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omments3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chemyasia1-my.sharepoint.com/personal/sales_admin1_alchemy-asia_com/Documents/_WORKING FILES/INFO/ALL FORMS/Comission and Off-Take Form/"/>
    </mc:Choice>
  </mc:AlternateContent>
  <xr:revisionPtr revIDLastSave="5152" documentId="8_{5C018E70-F4A5-4A48-BFFB-BE8E804A1406}" xr6:coauthVersionLast="47" xr6:coauthVersionMax="47" xr10:uidLastSave="{618CB221-42D9-49C9-9DAB-26998924BC10}"/>
  <bookViews>
    <workbookView xWindow="-108" yWindow="-108" windowWidth="23256" windowHeight="13896" tabRatio="924" firstSheet="2" activeTab="5" xr2:uid="{00AC810D-268D-41D6-84BA-370615CAB4A4}"/>
  </bookViews>
  <sheets>
    <sheet name="EXC.VAT-ไม่รวม VAT Thomas" sheetId="11" state="hidden" r:id="rId1"/>
    <sheet name="INC.VAT-รวม VAT Thomas" sheetId="12" state="hidden" r:id="rId2"/>
    <sheet name="INDEX" sheetId="33" r:id="rId3"/>
    <sheet name="FOC FORM" sheetId="64" r:id="rId4"/>
    <sheet name="CASH REBATE" sheetId="22" r:id="rId5"/>
    <sheet name="REBATE TO FOC CALC" sheetId="50" r:id="rId6"/>
    <sheet name="WHOLESALE" sheetId="63" r:id="rId7"/>
    <sheet name="SUMMARY" sheetId="36" r:id="rId8"/>
    <sheet name="01" sheetId="15" r:id="rId9"/>
    <sheet name="02" sheetId="52" r:id="rId10"/>
    <sheet name="03" sheetId="53" r:id="rId11"/>
    <sheet name="04" sheetId="54" r:id="rId12"/>
    <sheet name="05" sheetId="55" r:id="rId13"/>
    <sheet name="06" sheetId="56" r:id="rId14"/>
    <sheet name="07" sheetId="57" r:id="rId15"/>
    <sheet name="08" sheetId="58" r:id="rId16"/>
    <sheet name="09" sheetId="59" r:id="rId17"/>
    <sheet name="10" sheetId="60" r:id="rId18"/>
    <sheet name="11" sheetId="62" r:id="rId19"/>
    <sheet name="12" sheetId="61" r:id="rId20"/>
    <sheet name="MAPPING" sheetId="13" r:id="rId21"/>
    <sheet name="Brand Code" sheetId="66" r:id="rId22"/>
    <sheet name="Material Master" sheetId="65" r:id="rId23"/>
    <sheet name="Inventory" sheetId="67" r:id="rId24"/>
  </sheets>
  <definedNames>
    <definedName name="_04_7065">#REF!</definedName>
    <definedName name="_xlnm._FilterDatabase" localSheetId="8" hidden="1">'01'!$B$12:$T$365</definedName>
    <definedName name="_xlnm._FilterDatabase" localSheetId="9" hidden="1">'02'!$B$12:$T$365</definedName>
    <definedName name="_xlnm._FilterDatabase" localSheetId="10" hidden="1">'03'!$B$12:$T$365</definedName>
    <definedName name="_xlnm._FilterDatabase" localSheetId="11" hidden="1">'04'!$B$12:$T$365</definedName>
    <definedName name="_xlnm._FilterDatabase" localSheetId="12" hidden="1">'05'!$B$12:$T$365</definedName>
    <definedName name="_xlnm._FilterDatabase" localSheetId="13" hidden="1">'06'!$B$12:$T$365</definedName>
    <definedName name="_xlnm._FilterDatabase" localSheetId="14" hidden="1">'07'!$B$12:$T$365</definedName>
    <definedName name="_xlnm._FilterDatabase" localSheetId="15" hidden="1">'08'!$B$12:$T$365</definedName>
    <definedName name="_xlnm._FilterDatabase" localSheetId="16" hidden="1">'09'!$B$12:$T$365</definedName>
    <definedName name="_xlnm._FilterDatabase" localSheetId="17" hidden="1">'10'!$B$12:$T$365</definedName>
    <definedName name="_xlnm._FilterDatabase" localSheetId="18" hidden="1">'11'!$B$12:$T$365</definedName>
    <definedName name="_xlnm._FilterDatabase" localSheetId="19" hidden="1">'12'!$B$12:$T$365</definedName>
    <definedName name="_xlnm._FilterDatabase" localSheetId="0" hidden="1">'EXC.VAT-ไม่รวม VAT Thomas'!$A$7:$N$7</definedName>
    <definedName name="_xlnm._FilterDatabase" localSheetId="1" hidden="1">'INC.VAT-รวม VAT Thomas'!$A$7:$N$7</definedName>
    <definedName name="_xlnm._FilterDatabase" localSheetId="2" hidden="1">INDEX!$AA$5:$AF$471</definedName>
    <definedName name="_xlnm._FilterDatabase" localSheetId="23" hidden="1">Inventory!$A$1:$AL$489</definedName>
    <definedName name="_xlnm._FilterDatabase" localSheetId="20" hidden="1">MAPPING!$A$2:$K$493</definedName>
    <definedName name="_xlnm._FilterDatabase" localSheetId="22" hidden="1">'Material Master'!$A$2:$XEW$502</definedName>
    <definedName name="_xlnm._FilterDatabase" localSheetId="7" hidden="1">SUMMARY!$B$12:$BP$394</definedName>
    <definedName name="_xlnm._FilterDatabase" localSheetId="6" hidden="1">WHOLESALE!$B$76:$C$138</definedName>
    <definedName name="_xlcn.WorksheetConnection_DataA2AL19986" hidden="1">#REF!</definedName>
    <definedName name="_xlcn.WorksheetConnection_DataA2AL204761" hidden="1">#REF!</definedName>
    <definedName name="_xlcn.WorksheetConnection_DataA2AM214851" hidden="1">#REF!</definedName>
    <definedName name="Code">#REF!</definedName>
    <definedName name="Code6">#REF!</definedName>
    <definedName name="DATA">#REF!</definedName>
    <definedName name="Focus">#REF!</definedName>
    <definedName name="PN">#REF!</definedName>
    <definedName name="PN_Description">#REF!</definedName>
    <definedName name="_xlnm.Print_Area" localSheetId="8">'01'!$A$1:$T$365</definedName>
    <definedName name="_xlnm.Print_Area" localSheetId="9">'02'!$A$1:$T$365</definedName>
    <definedName name="_xlnm.Print_Area" localSheetId="10">'03'!$A$1:$T$365</definedName>
    <definedName name="_xlnm.Print_Area" localSheetId="11">'04'!$A$1:$T$365</definedName>
    <definedName name="_xlnm.Print_Area" localSheetId="12">'05'!$A$1:$T$365</definedName>
    <definedName name="_xlnm.Print_Area" localSheetId="13">'06'!$A$1:$T$365</definedName>
    <definedName name="_xlnm.Print_Area" localSheetId="14">'07'!$A$1:$T$365</definedName>
    <definedName name="_xlnm.Print_Area" localSheetId="15">'08'!$A$1:$T$365</definedName>
    <definedName name="_xlnm.Print_Area" localSheetId="16">'09'!$A$1:$T$365</definedName>
    <definedName name="_xlnm.Print_Area" localSheetId="17">'10'!$A$1:$T$365</definedName>
    <definedName name="_xlnm.Print_Area" localSheetId="18">'11'!$A$1:$T$365</definedName>
    <definedName name="_xlnm.Print_Area" localSheetId="19">'12'!$A$1:$T$365</definedName>
    <definedName name="_xlnm.Print_Area" localSheetId="4">'CASH REBATE'!$B$2:$M$57</definedName>
    <definedName name="_xlnm.Print_Area" localSheetId="0">'EXC.VAT-ไม่รวม VAT Thomas'!$A$1:$M$210</definedName>
    <definedName name="_xlnm.Print_Area" localSheetId="3">'FOC FORM'!$A$1:$S$61</definedName>
    <definedName name="_xlnm.Print_Area" localSheetId="1">'INC.VAT-รวม VAT Thomas'!$A$1:$M$210</definedName>
    <definedName name="_xlnm.Print_Area" localSheetId="5">'REBATE TO FOC CALC'!$B$2:$N$55</definedName>
    <definedName name="_xlnm.Print_Area" localSheetId="7">SUMMARY!$B$1:$BP$310</definedName>
    <definedName name="_xlnm.Print_Area" localSheetId="6">WHOLESALE!$B$1:$F$308</definedName>
    <definedName name="PT_EndRow" localSheetId="22">COUNTA(#REF!)+PT_StartRow-3</definedName>
    <definedName name="PT_EndRow">COUNTA(#REF!)+PT_StartRow-3</definedName>
    <definedName name="PT_StartRow">ROW(INDEX(#REF!,MATCH("*",#REF!,0),1))+1</definedName>
    <definedName name="Z_FFCFB53A_FA4B_40F9_BCAE_94BD17FFB2E2_.wvu.Cols" localSheetId="22" hidden="1">'Material Master'!$M:$R,'Material Master'!$T:$T</definedName>
    <definedName name="Z_FFCFB53A_FA4B_40F9_BCAE_94BD17FFB2E2_.wvu.FilterData" localSheetId="22" hidden="1">'Material Master'!$A$2:$V$484</definedName>
    <definedName name="ชื่อสาขา">#REF!</definedName>
    <definedName name="ชื่อสินค้า">#REF!</definedName>
    <definedName name="ยอดขาย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4" i="13" l="1"/>
  <c r="AK489" i="67"/>
  <c r="AB489" i="67"/>
  <c r="AA489" i="67"/>
  <c r="Z489" i="67"/>
  <c r="Y489" i="67"/>
  <c r="W489" i="67"/>
  <c r="AK488" i="67"/>
  <c r="AB488" i="67"/>
  <c r="AA488" i="67"/>
  <c r="Z488" i="67"/>
  <c r="Y488" i="67"/>
  <c r="W488" i="67"/>
  <c r="AK487" i="67"/>
  <c r="AB487" i="67"/>
  <c r="AA487" i="67"/>
  <c r="Z487" i="67"/>
  <c r="Y487" i="67"/>
  <c r="W487" i="67"/>
  <c r="AK486" i="67"/>
  <c r="AB486" i="67"/>
  <c r="AA486" i="67"/>
  <c r="Z486" i="67"/>
  <c r="Y486" i="67"/>
  <c r="W486" i="67"/>
  <c r="AK485" i="67"/>
  <c r="AB485" i="67"/>
  <c r="AA485" i="67"/>
  <c r="Z485" i="67"/>
  <c r="Y485" i="67"/>
  <c r="W485" i="67"/>
  <c r="AK484" i="67"/>
  <c r="AB484" i="67"/>
  <c r="AA484" i="67"/>
  <c r="Z484" i="67"/>
  <c r="Y484" i="67"/>
  <c r="W484" i="67"/>
  <c r="AK483" i="67"/>
  <c r="AB483" i="67"/>
  <c r="AA483" i="67"/>
  <c r="Z483" i="67"/>
  <c r="Y483" i="67"/>
  <c r="W483" i="67"/>
  <c r="AK482" i="67"/>
  <c r="AB482" i="67"/>
  <c r="AA482" i="67"/>
  <c r="Z482" i="67"/>
  <c r="Y482" i="67"/>
  <c r="W482" i="67"/>
  <c r="AK481" i="67"/>
  <c r="AB481" i="67"/>
  <c r="AA481" i="67"/>
  <c r="Z481" i="67"/>
  <c r="Y481" i="67"/>
  <c r="W481" i="67"/>
  <c r="AK480" i="67"/>
  <c r="AB480" i="67"/>
  <c r="AA480" i="67"/>
  <c r="Z480" i="67"/>
  <c r="Y480" i="67"/>
  <c r="W480" i="67"/>
  <c r="AK479" i="67"/>
  <c r="AB479" i="67"/>
  <c r="AA479" i="67"/>
  <c r="Z479" i="67"/>
  <c r="Y479" i="67"/>
  <c r="W479" i="67"/>
  <c r="AK478" i="67"/>
  <c r="AB478" i="67"/>
  <c r="AA478" i="67"/>
  <c r="Z478" i="67"/>
  <c r="Y478" i="67"/>
  <c r="W478" i="67"/>
  <c r="AK477" i="67"/>
  <c r="AB477" i="67"/>
  <c r="AA477" i="67"/>
  <c r="Z477" i="67"/>
  <c r="Y477" i="67"/>
  <c r="W477" i="67"/>
  <c r="AK476" i="67"/>
  <c r="AB476" i="67"/>
  <c r="AA476" i="67"/>
  <c r="Z476" i="67"/>
  <c r="Y476" i="67"/>
  <c r="W476" i="67"/>
  <c r="AK475" i="67"/>
  <c r="AB475" i="67"/>
  <c r="AA475" i="67"/>
  <c r="Z475" i="67"/>
  <c r="Y475" i="67"/>
  <c r="W475" i="67"/>
  <c r="AK474" i="67"/>
  <c r="AB474" i="67"/>
  <c r="AA474" i="67"/>
  <c r="Z474" i="67"/>
  <c r="Y474" i="67"/>
  <c r="W474" i="67"/>
  <c r="AK473" i="67"/>
  <c r="AB473" i="67"/>
  <c r="AA473" i="67"/>
  <c r="Z473" i="67"/>
  <c r="Y473" i="67"/>
  <c r="W473" i="67"/>
  <c r="AK472" i="67"/>
  <c r="AB472" i="67"/>
  <c r="AA472" i="67"/>
  <c r="Z472" i="67"/>
  <c r="Y472" i="67"/>
  <c r="W472" i="67"/>
  <c r="AK471" i="67"/>
  <c r="AB471" i="67"/>
  <c r="AA471" i="67"/>
  <c r="Z471" i="67"/>
  <c r="Y471" i="67"/>
  <c r="W471" i="67"/>
  <c r="AK470" i="67"/>
  <c r="AB470" i="67"/>
  <c r="AA470" i="67"/>
  <c r="Z470" i="67"/>
  <c r="Y470" i="67"/>
  <c r="W470" i="67"/>
  <c r="AK469" i="67"/>
  <c r="AB469" i="67"/>
  <c r="AA469" i="67"/>
  <c r="Z469" i="67"/>
  <c r="Y469" i="67"/>
  <c r="W469" i="67"/>
  <c r="AK468" i="67"/>
  <c r="AB468" i="67"/>
  <c r="AA468" i="67"/>
  <c r="Z468" i="67"/>
  <c r="Y468" i="67"/>
  <c r="W468" i="67"/>
  <c r="AK467" i="67"/>
  <c r="AB467" i="67"/>
  <c r="AA467" i="67"/>
  <c r="Z467" i="67"/>
  <c r="Y467" i="67"/>
  <c r="W467" i="67"/>
  <c r="AK466" i="67"/>
  <c r="AB466" i="67"/>
  <c r="AA466" i="67"/>
  <c r="Z466" i="67"/>
  <c r="Y466" i="67"/>
  <c r="W466" i="67"/>
  <c r="AK465" i="67"/>
  <c r="AB465" i="67"/>
  <c r="AA465" i="67"/>
  <c r="Z465" i="67"/>
  <c r="Y465" i="67"/>
  <c r="W465" i="67"/>
  <c r="AK464" i="67"/>
  <c r="AB464" i="67"/>
  <c r="AA464" i="67"/>
  <c r="Z464" i="67"/>
  <c r="Y464" i="67"/>
  <c r="W464" i="67"/>
  <c r="AK463" i="67"/>
  <c r="AB463" i="67"/>
  <c r="AA463" i="67"/>
  <c r="Z463" i="67"/>
  <c r="Y463" i="67"/>
  <c r="W463" i="67"/>
  <c r="AK462" i="67"/>
  <c r="AB462" i="67"/>
  <c r="AA462" i="67"/>
  <c r="Z462" i="67"/>
  <c r="Y462" i="67"/>
  <c r="W462" i="67"/>
  <c r="AK461" i="67"/>
  <c r="AB461" i="67"/>
  <c r="AA461" i="67"/>
  <c r="Z461" i="67"/>
  <c r="Y461" i="67"/>
  <c r="W461" i="67"/>
  <c r="AK460" i="67"/>
  <c r="AB460" i="67"/>
  <c r="AA460" i="67"/>
  <c r="Z460" i="67"/>
  <c r="Y460" i="67"/>
  <c r="W460" i="67"/>
  <c r="AK459" i="67"/>
  <c r="AB459" i="67"/>
  <c r="AA459" i="67"/>
  <c r="Z459" i="67"/>
  <c r="Y459" i="67"/>
  <c r="W459" i="67"/>
  <c r="AK458" i="67"/>
  <c r="AB458" i="67"/>
  <c r="AA458" i="67"/>
  <c r="Z458" i="67"/>
  <c r="Y458" i="67"/>
  <c r="W458" i="67"/>
  <c r="AK457" i="67"/>
  <c r="AB457" i="67"/>
  <c r="Y457" i="67"/>
  <c r="W457" i="67"/>
  <c r="AK456" i="67"/>
  <c r="AB456" i="67"/>
  <c r="AA456" i="67"/>
  <c r="Z456" i="67"/>
  <c r="Y456" i="67"/>
  <c r="W456" i="67"/>
  <c r="AK455" i="67"/>
  <c r="AB455" i="67"/>
  <c r="AA455" i="67"/>
  <c r="Z455" i="67"/>
  <c r="Y455" i="67"/>
  <c r="W455" i="67"/>
  <c r="AK454" i="67"/>
  <c r="AB454" i="67"/>
  <c r="AA454" i="67"/>
  <c r="Z454" i="67"/>
  <c r="Y454" i="67"/>
  <c r="W454" i="67"/>
  <c r="AK453" i="67"/>
  <c r="AB453" i="67"/>
  <c r="AA453" i="67"/>
  <c r="Z453" i="67"/>
  <c r="Y453" i="67"/>
  <c r="W453" i="67"/>
  <c r="AK452" i="67"/>
  <c r="AB452" i="67"/>
  <c r="AA452" i="67"/>
  <c r="Z452" i="67"/>
  <c r="Y452" i="67"/>
  <c r="W452" i="67"/>
  <c r="AK451" i="67"/>
  <c r="AB451" i="67"/>
  <c r="AA451" i="67"/>
  <c r="Z451" i="67"/>
  <c r="Y451" i="67"/>
  <c r="W451" i="67"/>
  <c r="AK450" i="67"/>
  <c r="AB450" i="67"/>
  <c r="AA450" i="67"/>
  <c r="Z450" i="67"/>
  <c r="Y450" i="67"/>
  <c r="W450" i="67"/>
  <c r="AK449" i="67"/>
  <c r="AB449" i="67"/>
  <c r="AA449" i="67"/>
  <c r="Y449" i="67"/>
  <c r="Z449" i="67" s="1"/>
  <c r="W449" i="67"/>
  <c r="AK448" i="67"/>
  <c r="AB448" i="67"/>
  <c r="AA448" i="67"/>
  <c r="Y448" i="67"/>
  <c r="Z448" i="67" s="1"/>
  <c r="W448" i="67"/>
  <c r="AK447" i="67"/>
  <c r="AB447" i="67"/>
  <c r="AA447" i="67"/>
  <c r="Y447" i="67"/>
  <c r="Z447" i="67" s="1"/>
  <c r="W447" i="67"/>
  <c r="AK446" i="67"/>
  <c r="AB446" i="67"/>
  <c r="AA446" i="67"/>
  <c r="Y446" i="67"/>
  <c r="Z446" i="67" s="1"/>
  <c r="W446" i="67"/>
  <c r="AK445" i="67"/>
  <c r="AB445" i="67"/>
  <c r="AA445" i="67"/>
  <c r="Y445" i="67"/>
  <c r="Z445" i="67" s="1"/>
  <c r="W445" i="67"/>
  <c r="AK444" i="67"/>
  <c r="AB444" i="67"/>
  <c r="AA444" i="67"/>
  <c r="Z444" i="67"/>
  <c r="Y444" i="67"/>
  <c r="W444" i="67"/>
  <c r="AK443" i="67"/>
  <c r="AB443" i="67"/>
  <c r="AA443" i="67"/>
  <c r="Z443" i="67"/>
  <c r="Y443" i="67"/>
  <c r="W443" i="67"/>
  <c r="AK442" i="67"/>
  <c r="AB442" i="67"/>
  <c r="AA442" i="67"/>
  <c r="Z442" i="67"/>
  <c r="Y442" i="67"/>
  <c r="W442" i="67"/>
  <c r="AK441" i="67"/>
  <c r="AB441" i="67"/>
  <c r="AA441" i="67"/>
  <c r="Z441" i="67"/>
  <c r="Y441" i="67"/>
  <c r="W441" i="67"/>
  <c r="AK440" i="67"/>
  <c r="AB440" i="67"/>
  <c r="AA440" i="67"/>
  <c r="Z440" i="67"/>
  <c r="Y440" i="67"/>
  <c r="W440" i="67"/>
  <c r="AK439" i="67"/>
  <c r="AB439" i="67"/>
  <c r="AA439" i="67"/>
  <c r="Z439" i="67"/>
  <c r="Y439" i="67"/>
  <c r="W439" i="67"/>
  <c r="AK438" i="67"/>
  <c r="AB438" i="67"/>
  <c r="AA438" i="67"/>
  <c r="Z438" i="67"/>
  <c r="Y438" i="67"/>
  <c r="W438" i="67"/>
  <c r="AK437" i="67"/>
  <c r="AB437" i="67"/>
  <c r="AA437" i="67"/>
  <c r="Z437" i="67"/>
  <c r="Y437" i="67"/>
  <c r="W437" i="67"/>
  <c r="AK436" i="67"/>
  <c r="AB436" i="67"/>
  <c r="AA436" i="67"/>
  <c r="Z436" i="67"/>
  <c r="Y436" i="67"/>
  <c r="W436" i="67"/>
  <c r="AK435" i="67"/>
  <c r="AB435" i="67"/>
  <c r="AA435" i="67"/>
  <c r="Z435" i="67"/>
  <c r="Y435" i="67"/>
  <c r="W435" i="67"/>
  <c r="AK434" i="67"/>
  <c r="AB434" i="67"/>
  <c r="AA434" i="67"/>
  <c r="Z434" i="67"/>
  <c r="Y434" i="67"/>
  <c r="W434" i="67"/>
  <c r="AK433" i="67"/>
  <c r="AB433" i="67"/>
  <c r="AA433" i="67"/>
  <c r="Z433" i="67"/>
  <c r="Y433" i="67"/>
  <c r="W433" i="67"/>
  <c r="AK432" i="67"/>
  <c r="AB432" i="67"/>
  <c r="AA432" i="67"/>
  <c r="Z432" i="67"/>
  <c r="Y432" i="67"/>
  <c r="W432" i="67"/>
  <c r="AK431" i="67"/>
  <c r="AB431" i="67"/>
  <c r="AA431" i="67"/>
  <c r="Z431" i="67"/>
  <c r="Y431" i="67"/>
  <c r="W431" i="67"/>
  <c r="AK430" i="67"/>
  <c r="AB430" i="67"/>
  <c r="AA430" i="67"/>
  <c r="Z430" i="67"/>
  <c r="Y430" i="67"/>
  <c r="W430" i="67"/>
  <c r="AK429" i="67"/>
  <c r="AB429" i="67"/>
  <c r="AA429" i="67"/>
  <c r="Z429" i="67"/>
  <c r="Y429" i="67"/>
  <c r="W429" i="67"/>
  <c r="AK428" i="67"/>
  <c r="AB428" i="67"/>
  <c r="AA428" i="67"/>
  <c r="Z428" i="67"/>
  <c r="Y428" i="67"/>
  <c r="W428" i="67"/>
  <c r="AK427" i="67"/>
  <c r="AB427" i="67"/>
  <c r="AA427" i="67"/>
  <c r="Z427" i="67"/>
  <c r="Y427" i="67"/>
  <c r="W427" i="67"/>
  <c r="AK426" i="67"/>
  <c r="AB426" i="67"/>
  <c r="AA426" i="67"/>
  <c r="Z426" i="67"/>
  <c r="Y426" i="67"/>
  <c r="W426" i="67"/>
  <c r="AK425" i="67"/>
  <c r="AB425" i="67"/>
  <c r="AA425" i="67"/>
  <c r="Z425" i="67"/>
  <c r="Y425" i="67"/>
  <c r="W425" i="67"/>
  <c r="AK424" i="67"/>
  <c r="AB424" i="67"/>
  <c r="AA424" i="67"/>
  <c r="Z424" i="67"/>
  <c r="Y424" i="67"/>
  <c r="W424" i="67"/>
  <c r="AK423" i="67"/>
  <c r="AB423" i="67"/>
  <c r="AA423" i="67"/>
  <c r="Z423" i="67"/>
  <c r="Y423" i="67"/>
  <c r="W423" i="67"/>
  <c r="AK422" i="67"/>
  <c r="AB422" i="67"/>
  <c r="AA422" i="67"/>
  <c r="Z422" i="67"/>
  <c r="Y422" i="67"/>
  <c r="W422" i="67"/>
  <c r="AK421" i="67"/>
  <c r="AB421" i="67"/>
  <c r="AA421" i="67"/>
  <c r="Z421" i="67"/>
  <c r="Y421" i="67"/>
  <c r="AK420" i="67"/>
  <c r="AB420" i="67"/>
  <c r="AA420" i="67"/>
  <c r="Z420" i="67"/>
  <c r="Y420" i="67"/>
  <c r="AK419" i="67"/>
  <c r="AB419" i="67"/>
  <c r="AA419" i="67"/>
  <c r="Z419" i="67"/>
  <c r="Y419" i="67"/>
  <c r="AK418" i="67"/>
  <c r="AB418" i="67"/>
  <c r="AA418" i="67"/>
  <c r="Z418" i="67"/>
  <c r="Y418" i="67"/>
  <c r="AK417" i="67"/>
  <c r="AB417" i="67"/>
  <c r="AA417" i="67"/>
  <c r="Z417" i="67"/>
  <c r="Y417" i="67"/>
  <c r="AK416" i="67"/>
  <c r="AB416" i="67"/>
  <c r="AA416" i="67"/>
  <c r="Z416" i="67"/>
  <c r="Y416" i="67"/>
  <c r="AK415" i="67"/>
  <c r="AB415" i="67"/>
  <c r="AA415" i="67"/>
  <c r="Z415" i="67"/>
  <c r="Y415" i="67"/>
  <c r="AK414" i="67"/>
  <c r="AB414" i="67"/>
  <c r="AA414" i="67"/>
  <c r="Z414" i="67"/>
  <c r="Y414" i="67"/>
  <c r="AK413" i="67"/>
  <c r="AB413" i="67"/>
  <c r="AA413" i="67"/>
  <c r="Z413" i="67"/>
  <c r="Y413" i="67"/>
  <c r="AK412" i="67"/>
  <c r="AB412" i="67"/>
  <c r="AA412" i="67"/>
  <c r="Z412" i="67"/>
  <c r="Y412" i="67"/>
  <c r="AK411" i="67"/>
  <c r="AB411" i="67"/>
  <c r="AA411" i="67"/>
  <c r="Z411" i="67"/>
  <c r="Y411" i="67"/>
  <c r="AK410" i="67"/>
  <c r="AB410" i="67"/>
  <c r="AA410" i="67"/>
  <c r="Z410" i="67"/>
  <c r="Y410" i="67"/>
  <c r="AK409" i="67"/>
  <c r="AB409" i="67"/>
  <c r="AA409" i="67"/>
  <c r="Z409" i="67"/>
  <c r="Y409" i="67"/>
  <c r="AK408" i="67"/>
  <c r="AB408" i="67"/>
  <c r="AA408" i="67"/>
  <c r="Z408" i="67"/>
  <c r="Y408" i="67"/>
  <c r="AK407" i="67"/>
  <c r="AB407" i="67"/>
  <c r="AA407" i="67"/>
  <c r="Z407" i="67"/>
  <c r="Y407" i="67"/>
  <c r="AK406" i="67"/>
  <c r="AB406" i="67"/>
  <c r="AA406" i="67"/>
  <c r="Z406" i="67"/>
  <c r="Y406" i="67"/>
  <c r="AK405" i="67"/>
  <c r="AB405" i="67"/>
  <c r="AA405" i="67"/>
  <c r="Z405" i="67"/>
  <c r="Y405" i="67"/>
  <c r="W405" i="67"/>
  <c r="AK404" i="67"/>
  <c r="AB404" i="67"/>
  <c r="AA404" i="67"/>
  <c r="Y404" i="67"/>
  <c r="Z404" i="67" s="1"/>
  <c r="W404" i="67"/>
  <c r="AK403" i="67"/>
  <c r="AB403" i="67"/>
  <c r="AA403" i="67"/>
  <c r="Y403" i="67"/>
  <c r="Z403" i="67" s="1"/>
  <c r="W403" i="67"/>
  <c r="AK402" i="67"/>
  <c r="AB402" i="67"/>
  <c r="AA402" i="67"/>
  <c r="Z402" i="67"/>
  <c r="Y402" i="67"/>
  <c r="W402" i="67"/>
  <c r="AK401" i="67"/>
  <c r="AB401" i="67"/>
  <c r="AA401" i="67"/>
  <c r="Z401" i="67"/>
  <c r="Y401" i="67"/>
  <c r="W401" i="67"/>
  <c r="AK400" i="67"/>
  <c r="AB400" i="67"/>
  <c r="AA400" i="67"/>
  <c r="Z400" i="67"/>
  <c r="Y400" i="67"/>
  <c r="W400" i="67"/>
  <c r="AK399" i="67"/>
  <c r="AB399" i="67"/>
  <c r="AA399" i="67"/>
  <c r="Z399" i="67"/>
  <c r="Y399" i="67"/>
  <c r="W399" i="67"/>
  <c r="AK398" i="67"/>
  <c r="AB398" i="67"/>
  <c r="AA398" i="67"/>
  <c r="Z398" i="67"/>
  <c r="Y398" i="67"/>
  <c r="W398" i="67"/>
  <c r="AK397" i="67"/>
  <c r="AB397" i="67"/>
  <c r="AA397" i="67"/>
  <c r="Z397" i="67"/>
  <c r="Y397" i="67"/>
  <c r="W397" i="67"/>
  <c r="AK396" i="67"/>
  <c r="AB396" i="67"/>
  <c r="AA396" i="67"/>
  <c r="Z396" i="67"/>
  <c r="Y396" i="67"/>
  <c r="W396" i="67"/>
  <c r="AK395" i="67"/>
  <c r="AB395" i="67"/>
  <c r="AA395" i="67"/>
  <c r="Z395" i="67"/>
  <c r="Y395" i="67"/>
  <c r="W395" i="67"/>
  <c r="AK394" i="67"/>
  <c r="AB394" i="67"/>
  <c r="AA394" i="67"/>
  <c r="Z394" i="67"/>
  <c r="Y394" i="67"/>
  <c r="W394" i="67"/>
  <c r="AK393" i="67"/>
  <c r="AB393" i="67"/>
  <c r="AA393" i="67"/>
  <c r="Z393" i="67"/>
  <c r="Y393" i="67"/>
  <c r="W393" i="67"/>
  <c r="AK392" i="67"/>
  <c r="AB392" i="67"/>
  <c r="AA392" i="67"/>
  <c r="Z392" i="67"/>
  <c r="Y392" i="67"/>
  <c r="W392" i="67"/>
  <c r="AK391" i="67"/>
  <c r="AB391" i="67"/>
  <c r="AA391" i="67"/>
  <c r="Z391" i="67"/>
  <c r="Y391" i="67"/>
  <c r="W391" i="67"/>
  <c r="AK390" i="67"/>
  <c r="AB390" i="67"/>
  <c r="AA390" i="67"/>
  <c r="Z390" i="67"/>
  <c r="Y390" i="67"/>
  <c r="W390" i="67"/>
  <c r="AK389" i="67"/>
  <c r="AB389" i="67"/>
  <c r="AA389" i="67"/>
  <c r="Z389" i="67"/>
  <c r="Y389" i="67"/>
  <c r="W389" i="67"/>
  <c r="AK388" i="67"/>
  <c r="AB388" i="67"/>
  <c r="AA388" i="67"/>
  <c r="Z388" i="67"/>
  <c r="Y388" i="67"/>
  <c r="W388" i="67"/>
  <c r="AK387" i="67"/>
  <c r="AB387" i="67"/>
  <c r="AA387" i="67"/>
  <c r="Z387" i="67"/>
  <c r="Y387" i="67"/>
  <c r="W387" i="67"/>
  <c r="AK386" i="67"/>
  <c r="AB386" i="67"/>
  <c r="AA386" i="67"/>
  <c r="Z386" i="67"/>
  <c r="Y386" i="67"/>
  <c r="W386" i="67"/>
  <c r="AK385" i="67"/>
  <c r="AB385" i="67"/>
  <c r="AA385" i="67"/>
  <c r="Z385" i="67"/>
  <c r="Y385" i="67"/>
  <c r="W385" i="67"/>
  <c r="AK384" i="67"/>
  <c r="AB384" i="67"/>
  <c r="AA384" i="67"/>
  <c r="Z384" i="67"/>
  <c r="Y384" i="67"/>
  <c r="W384" i="67"/>
  <c r="AK383" i="67"/>
  <c r="AB383" i="67"/>
  <c r="AA383" i="67"/>
  <c r="Z383" i="67"/>
  <c r="Y383" i="67"/>
  <c r="W383" i="67"/>
  <c r="AK382" i="67"/>
  <c r="AB382" i="67"/>
  <c r="AA382" i="67"/>
  <c r="Z382" i="67"/>
  <c r="Y382" i="67"/>
  <c r="W382" i="67"/>
  <c r="AK381" i="67"/>
  <c r="AB381" i="67"/>
  <c r="AA381" i="67"/>
  <c r="Z381" i="67"/>
  <c r="Y381" i="67"/>
  <c r="W381" i="67"/>
  <c r="AK380" i="67"/>
  <c r="AB380" i="67"/>
  <c r="AA380" i="67"/>
  <c r="Z380" i="67"/>
  <c r="Y380" i="67"/>
  <c r="W380" i="67"/>
  <c r="AK379" i="67"/>
  <c r="AB379" i="67"/>
  <c r="AA379" i="67"/>
  <c r="Z379" i="67"/>
  <c r="Y379" i="67"/>
  <c r="W379" i="67"/>
  <c r="AK378" i="67"/>
  <c r="AB378" i="67"/>
  <c r="AA378" i="67"/>
  <c r="Z378" i="67"/>
  <c r="Y378" i="67"/>
  <c r="W378" i="67"/>
  <c r="AK377" i="67"/>
  <c r="AB377" i="67"/>
  <c r="AA377" i="67"/>
  <c r="Z377" i="67"/>
  <c r="Y377" i="67"/>
  <c r="W377" i="67"/>
  <c r="AK376" i="67"/>
  <c r="AB376" i="67"/>
  <c r="AA376" i="67"/>
  <c r="Z376" i="67"/>
  <c r="Y376" i="67"/>
  <c r="W376" i="67"/>
  <c r="AK375" i="67"/>
  <c r="AB375" i="67"/>
  <c r="AA375" i="67"/>
  <c r="Z375" i="67"/>
  <c r="Y375" i="67"/>
  <c r="W375" i="67"/>
  <c r="AK374" i="67"/>
  <c r="AB374" i="67"/>
  <c r="AA374" i="67"/>
  <c r="Y374" i="67"/>
  <c r="Z374" i="67" s="1"/>
  <c r="W374" i="67"/>
  <c r="AK373" i="67"/>
  <c r="AB373" i="67"/>
  <c r="AA373" i="67"/>
  <c r="Z373" i="67"/>
  <c r="Y373" i="67"/>
  <c r="W373" i="67"/>
  <c r="AK372" i="67"/>
  <c r="AB372" i="67"/>
  <c r="AA372" i="67"/>
  <c r="Z372" i="67"/>
  <c r="Y372" i="67"/>
  <c r="W372" i="67"/>
  <c r="AK371" i="67"/>
  <c r="AB371" i="67"/>
  <c r="AA371" i="67"/>
  <c r="Z371" i="67"/>
  <c r="Y371" i="67"/>
  <c r="W371" i="67"/>
  <c r="AK370" i="67"/>
  <c r="AB370" i="67"/>
  <c r="AA370" i="67"/>
  <c r="Z370" i="67"/>
  <c r="Y370" i="67"/>
  <c r="W370" i="67"/>
  <c r="AK369" i="67"/>
  <c r="AB369" i="67"/>
  <c r="AA369" i="67"/>
  <c r="Z369" i="67"/>
  <c r="Y369" i="67"/>
  <c r="W369" i="67"/>
  <c r="AK368" i="67"/>
  <c r="AB368" i="67"/>
  <c r="AA368" i="67"/>
  <c r="Z368" i="67"/>
  <c r="Y368" i="67"/>
  <c r="W368" i="67"/>
  <c r="AK367" i="67"/>
  <c r="AB367" i="67"/>
  <c r="AA367" i="67"/>
  <c r="Z367" i="67"/>
  <c r="Y367" i="67"/>
  <c r="W367" i="67"/>
  <c r="AK366" i="67"/>
  <c r="AB366" i="67"/>
  <c r="AA366" i="67"/>
  <c r="Z366" i="67"/>
  <c r="Y366" i="67"/>
  <c r="W366" i="67"/>
  <c r="AK365" i="67"/>
  <c r="AB365" i="67"/>
  <c r="AA365" i="67"/>
  <c r="Y365" i="67"/>
  <c r="Z365" i="67" s="1"/>
  <c r="W365" i="67"/>
  <c r="AK364" i="67"/>
  <c r="AB364" i="67"/>
  <c r="AA364" i="67"/>
  <c r="Y364" i="67"/>
  <c r="Z364" i="67" s="1"/>
  <c r="W364" i="67"/>
  <c r="AK363" i="67"/>
  <c r="AB363" i="67"/>
  <c r="AA363" i="67"/>
  <c r="Z363" i="67"/>
  <c r="Y363" i="67"/>
  <c r="W363" i="67"/>
  <c r="AK362" i="67"/>
  <c r="AB362" i="67"/>
  <c r="AA362" i="67"/>
  <c r="Z362" i="67"/>
  <c r="Y362" i="67"/>
  <c r="W362" i="67"/>
  <c r="AK361" i="67"/>
  <c r="AB361" i="67"/>
  <c r="AA361" i="67"/>
  <c r="Z361" i="67"/>
  <c r="Y361" i="67"/>
  <c r="W361" i="67"/>
  <c r="AK360" i="67"/>
  <c r="AB360" i="67"/>
  <c r="AA360" i="67"/>
  <c r="Z360" i="67"/>
  <c r="Y360" i="67"/>
  <c r="W360" i="67"/>
  <c r="AK359" i="67"/>
  <c r="AB359" i="67"/>
  <c r="AA359" i="67"/>
  <c r="Z359" i="67"/>
  <c r="Y359" i="67"/>
  <c r="W359" i="67"/>
  <c r="AK358" i="67"/>
  <c r="AB358" i="67"/>
  <c r="AA358" i="67"/>
  <c r="Z358" i="67"/>
  <c r="Y358" i="67"/>
  <c r="W358" i="67"/>
  <c r="AK357" i="67"/>
  <c r="AB357" i="67"/>
  <c r="AA357" i="67"/>
  <c r="Z357" i="67"/>
  <c r="Y357" i="67"/>
  <c r="W357" i="67"/>
  <c r="AK356" i="67"/>
  <c r="AB356" i="67"/>
  <c r="AA356" i="67"/>
  <c r="Z356" i="67"/>
  <c r="Y356" i="67"/>
  <c r="W356" i="67"/>
  <c r="AK355" i="67"/>
  <c r="AB355" i="67"/>
  <c r="AA355" i="67"/>
  <c r="Z355" i="67"/>
  <c r="Y355" i="67"/>
  <c r="W355" i="67"/>
  <c r="AK354" i="67"/>
  <c r="AB354" i="67"/>
  <c r="AA354" i="67"/>
  <c r="Z354" i="67"/>
  <c r="Y354" i="67"/>
  <c r="W354" i="67"/>
  <c r="AK353" i="67"/>
  <c r="AB353" i="67"/>
  <c r="AA353" i="67"/>
  <c r="Z353" i="67"/>
  <c r="Y353" i="67"/>
  <c r="W353" i="67"/>
  <c r="AK352" i="67"/>
  <c r="AB352" i="67"/>
  <c r="AA352" i="67"/>
  <c r="Z352" i="67"/>
  <c r="Y352" i="67"/>
  <c r="W352" i="67"/>
  <c r="AK351" i="67"/>
  <c r="AB351" i="67"/>
  <c r="AA351" i="67"/>
  <c r="Z351" i="67"/>
  <c r="Y351" i="67"/>
  <c r="W351" i="67"/>
  <c r="AK350" i="67"/>
  <c r="AB350" i="67"/>
  <c r="AA350" i="67"/>
  <c r="Z350" i="67"/>
  <c r="Y350" i="67"/>
  <c r="W350" i="67"/>
  <c r="AK349" i="67"/>
  <c r="AB349" i="67"/>
  <c r="AA349" i="67"/>
  <c r="Z349" i="67"/>
  <c r="Y349" i="67"/>
  <c r="W349" i="67"/>
  <c r="AK348" i="67"/>
  <c r="AB348" i="67"/>
  <c r="AA348" i="67"/>
  <c r="Z348" i="67"/>
  <c r="Y348" i="67"/>
  <c r="W348" i="67"/>
  <c r="AK347" i="67"/>
  <c r="AB347" i="67"/>
  <c r="AA347" i="67"/>
  <c r="Z347" i="67"/>
  <c r="Y347" i="67"/>
  <c r="W347" i="67"/>
  <c r="AK346" i="67"/>
  <c r="AB346" i="67"/>
  <c r="AA346" i="67"/>
  <c r="Z346" i="67"/>
  <c r="Y346" i="67"/>
  <c r="W346" i="67"/>
  <c r="AK345" i="67"/>
  <c r="AB345" i="67"/>
  <c r="AA345" i="67"/>
  <c r="Z345" i="67"/>
  <c r="Y345" i="67"/>
  <c r="W345" i="67"/>
  <c r="AK344" i="67"/>
  <c r="AB344" i="67"/>
  <c r="AA344" i="67"/>
  <c r="Z344" i="67"/>
  <c r="Y344" i="67"/>
  <c r="W344" i="67"/>
  <c r="AK343" i="67"/>
  <c r="AB343" i="67"/>
  <c r="AA343" i="67"/>
  <c r="Z343" i="67"/>
  <c r="Y343" i="67"/>
  <c r="W343" i="67"/>
  <c r="AK342" i="67"/>
  <c r="AB342" i="67"/>
  <c r="AA342" i="67"/>
  <c r="Z342" i="67"/>
  <c r="Y342" i="67"/>
  <c r="W342" i="67"/>
  <c r="AK341" i="67"/>
  <c r="AB341" i="67"/>
  <c r="AA341" i="67"/>
  <c r="Z341" i="67"/>
  <c r="Y341" i="67"/>
  <c r="W341" i="67"/>
  <c r="AK340" i="67"/>
  <c r="AB340" i="67"/>
  <c r="AA340" i="67"/>
  <c r="Z340" i="67"/>
  <c r="Y340" i="67"/>
  <c r="W340" i="67"/>
  <c r="AK339" i="67"/>
  <c r="AB339" i="67"/>
  <c r="AA339" i="67"/>
  <c r="Z339" i="67"/>
  <c r="Y339" i="67"/>
  <c r="W339" i="67"/>
  <c r="AK338" i="67"/>
  <c r="AB338" i="67"/>
  <c r="AA338" i="67"/>
  <c r="Z338" i="67"/>
  <c r="Y338" i="67"/>
  <c r="W338" i="67"/>
  <c r="AK337" i="67"/>
  <c r="AB337" i="67"/>
  <c r="AA337" i="67"/>
  <c r="Z337" i="67"/>
  <c r="Y337" i="67"/>
  <c r="W337" i="67"/>
  <c r="AK336" i="67"/>
  <c r="AB336" i="67"/>
  <c r="AA336" i="67"/>
  <c r="Z336" i="67"/>
  <c r="Y336" i="67"/>
  <c r="W336" i="67"/>
  <c r="AK335" i="67"/>
  <c r="AB335" i="67"/>
  <c r="AA335" i="67"/>
  <c r="Z335" i="67"/>
  <c r="Y335" i="67"/>
  <c r="W335" i="67"/>
  <c r="AK334" i="67"/>
  <c r="AB334" i="67"/>
  <c r="AA334" i="67"/>
  <c r="Z334" i="67"/>
  <c r="Y334" i="67"/>
  <c r="W334" i="67"/>
  <c r="AK333" i="67"/>
  <c r="AB333" i="67"/>
  <c r="AA333" i="67"/>
  <c r="Z333" i="67"/>
  <c r="Y333" i="67"/>
  <c r="W333" i="67"/>
  <c r="AK332" i="67"/>
  <c r="AB332" i="67"/>
  <c r="AA332" i="67"/>
  <c r="Z332" i="67"/>
  <c r="Y332" i="67"/>
  <c r="W332" i="67"/>
  <c r="AK331" i="67"/>
  <c r="AB331" i="67"/>
  <c r="AA331" i="67"/>
  <c r="Z331" i="67"/>
  <c r="Y331" i="67"/>
  <c r="W331" i="67"/>
  <c r="AK330" i="67"/>
  <c r="AB330" i="67"/>
  <c r="AA330" i="67"/>
  <c r="Z330" i="67"/>
  <c r="Y330" i="67"/>
  <c r="W330" i="67"/>
  <c r="AK329" i="67"/>
  <c r="AB329" i="67"/>
  <c r="AA329" i="67"/>
  <c r="Z329" i="67"/>
  <c r="Y329" i="67"/>
  <c r="W329" i="67"/>
  <c r="AK328" i="67"/>
  <c r="AB328" i="67"/>
  <c r="AA328" i="67"/>
  <c r="Z328" i="67"/>
  <c r="Y328" i="67"/>
  <c r="W328" i="67"/>
  <c r="AK327" i="67"/>
  <c r="AB327" i="67"/>
  <c r="AA327" i="67"/>
  <c r="Z327" i="67"/>
  <c r="Y327" i="67"/>
  <c r="W327" i="67"/>
  <c r="AK326" i="67"/>
  <c r="AB326" i="67"/>
  <c r="AA326" i="67"/>
  <c r="Z326" i="67"/>
  <c r="Y326" i="67"/>
  <c r="W326" i="67"/>
  <c r="AK325" i="67"/>
  <c r="AB325" i="67"/>
  <c r="AA325" i="67"/>
  <c r="Z325" i="67"/>
  <c r="Y325" i="67"/>
  <c r="W325" i="67"/>
  <c r="AK324" i="67"/>
  <c r="AB324" i="67"/>
  <c r="AA324" i="67"/>
  <c r="Z324" i="67"/>
  <c r="Y324" i="67"/>
  <c r="W324" i="67"/>
  <c r="AK323" i="67"/>
  <c r="AB323" i="67"/>
  <c r="AA323" i="67"/>
  <c r="Z323" i="67"/>
  <c r="Y323" i="67"/>
  <c r="W323" i="67"/>
  <c r="AK322" i="67"/>
  <c r="AB322" i="67"/>
  <c r="AA322" i="67"/>
  <c r="Z322" i="67"/>
  <c r="Y322" i="67"/>
  <c r="W322" i="67"/>
  <c r="AK321" i="67"/>
  <c r="AB321" i="67"/>
  <c r="AA321" i="67"/>
  <c r="Z321" i="67"/>
  <c r="Y321" i="67"/>
  <c r="W321" i="67"/>
  <c r="AK320" i="67"/>
  <c r="AB320" i="67"/>
  <c r="AA320" i="67"/>
  <c r="Z320" i="67"/>
  <c r="Y320" i="67"/>
  <c r="W320" i="67"/>
  <c r="AK319" i="67"/>
  <c r="AB319" i="67"/>
  <c r="AA319" i="67"/>
  <c r="Z319" i="67"/>
  <c r="Y319" i="67"/>
  <c r="W319" i="67"/>
  <c r="AK318" i="67"/>
  <c r="AB318" i="67"/>
  <c r="AA318" i="67"/>
  <c r="Z318" i="67"/>
  <c r="Y318" i="67"/>
  <c r="W318" i="67"/>
  <c r="AK317" i="67"/>
  <c r="AB317" i="67"/>
  <c r="AA317" i="67"/>
  <c r="Z317" i="67"/>
  <c r="Y317" i="67"/>
  <c r="W317" i="67"/>
  <c r="AK316" i="67"/>
  <c r="AB316" i="67"/>
  <c r="AA316" i="67"/>
  <c r="Z316" i="67"/>
  <c r="Y316" i="67"/>
  <c r="W316" i="67"/>
  <c r="AK315" i="67"/>
  <c r="AB315" i="67"/>
  <c r="AA315" i="67"/>
  <c r="Z315" i="67"/>
  <c r="Y315" i="67"/>
  <c r="W315" i="67"/>
  <c r="AK314" i="67"/>
  <c r="AB314" i="67"/>
  <c r="AA314" i="67"/>
  <c r="Z314" i="67"/>
  <c r="Y314" i="67"/>
  <c r="W314" i="67"/>
  <c r="AK313" i="67"/>
  <c r="AB313" i="67"/>
  <c r="AA313" i="67"/>
  <c r="Z313" i="67"/>
  <c r="Y313" i="67"/>
  <c r="W313" i="67"/>
  <c r="AK312" i="67"/>
  <c r="AB312" i="67"/>
  <c r="AA312" i="67"/>
  <c r="Z312" i="67"/>
  <c r="Y312" i="67"/>
  <c r="W312" i="67"/>
  <c r="AK311" i="67"/>
  <c r="AB311" i="67"/>
  <c r="AA311" i="67"/>
  <c r="Z311" i="67"/>
  <c r="Y311" i="67"/>
  <c r="W311" i="67"/>
  <c r="AK310" i="67"/>
  <c r="AB310" i="67"/>
  <c r="AA310" i="67"/>
  <c r="Z310" i="67"/>
  <c r="Y310" i="67"/>
  <c r="W310" i="67"/>
  <c r="AK309" i="67"/>
  <c r="AB309" i="67"/>
  <c r="AA309" i="67"/>
  <c r="Z309" i="67"/>
  <c r="Y309" i="67"/>
  <c r="W309" i="67"/>
  <c r="AK308" i="67"/>
  <c r="AB308" i="67"/>
  <c r="AA308" i="67"/>
  <c r="Z308" i="67"/>
  <c r="Y308" i="67"/>
  <c r="W308" i="67"/>
  <c r="AK307" i="67"/>
  <c r="AB307" i="67"/>
  <c r="AA307" i="67"/>
  <c r="Z307" i="67"/>
  <c r="Y307" i="67"/>
  <c r="W307" i="67"/>
  <c r="AK306" i="67"/>
  <c r="AB306" i="67"/>
  <c r="AA306" i="67"/>
  <c r="Z306" i="67"/>
  <c r="Y306" i="67"/>
  <c r="W306" i="67"/>
  <c r="AK305" i="67"/>
  <c r="AB305" i="67"/>
  <c r="AA305" i="67"/>
  <c r="Z305" i="67"/>
  <c r="Y305" i="67"/>
  <c r="W305" i="67"/>
  <c r="AK304" i="67"/>
  <c r="AB304" i="67"/>
  <c r="AA304" i="67"/>
  <c r="Z304" i="67"/>
  <c r="Y304" i="67"/>
  <c r="W304" i="67"/>
  <c r="AK303" i="67"/>
  <c r="AB303" i="67"/>
  <c r="AA303" i="67"/>
  <c r="Z303" i="67"/>
  <c r="Y303" i="67"/>
  <c r="W303" i="67"/>
  <c r="AK302" i="67"/>
  <c r="AB302" i="67"/>
  <c r="AA302" i="67"/>
  <c r="Z302" i="67"/>
  <c r="Y302" i="67"/>
  <c r="W302" i="67"/>
  <c r="AK301" i="67"/>
  <c r="AB301" i="67"/>
  <c r="AA301" i="67"/>
  <c r="Z301" i="67"/>
  <c r="Y301" i="67"/>
  <c r="W301" i="67"/>
  <c r="AK300" i="67"/>
  <c r="AB300" i="67"/>
  <c r="AA300" i="67"/>
  <c r="Z300" i="67"/>
  <c r="Y300" i="67"/>
  <c r="W300" i="67"/>
  <c r="AK299" i="67"/>
  <c r="AB299" i="67"/>
  <c r="AA299" i="67"/>
  <c r="Z299" i="67"/>
  <c r="Y299" i="67"/>
  <c r="W299" i="67"/>
  <c r="AK298" i="67"/>
  <c r="AB298" i="67"/>
  <c r="AA298" i="67"/>
  <c r="Z298" i="67"/>
  <c r="Y298" i="67"/>
  <c r="W298" i="67"/>
  <c r="AK297" i="67"/>
  <c r="AB297" i="67"/>
  <c r="AA297" i="67"/>
  <c r="Z297" i="67"/>
  <c r="Y297" i="67"/>
  <c r="W297" i="67"/>
  <c r="AK296" i="67"/>
  <c r="AB296" i="67"/>
  <c r="AA296" i="67"/>
  <c r="Z296" i="67"/>
  <c r="Y296" i="67"/>
  <c r="W296" i="67"/>
  <c r="AK295" i="67"/>
  <c r="AB295" i="67"/>
  <c r="AA295" i="67"/>
  <c r="Z295" i="67"/>
  <c r="Y295" i="67"/>
  <c r="W295" i="67"/>
  <c r="AK294" i="67"/>
  <c r="AB294" i="67"/>
  <c r="AA294" i="67"/>
  <c r="Z294" i="67"/>
  <c r="Y294" i="67"/>
  <c r="W294" i="67"/>
  <c r="AK293" i="67"/>
  <c r="AB293" i="67"/>
  <c r="AA293" i="67"/>
  <c r="Z293" i="67"/>
  <c r="Y293" i="67"/>
  <c r="W293" i="67"/>
  <c r="AK292" i="67"/>
  <c r="AB292" i="67"/>
  <c r="AA292" i="67"/>
  <c r="Z292" i="67"/>
  <c r="Y292" i="67"/>
  <c r="W292" i="67"/>
  <c r="AK291" i="67"/>
  <c r="AB291" i="67"/>
  <c r="AA291" i="67"/>
  <c r="Z291" i="67"/>
  <c r="Y291" i="67"/>
  <c r="W291" i="67"/>
  <c r="AK290" i="67"/>
  <c r="AB290" i="67"/>
  <c r="AA290" i="67"/>
  <c r="Z290" i="67"/>
  <c r="Y290" i="67"/>
  <c r="W290" i="67"/>
  <c r="AK289" i="67"/>
  <c r="AB289" i="67"/>
  <c r="AA289" i="67"/>
  <c r="Z289" i="67"/>
  <c r="Y289" i="67"/>
  <c r="W289" i="67"/>
  <c r="AK288" i="67"/>
  <c r="AB288" i="67"/>
  <c r="AA288" i="67"/>
  <c r="Z288" i="67"/>
  <c r="Y288" i="67"/>
  <c r="W288" i="67"/>
  <c r="AK287" i="67"/>
  <c r="AB287" i="67"/>
  <c r="AA287" i="67"/>
  <c r="Z287" i="67"/>
  <c r="Y287" i="67"/>
  <c r="W287" i="67"/>
  <c r="AK286" i="67"/>
  <c r="AB286" i="67"/>
  <c r="AA286" i="67"/>
  <c r="Z286" i="67"/>
  <c r="Y286" i="67"/>
  <c r="W286" i="67"/>
  <c r="AK285" i="67"/>
  <c r="AB285" i="67"/>
  <c r="AA285" i="67"/>
  <c r="Y285" i="67"/>
  <c r="Z285" i="67" s="1"/>
  <c r="W285" i="67"/>
  <c r="AK284" i="67"/>
  <c r="AB284" i="67"/>
  <c r="AA284" i="67"/>
  <c r="Z284" i="67"/>
  <c r="Y284" i="67"/>
  <c r="W284" i="67"/>
  <c r="AK283" i="67"/>
  <c r="AB283" i="67"/>
  <c r="AA283" i="67"/>
  <c r="Z283" i="67"/>
  <c r="Y283" i="67"/>
  <c r="W283" i="67"/>
  <c r="AK282" i="67"/>
  <c r="AB282" i="67"/>
  <c r="AA282" i="67"/>
  <c r="Z282" i="67"/>
  <c r="Y282" i="67"/>
  <c r="W282" i="67"/>
  <c r="AK281" i="67"/>
  <c r="AB281" i="67"/>
  <c r="AA281" i="67"/>
  <c r="Z281" i="67"/>
  <c r="Y281" i="67"/>
  <c r="W281" i="67"/>
  <c r="AK280" i="67"/>
  <c r="AB280" i="67"/>
  <c r="AA280" i="67"/>
  <c r="Z280" i="67"/>
  <c r="Y280" i="67"/>
  <c r="W280" i="67"/>
  <c r="AK279" i="67"/>
  <c r="AB279" i="67"/>
  <c r="AA279" i="67"/>
  <c r="Z279" i="67"/>
  <c r="Y279" i="67"/>
  <c r="W279" i="67"/>
  <c r="AK278" i="67"/>
  <c r="AB278" i="67"/>
  <c r="AA278" i="67"/>
  <c r="Z278" i="67"/>
  <c r="Y278" i="67"/>
  <c r="W278" i="67"/>
  <c r="AK277" i="67"/>
  <c r="AB277" i="67"/>
  <c r="AA277" i="67"/>
  <c r="Z277" i="67"/>
  <c r="Y277" i="67"/>
  <c r="W277" i="67"/>
  <c r="AK276" i="67"/>
  <c r="AB276" i="67"/>
  <c r="AA276" i="67"/>
  <c r="Z276" i="67"/>
  <c r="Y276" i="67"/>
  <c r="W276" i="67"/>
  <c r="AK275" i="67"/>
  <c r="AB275" i="67"/>
  <c r="AA275" i="67"/>
  <c r="Z275" i="67"/>
  <c r="Y275" i="67"/>
  <c r="W275" i="67"/>
  <c r="AK274" i="67"/>
  <c r="AB274" i="67"/>
  <c r="AA274" i="67"/>
  <c r="Z274" i="67"/>
  <c r="Y274" i="67"/>
  <c r="W274" i="67"/>
  <c r="AK273" i="67"/>
  <c r="AB273" i="67"/>
  <c r="AA273" i="67"/>
  <c r="Z273" i="67"/>
  <c r="Y273" i="67"/>
  <c r="W273" i="67"/>
  <c r="AK272" i="67"/>
  <c r="AB272" i="67"/>
  <c r="AA272" i="67"/>
  <c r="Z272" i="67"/>
  <c r="Y272" i="67"/>
  <c r="W272" i="67"/>
  <c r="AK271" i="67"/>
  <c r="AB271" i="67"/>
  <c r="AA271" i="67"/>
  <c r="Z271" i="67"/>
  <c r="Y271" i="67"/>
  <c r="W271" i="67"/>
  <c r="AK270" i="67"/>
  <c r="AB270" i="67"/>
  <c r="AA270" i="67"/>
  <c r="Z270" i="67"/>
  <c r="Y270" i="67"/>
  <c r="W270" i="67"/>
  <c r="AK269" i="67"/>
  <c r="AB269" i="67"/>
  <c r="AA269" i="67"/>
  <c r="Z269" i="67"/>
  <c r="Y269" i="67"/>
  <c r="W269" i="67"/>
  <c r="AK268" i="67"/>
  <c r="AB268" i="67"/>
  <c r="AA268" i="67"/>
  <c r="Z268" i="67"/>
  <c r="Y268" i="67"/>
  <c r="W268" i="67"/>
  <c r="AK267" i="67"/>
  <c r="AB267" i="67"/>
  <c r="AA267" i="67"/>
  <c r="Z267" i="67"/>
  <c r="Y267" i="67"/>
  <c r="W267" i="67"/>
  <c r="AK266" i="67"/>
  <c r="AB266" i="67"/>
  <c r="AA266" i="67"/>
  <c r="Z266" i="67"/>
  <c r="Y266" i="67"/>
  <c r="W266" i="67"/>
  <c r="AK265" i="67"/>
  <c r="AB265" i="67"/>
  <c r="AA265" i="67"/>
  <c r="Z265" i="67"/>
  <c r="Y265" i="67"/>
  <c r="W265" i="67"/>
  <c r="AK264" i="67"/>
  <c r="AB264" i="67"/>
  <c r="AA264" i="67"/>
  <c r="Z264" i="67"/>
  <c r="Y264" i="67"/>
  <c r="W264" i="67"/>
  <c r="AK263" i="67"/>
  <c r="AB263" i="67"/>
  <c r="AA263" i="67"/>
  <c r="Z263" i="67"/>
  <c r="Y263" i="67"/>
  <c r="W263" i="67"/>
  <c r="AK262" i="67"/>
  <c r="AB262" i="67"/>
  <c r="AA262" i="67"/>
  <c r="Z262" i="67"/>
  <c r="Y262" i="67"/>
  <c r="W262" i="67"/>
  <c r="AK261" i="67"/>
  <c r="AB261" i="67"/>
  <c r="AA261" i="67"/>
  <c r="Z261" i="67"/>
  <c r="Y261" i="67"/>
  <c r="W261" i="67"/>
  <c r="AK260" i="67"/>
  <c r="AB260" i="67"/>
  <c r="AA260" i="67"/>
  <c r="Z260" i="67"/>
  <c r="Y260" i="67"/>
  <c r="W260" i="67"/>
  <c r="AK259" i="67"/>
  <c r="AB259" i="67"/>
  <c r="AA259" i="67"/>
  <c r="Z259" i="67"/>
  <c r="Y259" i="67"/>
  <c r="W259" i="67"/>
  <c r="AK258" i="67"/>
  <c r="AB258" i="67"/>
  <c r="AA258" i="67"/>
  <c r="Z258" i="67"/>
  <c r="Y258" i="67"/>
  <c r="W258" i="67"/>
  <c r="AK257" i="67"/>
  <c r="AB257" i="67"/>
  <c r="AA257" i="67"/>
  <c r="Z257" i="67"/>
  <c r="Y257" i="67"/>
  <c r="W257" i="67"/>
  <c r="AK256" i="67"/>
  <c r="AB256" i="67"/>
  <c r="AA256" i="67"/>
  <c r="Z256" i="67"/>
  <c r="Y256" i="67"/>
  <c r="W256" i="67"/>
  <c r="AK255" i="67"/>
  <c r="AB255" i="67"/>
  <c r="AA255" i="67"/>
  <c r="Z255" i="67"/>
  <c r="Y255" i="67"/>
  <c r="W255" i="67"/>
  <c r="AK254" i="67"/>
  <c r="AB254" i="67"/>
  <c r="AA254" i="67"/>
  <c r="Z254" i="67"/>
  <c r="Y254" i="67"/>
  <c r="W254" i="67"/>
  <c r="AK253" i="67"/>
  <c r="AB253" i="67"/>
  <c r="AA253" i="67"/>
  <c r="Z253" i="67"/>
  <c r="Y253" i="67"/>
  <c r="W253" i="67"/>
  <c r="AK252" i="67"/>
  <c r="AB252" i="67"/>
  <c r="AA252" i="67"/>
  <c r="Z252" i="67"/>
  <c r="Y252" i="67"/>
  <c r="W252" i="67"/>
  <c r="AK251" i="67"/>
  <c r="AB251" i="67"/>
  <c r="AA251" i="67"/>
  <c r="Z251" i="67"/>
  <c r="Y251" i="67"/>
  <c r="W251" i="67"/>
  <c r="AK250" i="67"/>
  <c r="AB250" i="67"/>
  <c r="AA250" i="67"/>
  <c r="Z250" i="67"/>
  <c r="Y250" i="67"/>
  <c r="W250" i="67"/>
  <c r="AK249" i="67"/>
  <c r="AB249" i="67"/>
  <c r="AA249" i="67"/>
  <c r="Z249" i="67"/>
  <c r="Y249" i="67"/>
  <c r="W249" i="67"/>
  <c r="AK248" i="67"/>
  <c r="AB248" i="67"/>
  <c r="AA248" i="67"/>
  <c r="Z248" i="67"/>
  <c r="Y248" i="67"/>
  <c r="W248" i="67"/>
  <c r="AK247" i="67"/>
  <c r="AB247" i="67"/>
  <c r="AA247" i="67"/>
  <c r="Z247" i="67"/>
  <c r="Y247" i="67"/>
  <c r="W247" i="67"/>
  <c r="AK246" i="67"/>
  <c r="AB246" i="67"/>
  <c r="AA246" i="67"/>
  <c r="Z246" i="67"/>
  <c r="Y246" i="67"/>
  <c r="W246" i="67"/>
  <c r="AK245" i="67"/>
  <c r="AB245" i="67"/>
  <c r="AA245" i="67"/>
  <c r="Y245" i="67"/>
  <c r="Z245" i="67" s="1"/>
  <c r="W245" i="67"/>
  <c r="AK244" i="67"/>
  <c r="AB244" i="67"/>
  <c r="AA244" i="67"/>
  <c r="Z244" i="67"/>
  <c r="Y244" i="67"/>
  <c r="W244" i="67"/>
  <c r="AK243" i="67"/>
  <c r="AB243" i="67"/>
  <c r="AA243" i="67"/>
  <c r="Z243" i="67"/>
  <c r="Y243" i="67"/>
  <c r="W243" i="67"/>
  <c r="AK242" i="67"/>
  <c r="AB242" i="67"/>
  <c r="AA242" i="67"/>
  <c r="Z242" i="67"/>
  <c r="Y242" i="67"/>
  <c r="W242" i="67"/>
  <c r="AK241" i="67"/>
  <c r="AB241" i="67"/>
  <c r="AA241" i="67"/>
  <c r="Z241" i="67"/>
  <c r="Y241" i="67"/>
  <c r="W241" i="67"/>
  <c r="AK240" i="67"/>
  <c r="AB240" i="67"/>
  <c r="AA240" i="67"/>
  <c r="Z240" i="67"/>
  <c r="Y240" i="67"/>
  <c r="W240" i="67"/>
  <c r="AK239" i="67"/>
  <c r="AB239" i="67"/>
  <c r="AA239" i="67"/>
  <c r="Z239" i="67"/>
  <c r="Y239" i="67"/>
  <c r="W239" i="67"/>
  <c r="AK238" i="67"/>
  <c r="AB238" i="67"/>
  <c r="AA238" i="67"/>
  <c r="Z238" i="67"/>
  <c r="Y238" i="67"/>
  <c r="W238" i="67"/>
  <c r="AK237" i="67"/>
  <c r="AB237" i="67"/>
  <c r="AA237" i="67"/>
  <c r="Z237" i="67"/>
  <c r="Y237" i="67"/>
  <c r="W237" i="67"/>
  <c r="AK236" i="67"/>
  <c r="AB236" i="67"/>
  <c r="AA236" i="67"/>
  <c r="Z236" i="67"/>
  <c r="Y236" i="67"/>
  <c r="W236" i="67"/>
  <c r="AK235" i="67"/>
  <c r="AB235" i="67"/>
  <c r="AA235" i="67"/>
  <c r="Z235" i="67"/>
  <c r="Y235" i="67"/>
  <c r="W235" i="67"/>
  <c r="AK234" i="67"/>
  <c r="AB234" i="67"/>
  <c r="AA234" i="67"/>
  <c r="Z234" i="67"/>
  <c r="Y234" i="67"/>
  <c r="W234" i="67"/>
  <c r="AK233" i="67"/>
  <c r="AB233" i="67"/>
  <c r="AA233" i="67"/>
  <c r="Z233" i="67"/>
  <c r="Y233" i="67"/>
  <c r="W233" i="67"/>
  <c r="AK232" i="67"/>
  <c r="AB232" i="67"/>
  <c r="AA232" i="67"/>
  <c r="Z232" i="67"/>
  <c r="Y232" i="67"/>
  <c r="W232" i="67"/>
  <c r="AK231" i="67"/>
  <c r="AB231" i="67"/>
  <c r="AA231" i="67"/>
  <c r="Z231" i="67"/>
  <c r="Y231" i="67"/>
  <c r="W231" i="67"/>
  <c r="AK230" i="67"/>
  <c r="AB230" i="67"/>
  <c r="AA230" i="67"/>
  <c r="Z230" i="67"/>
  <c r="Y230" i="67"/>
  <c r="W230" i="67"/>
  <c r="AK229" i="67"/>
  <c r="AB229" i="67"/>
  <c r="AA229" i="67"/>
  <c r="Z229" i="67"/>
  <c r="Y229" i="67"/>
  <c r="W229" i="67"/>
  <c r="AK228" i="67"/>
  <c r="AB228" i="67"/>
  <c r="AA228" i="67"/>
  <c r="Z228" i="67"/>
  <c r="Y228" i="67"/>
  <c r="W228" i="67"/>
  <c r="AK227" i="67"/>
  <c r="AB227" i="67"/>
  <c r="AA227" i="67"/>
  <c r="Z227" i="67"/>
  <c r="Y227" i="67"/>
  <c r="W227" i="67"/>
  <c r="AK226" i="67"/>
  <c r="AB226" i="67"/>
  <c r="AA226" i="67"/>
  <c r="Z226" i="67"/>
  <c r="Y226" i="67"/>
  <c r="W226" i="67"/>
  <c r="AK225" i="67"/>
  <c r="AB225" i="67"/>
  <c r="AA225" i="67"/>
  <c r="Z225" i="67"/>
  <c r="Y225" i="67"/>
  <c r="W225" i="67"/>
  <c r="AK224" i="67"/>
  <c r="AB224" i="67"/>
  <c r="AA224" i="67"/>
  <c r="Z224" i="67"/>
  <c r="Y224" i="67"/>
  <c r="W224" i="67"/>
  <c r="AK223" i="67"/>
  <c r="AB223" i="67"/>
  <c r="AA223" i="67"/>
  <c r="Z223" i="67"/>
  <c r="Y223" i="67"/>
  <c r="W223" i="67"/>
  <c r="AK222" i="67"/>
  <c r="AB222" i="67"/>
  <c r="AA222" i="67"/>
  <c r="Z222" i="67"/>
  <c r="Y222" i="67"/>
  <c r="W222" i="67"/>
  <c r="AK221" i="67"/>
  <c r="AB221" i="67"/>
  <c r="AA221" i="67"/>
  <c r="Z221" i="67"/>
  <c r="Y221" i="67"/>
  <c r="W221" i="67"/>
  <c r="AK220" i="67"/>
  <c r="AB220" i="67"/>
  <c r="AA220" i="67"/>
  <c r="Z220" i="67"/>
  <c r="Y220" i="67"/>
  <c r="W220" i="67"/>
  <c r="AK219" i="67"/>
  <c r="AB219" i="67"/>
  <c r="AA219" i="67"/>
  <c r="Z219" i="67"/>
  <c r="Y219" i="67"/>
  <c r="W219" i="67"/>
  <c r="AK218" i="67"/>
  <c r="AB218" i="67"/>
  <c r="AA218" i="67"/>
  <c r="Z218" i="67"/>
  <c r="Y218" i="67"/>
  <c r="W218" i="67"/>
  <c r="AK217" i="67"/>
  <c r="AB217" i="67"/>
  <c r="AA217" i="67"/>
  <c r="Z217" i="67"/>
  <c r="Y217" i="67"/>
  <c r="W217" i="67"/>
  <c r="AK216" i="67"/>
  <c r="AB216" i="67"/>
  <c r="AA216" i="67"/>
  <c r="Z216" i="67"/>
  <c r="Y216" i="67"/>
  <c r="W216" i="67"/>
  <c r="AK215" i="67"/>
  <c r="AB215" i="67"/>
  <c r="AA215" i="67"/>
  <c r="Z215" i="67"/>
  <c r="Y215" i="67"/>
  <c r="W215" i="67"/>
  <c r="AK214" i="67"/>
  <c r="AB214" i="67"/>
  <c r="AA214" i="67"/>
  <c r="Z214" i="67"/>
  <c r="Y214" i="67"/>
  <c r="W214" i="67"/>
  <c r="AK213" i="67"/>
  <c r="AB213" i="67"/>
  <c r="AA213" i="67"/>
  <c r="Z213" i="67"/>
  <c r="Y213" i="67"/>
  <c r="W213" i="67"/>
  <c r="AK212" i="67"/>
  <c r="AB212" i="67"/>
  <c r="AA212" i="67"/>
  <c r="Z212" i="67"/>
  <c r="Y212" i="67"/>
  <c r="W212" i="67"/>
  <c r="AK211" i="67"/>
  <c r="AB211" i="67"/>
  <c r="AA211" i="67"/>
  <c r="Z211" i="67"/>
  <c r="Y211" i="67"/>
  <c r="W211" i="67"/>
  <c r="AK210" i="67"/>
  <c r="AB210" i="67"/>
  <c r="AA210" i="67"/>
  <c r="Z210" i="67"/>
  <c r="Y210" i="67"/>
  <c r="W210" i="67"/>
  <c r="AK209" i="67"/>
  <c r="AB209" i="67"/>
  <c r="AA209" i="67"/>
  <c r="Z209" i="67"/>
  <c r="Y209" i="67"/>
  <c r="W209" i="67"/>
  <c r="AK208" i="67"/>
  <c r="AB208" i="67"/>
  <c r="AA208" i="67"/>
  <c r="Z208" i="67"/>
  <c r="Y208" i="67"/>
  <c r="W208" i="67"/>
  <c r="AK207" i="67"/>
  <c r="AB207" i="67"/>
  <c r="AA207" i="67"/>
  <c r="Z207" i="67"/>
  <c r="Y207" i="67"/>
  <c r="W207" i="67"/>
  <c r="AK206" i="67"/>
  <c r="AB206" i="67"/>
  <c r="AA206" i="67"/>
  <c r="Z206" i="67"/>
  <c r="Y206" i="67"/>
  <c r="W206" i="67"/>
  <c r="AK205" i="67"/>
  <c r="AB205" i="67"/>
  <c r="AA205" i="67"/>
  <c r="Z205" i="67"/>
  <c r="Y205" i="67"/>
  <c r="W205" i="67"/>
  <c r="AK204" i="67"/>
  <c r="AB204" i="67"/>
  <c r="AA204" i="67"/>
  <c r="Z204" i="67"/>
  <c r="Y204" i="67"/>
  <c r="W204" i="67"/>
  <c r="AK203" i="67"/>
  <c r="AB203" i="67"/>
  <c r="AA203" i="67"/>
  <c r="Z203" i="67"/>
  <c r="Y203" i="67"/>
  <c r="W203" i="67"/>
  <c r="AK202" i="67"/>
  <c r="AB202" i="67"/>
  <c r="AA202" i="67"/>
  <c r="Z202" i="67"/>
  <c r="Y202" i="67"/>
  <c r="W202" i="67"/>
  <c r="AK201" i="67"/>
  <c r="AB201" i="67"/>
  <c r="AA201" i="67"/>
  <c r="Z201" i="67"/>
  <c r="Y201" i="67"/>
  <c r="W201" i="67"/>
  <c r="AK200" i="67"/>
  <c r="AB200" i="67"/>
  <c r="AA200" i="67"/>
  <c r="Z200" i="67"/>
  <c r="Y200" i="67"/>
  <c r="W200" i="67"/>
  <c r="AK199" i="67"/>
  <c r="AB199" i="67"/>
  <c r="AA199" i="67"/>
  <c r="Z199" i="67"/>
  <c r="Y199" i="67"/>
  <c r="W199" i="67"/>
  <c r="AK198" i="67"/>
  <c r="AB198" i="67"/>
  <c r="AA198" i="67"/>
  <c r="Z198" i="67"/>
  <c r="Y198" i="67"/>
  <c r="W198" i="67"/>
  <c r="AK197" i="67"/>
  <c r="AB197" i="67"/>
  <c r="AA197" i="67"/>
  <c r="Z197" i="67"/>
  <c r="Y197" i="67"/>
  <c r="W197" i="67"/>
  <c r="AK196" i="67"/>
  <c r="AB196" i="67"/>
  <c r="AA196" i="67"/>
  <c r="Z196" i="67"/>
  <c r="Y196" i="67"/>
  <c r="W196" i="67"/>
  <c r="AK195" i="67"/>
  <c r="AB195" i="67"/>
  <c r="AA195" i="67"/>
  <c r="Y195" i="67"/>
  <c r="Z195" i="67" s="1"/>
  <c r="W195" i="67"/>
  <c r="AK194" i="67"/>
  <c r="AB194" i="67"/>
  <c r="AA194" i="67"/>
  <c r="Z194" i="67"/>
  <c r="Y194" i="67"/>
  <c r="W194" i="67"/>
  <c r="AK193" i="67"/>
  <c r="AB193" i="67"/>
  <c r="AA193" i="67"/>
  <c r="Z193" i="67"/>
  <c r="Y193" i="67"/>
  <c r="W193" i="67"/>
  <c r="AK192" i="67"/>
  <c r="AB192" i="67"/>
  <c r="AA192" i="67"/>
  <c r="Z192" i="67"/>
  <c r="Y192" i="67"/>
  <c r="W192" i="67"/>
  <c r="AK191" i="67"/>
  <c r="AB191" i="67"/>
  <c r="AA191" i="67"/>
  <c r="Z191" i="67"/>
  <c r="Y191" i="67"/>
  <c r="W191" i="67"/>
  <c r="AK190" i="67"/>
  <c r="AB190" i="67"/>
  <c r="AA190" i="67"/>
  <c r="Z190" i="67"/>
  <c r="Y190" i="67"/>
  <c r="W190" i="67"/>
  <c r="AK189" i="67"/>
  <c r="AB189" i="67"/>
  <c r="AA189" i="67"/>
  <c r="Z189" i="67"/>
  <c r="Y189" i="67"/>
  <c r="W189" i="67"/>
  <c r="AK188" i="67"/>
  <c r="AB188" i="67"/>
  <c r="AA188" i="67"/>
  <c r="Z188" i="67"/>
  <c r="Y188" i="67"/>
  <c r="W188" i="67"/>
  <c r="AK187" i="67"/>
  <c r="AB187" i="67"/>
  <c r="AA187" i="67"/>
  <c r="Z187" i="67"/>
  <c r="Y187" i="67"/>
  <c r="W187" i="67"/>
  <c r="AK186" i="67"/>
  <c r="AB186" i="67"/>
  <c r="AA186" i="67"/>
  <c r="Z186" i="67"/>
  <c r="Y186" i="67"/>
  <c r="W186" i="67"/>
  <c r="AK185" i="67"/>
  <c r="AB185" i="67"/>
  <c r="AA185" i="67"/>
  <c r="Z185" i="67"/>
  <c r="Y185" i="67"/>
  <c r="W185" i="67"/>
  <c r="AK184" i="67"/>
  <c r="AB184" i="67"/>
  <c r="AA184" i="67"/>
  <c r="Z184" i="67"/>
  <c r="Y184" i="67"/>
  <c r="W184" i="67"/>
  <c r="AK183" i="67"/>
  <c r="AB183" i="67"/>
  <c r="AA183" i="67"/>
  <c r="Z183" i="67"/>
  <c r="Y183" i="67"/>
  <c r="W183" i="67"/>
  <c r="AK182" i="67"/>
  <c r="AB182" i="67"/>
  <c r="AA182" i="67"/>
  <c r="Z182" i="67"/>
  <c r="Y182" i="67"/>
  <c r="W182" i="67"/>
  <c r="AK181" i="67"/>
  <c r="AB181" i="67"/>
  <c r="AA181" i="67"/>
  <c r="Z181" i="67"/>
  <c r="Y181" i="67"/>
  <c r="W181" i="67"/>
  <c r="AK180" i="67"/>
  <c r="AB180" i="67"/>
  <c r="AA180" i="67"/>
  <c r="Z180" i="67"/>
  <c r="Y180" i="67"/>
  <c r="W180" i="67"/>
  <c r="AK179" i="67"/>
  <c r="AB179" i="67"/>
  <c r="AA179" i="67"/>
  <c r="Z179" i="67"/>
  <c r="Y179" i="67"/>
  <c r="W179" i="67"/>
  <c r="AK178" i="67"/>
  <c r="AB178" i="67"/>
  <c r="AA178" i="67"/>
  <c r="Z178" i="67"/>
  <c r="Y178" i="67"/>
  <c r="W178" i="67"/>
  <c r="AK177" i="67"/>
  <c r="AB177" i="67"/>
  <c r="AA177" i="67"/>
  <c r="Z177" i="67"/>
  <c r="Y177" i="67"/>
  <c r="W177" i="67"/>
  <c r="AK176" i="67"/>
  <c r="AB176" i="67"/>
  <c r="AA176" i="67"/>
  <c r="Z176" i="67"/>
  <c r="Y176" i="67"/>
  <c r="W176" i="67"/>
  <c r="AK175" i="67"/>
  <c r="AB175" i="67"/>
  <c r="AA175" i="67"/>
  <c r="Z175" i="67"/>
  <c r="Y175" i="67"/>
  <c r="W175" i="67"/>
  <c r="AK174" i="67"/>
  <c r="AB174" i="67"/>
  <c r="AA174" i="67"/>
  <c r="Z174" i="67"/>
  <c r="Y174" i="67"/>
  <c r="W174" i="67"/>
  <c r="AK173" i="67"/>
  <c r="AB173" i="67"/>
  <c r="AA173" i="67"/>
  <c r="Z173" i="67"/>
  <c r="Y173" i="67"/>
  <c r="W173" i="67"/>
  <c r="AK172" i="67"/>
  <c r="AB172" i="67"/>
  <c r="AA172" i="67"/>
  <c r="Z172" i="67"/>
  <c r="Y172" i="67"/>
  <c r="W172" i="67"/>
  <c r="AK171" i="67"/>
  <c r="AB171" i="67"/>
  <c r="AA171" i="67"/>
  <c r="Z171" i="67"/>
  <c r="Y171" i="67"/>
  <c r="W171" i="67"/>
  <c r="AK170" i="67"/>
  <c r="AB170" i="67"/>
  <c r="AA170" i="67"/>
  <c r="Z170" i="67"/>
  <c r="Y170" i="67"/>
  <c r="W170" i="67"/>
  <c r="AK169" i="67"/>
  <c r="AB169" i="67"/>
  <c r="AA169" i="67"/>
  <c r="Z169" i="67"/>
  <c r="Y169" i="67"/>
  <c r="W169" i="67"/>
  <c r="AK168" i="67"/>
  <c r="AB168" i="67"/>
  <c r="AA168" i="67"/>
  <c r="Z168" i="67"/>
  <c r="Y168" i="67"/>
  <c r="W168" i="67"/>
  <c r="AK167" i="67"/>
  <c r="AB167" i="67"/>
  <c r="AA167" i="67"/>
  <c r="Z167" i="67"/>
  <c r="Y167" i="67"/>
  <c r="W167" i="67"/>
  <c r="AK166" i="67"/>
  <c r="AB166" i="67"/>
  <c r="AA166" i="67"/>
  <c r="Z166" i="67"/>
  <c r="Y166" i="67"/>
  <c r="W166" i="67"/>
  <c r="AK165" i="67"/>
  <c r="AB165" i="67"/>
  <c r="AA165" i="67"/>
  <c r="Z165" i="67"/>
  <c r="Y165" i="67"/>
  <c r="W165" i="67"/>
  <c r="AK164" i="67"/>
  <c r="AB164" i="67"/>
  <c r="AA164" i="67"/>
  <c r="Z164" i="67"/>
  <c r="Y164" i="67"/>
  <c r="W164" i="67"/>
  <c r="AK163" i="67"/>
  <c r="AB163" i="67"/>
  <c r="AA163" i="67"/>
  <c r="Z163" i="67"/>
  <c r="Y163" i="67"/>
  <c r="W163" i="67"/>
  <c r="AK162" i="67"/>
  <c r="AB162" i="67"/>
  <c r="AA162" i="67"/>
  <c r="Z162" i="67"/>
  <c r="Y162" i="67"/>
  <c r="W162" i="67"/>
  <c r="AK161" i="67"/>
  <c r="AB161" i="67"/>
  <c r="AA161" i="67"/>
  <c r="Z161" i="67"/>
  <c r="Y161" i="67"/>
  <c r="W161" i="67"/>
  <c r="AK160" i="67"/>
  <c r="AB160" i="67"/>
  <c r="AA160" i="67"/>
  <c r="Z160" i="67"/>
  <c r="Y160" i="67"/>
  <c r="W160" i="67"/>
  <c r="AK159" i="67"/>
  <c r="AB159" i="67"/>
  <c r="AA159" i="67"/>
  <c r="Z159" i="67"/>
  <c r="Y159" i="67"/>
  <c r="W159" i="67"/>
  <c r="AK158" i="67"/>
  <c r="AB158" i="67"/>
  <c r="AA158" i="67"/>
  <c r="Z158" i="67"/>
  <c r="Y158" i="67"/>
  <c r="W158" i="67"/>
  <c r="AK157" i="67"/>
  <c r="AB157" i="67"/>
  <c r="AA157" i="67"/>
  <c r="Z157" i="67"/>
  <c r="Y157" i="67"/>
  <c r="W157" i="67"/>
  <c r="AK156" i="67"/>
  <c r="AB156" i="67"/>
  <c r="AA156" i="67"/>
  <c r="Z156" i="67"/>
  <c r="Y156" i="67"/>
  <c r="W156" i="67"/>
  <c r="AK155" i="67"/>
  <c r="AB155" i="67"/>
  <c r="AA155" i="67"/>
  <c r="Z155" i="67"/>
  <c r="Y155" i="67"/>
  <c r="W155" i="67"/>
  <c r="AK154" i="67"/>
  <c r="AB154" i="67"/>
  <c r="AA154" i="67"/>
  <c r="Z154" i="67"/>
  <c r="Y154" i="67"/>
  <c r="W154" i="67"/>
  <c r="AK153" i="67"/>
  <c r="AB153" i="67"/>
  <c r="AA153" i="67"/>
  <c r="Z153" i="67"/>
  <c r="Y153" i="67"/>
  <c r="W153" i="67"/>
  <c r="AK152" i="67"/>
  <c r="AB152" i="67"/>
  <c r="AA152" i="67"/>
  <c r="Z152" i="67"/>
  <c r="Y152" i="67"/>
  <c r="W152" i="67"/>
  <c r="AK151" i="67"/>
  <c r="AB151" i="67"/>
  <c r="AA151" i="67"/>
  <c r="Z151" i="67"/>
  <c r="Y151" i="67"/>
  <c r="W151" i="67"/>
  <c r="AK150" i="67"/>
  <c r="AB150" i="67"/>
  <c r="AA150" i="67"/>
  <c r="Z150" i="67"/>
  <c r="Y150" i="67"/>
  <c r="W150" i="67"/>
  <c r="AK149" i="67"/>
  <c r="AB149" i="67"/>
  <c r="AA149" i="67"/>
  <c r="Z149" i="67"/>
  <c r="Y149" i="67"/>
  <c r="W149" i="67"/>
  <c r="AK148" i="67"/>
  <c r="AB148" i="67"/>
  <c r="AA148" i="67"/>
  <c r="Z148" i="67"/>
  <c r="Y148" i="67"/>
  <c r="W148" i="67"/>
  <c r="AK147" i="67"/>
  <c r="AB147" i="67"/>
  <c r="AA147" i="67"/>
  <c r="Z147" i="67"/>
  <c r="Y147" i="67"/>
  <c r="W147" i="67"/>
  <c r="AK146" i="67"/>
  <c r="AB146" i="67"/>
  <c r="AA146" i="67"/>
  <c r="Z146" i="67"/>
  <c r="Y146" i="67"/>
  <c r="W146" i="67"/>
  <c r="AK145" i="67"/>
  <c r="AB145" i="67"/>
  <c r="AA145" i="67"/>
  <c r="Z145" i="67"/>
  <c r="Y145" i="67"/>
  <c r="W145" i="67"/>
  <c r="AK144" i="67"/>
  <c r="AB144" i="67"/>
  <c r="AA144" i="67"/>
  <c r="Z144" i="67"/>
  <c r="Y144" i="67"/>
  <c r="W144" i="67"/>
  <c r="AK143" i="67"/>
  <c r="AB143" i="67"/>
  <c r="AA143" i="67"/>
  <c r="Z143" i="67"/>
  <c r="Y143" i="67"/>
  <c r="W143" i="67"/>
  <c r="AK142" i="67"/>
  <c r="AB142" i="67"/>
  <c r="AA142" i="67"/>
  <c r="Z142" i="67"/>
  <c r="Y142" i="67"/>
  <c r="W142" i="67"/>
  <c r="AK141" i="67"/>
  <c r="AB141" i="67"/>
  <c r="AA141" i="67"/>
  <c r="Z141" i="67"/>
  <c r="Y141" i="67"/>
  <c r="W141" i="67"/>
  <c r="AK140" i="67"/>
  <c r="AB140" i="67"/>
  <c r="AA140" i="67"/>
  <c r="Y140" i="67"/>
  <c r="Z140" i="67" s="1"/>
  <c r="W140" i="67"/>
  <c r="AK139" i="67"/>
  <c r="AB139" i="67"/>
  <c r="AA139" i="67"/>
  <c r="Z139" i="67"/>
  <c r="Y139" i="67"/>
  <c r="W139" i="67"/>
  <c r="AK138" i="67"/>
  <c r="AB138" i="67"/>
  <c r="AA138" i="67"/>
  <c r="Z138" i="67"/>
  <c r="Y138" i="67"/>
  <c r="W138" i="67"/>
  <c r="AK137" i="67"/>
  <c r="AB137" i="67"/>
  <c r="AA137" i="67"/>
  <c r="Z137" i="67"/>
  <c r="Y137" i="67"/>
  <c r="W137" i="67"/>
  <c r="AK136" i="67"/>
  <c r="AB136" i="67"/>
  <c r="AA136" i="67"/>
  <c r="Z136" i="67"/>
  <c r="Y136" i="67"/>
  <c r="W136" i="67"/>
  <c r="AK135" i="67"/>
  <c r="AB135" i="67"/>
  <c r="AA135" i="67"/>
  <c r="Z135" i="67"/>
  <c r="Y135" i="67"/>
  <c r="W135" i="67"/>
  <c r="AK134" i="67"/>
  <c r="AB134" i="67"/>
  <c r="AA134" i="67"/>
  <c r="Z134" i="67"/>
  <c r="Y134" i="67"/>
  <c r="W134" i="67"/>
  <c r="AK133" i="67"/>
  <c r="AB133" i="67"/>
  <c r="AA133" i="67"/>
  <c r="Z133" i="67"/>
  <c r="Y133" i="67"/>
  <c r="W133" i="67"/>
  <c r="AK132" i="67"/>
  <c r="AB132" i="67"/>
  <c r="AA132" i="67"/>
  <c r="Z132" i="67"/>
  <c r="Y132" i="67"/>
  <c r="W132" i="67"/>
  <c r="AK131" i="67"/>
  <c r="AB131" i="67"/>
  <c r="AA131" i="67"/>
  <c r="Z131" i="67"/>
  <c r="Y131" i="67"/>
  <c r="W131" i="67"/>
  <c r="AK130" i="67"/>
  <c r="AB130" i="67"/>
  <c r="AA130" i="67"/>
  <c r="Z130" i="67"/>
  <c r="Y130" i="67"/>
  <c r="W130" i="67"/>
  <c r="AK129" i="67"/>
  <c r="AB129" i="67"/>
  <c r="AA129" i="67"/>
  <c r="Z129" i="67"/>
  <c r="Y129" i="67"/>
  <c r="W129" i="67"/>
  <c r="AK128" i="67"/>
  <c r="AB128" i="67"/>
  <c r="AA128" i="67"/>
  <c r="Z128" i="67"/>
  <c r="Y128" i="67"/>
  <c r="W128" i="67"/>
  <c r="AK127" i="67"/>
  <c r="AB127" i="67"/>
  <c r="AA127" i="67"/>
  <c r="Z127" i="67"/>
  <c r="Y127" i="67"/>
  <c r="W127" i="67"/>
  <c r="AK126" i="67"/>
  <c r="AB126" i="67"/>
  <c r="AA126" i="67"/>
  <c r="Z126" i="67"/>
  <c r="Y126" i="67"/>
  <c r="W126" i="67"/>
  <c r="AK125" i="67"/>
  <c r="AB125" i="67"/>
  <c r="AA125" i="67"/>
  <c r="Z125" i="67"/>
  <c r="Y125" i="67"/>
  <c r="W125" i="67"/>
  <c r="AK124" i="67"/>
  <c r="AB124" i="67"/>
  <c r="AA124" i="67"/>
  <c r="Z124" i="67"/>
  <c r="Y124" i="67"/>
  <c r="W124" i="67"/>
  <c r="AK123" i="67"/>
  <c r="AB123" i="67"/>
  <c r="AA123" i="67"/>
  <c r="Z123" i="67"/>
  <c r="Y123" i="67"/>
  <c r="W123" i="67"/>
  <c r="AK122" i="67"/>
  <c r="AB122" i="67"/>
  <c r="AA122" i="67"/>
  <c r="Z122" i="67"/>
  <c r="Y122" i="67"/>
  <c r="W122" i="67"/>
  <c r="AK121" i="67"/>
  <c r="AB121" i="67"/>
  <c r="AA121" i="67"/>
  <c r="Z121" i="67"/>
  <c r="Y121" i="67"/>
  <c r="W121" i="67"/>
  <c r="AK120" i="67"/>
  <c r="AB120" i="67"/>
  <c r="AA120" i="67"/>
  <c r="Z120" i="67"/>
  <c r="Y120" i="67"/>
  <c r="W120" i="67"/>
  <c r="AK119" i="67"/>
  <c r="AB119" i="67"/>
  <c r="AA119" i="67"/>
  <c r="Z119" i="67"/>
  <c r="Y119" i="67"/>
  <c r="W119" i="67"/>
  <c r="AK118" i="67"/>
  <c r="AB118" i="67"/>
  <c r="AA118" i="67"/>
  <c r="Z118" i="67"/>
  <c r="Y118" i="67"/>
  <c r="W118" i="67"/>
  <c r="AK117" i="67"/>
  <c r="AB117" i="67"/>
  <c r="AA117" i="67"/>
  <c r="Z117" i="67"/>
  <c r="Y117" i="67"/>
  <c r="W117" i="67"/>
  <c r="AK116" i="67"/>
  <c r="AB116" i="67"/>
  <c r="AA116" i="67"/>
  <c r="Z116" i="67"/>
  <c r="Y116" i="67"/>
  <c r="W116" i="67"/>
  <c r="AK115" i="67"/>
  <c r="AB115" i="67"/>
  <c r="AA115" i="67"/>
  <c r="Z115" i="67"/>
  <c r="Y115" i="67"/>
  <c r="W115" i="67"/>
  <c r="AK114" i="67"/>
  <c r="AB114" i="67"/>
  <c r="AA114" i="67"/>
  <c r="Z114" i="67"/>
  <c r="Y114" i="67"/>
  <c r="W114" i="67"/>
  <c r="AK113" i="67"/>
  <c r="AB113" i="67"/>
  <c r="AA113" i="67"/>
  <c r="Z113" i="67"/>
  <c r="Y113" i="67"/>
  <c r="W113" i="67"/>
  <c r="AK112" i="67"/>
  <c r="AB112" i="67"/>
  <c r="AA112" i="67"/>
  <c r="Z112" i="67"/>
  <c r="Y112" i="67"/>
  <c r="W112" i="67"/>
  <c r="AK111" i="67"/>
  <c r="AB111" i="67"/>
  <c r="AA111" i="67"/>
  <c r="Z111" i="67"/>
  <c r="Y111" i="67"/>
  <c r="W111" i="67"/>
  <c r="AK110" i="67"/>
  <c r="AB110" i="67"/>
  <c r="AA110" i="67"/>
  <c r="Z110" i="67"/>
  <c r="Y110" i="67"/>
  <c r="W110" i="67"/>
  <c r="AK109" i="67"/>
  <c r="AB109" i="67"/>
  <c r="AA109" i="67"/>
  <c r="Z109" i="67"/>
  <c r="Y109" i="67"/>
  <c r="W109" i="67"/>
  <c r="AK108" i="67"/>
  <c r="AB108" i="67"/>
  <c r="AA108" i="67"/>
  <c r="Z108" i="67"/>
  <c r="Y108" i="67"/>
  <c r="W108" i="67"/>
  <c r="AK107" i="67"/>
  <c r="AB107" i="67"/>
  <c r="AA107" i="67"/>
  <c r="Z107" i="67"/>
  <c r="Y107" i="67"/>
  <c r="W107" i="67"/>
  <c r="AK106" i="67"/>
  <c r="AB106" i="67"/>
  <c r="AA106" i="67"/>
  <c r="Z106" i="67"/>
  <c r="Y106" i="67"/>
  <c r="W106" i="67"/>
  <c r="AK105" i="67"/>
  <c r="AB105" i="67"/>
  <c r="AA105" i="67"/>
  <c r="Z105" i="67"/>
  <c r="Y105" i="67"/>
  <c r="W105" i="67"/>
  <c r="AK104" i="67"/>
  <c r="AB104" i="67"/>
  <c r="AA104" i="67"/>
  <c r="Z104" i="67"/>
  <c r="Y104" i="67"/>
  <c r="W104" i="67"/>
  <c r="AK103" i="67"/>
  <c r="AB103" i="67"/>
  <c r="AA103" i="67"/>
  <c r="Z103" i="67"/>
  <c r="Y103" i="67"/>
  <c r="W103" i="67"/>
  <c r="AK102" i="67"/>
  <c r="AB102" i="67"/>
  <c r="AA102" i="67"/>
  <c r="Z102" i="67"/>
  <c r="Y102" i="67"/>
  <c r="W102" i="67"/>
  <c r="AK101" i="67"/>
  <c r="AB101" i="67"/>
  <c r="AA101" i="67"/>
  <c r="Z101" i="67"/>
  <c r="Y101" i="67"/>
  <c r="W101" i="67"/>
  <c r="AK100" i="67"/>
  <c r="AB100" i="67"/>
  <c r="AA100" i="67"/>
  <c r="Z100" i="67"/>
  <c r="Y100" i="67"/>
  <c r="W100" i="67"/>
  <c r="AK99" i="67"/>
  <c r="AB99" i="67"/>
  <c r="AA99" i="67"/>
  <c r="Z99" i="67"/>
  <c r="Y99" i="67"/>
  <c r="W99" i="67"/>
  <c r="AK98" i="67"/>
  <c r="AB98" i="67"/>
  <c r="AA98" i="67"/>
  <c r="Z98" i="67"/>
  <c r="Y98" i="67"/>
  <c r="W98" i="67"/>
  <c r="AK97" i="67"/>
  <c r="AB97" i="67"/>
  <c r="AA97" i="67"/>
  <c r="Z97" i="67"/>
  <c r="Y97" i="67"/>
  <c r="W97" i="67"/>
  <c r="AK96" i="67"/>
  <c r="AB96" i="67"/>
  <c r="AA96" i="67"/>
  <c r="Z96" i="67"/>
  <c r="Y96" i="67"/>
  <c r="W96" i="67"/>
  <c r="AK95" i="67"/>
  <c r="AB95" i="67"/>
  <c r="AA95" i="67"/>
  <c r="Z95" i="67"/>
  <c r="Y95" i="67"/>
  <c r="W95" i="67"/>
  <c r="AK94" i="67"/>
  <c r="AB94" i="67"/>
  <c r="AA94" i="67"/>
  <c r="Z94" i="67"/>
  <c r="Y94" i="67"/>
  <c r="W94" i="67"/>
  <c r="AK93" i="67"/>
  <c r="AB93" i="67"/>
  <c r="AA93" i="67"/>
  <c r="Z93" i="67"/>
  <c r="Y93" i="67"/>
  <c r="W93" i="67"/>
  <c r="AK92" i="67"/>
  <c r="AB92" i="67"/>
  <c r="AA92" i="67"/>
  <c r="Z92" i="67"/>
  <c r="Y92" i="67"/>
  <c r="W92" i="67"/>
  <c r="AK91" i="67"/>
  <c r="AB91" i="67"/>
  <c r="AA91" i="67"/>
  <c r="Z91" i="67"/>
  <c r="Y91" i="67"/>
  <c r="W91" i="67"/>
  <c r="AK90" i="67"/>
  <c r="AB90" i="67"/>
  <c r="AA90" i="67"/>
  <c r="Z90" i="67"/>
  <c r="Y90" i="67"/>
  <c r="W90" i="67"/>
  <c r="AK89" i="67"/>
  <c r="AB89" i="67"/>
  <c r="AA89" i="67"/>
  <c r="Z89" i="67"/>
  <c r="Y89" i="67"/>
  <c r="W89" i="67"/>
  <c r="AK88" i="67"/>
  <c r="AB88" i="67"/>
  <c r="AA88" i="67"/>
  <c r="Z88" i="67"/>
  <c r="Y88" i="67"/>
  <c r="W88" i="67"/>
  <c r="AK87" i="67"/>
  <c r="AB87" i="67"/>
  <c r="AA87" i="67"/>
  <c r="Z87" i="67"/>
  <c r="Y87" i="67"/>
  <c r="W87" i="67"/>
  <c r="AK86" i="67"/>
  <c r="AB86" i="67"/>
  <c r="AA86" i="67"/>
  <c r="Z86" i="67"/>
  <c r="Y86" i="67"/>
  <c r="W86" i="67"/>
  <c r="AK85" i="67"/>
  <c r="AB85" i="67"/>
  <c r="AA85" i="67"/>
  <c r="Z85" i="67"/>
  <c r="Y85" i="67"/>
  <c r="W85" i="67"/>
  <c r="AK84" i="67"/>
  <c r="AB84" i="67"/>
  <c r="AA84" i="67"/>
  <c r="Z84" i="67"/>
  <c r="Y84" i="67"/>
  <c r="W84" i="67"/>
  <c r="AK83" i="67"/>
  <c r="AB83" i="67"/>
  <c r="AA83" i="67"/>
  <c r="Z83" i="67"/>
  <c r="Y83" i="67"/>
  <c r="W83" i="67"/>
  <c r="AK82" i="67"/>
  <c r="AB82" i="67"/>
  <c r="AA82" i="67"/>
  <c r="Z82" i="67"/>
  <c r="Y82" i="67"/>
  <c r="W82" i="67"/>
  <c r="AK81" i="67"/>
  <c r="AB81" i="67"/>
  <c r="AA81" i="67"/>
  <c r="Z81" i="67"/>
  <c r="Y81" i="67"/>
  <c r="W81" i="67"/>
  <c r="AK80" i="67"/>
  <c r="AB80" i="67"/>
  <c r="AA80" i="67"/>
  <c r="Z80" i="67"/>
  <c r="Y80" i="67"/>
  <c r="W80" i="67"/>
  <c r="AK79" i="67"/>
  <c r="AB79" i="67"/>
  <c r="AA79" i="67"/>
  <c r="Z79" i="67"/>
  <c r="Y79" i="67"/>
  <c r="W79" i="67"/>
  <c r="AK78" i="67"/>
  <c r="AB78" i="67"/>
  <c r="AA78" i="67"/>
  <c r="Z78" i="67"/>
  <c r="Y78" i="67"/>
  <c r="W78" i="67"/>
  <c r="AK77" i="67"/>
  <c r="AB77" i="67"/>
  <c r="AA77" i="67"/>
  <c r="Z77" i="67"/>
  <c r="Y77" i="67"/>
  <c r="W77" i="67"/>
  <c r="AK76" i="67"/>
  <c r="AB76" i="67"/>
  <c r="AA76" i="67"/>
  <c r="Z76" i="67"/>
  <c r="Y76" i="67"/>
  <c r="W76" i="67"/>
  <c r="AK75" i="67"/>
  <c r="AB75" i="67"/>
  <c r="AA75" i="67"/>
  <c r="Z75" i="67"/>
  <c r="Y75" i="67"/>
  <c r="W75" i="67"/>
  <c r="AK74" i="67"/>
  <c r="AB74" i="67"/>
  <c r="AA74" i="67"/>
  <c r="Z74" i="67"/>
  <c r="Y74" i="67"/>
  <c r="W74" i="67"/>
  <c r="AK73" i="67"/>
  <c r="AB73" i="67"/>
  <c r="AA73" i="67"/>
  <c r="Z73" i="67"/>
  <c r="Y73" i="67"/>
  <c r="W73" i="67"/>
  <c r="AK72" i="67"/>
  <c r="AB72" i="67"/>
  <c r="AA72" i="67"/>
  <c r="Z72" i="67"/>
  <c r="Y72" i="67"/>
  <c r="W72" i="67"/>
  <c r="AK71" i="67"/>
  <c r="AB71" i="67"/>
  <c r="AA71" i="67"/>
  <c r="Z71" i="67"/>
  <c r="Y71" i="67"/>
  <c r="W71" i="67"/>
  <c r="AK70" i="67"/>
  <c r="AB70" i="67"/>
  <c r="AA70" i="67"/>
  <c r="Z70" i="67"/>
  <c r="Y70" i="67"/>
  <c r="W70" i="67"/>
  <c r="AK69" i="67"/>
  <c r="AB69" i="67"/>
  <c r="AA69" i="67"/>
  <c r="Z69" i="67"/>
  <c r="Y69" i="67"/>
  <c r="W69" i="67"/>
  <c r="AK68" i="67"/>
  <c r="AB68" i="67"/>
  <c r="AA68" i="67"/>
  <c r="Z68" i="67"/>
  <c r="Y68" i="67"/>
  <c r="W68" i="67"/>
  <c r="AK67" i="67"/>
  <c r="AB67" i="67"/>
  <c r="AA67" i="67"/>
  <c r="Z67" i="67"/>
  <c r="Y67" i="67"/>
  <c r="W67" i="67"/>
  <c r="AK66" i="67"/>
  <c r="AB66" i="67"/>
  <c r="AA66" i="67"/>
  <c r="Z66" i="67"/>
  <c r="Y66" i="67"/>
  <c r="W66" i="67"/>
  <c r="AK65" i="67"/>
  <c r="AB65" i="67"/>
  <c r="AA65" i="67"/>
  <c r="Z65" i="67"/>
  <c r="Y65" i="67"/>
  <c r="W65" i="67"/>
  <c r="AK64" i="67"/>
  <c r="AB64" i="67"/>
  <c r="AA64" i="67"/>
  <c r="Z64" i="67"/>
  <c r="Y64" i="67"/>
  <c r="W64" i="67"/>
  <c r="AK63" i="67"/>
  <c r="AB63" i="67"/>
  <c r="AA63" i="67"/>
  <c r="Z63" i="67"/>
  <c r="Y63" i="67"/>
  <c r="W63" i="67"/>
  <c r="AK62" i="67"/>
  <c r="AB62" i="67"/>
  <c r="AA62" i="67"/>
  <c r="Z62" i="67"/>
  <c r="Y62" i="67"/>
  <c r="W62" i="67"/>
  <c r="AK61" i="67"/>
  <c r="AB61" i="67"/>
  <c r="AA61" i="67"/>
  <c r="Z61" i="67"/>
  <c r="Y61" i="67"/>
  <c r="W61" i="67"/>
  <c r="AK60" i="67"/>
  <c r="AB60" i="67"/>
  <c r="AA60" i="67"/>
  <c r="Z60" i="67"/>
  <c r="Y60" i="67"/>
  <c r="W60" i="67"/>
  <c r="AK59" i="67"/>
  <c r="AB59" i="67"/>
  <c r="AA59" i="67"/>
  <c r="Z59" i="67"/>
  <c r="Y59" i="67"/>
  <c r="W59" i="67"/>
  <c r="AK58" i="67"/>
  <c r="AB58" i="67"/>
  <c r="AA58" i="67"/>
  <c r="Z58" i="67"/>
  <c r="Y58" i="67"/>
  <c r="W58" i="67"/>
  <c r="AK57" i="67"/>
  <c r="AB57" i="67"/>
  <c r="AA57" i="67"/>
  <c r="Z57" i="67"/>
  <c r="Y57" i="67"/>
  <c r="W57" i="67"/>
  <c r="AK56" i="67"/>
  <c r="AB56" i="67"/>
  <c r="AA56" i="67"/>
  <c r="Z56" i="67"/>
  <c r="Y56" i="67"/>
  <c r="W56" i="67"/>
  <c r="AK55" i="67"/>
  <c r="AB55" i="67"/>
  <c r="AA55" i="67"/>
  <c r="Z55" i="67"/>
  <c r="Y55" i="67"/>
  <c r="W55" i="67"/>
  <c r="AK54" i="67"/>
  <c r="AB54" i="67"/>
  <c r="AA54" i="67"/>
  <c r="Z54" i="67"/>
  <c r="Y54" i="67"/>
  <c r="W54" i="67"/>
  <c r="AK53" i="67"/>
  <c r="AB53" i="67"/>
  <c r="AA53" i="67"/>
  <c r="Z53" i="67"/>
  <c r="Y53" i="67"/>
  <c r="W53" i="67"/>
  <c r="AK52" i="67"/>
  <c r="AB52" i="67"/>
  <c r="AA52" i="67"/>
  <c r="Z52" i="67"/>
  <c r="Y52" i="67"/>
  <c r="W52" i="67"/>
  <c r="AK51" i="67"/>
  <c r="AB51" i="67"/>
  <c r="AA51" i="67"/>
  <c r="Z51" i="67"/>
  <c r="Y51" i="67"/>
  <c r="W51" i="67"/>
  <c r="AK50" i="67"/>
  <c r="AB50" i="67"/>
  <c r="AA50" i="67"/>
  <c r="Z50" i="67"/>
  <c r="Y50" i="67"/>
  <c r="W50" i="67"/>
  <c r="AK49" i="67"/>
  <c r="AB49" i="67"/>
  <c r="AA49" i="67"/>
  <c r="Z49" i="67"/>
  <c r="Y49" i="67"/>
  <c r="W49" i="67"/>
  <c r="AK48" i="67"/>
  <c r="AB48" i="67"/>
  <c r="AA48" i="67"/>
  <c r="Z48" i="67"/>
  <c r="Y48" i="67"/>
  <c r="W48" i="67"/>
  <c r="AK47" i="67"/>
  <c r="AB47" i="67"/>
  <c r="AA47" i="67"/>
  <c r="Z47" i="67"/>
  <c r="Y47" i="67"/>
  <c r="W47" i="67"/>
  <c r="AK46" i="67"/>
  <c r="AB46" i="67"/>
  <c r="AA46" i="67"/>
  <c r="Z46" i="67"/>
  <c r="Y46" i="67"/>
  <c r="W46" i="67"/>
  <c r="AK45" i="67"/>
  <c r="AB45" i="67"/>
  <c r="AA45" i="67"/>
  <c r="Z45" i="67"/>
  <c r="Y45" i="67"/>
  <c r="W45" i="67"/>
  <c r="AK44" i="67"/>
  <c r="AB44" i="67"/>
  <c r="AA44" i="67"/>
  <c r="Z44" i="67"/>
  <c r="Y44" i="67"/>
  <c r="W44" i="67"/>
  <c r="AK43" i="67"/>
  <c r="AB43" i="67"/>
  <c r="AA43" i="67"/>
  <c r="Z43" i="67"/>
  <c r="Y43" i="67"/>
  <c r="W43" i="67"/>
  <c r="AK42" i="67"/>
  <c r="AB42" i="67"/>
  <c r="AA42" i="67"/>
  <c r="Z42" i="67"/>
  <c r="Y42" i="67"/>
  <c r="W42" i="67"/>
  <c r="AK41" i="67"/>
  <c r="AB41" i="67"/>
  <c r="AA41" i="67"/>
  <c r="Z41" i="67"/>
  <c r="Y41" i="67"/>
  <c r="W41" i="67"/>
  <c r="AK40" i="67"/>
  <c r="AB40" i="67"/>
  <c r="AA40" i="67"/>
  <c r="Z40" i="67"/>
  <c r="Y40" i="67"/>
  <c r="W40" i="67"/>
  <c r="AK39" i="67"/>
  <c r="AB39" i="67"/>
  <c r="AA39" i="67"/>
  <c r="Z39" i="67"/>
  <c r="Y39" i="67"/>
  <c r="W39" i="67"/>
  <c r="AK38" i="67"/>
  <c r="AB38" i="67"/>
  <c r="AA38" i="67"/>
  <c r="Z38" i="67"/>
  <c r="Y38" i="67"/>
  <c r="W38" i="67"/>
  <c r="AK37" i="67"/>
  <c r="AB37" i="67"/>
  <c r="AA37" i="67"/>
  <c r="Z37" i="67"/>
  <c r="Y37" i="67"/>
  <c r="W37" i="67"/>
  <c r="AK36" i="67"/>
  <c r="AB36" i="67"/>
  <c r="AA36" i="67"/>
  <c r="Z36" i="67"/>
  <c r="Y36" i="67"/>
  <c r="W36" i="67"/>
  <c r="AK35" i="67"/>
  <c r="AB35" i="67"/>
  <c r="AA35" i="67"/>
  <c r="Z35" i="67"/>
  <c r="Y35" i="67"/>
  <c r="W35" i="67"/>
  <c r="AK34" i="67"/>
  <c r="AB34" i="67"/>
  <c r="AA34" i="67"/>
  <c r="Z34" i="67"/>
  <c r="Y34" i="67"/>
  <c r="W34" i="67"/>
  <c r="AK33" i="67"/>
  <c r="AB33" i="67"/>
  <c r="AA33" i="67"/>
  <c r="Z33" i="67"/>
  <c r="Y33" i="67"/>
  <c r="W33" i="67"/>
  <c r="AK32" i="67"/>
  <c r="AB32" i="67"/>
  <c r="AA32" i="67"/>
  <c r="Z32" i="67"/>
  <c r="Y32" i="67"/>
  <c r="W32" i="67"/>
  <c r="AK31" i="67"/>
  <c r="AB31" i="67"/>
  <c r="AA31" i="67"/>
  <c r="Z31" i="67"/>
  <c r="Y31" i="67"/>
  <c r="W31" i="67"/>
  <c r="AK30" i="67"/>
  <c r="AB30" i="67"/>
  <c r="AA30" i="67"/>
  <c r="Y30" i="67"/>
  <c r="Z30" i="67" s="1"/>
  <c r="W30" i="67"/>
  <c r="AK29" i="67"/>
  <c r="AB29" i="67"/>
  <c r="AA29" i="67"/>
  <c r="Z29" i="67"/>
  <c r="Y29" i="67"/>
  <c r="W29" i="67"/>
  <c r="AK28" i="67"/>
  <c r="AB28" i="67"/>
  <c r="AA28" i="67"/>
  <c r="Y28" i="67"/>
  <c r="Z28" i="67" s="1"/>
  <c r="W28" i="67"/>
  <c r="AK27" i="67"/>
  <c r="AB27" i="67"/>
  <c r="AA27" i="67"/>
  <c r="Z27" i="67"/>
  <c r="Y27" i="67"/>
  <c r="W27" i="67"/>
  <c r="AK26" i="67"/>
  <c r="AB26" i="67"/>
  <c r="AA26" i="67"/>
  <c r="Z26" i="67"/>
  <c r="Y26" i="67"/>
  <c r="W26" i="67"/>
  <c r="AK25" i="67"/>
  <c r="AB25" i="67"/>
  <c r="AA25" i="67"/>
  <c r="Z25" i="67"/>
  <c r="Y25" i="67"/>
  <c r="W25" i="67"/>
  <c r="AK24" i="67"/>
  <c r="AB24" i="67"/>
  <c r="AA24" i="67"/>
  <c r="Z24" i="67"/>
  <c r="Y24" i="67"/>
  <c r="W24" i="67"/>
  <c r="AK23" i="67"/>
  <c r="AB23" i="67"/>
  <c r="AA23" i="67"/>
  <c r="Z23" i="67"/>
  <c r="Y23" i="67"/>
  <c r="W23" i="67"/>
  <c r="AK22" i="67"/>
  <c r="AB22" i="67"/>
  <c r="AA22" i="67"/>
  <c r="Z22" i="67"/>
  <c r="Y22" i="67"/>
  <c r="W22" i="67"/>
  <c r="AK21" i="67"/>
  <c r="AB21" i="67"/>
  <c r="AA21" i="67"/>
  <c r="Z21" i="67"/>
  <c r="Y21" i="67"/>
  <c r="W21" i="67"/>
  <c r="AK20" i="67"/>
  <c r="AB20" i="67"/>
  <c r="AA20" i="67"/>
  <c r="Z20" i="67"/>
  <c r="Y20" i="67"/>
  <c r="W20" i="67"/>
  <c r="AK19" i="67"/>
  <c r="AB19" i="67"/>
  <c r="AA19" i="67"/>
  <c r="Z19" i="67"/>
  <c r="Y19" i="67"/>
  <c r="W19" i="67"/>
  <c r="AK18" i="67"/>
  <c r="AB18" i="67"/>
  <c r="AA18" i="67"/>
  <c r="Z18" i="67"/>
  <c r="Y18" i="67"/>
  <c r="W18" i="67"/>
  <c r="AK17" i="67"/>
  <c r="AB17" i="67"/>
  <c r="AA17" i="67"/>
  <c r="Z17" i="67"/>
  <c r="Y17" i="67"/>
  <c r="W17" i="67"/>
  <c r="AK16" i="67"/>
  <c r="AB16" i="67"/>
  <c r="AA16" i="67"/>
  <c r="Z16" i="67"/>
  <c r="Y16" i="67"/>
  <c r="W16" i="67"/>
  <c r="AK15" i="67"/>
  <c r="AB15" i="67"/>
  <c r="AA15" i="67"/>
  <c r="Z15" i="67"/>
  <c r="Y15" i="67"/>
  <c r="W15" i="67"/>
  <c r="AK14" i="67"/>
  <c r="AB14" i="67"/>
  <c r="AA14" i="67"/>
  <c r="Z14" i="67"/>
  <c r="Y14" i="67"/>
  <c r="W14" i="67"/>
  <c r="AK13" i="67"/>
  <c r="AB13" i="67"/>
  <c r="AA13" i="67"/>
  <c r="Z13" i="67"/>
  <c r="Y13" i="67"/>
  <c r="W13" i="67"/>
  <c r="AK12" i="67"/>
  <c r="AB12" i="67"/>
  <c r="AA12" i="67"/>
  <c r="Z12" i="67"/>
  <c r="Y12" i="67"/>
  <c r="W12" i="67"/>
  <c r="AK11" i="67"/>
  <c r="AB11" i="67"/>
  <c r="AA11" i="67"/>
  <c r="Z11" i="67"/>
  <c r="Y11" i="67"/>
  <c r="W11" i="67"/>
  <c r="AK10" i="67"/>
  <c r="AB10" i="67"/>
  <c r="AA10" i="67"/>
  <c r="Z10" i="67"/>
  <c r="Y10" i="67"/>
  <c r="W10" i="67"/>
  <c r="AK9" i="67"/>
  <c r="AB9" i="67"/>
  <c r="AA9" i="67"/>
  <c r="Z9" i="67"/>
  <c r="Y9" i="67"/>
  <c r="W9" i="67"/>
  <c r="AK8" i="67"/>
  <c r="AB8" i="67"/>
  <c r="AA8" i="67"/>
  <c r="Z8" i="67"/>
  <c r="Y8" i="67"/>
  <c r="W8" i="67"/>
  <c r="AK7" i="67"/>
  <c r="AB7" i="67"/>
  <c r="AA7" i="67"/>
  <c r="Z7" i="67"/>
  <c r="Y7" i="67"/>
  <c r="W7" i="67"/>
  <c r="AK6" i="67"/>
  <c r="AB6" i="67"/>
  <c r="AA6" i="67"/>
  <c r="Z6" i="67"/>
  <c r="Y6" i="67"/>
  <c r="W6" i="67"/>
  <c r="AK5" i="67"/>
  <c r="AB5" i="67"/>
  <c r="AA5" i="67"/>
  <c r="Z5" i="67"/>
  <c r="Y5" i="67"/>
  <c r="W5" i="67"/>
  <c r="AK4" i="67"/>
  <c r="AB4" i="67"/>
  <c r="AA4" i="67"/>
  <c r="Y4" i="67"/>
  <c r="Z4" i="67" s="1"/>
  <c r="W4" i="67"/>
  <c r="AK3" i="67"/>
  <c r="AB3" i="67"/>
  <c r="AA3" i="67"/>
  <c r="Y3" i="67"/>
  <c r="Z3" i="67" s="1"/>
  <c r="W3" i="67"/>
  <c r="AK2" i="67"/>
  <c r="AB2" i="67"/>
  <c r="Y2" i="67"/>
  <c r="W2" i="67"/>
  <c r="P13" i="52" a="1"/>
  <c r="P13" i="53" a="1"/>
  <c r="P13" i="54" a="1"/>
  <c r="P13" i="55" a="1"/>
  <c r="P13" i="56" a="1"/>
  <c r="P13" i="57" a="1"/>
  <c r="P13" i="58" a="1"/>
  <c r="P13" i="59" a="1"/>
  <c r="P13" i="60" a="1"/>
  <c r="P13" i="62" a="1"/>
  <c r="P13" i="61" a="1"/>
  <c r="P13" i="15" a="1"/>
  <c r="B13" i="52" a="1"/>
  <c r="B13" i="53" a="1"/>
  <c r="B13" i="54" a="1"/>
  <c r="B13" i="55" a="1"/>
  <c r="B13" i="56" a="1"/>
  <c r="B13" i="57" a="1"/>
  <c r="B13" i="58" a="1"/>
  <c r="B13" i="59" a="1"/>
  <c r="B13" i="60" a="1"/>
  <c r="B13" i="62" a="1"/>
  <c r="B13" i="61" a="1"/>
  <c r="B13" i="15" a="1"/>
  <c r="G1" i="13"/>
  <c r="A493" i="13"/>
  <c r="A492" i="13"/>
  <c r="A376" i="13"/>
  <c r="A375" i="13"/>
  <c r="A374" i="13"/>
  <c r="A491" i="13"/>
  <c r="A490" i="13"/>
  <c r="A489" i="13"/>
  <c r="A488" i="13"/>
  <c r="A487" i="13"/>
  <c r="A486" i="13"/>
  <c r="A485" i="13"/>
  <c r="A484" i="13"/>
  <c r="A483" i="13"/>
  <c r="A373" i="13"/>
  <c r="A372" i="13"/>
  <c r="A371" i="13"/>
  <c r="A370" i="13"/>
  <c r="A369" i="13"/>
  <c r="A368" i="13"/>
  <c r="A367" i="13"/>
  <c r="A366" i="13"/>
  <c r="A365" i="13"/>
  <c r="A482" i="13"/>
  <c r="A481" i="13"/>
  <c r="A480" i="13"/>
  <c r="A479" i="13"/>
  <c r="A364" i="13"/>
  <c r="A363" i="13"/>
  <c r="A362" i="13"/>
  <c r="A478" i="13"/>
  <c r="A477" i="13"/>
  <c r="A361" i="13"/>
  <c r="A360" i="13"/>
  <c r="A359" i="13"/>
  <c r="A358" i="13"/>
  <c r="A357" i="13"/>
  <c r="A356" i="13"/>
  <c r="A355" i="13"/>
  <c r="A354" i="13"/>
  <c r="A353" i="13"/>
  <c r="A352" i="13"/>
  <c r="A351" i="13"/>
  <c r="A350" i="13"/>
  <c r="A349" i="13"/>
  <c r="A476" i="13"/>
  <c r="A475" i="13"/>
  <c r="A474" i="13"/>
  <c r="A473" i="13"/>
  <c r="A472" i="13"/>
  <c r="A471" i="13"/>
  <c r="A348" i="13"/>
  <c r="A347" i="13"/>
  <c r="A346" i="13"/>
  <c r="A345" i="13"/>
  <c r="A344" i="13"/>
  <c r="A343" i="13"/>
  <c r="A342" i="13"/>
  <c r="A341" i="13"/>
  <c r="A340" i="13"/>
  <c r="A339" i="13"/>
  <c r="A470" i="13"/>
  <c r="A469" i="13"/>
  <c r="A338" i="13"/>
  <c r="A337" i="13"/>
  <c r="A468" i="13"/>
  <c r="A336" i="13"/>
  <c r="A335" i="13"/>
  <c r="A334" i="13"/>
  <c r="A333" i="13"/>
  <c r="A332" i="13"/>
  <c r="A331" i="13"/>
  <c r="A330" i="13"/>
  <c r="A329" i="13"/>
  <c r="A328" i="13"/>
  <c r="A327" i="13"/>
  <c r="A326" i="13"/>
  <c r="A325" i="13"/>
  <c r="A324" i="13"/>
  <c r="A323" i="13"/>
  <c r="A322" i="13"/>
  <c r="A321" i="13"/>
  <c r="A320" i="13"/>
  <c r="A319" i="13"/>
  <c r="A318" i="13"/>
  <c r="A317" i="13"/>
  <c r="A316" i="13"/>
  <c r="A315" i="13"/>
  <c r="A314" i="13"/>
  <c r="A313" i="13"/>
  <c r="A312" i="13"/>
  <c r="A311" i="13"/>
  <c r="A310" i="13"/>
  <c r="A309" i="13"/>
  <c r="A308" i="13"/>
  <c r="A307" i="13"/>
  <c r="A306" i="13"/>
  <c r="A305" i="13"/>
  <c r="A304" i="13"/>
  <c r="A303" i="13"/>
  <c r="A302" i="13"/>
  <c r="A301" i="13"/>
  <c r="A300" i="13"/>
  <c r="A299" i="13"/>
  <c r="A298" i="13"/>
  <c r="A297" i="13"/>
  <c r="A296" i="13"/>
  <c r="A295" i="13"/>
  <c r="A294" i="13"/>
  <c r="A293" i="13"/>
  <c r="A292" i="13"/>
  <c r="A291" i="13"/>
  <c r="A290" i="13"/>
  <c r="A289" i="13"/>
  <c r="A288" i="13"/>
  <c r="A287" i="13"/>
  <c r="A286" i="13"/>
  <c r="A285" i="13"/>
  <c r="A284" i="13"/>
  <c r="A283" i="13"/>
  <c r="A282" i="13"/>
  <c r="A281" i="13"/>
  <c r="A280" i="13"/>
  <c r="A279" i="13"/>
  <c r="A278" i="13"/>
  <c r="A277" i="13"/>
  <c r="A276" i="13"/>
  <c r="A275" i="13"/>
  <c r="A274" i="13"/>
  <c r="A54" i="64"/>
  <c r="G13" i="50" a="1"/>
  <c r="L25" i="50"/>
  <c r="L23" i="50"/>
  <c r="L21" i="50"/>
  <c r="L17" i="50"/>
  <c r="L15" i="50"/>
  <c r="F23" i="50"/>
  <c r="F21" i="50"/>
  <c r="F19" i="50"/>
  <c r="F17" i="50"/>
  <c r="F15" i="50"/>
  <c r="E8" i="50"/>
  <c r="J22" i="22"/>
  <c r="G20" i="22" a="1"/>
  <c r="F467" i="65"/>
  <c r="F466" i="65"/>
  <c r="F464" i="65"/>
  <c r="F462" i="65"/>
  <c r="F458" i="65"/>
  <c r="F457" i="65"/>
  <c r="F456" i="65"/>
  <c r="F118" i="65"/>
  <c r="F5" i="65"/>
  <c r="F4" i="65"/>
  <c r="F3" i="65"/>
  <c r="H15" i="22"/>
  <c r="H14" i="22"/>
  <c r="C18" i="64" l="1"/>
  <c r="AA457" i="67"/>
  <c r="Z457" i="67"/>
  <c r="AA2" i="67"/>
  <c r="Z2" i="67"/>
  <c r="H35" i="50"/>
  <c r="H36" i="50"/>
  <c r="H37" i="50"/>
  <c r="H38" i="50"/>
  <c r="H39" i="50"/>
  <c r="H40" i="50"/>
  <c r="H41" i="50"/>
  <c r="H42" i="50"/>
  <c r="H43" i="50"/>
  <c r="H44" i="50"/>
  <c r="H45" i="50"/>
  <c r="H46" i="50"/>
  <c r="H47" i="50"/>
  <c r="H48" i="50"/>
  <c r="H34" i="50"/>
  <c r="C35" i="50"/>
  <c r="J35" i="50" s="1"/>
  <c r="L35" i="50" s="1"/>
  <c r="C36" i="50"/>
  <c r="J36" i="50" s="1"/>
  <c r="L36" i="50" s="1"/>
  <c r="C37" i="50"/>
  <c r="J37" i="50" s="1"/>
  <c r="L37" i="50" s="1"/>
  <c r="C38" i="50"/>
  <c r="J38" i="50" s="1"/>
  <c r="L38" i="50" s="1"/>
  <c r="C39" i="50"/>
  <c r="J39" i="50" s="1"/>
  <c r="L39" i="50" s="1"/>
  <c r="C40" i="50"/>
  <c r="J40" i="50" s="1"/>
  <c r="L40" i="50" s="1"/>
  <c r="C41" i="50"/>
  <c r="J41" i="50" s="1"/>
  <c r="L41" i="50" s="1"/>
  <c r="C42" i="50"/>
  <c r="J42" i="50" s="1"/>
  <c r="L42" i="50" s="1"/>
  <c r="C43" i="50"/>
  <c r="J43" i="50" s="1"/>
  <c r="L43" i="50" s="1"/>
  <c r="C44" i="50"/>
  <c r="J44" i="50" s="1"/>
  <c r="L44" i="50" s="1"/>
  <c r="C45" i="50"/>
  <c r="J45" i="50" s="1"/>
  <c r="L45" i="50" s="1"/>
  <c r="C46" i="50"/>
  <c r="J46" i="50" s="1"/>
  <c r="L46" i="50" s="1"/>
  <c r="C47" i="50"/>
  <c r="J47" i="50" s="1"/>
  <c r="L47" i="50" s="1"/>
  <c r="C48" i="50"/>
  <c r="J48" i="50" s="1"/>
  <c r="L48" i="50" s="1"/>
  <c r="C34" i="50"/>
  <c r="J34" i="50" s="1"/>
  <c r="L34" i="50" s="1"/>
  <c r="O1" i="13"/>
  <c r="W13" i="52" l="1" a="1"/>
  <c r="W13" i="53" a="1"/>
  <c r="W13" i="54" a="1"/>
  <c r="W13" i="55" a="1"/>
  <c r="W13" i="56" a="1"/>
  <c r="W13" i="57" a="1"/>
  <c r="W13" i="58" a="1"/>
  <c r="W13" i="59" a="1"/>
  <c r="W13" i="60" a="1"/>
  <c r="W13" i="62" a="1"/>
  <c r="W13" i="61" a="1"/>
  <c r="W13" i="15" a="1"/>
  <c r="N3" i="53" l="1"/>
  <c r="N3" i="54"/>
  <c r="N3" i="55"/>
  <c r="N3" i="56"/>
  <c r="N3" i="57"/>
  <c r="N3" i="58"/>
  <c r="N3" i="59"/>
  <c r="N3" i="60"/>
  <c r="N3" i="62"/>
  <c r="N3" i="61"/>
  <c r="N3" i="52"/>
  <c r="N7" i="62" l="1"/>
  <c r="N9" i="62"/>
  <c r="N9" i="54"/>
  <c r="N7" i="54"/>
  <c r="N9" i="52"/>
  <c r="N7" i="52"/>
  <c r="N7" i="61"/>
  <c r="N9" i="61"/>
  <c r="N9" i="60"/>
  <c r="N7" i="60"/>
  <c r="N7" i="59"/>
  <c r="N9" i="59"/>
  <c r="N7" i="58"/>
  <c r="N9" i="58"/>
  <c r="N9" i="57"/>
  <c r="N7" i="57"/>
  <c r="N7" i="56"/>
  <c r="N9" i="56"/>
  <c r="N9" i="55"/>
  <c r="N7" i="55"/>
  <c r="N9" i="53"/>
  <c r="N7" i="53"/>
  <c r="N7" i="15"/>
  <c r="N9" i="15" l="1"/>
  <c r="C19" i="33" l="1"/>
  <c r="C32" i="64" s="1"/>
  <c r="C7" i="15"/>
  <c r="G11" i="50" l="1"/>
  <c r="G18" i="22"/>
  <c r="C7" i="53"/>
  <c r="C7" i="54"/>
  <c r="C7" i="55"/>
  <c r="C7" i="56"/>
  <c r="C7" i="57"/>
  <c r="C7" i="58"/>
  <c r="C7" i="59"/>
  <c r="C7" i="60"/>
  <c r="C7" i="62"/>
  <c r="C7" i="61"/>
  <c r="C7" i="52"/>
  <c r="O30" i="64" l="1"/>
  <c r="G30" i="64"/>
  <c r="C30" i="64" s="1"/>
  <c r="O29" i="64"/>
  <c r="G29" i="64"/>
  <c r="O28" i="64"/>
  <c r="G28" i="64"/>
  <c r="O27" i="64"/>
  <c r="G27" i="64"/>
  <c r="O26" i="64"/>
  <c r="G26" i="64"/>
  <c r="O25" i="64"/>
  <c r="G25" i="64"/>
  <c r="O24" i="64"/>
  <c r="G24" i="64"/>
  <c r="O23" i="64"/>
  <c r="G23" i="64"/>
  <c r="C23" i="64" s="1"/>
  <c r="O22" i="64"/>
  <c r="G22" i="64"/>
  <c r="O21" i="64"/>
  <c r="G21" i="64"/>
  <c r="C21" i="64" s="1"/>
  <c r="O20" i="64"/>
  <c r="G20" i="64"/>
  <c r="O19" i="64"/>
  <c r="G19" i="64"/>
  <c r="O18" i="64"/>
  <c r="Q18" i="64"/>
  <c r="N13" i="64"/>
  <c r="N12" i="64"/>
  <c r="P11" i="64"/>
  <c r="O9" i="64"/>
  <c r="R7" i="64" s="1"/>
  <c r="F7" i="64"/>
  <c r="N7" i="64" s="1"/>
  <c r="D6" i="64"/>
  <c r="P379" i="36"/>
  <c r="J355" i="36"/>
  <c r="K355" i="36"/>
  <c r="L355" i="36"/>
  <c r="M355" i="36"/>
  <c r="N355" i="36"/>
  <c r="O355" i="36"/>
  <c r="P355" i="36"/>
  <c r="Q355" i="36"/>
  <c r="R355" i="36"/>
  <c r="S355" i="36"/>
  <c r="T355" i="36"/>
  <c r="U355" i="36"/>
  <c r="J356" i="36"/>
  <c r="K356" i="36"/>
  <c r="L356" i="36"/>
  <c r="M356" i="36"/>
  <c r="N356" i="36"/>
  <c r="O356" i="36"/>
  <c r="P356" i="36"/>
  <c r="Q356" i="36"/>
  <c r="R356" i="36"/>
  <c r="S356" i="36"/>
  <c r="T356" i="36"/>
  <c r="U356" i="36"/>
  <c r="J357" i="36"/>
  <c r="K357" i="36"/>
  <c r="L357" i="36"/>
  <c r="M357" i="36"/>
  <c r="N357" i="36"/>
  <c r="O357" i="36"/>
  <c r="P357" i="36"/>
  <c r="Q357" i="36"/>
  <c r="R357" i="36"/>
  <c r="S357" i="36"/>
  <c r="T357" i="36"/>
  <c r="U357" i="36"/>
  <c r="J358" i="36"/>
  <c r="K358" i="36"/>
  <c r="L358" i="36"/>
  <c r="M358" i="36"/>
  <c r="N358" i="36"/>
  <c r="O358" i="36"/>
  <c r="P358" i="36"/>
  <c r="Q358" i="36"/>
  <c r="R358" i="36"/>
  <c r="S358" i="36"/>
  <c r="T358" i="36"/>
  <c r="U358" i="36"/>
  <c r="J359" i="36"/>
  <c r="K359" i="36"/>
  <c r="L359" i="36"/>
  <c r="M359" i="36"/>
  <c r="N359" i="36"/>
  <c r="O359" i="36"/>
  <c r="P359" i="36"/>
  <c r="Q359" i="36"/>
  <c r="R359" i="36"/>
  <c r="S359" i="36"/>
  <c r="T359" i="36"/>
  <c r="U359" i="36"/>
  <c r="J360" i="36"/>
  <c r="K360" i="36"/>
  <c r="L360" i="36"/>
  <c r="M360" i="36"/>
  <c r="N360" i="36"/>
  <c r="O360" i="36"/>
  <c r="P360" i="36"/>
  <c r="Q360" i="36"/>
  <c r="R360" i="36"/>
  <c r="S360" i="36"/>
  <c r="T360" i="36"/>
  <c r="U360" i="36"/>
  <c r="J361" i="36"/>
  <c r="K361" i="36"/>
  <c r="L361" i="36"/>
  <c r="M361" i="36"/>
  <c r="N361" i="36"/>
  <c r="O361" i="36"/>
  <c r="P361" i="36"/>
  <c r="Q361" i="36"/>
  <c r="R361" i="36"/>
  <c r="S361" i="36"/>
  <c r="T361" i="36"/>
  <c r="U361" i="36"/>
  <c r="J362" i="36"/>
  <c r="K362" i="36"/>
  <c r="L362" i="36"/>
  <c r="M362" i="36"/>
  <c r="N362" i="36"/>
  <c r="O362" i="36"/>
  <c r="P362" i="36"/>
  <c r="Q362" i="36"/>
  <c r="R362" i="36"/>
  <c r="S362" i="36"/>
  <c r="T362" i="36"/>
  <c r="U362" i="36"/>
  <c r="J363" i="36"/>
  <c r="K363" i="36"/>
  <c r="L363" i="36"/>
  <c r="M363" i="36"/>
  <c r="N363" i="36"/>
  <c r="O363" i="36"/>
  <c r="P363" i="36"/>
  <c r="Q363" i="36"/>
  <c r="R363" i="36"/>
  <c r="S363" i="36"/>
  <c r="T363" i="36"/>
  <c r="U363" i="36"/>
  <c r="J364" i="36"/>
  <c r="K364" i="36"/>
  <c r="L364" i="36"/>
  <c r="M364" i="36"/>
  <c r="N364" i="36"/>
  <c r="O364" i="36"/>
  <c r="P364" i="36"/>
  <c r="Q364" i="36"/>
  <c r="R364" i="36"/>
  <c r="S364" i="36"/>
  <c r="T364" i="36"/>
  <c r="U364" i="36"/>
  <c r="J365" i="36"/>
  <c r="K365" i="36"/>
  <c r="L365" i="36"/>
  <c r="M365" i="36"/>
  <c r="N365" i="36"/>
  <c r="O365" i="36"/>
  <c r="P365" i="36"/>
  <c r="Q365" i="36"/>
  <c r="R365" i="36"/>
  <c r="S365" i="36"/>
  <c r="T365" i="36"/>
  <c r="U365" i="36"/>
  <c r="J366" i="36"/>
  <c r="K366" i="36"/>
  <c r="L366" i="36"/>
  <c r="M366" i="36"/>
  <c r="N366" i="36"/>
  <c r="O366" i="36"/>
  <c r="P366" i="36"/>
  <c r="Q366" i="36"/>
  <c r="R366" i="36"/>
  <c r="S366" i="36"/>
  <c r="T366" i="36"/>
  <c r="U366" i="36"/>
  <c r="J367" i="36"/>
  <c r="K367" i="36"/>
  <c r="L367" i="36"/>
  <c r="M367" i="36"/>
  <c r="N367" i="36"/>
  <c r="O367" i="36"/>
  <c r="P367" i="36"/>
  <c r="Q367" i="36"/>
  <c r="R367" i="36"/>
  <c r="S367" i="36"/>
  <c r="T367" i="36"/>
  <c r="U367" i="36"/>
  <c r="J368" i="36"/>
  <c r="K368" i="36"/>
  <c r="L368" i="36"/>
  <c r="M368" i="36"/>
  <c r="N368" i="36"/>
  <c r="O368" i="36"/>
  <c r="P368" i="36"/>
  <c r="Q368" i="36"/>
  <c r="R368" i="36"/>
  <c r="S368" i="36"/>
  <c r="T368" i="36"/>
  <c r="U368" i="36"/>
  <c r="J369" i="36"/>
  <c r="K369" i="36"/>
  <c r="L369" i="36"/>
  <c r="M369" i="36"/>
  <c r="N369" i="36"/>
  <c r="O369" i="36"/>
  <c r="P369" i="36"/>
  <c r="Q369" i="36"/>
  <c r="R369" i="36"/>
  <c r="S369" i="36"/>
  <c r="T369" i="36"/>
  <c r="U369" i="36"/>
  <c r="J370" i="36"/>
  <c r="K370" i="36"/>
  <c r="L370" i="36"/>
  <c r="M370" i="36"/>
  <c r="N370" i="36"/>
  <c r="O370" i="36"/>
  <c r="P370" i="36"/>
  <c r="Q370" i="36"/>
  <c r="R370" i="36"/>
  <c r="S370" i="36"/>
  <c r="T370" i="36"/>
  <c r="U370" i="36"/>
  <c r="J371" i="36"/>
  <c r="K371" i="36"/>
  <c r="L371" i="36"/>
  <c r="M371" i="36"/>
  <c r="N371" i="36"/>
  <c r="O371" i="36"/>
  <c r="P371" i="36"/>
  <c r="Q371" i="36"/>
  <c r="R371" i="36"/>
  <c r="S371" i="36"/>
  <c r="T371" i="36"/>
  <c r="U371" i="36"/>
  <c r="J372" i="36"/>
  <c r="K372" i="36"/>
  <c r="L372" i="36"/>
  <c r="M372" i="36"/>
  <c r="N372" i="36"/>
  <c r="O372" i="36"/>
  <c r="P372" i="36"/>
  <c r="Q372" i="36"/>
  <c r="R372" i="36"/>
  <c r="S372" i="36"/>
  <c r="T372" i="36"/>
  <c r="U372" i="36"/>
  <c r="J373" i="36"/>
  <c r="K373" i="36"/>
  <c r="L373" i="36"/>
  <c r="M373" i="36"/>
  <c r="N373" i="36"/>
  <c r="O373" i="36"/>
  <c r="P373" i="36"/>
  <c r="Q373" i="36"/>
  <c r="R373" i="36"/>
  <c r="S373" i="36"/>
  <c r="T373" i="36"/>
  <c r="U373" i="36"/>
  <c r="J374" i="36"/>
  <c r="K374" i="36"/>
  <c r="L374" i="36"/>
  <c r="M374" i="36"/>
  <c r="N374" i="36"/>
  <c r="O374" i="36"/>
  <c r="P374" i="36"/>
  <c r="Q374" i="36"/>
  <c r="R374" i="36"/>
  <c r="S374" i="36"/>
  <c r="T374" i="36"/>
  <c r="U374" i="36"/>
  <c r="J375" i="36"/>
  <c r="K375" i="36"/>
  <c r="L375" i="36"/>
  <c r="M375" i="36"/>
  <c r="N375" i="36"/>
  <c r="O375" i="36"/>
  <c r="P375" i="36"/>
  <c r="Q375" i="36"/>
  <c r="R375" i="36"/>
  <c r="S375" i="36"/>
  <c r="T375" i="36"/>
  <c r="U375" i="36"/>
  <c r="J376" i="36"/>
  <c r="K376" i="36"/>
  <c r="L376" i="36"/>
  <c r="M376" i="36"/>
  <c r="N376" i="36"/>
  <c r="O376" i="36"/>
  <c r="P376" i="36"/>
  <c r="Q376" i="36"/>
  <c r="R376" i="36"/>
  <c r="S376" i="36"/>
  <c r="T376" i="36"/>
  <c r="U376" i="36"/>
  <c r="J377" i="36"/>
  <c r="K377" i="36"/>
  <c r="L377" i="36"/>
  <c r="M377" i="36"/>
  <c r="N377" i="36"/>
  <c r="O377" i="36"/>
  <c r="P377" i="36"/>
  <c r="Q377" i="36"/>
  <c r="R377" i="36"/>
  <c r="S377" i="36"/>
  <c r="T377" i="36"/>
  <c r="U377" i="36"/>
  <c r="J378" i="36"/>
  <c r="K378" i="36"/>
  <c r="L378" i="36"/>
  <c r="M378" i="36"/>
  <c r="N378" i="36"/>
  <c r="O378" i="36"/>
  <c r="P378" i="36"/>
  <c r="Q378" i="36"/>
  <c r="R378" i="36"/>
  <c r="S378" i="36"/>
  <c r="T378" i="36"/>
  <c r="U378" i="36"/>
  <c r="J379" i="36"/>
  <c r="K379" i="36"/>
  <c r="L379" i="36"/>
  <c r="M379" i="36"/>
  <c r="N379" i="36"/>
  <c r="O379" i="36"/>
  <c r="Q379" i="36"/>
  <c r="R379" i="36"/>
  <c r="S379" i="36"/>
  <c r="T379" i="36"/>
  <c r="U379" i="36"/>
  <c r="J380" i="36"/>
  <c r="K380" i="36"/>
  <c r="L380" i="36"/>
  <c r="M380" i="36"/>
  <c r="N380" i="36"/>
  <c r="O380" i="36"/>
  <c r="P380" i="36"/>
  <c r="Q380" i="36"/>
  <c r="R380" i="36"/>
  <c r="S380" i="36"/>
  <c r="T380" i="36"/>
  <c r="U380" i="36"/>
  <c r="J381" i="36"/>
  <c r="K381" i="36"/>
  <c r="L381" i="36"/>
  <c r="M381" i="36"/>
  <c r="N381" i="36"/>
  <c r="O381" i="36"/>
  <c r="P381" i="36"/>
  <c r="Q381" i="36"/>
  <c r="R381" i="36"/>
  <c r="S381" i="36"/>
  <c r="T381" i="36"/>
  <c r="U381" i="36"/>
  <c r="J382" i="36"/>
  <c r="K382" i="36"/>
  <c r="L382" i="36"/>
  <c r="M382" i="36"/>
  <c r="N382" i="36"/>
  <c r="O382" i="36"/>
  <c r="P382" i="36"/>
  <c r="Q382" i="36"/>
  <c r="R382" i="36"/>
  <c r="S382" i="36"/>
  <c r="T382" i="36"/>
  <c r="U382" i="36"/>
  <c r="J383" i="36"/>
  <c r="K383" i="36"/>
  <c r="L383" i="36"/>
  <c r="M383" i="36"/>
  <c r="N383" i="36"/>
  <c r="O383" i="36"/>
  <c r="P383" i="36"/>
  <c r="Q383" i="36"/>
  <c r="R383" i="36"/>
  <c r="S383" i="36"/>
  <c r="T383" i="36"/>
  <c r="U383" i="36"/>
  <c r="J384" i="36"/>
  <c r="K384" i="36"/>
  <c r="L384" i="36"/>
  <c r="M384" i="36"/>
  <c r="N384" i="36"/>
  <c r="O384" i="36"/>
  <c r="P384" i="36"/>
  <c r="Q384" i="36"/>
  <c r="R384" i="36"/>
  <c r="S384" i="36"/>
  <c r="T384" i="36"/>
  <c r="U384" i="36"/>
  <c r="J385" i="36"/>
  <c r="K385" i="36"/>
  <c r="L385" i="36"/>
  <c r="M385" i="36"/>
  <c r="N385" i="36"/>
  <c r="O385" i="36"/>
  <c r="P385" i="36"/>
  <c r="Q385" i="36"/>
  <c r="R385" i="36"/>
  <c r="S385" i="36"/>
  <c r="T385" i="36"/>
  <c r="U385" i="36"/>
  <c r="J386" i="36"/>
  <c r="K386" i="36"/>
  <c r="L386" i="36"/>
  <c r="M386" i="36"/>
  <c r="N386" i="36"/>
  <c r="O386" i="36"/>
  <c r="P386" i="36"/>
  <c r="Q386" i="36"/>
  <c r="R386" i="36"/>
  <c r="S386" i="36"/>
  <c r="T386" i="36"/>
  <c r="U386" i="36"/>
  <c r="J387" i="36"/>
  <c r="K387" i="36"/>
  <c r="L387" i="36"/>
  <c r="M387" i="36"/>
  <c r="N387" i="36"/>
  <c r="O387" i="36"/>
  <c r="P387" i="36"/>
  <c r="Q387" i="36"/>
  <c r="R387" i="36"/>
  <c r="S387" i="36"/>
  <c r="T387" i="36"/>
  <c r="U387" i="36"/>
  <c r="J388" i="36"/>
  <c r="K388" i="36"/>
  <c r="L388" i="36"/>
  <c r="M388" i="36"/>
  <c r="N388" i="36"/>
  <c r="O388" i="36"/>
  <c r="P388" i="36"/>
  <c r="Q388" i="36"/>
  <c r="R388" i="36"/>
  <c r="S388" i="36"/>
  <c r="T388" i="36"/>
  <c r="U388" i="36"/>
  <c r="J389" i="36"/>
  <c r="K389" i="36"/>
  <c r="L389" i="36"/>
  <c r="M389" i="36"/>
  <c r="N389" i="36"/>
  <c r="O389" i="36"/>
  <c r="P389" i="36"/>
  <c r="Q389" i="36"/>
  <c r="R389" i="36"/>
  <c r="S389" i="36"/>
  <c r="T389" i="36"/>
  <c r="U389" i="36"/>
  <c r="J390" i="36"/>
  <c r="K390" i="36"/>
  <c r="L390" i="36"/>
  <c r="M390" i="36"/>
  <c r="N390" i="36"/>
  <c r="O390" i="36"/>
  <c r="P390" i="36"/>
  <c r="Q390" i="36"/>
  <c r="R390" i="36"/>
  <c r="S390" i="36"/>
  <c r="T390" i="36"/>
  <c r="U390" i="36"/>
  <c r="J391" i="36"/>
  <c r="K391" i="36"/>
  <c r="L391" i="36"/>
  <c r="M391" i="36"/>
  <c r="N391" i="36"/>
  <c r="O391" i="36"/>
  <c r="P391" i="36"/>
  <c r="Q391" i="36"/>
  <c r="R391" i="36"/>
  <c r="S391" i="36"/>
  <c r="T391" i="36"/>
  <c r="U391" i="36"/>
  <c r="J392" i="36"/>
  <c r="K392" i="36"/>
  <c r="L392" i="36"/>
  <c r="M392" i="36"/>
  <c r="N392" i="36"/>
  <c r="O392" i="36"/>
  <c r="P392" i="36"/>
  <c r="Q392" i="36"/>
  <c r="R392" i="36"/>
  <c r="S392" i="36"/>
  <c r="T392" i="36"/>
  <c r="U392" i="36"/>
  <c r="J393" i="36"/>
  <c r="K393" i="36"/>
  <c r="L393" i="36"/>
  <c r="M393" i="36"/>
  <c r="N393" i="36"/>
  <c r="O393" i="36"/>
  <c r="P393" i="36"/>
  <c r="Q393" i="36"/>
  <c r="R393" i="36"/>
  <c r="S393" i="36"/>
  <c r="T393" i="36"/>
  <c r="U393" i="36"/>
  <c r="J394" i="36"/>
  <c r="K394" i="36"/>
  <c r="L394" i="36"/>
  <c r="M394" i="36"/>
  <c r="N394" i="36"/>
  <c r="O394" i="36"/>
  <c r="P394" i="36"/>
  <c r="Q394" i="36"/>
  <c r="R394" i="36"/>
  <c r="S394" i="36"/>
  <c r="T394" i="36"/>
  <c r="U394" i="36"/>
  <c r="R361" i="61"/>
  <c r="S361" i="61" s="1"/>
  <c r="AY361" i="36" s="1"/>
  <c r="U361" i="61"/>
  <c r="V361" i="61"/>
  <c r="R362" i="61"/>
  <c r="S362" i="61" s="1"/>
  <c r="AY362" i="36" s="1"/>
  <c r="U362" i="61"/>
  <c r="V362" i="61"/>
  <c r="R363" i="61"/>
  <c r="AJ363" i="36" s="1"/>
  <c r="U363" i="61"/>
  <c r="V363" i="61"/>
  <c r="R364" i="61"/>
  <c r="S364" i="61" s="1"/>
  <c r="AY364" i="36" s="1"/>
  <c r="U364" i="61"/>
  <c r="V364" i="61"/>
  <c r="R365" i="61"/>
  <c r="AJ365" i="36" s="1"/>
  <c r="U365" i="61"/>
  <c r="V365" i="61"/>
  <c r="R366" i="61"/>
  <c r="U366" i="61"/>
  <c r="V366" i="61"/>
  <c r="R367" i="61"/>
  <c r="U367" i="61"/>
  <c r="V367" i="61"/>
  <c r="R368" i="61"/>
  <c r="S368" i="61" s="1"/>
  <c r="AY368" i="36" s="1"/>
  <c r="U368" i="61"/>
  <c r="V368" i="61"/>
  <c r="R369" i="61"/>
  <c r="U369" i="61"/>
  <c r="V369" i="61"/>
  <c r="R370" i="61"/>
  <c r="AJ370" i="36" s="1"/>
  <c r="U370" i="61"/>
  <c r="V370" i="61"/>
  <c r="R371" i="61"/>
  <c r="U371" i="61"/>
  <c r="V371" i="61"/>
  <c r="R372" i="61"/>
  <c r="S372" i="61" s="1"/>
  <c r="AY372" i="36" s="1"/>
  <c r="U372" i="61"/>
  <c r="V372" i="61"/>
  <c r="R373" i="61"/>
  <c r="U373" i="61"/>
  <c r="V373" i="61"/>
  <c r="R374" i="61"/>
  <c r="S374" i="61" s="1"/>
  <c r="AY374" i="36" s="1"/>
  <c r="U374" i="61"/>
  <c r="V374" i="61"/>
  <c r="R375" i="61"/>
  <c r="AJ375" i="36" s="1"/>
  <c r="U375" i="61"/>
  <c r="V375" i="61"/>
  <c r="R376" i="61"/>
  <c r="U376" i="61"/>
  <c r="V376" i="61"/>
  <c r="R377" i="61"/>
  <c r="AJ377" i="36" s="1"/>
  <c r="U377" i="61"/>
  <c r="V377" i="61"/>
  <c r="R378" i="61"/>
  <c r="S378" i="61" s="1"/>
  <c r="AY378" i="36" s="1"/>
  <c r="U378" i="61"/>
  <c r="V378" i="61"/>
  <c r="R379" i="61"/>
  <c r="S379" i="61" s="1"/>
  <c r="AY379" i="36" s="1"/>
  <c r="U379" i="61"/>
  <c r="V379" i="61"/>
  <c r="R380" i="61"/>
  <c r="AJ380" i="36" s="1"/>
  <c r="U380" i="61"/>
  <c r="V380" i="61"/>
  <c r="R381" i="61"/>
  <c r="U381" i="61"/>
  <c r="V381" i="61"/>
  <c r="R382" i="61"/>
  <c r="AJ382" i="36" s="1"/>
  <c r="U382" i="61"/>
  <c r="V382" i="61"/>
  <c r="R383" i="61"/>
  <c r="U383" i="61"/>
  <c r="V383" i="61"/>
  <c r="R384" i="61"/>
  <c r="AJ384" i="36" s="1"/>
  <c r="U384" i="61"/>
  <c r="V384" i="61"/>
  <c r="R385" i="61"/>
  <c r="S385" i="61" s="1"/>
  <c r="AY385" i="36" s="1"/>
  <c r="U385" i="61"/>
  <c r="V385" i="61"/>
  <c r="R386" i="61"/>
  <c r="AJ386" i="36" s="1"/>
  <c r="U386" i="61"/>
  <c r="V386" i="61"/>
  <c r="R387" i="61"/>
  <c r="AJ387" i="36" s="1"/>
  <c r="U387" i="61"/>
  <c r="V387" i="61"/>
  <c r="R388" i="61"/>
  <c r="AJ388" i="36" s="1"/>
  <c r="U388" i="61"/>
  <c r="V388" i="61"/>
  <c r="R389" i="61"/>
  <c r="S389" i="61" s="1"/>
  <c r="AY389" i="36" s="1"/>
  <c r="U389" i="61"/>
  <c r="V389" i="61"/>
  <c r="R390" i="61"/>
  <c r="AJ390" i="36" s="1"/>
  <c r="U390" i="61"/>
  <c r="V390" i="61"/>
  <c r="R391" i="61"/>
  <c r="S391" i="61" s="1"/>
  <c r="AY391" i="36" s="1"/>
  <c r="U391" i="61"/>
  <c r="V391" i="61"/>
  <c r="R392" i="61"/>
  <c r="U392" i="61"/>
  <c r="V392" i="61"/>
  <c r="R393" i="61"/>
  <c r="U393" i="61"/>
  <c r="V393" i="61"/>
  <c r="R394" i="61"/>
  <c r="AJ394" i="36" s="1"/>
  <c r="U394" i="61"/>
  <c r="V394" i="61"/>
  <c r="R363" i="62"/>
  <c r="U363" i="62"/>
  <c r="V363" i="62"/>
  <c r="R364" i="62"/>
  <c r="AI364" i="36" s="1"/>
  <c r="U364" i="62"/>
  <c r="V364" i="62"/>
  <c r="R365" i="62"/>
  <c r="U365" i="62"/>
  <c r="V365" i="62"/>
  <c r="R366" i="62"/>
  <c r="AI366" i="36" s="1"/>
  <c r="U366" i="62"/>
  <c r="V366" i="62"/>
  <c r="R367" i="62"/>
  <c r="U367" i="62"/>
  <c r="V367" i="62"/>
  <c r="R368" i="62"/>
  <c r="AI368" i="36" s="1"/>
  <c r="U368" i="62"/>
  <c r="V368" i="62"/>
  <c r="R369" i="62"/>
  <c r="S369" i="62" s="1"/>
  <c r="AX369" i="36" s="1"/>
  <c r="U369" i="62"/>
  <c r="V369" i="62"/>
  <c r="R370" i="62"/>
  <c r="AI370" i="36" s="1"/>
  <c r="U370" i="62"/>
  <c r="V370" i="62"/>
  <c r="R371" i="62"/>
  <c r="U371" i="62"/>
  <c r="V371" i="62"/>
  <c r="R372" i="62"/>
  <c r="U372" i="62"/>
  <c r="V372" i="62"/>
  <c r="R373" i="62"/>
  <c r="S373" i="62" s="1"/>
  <c r="AX373" i="36" s="1"/>
  <c r="U373" i="62"/>
  <c r="V373" i="62"/>
  <c r="R374" i="62"/>
  <c r="U374" i="62"/>
  <c r="V374" i="62"/>
  <c r="R375" i="62"/>
  <c r="S375" i="62" s="1"/>
  <c r="AX375" i="36" s="1"/>
  <c r="U375" i="62"/>
  <c r="V375" i="62"/>
  <c r="R376" i="62"/>
  <c r="S376" i="62" s="1"/>
  <c r="AX376" i="36" s="1"/>
  <c r="U376" i="62"/>
  <c r="V376" i="62"/>
  <c r="R377" i="62"/>
  <c r="AI377" i="36" s="1"/>
  <c r="U377" i="62"/>
  <c r="V377" i="62"/>
  <c r="R378" i="62"/>
  <c r="S378" i="62" s="1"/>
  <c r="AX378" i="36" s="1"/>
  <c r="U378" i="62"/>
  <c r="V378" i="62"/>
  <c r="R379" i="62"/>
  <c r="U379" i="62"/>
  <c r="V379" i="62"/>
  <c r="R380" i="62"/>
  <c r="AI380" i="36" s="1"/>
  <c r="U380" i="62"/>
  <c r="V380" i="62"/>
  <c r="R381" i="62"/>
  <c r="S381" i="62" s="1"/>
  <c r="AX381" i="36" s="1"/>
  <c r="U381" i="62"/>
  <c r="V381" i="62"/>
  <c r="R382" i="62"/>
  <c r="AI382" i="36" s="1"/>
  <c r="U382" i="62"/>
  <c r="V382" i="62"/>
  <c r="R383" i="62"/>
  <c r="AI383" i="36" s="1"/>
  <c r="U383" i="62"/>
  <c r="V383" i="62"/>
  <c r="R384" i="62"/>
  <c r="AI384" i="36" s="1"/>
  <c r="U384" i="62"/>
  <c r="V384" i="62"/>
  <c r="R385" i="62"/>
  <c r="U385" i="62"/>
  <c r="V385" i="62"/>
  <c r="R386" i="62"/>
  <c r="U386" i="62"/>
  <c r="V386" i="62"/>
  <c r="R387" i="62"/>
  <c r="S387" i="62" s="1"/>
  <c r="AX387" i="36" s="1"/>
  <c r="U387" i="62"/>
  <c r="V387" i="62"/>
  <c r="R388" i="62"/>
  <c r="S388" i="62" s="1"/>
  <c r="AX388" i="36" s="1"/>
  <c r="U388" i="62"/>
  <c r="V388" i="62"/>
  <c r="R389" i="62"/>
  <c r="U389" i="62"/>
  <c r="V389" i="62"/>
  <c r="R390" i="62"/>
  <c r="AI390" i="36" s="1"/>
  <c r="U390" i="62"/>
  <c r="V390" i="62"/>
  <c r="R391" i="62"/>
  <c r="U391" i="62"/>
  <c r="V391" i="62"/>
  <c r="R392" i="62"/>
  <c r="U392" i="62"/>
  <c r="V392" i="62"/>
  <c r="R393" i="62"/>
  <c r="S393" i="62" s="1"/>
  <c r="AX393" i="36" s="1"/>
  <c r="U393" i="62"/>
  <c r="V393" i="62"/>
  <c r="R394" i="62"/>
  <c r="S394" i="62" s="1"/>
  <c r="AX394" i="36" s="1"/>
  <c r="U394" i="62"/>
  <c r="V394" i="62"/>
  <c r="R362" i="60"/>
  <c r="U362" i="60"/>
  <c r="V362" i="60"/>
  <c r="R363" i="60"/>
  <c r="U363" i="60"/>
  <c r="V363" i="60"/>
  <c r="R364" i="60"/>
  <c r="AH364" i="36" s="1"/>
  <c r="U364" i="60"/>
  <c r="V364" i="60"/>
  <c r="R365" i="60"/>
  <c r="U365" i="60"/>
  <c r="V365" i="60"/>
  <c r="R366" i="60"/>
  <c r="AH366" i="36" s="1"/>
  <c r="U366" i="60"/>
  <c r="V366" i="60"/>
  <c r="R367" i="60"/>
  <c r="AH367" i="36" s="1"/>
  <c r="U367" i="60"/>
  <c r="V367" i="60"/>
  <c r="R368" i="60"/>
  <c r="U368" i="60"/>
  <c r="V368" i="60"/>
  <c r="R369" i="60"/>
  <c r="U369" i="60"/>
  <c r="V369" i="60"/>
  <c r="R370" i="60"/>
  <c r="AH370" i="36" s="1"/>
  <c r="U370" i="60"/>
  <c r="V370" i="60"/>
  <c r="R371" i="60"/>
  <c r="S371" i="60" s="1"/>
  <c r="AW371" i="36" s="1"/>
  <c r="U371" i="60"/>
  <c r="V371" i="60"/>
  <c r="R372" i="60"/>
  <c r="S372" i="60" s="1"/>
  <c r="AW372" i="36" s="1"/>
  <c r="U372" i="60"/>
  <c r="V372" i="60"/>
  <c r="R373" i="60"/>
  <c r="S373" i="60" s="1"/>
  <c r="AW373" i="36" s="1"/>
  <c r="U373" i="60"/>
  <c r="V373" i="60"/>
  <c r="R374" i="60"/>
  <c r="U374" i="60"/>
  <c r="V374" i="60"/>
  <c r="R375" i="60"/>
  <c r="S375" i="60" s="1"/>
  <c r="AW375" i="36" s="1"/>
  <c r="U375" i="60"/>
  <c r="V375" i="60"/>
  <c r="R376" i="60"/>
  <c r="U376" i="60"/>
  <c r="V376" i="60"/>
  <c r="R377" i="60"/>
  <c r="AH377" i="36" s="1"/>
  <c r="U377" i="60"/>
  <c r="V377" i="60"/>
  <c r="R378" i="60"/>
  <c r="S378" i="60" s="1"/>
  <c r="AW378" i="36" s="1"/>
  <c r="U378" i="60"/>
  <c r="V378" i="60"/>
  <c r="R379" i="60"/>
  <c r="S379" i="60" s="1"/>
  <c r="AW379" i="36" s="1"/>
  <c r="U379" i="60"/>
  <c r="V379" i="60"/>
  <c r="R380" i="60"/>
  <c r="U380" i="60"/>
  <c r="V380" i="60"/>
  <c r="R381" i="60"/>
  <c r="AH381" i="36" s="1"/>
  <c r="S381" i="60"/>
  <c r="AW381" i="36" s="1"/>
  <c r="U381" i="60"/>
  <c r="V381" i="60"/>
  <c r="R382" i="60"/>
  <c r="AH382" i="36" s="1"/>
  <c r="U382" i="60"/>
  <c r="V382" i="60"/>
  <c r="R383" i="60"/>
  <c r="U383" i="60"/>
  <c r="V383" i="60"/>
  <c r="R384" i="60"/>
  <c r="S384" i="60" s="1"/>
  <c r="AW384" i="36" s="1"/>
  <c r="U384" i="60"/>
  <c r="V384" i="60"/>
  <c r="R385" i="60"/>
  <c r="U385" i="60"/>
  <c r="V385" i="60"/>
  <c r="R386" i="60"/>
  <c r="AH386" i="36" s="1"/>
  <c r="U386" i="60"/>
  <c r="V386" i="60"/>
  <c r="R387" i="60"/>
  <c r="S387" i="60" s="1"/>
  <c r="AW387" i="36" s="1"/>
  <c r="U387" i="60"/>
  <c r="V387" i="60"/>
  <c r="R388" i="60"/>
  <c r="AH388" i="36" s="1"/>
  <c r="U388" i="60"/>
  <c r="V388" i="60"/>
  <c r="R389" i="60"/>
  <c r="AH389" i="36" s="1"/>
  <c r="U389" i="60"/>
  <c r="V389" i="60"/>
  <c r="R390" i="60"/>
  <c r="S390" i="60" s="1"/>
  <c r="AW390" i="36" s="1"/>
  <c r="U390" i="60"/>
  <c r="V390" i="60"/>
  <c r="R391" i="60"/>
  <c r="U391" i="60"/>
  <c r="V391" i="60"/>
  <c r="R392" i="60"/>
  <c r="AH392" i="36" s="1"/>
  <c r="S392" i="60"/>
  <c r="AW392" i="36" s="1"/>
  <c r="U392" i="60"/>
  <c r="V392" i="60"/>
  <c r="R393" i="60"/>
  <c r="S393" i="60" s="1"/>
  <c r="AW393" i="36" s="1"/>
  <c r="U393" i="60"/>
  <c r="V393" i="60"/>
  <c r="R394" i="60"/>
  <c r="U394" i="60"/>
  <c r="V394" i="60"/>
  <c r="R361" i="59"/>
  <c r="S361" i="59" s="1"/>
  <c r="AV361" i="36" s="1"/>
  <c r="U361" i="59"/>
  <c r="V361" i="59"/>
  <c r="R362" i="59"/>
  <c r="AG362" i="36" s="1"/>
  <c r="U362" i="59"/>
  <c r="V362" i="59"/>
  <c r="R363" i="59"/>
  <c r="U363" i="59"/>
  <c r="V363" i="59"/>
  <c r="R364" i="59"/>
  <c r="U364" i="59"/>
  <c r="V364" i="59"/>
  <c r="R365" i="59"/>
  <c r="S365" i="59" s="1"/>
  <c r="AV365" i="36" s="1"/>
  <c r="U365" i="59"/>
  <c r="V365" i="59"/>
  <c r="R366" i="59"/>
  <c r="U366" i="59"/>
  <c r="V366" i="59"/>
  <c r="R367" i="59"/>
  <c r="AG367" i="36" s="1"/>
  <c r="U367" i="59"/>
  <c r="V367" i="59"/>
  <c r="R368" i="59"/>
  <c r="U368" i="59"/>
  <c r="V368" i="59"/>
  <c r="R369" i="59"/>
  <c r="AG369" i="36" s="1"/>
  <c r="U369" i="59"/>
  <c r="V369" i="59"/>
  <c r="R370" i="59"/>
  <c r="AG370" i="36" s="1"/>
  <c r="U370" i="59"/>
  <c r="V370" i="59"/>
  <c r="R371" i="59"/>
  <c r="AG371" i="36" s="1"/>
  <c r="U371" i="59"/>
  <c r="V371" i="59"/>
  <c r="R372" i="59"/>
  <c r="AG372" i="36" s="1"/>
  <c r="U372" i="59"/>
  <c r="V372" i="59"/>
  <c r="R373" i="59"/>
  <c r="S373" i="59" s="1"/>
  <c r="AV373" i="36" s="1"/>
  <c r="U373" i="59"/>
  <c r="V373" i="59"/>
  <c r="R374" i="59"/>
  <c r="U374" i="59"/>
  <c r="V374" i="59"/>
  <c r="R375" i="59"/>
  <c r="U375" i="59"/>
  <c r="V375" i="59"/>
  <c r="R376" i="59"/>
  <c r="AG376" i="36" s="1"/>
  <c r="U376" i="59"/>
  <c r="V376" i="59"/>
  <c r="R377" i="59"/>
  <c r="AG377" i="36" s="1"/>
  <c r="U377" i="59"/>
  <c r="V377" i="59"/>
  <c r="R378" i="59"/>
  <c r="S378" i="59" s="1"/>
  <c r="AV378" i="36" s="1"/>
  <c r="U378" i="59"/>
  <c r="V378" i="59"/>
  <c r="R379" i="59"/>
  <c r="S379" i="59" s="1"/>
  <c r="AV379" i="36" s="1"/>
  <c r="U379" i="59"/>
  <c r="V379" i="59"/>
  <c r="R380" i="59"/>
  <c r="U380" i="59"/>
  <c r="V380" i="59"/>
  <c r="R381" i="59"/>
  <c r="U381" i="59"/>
  <c r="V381" i="59"/>
  <c r="R382" i="59"/>
  <c r="U382" i="59"/>
  <c r="V382" i="59"/>
  <c r="R383" i="59"/>
  <c r="U383" i="59"/>
  <c r="V383" i="59"/>
  <c r="R384" i="59"/>
  <c r="AG384" i="36" s="1"/>
  <c r="U384" i="59"/>
  <c r="V384" i="59"/>
  <c r="R385" i="59"/>
  <c r="AG385" i="36" s="1"/>
  <c r="U385" i="59"/>
  <c r="V385" i="59"/>
  <c r="R386" i="59"/>
  <c r="AG386" i="36" s="1"/>
  <c r="U386" i="59"/>
  <c r="V386" i="59"/>
  <c r="R387" i="59"/>
  <c r="AG387" i="36" s="1"/>
  <c r="U387" i="59"/>
  <c r="V387" i="59"/>
  <c r="R388" i="59"/>
  <c r="U388" i="59"/>
  <c r="V388" i="59"/>
  <c r="R389" i="59"/>
  <c r="S389" i="59" s="1"/>
  <c r="AV389" i="36" s="1"/>
  <c r="U389" i="59"/>
  <c r="V389" i="59"/>
  <c r="R390" i="59"/>
  <c r="S390" i="59" s="1"/>
  <c r="AV390" i="36" s="1"/>
  <c r="U390" i="59"/>
  <c r="V390" i="59"/>
  <c r="R391" i="59"/>
  <c r="AG391" i="36" s="1"/>
  <c r="U391" i="59"/>
  <c r="V391" i="59"/>
  <c r="R392" i="59"/>
  <c r="U392" i="59"/>
  <c r="V392" i="59"/>
  <c r="R393" i="59"/>
  <c r="AG393" i="36" s="1"/>
  <c r="U393" i="59"/>
  <c r="V393" i="59"/>
  <c r="R394" i="59"/>
  <c r="U394" i="59"/>
  <c r="V394" i="59"/>
  <c r="R363" i="58"/>
  <c r="U363" i="58"/>
  <c r="V363" i="58"/>
  <c r="R364" i="58"/>
  <c r="S364" i="58" s="1"/>
  <c r="AU364" i="36" s="1"/>
  <c r="U364" i="58"/>
  <c r="V364" i="58"/>
  <c r="R365" i="58"/>
  <c r="S365" i="58" s="1"/>
  <c r="U365" i="58"/>
  <c r="V365" i="58"/>
  <c r="R366" i="58"/>
  <c r="AF366" i="36" s="1"/>
  <c r="U366" i="58"/>
  <c r="V366" i="58"/>
  <c r="R367" i="58"/>
  <c r="S367" i="58" s="1"/>
  <c r="AU367" i="36" s="1"/>
  <c r="U367" i="58"/>
  <c r="V367" i="58"/>
  <c r="R368" i="58"/>
  <c r="AF368" i="36" s="1"/>
  <c r="U368" i="58"/>
  <c r="V368" i="58"/>
  <c r="R369" i="58"/>
  <c r="AF369" i="36" s="1"/>
  <c r="U369" i="58"/>
  <c r="V369" i="58"/>
  <c r="R370" i="58"/>
  <c r="S370" i="58" s="1"/>
  <c r="AU370" i="36" s="1"/>
  <c r="U370" i="58"/>
  <c r="V370" i="58"/>
  <c r="R371" i="58"/>
  <c r="U371" i="58"/>
  <c r="V371" i="58"/>
  <c r="R372" i="58"/>
  <c r="S372" i="58" s="1"/>
  <c r="AU372" i="36" s="1"/>
  <c r="U372" i="58"/>
  <c r="V372" i="58"/>
  <c r="R373" i="58"/>
  <c r="S373" i="58" s="1"/>
  <c r="AU373" i="36" s="1"/>
  <c r="U373" i="58"/>
  <c r="V373" i="58"/>
  <c r="R374" i="58"/>
  <c r="U374" i="58"/>
  <c r="V374" i="58"/>
  <c r="R375" i="58"/>
  <c r="U375" i="58"/>
  <c r="V375" i="58"/>
  <c r="R376" i="58"/>
  <c r="S376" i="58" s="1"/>
  <c r="AU376" i="36" s="1"/>
  <c r="U376" i="58"/>
  <c r="V376" i="58"/>
  <c r="R377" i="58"/>
  <c r="AF377" i="36" s="1"/>
  <c r="U377" i="58"/>
  <c r="V377" i="58"/>
  <c r="R378" i="58"/>
  <c r="S378" i="58" s="1"/>
  <c r="AU378" i="36" s="1"/>
  <c r="U378" i="58"/>
  <c r="V378" i="58"/>
  <c r="R379" i="58"/>
  <c r="AF379" i="36" s="1"/>
  <c r="U379" i="58"/>
  <c r="V379" i="58"/>
  <c r="R380" i="58"/>
  <c r="S380" i="58" s="1"/>
  <c r="AU380" i="36" s="1"/>
  <c r="U380" i="58"/>
  <c r="V380" i="58"/>
  <c r="R381" i="58"/>
  <c r="AF381" i="36" s="1"/>
  <c r="U381" i="58"/>
  <c r="V381" i="58"/>
  <c r="R382" i="58"/>
  <c r="AF382" i="36" s="1"/>
  <c r="U382" i="58"/>
  <c r="V382" i="58"/>
  <c r="R383" i="58"/>
  <c r="AF383" i="36" s="1"/>
  <c r="U383" i="58"/>
  <c r="V383" i="58"/>
  <c r="R384" i="58"/>
  <c r="S384" i="58" s="1"/>
  <c r="AU384" i="36" s="1"/>
  <c r="U384" i="58"/>
  <c r="V384" i="58"/>
  <c r="R385" i="58"/>
  <c r="AF385" i="36" s="1"/>
  <c r="U385" i="58"/>
  <c r="V385" i="58"/>
  <c r="R386" i="58"/>
  <c r="AF386" i="36" s="1"/>
  <c r="S386" i="58"/>
  <c r="AU386" i="36" s="1"/>
  <c r="U386" i="58"/>
  <c r="V386" i="58"/>
  <c r="R387" i="58"/>
  <c r="AF387" i="36" s="1"/>
  <c r="S387" i="58"/>
  <c r="AU387" i="36" s="1"/>
  <c r="U387" i="58"/>
  <c r="V387" i="58"/>
  <c r="R388" i="58"/>
  <c r="AF388" i="36" s="1"/>
  <c r="U388" i="58"/>
  <c r="V388" i="58"/>
  <c r="R389" i="58"/>
  <c r="S389" i="58" s="1"/>
  <c r="AU389" i="36" s="1"/>
  <c r="U389" i="58"/>
  <c r="V389" i="58"/>
  <c r="R390" i="58"/>
  <c r="AF390" i="36" s="1"/>
  <c r="U390" i="58"/>
  <c r="V390" i="58"/>
  <c r="R391" i="58"/>
  <c r="U391" i="58"/>
  <c r="V391" i="58"/>
  <c r="R392" i="58"/>
  <c r="AF392" i="36" s="1"/>
  <c r="U392" i="58"/>
  <c r="V392" i="58"/>
  <c r="R393" i="58"/>
  <c r="AF393" i="36" s="1"/>
  <c r="U393" i="58"/>
  <c r="V393" i="58"/>
  <c r="R394" i="58"/>
  <c r="U394" i="58"/>
  <c r="V394" i="58"/>
  <c r="R361" i="57"/>
  <c r="S361" i="57" s="1"/>
  <c r="AT361" i="36" s="1"/>
  <c r="U361" i="57"/>
  <c r="V361" i="57"/>
  <c r="R362" i="57"/>
  <c r="S362" i="57" s="1"/>
  <c r="AT362" i="36" s="1"/>
  <c r="U362" i="57"/>
  <c r="V362" i="57"/>
  <c r="R363" i="57"/>
  <c r="U363" i="57"/>
  <c r="V363" i="57"/>
  <c r="R364" i="57"/>
  <c r="AE364" i="36" s="1"/>
  <c r="U364" i="57"/>
  <c r="V364" i="57"/>
  <c r="R365" i="57"/>
  <c r="U365" i="57"/>
  <c r="V365" i="57"/>
  <c r="R366" i="57"/>
  <c r="U366" i="57"/>
  <c r="V366" i="57"/>
  <c r="R367" i="57"/>
  <c r="S367" i="57" s="1"/>
  <c r="AT367" i="36" s="1"/>
  <c r="U367" i="57"/>
  <c r="V367" i="57"/>
  <c r="R368" i="57"/>
  <c r="AE368" i="36" s="1"/>
  <c r="U368" i="57"/>
  <c r="V368" i="57"/>
  <c r="R369" i="57"/>
  <c r="AE369" i="36" s="1"/>
  <c r="U369" i="57"/>
  <c r="V369" i="57"/>
  <c r="R370" i="57"/>
  <c r="U370" i="57"/>
  <c r="V370" i="57"/>
  <c r="R371" i="57"/>
  <c r="U371" i="57"/>
  <c r="V371" i="57"/>
  <c r="R372" i="57"/>
  <c r="S372" i="57" s="1"/>
  <c r="AT372" i="36" s="1"/>
  <c r="U372" i="57"/>
  <c r="V372" i="57"/>
  <c r="R373" i="57"/>
  <c r="U373" i="57"/>
  <c r="V373" i="57"/>
  <c r="R374" i="57"/>
  <c r="U374" i="57"/>
  <c r="V374" i="57"/>
  <c r="R375" i="57"/>
  <c r="AE375" i="36" s="1"/>
  <c r="U375" i="57"/>
  <c r="V375" i="57"/>
  <c r="R376" i="57"/>
  <c r="AE376" i="36" s="1"/>
  <c r="U376" i="57"/>
  <c r="V376" i="57"/>
  <c r="R377" i="57"/>
  <c r="U377" i="57"/>
  <c r="V377" i="57"/>
  <c r="R378" i="57"/>
  <c r="AE378" i="36" s="1"/>
  <c r="U378" i="57"/>
  <c r="V378" i="57"/>
  <c r="R379" i="57"/>
  <c r="U379" i="57"/>
  <c r="V379" i="57"/>
  <c r="R380" i="57"/>
  <c r="S380" i="57" s="1"/>
  <c r="AT380" i="36" s="1"/>
  <c r="U380" i="57"/>
  <c r="V380" i="57"/>
  <c r="R381" i="57"/>
  <c r="U381" i="57"/>
  <c r="V381" i="57"/>
  <c r="R382" i="57"/>
  <c r="AE382" i="36" s="1"/>
  <c r="U382" i="57"/>
  <c r="V382" i="57"/>
  <c r="R383" i="57"/>
  <c r="S383" i="57" s="1"/>
  <c r="AT383" i="36" s="1"/>
  <c r="U383" i="57"/>
  <c r="V383" i="57"/>
  <c r="R384" i="57"/>
  <c r="AE384" i="36" s="1"/>
  <c r="U384" i="57"/>
  <c r="V384" i="57"/>
  <c r="R385" i="57"/>
  <c r="U385" i="57"/>
  <c r="V385" i="57"/>
  <c r="R386" i="57"/>
  <c r="AE386" i="36" s="1"/>
  <c r="U386" i="57"/>
  <c r="V386" i="57"/>
  <c r="R387" i="57"/>
  <c r="AE387" i="36" s="1"/>
  <c r="U387" i="57"/>
  <c r="V387" i="57"/>
  <c r="R388" i="57"/>
  <c r="U388" i="57"/>
  <c r="V388" i="57"/>
  <c r="R389" i="57"/>
  <c r="S389" i="57" s="1"/>
  <c r="AT389" i="36" s="1"/>
  <c r="U389" i="57"/>
  <c r="V389" i="57"/>
  <c r="R390" i="57"/>
  <c r="AE390" i="36" s="1"/>
  <c r="U390" i="57"/>
  <c r="V390" i="57"/>
  <c r="R391" i="57"/>
  <c r="U391" i="57"/>
  <c r="V391" i="57"/>
  <c r="R392" i="57"/>
  <c r="AE392" i="36" s="1"/>
  <c r="U392" i="57"/>
  <c r="V392" i="57"/>
  <c r="R393" i="57"/>
  <c r="S393" i="57" s="1"/>
  <c r="AT393" i="36" s="1"/>
  <c r="U393" i="57"/>
  <c r="V393" i="57"/>
  <c r="R394" i="57"/>
  <c r="U394" i="57"/>
  <c r="V394" i="57"/>
  <c r="R363" i="56"/>
  <c r="S363" i="56" s="1"/>
  <c r="AS363" i="36" s="1"/>
  <c r="U363" i="56"/>
  <c r="V363" i="56"/>
  <c r="R364" i="56"/>
  <c r="U364" i="56"/>
  <c r="V364" i="56"/>
  <c r="R365" i="56"/>
  <c r="AD365" i="36" s="1"/>
  <c r="U365" i="56"/>
  <c r="V365" i="56"/>
  <c r="R366" i="56"/>
  <c r="AD366" i="36" s="1"/>
  <c r="U366" i="56"/>
  <c r="V366" i="56"/>
  <c r="R367" i="56"/>
  <c r="U367" i="56"/>
  <c r="V367" i="56"/>
  <c r="R368" i="56"/>
  <c r="U368" i="56"/>
  <c r="V368" i="56"/>
  <c r="R369" i="56"/>
  <c r="AD369" i="36" s="1"/>
  <c r="U369" i="56"/>
  <c r="V369" i="56"/>
  <c r="R370" i="56"/>
  <c r="AD370" i="36" s="1"/>
  <c r="U370" i="56"/>
  <c r="V370" i="56"/>
  <c r="R371" i="56"/>
  <c r="AD371" i="36" s="1"/>
  <c r="U371" i="56"/>
  <c r="V371" i="56"/>
  <c r="R372" i="56"/>
  <c r="U372" i="56"/>
  <c r="V372" i="56"/>
  <c r="R373" i="56"/>
  <c r="U373" i="56"/>
  <c r="V373" i="56"/>
  <c r="R374" i="56"/>
  <c r="S374" i="56" s="1"/>
  <c r="AS374" i="36" s="1"/>
  <c r="U374" i="56"/>
  <c r="V374" i="56"/>
  <c r="R375" i="56"/>
  <c r="AD375" i="36" s="1"/>
  <c r="U375" i="56"/>
  <c r="V375" i="56"/>
  <c r="R376" i="56"/>
  <c r="U376" i="56"/>
  <c r="V376" i="56"/>
  <c r="R377" i="56"/>
  <c r="S377" i="56" s="1"/>
  <c r="AS377" i="36" s="1"/>
  <c r="U377" i="56"/>
  <c r="V377" i="56"/>
  <c r="R378" i="56"/>
  <c r="S378" i="56" s="1"/>
  <c r="AS378" i="36" s="1"/>
  <c r="U378" i="56"/>
  <c r="V378" i="56"/>
  <c r="R379" i="56"/>
  <c r="U379" i="56"/>
  <c r="V379" i="56"/>
  <c r="R380" i="56"/>
  <c r="S380" i="56" s="1"/>
  <c r="AS380" i="36" s="1"/>
  <c r="U380" i="56"/>
  <c r="V380" i="56"/>
  <c r="R381" i="56"/>
  <c r="AD381" i="36" s="1"/>
  <c r="S381" i="56"/>
  <c r="AS381" i="36" s="1"/>
  <c r="U381" i="56"/>
  <c r="V381" i="56"/>
  <c r="R382" i="56"/>
  <c r="AD382" i="36" s="1"/>
  <c r="U382" i="56"/>
  <c r="V382" i="56"/>
  <c r="R383" i="56"/>
  <c r="S383" i="56" s="1"/>
  <c r="AS383" i="36" s="1"/>
  <c r="U383" i="56"/>
  <c r="V383" i="56"/>
  <c r="R384" i="56"/>
  <c r="U384" i="56"/>
  <c r="V384" i="56"/>
  <c r="R385" i="56"/>
  <c r="U385" i="56"/>
  <c r="V385" i="56"/>
  <c r="R386" i="56"/>
  <c r="AD386" i="36" s="1"/>
  <c r="U386" i="56"/>
  <c r="V386" i="56"/>
  <c r="R387" i="56"/>
  <c r="AD387" i="36" s="1"/>
  <c r="U387" i="56"/>
  <c r="V387" i="56"/>
  <c r="R388" i="56"/>
  <c r="U388" i="56"/>
  <c r="V388" i="56"/>
  <c r="R389" i="56"/>
  <c r="S389" i="56" s="1"/>
  <c r="AS389" i="36" s="1"/>
  <c r="U389" i="56"/>
  <c r="V389" i="56"/>
  <c r="R390" i="56"/>
  <c r="U390" i="56"/>
  <c r="V390" i="56"/>
  <c r="R391" i="56"/>
  <c r="AD391" i="36" s="1"/>
  <c r="U391" i="56"/>
  <c r="V391" i="56"/>
  <c r="R392" i="56"/>
  <c r="U392" i="56"/>
  <c r="V392" i="56"/>
  <c r="R393" i="56"/>
  <c r="AD393" i="36" s="1"/>
  <c r="U393" i="56"/>
  <c r="V393" i="56"/>
  <c r="R394" i="56"/>
  <c r="AD394" i="36" s="1"/>
  <c r="U394" i="56"/>
  <c r="V394" i="56"/>
  <c r="R364" i="55"/>
  <c r="U364" i="55"/>
  <c r="V364" i="55"/>
  <c r="R365" i="55"/>
  <c r="AC365" i="36" s="1"/>
  <c r="U365" i="55"/>
  <c r="V365" i="55"/>
  <c r="R366" i="55"/>
  <c r="U366" i="55"/>
  <c r="V366" i="55"/>
  <c r="R367" i="55"/>
  <c r="AC367" i="36" s="1"/>
  <c r="U367" i="55"/>
  <c r="V367" i="55"/>
  <c r="R368" i="55"/>
  <c r="AC368" i="36" s="1"/>
  <c r="U368" i="55"/>
  <c r="V368" i="55"/>
  <c r="R369" i="55"/>
  <c r="AC369" i="36" s="1"/>
  <c r="U369" i="55"/>
  <c r="V369" i="55"/>
  <c r="R370" i="55"/>
  <c r="AC370" i="36" s="1"/>
  <c r="U370" i="55"/>
  <c r="V370" i="55"/>
  <c r="R371" i="55"/>
  <c r="AC371" i="36" s="1"/>
  <c r="U371" i="55"/>
  <c r="V371" i="55"/>
  <c r="R372" i="55"/>
  <c r="AC372" i="36" s="1"/>
  <c r="S372" i="55"/>
  <c r="AR372" i="36" s="1"/>
  <c r="U372" i="55"/>
  <c r="V372" i="55"/>
  <c r="R373" i="55"/>
  <c r="AC373" i="36" s="1"/>
  <c r="U373" i="55"/>
  <c r="V373" i="55"/>
  <c r="R374" i="55"/>
  <c r="AC374" i="36" s="1"/>
  <c r="U374" i="55"/>
  <c r="V374" i="55"/>
  <c r="R375" i="55"/>
  <c r="AC375" i="36" s="1"/>
  <c r="U375" i="55"/>
  <c r="V375" i="55"/>
  <c r="R376" i="55"/>
  <c r="AC376" i="36" s="1"/>
  <c r="U376" i="55"/>
  <c r="V376" i="55"/>
  <c r="R377" i="55"/>
  <c r="U377" i="55"/>
  <c r="V377" i="55"/>
  <c r="R378" i="55"/>
  <c r="U378" i="55"/>
  <c r="V378" i="55"/>
  <c r="R379" i="55"/>
  <c r="AC379" i="36" s="1"/>
  <c r="U379" i="55"/>
  <c r="V379" i="55"/>
  <c r="R380" i="55"/>
  <c r="AC380" i="36" s="1"/>
  <c r="U380" i="55"/>
  <c r="V380" i="55"/>
  <c r="R381" i="55"/>
  <c r="S381" i="55" s="1"/>
  <c r="AR381" i="36" s="1"/>
  <c r="U381" i="55"/>
  <c r="V381" i="55"/>
  <c r="R382" i="55"/>
  <c r="U382" i="55"/>
  <c r="V382" i="55"/>
  <c r="R383" i="55"/>
  <c r="AC383" i="36" s="1"/>
  <c r="U383" i="55"/>
  <c r="V383" i="55"/>
  <c r="R384" i="55"/>
  <c r="U384" i="55"/>
  <c r="V384" i="55"/>
  <c r="R385" i="55"/>
  <c r="AC385" i="36" s="1"/>
  <c r="U385" i="55"/>
  <c r="V385" i="55"/>
  <c r="R386" i="55"/>
  <c r="U386" i="55"/>
  <c r="V386" i="55"/>
  <c r="R387" i="55"/>
  <c r="AC387" i="36" s="1"/>
  <c r="U387" i="55"/>
  <c r="V387" i="55"/>
  <c r="R388" i="55"/>
  <c r="AC388" i="36" s="1"/>
  <c r="U388" i="55"/>
  <c r="V388" i="55"/>
  <c r="R389" i="55"/>
  <c r="U389" i="55"/>
  <c r="V389" i="55"/>
  <c r="R390" i="55"/>
  <c r="S390" i="55" s="1"/>
  <c r="AR390" i="36" s="1"/>
  <c r="U390" i="55"/>
  <c r="V390" i="55"/>
  <c r="R391" i="55"/>
  <c r="AC391" i="36" s="1"/>
  <c r="U391" i="55"/>
  <c r="V391" i="55"/>
  <c r="R392" i="55"/>
  <c r="AC392" i="36" s="1"/>
  <c r="U392" i="55"/>
  <c r="V392" i="55"/>
  <c r="R393" i="55"/>
  <c r="AC393" i="36" s="1"/>
  <c r="S393" i="55"/>
  <c r="AR393" i="36" s="1"/>
  <c r="U393" i="55"/>
  <c r="V393" i="55"/>
  <c r="R394" i="55"/>
  <c r="AC394" i="36" s="1"/>
  <c r="U394" i="55"/>
  <c r="V394" i="55"/>
  <c r="R358" i="54"/>
  <c r="AB358" i="36" s="1"/>
  <c r="U358" i="54"/>
  <c r="V358" i="54"/>
  <c r="R359" i="54"/>
  <c r="U359" i="54"/>
  <c r="V359" i="54"/>
  <c r="R360" i="54"/>
  <c r="U360" i="54"/>
  <c r="V360" i="54"/>
  <c r="R361" i="54"/>
  <c r="U361" i="54"/>
  <c r="V361" i="54"/>
  <c r="R362" i="54"/>
  <c r="U362" i="54"/>
  <c r="V362" i="54"/>
  <c r="R363" i="54"/>
  <c r="U363" i="54"/>
  <c r="V363" i="54"/>
  <c r="R364" i="54"/>
  <c r="U364" i="54"/>
  <c r="V364" i="54"/>
  <c r="R365" i="54"/>
  <c r="U365" i="54"/>
  <c r="V365" i="54"/>
  <c r="R366" i="54"/>
  <c r="AB366" i="36" s="1"/>
  <c r="U366" i="54"/>
  <c r="V366" i="54"/>
  <c r="R367" i="54"/>
  <c r="AB367" i="36" s="1"/>
  <c r="U367" i="54"/>
  <c r="V367" i="54"/>
  <c r="R368" i="54"/>
  <c r="AB368" i="36" s="1"/>
  <c r="U368" i="54"/>
  <c r="V368" i="54"/>
  <c r="R369" i="54"/>
  <c r="U369" i="54"/>
  <c r="V369" i="54"/>
  <c r="R370" i="54"/>
  <c r="AB370" i="36" s="1"/>
  <c r="U370" i="54"/>
  <c r="V370" i="54"/>
  <c r="R371" i="54"/>
  <c r="S371" i="54" s="1"/>
  <c r="AQ371" i="36" s="1"/>
  <c r="U371" i="54"/>
  <c r="V371" i="54"/>
  <c r="R372" i="54"/>
  <c r="U372" i="54"/>
  <c r="V372" i="54"/>
  <c r="R373" i="54"/>
  <c r="U373" i="54"/>
  <c r="V373" i="54"/>
  <c r="R374" i="54"/>
  <c r="AB374" i="36" s="1"/>
  <c r="U374" i="54"/>
  <c r="V374" i="54"/>
  <c r="R375" i="54"/>
  <c r="U375" i="54"/>
  <c r="V375" i="54"/>
  <c r="R376" i="54"/>
  <c r="AB376" i="36" s="1"/>
  <c r="U376" i="54"/>
  <c r="V376" i="54"/>
  <c r="R377" i="54"/>
  <c r="S377" i="54" s="1"/>
  <c r="AQ377" i="36" s="1"/>
  <c r="U377" i="54"/>
  <c r="V377" i="54"/>
  <c r="R378" i="54"/>
  <c r="U378" i="54"/>
  <c r="V378" i="54"/>
  <c r="R379" i="54"/>
  <c r="U379" i="54"/>
  <c r="V379" i="54"/>
  <c r="R380" i="54"/>
  <c r="AB380" i="36" s="1"/>
  <c r="U380" i="54"/>
  <c r="V380" i="54"/>
  <c r="R381" i="54"/>
  <c r="U381" i="54"/>
  <c r="V381" i="54"/>
  <c r="R382" i="54"/>
  <c r="AB382" i="36" s="1"/>
  <c r="U382" i="54"/>
  <c r="V382" i="54"/>
  <c r="R383" i="54"/>
  <c r="S383" i="54" s="1"/>
  <c r="AQ383" i="36" s="1"/>
  <c r="U383" i="54"/>
  <c r="V383" i="54"/>
  <c r="R384" i="54"/>
  <c r="AB384" i="36" s="1"/>
  <c r="U384" i="54"/>
  <c r="V384" i="54"/>
  <c r="R385" i="54"/>
  <c r="AB385" i="36" s="1"/>
  <c r="U385" i="54"/>
  <c r="V385" i="54"/>
  <c r="R386" i="54"/>
  <c r="S386" i="54" s="1"/>
  <c r="AQ386" i="36" s="1"/>
  <c r="U386" i="54"/>
  <c r="V386" i="54"/>
  <c r="R387" i="54"/>
  <c r="S387" i="54" s="1"/>
  <c r="AQ387" i="36" s="1"/>
  <c r="U387" i="54"/>
  <c r="V387" i="54"/>
  <c r="R388" i="54"/>
  <c r="AB388" i="36" s="1"/>
  <c r="U388" i="54"/>
  <c r="V388" i="54"/>
  <c r="R389" i="54"/>
  <c r="S389" i="54" s="1"/>
  <c r="AQ389" i="36" s="1"/>
  <c r="U389" i="54"/>
  <c r="V389" i="54"/>
  <c r="R390" i="54"/>
  <c r="U390" i="54"/>
  <c r="V390" i="54"/>
  <c r="R391" i="54"/>
  <c r="AB391" i="36" s="1"/>
  <c r="U391" i="54"/>
  <c r="V391" i="54"/>
  <c r="R392" i="54"/>
  <c r="AB392" i="36" s="1"/>
  <c r="U392" i="54"/>
  <c r="V392" i="54"/>
  <c r="R393" i="54"/>
  <c r="U393" i="54"/>
  <c r="V393" i="54"/>
  <c r="R394" i="54"/>
  <c r="U394" i="54"/>
  <c r="V394" i="54"/>
  <c r="R364" i="53"/>
  <c r="AA364" i="36" s="1"/>
  <c r="U364" i="53"/>
  <c r="V364" i="53"/>
  <c r="R365" i="53"/>
  <c r="AA365" i="36" s="1"/>
  <c r="U365" i="53"/>
  <c r="V365" i="53"/>
  <c r="R366" i="53"/>
  <c r="AA366" i="36" s="1"/>
  <c r="U366" i="53"/>
  <c r="V366" i="53"/>
  <c r="R367" i="53"/>
  <c r="S367" i="53" s="1"/>
  <c r="AP367" i="36" s="1"/>
  <c r="U367" i="53"/>
  <c r="V367" i="53"/>
  <c r="R368" i="53"/>
  <c r="S368" i="53" s="1"/>
  <c r="AP368" i="36" s="1"/>
  <c r="U368" i="53"/>
  <c r="V368" i="53"/>
  <c r="R369" i="53"/>
  <c r="U369" i="53"/>
  <c r="V369" i="53"/>
  <c r="R370" i="53"/>
  <c r="AA370" i="36" s="1"/>
  <c r="U370" i="53"/>
  <c r="V370" i="53"/>
  <c r="R371" i="53"/>
  <c r="AA371" i="36" s="1"/>
  <c r="S371" i="53"/>
  <c r="AP371" i="36" s="1"/>
  <c r="U371" i="53"/>
  <c r="V371" i="53"/>
  <c r="R372" i="53"/>
  <c r="U372" i="53"/>
  <c r="V372" i="53"/>
  <c r="R373" i="53"/>
  <c r="AA373" i="36" s="1"/>
  <c r="U373" i="53"/>
  <c r="V373" i="53"/>
  <c r="R374" i="53"/>
  <c r="U374" i="53"/>
  <c r="V374" i="53"/>
  <c r="R375" i="53"/>
  <c r="U375" i="53"/>
  <c r="V375" i="53"/>
  <c r="R376" i="53"/>
  <c r="AA376" i="36" s="1"/>
  <c r="U376" i="53"/>
  <c r="V376" i="53"/>
  <c r="R377" i="53"/>
  <c r="U377" i="53"/>
  <c r="V377" i="53"/>
  <c r="R378" i="53"/>
  <c r="U378" i="53"/>
  <c r="V378" i="53"/>
  <c r="R379" i="53"/>
  <c r="AA379" i="36" s="1"/>
  <c r="U379" i="53"/>
  <c r="V379" i="53"/>
  <c r="R380" i="53"/>
  <c r="AA380" i="36" s="1"/>
  <c r="U380" i="53"/>
  <c r="V380" i="53"/>
  <c r="R381" i="53"/>
  <c r="U381" i="53"/>
  <c r="V381" i="53"/>
  <c r="R382" i="53"/>
  <c r="U382" i="53"/>
  <c r="V382" i="53"/>
  <c r="R383" i="53"/>
  <c r="U383" i="53"/>
  <c r="V383" i="53"/>
  <c r="R384" i="53"/>
  <c r="U384" i="53"/>
  <c r="V384" i="53"/>
  <c r="R385" i="53"/>
  <c r="S385" i="53" s="1"/>
  <c r="AP385" i="36" s="1"/>
  <c r="U385" i="53"/>
  <c r="V385" i="53"/>
  <c r="R386" i="53"/>
  <c r="AA386" i="36" s="1"/>
  <c r="S386" i="53"/>
  <c r="AP386" i="36" s="1"/>
  <c r="U386" i="53"/>
  <c r="V386" i="53"/>
  <c r="R387" i="53"/>
  <c r="AA387" i="36" s="1"/>
  <c r="U387" i="53"/>
  <c r="V387" i="53"/>
  <c r="R388" i="53"/>
  <c r="AA388" i="36" s="1"/>
  <c r="U388" i="53"/>
  <c r="V388" i="53"/>
  <c r="R389" i="53"/>
  <c r="S389" i="53" s="1"/>
  <c r="AP389" i="36" s="1"/>
  <c r="U389" i="53"/>
  <c r="V389" i="53"/>
  <c r="R390" i="53"/>
  <c r="AA390" i="36" s="1"/>
  <c r="S390" i="53"/>
  <c r="AP390" i="36" s="1"/>
  <c r="U390" i="53"/>
  <c r="V390" i="53"/>
  <c r="R391" i="53"/>
  <c r="U391" i="53"/>
  <c r="V391" i="53"/>
  <c r="R392" i="53"/>
  <c r="U392" i="53"/>
  <c r="V392" i="53"/>
  <c r="R393" i="53"/>
  <c r="AA393" i="36" s="1"/>
  <c r="U393" i="53"/>
  <c r="V393" i="53"/>
  <c r="R394" i="53"/>
  <c r="S394" i="53" s="1"/>
  <c r="AP394" i="36" s="1"/>
  <c r="U394" i="53"/>
  <c r="V394" i="53"/>
  <c r="R366" i="52"/>
  <c r="S366" i="52" s="1"/>
  <c r="AO366" i="36" s="1"/>
  <c r="U366" i="52"/>
  <c r="V366" i="52"/>
  <c r="R367" i="52"/>
  <c r="U367" i="52"/>
  <c r="V367" i="52"/>
  <c r="R368" i="52"/>
  <c r="Z368" i="36" s="1"/>
  <c r="U368" i="52"/>
  <c r="V368" i="52"/>
  <c r="R369" i="52"/>
  <c r="Z369" i="36" s="1"/>
  <c r="U369" i="52"/>
  <c r="V369" i="52"/>
  <c r="R370" i="52"/>
  <c r="Z370" i="36" s="1"/>
  <c r="U370" i="52"/>
  <c r="V370" i="52"/>
  <c r="R371" i="52"/>
  <c r="Z371" i="36" s="1"/>
  <c r="S371" i="52"/>
  <c r="AO371" i="36" s="1"/>
  <c r="U371" i="52"/>
  <c r="V371" i="52"/>
  <c r="R372" i="52"/>
  <c r="Z372" i="36" s="1"/>
  <c r="U372" i="52"/>
  <c r="V372" i="52"/>
  <c r="R373" i="52"/>
  <c r="Z373" i="36" s="1"/>
  <c r="U373" i="52"/>
  <c r="V373" i="52"/>
  <c r="R374" i="52"/>
  <c r="Z374" i="36" s="1"/>
  <c r="U374" i="52"/>
  <c r="V374" i="52"/>
  <c r="R375" i="52"/>
  <c r="U375" i="52"/>
  <c r="V375" i="52"/>
  <c r="R376" i="52"/>
  <c r="Z376" i="36" s="1"/>
  <c r="U376" i="52"/>
  <c r="V376" i="52"/>
  <c r="R377" i="52"/>
  <c r="S377" i="52" s="1"/>
  <c r="AO377" i="36" s="1"/>
  <c r="U377" i="52"/>
  <c r="V377" i="52"/>
  <c r="R378" i="52"/>
  <c r="U378" i="52"/>
  <c r="V378" i="52"/>
  <c r="R379" i="52"/>
  <c r="U379" i="52"/>
  <c r="V379" i="52"/>
  <c r="R380" i="52"/>
  <c r="Z380" i="36" s="1"/>
  <c r="U380" i="52"/>
  <c r="V380" i="52"/>
  <c r="R381" i="52"/>
  <c r="S381" i="52" s="1"/>
  <c r="AO381" i="36" s="1"/>
  <c r="U381" i="52"/>
  <c r="V381" i="52"/>
  <c r="R382" i="52"/>
  <c r="Z382" i="36" s="1"/>
  <c r="U382" i="52"/>
  <c r="V382" i="52"/>
  <c r="R383" i="52"/>
  <c r="S383" i="52" s="1"/>
  <c r="AO383" i="36" s="1"/>
  <c r="U383" i="52"/>
  <c r="V383" i="52"/>
  <c r="R384" i="52"/>
  <c r="U384" i="52"/>
  <c r="V384" i="52"/>
  <c r="R385" i="52"/>
  <c r="U385" i="52"/>
  <c r="V385" i="52"/>
  <c r="R386" i="52"/>
  <c r="Z386" i="36" s="1"/>
  <c r="U386" i="52"/>
  <c r="V386" i="52"/>
  <c r="R387" i="52"/>
  <c r="Z387" i="36" s="1"/>
  <c r="U387" i="52"/>
  <c r="V387" i="52"/>
  <c r="R388" i="52"/>
  <c r="U388" i="52"/>
  <c r="V388" i="52"/>
  <c r="R389" i="52"/>
  <c r="Z389" i="36" s="1"/>
  <c r="U389" i="52"/>
  <c r="V389" i="52"/>
  <c r="R390" i="52"/>
  <c r="U390" i="52"/>
  <c r="V390" i="52"/>
  <c r="R391" i="52"/>
  <c r="Z391" i="36" s="1"/>
  <c r="U391" i="52"/>
  <c r="V391" i="52"/>
  <c r="R392" i="52"/>
  <c r="Z392" i="36" s="1"/>
  <c r="U392" i="52"/>
  <c r="V392" i="52"/>
  <c r="R393" i="52"/>
  <c r="Z393" i="36" s="1"/>
  <c r="S393" i="52"/>
  <c r="AO393" i="36" s="1"/>
  <c r="U393" i="52"/>
  <c r="V393" i="52"/>
  <c r="R394" i="52"/>
  <c r="U394" i="52"/>
  <c r="V394" i="52"/>
  <c r="N3" i="15"/>
  <c r="R366" i="15"/>
  <c r="U366" i="15"/>
  <c r="V366" i="15"/>
  <c r="R367" i="15"/>
  <c r="U367" i="15"/>
  <c r="V367" i="15"/>
  <c r="R368" i="15"/>
  <c r="Y368" i="36" s="1"/>
  <c r="U368" i="15"/>
  <c r="V368" i="15"/>
  <c r="R369" i="15"/>
  <c r="S369" i="15" s="1"/>
  <c r="AN369" i="36" s="1"/>
  <c r="U369" i="15"/>
  <c r="V369" i="15"/>
  <c r="R370" i="15"/>
  <c r="U370" i="15"/>
  <c r="V370" i="15"/>
  <c r="R371" i="15"/>
  <c r="U371" i="15"/>
  <c r="V371" i="15"/>
  <c r="R372" i="15"/>
  <c r="U372" i="15"/>
  <c r="V372" i="15"/>
  <c r="R373" i="15"/>
  <c r="U373" i="15"/>
  <c r="V373" i="15"/>
  <c r="R374" i="15"/>
  <c r="U374" i="15"/>
  <c r="V374" i="15"/>
  <c r="R375" i="15"/>
  <c r="Y375" i="36" s="1"/>
  <c r="U375" i="15"/>
  <c r="V375" i="15"/>
  <c r="R376" i="15"/>
  <c r="U376" i="15"/>
  <c r="V376" i="15"/>
  <c r="R377" i="15"/>
  <c r="Y377" i="36" s="1"/>
  <c r="U377" i="15"/>
  <c r="V377" i="15"/>
  <c r="R378" i="15"/>
  <c r="U378" i="15"/>
  <c r="V378" i="15"/>
  <c r="R379" i="15"/>
  <c r="U379" i="15"/>
  <c r="V379" i="15"/>
  <c r="R380" i="15"/>
  <c r="U380" i="15"/>
  <c r="V380" i="15"/>
  <c r="R381" i="15"/>
  <c r="Y381" i="36" s="1"/>
  <c r="U381" i="15"/>
  <c r="V381" i="15"/>
  <c r="R382" i="15"/>
  <c r="Y382" i="36" s="1"/>
  <c r="U382" i="15"/>
  <c r="V382" i="15"/>
  <c r="R383" i="15"/>
  <c r="S383" i="15" s="1"/>
  <c r="AN383" i="36" s="1"/>
  <c r="U383" i="15"/>
  <c r="V383" i="15"/>
  <c r="R384" i="15"/>
  <c r="Y384" i="36" s="1"/>
  <c r="S384" i="15"/>
  <c r="AN384" i="36" s="1"/>
  <c r="U384" i="15"/>
  <c r="V384" i="15"/>
  <c r="R385" i="15"/>
  <c r="Y385" i="36" s="1"/>
  <c r="U385" i="15"/>
  <c r="V385" i="15"/>
  <c r="R386" i="15"/>
  <c r="U386" i="15"/>
  <c r="V386" i="15"/>
  <c r="R387" i="15"/>
  <c r="Y387" i="36" s="1"/>
  <c r="S387" i="15"/>
  <c r="AN387" i="36" s="1"/>
  <c r="U387" i="15"/>
  <c r="V387" i="15"/>
  <c r="R388" i="15"/>
  <c r="S388" i="15" s="1"/>
  <c r="AN388" i="36" s="1"/>
  <c r="U388" i="15"/>
  <c r="V388" i="15"/>
  <c r="R389" i="15"/>
  <c r="U389" i="15"/>
  <c r="V389" i="15"/>
  <c r="R390" i="15"/>
  <c r="U390" i="15"/>
  <c r="V390" i="15"/>
  <c r="R391" i="15"/>
  <c r="Y391" i="36" s="1"/>
  <c r="U391" i="15"/>
  <c r="V391" i="15"/>
  <c r="R392" i="15"/>
  <c r="Y392" i="36" s="1"/>
  <c r="U392" i="15"/>
  <c r="V392" i="15"/>
  <c r="R393" i="15"/>
  <c r="Y393" i="36" s="1"/>
  <c r="U393" i="15"/>
  <c r="V393" i="15"/>
  <c r="R394" i="15"/>
  <c r="S394" i="15" s="1"/>
  <c r="AN394" i="36" s="1"/>
  <c r="U394" i="15"/>
  <c r="V394" i="15"/>
  <c r="R13" i="15"/>
  <c r="J32" i="22"/>
  <c r="J30" i="22"/>
  <c r="J28" i="22"/>
  <c r="J26" i="22"/>
  <c r="J24" i="22"/>
  <c r="F32" i="22"/>
  <c r="F30" i="22"/>
  <c r="F6" i="63"/>
  <c r="C6" i="63"/>
  <c r="F4" i="63"/>
  <c r="C4" i="63"/>
  <c r="F2" i="63"/>
  <c r="C2" i="63"/>
  <c r="X10" i="36"/>
  <c r="AM10" i="36"/>
  <c r="BB10" i="36"/>
  <c r="J14" i="36"/>
  <c r="K14" i="36"/>
  <c r="L14" i="36"/>
  <c r="M14" i="36"/>
  <c r="N14" i="36"/>
  <c r="O14" i="36"/>
  <c r="P14" i="36"/>
  <c r="Q14" i="36"/>
  <c r="R14" i="36"/>
  <c r="S14" i="36"/>
  <c r="T14" i="36"/>
  <c r="U14" i="36"/>
  <c r="J15" i="36"/>
  <c r="K15" i="36"/>
  <c r="L15" i="36"/>
  <c r="M15" i="36"/>
  <c r="N15" i="36"/>
  <c r="O15" i="36"/>
  <c r="P15" i="36"/>
  <c r="Q15" i="36"/>
  <c r="R15" i="36"/>
  <c r="S15" i="36"/>
  <c r="T15" i="36"/>
  <c r="U15" i="36"/>
  <c r="J16" i="36"/>
  <c r="K16" i="36"/>
  <c r="L16" i="36"/>
  <c r="M16" i="36"/>
  <c r="N16" i="36"/>
  <c r="O16" i="36"/>
  <c r="P16" i="36"/>
  <c r="Q16" i="36"/>
  <c r="R16" i="36"/>
  <c r="S16" i="36"/>
  <c r="T16" i="36"/>
  <c r="U16" i="36"/>
  <c r="J17" i="36"/>
  <c r="K17" i="36"/>
  <c r="L17" i="36"/>
  <c r="M17" i="36"/>
  <c r="N17" i="36"/>
  <c r="O17" i="36"/>
  <c r="P17" i="36"/>
  <c r="Q17" i="36"/>
  <c r="R17" i="36"/>
  <c r="S17" i="36"/>
  <c r="T17" i="36"/>
  <c r="U17" i="36"/>
  <c r="J18" i="36"/>
  <c r="K18" i="36"/>
  <c r="L18" i="36"/>
  <c r="M18" i="36"/>
  <c r="N18" i="36"/>
  <c r="O18" i="36"/>
  <c r="P18" i="36"/>
  <c r="Q18" i="36"/>
  <c r="R18" i="36"/>
  <c r="S18" i="36"/>
  <c r="T18" i="36"/>
  <c r="U18" i="36"/>
  <c r="J19" i="36"/>
  <c r="K19" i="36"/>
  <c r="L19" i="36"/>
  <c r="M19" i="36"/>
  <c r="N19" i="36"/>
  <c r="O19" i="36"/>
  <c r="P19" i="36"/>
  <c r="Q19" i="36"/>
  <c r="R19" i="36"/>
  <c r="S19" i="36"/>
  <c r="T19" i="36"/>
  <c r="U19" i="36"/>
  <c r="J20" i="36"/>
  <c r="K20" i="36"/>
  <c r="L20" i="36"/>
  <c r="M20" i="36"/>
  <c r="N20" i="36"/>
  <c r="O20" i="36"/>
  <c r="P20" i="36"/>
  <c r="Q20" i="36"/>
  <c r="R20" i="36"/>
  <c r="S20" i="36"/>
  <c r="T20" i="36"/>
  <c r="U20" i="36"/>
  <c r="J21" i="36"/>
  <c r="K21" i="36"/>
  <c r="L21" i="36"/>
  <c r="M21" i="36"/>
  <c r="N21" i="36"/>
  <c r="O21" i="36"/>
  <c r="P21" i="36"/>
  <c r="Q21" i="36"/>
  <c r="R21" i="36"/>
  <c r="S21" i="36"/>
  <c r="T21" i="36"/>
  <c r="U21" i="36"/>
  <c r="J22" i="36"/>
  <c r="K22" i="36"/>
  <c r="L22" i="36"/>
  <c r="M22" i="36"/>
  <c r="N22" i="36"/>
  <c r="O22" i="36"/>
  <c r="P22" i="36"/>
  <c r="Q22" i="36"/>
  <c r="R22" i="36"/>
  <c r="S22" i="36"/>
  <c r="T22" i="36"/>
  <c r="U22" i="36"/>
  <c r="J23" i="36"/>
  <c r="K23" i="36"/>
  <c r="L23" i="36"/>
  <c r="M23" i="36"/>
  <c r="N23" i="36"/>
  <c r="O23" i="36"/>
  <c r="P23" i="36"/>
  <c r="Q23" i="36"/>
  <c r="R23" i="36"/>
  <c r="S23" i="36"/>
  <c r="T23" i="36"/>
  <c r="U23" i="36"/>
  <c r="J24" i="36"/>
  <c r="K24" i="36"/>
  <c r="L24" i="36"/>
  <c r="M24" i="36"/>
  <c r="N24" i="36"/>
  <c r="O24" i="36"/>
  <c r="P24" i="36"/>
  <c r="Q24" i="36"/>
  <c r="R24" i="36"/>
  <c r="S24" i="36"/>
  <c r="T24" i="36"/>
  <c r="U24" i="36"/>
  <c r="J25" i="36"/>
  <c r="K25" i="36"/>
  <c r="L25" i="36"/>
  <c r="M25" i="36"/>
  <c r="N25" i="36"/>
  <c r="O25" i="36"/>
  <c r="P25" i="36"/>
  <c r="Q25" i="36"/>
  <c r="R25" i="36"/>
  <c r="S25" i="36"/>
  <c r="T25" i="36"/>
  <c r="U25" i="36"/>
  <c r="J26" i="36"/>
  <c r="K26" i="36"/>
  <c r="L26" i="36"/>
  <c r="M26" i="36"/>
  <c r="N26" i="36"/>
  <c r="O26" i="36"/>
  <c r="P26" i="36"/>
  <c r="Q26" i="36"/>
  <c r="R26" i="36"/>
  <c r="S26" i="36"/>
  <c r="T26" i="36"/>
  <c r="U26" i="36"/>
  <c r="J27" i="36"/>
  <c r="K27" i="36"/>
  <c r="L27" i="36"/>
  <c r="M27" i="36"/>
  <c r="N27" i="36"/>
  <c r="O27" i="36"/>
  <c r="P27" i="36"/>
  <c r="Q27" i="36"/>
  <c r="R27" i="36"/>
  <c r="S27" i="36"/>
  <c r="T27" i="36"/>
  <c r="U27" i="36"/>
  <c r="J28" i="36"/>
  <c r="K28" i="36"/>
  <c r="L28" i="36"/>
  <c r="M28" i="36"/>
  <c r="N28" i="36"/>
  <c r="O28" i="36"/>
  <c r="P28" i="36"/>
  <c r="Q28" i="36"/>
  <c r="R28" i="36"/>
  <c r="S28" i="36"/>
  <c r="T28" i="36"/>
  <c r="U28" i="36"/>
  <c r="J29" i="36"/>
  <c r="K29" i="36"/>
  <c r="L29" i="36"/>
  <c r="M29" i="36"/>
  <c r="N29" i="36"/>
  <c r="O29" i="36"/>
  <c r="P29" i="36"/>
  <c r="Q29" i="36"/>
  <c r="R29" i="36"/>
  <c r="S29" i="36"/>
  <c r="T29" i="36"/>
  <c r="U29" i="36"/>
  <c r="J30" i="36"/>
  <c r="K30" i="36"/>
  <c r="L30" i="36"/>
  <c r="M30" i="36"/>
  <c r="N30" i="36"/>
  <c r="O30" i="36"/>
  <c r="P30" i="36"/>
  <c r="Q30" i="36"/>
  <c r="R30" i="36"/>
  <c r="S30" i="36"/>
  <c r="T30" i="36"/>
  <c r="U30" i="36"/>
  <c r="J31" i="36"/>
  <c r="K31" i="36"/>
  <c r="L31" i="36"/>
  <c r="M31" i="36"/>
  <c r="N31" i="36"/>
  <c r="O31" i="36"/>
  <c r="P31" i="36"/>
  <c r="Q31" i="36"/>
  <c r="R31" i="36"/>
  <c r="S31" i="36"/>
  <c r="T31" i="36"/>
  <c r="U31" i="36"/>
  <c r="J32" i="36"/>
  <c r="K32" i="36"/>
  <c r="L32" i="36"/>
  <c r="M32" i="36"/>
  <c r="N32" i="36"/>
  <c r="O32" i="36"/>
  <c r="P32" i="36"/>
  <c r="Q32" i="36"/>
  <c r="R32" i="36"/>
  <c r="S32" i="36"/>
  <c r="T32" i="36"/>
  <c r="U32" i="36"/>
  <c r="J33" i="36"/>
  <c r="K33" i="36"/>
  <c r="L33" i="36"/>
  <c r="M33" i="36"/>
  <c r="N33" i="36"/>
  <c r="O33" i="36"/>
  <c r="P33" i="36"/>
  <c r="Q33" i="36"/>
  <c r="R33" i="36"/>
  <c r="S33" i="36"/>
  <c r="T33" i="36"/>
  <c r="U33" i="36"/>
  <c r="J34" i="36"/>
  <c r="K34" i="36"/>
  <c r="L34" i="36"/>
  <c r="M34" i="36"/>
  <c r="N34" i="36"/>
  <c r="O34" i="36"/>
  <c r="P34" i="36"/>
  <c r="Q34" i="36"/>
  <c r="R34" i="36"/>
  <c r="S34" i="36"/>
  <c r="T34" i="36"/>
  <c r="U34" i="36"/>
  <c r="J35" i="36"/>
  <c r="K35" i="36"/>
  <c r="L35" i="36"/>
  <c r="M35" i="36"/>
  <c r="N35" i="36"/>
  <c r="O35" i="36"/>
  <c r="P35" i="36"/>
  <c r="Q35" i="36"/>
  <c r="R35" i="36"/>
  <c r="S35" i="36"/>
  <c r="T35" i="36"/>
  <c r="U35" i="36"/>
  <c r="J36" i="36"/>
  <c r="K36" i="36"/>
  <c r="L36" i="36"/>
  <c r="M36" i="36"/>
  <c r="N36" i="36"/>
  <c r="O36" i="36"/>
  <c r="P36" i="36"/>
  <c r="Q36" i="36"/>
  <c r="R36" i="36"/>
  <c r="S36" i="36"/>
  <c r="T36" i="36"/>
  <c r="U36" i="36"/>
  <c r="J37" i="36"/>
  <c r="K37" i="36"/>
  <c r="L37" i="36"/>
  <c r="M37" i="36"/>
  <c r="N37" i="36"/>
  <c r="O37" i="36"/>
  <c r="P37" i="36"/>
  <c r="Q37" i="36"/>
  <c r="R37" i="36"/>
  <c r="S37" i="36"/>
  <c r="T37" i="36"/>
  <c r="U37" i="36"/>
  <c r="J38" i="36"/>
  <c r="K38" i="36"/>
  <c r="L38" i="36"/>
  <c r="M38" i="36"/>
  <c r="N38" i="36"/>
  <c r="O38" i="36"/>
  <c r="P38" i="36"/>
  <c r="Q38" i="36"/>
  <c r="R38" i="36"/>
  <c r="S38" i="36"/>
  <c r="T38" i="36"/>
  <c r="U38" i="36"/>
  <c r="J39" i="36"/>
  <c r="K39" i="36"/>
  <c r="L39" i="36"/>
  <c r="M39" i="36"/>
  <c r="N39" i="36"/>
  <c r="O39" i="36"/>
  <c r="P39" i="36"/>
  <c r="Q39" i="36"/>
  <c r="R39" i="36"/>
  <c r="S39" i="36"/>
  <c r="T39" i="36"/>
  <c r="U39" i="36"/>
  <c r="J40" i="36"/>
  <c r="K40" i="36"/>
  <c r="L40" i="36"/>
  <c r="M40" i="36"/>
  <c r="N40" i="36"/>
  <c r="O40" i="36"/>
  <c r="P40" i="36"/>
  <c r="Q40" i="36"/>
  <c r="R40" i="36"/>
  <c r="S40" i="36"/>
  <c r="T40" i="36"/>
  <c r="U40" i="36"/>
  <c r="J41" i="36"/>
  <c r="K41" i="36"/>
  <c r="L41" i="36"/>
  <c r="M41" i="36"/>
  <c r="N41" i="36"/>
  <c r="O41" i="36"/>
  <c r="P41" i="36"/>
  <c r="Q41" i="36"/>
  <c r="R41" i="36"/>
  <c r="S41" i="36"/>
  <c r="T41" i="36"/>
  <c r="U41" i="36"/>
  <c r="J42" i="36"/>
  <c r="K42" i="36"/>
  <c r="L42" i="36"/>
  <c r="M42" i="36"/>
  <c r="N42" i="36"/>
  <c r="O42" i="36"/>
  <c r="P42" i="36"/>
  <c r="Q42" i="36"/>
  <c r="R42" i="36"/>
  <c r="S42" i="36"/>
  <c r="T42" i="36"/>
  <c r="U42" i="36"/>
  <c r="J43" i="36"/>
  <c r="K43" i="36"/>
  <c r="L43" i="36"/>
  <c r="M43" i="36"/>
  <c r="N43" i="36"/>
  <c r="O43" i="36"/>
  <c r="P43" i="36"/>
  <c r="Q43" i="36"/>
  <c r="R43" i="36"/>
  <c r="S43" i="36"/>
  <c r="T43" i="36"/>
  <c r="U43" i="36"/>
  <c r="J44" i="36"/>
  <c r="K44" i="36"/>
  <c r="L44" i="36"/>
  <c r="M44" i="36"/>
  <c r="N44" i="36"/>
  <c r="O44" i="36"/>
  <c r="P44" i="36"/>
  <c r="Q44" i="36"/>
  <c r="R44" i="36"/>
  <c r="S44" i="36"/>
  <c r="T44" i="36"/>
  <c r="U44" i="36"/>
  <c r="J45" i="36"/>
  <c r="K45" i="36"/>
  <c r="L45" i="36"/>
  <c r="M45" i="36"/>
  <c r="N45" i="36"/>
  <c r="O45" i="36"/>
  <c r="P45" i="36"/>
  <c r="Q45" i="36"/>
  <c r="R45" i="36"/>
  <c r="S45" i="36"/>
  <c r="T45" i="36"/>
  <c r="U45" i="36"/>
  <c r="J46" i="36"/>
  <c r="K46" i="36"/>
  <c r="L46" i="36"/>
  <c r="M46" i="36"/>
  <c r="N46" i="36"/>
  <c r="O46" i="36"/>
  <c r="P46" i="36"/>
  <c r="Q46" i="36"/>
  <c r="R46" i="36"/>
  <c r="S46" i="36"/>
  <c r="T46" i="36"/>
  <c r="U46" i="36"/>
  <c r="J47" i="36"/>
  <c r="K47" i="36"/>
  <c r="L47" i="36"/>
  <c r="M47" i="36"/>
  <c r="N47" i="36"/>
  <c r="O47" i="36"/>
  <c r="P47" i="36"/>
  <c r="Q47" i="36"/>
  <c r="R47" i="36"/>
  <c r="S47" i="36"/>
  <c r="T47" i="36"/>
  <c r="U47" i="36"/>
  <c r="J48" i="36"/>
  <c r="K48" i="36"/>
  <c r="L48" i="36"/>
  <c r="M48" i="36"/>
  <c r="N48" i="36"/>
  <c r="O48" i="36"/>
  <c r="P48" i="36"/>
  <c r="Q48" i="36"/>
  <c r="R48" i="36"/>
  <c r="S48" i="36"/>
  <c r="T48" i="36"/>
  <c r="U48" i="36"/>
  <c r="J49" i="36"/>
  <c r="K49" i="36"/>
  <c r="L49" i="36"/>
  <c r="M49" i="36"/>
  <c r="N49" i="36"/>
  <c r="O49" i="36"/>
  <c r="P49" i="36"/>
  <c r="Q49" i="36"/>
  <c r="R49" i="36"/>
  <c r="S49" i="36"/>
  <c r="T49" i="36"/>
  <c r="U49" i="36"/>
  <c r="J50" i="36"/>
  <c r="K50" i="36"/>
  <c r="L50" i="36"/>
  <c r="M50" i="36"/>
  <c r="N50" i="36"/>
  <c r="O50" i="36"/>
  <c r="P50" i="36"/>
  <c r="Q50" i="36"/>
  <c r="R50" i="36"/>
  <c r="S50" i="36"/>
  <c r="T50" i="36"/>
  <c r="U50" i="36"/>
  <c r="J51" i="36"/>
  <c r="K51" i="36"/>
  <c r="L51" i="36"/>
  <c r="M51" i="36"/>
  <c r="N51" i="36"/>
  <c r="O51" i="36"/>
  <c r="P51" i="36"/>
  <c r="Q51" i="36"/>
  <c r="R51" i="36"/>
  <c r="S51" i="36"/>
  <c r="T51" i="36"/>
  <c r="U51" i="36"/>
  <c r="J52" i="36"/>
  <c r="K52" i="36"/>
  <c r="L52" i="36"/>
  <c r="M52" i="36"/>
  <c r="N52" i="36"/>
  <c r="O52" i="36"/>
  <c r="P52" i="36"/>
  <c r="Q52" i="36"/>
  <c r="R52" i="36"/>
  <c r="S52" i="36"/>
  <c r="T52" i="36"/>
  <c r="U52" i="36"/>
  <c r="J53" i="36"/>
  <c r="K53" i="36"/>
  <c r="L53" i="36"/>
  <c r="M53" i="36"/>
  <c r="N53" i="36"/>
  <c r="O53" i="36"/>
  <c r="P53" i="36"/>
  <c r="Q53" i="36"/>
  <c r="R53" i="36"/>
  <c r="S53" i="36"/>
  <c r="T53" i="36"/>
  <c r="U53" i="36"/>
  <c r="J54" i="36"/>
  <c r="K54" i="36"/>
  <c r="L54" i="36"/>
  <c r="M54" i="36"/>
  <c r="N54" i="36"/>
  <c r="O54" i="36"/>
  <c r="P54" i="36"/>
  <c r="Q54" i="36"/>
  <c r="R54" i="36"/>
  <c r="S54" i="36"/>
  <c r="T54" i="36"/>
  <c r="U54" i="36"/>
  <c r="J55" i="36"/>
  <c r="K55" i="36"/>
  <c r="L55" i="36"/>
  <c r="M55" i="36"/>
  <c r="N55" i="36"/>
  <c r="O55" i="36"/>
  <c r="P55" i="36"/>
  <c r="Q55" i="36"/>
  <c r="R55" i="36"/>
  <c r="S55" i="36"/>
  <c r="T55" i="36"/>
  <c r="U55" i="36"/>
  <c r="J56" i="36"/>
  <c r="K56" i="36"/>
  <c r="L56" i="36"/>
  <c r="M56" i="36"/>
  <c r="N56" i="36"/>
  <c r="O56" i="36"/>
  <c r="P56" i="36"/>
  <c r="Q56" i="36"/>
  <c r="R56" i="36"/>
  <c r="S56" i="36"/>
  <c r="T56" i="36"/>
  <c r="U56" i="36"/>
  <c r="J57" i="36"/>
  <c r="K57" i="36"/>
  <c r="L57" i="36"/>
  <c r="M57" i="36"/>
  <c r="N57" i="36"/>
  <c r="O57" i="36"/>
  <c r="P57" i="36"/>
  <c r="Q57" i="36"/>
  <c r="R57" i="36"/>
  <c r="S57" i="36"/>
  <c r="T57" i="36"/>
  <c r="U57" i="36"/>
  <c r="J58" i="36"/>
  <c r="K58" i="36"/>
  <c r="L58" i="36"/>
  <c r="M58" i="36"/>
  <c r="N58" i="36"/>
  <c r="O58" i="36"/>
  <c r="P58" i="36"/>
  <c r="Q58" i="36"/>
  <c r="R58" i="36"/>
  <c r="S58" i="36"/>
  <c r="T58" i="36"/>
  <c r="U58" i="36"/>
  <c r="J59" i="36"/>
  <c r="K59" i="36"/>
  <c r="L59" i="36"/>
  <c r="M59" i="36"/>
  <c r="N59" i="36"/>
  <c r="O59" i="36"/>
  <c r="P59" i="36"/>
  <c r="Q59" i="36"/>
  <c r="R59" i="36"/>
  <c r="S59" i="36"/>
  <c r="T59" i="36"/>
  <c r="U59" i="36"/>
  <c r="J60" i="36"/>
  <c r="K60" i="36"/>
  <c r="L60" i="36"/>
  <c r="M60" i="36"/>
  <c r="N60" i="36"/>
  <c r="O60" i="36"/>
  <c r="P60" i="36"/>
  <c r="Q60" i="36"/>
  <c r="R60" i="36"/>
  <c r="S60" i="36"/>
  <c r="T60" i="36"/>
  <c r="U60" i="36"/>
  <c r="J61" i="36"/>
  <c r="K61" i="36"/>
  <c r="L61" i="36"/>
  <c r="M61" i="36"/>
  <c r="N61" i="36"/>
  <c r="O61" i="36"/>
  <c r="P61" i="36"/>
  <c r="Q61" i="36"/>
  <c r="R61" i="36"/>
  <c r="S61" i="36"/>
  <c r="T61" i="36"/>
  <c r="U61" i="36"/>
  <c r="J62" i="36"/>
  <c r="K62" i="36"/>
  <c r="L62" i="36"/>
  <c r="M62" i="36"/>
  <c r="N62" i="36"/>
  <c r="O62" i="36"/>
  <c r="P62" i="36"/>
  <c r="Q62" i="36"/>
  <c r="R62" i="36"/>
  <c r="S62" i="36"/>
  <c r="T62" i="36"/>
  <c r="U62" i="36"/>
  <c r="J63" i="36"/>
  <c r="K63" i="36"/>
  <c r="L63" i="36"/>
  <c r="M63" i="36"/>
  <c r="N63" i="36"/>
  <c r="O63" i="36"/>
  <c r="P63" i="36"/>
  <c r="Q63" i="36"/>
  <c r="R63" i="36"/>
  <c r="S63" i="36"/>
  <c r="T63" i="36"/>
  <c r="U63" i="36"/>
  <c r="J64" i="36"/>
  <c r="K64" i="36"/>
  <c r="L64" i="36"/>
  <c r="M64" i="36"/>
  <c r="N64" i="36"/>
  <c r="O64" i="36"/>
  <c r="P64" i="36"/>
  <c r="Q64" i="36"/>
  <c r="R64" i="36"/>
  <c r="S64" i="36"/>
  <c r="T64" i="36"/>
  <c r="U64" i="36"/>
  <c r="J65" i="36"/>
  <c r="K65" i="36"/>
  <c r="L65" i="36"/>
  <c r="M65" i="36"/>
  <c r="N65" i="36"/>
  <c r="O65" i="36"/>
  <c r="P65" i="36"/>
  <c r="Q65" i="36"/>
  <c r="R65" i="36"/>
  <c r="S65" i="36"/>
  <c r="T65" i="36"/>
  <c r="U65" i="36"/>
  <c r="J66" i="36"/>
  <c r="K66" i="36"/>
  <c r="L66" i="36"/>
  <c r="M66" i="36"/>
  <c r="N66" i="36"/>
  <c r="O66" i="36"/>
  <c r="P66" i="36"/>
  <c r="Q66" i="36"/>
  <c r="R66" i="36"/>
  <c r="S66" i="36"/>
  <c r="T66" i="36"/>
  <c r="U66" i="36"/>
  <c r="J67" i="36"/>
  <c r="K67" i="36"/>
  <c r="L67" i="36"/>
  <c r="M67" i="36"/>
  <c r="N67" i="36"/>
  <c r="O67" i="36"/>
  <c r="P67" i="36"/>
  <c r="Q67" i="36"/>
  <c r="R67" i="36"/>
  <c r="S67" i="36"/>
  <c r="T67" i="36"/>
  <c r="U67" i="36"/>
  <c r="J68" i="36"/>
  <c r="K68" i="36"/>
  <c r="L68" i="36"/>
  <c r="M68" i="36"/>
  <c r="N68" i="36"/>
  <c r="O68" i="36"/>
  <c r="P68" i="36"/>
  <c r="Q68" i="36"/>
  <c r="R68" i="36"/>
  <c r="S68" i="36"/>
  <c r="T68" i="36"/>
  <c r="U68" i="36"/>
  <c r="J69" i="36"/>
  <c r="K69" i="36"/>
  <c r="L69" i="36"/>
  <c r="M69" i="36"/>
  <c r="N69" i="36"/>
  <c r="O69" i="36"/>
  <c r="P69" i="36"/>
  <c r="Q69" i="36"/>
  <c r="R69" i="36"/>
  <c r="S69" i="36"/>
  <c r="T69" i="36"/>
  <c r="U69" i="36"/>
  <c r="J70" i="36"/>
  <c r="K70" i="36"/>
  <c r="L70" i="36"/>
  <c r="M70" i="36"/>
  <c r="N70" i="36"/>
  <c r="O70" i="36"/>
  <c r="P70" i="36"/>
  <c r="Q70" i="36"/>
  <c r="R70" i="36"/>
  <c r="S70" i="36"/>
  <c r="T70" i="36"/>
  <c r="U70" i="36"/>
  <c r="J71" i="36"/>
  <c r="K71" i="36"/>
  <c r="L71" i="36"/>
  <c r="M71" i="36"/>
  <c r="N71" i="36"/>
  <c r="O71" i="36"/>
  <c r="P71" i="36"/>
  <c r="Q71" i="36"/>
  <c r="R71" i="36"/>
  <c r="S71" i="36"/>
  <c r="T71" i="36"/>
  <c r="U71" i="36"/>
  <c r="J72" i="36"/>
  <c r="K72" i="36"/>
  <c r="L72" i="36"/>
  <c r="M72" i="36"/>
  <c r="N72" i="36"/>
  <c r="O72" i="36"/>
  <c r="P72" i="36"/>
  <c r="Q72" i="36"/>
  <c r="R72" i="36"/>
  <c r="S72" i="36"/>
  <c r="T72" i="36"/>
  <c r="U72" i="36"/>
  <c r="J73" i="36"/>
  <c r="K73" i="36"/>
  <c r="L73" i="36"/>
  <c r="M73" i="36"/>
  <c r="N73" i="36"/>
  <c r="O73" i="36"/>
  <c r="P73" i="36"/>
  <c r="Q73" i="36"/>
  <c r="R73" i="36"/>
  <c r="S73" i="36"/>
  <c r="T73" i="36"/>
  <c r="U73" i="36"/>
  <c r="J74" i="36"/>
  <c r="K74" i="36"/>
  <c r="L74" i="36"/>
  <c r="M74" i="36"/>
  <c r="N74" i="36"/>
  <c r="O74" i="36"/>
  <c r="P74" i="36"/>
  <c r="Q74" i="36"/>
  <c r="R74" i="36"/>
  <c r="S74" i="36"/>
  <c r="T74" i="36"/>
  <c r="U74" i="36"/>
  <c r="J75" i="36"/>
  <c r="K75" i="36"/>
  <c r="L75" i="36"/>
  <c r="M75" i="36"/>
  <c r="N75" i="36"/>
  <c r="O75" i="36"/>
  <c r="P75" i="36"/>
  <c r="Q75" i="36"/>
  <c r="R75" i="36"/>
  <c r="S75" i="36"/>
  <c r="T75" i="36"/>
  <c r="U75" i="36"/>
  <c r="J76" i="36"/>
  <c r="K76" i="36"/>
  <c r="L76" i="36"/>
  <c r="M76" i="36"/>
  <c r="N76" i="36"/>
  <c r="O76" i="36"/>
  <c r="P76" i="36"/>
  <c r="Q76" i="36"/>
  <c r="R76" i="36"/>
  <c r="S76" i="36"/>
  <c r="T76" i="36"/>
  <c r="U76" i="36"/>
  <c r="J77" i="36"/>
  <c r="K77" i="36"/>
  <c r="L77" i="36"/>
  <c r="M77" i="36"/>
  <c r="N77" i="36"/>
  <c r="O77" i="36"/>
  <c r="P77" i="36"/>
  <c r="Q77" i="36"/>
  <c r="R77" i="36"/>
  <c r="S77" i="36"/>
  <c r="T77" i="36"/>
  <c r="U77" i="36"/>
  <c r="J78" i="36"/>
  <c r="K78" i="36"/>
  <c r="L78" i="36"/>
  <c r="M78" i="36"/>
  <c r="N78" i="36"/>
  <c r="O78" i="36"/>
  <c r="P78" i="36"/>
  <c r="Q78" i="36"/>
  <c r="R78" i="36"/>
  <c r="S78" i="36"/>
  <c r="T78" i="36"/>
  <c r="U78" i="36"/>
  <c r="J79" i="36"/>
  <c r="K79" i="36"/>
  <c r="L79" i="36"/>
  <c r="M79" i="36"/>
  <c r="N79" i="36"/>
  <c r="O79" i="36"/>
  <c r="P79" i="36"/>
  <c r="Q79" i="36"/>
  <c r="R79" i="36"/>
  <c r="S79" i="36"/>
  <c r="T79" i="36"/>
  <c r="U79" i="36"/>
  <c r="J80" i="36"/>
  <c r="K80" i="36"/>
  <c r="L80" i="36"/>
  <c r="M80" i="36"/>
  <c r="N80" i="36"/>
  <c r="O80" i="36"/>
  <c r="P80" i="36"/>
  <c r="Q80" i="36"/>
  <c r="R80" i="36"/>
  <c r="S80" i="36"/>
  <c r="T80" i="36"/>
  <c r="U80" i="36"/>
  <c r="J81" i="36"/>
  <c r="K81" i="36"/>
  <c r="L81" i="36"/>
  <c r="M81" i="36"/>
  <c r="N81" i="36"/>
  <c r="O81" i="36"/>
  <c r="P81" i="36"/>
  <c r="Q81" i="36"/>
  <c r="R81" i="36"/>
  <c r="S81" i="36"/>
  <c r="T81" i="36"/>
  <c r="U81" i="36"/>
  <c r="J82" i="36"/>
  <c r="K82" i="36"/>
  <c r="L82" i="36"/>
  <c r="M82" i="36"/>
  <c r="N82" i="36"/>
  <c r="O82" i="36"/>
  <c r="P82" i="36"/>
  <c r="Q82" i="36"/>
  <c r="R82" i="36"/>
  <c r="S82" i="36"/>
  <c r="T82" i="36"/>
  <c r="U82" i="36"/>
  <c r="J83" i="36"/>
  <c r="K83" i="36"/>
  <c r="L83" i="36"/>
  <c r="M83" i="36"/>
  <c r="N83" i="36"/>
  <c r="O83" i="36"/>
  <c r="P83" i="36"/>
  <c r="Q83" i="36"/>
  <c r="R83" i="36"/>
  <c r="S83" i="36"/>
  <c r="T83" i="36"/>
  <c r="U83" i="36"/>
  <c r="J84" i="36"/>
  <c r="K84" i="36"/>
  <c r="L84" i="36"/>
  <c r="M84" i="36"/>
  <c r="N84" i="36"/>
  <c r="O84" i="36"/>
  <c r="P84" i="36"/>
  <c r="Q84" i="36"/>
  <c r="R84" i="36"/>
  <c r="S84" i="36"/>
  <c r="T84" i="36"/>
  <c r="U84" i="36"/>
  <c r="J85" i="36"/>
  <c r="K85" i="36"/>
  <c r="L85" i="36"/>
  <c r="M85" i="36"/>
  <c r="N85" i="36"/>
  <c r="O85" i="36"/>
  <c r="P85" i="36"/>
  <c r="Q85" i="36"/>
  <c r="R85" i="36"/>
  <c r="S85" i="36"/>
  <c r="T85" i="36"/>
  <c r="U85" i="36"/>
  <c r="J86" i="36"/>
  <c r="K86" i="36"/>
  <c r="L86" i="36"/>
  <c r="M86" i="36"/>
  <c r="N86" i="36"/>
  <c r="O86" i="36"/>
  <c r="P86" i="36"/>
  <c r="Q86" i="36"/>
  <c r="R86" i="36"/>
  <c r="S86" i="36"/>
  <c r="T86" i="36"/>
  <c r="U86" i="36"/>
  <c r="J87" i="36"/>
  <c r="K87" i="36"/>
  <c r="L87" i="36"/>
  <c r="M87" i="36"/>
  <c r="N87" i="36"/>
  <c r="O87" i="36"/>
  <c r="P87" i="36"/>
  <c r="Q87" i="36"/>
  <c r="R87" i="36"/>
  <c r="S87" i="36"/>
  <c r="T87" i="36"/>
  <c r="U87" i="36"/>
  <c r="J88" i="36"/>
  <c r="K88" i="36"/>
  <c r="L88" i="36"/>
  <c r="M88" i="36"/>
  <c r="N88" i="36"/>
  <c r="O88" i="36"/>
  <c r="P88" i="36"/>
  <c r="Q88" i="36"/>
  <c r="R88" i="36"/>
  <c r="S88" i="36"/>
  <c r="T88" i="36"/>
  <c r="U88" i="36"/>
  <c r="J89" i="36"/>
  <c r="K89" i="36"/>
  <c r="L89" i="36"/>
  <c r="M89" i="36"/>
  <c r="N89" i="36"/>
  <c r="O89" i="36"/>
  <c r="P89" i="36"/>
  <c r="Q89" i="36"/>
  <c r="R89" i="36"/>
  <c r="S89" i="36"/>
  <c r="T89" i="36"/>
  <c r="U89" i="36"/>
  <c r="J90" i="36"/>
  <c r="K90" i="36"/>
  <c r="L90" i="36"/>
  <c r="M90" i="36"/>
  <c r="N90" i="36"/>
  <c r="O90" i="36"/>
  <c r="P90" i="36"/>
  <c r="Q90" i="36"/>
  <c r="R90" i="36"/>
  <c r="S90" i="36"/>
  <c r="T90" i="36"/>
  <c r="U90" i="36"/>
  <c r="J91" i="36"/>
  <c r="K91" i="36"/>
  <c r="L91" i="36"/>
  <c r="M91" i="36"/>
  <c r="N91" i="36"/>
  <c r="O91" i="36"/>
  <c r="P91" i="36"/>
  <c r="Q91" i="36"/>
  <c r="R91" i="36"/>
  <c r="S91" i="36"/>
  <c r="T91" i="36"/>
  <c r="U91" i="36"/>
  <c r="J92" i="36"/>
  <c r="K92" i="36"/>
  <c r="L92" i="36"/>
  <c r="M92" i="36"/>
  <c r="N92" i="36"/>
  <c r="O92" i="36"/>
  <c r="P92" i="36"/>
  <c r="Q92" i="36"/>
  <c r="R92" i="36"/>
  <c r="S92" i="36"/>
  <c r="T92" i="36"/>
  <c r="U92" i="36"/>
  <c r="J93" i="36"/>
  <c r="K93" i="36"/>
  <c r="L93" i="36"/>
  <c r="M93" i="36"/>
  <c r="N93" i="36"/>
  <c r="O93" i="36"/>
  <c r="P93" i="36"/>
  <c r="Q93" i="36"/>
  <c r="R93" i="36"/>
  <c r="S93" i="36"/>
  <c r="T93" i="36"/>
  <c r="U93" i="36"/>
  <c r="J94" i="36"/>
  <c r="K94" i="36"/>
  <c r="L94" i="36"/>
  <c r="M94" i="36"/>
  <c r="N94" i="36"/>
  <c r="O94" i="36"/>
  <c r="P94" i="36"/>
  <c r="Q94" i="36"/>
  <c r="R94" i="36"/>
  <c r="S94" i="36"/>
  <c r="T94" i="36"/>
  <c r="U94" i="36"/>
  <c r="J95" i="36"/>
  <c r="K95" i="36"/>
  <c r="L95" i="36"/>
  <c r="M95" i="36"/>
  <c r="N95" i="36"/>
  <c r="O95" i="36"/>
  <c r="P95" i="36"/>
  <c r="Q95" i="36"/>
  <c r="R95" i="36"/>
  <c r="S95" i="36"/>
  <c r="T95" i="36"/>
  <c r="U95" i="36"/>
  <c r="J96" i="36"/>
  <c r="K96" i="36"/>
  <c r="L96" i="36"/>
  <c r="M96" i="36"/>
  <c r="N96" i="36"/>
  <c r="O96" i="36"/>
  <c r="P96" i="36"/>
  <c r="Q96" i="36"/>
  <c r="R96" i="36"/>
  <c r="S96" i="36"/>
  <c r="T96" i="36"/>
  <c r="U96" i="36"/>
  <c r="J97" i="36"/>
  <c r="K97" i="36"/>
  <c r="L97" i="36"/>
  <c r="M97" i="36"/>
  <c r="N97" i="36"/>
  <c r="O97" i="36"/>
  <c r="P97" i="36"/>
  <c r="Q97" i="36"/>
  <c r="R97" i="36"/>
  <c r="S97" i="36"/>
  <c r="T97" i="36"/>
  <c r="U97" i="36"/>
  <c r="J98" i="36"/>
  <c r="K98" i="36"/>
  <c r="L98" i="36"/>
  <c r="M98" i="36"/>
  <c r="N98" i="36"/>
  <c r="O98" i="36"/>
  <c r="P98" i="36"/>
  <c r="Q98" i="36"/>
  <c r="R98" i="36"/>
  <c r="S98" i="36"/>
  <c r="T98" i="36"/>
  <c r="U98" i="36"/>
  <c r="J99" i="36"/>
  <c r="K99" i="36"/>
  <c r="L99" i="36"/>
  <c r="M99" i="36"/>
  <c r="N99" i="36"/>
  <c r="O99" i="36"/>
  <c r="P99" i="36"/>
  <c r="Q99" i="36"/>
  <c r="R99" i="36"/>
  <c r="S99" i="36"/>
  <c r="T99" i="36"/>
  <c r="U99" i="36"/>
  <c r="J100" i="36"/>
  <c r="K100" i="36"/>
  <c r="L100" i="36"/>
  <c r="M100" i="36"/>
  <c r="N100" i="36"/>
  <c r="O100" i="36"/>
  <c r="P100" i="36"/>
  <c r="Q100" i="36"/>
  <c r="R100" i="36"/>
  <c r="S100" i="36"/>
  <c r="T100" i="36"/>
  <c r="U100" i="36"/>
  <c r="J101" i="36"/>
  <c r="K101" i="36"/>
  <c r="L101" i="36"/>
  <c r="M101" i="36"/>
  <c r="N101" i="36"/>
  <c r="O101" i="36"/>
  <c r="P101" i="36"/>
  <c r="Q101" i="36"/>
  <c r="R101" i="36"/>
  <c r="S101" i="36"/>
  <c r="T101" i="36"/>
  <c r="U101" i="36"/>
  <c r="J102" i="36"/>
  <c r="K102" i="36"/>
  <c r="L102" i="36"/>
  <c r="M102" i="36"/>
  <c r="N102" i="36"/>
  <c r="O102" i="36"/>
  <c r="P102" i="36"/>
  <c r="Q102" i="36"/>
  <c r="R102" i="36"/>
  <c r="S102" i="36"/>
  <c r="T102" i="36"/>
  <c r="U102" i="36"/>
  <c r="J103" i="36"/>
  <c r="K103" i="36"/>
  <c r="L103" i="36"/>
  <c r="M103" i="36"/>
  <c r="N103" i="36"/>
  <c r="O103" i="36"/>
  <c r="P103" i="36"/>
  <c r="Q103" i="36"/>
  <c r="R103" i="36"/>
  <c r="S103" i="36"/>
  <c r="T103" i="36"/>
  <c r="U103" i="36"/>
  <c r="J104" i="36"/>
  <c r="K104" i="36"/>
  <c r="L104" i="36"/>
  <c r="M104" i="36"/>
  <c r="N104" i="36"/>
  <c r="O104" i="36"/>
  <c r="P104" i="36"/>
  <c r="Q104" i="36"/>
  <c r="R104" i="36"/>
  <c r="S104" i="36"/>
  <c r="T104" i="36"/>
  <c r="U104" i="36"/>
  <c r="J105" i="36"/>
  <c r="K105" i="36"/>
  <c r="L105" i="36"/>
  <c r="M105" i="36"/>
  <c r="N105" i="36"/>
  <c r="O105" i="36"/>
  <c r="P105" i="36"/>
  <c r="Q105" i="36"/>
  <c r="R105" i="36"/>
  <c r="S105" i="36"/>
  <c r="T105" i="36"/>
  <c r="U105" i="36"/>
  <c r="J106" i="36"/>
  <c r="K106" i="36"/>
  <c r="L106" i="36"/>
  <c r="M106" i="36"/>
  <c r="N106" i="36"/>
  <c r="O106" i="36"/>
  <c r="P106" i="36"/>
  <c r="Q106" i="36"/>
  <c r="R106" i="36"/>
  <c r="S106" i="36"/>
  <c r="T106" i="36"/>
  <c r="U106" i="36"/>
  <c r="J107" i="36"/>
  <c r="K107" i="36"/>
  <c r="L107" i="36"/>
  <c r="M107" i="36"/>
  <c r="N107" i="36"/>
  <c r="O107" i="36"/>
  <c r="P107" i="36"/>
  <c r="Q107" i="36"/>
  <c r="R107" i="36"/>
  <c r="S107" i="36"/>
  <c r="T107" i="36"/>
  <c r="U107" i="36"/>
  <c r="J108" i="36"/>
  <c r="K108" i="36"/>
  <c r="L108" i="36"/>
  <c r="M108" i="36"/>
  <c r="N108" i="36"/>
  <c r="O108" i="36"/>
  <c r="P108" i="36"/>
  <c r="Q108" i="36"/>
  <c r="R108" i="36"/>
  <c r="S108" i="36"/>
  <c r="T108" i="36"/>
  <c r="U108" i="36"/>
  <c r="J109" i="36"/>
  <c r="K109" i="36"/>
  <c r="L109" i="36"/>
  <c r="M109" i="36"/>
  <c r="N109" i="36"/>
  <c r="O109" i="36"/>
  <c r="P109" i="36"/>
  <c r="Q109" i="36"/>
  <c r="R109" i="36"/>
  <c r="S109" i="36"/>
  <c r="T109" i="36"/>
  <c r="U109" i="36"/>
  <c r="J110" i="36"/>
  <c r="K110" i="36"/>
  <c r="L110" i="36"/>
  <c r="M110" i="36"/>
  <c r="N110" i="36"/>
  <c r="O110" i="36"/>
  <c r="P110" i="36"/>
  <c r="Q110" i="36"/>
  <c r="R110" i="36"/>
  <c r="S110" i="36"/>
  <c r="T110" i="36"/>
  <c r="U110" i="36"/>
  <c r="J111" i="36"/>
  <c r="K111" i="36"/>
  <c r="L111" i="36"/>
  <c r="M111" i="36"/>
  <c r="N111" i="36"/>
  <c r="O111" i="36"/>
  <c r="P111" i="36"/>
  <c r="Q111" i="36"/>
  <c r="R111" i="36"/>
  <c r="S111" i="36"/>
  <c r="T111" i="36"/>
  <c r="U111" i="36"/>
  <c r="J112" i="36"/>
  <c r="K112" i="36"/>
  <c r="L112" i="36"/>
  <c r="M112" i="36"/>
  <c r="N112" i="36"/>
  <c r="O112" i="36"/>
  <c r="P112" i="36"/>
  <c r="Q112" i="36"/>
  <c r="R112" i="36"/>
  <c r="S112" i="36"/>
  <c r="T112" i="36"/>
  <c r="U112" i="36"/>
  <c r="J113" i="36"/>
  <c r="K113" i="36"/>
  <c r="L113" i="36"/>
  <c r="M113" i="36"/>
  <c r="N113" i="36"/>
  <c r="O113" i="36"/>
  <c r="P113" i="36"/>
  <c r="Q113" i="36"/>
  <c r="R113" i="36"/>
  <c r="S113" i="36"/>
  <c r="T113" i="36"/>
  <c r="U113" i="36"/>
  <c r="J114" i="36"/>
  <c r="K114" i="36"/>
  <c r="L114" i="36"/>
  <c r="M114" i="36"/>
  <c r="N114" i="36"/>
  <c r="O114" i="36"/>
  <c r="P114" i="36"/>
  <c r="Q114" i="36"/>
  <c r="R114" i="36"/>
  <c r="S114" i="36"/>
  <c r="T114" i="36"/>
  <c r="U114" i="36"/>
  <c r="J115" i="36"/>
  <c r="K115" i="36"/>
  <c r="L115" i="36"/>
  <c r="M115" i="36"/>
  <c r="N115" i="36"/>
  <c r="O115" i="36"/>
  <c r="P115" i="36"/>
  <c r="Q115" i="36"/>
  <c r="R115" i="36"/>
  <c r="S115" i="36"/>
  <c r="T115" i="36"/>
  <c r="U115" i="36"/>
  <c r="J116" i="36"/>
  <c r="K116" i="36"/>
  <c r="L116" i="36"/>
  <c r="M116" i="36"/>
  <c r="N116" i="36"/>
  <c r="O116" i="36"/>
  <c r="P116" i="36"/>
  <c r="Q116" i="36"/>
  <c r="R116" i="36"/>
  <c r="S116" i="36"/>
  <c r="T116" i="36"/>
  <c r="U116" i="36"/>
  <c r="J117" i="36"/>
  <c r="K117" i="36"/>
  <c r="L117" i="36"/>
  <c r="M117" i="36"/>
  <c r="N117" i="36"/>
  <c r="O117" i="36"/>
  <c r="P117" i="36"/>
  <c r="Q117" i="36"/>
  <c r="R117" i="36"/>
  <c r="S117" i="36"/>
  <c r="T117" i="36"/>
  <c r="U117" i="36"/>
  <c r="J118" i="36"/>
  <c r="K118" i="36"/>
  <c r="L118" i="36"/>
  <c r="M118" i="36"/>
  <c r="N118" i="36"/>
  <c r="O118" i="36"/>
  <c r="P118" i="36"/>
  <c r="Q118" i="36"/>
  <c r="R118" i="36"/>
  <c r="S118" i="36"/>
  <c r="T118" i="36"/>
  <c r="U118" i="36"/>
  <c r="J119" i="36"/>
  <c r="K119" i="36"/>
  <c r="L119" i="36"/>
  <c r="M119" i="36"/>
  <c r="N119" i="36"/>
  <c r="O119" i="36"/>
  <c r="P119" i="36"/>
  <c r="Q119" i="36"/>
  <c r="R119" i="36"/>
  <c r="S119" i="36"/>
  <c r="T119" i="36"/>
  <c r="U119" i="36"/>
  <c r="J120" i="36"/>
  <c r="K120" i="36"/>
  <c r="L120" i="36"/>
  <c r="M120" i="36"/>
  <c r="N120" i="36"/>
  <c r="O120" i="36"/>
  <c r="P120" i="36"/>
  <c r="Q120" i="36"/>
  <c r="R120" i="36"/>
  <c r="S120" i="36"/>
  <c r="T120" i="36"/>
  <c r="U120" i="36"/>
  <c r="J121" i="36"/>
  <c r="K121" i="36"/>
  <c r="L121" i="36"/>
  <c r="M121" i="36"/>
  <c r="N121" i="36"/>
  <c r="O121" i="36"/>
  <c r="P121" i="36"/>
  <c r="Q121" i="36"/>
  <c r="R121" i="36"/>
  <c r="S121" i="36"/>
  <c r="T121" i="36"/>
  <c r="U121" i="36"/>
  <c r="J122" i="36"/>
  <c r="K122" i="36"/>
  <c r="L122" i="36"/>
  <c r="M122" i="36"/>
  <c r="N122" i="36"/>
  <c r="O122" i="36"/>
  <c r="P122" i="36"/>
  <c r="Q122" i="36"/>
  <c r="R122" i="36"/>
  <c r="S122" i="36"/>
  <c r="T122" i="36"/>
  <c r="U122" i="36"/>
  <c r="J123" i="36"/>
  <c r="K123" i="36"/>
  <c r="L123" i="36"/>
  <c r="M123" i="36"/>
  <c r="N123" i="36"/>
  <c r="O123" i="36"/>
  <c r="P123" i="36"/>
  <c r="Q123" i="36"/>
  <c r="R123" i="36"/>
  <c r="S123" i="36"/>
  <c r="T123" i="36"/>
  <c r="U123" i="36"/>
  <c r="J124" i="36"/>
  <c r="K124" i="36"/>
  <c r="L124" i="36"/>
  <c r="M124" i="36"/>
  <c r="N124" i="36"/>
  <c r="O124" i="36"/>
  <c r="P124" i="36"/>
  <c r="Q124" i="36"/>
  <c r="R124" i="36"/>
  <c r="S124" i="36"/>
  <c r="T124" i="36"/>
  <c r="U124" i="36"/>
  <c r="J125" i="36"/>
  <c r="K125" i="36"/>
  <c r="L125" i="36"/>
  <c r="M125" i="36"/>
  <c r="N125" i="36"/>
  <c r="O125" i="36"/>
  <c r="P125" i="36"/>
  <c r="Q125" i="36"/>
  <c r="R125" i="36"/>
  <c r="S125" i="36"/>
  <c r="T125" i="36"/>
  <c r="U125" i="36"/>
  <c r="J126" i="36"/>
  <c r="K126" i="36"/>
  <c r="L126" i="36"/>
  <c r="M126" i="36"/>
  <c r="N126" i="36"/>
  <c r="O126" i="36"/>
  <c r="P126" i="36"/>
  <c r="Q126" i="36"/>
  <c r="R126" i="36"/>
  <c r="S126" i="36"/>
  <c r="T126" i="36"/>
  <c r="U126" i="36"/>
  <c r="J127" i="36"/>
  <c r="K127" i="36"/>
  <c r="L127" i="36"/>
  <c r="M127" i="36"/>
  <c r="N127" i="36"/>
  <c r="O127" i="36"/>
  <c r="P127" i="36"/>
  <c r="Q127" i="36"/>
  <c r="R127" i="36"/>
  <c r="S127" i="36"/>
  <c r="T127" i="36"/>
  <c r="U127" i="36"/>
  <c r="J128" i="36"/>
  <c r="K128" i="36"/>
  <c r="L128" i="36"/>
  <c r="M128" i="36"/>
  <c r="N128" i="36"/>
  <c r="O128" i="36"/>
  <c r="P128" i="36"/>
  <c r="Q128" i="36"/>
  <c r="R128" i="36"/>
  <c r="S128" i="36"/>
  <c r="T128" i="36"/>
  <c r="U128" i="36"/>
  <c r="J129" i="36"/>
  <c r="K129" i="36"/>
  <c r="L129" i="36"/>
  <c r="M129" i="36"/>
  <c r="N129" i="36"/>
  <c r="O129" i="36"/>
  <c r="P129" i="36"/>
  <c r="Q129" i="36"/>
  <c r="R129" i="36"/>
  <c r="S129" i="36"/>
  <c r="T129" i="36"/>
  <c r="U129" i="36"/>
  <c r="J130" i="36"/>
  <c r="K130" i="36"/>
  <c r="L130" i="36"/>
  <c r="M130" i="36"/>
  <c r="N130" i="36"/>
  <c r="O130" i="36"/>
  <c r="P130" i="36"/>
  <c r="Q130" i="36"/>
  <c r="R130" i="36"/>
  <c r="S130" i="36"/>
  <c r="T130" i="36"/>
  <c r="U130" i="36"/>
  <c r="J131" i="36"/>
  <c r="K131" i="36"/>
  <c r="L131" i="36"/>
  <c r="M131" i="36"/>
  <c r="N131" i="36"/>
  <c r="O131" i="36"/>
  <c r="P131" i="36"/>
  <c r="Q131" i="36"/>
  <c r="R131" i="36"/>
  <c r="S131" i="36"/>
  <c r="T131" i="36"/>
  <c r="U131" i="36"/>
  <c r="J132" i="36"/>
  <c r="K132" i="36"/>
  <c r="L132" i="36"/>
  <c r="M132" i="36"/>
  <c r="N132" i="36"/>
  <c r="O132" i="36"/>
  <c r="P132" i="36"/>
  <c r="Q132" i="36"/>
  <c r="R132" i="36"/>
  <c r="S132" i="36"/>
  <c r="T132" i="36"/>
  <c r="U132" i="36"/>
  <c r="J133" i="36"/>
  <c r="K133" i="36"/>
  <c r="L133" i="36"/>
  <c r="M133" i="36"/>
  <c r="N133" i="36"/>
  <c r="O133" i="36"/>
  <c r="P133" i="36"/>
  <c r="Q133" i="36"/>
  <c r="R133" i="36"/>
  <c r="S133" i="36"/>
  <c r="T133" i="36"/>
  <c r="U133" i="36"/>
  <c r="J134" i="36"/>
  <c r="K134" i="36"/>
  <c r="L134" i="36"/>
  <c r="M134" i="36"/>
  <c r="N134" i="36"/>
  <c r="O134" i="36"/>
  <c r="P134" i="36"/>
  <c r="Q134" i="36"/>
  <c r="R134" i="36"/>
  <c r="S134" i="36"/>
  <c r="T134" i="36"/>
  <c r="U134" i="36"/>
  <c r="J135" i="36"/>
  <c r="K135" i="36"/>
  <c r="L135" i="36"/>
  <c r="M135" i="36"/>
  <c r="N135" i="36"/>
  <c r="O135" i="36"/>
  <c r="P135" i="36"/>
  <c r="Q135" i="36"/>
  <c r="R135" i="36"/>
  <c r="S135" i="36"/>
  <c r="T135" i="36"/>
  <c r="U135" i="36"/>
  <c r="J136" i="36"/>
  <c r="K136" i="36"/>
  <c r="L136" i="36"/>
  <c r="M136" i="36"/>
  <c r="N136" i="36"/>
  <c r="O136" i="36"/>
  <c r="P136" i="36"/>
  <c r="Q136" i="36"/>
  <c r="R136" i="36"/>
  <c r="S136" i="36"/>
  <c r="T136" i="36"/>
  <c r="U136" i="36"/>
  <c r="J137" i="36"/>
  <c r="K137" i="36"/>
  <c r="L137" i="36"/>
  <c r="M137" i="36"/>
  <c r="N137" i="36"/>
  <c r="O137" i="36"/>
  <c r="P137" i="36"/>
  <c r="Q137" i="36"/>
  <c r="R137" i="36"/>
  <c r="S137" i="36"/>
  <c r="T137" i="36"/>
  <c r="U137" i="36"/>
  <c r="J138" i="36"/>
  <c r="K138" i="36"/>
  <c r="L138" i="36"/>
  <c r="M138" i="36"/>
  <c r="N138" i="36"/>
  <c r="O138" i="36"/>
  <c r="P138" i="36"/>
  <c r="Q138" i="36"/>
  <c r="R138" i="36"/>
  <c r="S138" i="36"/>
  <c r="T138" i="36"/>
  <c r="U138" i="36"/>
  <c r="J139" i="36"/>
  <c r="K139" i="36"/>
  <c r="L139" i="36"/>
  <c r="M139" i="36"/>
  <c r="N139" i="36"/>
  <c r="O139" i="36"/>
  <c r="P139" i="36"/>
  <c r="Q139" i="36"/>
  <c r="R139" i="36"/>
  <c r="S139" i="36"/>
  <c r="T139" i="36"/>
  <c r="U139" i="36"/>
  <c r="J140" i="36"/>
  <c r="K140" i="36"/>
  <c r="L140" i="36"/>
  <c r="M140" i="36"/>
  <c r="N140" i="36"/>
  <c r="O140" i="36"/>
  <c r="P140" i="36"/>
  <c r="Q140" i="36"/>
  <c r="R140" i="36"/>
  <c r="S140" i="36"/>
  <c r="T140" i="36"/>
  <c r="U140" i="36"/>
  <c r="J141" i="36"/>
  <c r="K141" i="36"/>
  <c r="L141" i="36"/>
  <c r="M141" i="36"/>
  <c r="N141" i="36"/>
  <c r="O141" i="36"/>
  <c r="P141" i="36"/>
  <c r="Q141" i="36"/>
  <c r="R141" i="36"/>
  <c r="S141" i="36"/>
  <c r="T141" i="36"/>
  <c r="U141" i="36"/>
  <c r="J142" i="36"/>
  <c r="K142" i="36"/>
  <c r="L142" i="36"/>
  <c r="M142" i="36"/>
  <c r="N142" i="36"/>
  <c r="O142" i="36"/>
  <c r="P142" i="36"/>
  <c r="Q142" i="36"/>
  <c r="R142" i="36"/>
  <c r="S142" i="36"/>
  <c r="T142" i="36"/>
  <c r="U142" i="36"/>
  <c r="J143" i="36"/>
  <c r="K143" i="36"/>
  <c r="L143" i="36"/>
  <c r="M143" i="36"/>
  <c r="N143" i="36"/>
  <c r="O143" i="36"/>
  <c r="P143" i="36"/>
  <c r="Q143" i="36"/>
  <c r="R143" i="36"/>
  <c r="S143" i="36"/>
  <c r="T143" i="36"/>
  <c r="U143" i="36"/>
  <c r="J144" i="36"/>
  <c r="K144" i="36"/>
  <c r="L144" i="36"/>
  <c r="M144" i="36"/>
  <c r="N144" i="36"/>
  <c r="O144" i="36"/>
  <c r="P144" i="36"/>
  <c r="Q144" i="36"/>
  <c r="R144" i="36"/>
  <c r="S144" i="36"/>
  <c r="T144" i="36"/>
  <c r="U144" i="36"/>
  <c r="J145" i="36"/>
  <c r="K145" i="36"/>
  <c r="L145" i="36"/>
  <c r="M145" i="36"/>
  <c r="N145" i="36"/>
  <c r="O145" i="36"/>
  <c r="P145" i="36"/>
  <c r="Q145" i="36"/>
  <c r="R145" i="36"/>
  <c r="S145" i="36"/>
  <c r="T145" i="36"/>
  <c r="U145" i="36"/>
  <c r="J146" i="36"/>
  <c r="K146" i="36"/>
  <c r="L146" i="36"/>
  <c r="M146" i="36"/>
  <c r="N146" i="36"/>
  <c r="O146" i="36"/>
  <c r="P146" i="36"/>
  <c r="Q146" i="36"/>
  <c r="R146" i="36"/>
  <c r="S146" i="36"/>
  <c r="T146" i="36"/>
  <c r="U146" i="36"/>
  <c r="J147" i="36"/>
  <c r="K147" i="36"/>
  <c r="L147" i="36"/>
  <c r="M147" i="36"/>
  <c r="N147" i="36"/>
  <c r="O147" i="36"/>
  <c r="P147" i="36"/>
  <c r="Q147" i="36"/>
  <c r="R147" i="36"/>
  <c r="S147" i="36"/>
  <c r="T147" i="36"/>
  <c r="U147" i="36"/>
  <c r="J148" i="36"/>
  <c r="K148" i="36"/>
  <c r="L148" i="36"/>
  <c r="M148" i="36"/>
  <c r="N148" i="36"/>
  <c r="O148" i="36"/>
  <c r="P148" i="36"/>
  <c r="Q148" i="36"/>
  <c r="R148" i="36"/>
  <c r="S148" i="36"/>
  <c r="T148" i="36"/>
  <c r="U148" i="36"/>
  <c r="J149" i="36"/>
  <c r="K149" i="36"/>
  <c r="L149" i="36"/>
  <c r="M149" i="36"/>
  <c r="N149" i="36"/>
  <c r="O149" i="36"/>
  <c r="P149" i="36"/>
  <c r="Q149" i="36"/>
  <c r="R149" i="36"/>
  <c r="S149" i="36"/>
  <c r="T149" i="36"/>
  <c r="U149" i="36"/>
  <c r="J150" i="36"/>
  <c r="K150" i="36"/>
  <c r="L150" i="36"/>
  <c r="M150" i="36"/>
  <c r="N150" i="36"/>
  <c r="O150" i="36"/>
  <c r="P150" i="36"/>
  <c r="Q150" i="36"/>
  <c r="R150" i="36"/>
  <c r="S150" i="36"/>
  <c r="T150" i="36"/>
  <c r="U150" i="36"/>
  <c r="J151" i="36"/>
  <c r="K151" i="36"/>
  <c r="L151" i="36"/>
  <c r="M151" i="36"/>
  <c r="N151" i="36"/>
  <c r="O151" i="36"/>
  <c r="P151" i="36"/>
  <c r="Q151" i="36"/>
  <c r="R151" i="36"/>
  <c r="S151" i="36"/>
  <c r="T151" i="36"/>
  <c r="U151" i="36"/>
  <c r="J152" i="36"/>
  <c r="K152" i="36"/>
  <c r="L152" i="36"/>
  <c r="M152" i="36"/>
  <c r="N152" i="36"/>
  <c r="O152" i="36"/>
  <c r="P152" i="36"/>
  <c r="Q152" i="36"/>
  <c r="R152" i="36"/>
  <c r="S152" i="36"/>
  <c r="T152" i="36"/>
  <c r="U152" i="36"/>
  <c r="J153" i="36"/>
  <c r="K153" i="36"/>
  <c r="L153" i="36"/>
  <c r="M153" i="36"/>
  <c r="N153" i="36"/>
  <c r="O153" i="36"/>
  <c r="P153" i="36"/>
  <c r="Q153" i="36"/>
  <c r="R153" i="36"/>
  <c r="S153" i="36"/>
  <c r="T153" i="36"/>
  <c r="U153" i="36"/>
  <c r="J154" i="36"/>
  <c r="K154" i="36"/>
  <c r="L154" i="36"/>
  <c r="M154" i="36"/>
  <c r="N154" i="36"/>
  <c r="O154" i="36"/>
  <c r="P154" i="36"/>
  <c r="Q154" i="36"/>
  <c r="R154" i="36"/>
  <c r="S154" i="36"/>
  <c r="T154" i="36"/>
  <c r="U154" i="36"/>
  <c r="J155" i="36"/>
  <c r="K155" i="36"/>
  <c r="L155" i="36"/>
  <c r="M155" i="36"/>
  <c r="N155" i="36"/>
  <c r="O155" i="36"/>
  <c r="P155" i="36"/>
  <c r="Q155" i="36"/>
  <c r="R155" i="36"/>
  <c r="S155" i="36"/>
  <c r="T155" i="36"/>
  <c r="U155" i="36"/>
  <c r="J156" i="36"/>
  <c r="K156" i="36"/>
  <c r="L156" i="36"/>
  <c r="M156" i="36"/>
  <c r="N156" i="36"/>
  <c r="O156" i="36"/>
  <c r="P156" i="36"/>
  <c r="Q156" i="36"/>
  <c r="R156" i="36"/>
  <c r="S156" i="36"/>
  <c r="T156" i="36"/>
  <c r="U156" i="36"/>
  <c r="J157" i="36"/>
  <c r="K157" i="36"/>
  <c r="L157" i="36"/>
  <c r="M157" i="36"/>
  <c r="N157" i="36"/>
  <c r="O157" i="36"/>
  <c r="P157" i="36"/>
  <c r="Q157" i="36"/>
  <c r="R157" i="36"/>
  <c r="S157" i="36"/>
  <c r="T157" i="36"/>
  <c r="U157" i="36"/>
  <c r="J158" i="36"/>
  <c r="K158" i="36"/>
  <c r="L158" i="36"/>
  <c r="M158" i="36"/>
  <c r="N158" i="36"/>
  <c r="O158" i="36"/>
  <c r="P158" i="36"/>
  <c r="Q158" i="36"/>
  <c r="R158" i="36"/>
  <c r="S158" i="36"/>
  <c r="T158" i="36"/>
  <c r="U158" i="36"/>
  <c r="J159" i="36"/>
  <c r="K159" i="36"/>
  <c r="L159" i="36"/>
  <c r="M159" i="36"/>
  <c r="N159" i="36"/>
  <c r="O159" i="36"/>
  <c r="P159" i="36"/>
  <c r="Q159" i="36"/>
  <c r="R159" i="36"/>
  <c r="S159" i="36"/>
  <c r="T159" i="36"/>
  <c r="U159" i="36"/>
  <c r="J160" i="36"/>
  <c r="K160" i="36"/>
  <c r="L160" i="36"/>
  <c r="M160" i="36"/>
  <c r="N160" i="36"/>
  <c r="O160" i="36"/>
  <c r="P160" i="36"/>
  <c r="Q160" i="36"/>
  <c r="R160" i="36"/>
  <c r="S160" i="36"/>
  <c r="T160" i="36"/>
  <c r="U160" i="36"/>
  <c r="J161" i="36"/>
  <c r="K161" i="36"/>
  <c r="L161" i="36"/>
  <c r="M161" i="36"/>
  <c r="N161" i="36"/>
  <c r="O161" i="36"/>
  <c r="P161" i="36"/>
  <c r="Q161" i="36"/>
  <c r="R161" i="36"/>
  <c r="S161" i="36"/>
  <c r="T161" i="36"/>
  <c r="U161" i="36"/>
  <c r="J162" i="36"/>
  <c r="K162" i="36"/>
  <c r="L162" i="36"/>
  <c r="M162" i="36"/>
  <c r="N162" i="36"/>
  <c r="O162" i="36"/>
  <c r="P162" i="36"/>
  <c r="Q162" i="36"/>
  <c r="R162" i="36"/>
  <c r="S162" i="36"/>
  <c r="T162" i="36"/>
  <c r="U162" i="36"/>
  <c r="J163" i="36"/>
  <c r="K163" i="36"/>
  <c r="L163" i="36"/>
  <c r="M163" i="36"/>
  <c r="N163" i="36"/>
  <c r="O163" i="36"/>
  <c r="P163" i="36"/>
  <c r="Q163" i="36"/>
  <c r="R163" i="36"/>
  <c r="S163" i="36"/>
  <c r="T163" i="36"/>
  <c r="U163" i="36"/>
  <c r="J164" i="36"/>
  <c r="K164" i="36"/>
  <c r="L164" i="36"/>
  <c r="M164" i="36"/>
  <c r="N164" i="36"/>
  <c r="O164" i="36"/>
  <c r="P164" i="36"/>
  <c r="Q164" i="36"/>
  <c r="R164" i="36"/>
  <c r="S164" i="36"/>
  <c r="T164" i="36"/>
  <c r="U164" i="36"/>
  <c r="J165" i="36"/>
  <c r="K165" i="36"/>
  <c r="L165" i="36"/>
  <c r="M165" i="36"/>
  <c r="N165" i="36"/>
  <c r="O165" i="36"/>
  <c r="P165" i="36"/>
  <c r="Q165" i="36"/>
  <c r="R165" i="36"/>
  <c r="S165" i="36"/>
  <c r="T165" i="36"/>
  <c r="U165" i="36"/>
  <c r="J166" i="36"/>
  <c r="K166" i="36"/>
  <c r="L166" i="36"/>
  <c r="M166" i="36"/>
  <c r="N166" i="36"/>
  <c r="O166" i="36"/>
  <c r="P166" i="36"/>
  <c r="Q166" i="36"/>
  <c r="R166" i="36"/>
  <c r="S166" i="36"/>
  <c r="T166" i="36"/>
  <c r="U166" i="36"/>
  <c r="J167" i="36"/>
  <c r="K167" i="36"/>
  <c r="L167" i="36"/>
  <c r="M167" i="36"/>
  <c r="N167" i="36"/>
  <c r="O167" i="36"/>
  <c r="P167" i="36"/>
  <c r="Q167" i="36"/>
  <c r="R167" i="36"/>
  <c r="S167" i="36"/>
  <c r="T167" i="36"/>
  <c r="U167" i="36"/>
  <c r="J168" i="36"/>
  <c r="K168" i="36"/>
  <c r="L168" i="36"/>
  <c r="M168" i="36"/>
  <c r="N168" i="36"/>
  <c r="O168" i="36"/>
  <c r="P168" i="36"/>
  <c r="Q168" i="36"/>
  <c r="R168" i="36"/>
  <c r="S168" i="36"/>
  <c r="T168" i="36"/>
  <c r="U168" i="36"/>
  <c r="J169" i="36"/>
  <c r="K169" i="36"/>
  <c r="L169" i="36"/>
  <c r="M169" i="36"/>
  <c r="N169" i="36"/>
  <c r="O169" i="36"/>
  <c r="P169" i="36"/>
  <c r="Q169" i="36"/>
  <c r="R169" i="36"/>
  <c r="S169" i="36"/>
  <c r="T169" i="36"/>
  <c r="U169" i="36"/>
  <c r="J170" i="36"/>
  <c r="K170" i="36"/>
  <c r="L170" i="36"/>
  <c r="M170" i="36"/>
  <c r="N170" i="36"/>
  <c r="O170" i="36"/>
  <c r="P170" i="36"/>
  <c r="Q170" i="36"/>
  <c r="R170" i="36"/>
  <c r="S170" i="36"/>
  <c r="T170" i="36"/>
  <c r="U170" i="36"/>
  <c r="J171" i="36"/>
  <c r="K171" i="36"/>
  <c r="L171" i="36"/>
  <c r="M171" i="36"/>
  <c r="N171" i="36"/>
  <c r="O171" i="36"/>
  <c r="P171" i="36"/>
  <c r="Q171" i="36"/>
  <c r="R171" i="36"/>
  <c r="S171" i="36"/>
  <c r="T171" i="36"/>
  <c r="U171" i="36"/>
  <c r="J172" i="36"/>
  <c r="K172" i="36"/>
  <c r="L172" i="36"/>
  <c r="M172" i="36"/>
  <c r="N172" i="36"/>
  <c r="O172" i="36"/>
  <c r="P172" i="36"/>
  <c r="Q172" i="36"/>
  <c r="R172" i="36"/>
  <c r="S172" i="36"/>
  <c r="T172" i="36"/>
  <c r="U172" i="36"/>
  <c r="J173" i="36"/>
  <c r="K173" i="36"/>
  <c r="L173" i="36"/>
  <c r="M173" i="36"/>
  <c r="N173" i="36"/>
  <c r="O173" i="36"/>
  <c r="P173" i="36"/>
  <c r="Q173" i="36"/>
  <c r="R173" i="36"/>
  <c r="S173" i="36"/>
  <c r="T173" i="36"/>
  <c r="U173" i="36"/>
  <c r="J174" i="36"/>
  <c r="K174" i="36"/>
  <c r="L174" i="36"/>
  <c r="M174" i="36"/>
  <c r="N174" i="36"/>
  <c r="O174" i="36"/>
  <c r="P174" i="36"/>
  <c r="Q174" i="36"/>
  <c r="R174" i="36"/>
  <c r="S174" i="36"/>
  <c r="T174" i="36"/>
  <c r="U174" i="36"/>
  <c r="J175" i="36"/>
  <c r="K175" i="36"/>
  <c r="L175" i="36"/>
  <c r="M175" i="36"/>
  <c r="N175" i="36"/>
  <c r="O175" i="36"/>
  <c r="P175" i="36"/>
  <c r="Q175" i="36"/>
  <c r="R175" i="36"/>
  <c r="S175" i="36"/>
  <c r="T175" i="36"/>
  <c r="U175" i="36"/>
  <c r="J176" i="36"/>
  <c r="K176" i="36"/>
  <c r="L176" i="36"/>
  <c r="M176" i="36"/>
  <c r="N176" i="36"/>
  <c r="O176" i="36"/>
  <c r="P176" i="36"/>
  <c r="Q176" i="36"/>
  <c r="R176" i="36"/>
  <c r="S176" i="36"/>
  <c r="T176" i="36"/>
  <c r="U176" i="36"/>
  <c r="J177" i="36"/>
  <c r="K177" i="36"/>
  <c r="L177" i="36"/>
  <c r="M177" i="36"/>
  <c r="N177" i="36"/>
  <c r="O177" i="36"/>
  <c r="P177" i="36"/>
  <c r="Q177" i="36"/>
  <c r="R177" i="36"/>
  <c r="S177" i="36"/>
  <c r="T177" i="36"/>
  <c r="U177" i="36"/>
  <c r="J178" i="36"/>
  <c r="K178" i="36"/>
  <c r="L178" i="36"/>
  <c r="M178" i="36"/>
  <c r="N178" i="36"/>
  <c r="O178" i="36"/>
  <c r="P178" i="36"/>
  <c r="Q178" i="36"/>
  <c r="R178" i="36"/>
  <c r="S178" i="36"/>
  <c r="T178" i="36"/>
  <c r="U178" i="36"/>
  <c r="J179" i="36"/>
  <c r="K179" i="36"/>
  <c r="L179" i="36"/>
  <c r="M179" i="36"/>
  <c r="N179" i="36"/>
  <c r="O179" i="36"/>
  <c r="P179" i="36"/>
  <c r="Q179" i="36"/>
  <c r="R179" i="36"/>
  <c r="S179" i="36"/>
  <c r="T179" i="36"/>
  <c r="U179" i="36"/>
  <c r="J180" i="36"/>
  <c r="K180" i="36"/>
  <c r="L180" i="36"/>
  <c r="M180" i="36"/>
  <c r="N180" i="36"/>
  <c r="O180" i="36"/>
  <c r="P180" i="36"/>
  <c r="Q180" i="36"/>
  <c r="R180" i="36"/>
  <c r="S180" i="36"/>
  <c r="T180" i="36"/>
  <c r="U180" i="36"/>
  <c r="J181" i="36"/>
  <c r="K181" i="36"/>
  <c r="L181" i="36"/>
  <c r="M181" i="36"/>
  <c r="N181" i="36"/>
  <c r="O181" i="36"/>
  <c r="P181" i="36"/>
  <c r="Q181" i="36"/>
  <c r="R181" i="36"/>
  <c r="S181" i="36"/>
  <c r="T181" i="36"/>
  <c r="U181" i="36"/>
  <c r="J182" i="36"/>
  <c r="K182" i="36"/>
  <c r="L182" i="36"/>
  <c r="M182" i="36"/>
  <c r="N182" i="36"/>
  <c r="O182" i="36"/>
  <c r="P182" i="36"/>
  <c r="Q182" i="36"/>
  <c r="R182" i="36"/>
  <c r="S182" i="36"/>
  <c r="T182" i="36"/>
  <c r="U182" i="36"/>
  <c r="J183" i="36"/>
  <c r="K183" i="36"/>
  <c r="L183" i="36"/>
  <c r="M183" i="36"/>
  <c r="N183" i="36"/>
  <c r="O183" i="36"/>
  <c r="P183" i="36"/>
  <c r="Q183" i="36"/>
  <c r="R183" i="36"/>
  <c r="S183" i="36"/>
  <c r="T183" i="36"/>
  <c r="U183" i="36"/>
  <c r="J184" i="36"/>
  <c r="K184" i="36"/>
  <c r="L184" i="36"/>
  <c r="M184" i="36"/>
  <c r="N184" i="36"/>
  <c r="O184" i="36"/>
  <c r="P184" i="36"/>
  <c r="Q184" i="36"/>
  <c r="R184" i="36"/>
  <c r="S184" i="36"/>
  <c r="T184" i="36"/>
  <c r="U184" i="36"/>
  <c r="J185" i="36"/>
  <c r="K185" i="36"/>
  <c r="L185" i="36"/>
  <c r="M185" i="36"/>
  <c r="N185" i="36"/>
  <c r="O185" i="36"/>
  <c r="P185" i="36"/>
  <c r="Q185" i="36"/>
  <c r="R185" i="36"/>
  <c r="S185" i="36"/>
  <c r="T185" i="36"/>
  <c r="U185" i="36"/>
  <c r="J186" i="36"/>
  <c r="K186" i="36"/>
  <c r="L186" i="36"/>
  <c r="M186" i="36"/>
  <c r="N186" i="36"/>
  <c r="O186" i="36"/>
  <c r="P186" i="36"/>
  <c r="Q186" i="36"/>
  <c r="R186" i="36"/>
  <c r="S186" i="36"/>
  <c r="T186" i="36"/>
  <c r="U186" i="36"/>
  <c r="J187" i="36"/>
  <c r="K187" i="36"/>
  <c r="L187" i="36"/>
  <c r="M187" i="36"/>
  <c r="N187" i="36"/>
  <c r="O187" i="36"/>
  <c r="P187" i="36"/>
  <c r="Q187" i="36"/>
  <c r="R187" i="36"/>
  <c r="S187" i="36"/>
  <c r="T187" i="36"/>
  <c r="U187" i="36"/>
  <c r="J188" i="36"/>
  <c r="K188" i="36"/>
  <c r="L188" i="36"/>
  <c r="M188" i="36"/>
  <c r="N188" i="36"/>
  <c r="O188" i="36"/>
  <c r="P188" i="36"/>
  <c r="Q188" i="36"/>
  <c r="R188" i="36"/>
  <c r="S188" i="36"/>
  <c r="T188" i="36"/>
  <c r="U188" i="36"/>
  <c r="J189" i="36"/>
  <c r="K189" i="36"/>
  <c r="L189" i="36"/>
  <c r="M189" i="36"/>
  <c r="N189" i="36"/>
  <c r="O189" i="36"/>
  <c r="P189" i="36"/>
  <c r="Q189" i="36"/>
  <c r="R189" i="36"/>
  <c r="S189" i="36"/>
  <c r="T189" i="36"/>
  <c r="U189" i="36"/>
  <c r="J190" i="36"/>
  <c r="K190" i="36"/>
  <c r="L190" i="36"/>
  <c r="M190" i="36"/>
  <c r="N190" i="36"/>
  <c r="O190" i="36"/>
  <c r="P190" i="36"/>
  <c r="Q190" i="36"/>
  <c r="R190" i="36"/>
  <c r="S190" i="36"/>
  <c r="T190" i="36"/>
  <c r="U190" i="36"/>
  <c r="J191" i="36"/>
  <c r="K191" i="36"/>
  <c r="L191" i="36"/>
  <c r="M191" i="36"/>
  <c r="N191" i="36"/>
  <c r="O191" i="36"/>
  <c r="P191" i="36"/>
  <c r="Q191" i="36"/>
  <c r="R191" i="36"/>
  <c r="S191" i="36"/>
  <c r="T191" i="36"/>
  <c r="U191" i="36"/>
  <c r="J192" i="36"/>
  <c r="K192" i="36"/>
  <c r="L192" i="36"/>
  <c r="M192" i="36"/>
  <c r="N192" i="36"/>
  <c r="O192" i="36"/>
  <c r="P192" i="36"/>
  <c r="Q192" i="36"/>
  <c r="R192" i="36"/>
  <c r="S192" i="36"/>
  <c r="T192" i="36"/>
  <c r="U192" i="36"/>
  <c r="J193" i="36"/>
  <c r="K193" i="36"/>
  <c r="L193" i="36"/>
  <c r="M193" i="36"/>
  <c r="N193" i="36"/>
  <c r="O193" i="36"/>
  <c r="P193" i="36"/>
  <c r="Q193" i="36"/>
  <c r="R193" i="36"/>
  <c r="S193" i="36"/>
  <c r="T193" i="36"/>
  <c r="U193" i="36"/>
  <c r="J194" i="36"/>
  <c r="K194" i="36"/>
  <c r="L194" i="36"/>
  <c r="M194" i="36"/>
  <c r="N194" i="36"/>
  <c r="O194" i="36"/>
  <c r="P194" i="36"/>
  <c r="Q194" i="36"/>
  <c r="R194" i="36"/>
  <c r="S194" i="36"/>
  <c r="T194" i="36"/>
  <c r="U194" i="36"/>
  <c r="J195" i="36"/>
  <c r="K195" i="36"/>
  <c r="L195" i="36"/>
  <c r="M195" i="36"/>
  <c r="N195" i="36"/>
  <c r="O195" i="36"/>
  <c r="P195" i="36"/>
  <c r="Q195" i="36"/>
  <c r="R195" i="36"/>
  <c r="S195" i="36"/>
  <c r="T195" i="36"/>
  <c r="U195" i="36"/>
  <c r="J196" i="36"/>
  <c r="K196" i="36"/>
  <c r="L196" i="36"/>
  <c r="M196" i="36"/>
  <c r="N196" i="36"/>
  <c r="O196" i="36"/>
  <c r="P196" i="36"/>
  <c r="Q196" i="36"/>
  <c r="R196" i="36"/>
  <c r="S196" i="36"/>
  <c r="T196" i="36"/>
  <c r="U196" i="36"/>
  <c r="J197" i="36"/>
  <c r="K197" i="36"/>
  <c r="L197" i="36"/>
  <c r="M197" i="36"/>
  <c r="N197" i="36"/>
  <c r="O197" i="36"/>
  <c r="P197" i="36"/>
  <c r="Q197" i="36"/>
  <c r="R197" i="36"/>
  <c r="S197" i="36"/>
  <c r="T197" i="36"/>
  <c r="U197" i="36"/>
  <c r="J198" i="36"/>
  <c r="K198" i="36"/>
  <c r="L198" i="36"/>
  <c r="M198" i="36"/>
  <c r="N198" i="36"/>
  <c r="O198" i="36"/>
  <c r="P198" i="36"/>
  <c r="Q198" i="36"/>
  <c r="R198" i="36"/>
  <c r="S198" i="36"/>
  <c r="T198" i="36"/>
  <c r="U198" i="36"/>
  <c r="J199" i="36"/>
  <c r="K199" i="36"/>
  <c r="L199" i="36"/>
  <c r="M199" i="36"/>
  <c r="N199" i="36"/>
  <c r="O199" i="36"/>
  <c r="P199" i="36"/>
  <c r="Q199" i="36"/>
  <c r="R199" i="36"/>
  <c r="S199" i="36"/>
  <c r="T199" i="36"/>
  <c r="U199" i="36"/>
  <c r="J200" i="36"/>
  <c r="K200" i="36"/>
  <c r="L200" i="36"/>
  <c r="M200" i="36"/>
  <c r="N200" i="36"/>
  <c r="O200" i="36"/>
  <c r="P200" i="36"/>
  <c r="Q200" i="36"/>
  <c r="R200" i="36"/>
  <c r="S200" i="36"/>
  <c r="T200" i="36"/>
  <c r="U200" i="36"/>
  <c r="J201" i="36"/>
  <c r="K201" i="36"/>
  <c r="L201" i="36"/>
  <c r="M201" i="36"/>
  <c r="N201" i="36"/>
  <c r="O201" i="36"/>
  <c r="P201" i="36"/>
  <c r="Q201" i="36"/>
  <c r="R201" i="36"/>
  <c r="S201" i="36"/>
  <c r="T201" i="36"/>
  <c r="U201" i="36"/>
  <c r="J202" i="36"/>
  <c r="K202" i="36"/>
  <c r="L202" i="36"/>
  <c r="M202" i="36"/>
  <c r="N202" i="36"/>
  <c r="O202" i="36"/>
  <c r="P202" i="36"/>
  <c r="Q202" i="36"/>
  <c r="R202" i="36"/>
  <c r="S202" i="36"/>
  <c r="T202" i="36"/>
  <c r="U202" i="36"/>
  <c r="J203" i="36"/>
  <c r="K203" i="36"/>
  <c r="L203" i="36"/>
  <c r="M203" i="36"/>
  <c r="N203" i="36"/>
  <c r="O203" i="36"/>
  <c r="P203" i="36"/>
  <c r="Q203" i="36"/>
  <c r="R203" i="36"/>
  <c r="S203" i="36"/>
  <c r="T203" i="36"/>
  <c r="U203" i="36"/>
  <c r="J204" i="36"/>
  <c r="K204" i="36"/>
  <c r="L204" i="36"/>
  <c r="M204" i="36"/>
  <c r="N204" i="36"/>
  <c r="O204" i="36"/>
  <c r="P204" i="36"/>
  <c r="Q204" i="36"/>
  <c r="R204" i="36"/>
  <c r="S204" i="36"/>
  <c r="T204" i="36"/>
  <c r="U204" i="36"/>
  <c r="J205" i="36"/>
  <c r="K205" i="36"/>
  <c r="L205" i="36"/>
  <c r="M205" i="36"/>
  <c r="N205" i="36"/>
  <c r="O205" i="36"/>
  <c r="P205" i="36"/>
  <c r="Q205" i="36"/>
  <c r="R205" i="36"/>
  <c r="S205" i="36"/>
  <c r="T205" i="36"/>
  <c r="U205" i="36"/>
  <c r="J206" i="36"/>
  <c r="K206" i="36"/>
  <c r="L206" i="36"/>
  <c r="M206" i="36"/>
  <c r="N206" i="36"/>
  <c r="O206" i="36"/>
  <c r="P206" i="36"/>
  <c r="Q206" i="36"/>
  <c r="R206" i="36"/>
  <c r="S206" i="36"/>
  <c r="T206" i="36"/>
  <c r="U206" i="36"/>
  <c r="J207" i="36"/>
  <c r="K207" i="36"/>
  <c r="L207" i="36"/>
  <c r="M207" i="36"/>
  <c r="N207" i="36"/>
  <c r="O207" i="36"/>
  <c r="P207" i="36"/>
  <c r="Q207" i="36"/>
  <c r="R207" i="36"/>
  <c r="S207" i="36"/>
  <c r="T207" i="36"/>
  <c r="U207" i="36"/>
  <c r="J208" i="36"/>
  <c r="K208" i="36"/>
  <c r="L208" i="36"/>
  <c r="M208" i="36"/>
  <c r="N208" i="36"/>
  <c r="O208" i="36"/>
  <c r="P208" i="36"/>
  <c r="Q208" i="36"/>
  <c r="R208" i="36"/>
  <c r="S208" i="36"/>
  <c r="T208" i="36"/>
  <c r="U208" i="36"/>
  <c r="J209" i="36"/>
  <c r="K209" i="36"/>
  <c r="L209" i="36"/>
  <c r="M209" i="36"/>
  <c r="N209" i="36"/>
  <c r="O209" i="36"/>
  <c r="P209" i="36"/>
  <c r="Q209" i="36"/>
  <c r="R209" i="36"/>
  <c r="S209" i="36"/>
  <c r="T209" i="36"/>
  <c r="U209" i="36"/>
  <c r="J210" i="36"/>
  <c r="K210" i="36"/>
  <c r="L210" i="36"/>
  <c r="M210" i="36"/>
  <c r="N210" i="36"/>
  <c r="O210" i="36"/>
  <c r="P210" i="36"/>
  <c r="Q210" i="36"/>
  <c r="R210" i="36"/>
  <c r="S210" i="36"/>
  <c r="T210" i="36"/>
  <c r="U210" i="36"/>
  <c r="J211" i="36"/>
  <c r="K211" i="36"/>
  <c r="L211" i="36"/>
  <c r="M211" i="36"/>
  <c r="N211" i="36"/>
  <c r="O211" i="36"/>
  <c r="P211" i="36"/>
  <c r="Q211" i="36"/>
  <c r="R211" i="36"/>
  <c r="S211" i="36"/>
  <c r="T211" i="36"/>
  <c r="U211" i="36"/>
  <c r="J212" i="36"/>
  <c r="K212" i="36"/>
  <c r="L212" i="36"/>
  <c r="M212" i="36"/>
  <c r="N212" i="36"/>
  <c r="O212" i="36"/>
  <c r="P212" i="36"/>
  <c r="Q212" i="36"/>
  <c r="R212" i="36"/>
  <c r="S212" i="36"/>
  <c r="T212" i="36"/>
  <c r="U212" i="36"/>
  <c r="J213" i="36"/>
  <c r="K213" i="36"/>
  <c r="L213" i="36"/>
  <c r="M213" i="36"/>
  <c r="N213" i="36"/>
  <c r="O213" i="36"/>
  <c r="P213" i="36"/>
  <c r="Q213" i="36"/>
  <c r="R213" i="36"/>
  <c r="S213" i="36"/>
  <c r="T213" i="36"/>
  <c r="U213" i="36"/>
  <c r="J214" i="36"/>
  <c r="K214" i="36"/>
  <c r="L214" i="36"/>
  <c r="M214" i="36"/>
  <c r="N214" i="36"/>
  <c r="O214" i="36"/>
  <c r="P214" i="36"/>
  <c r="Q214" i="36"/>
  <c r="R214" i="36"/>
  <c r="S214" i="36"/>
  <c r="T214" i="36"/>
  <c r="U214" i="36"/>
  <c r="J215" i="36"/>
  <c r="K215" i="36"/>
  <c r="L215" i="36"/>
  <c r="M215" i="36"/>
  <c r="N215" i="36"/>
  <c r="O215" i="36"/>
  <c r="P215" i="36"/>
  <c r="Q215" i="36"/>
  <c r="R215" i="36"/>
  <c r="S215" i="36"/>
  <c r="T215" i="36"/>
  <c r="U215" i="36"/>
  <c r="J216" i="36"/>
  <c r="K216" i="36"/>
  <c r="L216" i="36"/>
  <c r="M216" i="36"/>
  <c r="N216" i="36"/>
  <c r="O216" i="36"/>
  <c r="P216" i="36"/>
  <c r="Q216" i="36"/>
  <c r="R216" i="36"/>
  <c r="S216" i="36"/>
  <c r="T216" i="36"/>
  <c r="U216" i="36"/>
  <c r="J217" i="36"/>
  <c r="K217" i="36"/>
  <c r="L217" i="36"/>
  <c r="M217" i="36"/>
  <c r="N217" i="36"/>
  <c r="O217" i="36"/>
  <c r="P217" i="36"/>
  <c r="Q217" i="36"/>
  <c r="R217" i="36"/>
  <c r="S217" i="36"/>
  <c r="T217" i="36"/>
  <c r="U217" i="36"/>
  <c r="J218" i="36"/>
  <c r="K218" i="36"/>
  <c r="L218" i="36"/>
  <c r="M218" i="36"/>
  <c r="N218" i="36"/>
  <c r="O218" i="36"/>
  <c r="P218" i="36"/>
  <c r="Q218" i="36"/>
  <c r="R218" i="36"/>
  <c r="S218" i="36"/>
  <c r="T218" i="36"/>
  <c r="U218" i="36"/>
  <c r="J219" i="36"/>
  <c r="K219" i="36"/>
  <c r="L219" i="36"/>
  <c r="M219" i="36"/>
  <c r="N219" i="36"/>
  <c r="O219" i="36"/>
  <c r="P219" i="36"/>
  <c r="Q219" i="36"/>
  <c r="R219" i="36"/>
  <c r="S219" i="36"/>
  <c r="T219" i="36"/>
  <c r="U219" i="36"/>
  <c r="J220" i="36"/>
  <c r="K220" i="36"/>
  <c r="L220" i="36"/>
  <c r="M220" i="36"/>
  <c r="N220" i="36"/>
  <c r="O220" i="36"/>
  <c r="P220" i="36"/>
  <c r="Q220" i="36"/>
  <c r="R220" i="36"/>
  <c r="S220" i="36"/>
  <c r="T220" i="36"/>
  <c r="U220" i="36"/>
  <c r="J221" i="36"/>
  <c r="K221" i="36"/>
  <c r="L221" i="36"/>
  <c r="M221" i="36"/>
  <c r="N221" i="36"/>
  <c r="O221" i="36"/>
  <c r="P221" i="36"/>
  <c r="Q221" i="36"/>
  <c r="R221" i="36"/>
  <c r="S221" i="36"/>
  <c r="T221" i="36"/>
  <c r="U221" i="36"/>
  <c r="J222" i="36"/>
  <c r="K222" i="36"/>
  <c r="L222" i="36"/>
  <c r="M222" i="36"/>
  <c r="N222" i="36"/>
  <c r="O222" i="36"/>
  <c r="P222" i="36"/>
  <c r="Q222" i="36"/>
  <c r="R222" i="36"/>
  <c r="S222" i="36"/>
  <c r="T222" i="36"/>
  <c r="U222" i="36"/>
  <c r="J223" i="36"/>
  <c r="K223" i="36"/>
  <c r="L223" i="36"/>
  <c r="M223" i="36"/>
  <c r="N223" i="36"/>
  <c r="O223" i="36"/>
  <c r="P223" i="36"/>
  <c r="Q223" i="36"/>
  <c r="R223" i="36"/>
  <c r="S223" i="36"/>
  <c r="T223" i="36"/>
  <c r="U223" i="36"/>
  <c r="J224" i="36"/>
  <c r="K224" i="36"/>
  <c r="L224" i="36"/>
  <c r="M224" i="36"/>
  <c r="N224" i="36"/>
  <c r="O224" i="36"/>
  <c r="P224" i="36"/>
  <c r="Q224" i="36"/>
  <c r="R224" i="36"/>
  <c r="S224" i="36"/>
  <c r="T224" i="36"/>
  <c r="U224" i="36"/>
  <c r="J225" i="36"/>
  <c r="K225" i="36"/>
  <c r="L225" i="36"/>
  <c r="M225" i="36"/>
  <c r="N225" i="36"/>
  <c r="O225" i="36"/>
  <c r="P225" i="36"/>
  <c r="Q225" i="36"/>
  <c r="R225" i="36"/>
  <c r="S225" i="36"/>
  <c r="T225" i="36"/>
  <c r="U225" i="36"/>
  <c r="J226" i="36"/>
  <c r="K226" i="36"/>
  <c r="L226" i="36"/>
  <c r="M226" i="36"/>
  <c r="N226" i="36"/>
  <c r="O226" i="36"/>
  <c r="P226" i="36"/>
  <c r="Q226" i="36"/>
  <c r="R226" i="36"/>
  <c r="S226" i="36"/>
  <c r="T226" i="36"/>
  <c r="U226" i="36"/>
  <c r="J227" i="36"/>
  <c r="K227" i="36"/>
  <c r="L227" i="36"/>
  <c r="M227" i="36"/>
  <c r="N227" i="36"/>
  <c r="O227" i="36"/>
  <c r="P227" i="36"/>
  <c r="Q227" i="36"/>
  <c r="R227" i="36"/>
  <c r="S227" i="36"/>
  <c r="T227" i="36"/>
  <c r="U227" i="36"/>
  <c r="J228" i="36"/>
  <c r="K228" i="36"/>
  <c r="L228" i="36"/>
  <c r="M228" i="36"/>
  <c r="N228" i="36"/>
  <c r="O228" i="36"/>
  <c r="P228" i="36"/>
  <c r="Q228" i="36"/>
  <c r="R228" i="36"/>
  <c r="S228" i="36"/>
  <c r="T228" i="36"/>
  <c r="U228" i="36"/>
  <c r="J229" i="36"/>
  <c r="K229" i="36"/>
  <c r="L229" i="36"/>
  <c r="M229" i="36"/>
  <c r="N229" i="36"/>
  <c r="O229" i="36"/>
  <c r="P229" i="36"/>
  <c r="Q229" i="36"/>
  <c r="R229" i="36"/>
  <c r="S229" i="36"/>
  <c r="T229" i="36"/>
  <c r="U229" i="36"/>
  <c r="J230" i="36"/>
  <c r="K230" i="36"/>
  <c r="L230" i="36"/>
  <c r="M230" i="36"/>
  <c r="N230" i="36"/>
  <c r="O230" i="36"/>
  <c r="P230" i="36"/>
  <c r="Q230" i="36"/>
  <c r="R230" i="36"/>
  <c r="S230" i="36"/>
  <c r="T230" i="36"/>
  <c r="U230" i="36"/>
  <c r="J231" i="36"/>
  <c r="K231" i="36"/>
  <c r="L231" i="36"/>
  <c r="M231" i="36"/>
  <c r="N231" i="36"/>
  <c r="O231" i="36"/>
  <c r="P231" i="36"/>
  <c r="Q231" i="36"/>
  <c r="R231" i="36"/>
  <c r="S231" i="36"/>
  <c r="T231" i="36"/>
  <c r="U231" i="36"/>
  <c r="J232" i="36"/>
  <c r="K232" i="36"/>
  <c r="L232" i="36"/>
  <c r="M232" i="36"/>
  <c r="N232" i="36"/>
  <c r="O232" i="36"/>
  <c r="P232" i="36"/>
  <c r="Q232" i="36"/>
  <c r="R232" i="36"/>
  <c r="S232" i="36"/>
  <c r="T232" i="36"/>
  <c r="U232" i="36"/>
  <c r="J233" i="36"/>
  <c r="K233" i="36"/>
  <c r="L233" i="36"/>
  <c r="M233" i="36"/>
  <c r="N233" i="36"/>
  <c r="O233" i="36"/>
  <c r="P233" i="36"/>
  <c r="Q233" i="36"/>
  <c r="R233" i="36"/>
  <c r="S233" i="36"/>
  <c r="T233" i="36"/>
  <c r="U233" i="36"/>
  <c r="J234" i="36"/>
  <c r="K234" i="36"/>
  <c r="L234" i="36"/>
  <c r="M234" i="36"/>
  <c r="N234" i="36"/>
  <c r="O234" i="36"/>
  <c r="P234" i="36"/>
  <c r="Q234" i="36"/>
  <c r="R234" i="36"/>
  <c r="S234" i="36"/>
  <c r="T234" i="36"/>
  <c r="U234" i="36"/>
  <c r="J235" i="36"/>
  <c r="K235" i="36"/>
  <c r="L235" i="36"/>
  <c r="M235" i="36"/>
  <c r="N235" i="36"/>
  <c r="O235" i="36"/>
  <c r="P235" i="36"/>
  <c r="Q235" i="36"/>
  <c r="R235" i="36"/>
  <c r="S235" i="36"/>
  <c r="T235" i="36"/>
  <c r="U235" i="36"/>
  <c r="J236" i="36"/>
  <c r="K236" i="36"/>
  <c r="L236" i="36"/>
  <c r="M236" i="36"/>
  <c r="N236" i="36"/>
  <c r="O236" i="36"/>
  <c r="P236" i="36"/>
  <c r="Q236" i="36"/>
  <c r="R236" i="36"/>
  <c r="S236" i="36"/>
  <c r="T236" i="36"/>
  <c r="U236" i="36"/>
  <c r="J237" i="36"/>
  <c r="K237" i="36"/>
  <c r="L237" i="36"/>
  <c r="M237" i="36"/>
  <c r="N237" i="36"/>
  <c r="O237" i="36"/>
  <c r="P237" i="36"/>
  <c r="Q237" i="36"/>
  <c r="R237" i="36"/>
  <c r="S237" i="36"/>
  <c r="T237" i="36"/>
  <c r="U237" i="36"/>
  <c r="J238" i="36"/>
  <c r="K238" i="36"/>
  <c r="L238" i="36"/>
  <c r="M238" i="36"/>
  <c r="N238" i="36"/>
  <c r="O238" i="36"/>
  <c r="P238" i="36"/>
  <c r="Q238" i="36"/>
  <c r="R238" i="36"/>
  <c r="S238" i="36"/>
  <c r="T238" i="36"/>
  <c r="U238" i="36"/>
  <c r="J239" i="36"/>
  <c r="K239" i="36"/>
  <c r="L239" i="36"/>
  <c r="M239" i="36"/>
  <c r="N239" i="36"/>
  <c r="O239" i="36"/>
  <c r="P239" i="36"/>
  <c r="Q239" i="36"/>
  <c r="R239" i="36"/>
  <c r="S239" i="36"/>
  <c r="T239" i="36"/>
  <c r="U239" i="36"/>
  <c r="J240" i="36"/>
  <c r="K240" i="36"/>
  <c r="L240" i="36"/>
  <c r="M240" i="36"/>
  <c r="N240" i="36"/>
  <c r="O240" i="36"/>
  <c r="P240" i="36"/>
  <c r="Q240" i="36"/>
  <c r="R240" i="36"/>
  <c r="S240" i="36"/>
  <c r="T240" i="36"/>
  <c r="U240" i="36"/>
  <c r="J241" i="36"/>
  <c r="K241" i="36"/>
  <c r="L241" i="36"/>
  <c r="M241" i="36"/>
  <c r="N241" i="36"/>
  <c r="O241" i="36"/>
  <c r="P241" i="36"/>
  <c r="Q241" i="36"/>
  <c r="R241" i="36"/>
  <c r="S241" i="36"/>
  <c r="T241" i="36"/>
  <c r="U241" i="36"/>
  <c r="J242" i="36"/>
  <c r="K242" i="36"/>
  <c r="L242" i="36"/>
  <c r="M242" i="36"/>
  <c r="N242" i="36"/>
  <c r="O242" i="36"/>
  <c r="P242" i="36"/>
  <c r="Q242" i="36"/>
  <c r="R242" i="36"/>
  <c r="S242" i="36"/>
  <c r="T242" i="36"/>
  <c r="U242" i="36"/>
  <c r="J243" i="36"/>
  <c r="K243" i="36"/>
  <c r="L243" i="36"/>
  <c r="M243" i="36"/>
  <c r="N243" i="36"/>
  <c r="O243" i="36"/>
  <c r="P243" i="36"/>
  <c r="Q243" i="36"/>
  <c r="R243" i="36"/>
  <c r="S243" i="36"/>
  <c r="T243" i="36"/>
  <c r="U243" i="36"/>
  <c r="J244" i="36"/>
  <c r="K244" i="36"/>
  <c r="L244" i="36"/>
  <c r="M244" i="36"/>
  <c r="N244" i="36"/>
  <c r="O244" i="36"/>
  <c r="P244" i="36"/>
  <c r="Q244" i="36"/>
  <c r="R244" i="36"/>
  <c r="S244" i="36"/>
  <c r="T244" i="36"/>
  <c r="U244" i="36"/>
  <c r="J245" i="36"/>
  <c r="K245" i="36"/>
  <c r="L245" i="36"/>
  <c r="M245" i="36"/>
  <c r="N245" i="36"/>
  <c r="O245" i="36"/>
  <c r="P245" i="36"/>
  <c r="Q245" i="36"/>
  <c r="R245" i="36"/>
  <c r="S245" i="36"/>
  <c r="T245" i="36"/>
  <c r="U245" i="36"/>
  <c r="J246" i="36"/>
  <c r="K246" i="36"/>
  <c r="L246" i="36"/>
  <c r="M246" i="36"/>
  <c r="N246" i="36"/>
  <c r="O246" i="36"/>
  <c r="P246" i="36"/>
  <c r="Q246" i="36"/>
  <c r="R246" i="36"/>
  <c r="S246" i="36"/>
  <c r="T246" i="36"/>
  <c r="U246" i="36"/>
  <c r="J247" i="36"/>
  <c r="K247" i="36"/>
  <c r="L247" i="36"/>
  <c r="M247" i="36"/>
  <c r="N247" i="36"/>
  <c r="O247" i="36"/>
  <c r="P247" i="36"/>
  <c r="Q247" i="36"/>
  <c r="R247" i="36"/>
  <c r="S247" i="36"/>
  <c r="T247" i="36"/>
  <c r="U247" i="36"/>
  <c r="J248" i="36"/>
  <c r="K248" i="36"/>
  <c r="L248" i="36"/>
  <c r="M248" i="36"/>
  <c r="N248" i="36"/>
  <c r="O248" i="36"/>
  <c r="P248" i="36"/>
  <c r="Q248" i="36"/>
  <c r="R248" i="36"/>
  <c r="S248" i="36"/>
  <c r="T248" i="36"/>
  <c r="U248" i="36"/>
  <c r="J249" i="36"/>
  <c r="K249" i="36"/>
  <c r="L249" i="36"/>
  <c r="M249" i="36"/>
  <c r="N249" i="36"/>
  <c r="O249" i="36"/>
  <c r="P249" i="36"/>
  <c r="Q249" i="36"/>
  <c r="R249" i="36"/>
  <c r="S249" i="36"/>
  <c r="T249" i="36"/>
  <c r="U249" i="36"/>
  <c r="J250" i="36"/>
  <c r="K250" i="36"/>
  <c r="L250" i="36"/>
  <c r="M250" i="36"/>
  <c r="N250" i="36"/>
  <c r="O250" i="36"/>
  <c r="P250" i="36"/>
  <c r="Q250" i="36"/>
  <c r="R250" i="36"/>
  <c r="S250" i="36"/>
  <c r="T250" i="36"/>
  <c r="U250" i="36"/>
  <c r="J251" i="36"/>
  <c r="K251" i="36"/>
  <c r="L251" i="36"/>
  <c r="M251" i="36"/>
  <c r="N251" i="36"/>
  <c r="O251" i="36"/>
  <c r="P251" i="36"/>
  <c r="Q251" i="36"/>
  <c r="R251" i="36"/>
  <c r="S251" i="36"/>
  <c r="T251" i="36"/>
  <c r="U251" i="36"/>
  <c r="J252" i="36"/>
  <c r="K252" i="36"/>
  <c r="L252" i="36"/>
  <c r="M252" i="36"/>
  <c r="N252" i="36"/>
  <c r="O252" i="36"/>
  <c r="P252" i="36"/>
  <c r="Q252" i="36"/>
  <c r="R252" i="36"/>
  <c r="S252" i="36"/>
  <c r="T252" i="36"/>
  <c r="U252" i="36"/>
  <c r="J253" i="36"/>
  <c r="K253" i="36"/>
  <c r="L253" i="36"/>
  <c r="M253" i="36"/>
  <c r="N253" i="36"/>
  <c r="O253" i="36"/>
  <c r="P253" i="36"/>
  <c r="Q253" i="36"/>
  <c r="R253" i="36"/>
  <c r="S253" i="36"/>
  <c r="T253" i="36"/>
  <c r="U253" i="36"/>
  <c r="J254" i="36"/>
  <c r="K254" i="36"/>
  <c r="L254" i="36"/>
  <c r="M254" i="36"/>
  <c r="N254" i="36"/>
  <c r="O254" i="36"/>
  <c r="P254" i="36"/>
  <c r="Q254" i="36"/>
  <c r="R254" i="36"/>
  <c r="S254" i="36"/>
  <c r="T254" i="36"/>
  <c r="U254" i="36"/>
  <c r="J255" i="36"/>
  <c r="K255" i="36"/>
  <c r="L255" i="36"/>
  <c r="M255" i="36"/>
  <c r="N255" i="36"/>
  <c r="O255" i="36"/>
  <c r="P255" i="36"/>
  <c r="Q255" i="36"/>
  <c r="R255" i="36"/>
  <c r="S255" i="36"/>
  <c r="T255" i="36"/>
  <c r="U255" i="36"/>
  <c r="J256" i="36"/>
  <c r="K256" i="36"/>
  <c r="L256" i="36"/>
  <c r="M256" i="36"/>
  <c r="N256" i="36"/>
  <c r="O256" i="36"/>
  <c r="P256" i="36"/>
  <c r="Q256" i="36"/>
  <c r="R256" i="36"/>
  <c r="S256" i="36"/>
  <c r="T256" i="36"/>
  <c r="U256" i="36"/>
  <c r="J257" i="36"/>
  <c r="K257" i="36"/>
  <c r="L257" i="36"/>
  <c r="M257" i="36"/>
  <c r="N257" i="36"/>
  <c r="O257" i="36"/>
  <c r="P257" i="36"/>
  <c r="Q257" i="36"/>
  <c r="R257" i="36"/>
  <c r="S257" i="36"/>
  <c r="T257" i="36"/>
  <c r="U257" i="36"/>
  <c r="J258" i="36"/>
  <c r="K258" i="36"/>
  <c r="L258" i="36"/>
  <c r="M258" i="36"/>
  <c r="N258" i="36"/>
  <c r="O258" i="36"/>
  <c r="P258" i="36"/>
  <c r="Q258" i="36"/>
  <c r="R258" i="36"/>
  <c r="S258" i="36"/>
  <c r="T258" i="36"/>
  <c r="U258" i="36"/>
  <c r="J259" i="36"/>
  <c r="K259" i="36"/>
  <c r="L259" i="36"/>
  <c r="M259" i="36"/>
  <c r="N259" i="36"/>
  <c r="O259" i="36"/>
  <c r="P259" i="36"/>
  <c r="Q259" i="36"/>
  <c r="R259" i="36"/>
  <c r="S259" i="36"/>
  <c r="T259" i="36"/>
  <c r="U259" i="36"/>
  <c r="J260" i="36"/>
  <c r="K260" i="36"/>
  <c r="L260" i="36"/>
  <c r="M260" i="36"/>
  <c r="N260" i="36"/>
  <c r="O260" i="36"/>
  <c r="P260" i="36"/>
  <c r="Q260" i="36"/>
  <c r="R260" i="36"/>
  <c r="S260" i="36"/>
  <c r="T260" i="36"/>
  <c r="U260" i="36"/>
  <c r="J261" i="36"/>
  <c r="K261" i="36"/>
  <c r="L261" i="36"/>
  <c r="M261" i="36"/>
  <c r="N261" i="36"/>
  <c r="O261" i="36"/>
  <c r="P261" i="36"/>
  <c r="Q261" i="36"/>
  <c r="R261" i="36"/>
  <c r="S261" i="36"/>
  <c r="T261" i="36"/>
  <c r="U261" i="36"/>
  <c r="J262" i="36"/>
  <c r="K262" i="36"/>
  <c r="L262" i="36"/>
  <c r="M262" i="36"/>
  <c r="N262" i="36"/>
  <c r="O262" i="36"/>
  <c r="P262" i="36"/>
  <c r="Q262" i="36"/>
  <c r="R262" i="36"/>
  <c r="S262" i="36"/>
  <c r="T262" i="36"/>
  <c r="U262" i="36"/>
  <c r="J263" i="36"/>
  <c r="K263" i="36"/>
  <c r="L263" i="36"/>
  <c r="M263" i="36"/>
  <c r="N263" i="36"/>
  <c r="O263" i="36"/>
  <c r="P263" i="36"/>
  <c r="Q263" i="36"/>
  <c r="R263" i="36"/>
  <c r="S263" i="36"/>
  <c r="T263" i="36"/>
  <c r="U263" i="36"/>
  <c r="J264" i="36"/>
  <c r="K264" i="36"/>
  <c r="L264" i="36"/>
  <c r="M264" i="36"/>
  <c r="N264" i="36"/>
  <c r="O264" i="36"/>
  <c r="P264" i="36"/>
  <c r="Q264" i="36"/>
  <c r="R264" i="36"/>
  <c r="S264" i="36"/>
  <c r="T264" i="36"/>
  <c r="U264" i="36"/>
  <c r="J265" i="36"/>
  <c r="K265" i="36"/>
  <c r="L265" i="36"/>
  <c r="M265" i="36"/>
  <c r="N265" i="36"/>
  <c r="O265" i="36"/>
  <c r="P265" i="36"/>
  <c r="Q265" i="36"/>
  <c r="R265" i="36"/>
  <c r="S265" i="36"/>
  <c r="T265" i="36"/>
  <c r="U265" i="36"/>
  <c r="J266" i="36"/>
  <c r="K266" i="36"/>
  <c r="L266" i="36"/>
  <c r="M266" i="36"/>
  <c r="N266" i="36"/>
  <c r="O266" i="36"/>
  <c r="P266" i="36"/>
  <c r="Q266" i="36"/>
  <c r="R266" i="36"/>
  <c r="S266" i="36"/>
  <c r="T266" i="36"/>
  <c r="U266" i="36"/>
  <c r="J267" i="36"/>
  <c r="K267" i="36"/>
  <c r="L267" i="36"/>
  <c r="M267" i="36"/>
  <c r="N267" i="36"/>
  <c r="O267" i="36"/>
  <c r="P267" i="36"/>
  <c r="Q267" i="36"/>
  <c r="R267" i="36"/>
  <c r="S267" i="36"/>
  <c r="T267" i="36"/>
  <c r="U267" i="36"/>
  <c r="J268" i="36"/>
  <c r="K268" i="36"/>
  <c r="L268" i="36"/>
  <c r="M268" i="36"/>
  <c r="N268" i="36"/>
  <c r="O268" i="36"/>
  <c r="P268" i="36"/>
  <c r="Q268" i="36"/>
  <c r="R268" i="36"/>
  <c r="S268" i="36"/>
  <c r="T268" i="36"/>
  <c r="U268" i="36"/>
  <c r="J269" i="36"/>
  <c r="K269" i="36"/>
  <c r="L269" i="36"/>
  <c r="M269" i="36"/>
  <c r="N269" i="36"/>
  <c r="O269" i="36"/>
  <c r="P269" i="36"/>
  <c r="Q269" i="36"/>
  <c r="R269" i="36"/>
  <c r="S269" i="36"/>
  <c r="T269" i="36"/>
  <c r="U269" i="36"/>
  <c r="J270" i="36"/>
  <c r="K270" i="36"/>
  <c r="L270" i="36"/>
  <c r="M270" i="36"/>
  <c r="N270" i="36"/>
  <c r="O270" i="36"/>
  <c r="P270" i="36"/>
  <c r="Q270" i="36"/>
  <c r="R270" i="36"/>
  <c r="S270" i="36"/>
  <c r="T270" i="36"/>
  <c r="U270" i="36"/>
  <c r="J271" i="36"/>
  <c r="K271" i="36"/>
  <c r="L271" i="36"/>
  <c r="M271" i="36"/>
  <c r="N271" i="36"/>
  <c r="O271" i="36"/>
  <c r="P271" i="36"/>
  <c r="Q271" i="36"/>
  <c r="R271" i="36"/>
  <c r="S271" i="36"/>
  <c r="T271" i="36"/>
  <c r="U271" i="36"/>
  <c r="J272" i="36"/>
  <c r="K272" i="36"/>
  <c r="L272" i="36"/>
  <c r="M272" i="36"/>
  <c r="N272" i="36"/>
  <c r="O272" i="36"/>
  <c r="P272" i="36"/>
  <c r="Q272" i="36"/>
  <c r="R272" i="36"/>
  <c r="S272" i="36"/>
  <c r="T272" i="36"/>
  <c r="U272" i="36"/>
  <c r="J273" i="36"/>
  <c r="K273" i="36"/>
  <c r="L273" i="36"/>
  <c r="M273" i="36"/>
  <c r="N273" i="36"/>
  <c r="O273" i="36"/>
  <c r="P273" i="36"/>
  <c r="Q273" i="36"/>
  <c r="R273" i="36"/>
  <c r="S273" i="36"/>
  <c r="T273" i="36"/>
  <c r="U273" i="36"/>
  <c r="J274" i="36"/>
  <c r="K274" i="36"/>
  <c r="L274" i="36"/>
  <c r="M274" i="36"/>
  <c r="N274" i="36"/>
  <c r="O274" i="36"/>
  <c r="P274" i="36"/>
  <c r="Q274" i="36"/>
  <c r="R274" i="36"/>
  <c r="S274" i="36"/>
  <c r="T274" i="36"/>
  <c r="U274" i="36"/>
  <c r="J275" i="36"/>
  <c r="K275" i="36"/>
  <c r="L275" i="36"/>
  <c r="M275" i="36"/>
  <c r="N275" i="36"/>
  <c r="O275" i="36"/>
  <c r="P275" i="36"/>
  <c r="Q275" i="36"/>
  <c r="R275" i="36"/>
  <c r="S275" i="36"/>
  <c r="T275" i="36"/>
  <c r="U275" i="36"/>
  <c r="J276" i="36"/>
  <c r="K276" i="36"/>
  <c r="L276" i="36"/>
  <c r="M276" i="36"/>
  <c r="N276" i="36"/>
  <c r="O276" i="36"/>
  <c r="P276" i="36"/>
  <c r="Q276" i="36"/>
  <c r="R276" i="36"/>
  <c r="S276" i="36"/>
  <c r="T276" i="36"/>
  <c r="U276" i="36"/>
  <c r="J277" i="36"/>
  <c r="K277" i="36"/>
  <c r="L277" i="36"/>
  <c r="M277" i="36"/>
  <c r="N277" i="36"/>
  <c r="O277" i="36"/>
  <c r="P277" i="36"/>
  <c r="Q277" i="36"/>
  <c r="R277" i="36"/>
  <c r="S277" i="36"/>
  <c r="T277" i="36"/>
  <c r="U277" i="36"/>
  <c r="J278" i="36"/>
  <c r="K278" i="36"/>
  <c r="L278" i="36"/>
  <c r="M278" i="36"/>
  <c r="N278" i="36"/>
  <c r="O278" i="36"/>
  <c r="P278" i="36"/>
  <c r="Q278" i="36"/>
  <c r="R278" i="36"/>
  <c r="S278" i="36"/>
  <c r="T278" i="36"/>
  <c r="U278" i="36"/>
  <c r="J279" i="36"/>
  <c r="K279" i="36"/>
  <c r="L279" i="36"/>
  <c r="M279" i="36"/>
  <c r="N279" i="36"/>
  <c r="O279" i="36"/>
  <c r="P279" i="36"/>
  <c r="Q279" i="36"/>
  <c r="R279" i="36"/>
  <c r="S279" i="36"/>
  <c r="T279" i="36"/>
  <c r="U279" i="36"/>
  <c r="J280" i="36"/>
  <c r="K280" i="36"/>
  <c r="L280" i="36"/>
  <c r="M280" i="36"/>
  <c r="N280" i="36"/>
  <c r="O280" i="36"/>
  <c r="P280" i="36"/>
  <c r="Q280" i="36"/>
  <c r="R280" i="36"/>
  <c r="S280" i="36"/>
  <c r="T280" i="36"/>
  <c r="U280" i="36"/>
  <c r="J281" i="36"/>
  <c r="K281" i="36"/>
  <c r="L281" i="36"/>
  <c r="M281" i="36"/>
  <c r="N281" i="36"/>
  <c r="O281" i="36"/>
  <c r="P281" i="36"/>
  <c r="Q281" i="36"/>
  <c r="R281" i="36"/>
  <c r="S281" i="36"/>
  <c r="T281" i="36"/>
  <c r="U281" i="36"/>
  <c r="J282" i="36"/>
  <c r="K282" i="36"/>
  <c r="L282" i="36"/>
  <c r="M282" i="36"/>
  <c r="N282" i="36"/>
  <c r="O282" i="36"/>
  <c r="P282" i="36"/>
  <c r="Q282" i="36"/>
  <c r="R282" i="36"/>
  <c r="S282" i="36"/>
  <c r="T282" i="36"/>
  <c r="U282" i="36"/>
  <c r="J283" i="36"/>
  <c r="K283" i="36"/>
  <c r="L283" i="36"/>
  <c r="M283" i="36"/>
  <c r="N283" i="36"/>
  <c r="O283" i="36"/>
  <c r="P283" i="36"/>
  <c r="Q283" i="36"/>
  <c r="R283" i="36"/>
  <c r="S283" i="36"/>
  <c r="T283" i="36"/>
  <c r="U283" i="36"/>
  <c r="J284" i="36"/>
  <c r="K284" i="36"/>
  <c r="L284" i="36"/>
  <c r="M284" i="36"/>
  <c r="N284" i="36"/>
  <c r="O284" i="36"/>
  <c r="P284" i="36"/>
  <c r="Q284" i="36"/>
  <c r="R284" i="36"/>
  <c r="S284" i="36"/>
  <c r="T284" i="36"/>
  <c r="U284" i="36"/>
  <c r="J285" i="36"/>
  <c r="K285" i="36"/>
  <c r="L285" i="36"/>
  <c r="M285" i="36"/>
  <c r="N285" i="36"/>
  <c r="O285" i="36"/>
  <c r="P285" i="36"/>
  <c r="Q285" i="36"/>
  <c r="R285" i="36"/>
  <c r="S285" i="36"/>
  <c r="T285" i="36"/>
  <c r="U285" i="36"/>
  <c r="J286" i="36"/>
  <c r="K286" i="36"/>
  <c r="L286" i="36"/>
  <c r="M286" i="36"/>
  <c r="N286" i="36"/>
  <c r="O286" i="36"/>
  <c r="P286" i="36"/>
  <c r="Q286" i="36"/>
  <c r="R286" i="36"/>
  <c r="S286" i="36"/>
  <c r="T286" i="36"/>
  <c r="U286" i="36"/>
  <c r="J287" i="36"/>
  <c r="K287" i="36"/>
  <c r="L287" i="36"/>
  <c r="M287" i="36"/>
  <c r="N287" i="36"/>
  <c r="O287" i="36"/>
  <c r="P287" i="36"/>
  <c r="Q287" i="36"/>
  <c r="R287" i="36"/>
  <c r="S287" i="36"/>
  <c r="T287" i="36"/>
  <c r="U287" i="36"/>
  <c r="J288" i="36"/>
  <c r="K288" i="36"/>
  <c r="L288" i="36"/>
  <c r="M288" i="36"/>
  <c r="N288" i="36"/>
  <c r="O288" i="36"/>
  <c r="P288" i="36"/>
  <c r="Q288" i="36"/>
  <c r="R288" i="36"/>
  <c r="S288" i="36"/>
  <c r="T288" i="36"/>
  <c r="U288" i="36"/>
  <c r="J289" i="36"/>
  <c r="K289" i="36"/>
  <c r="L289" i="36"/>
  <c r="M289" i="36"/>
  <c r="N289" i="36"/>
  <c r="O289" i="36"/>
  <c r="P289" i="36"/>
  <c r="Q289" i="36"/>
  <c r="R289" i="36"/>
  <c r="S289" i="36"/>
  <c r="T289" i="36"/>
  <c r="U289" i="36"/>
  <c r="J290" i="36"/>
  <c r="K290" i="36"/>
  <c r="L290" i="36"/>
  <c r="M290" i="36"/>
  <c r="N290" i="36"/>
  <c r="O290" i="36"/>
  <c r="P290" i="36"/>
  <c r="Q290" i="36"/>
  <c r="R290" i="36"/>
  <c r="S290" i="36"/>
  <c r="T290" i="36"/>
  <c r="U290" i="36"/>
  <c r="J291" i="36"/>
  <c r="K291" i="36"/>
  <c r="L291" i="36"/>
  <c r="M291" i="36"/>
  <c r="N291" i="36"/>
  <c r="O291" i="36"/>
  <c r="P291" i="36"/>
  <c r="Q291" i="36"/>
  <c r="R291" i="36"/>
  <c r="S291" i="36"/>
  <c r="T291" i="36"/>
  <c r="U291" i="36"/>
  <c r="J292" i="36"/>
  <c r="K292" i="36"/>
  <c r="L292" i="36"/>
  <c r="M292" i="36"/>
  <c r="N292" i="36"/>
  <c r="O292" i="36"/>
  <c r="P292" i="36"/>
  <c r="Q292" i="36"/>
  <c r="R292" i="36"/>
  <c r="S292" i="36"/>
  <c r="T292" i="36"/>
  <c r="U292" i="36"/>
  <c r="J293" i="36"/>
  <c r="K293" i="36"/>
  <c r="L293" i="36"/>
  <c r="M293" i="36"/>
  <c r="N293" i="36"/>
  <c r="O293" i="36"/>
  <c r="P293" i="36"/>
  <c r="Q293" i="36"/>
  <c r="R293" i="36"/>
  <c r="S293" i="36"/>
  <c r="T293" i="36"/>
  <c r="U293" i="36"/>
  <c r="J294" i="36"/>
  <c r="K294" i="36"/>
  <c r="L294" i="36"/>
  <c r="M294" i="36"/>
  <c r="N294" i="36"/>
  <c r="O294" i="36"/>
  <c r="P294" i="36"/>
  <c r="Q294" i="36"/>
  <c r="R294" i="36"/>
  <c r="S294" i="36"/>
  <c r="T294" i="36"/>
  <c r="U294" i="36"/>
  <c r="J295" i="36"/>
  <c r="K295" i="36"/>
  <c r="L295" i="36"/>
  <c r="M295" i="36"/>
  <c r="N295" i="36"/>
  <c r="O295" i="36"/>
  <c r="P295" i="36"/>
  <c r="Q295" i="36"/>
  <c r="R295" i="36"/>
  <c r="S295" i="36"/>
  <c r="T295" i="36"/>
  <c r="U295" i="36"/>
  <c r="J296" i="36"/>
  <c r="K296" i="36"/>
  <c r="L296" i="36"/>
  <c r="M296" i="36"/>
  <c r="N296" i="36"/>
  <c r="O296" i="36"/>
  <c r="P296" i="36"/>
  <c r="Q296" i="36"/>
  <c r="R296" i="36"/>
  <c r="S296" i="36"/>
  <c r="T296" i="36"/>
  <c r="U296" i="36"/>
  <c r="J297" i="36"/>
  <c r="K297" i="36"/>
  <c r="L297" i="36"/>
  <c r="M297" i="36"/>
  <c r="N297" i="36"/>
  <c r="O297" i="36"/>
  <c r="P297" i="36"/>
  <c r="Q297" i="36"/>
  <c r="R297" i="36"/>
  <c r="S297" i="36"/>
  <c r="T297" i="36"/>
  <c r="U297" i="36"/>
  <c r="J298" i="36"/>
  <c r="K298" i="36"/>
  <c r="L298" i="36"/>
  <c r="M298" i="36"/>
  <c r="N298" i="36"/>
  <c r="O298" i="36"/>
  <c r="P298" i="36"/>
  <c r="Q298" i="36"/>
  <c r="R298" i="36"/>
  <c r="S298" i="36"/>
  <c r="T298" i="36"/>
  <c r="U298" i="36"/>
  <c r="J299" i="36"/>
  <c r="K299" i="36"/>
  <c r="L299" i="36"/>
  <c r="M299" i="36"/>
  <c r="N299" i="36"/>
  <c r="O299" i="36"/>
  <c r="P299" i="36"/>
  <c r="Q299" i="36"/>
  <c r="R299" i="36"/>
  <c r="S299" i="36"/>
  <c r="T299" i="36"/>
  <c r="U299" i="36"/>
  <c r="J300" i="36"/>
  <c r="K300" i="36"/>
  <c r="L300" i="36"/>
  <c r="M300" i="36"/>
  <c r="N300" i="36"/>
  <c r="O300" i="36"/>
  <c r="P300" i="36"/>
  <c r="Q300" i="36"/>
  <c r="R300" i="36"/>
  <c r="S300" i="36"/>
  <c r="T300" i="36"/>
  <c r="U300" i="36"/>
  <c r="J301" i="36"/>
  <c r="K301" i="36"/>
  <c r="L301" i="36"/>
  <c r="M301" i="36"/>
  <c r="N301" i="36"/>
  <c r="O301" i="36"/>
  <c r="P301" i="36"/>
  <c r="Q301" i="36"/>
  <c r="R301" i="36"/>
  <c r="S301" i="36"/>
  <c r="T301" i="36"/>
  <c r="U301" i="36"/>
  <c r="J302" i="36"/>
  <c r="K302" i="36"/>
  <c r="L302" i="36"/>
  <c r="M302" i="36"/>
  <c r="N302" i="36"/>
  <c r="O302" i="36"/>
  <c r="P302" i="36"/>
  <c r="Q302" i="36"/>
  <c r="R302" i="36"/>
  <c r="S302" i="36"/>
  <c r="T302" i="36"/>
  <c r="U302" i="36"/>
  <c r="J303" i="36"/>
  <c r="K303" i="36"/>
  <c r="L303" i="36"/>
  <c r="M303" i="36"/>
  <c r="N303" i="36"/>
  <c r="O303" i="36"/>
  <c r="P303" i="36"/>
  <c r="Q303" i="36"/>
  <c r="R303" i="36"/>
  <c r="S303" i="36"/>
  <c r="T303" i="36"/>
  <c r="U303" i="36"/>
  <c r="J304" i="36"/>
  <c r="K304" i="36"/>
  <c r="L304" i="36"/>
  <c r="M304" i="36"/>
  <c r="N304" i="36"/>
  <c r="O304" i="36"/>
  <c r="P304" i="36"/>
  <c r="Q304" i="36"/>
  <c r="R304" i="36"/>
  <c r="S304" i="36"/>
  <c r="T304" i="36"/>
  <c r="U304" i="36"/>
  <c r="J305" i="36"/>
  <c r="K305" i="36"/>
  <c r="L305" i="36"/>
  <c r="M305" i="36"/>
  <c r="N305" i="36"/>
  <c r="O305" i="36"/>
  <c r="P305" i="36"/>
  <c r="Q305" i="36"/>
  <c r="R305" i="36"/>
  <c r="S305" i="36"/>
  <c r="T305" i="36"/>
  <c r="U305" i="36"/>
  <c r="J306" i="36"/>
  <c r="K306" i="36"/>
  <c r="L306" i="36"/>
  <c r="M306" i="36"/>
  <c r="N306" i="36"/>
  <c r="O306" i="36"/>
  <c r="P306" i="36"/>
  <c r="Q306" i="36"/>
  <c r="R306" i="36"/>
  <c r="S306" i="36"/>
  <c r="T306" i="36"/>
  <c r="U306" i="36"/>
  <c r="J307" i="36"/>
  <c r="K307" i="36"/>
  <c r="L307" i="36"/>
  <c r="M307" i="36"/>
  <c r="N307" i="36"/>
  <c r="O307" i="36"/>
  <c r="P307" i="36"/>
  <c r="Q307" i="36"/>
  <c r="R307" i="36"/>
  <c r="S307" i="36"/>
  <c r="T307" i="36"/>
  <c r="U307" i="36"/>
  <c r="J308" i="36"/>
  <c r="K308" i="36"/>
  <c r="L308" i="36"/>
  <c r="M308" i="36"/>
  <c r="N308" i="36"/>
  <c r="O308" i="36"/>
  <c r="P308" i="36"/>
  <c r="Q308" i="36"/>
  <c r="R308" i="36"/>
  <c r="S308" i="36"/>
  <c r="T308" i="36"/>
  <c r="U308" i="36"/>
  <c r="J309" i="36"/>
  <c r="K309" i="36"/>
  <c r="L309" i="36"/>
  <c r="M309" i="36"/>
  <c r="N309" i="36"/>
  <c r="O309" i="36"/>
  <c r="P309" i="36"/>
  <c r="Q309" i="36"/>
  <c r="R309" i="36"/>
  <c r="S309" i="36"/>
  <c r="T309" i="36"/>
  <c r="U309" i="36"/>
  <c r="J310" i="36"/>
  <c r="K310" i="36"/>
  <c r="L310" i="36"/>
  <c r="M310" i="36"/>
  <c r="N310" i="36"/>
  <c r="O310" i="36"/>
  <c r="P310" i="36"/>
  <c r="Q310" i="36"/>
  <c r="R310" i="36"/>
  <c r="S310" i="36"/>
  <c r="T310" i="36"/>
  <c r="U310" i="36"/>
  <c r="J311" i="36"/>
  <c r="K311" i="36"/>
  <c r="L311" i="36"/>
  <c r="M311" i="36"/>
  <c r="N311" i="36"/>
  <c r="O311" i="36"/>
  <c r="P311" i="36"/>
  <c r="Q311" i="36"/>
  <c r="R311" i="36"/>
  <c r="S311" i="36"/>
  <c r="T311" i="36"/>
  <c r="U311" i="36"/>
  <c r="J312" i="36"/>
  <c r="K312" i="36"/>
  <c r="L312" i="36"/>
  <c r="M312" i="36"/>
  <c r="N312" i="36"/>
  <c r="O312" i="36"/>
  <c r="P312" i="36"/>
  <c r="Q312" i="36"/>
  <c r="R312" i="36"/>
  <c r="S312" i="36"/>
  <c r="T312" i="36"/>
  <c r="U312" i="36"/>
  <c r="J313" i="36"/>
  <c r="K313" i="36"/>
  <c r="L313" i="36"/>
  <c r="M313" i="36"/>
  <c r="N313" i="36"/>
  <c r="O313" i="36"/>
  <c r="P313" i="36"/>
  <c r="Q313" i="36"/>
  <c r="R313" i="36"/>
  <c r="S313" i="36"/>
  <c r="T313" i="36"/>
  <c r="U313" i="36"/>
  <c r="J314" i="36"/>
  <c r="K314" i="36"/>
  <c r="L314" i="36"/>
  <c r="M314" i="36"/>
  <c r="N314" i="36"/>
  <c r="O314" i="36"/>
  <c r="P314" i="36"/>
  <c r="Q314" i="36"/>
  <c r="R314" i="36"/>
  <c r="S314" i="36"/>
  <c r="T314" i="36"/>
  <c r="U314" i="36"/>
  <c r="J315" i="36"/>
  <c r="K315" i="36"/>
  <c r="L315" i="36"/>
  <c r="M315" i="36"/>
  <c r="N315" i="36"/>
  <c r="O315" i="36"/>
  <c r="P315" i="36"/>
  <c r="Q315" i="36"/>
  <c r="R315" i="36"/>
  <c r="S315" i="36"/>
  <c r="T315" i="36"/>
  <c r="U315" i="36"/>
  <c r="J316" i="36"/>
  <c r="K316" i="36"/>
  <c r="L316" i="36"/>
  <c r="M316" i="36"/>
  <c r="N316" i="36"/>
  <c r="O316" i="36"/>
  <c r="P316" i="36"/>
  <c r="Q316" i="36"/>
  <c r="R316" i="36"/>
  <c r="S316" i="36"/>
  <c r="T316" i="36"/>
  <c r="U316" i="36"/>
  <c r="J317" i="36"/>
  <c r="K317" i="36"/>
  <c r="L317" i="36"/>
  <c r="M317" i="36"/>
  <c r="N317" i="36"/>
  <c r="O317" i="36"/>
  <c r="P317" i="36"/>
  <c r="Q317" i="36"/>
  <c r="R317" i="36"/>
  <c r="S317" i="36"/>
  <c r="T317" i="36"/>
  <c r="U317" i="36"/>
  <c r="J318" i="36"/>
  <c r="K318" i="36"/>
  <c r="L318" i="36"/>
  <c r="M318" i="36"/>
  <c r="N318" i="36"/>
  <c r="O318" i="36"/>
  <c r="P318" i="36"/>
  <c r="Q318" i="36"/>
  <c r="R318" i="36"/>
  <c r="S318" i="36"/>
  <c r="T318" i="36"/>
  <c r="U318" i="36"/>
  <c r="J319" i="36"/>
  <c r="K319" i="36"/>
  <c r="L319" i="36"/>
  <c r="M319" i="36"/>
  <c r="N319" i="36"/>
  <c r="O319" i="36"/>
  <c r="P319" i="36"/>
  <c r="Q319" i="36"/>
  <c r="R319" i="36"/>
  <c r="S319" i="36"/>
  <c r="T319" i="36"/>
  <c r="U319" i="36"/>
  <c r="J320" i="36"/>
  <c r="K320" i="36"/>
  <c r="L320" i="36"/>
  <c r="M320" i="36"/>
  <c r="N320" i="36"/>
  <c r="O320" i="36"/>
  <c r="P320" i="36"/>
  <c r="Q320" i="36"/>
  <c r="R320" i="36"/>
  <c r="S320" i="36"/>
  <c r="T320" i="36"/>
  <c r="U320" i="36"/>
  <c r="J321" i="36"/>
  <c r="K321" i="36"/>
  <c r="L321" i="36"/>
  <c r="M321" i="36"/>
  <c r="N321" i="36"/>
  <c r="O321" i="36"/>
  <c r="P321" i="36"/>
  <c r="Q321" i="36"/>
  <c r="R321" i="36"/>
  <c r="S321" i="36"/>
  <c r="T321" i="36"/>
  <c r="U321" i="36"/>
  <c r="J322" i="36"/>
  <c r="K322" i="36"/>
  <c r="L322" i="36"/>
  <c r="M322" i="36"/>
  <c r="N322" i="36"/>
  <c r="O322" i="36"/>
  <c r="P322" i="36"/>
  <c r="Q322" i="36"/>
  <c r="R322" i="36"/>
  <c r="S322" i="36"/>
  <c r="T322" i="36"/>
  <c r="U322" i="36"/>
  <c r="J323" i="36"/>
  <c r="K323" i="36"/>
  <c r="L323" i="36"/>
  <c r="M323" i="36"/>
  <c r="N323" i="36"/>
  <c r="O323" i="36"/>
  <c r="P323" i="36"/>
  <c r="Q323" i="36"/>
  <c r="R323" i="36"/>
  <c r="S323" i="36"/>
  <c r="T323" i="36"/>
  <c r="U323" i="36"/>
  <c r="J324" i="36"/>
  <c r="K324" i="36"/>
  <c r="L324" i="36"/>
  <c r="M324" i="36"/>
  <c r="N324" i="36"/>
  <c r="O324" i="36"/>
  <c r="P324" i="36"/>
  <c r="Q324" i="36"/>
  <c r="R324" i="36"/>
  <c r="S324" i="36"/>
  <c r="T324" i="36"/>
  <c r="U324" i="36"/>
  <c r="J325" i="36"/>
  <c r="K325" i="36"/>
  <c r="L325" i="36"/>
  <c r="M325" i="36"/>
  <c r="N325" i="36"/>
  <c r="O325" i="36"/>
  <c r="P325" i="36"/>
  <c r="Q325" i="36"/>
  <c r="R325" i="36"/>
  <c r="S325" i="36"/>
  <c r="T325" i="36"/>
  <c r="U325" i="36"/>
  <c r="J326" i="36"/>
  <c r="K326" i="36"/>
  <c r="L326" i="36"/>
  <c r="M326" i="36"/>
  <c r="N326" i="36"/>
  <c r="O326" i="36"/>
  <c r="P326" i="36"/>
  <c r="Q326" i="36"/>
  <c r="R326" i="36"/>
  <c r="S326" i="36"/>
  <c r="T326" i="36"/>
  <c r="U326" i="36"/>
  <c r="J327" i="36"/>
  <c r="K327" i="36"/>
  <c r="L327" i="36"/>
  <c r="M327" i="36"/>
  <c r="N327" i="36"/>
  <c r="O327" i="36"/>
  <c r="P327" i="36"/>
  <c r="Q327" i="36"/>
  <c r="R327" i="36"/>
  <c r="S327" i="36"/>
  <c r="T327" i="36"/>
  <c r="U327" i="36"/>
  <c r="J328" i="36"/>
  <c r="K328" i="36"/>
  <c r="L328" i="36"/>
  <c r="M328" i="36"/>
  <c r="N328" i="36"/>
  <c r="O328" i="36"/>
  <c r="P328" i="36"/>
  <c r="Q328" i="36"/>
  <c r="R328" i="36"/>
  <c r="S328" i="36"/>
  <c r="T328" i="36"/>
  <c r="U328" i="36"/>
  <c r="J329" i="36"/>
  <c r="K329" i="36"/>
  <c r="L329" i="36"/>
  <c r="M329" i="36"/>
  <c r="N329" i="36"/>
  <c r="O329" i="36"/>
  <c r="P329" i="36"/>
  <c r="Q329" i="36"/>
  <c r="R329" i="36"/>
  <c r="S329" i="36"/>
  <c r="T329" i="36"/>
  <c r="U329" i="36"/>
  <c r="J330" i="36"/>
  <c r="K330" i="36"/>
  <c r="L330" i="36"/>
  <c r="M330" i="36"/>
  <c r="N330" i="36"/>
  <c r="O330" i="36"/>
  <c r="P330" i="36"/>
  <c r="Q330" i="36"/>
  <c r="R330" i="36"/>
  <c r="S330" i="36"/>
  <c r="T330" i="36"/>
  <c r="U330" i="36"/>
  <c r="J331" i="36"/>
  <c r="K331" i="36"/>
  <c r="L331" i="36"/>
  <c r="M331" i="36"/>
  <c r="N331" i="36"/>
  <c r="O331" i="36"/>
  <c r="P331" i="36"/>
  <c r="Q331" i="36"/>
  <c r="R331" i="36"/>
  <c r="S331" i="36"/>
  <c r="T331" i="36"/>
  <c r="U331" i="36"/>
  <c r="J332" i="36"/>
  <c r="K332" i="36"/>
  <c r="L332" i="36"/>
  <c r="M332" i="36"/>
  <c r="N332" i="36"/>
  <c r="O332" i="36"/>
  <c r="P332" i="36"/>
  <c r="Q332" i="36"/>
  <c r="R332" i="36"/>
  <c r="S332" i="36"/>
  <c r="T332" i="36"/>
  <c r="U332" i="36"/>
  <c r="J333" i="36"/>
  <c r="K333" i="36"/>
  <c r="L333" i="36"/>
  <c r="M333" i="36"/>
  <c r="N333" i="36"/>
  <c r="O333" i="36"/>
  <c r="P333" i="36"/>
  <c r="Q333" i="36"/>
  <c r="R333" i="36"/>
  <c r="S333" i="36"/>
  <c r="T333" i="36"/>
  <c r="U333" i="36"/>
  <c r="J334" i="36"/>
  <c r="K334" i="36"/>
  <c r="L334" i="36"/>
  <c r="M334" i="36"/>
  <c r="N334" i="36"/>
  <c r="O334" i="36"/>
  <c r="P334" i="36"/>
  <c r="Q334" i="36"/>
  <c r="R334" i="36"/>
  <c r="S334" i="36"/>
  <c r="T334" i="36"/>
  <c r="U334" i="36"/>
  <c r="J335" i="36"/>
  <c r="K335" i="36"/>
  <c r="L335" i="36"/>
  <c r="M335" i="36"/>
  <c r="N335" i="36"/>
  <c r="O335" i="36"/>
  <c r="P335" i="36"/>
  <c r="Q335" i="36"/>
  <c r="R335" i="36"/>
  <c r="S335" i="36"/>
  <c r="T335" i="36"/>
  <c r="U335" i="36"/>
  <c r="J336" i="36"/>
  <c r="K336" i="36"/>
  <c r="L336" i="36"/>
  <c r="M336" i="36"/>
  <c r="N336" i="36"/>
  <c r="O336" i="36"/>
  <c r="P336" i="36"/>
  <c r="Q336" i="36"/>
  <c r="R336" i="36"/>
  <c r="S336" i="36"/>
  <c r="T336" i="36"/>
  <c r="U336" i="36"/>
  <c r="J337" i="36"/>
  <c r="K337" i="36"/>
  <c r="L337" i="36"/>
  <c r="M337" i="36"/>
  <c r="N337" i="36"/>
  <c r="O337" i="36"/>
  <c r="P337" i="36"/>
  <c r="Q337" i="36"/>
  <c r="R337" i="36"/>
  <c r="S337" i="36"/>
  <c r="T337" i="36"/>
  <c r="U337" i="36"/>
  <c r="J338" i="36"/>
  <c r="K338" i="36"/>
  <c r="L338" i="36"/>
  <c r="M338" i="36"/>
  <c r="N338" i="36"/>
  <c r="O338" i="36"/>
  <c r="P338" i="36"/>
  <c r="Q338" i="36"/>
  <c r="R338" i="36"/>
  <c r="S338" i="36"/>
  <c r="T338" i="36"/>
  <c r="U338" i="36"/>
  <c r="J339" i="36"/>
  <c r="K339" i="36"/>
  <c r="L339" i="36"/>
  <c r="M339" i="36"/>
  <c r="N339" i="36"/>
  <c r="O339" i="36"/>
  <c r="P339" i="36"/>
  <c r="Q339" i="36"/>
  <c r="R339" i="36"/>
  <c r="S339" i="36"/>
  <c r="T339" i="36"/>
  <c r="U339" i="36"/>
  <c r="J340" i="36"/>
  <c r="K340" i="36"/>
  <c r="L340" i="36"/>
  <c r="M340" i="36"/>
  <c r="N340" i="36"/>
  <c r="O340" i="36"/>
  <c r="P340" i="36"/>
  <c r="Q340" i="36"/>
  <c r="R340" i="36"/>
  <c r="S340" i="36"/>
  <c r="T340" i="36"/>
  <c r="U340" i="36"/>
  <c r="J341" i="36"/>
  <c r="K341" i="36"/>
  <c r="L341" i="36"/>
  <c r="M341" i="36"/>
  <c r="N341" i="36"/>
  <c r="O341" i="36"/>
  <c r="P341" i="36"/>
  <c r="Q341" i="36"/>
  <c r="R341" i="36"/>
  <c r="S341" i="36"/>
  <c r="T341" i="36"/>
  <c r="U341" i="36"/>
  <c r="J342" i="36"/>
  <c r="K342" i="36"/>
  <c r="L342" i="36"/>
  <c r="M342" i="36"/>
  <c r="N342" i="36"/>
  <c r="O342" i="36"/>
  <c r="P342" i="36"/>
  <c r="Q342" i="36"/>
  <c r="R342" i="36"/>
  <c r="S342" i="36"/>
  <c r="T342" i="36"/>
  <c r="U342" i="36"/>
  <c r="J343" i="36"/>
  <c r="K343" i="36"/>
  <c r="L343" i="36"/>
  <c r="M343" i="36"/>
  <c r="N343" i="36"/>
  <c r="O343" i="36"/>
  <c r="P343" i="36"/>
  <c r="Q343" i="36"/>
  <c r="R343" i="36"/>
  <c r="S343" i="36"/>
  <c r="T343" i="36"/>
  <c r="U343" i="36"/>
  <c r="J344" i="36"/>
  <c r="K344" i="36"/>
  <c r="L344" i="36"/>
  <c r="M344" i="36"/>
  <c r="N344" i="36"/>
  <c r="O344" i="36"/>
  <c r="P344" i="36"/>
  <c r="Q344" i="36"/>
  <c r="R344" i="36"/>
  <c r="S344" i="36"/>
  <c r="T344" i="36"/>
  <c r="U344" i="36"/>
  <c r="J345" i="36"/>
  <c r="K345" i="36"/>
  <c r="L345" i="36"/>
  <c r="M345" i="36"/>
  <c r="N345" i="36"/>
  <c r="O345" i="36"/>
  <c r="P345" i="36"/>
  <c r="Q345" i="36"/>
  <c r="R345" i="36"/>
  <c r="S345" i="36"/>
  <c r="T345" i="36"/>
  <c r="U345" i="36"/>
  <c r="J346" i="36"/>
  <c r="K346" i="36"/>
  <c r="L346" i="36"/>
  <c r="M346" i="36"/>
  <c r="N346" i="36"/>
  <c r="O346" i="36"/>
  <c r="P346" i="36"/>
  <c r="Q346" i="36"/>
  <c r="R346" i="36"/>
  <c r="S346" i="36"/>
  <c r="T346" i="36"/>
  <c r="U346" i="36"/>
  <c r="J347" i="36"/>
  <c r="K347" i="36"/>
  <c r="L347" i="36"/>
  <c r="M347" i="36"/>
  <c r="N347" i="36"/>
  <c r="O347" i="36"/>
  <c r="P347" i="36"/>
  <c r="Q347" i="36"/>
  <c r="R347" i="36"/>
  <c r="S347" i="36"/>
  <c r="T347" i="36"/>
  <c r="U347" i="36"/>
  <c r="J348" i="36"/>
  <c r="K348" i="36"/>
  <c r="L348" i="36"/>
  <c r="M348" i="36"/>
  <c r="N348" i="36"/>
  <c r="O348" i="36"/>
  <c r="P348" i="36"/>
  <c r="Q348" i="36"/>
  <c r="R348" i="36"/>
  <c r="S348" i="36"/>
  <c r="T348" i="36"/>
  <c r="U348" i="36"/>
  <c r="J349" i="36"/>
  <c r="K349" i="36"/>
  <c r="L349" i="36"/>
  <c r="M349" i="36"/>
  <c r="N349" i="36"/>
  <c r="O349" i="36"/>
  <c r="P349" i="36"/>
  <c r="Q349" i="36"/>
  <c r="R349" i="36"/>
  <c r="S349" i="36"/>
  <c r="T349" i="36"/>
  <c r="U349" i="36"/>
  <c r="J350" i="36"/>
  <c r="K350" i="36"/>
  <c r="L350" i="36"/>
  <c r="M350" i="36"/>
  <c r="N350" i="36"/>
  <c r="O350" i="36"/>
  <c r="P350" i="36"/>
  <c r="Q350" i="36"/>
  <c r="R350" i="36"/>
  <c r="S350" i="36"/>
  <c r="T350" i="36"/>
  <c r="U350" i="36"/>
  <c r="J351" i="36"/>
  <c r="K351" i="36"/>
  <c r="L351" i="36"/>
  <c r="M351" i="36"/>
  <c r="N351" i="36"/>
  <c r="O351" i="36"/>
  <c r="P351" i="36"/>
  <c r="Q351" i="36"/>
  <c r="R351" i="36"/>
  <c r="S351" i="36"/>
  <c r="T351" i="36"/>
  <c r="U351" i="36"/>
  <c r="J352" i="36"/>
  <c r="K352" i="36"/>
  <c r="L352" i="36"/>
  <c r="M352" i="36"/>
  <c r="N352" i="36"/>
  <c r="O352" i="36"/>
  <c r="P352" i="36"/>
  <c r="Q352" i="36"/>
  <c r="R352" i="36"/>
  <c r="S352" i="36"/>
  <c r="T352" i="36"/>
  <c r="U352" i="36"/>
  <c r="J353" i="36"/>
  <c r="K353" i="36"/>
  <c r="L353" i="36"/>
  <c r="M353" i="36"/>
  <c r="N353" i="36"/>
  <c r="O353" i="36"/>
  <c r="P353" i="36"/>
  <c r="Q353" i="36"/>
  <c r="R353" i="36"/>
  <c r="S353" i="36"/>
  <c r="T353" i="36"/>
  <c r="U353" i="36"/>
  <c r="J354" i="36"/>
  <c r="K354" i="36"/>
  <c r="L354" i="36"/>
  <c r="M354" i="36"/>
  <c r="N354" i="36"/>
  <c r="O354" i="36"/>
  <c r="P354" i="36"/>
  <c r="Q354" i="36"/>
  <c r="R354" i="36"/>
  <c r="S354" i="36"/>
  <c r="T354" i="36"/>
  <c r="U354" i="36"/>
  <c r="U13" i="36"/>
  <c r="T13" i="36"/>
  <c r="S13" i="36"/>
  <c r="R13" i="36"/>
  <c r="Q13" i="36"/>
  <c r="P13" i="36"/>
  <c r="O13" i="36"/>
  <c r="N13" i="36"/>
  <c r="M13" i="36"/>
  <c r="L13" i="36"/>
  <c r="K13" i="36"/>
  <c r="V342" i="61"/>
  <c r="U342" i="61"/>
  <c r="R342" i="61"/>
  <c r="S342" i="61" s="1"/>
  <c r="AY342" i="36" s="1"/>
  <c r="V341" i="61"/>
  <c r="U341" i="61"/>
  <c r="R341" i="61"/>
  <c r="AJ341" i="36" s="1"/>
  <c r="V340" i="61"/>
  <c r="U340" i="61"/>
  <c r="R340" i="61"/>
  <c r="V339" i="61"/>
  <c r="U339" i="61"/>
  <c r="R339" i="61"/>
  <c r="V338" i="61"/>
  <c r="U338" i="61"/>
  <c r="R338" i="61"/>
  <c r="V337" i="61"/>
  <c r="U337" i="61"/>
  <c r="R337" i="61"/>
  <c r="V336" i="61"/>
  <c r="U336" i="61"/>
  <c r="R336" i="61"/>
  <c r="V335" i="61"/>
  <c r="U335" i="61"/>
  <c r="R335" i="61"/>
  <c r="V334" i="61"/>
  <c r="U334" i="61"/>
  <c r="R334" i="61"/>
  <c r="V333" i="61"/>
  <c r="U333" i="61"/>
  <c r="R333" i="61"/>
  <c r="S333" i="61" s="1"/>
  <c r="AY333" i="36" s="1"/>
  <c r="V332" i="61"/>
  <c r="U332" i="61"/>
  <c r="R332" i="61"/>
  <c r="V331" i="61"/>
  <c r="U331" i="61"/>
  <c r="R331" i="61"/>
  <c r="V330" i="61"/>
  <c r="U330" i="61"/>
  <c r="R330" i="61"/>
  <c r="V329" i="61"/>
  <c r="U329" i="61"/>
  <c r="R329" i="61"/>
  <c r="V328" i="61"/>
  <c r="U328" i="61"/>
  <c r="R328" i="61"/>
  <c r="S328" i="61" s="1"/>
  <c r="AY328" i="36" s="1"/>
  <c r="V327" i="61"/>
  <c r="U327" i="61"/>
  <c r="R327" i="61"/>
  <c r="V326" i="61"/>
  <c r="U326" i="61"/>
  <c r="R326" i="61"/>
  <c r="S326" i="61" s="1"/>
  <c r="AY326" i="36" s="1"/>
  <c r="V325" i="61"/>
  <c r="U325" i="61"/>
  <c r="R325" i="61"/>
  <c r="S325" i="61" s="1"/>
  <c r="AY325" i="36" s="1"/>
  <c r="V324" i="61"/>
  <c r="U324" i="61"/>
  <c r="R324" i="61"/>
  <c r="S324" i="61" s="1"/>
  <c r="AY324" i="36" s="1"/>
  <c r="V323" i="61"/>
  <c r="U323" i="61"/>
  <c r="R323" i="61"/>
  <c r="V322" i="61"/>
  <c r="U322" i="61"/>
  <c r="R322" i="61"/>
  <c r="V321" i="61"/>
  <c r="U321" i="61"/>
  <c r="R321" i="61"/>
  <c r="S321" i="61" s="1"/>
  <c r="AY321" i="36" s="1"/>
  <c r="V342" i="62"/>
  <c r="U342" i="62"/>
  <c r="R342" i="62"/>
  <c r="S342" i="62" s="1"/>
  <c r="AX342" i="36" s="1"/>
  <c r="V341" i="62"/>
  <c r="U341" i="62"/>
  <c r="R341" i="62"/>
  <c r="V340" i="62"/>
  <c r="U340" i="62"/>
  <c r="R340" i="62"/>
  <c r="S340" i="62" s="1"/>
  <c r="AX340" i="36" s="1"/>
  <c r="V339" i="62"/>
  <c r="U339" i="62"/>
  <c r="R339" i="62"/>
  <c r="AI339" i="36" s="1"/>
  <c r="V338" i="62"/>
  <c r="U338" i="62"/>
  <c r="R338" i="62"/>
  <c r="V337" i="62"/>
  <c r="U337" i="62"/>
  <c r="R337" i="62"/>
  <c r="S337" i="62" s="1"/>
  <c r="AX337" i="36" s="1"/>
  <c r="V336" i="62"/>
  <c r="U336" i="62"/>
  <c r="R336" i="62"/>
  <c r="S336" i="62" s="1"/>
  <c r="AX336" i="36" s="1"/>
  <c r="V335" i="62"/>
  <c r="U335" i="62"/>
  <c r="R335" i="62"/>
  <c r="S335" i="62" s="1"/>
  <c r="AX335" i="36" s="1"/>
  <c r="V334" i="62"/>
  <c r="U334" i="62"/>
  <c r="R334" i="62"/>
  <c r="V333" i="62"/>
  <c r="U333" i="62"/>
  <c r="R333" i="62"/>
  <c r="S333" i="62" s="1"/>
  <c r="AX333" i="36" s="1"/>
  <c r="V332" i="62"/>
  <c r="U332" i="62"/>
  <c r="R332" i="62"/>
  <c r="V331" i="62"/>
  <c r="U331" i="62"/>
  <c r="R331" i="62"/>
  <c r="AI331" i="36" s="1"/>
  <c r="V330" i="62"/>
  <c r="U330" i="62"/>
  <c r="R330" i="62"/>
  <c r="S330" i="62" s="1"/>
  <c r="AX330" i="36" s="1"/>
  <c r="V329" i="62"/>
  <c r="U329" i="62"/>
  <c r="R329" i="62"/>
  <c r="S329" i="62" s="1"/>
  <c r="AX329" i="36" s="1"/>
  <c r="V328" i="62"/>
  <c r="U328" i="62"/>
  <c r="R328" i="62"/>
  <c r="V327" i="62"/>
  <c r="U327" i="62"/>
  <c r="R327" i="62"/>
  <c r="V326" i="62"/>
  <c r="U326" i="62"/>
  <c r="R326" i="62"/>
  <c r="S326" i="62" s="1"/>
  <c r="AX326" i="36" s="1"/>
  <c r="V325" i="62"/>
  <c r="U325" i="62"/>
  <c r="R325" i="62"/>
  <c r="V324" i="62"/>
  <c r="U324" i="62"/>
  <c r="R324" i="62"/>
  <c r="S324" i="62" s="1"/>
  <c r="AX324" i="36" s="1"/>
  <c r="V323" i="62"/>
  <c r="U323" i="62"/>
  <c r="R323" i="62"/>
  <c r="S323" i="62" s="1"/>
  <c r="AX323" i="36" s="1"/>
  <c r="V322" i="62"/>
  <c r="U322" i="62"/>
  <c r="R322" i="62"/>
  <c r="S322" i="62" s="1"/>
  <c r="AX322" i="36" s="1"/>
  <c r="V321" i="62"/>
  <c r="U321" i="62"/>
  <c r="R321" i="62"/>
  <c r="S321" i="62" s="1"/>
  <c r="AX321" i="36" s="1"/>
  <c r="V342" i="60"/>
  <c r="U342" i="60"/>
  <c r="R342" i="60"/>
  <c r="V341" i="60"/>
  <c r="U341" i="60"/>
  <c r="R341" i="60"/>
  <c r="AH341" i="36" s="1"/>
  <c r="V340" i="60"/>
  <c r="U340" i="60"/>
  <c r="R340" i="60"/>
  <c r="V339" i="60"/>
  <c r="U339" i="60"/>
  <c r="R339" i="60"/>
  <c r="AH339" i="36" s="1"/>
  <c r="V338" i="60"/>
  <c r="U338" i="60"/>
  <c r="R338" i="60"/>
  <c r="S338" i="60" s="1"/>
  <c r="AW338" i="36" s="1"/>
  <c r="V337" i="60"/>
  <c r="U337" i="60"/>
  <c r="R337" i="60"/>
  <c r="S337" i="60" s="1"/>
  <c r="AW337" i="36" s="1"/>
  <c r="V336" i="60"/>
  <c r="U336" i="60"/>
  <c r="R336" i="60"/>
  <c r="V335" i="60"/>
  <c r="U335" i="60"/>
  <c r="R335" i="60"/>
  <c r="V334" i="60"/>
  <c r="U334" i="60"/>
  <c r="R334" i="60"/>
  <c r="AH334" i="36" s="1"/>
  <c r="V333" i="60"/>
  <c r="U333" i="60"/>
  <c r="R333" i="60"/>
  <c r="AH333" i="36" s="1"/>
  <c r="V332" i="60"/>
  <c r="U332" i="60"/>
  <c r="R332" i="60"/>
  <c r="V331" i="60"/>
  <c r="U331" i="60"/>
  <c r="R331" i="60"/>
  <c r="S331" i="60" s="1"/>
  <c r="AW331" i="36" s="1"/>
  <c r="V330" i="60"/>
  <c r="U330" i="60"/>
  <c r="R330" i="60"/>
  <c r="V329" i="60"/>
  <c r="U329" i="60"/>
  <c r="R329" i="60"/>
  <c r="V328" i="60"/>
  <c r="U328" i="60"/>
  <c r="R328" i="60"/>
  <c r="V327" i="60"/>
  <c r="U327" i="60"/>
  <c r="R327" i="60"/>
  <c r="V326" i="60"/>
  <c r="U326" i="60"/>
  <c r="R326" i="60"/>
  <c r="V325" i="60"/>
  <c r="U325" i="60"/>
  <c r="R325" i="60"/>
  <c r="S325" i="60" s="1"/>
  <c r="AW325" i="36" s="1"/>
  <c r="V324" i="60"/>
  <c r="U324" i="60"/>
  <c r="R324" i="60"/>
  <c r="S324" i="60" s="1"/>
  <c r="AW324" i="36" s="1"/>
  <c r="V323" i="60"/>
  <c r="U323" i="60"/>
  <c r="R323" i="60"/>
  <c r="S323" i="60" s="1"/>
  <c r="AW323" i="36" s="1"/>
  <c r="V322" i="60"/>
  <c r="U322" i="60"/>
  <c r="R322" i="60"/>
  <c r="S322" i="60" s="1"/>
  <c r="AW322" i="36" s="1"/>
  <c r="V321" i="60"/>
  <c r="U321" i="60"/>
  <c r="R321" i="60"/>
  <c r="V342" i="59"/>
  <c r="U342" i="59"/>
  <c r="R342" i="59"/>
  <c r="V341" i="59"/>
  <c r="U341" i="59"/>
  <c r="R341" i="59"/>
  <c r="V340" i="59"/>
  <c r="U340" i="59"/>
  <c r="R340" i="59"/>
  <c r="S340" i="59" s="1"/>
  <c r="AV340" i="36" s="1"/>
  <c r="V339" i="59"/>
  <c r="U339" i="59"/>
  <c r="R339" i="59"/>
  <c r="S339" i="59" s="1"/>
  <c r="AV339" i="36" s="1"/>
  <c r="V338" i="59"/>
  <c r="U338" i="59"/>
  <c r="R338" i="59"/>
  <c r="V337" i="59"/>
  <c r="U337" i="59"/>
  <c r="R337" i="59"/>
  <c r="S337" i="59" s="1"/>
  <c r="AV337" i="36" s="1"/>
  <c r="V336" i="59"/>
  <c r="U336" i="59"/>
  <c r="R336" i="59"/>
  <c r="V335" i="59"/>
  <c r="U335" i="59"/>
  <c r="R335" i="59"/>
  <c r="V334" i="59"/>
  <c r="U334" i="59"/>
  <c r="R334" i="59"/>
  <c r="AG334" i="36" s="1"/>
  <c r="V333" i="59"/>
  <c r="U333" i="59"/>
  <c r="R333" i="59"/>
  <c r="AG333" i="36" s="1"/>
  <c r="V332" i="59"/>
  <c r="U332" i="59"/>
  <c r="R332" i="59"/>
  <c r="S332" i="59" s="1"/>
  <c r="AV332" i="36" s="1"/>
  <c r="V331" i="59"/>
  <c r="U331" i="59"/>
  <c r="R331" i="59"/>
  <c r="V330" i="59"/>
  <c r="U330" i="59"/>
  <c r="R330" i="59"/>
  <c r="V329" i="59"/>
  <c r="U329" i="59"/>
  <c r="R329" i="59"/>
  <c r="AG329" i="36" s="1"/>
  <c r="V328" i="59"/>
  <c r="U328" i="59"/>
  <c r="R328" i="59"/>
  <c r="V327" i="59"/>
  <c r="U327" i="59"/>
  <c r="R327" i="59"/>
  <c r="S327" i="59" s="1"/>
  <c r="AV327" i="36" s="1"/>
  <c r="V326" i="59"/>
  <c r="U326" i="59"/>
  <c r="R326" i="59"/>
  <c r="S326" i="59" s="1"/>
  <c r="AV326" i="36" s="1"/>
  <c r="V325" i="59"/>
  <c r="U325" i="59"/>
  <c r="R325" i="59"/>
  <c r="V324" i="59"/>
  <c r="U324" i="59"/>
  <c r="R324" i="59"/>
  <c r="V323" i="59"/>
  <c r="U323" i="59"/>
  <c r="R323" i="59"/>
  <c r="V322" i="59"/>
  <c r="U322" i="59"/>
  <c r="R322" i="59"/>
  <c r="S322" i="59" s="1"/>
  <c r="AV322" i="36" s="1"/>
  <c r="V321" i="59"/>
  <c r="U321" i="59"/>
  <c r="R321" i="59"/>
  <c r="V342" i="58"/>
  <c r="U342" i="58"/>
  <c r="R342" i="58"/>
  <c r="S342" i="58" s="1"/>
  <c r="AU342" i="36" s="1"/>
  <c r="V341" i="58"/>
  <c r="U341" i="58"/>
  <c r="R341" i="58"/>
  <c r="S341" i="58" s="1"/>
  <c r="AU341" i="36" s="1"/>
  <c r="V340" i="58"/>
  <c r="U340" i="58"/>
  <c r="R340" i="58"/>
  <c r="S340" i="58" s="1"/>
  <c r="AU340" i="36" s="1"/>
  <c r="V339" i="58"/>
  <c r="U339" i="58"/>
  <c r="R339" i="58"/>
  <c r="AF339" i="36" s="1"/>
  <c r="V338" i="58"/>
  <c r="U338" i="58"/>
  <c r="R338" i="58"/>
  <c r="AF338" i="36" s="1"/>
  <c r="V337" i="58"/>
  <c r="U337" i="58"/>
  <c r="R337" i="58"/>
  <c r="S337" i="58" s="1"/>
  <c r="AU337" i="36" s="1"/>
  <c r="V336" i="58"/>
  <c r="U336" i="58"/>
  <c r="R336" i="58"/>
  <c r="AF336" i="36" s="1"/>
  <c r="V335" i="58"/>
  <c r="U335" i="58"/>
  <c r="R335" i="58"/>
  <c r="S335" i="58" s="1"/>
  <c r="AU335" i="36" s="1"/>
  <c r="V334" i="58"/>
  <c r="U334" i="58"/>
  <c r="R334" i="58"/>
  <c r="V333" i="58"/>
  <c r="U333" i="58"/>
  <c r="R333" i="58"/>
  <c r="V332" i="58"/>
  <c r="U332" i="58"/>
  <c r="R332" i="58"/>
  <c r="S332" i="58" s="1"/>
  <c r="AU332" i="36" s="1"/>
  <c r="V331" i="58"/>
  <c r="U331" i="58"/>
  <c r="R331" i="58"/>
  <c r="V330" i="58"/>
  <c r="U330" i="58"/>
  <c r="R330" i="58"/>
  <c r="S330" i="58" s="1"/>
  <c r="AU330" i="36" s="1"/>
  <c r="V329" i="58"/>
  <c r="U329" i="58"/>
  <c r="R329" i="58"/>
  <c r="S329" i="58" s="1"/>
  <c r="AU329" i="36" s="1"/>
  <c r="V328" i="58"/>
  <c r="U328" i="58"/>
  <c r="R328" i="58"/>
  <c r="S328" i="58" s="1"/>
  <c r="AU328" i="36" s="1"/>
  <c r="V327" i="58"/>
  <c r="U327" i="58"/>
  <c r="R327" i="58"/>
  <c r="S327" i="58" s="1"/>
  <c r="AU327" i="36" s="1"/>
  <c r="V326" i="58"/>
  <c r="U326" i="58"/>
  <c r="R326" i="58"/>
  <c r="S326" i="58" s="1"/>
  <c r="AU326" i="36" s="1"/>
  <c r="V325" i="58"/>
  <c r="U325" i="58"/>
  <c r="R325" i="58"/>
  <c r="V324" i="58"/>
  <c r="U324" i="58"/>
  <c r="R324" i="58"/>
  <c r="V323" i="58"/>
  <c r="U323" i="58"/>
  <c r="R323" i="58"/>
  <c r="V322" i="58"/>
  <c r="U322" i="58"/>
  <c r="R322" i="58"/>
  <c r="V321" i="58"/>
  <c r="U321" i="58"/>
  <c r="R321" i="58"/>
  <c r="S321" i="58" s="1"/>
  <c r="AU321" i="36" s="1"/>
  <c r="V342" i="57"/>
  <c r="U342" i="57"/>
  <c r="R342" i="57"/>
  <c r="AE342" i="36" s="1"/>
  <c r="V341" i="57"/>
  <c r="U341" i="57"/>
  <c r="R341" i="57"/>
  <c r="S341" i="57" s="1"/>
  <c r="AT341" i="36" s="1"/>
  <c r="V340" i="57"/>
  <c r="U340" i="57"/>
  <c r="R340" i="57"/>
  <c r="V339" i="57"/>
  <c r="U339" i="57"/>
  <c r="R339" i="57"/>
  <c r="AE339" i="36" s="1"/>
  <c r="V338" i="57"/>
  <c r="U338" i="57"/>
  <c r="R338" i="57"/>
  <c r="V337" i="57"/>
  <c r="U337" i="57"/>
  <c r="R337" i="57"/>
  <c r="S337" i="57" s="1"/>
  <c r="AT337" i="36" s="1"/>
  <c r="V336" i="57"/>
  <c r="U336" i="57"/>
  <c r="R336" i="57"/>
  <c r="S336" i="57" s="1"/>
  <c r="AT336" i="36" s="1"/>
  <c r="V335" i="57"/>
  <c r="U335" i="57"/>
  <c r="R335" i="57"/>
  <c r="S335" i="57" s="1"/>
  <c r="AT335" i="36" s="1"/>
  <c r="V334" i="57"/>
  <c r="U334" i="57"/>
  <c r="R334" i="57"/>
  <c r="V333" i="57"/>
  <c r="U333" i="57"/>
  <c r="R333" i="57"/>
  <c r="S333" i="57" s="1"/>
  <c r="AT333" i="36" s="1"/>
  <c r="V332" i="57"/>
  <c r="U332" i="57"/>
  <c r="R332" i="57"/>
  <c r="V331" i="57"/>
  <c r="U331" i="57"/>
  <c r="R331" i="57"/>
  <c r="V330" i="57"/>
  <c r="U330" i="57"/>
  <c r="R330" i="57"/>
  <c r="S330" i="57" s="1"/>
  <c r="AT330" i="36" s="1"/>
  <c r="V329" i="57"/>
  <c r="U329" i="57"/>
  <c r="R329" i="57"/>
  <c r="S329" i="57" s="1"/>
  <c r="AT329" i="36" s="1"/>
  <c r="V328" i="57"/>
  <c r="U328" i="57"/>
  <c r="R328" i="57"/>
  <c r="V327" i="57"/>
  <c r="U327" i="57"/>
  <c r="R327" i="57"/>
  <c r="V326" i="57"/>
  <c r="U326" i="57"/>
  <c r="R326" i="57"/>
  <c r="S326" i="57" s="1"/>
  <c r="AT326" i="36" s="1"/>
  <c r="V325" i="57"/>
  <c r="U325" i="57"/>
  <c r="R325" i="57"/>
  <c r="V324" i="57"/>
  <c r="U324" i="57"/>
  <c r="R324" i="57"/>
  <c r="S324" i="57" s="1"/>
  <c r="AT324" i="36" s="1"/>
  <c r="V323" i="57"/>
  <c r="U323" i="57"/>
  <c r="R323" i="57"/>
  <c r="S323" i="57" s="1"/>
  <c r="AT323" i="36" s="1"/>
  <c r="V322" i="57"/>
  <c r="U322" i="57"/>
  <c r="R322" i="57"/>
  <c r="S322" i="57" s="1"/>
  <c r="AT322" i="36" s="1"/>
  <c r="V321" i="57"/>
  <c r="U321" i="57"/>
  <c r="R321" i="57"/>
  <c r="AE321" i="36" s="1"/>
  <c r="V342" i="56"/>
  <c r="U342" i="56"/>
  <c r="R342" i="56"/>
  <c r="AD342" i="36" s="1"/>
  <c r="V341" i="56"/>
  <c r="U341" i="56"/>
  <c r="R341" i="56"/>
  <c r="S341" i="56" s="1"/>
  <c r="AS341" i="36" s="1"/>
  <c r="V340" i="56"/>
  <c r="U340" i="56"/>
  <c r="R340" i="56"/>
  <c r="V339" i="56"/>
  <c r="U339" i="56"/>
  <c r="R339" i="56"/>
  <c r="AD339" i="36" s="1"/>
  <c r="V338" i="56"/>
  <c r="U338" i="56"/>
  <c r="R338" i="56"/>
  <c r="S338" i="56" s="1"/>
  <c r="AS338" i="36" s="1"/>
  <c r="V337" i="56"/>
  <c r="U337" i="56"/>
  <c r="R337" i="56"/>
  <c r="S337" i="56" s="1"/>
  <c r="AS337" i="36" s="1"/>
  <c r="V336" i="56"/>
  <c r="U336" i="56"/>
  <c r="R336" i="56"/>
  <c r="V335" i="56"/>
  <c r="U335" i="56"/>
  <c r="R335" i="56"/>
  <c r="V334" i="56"/>
  <c r="U334" i="56"/>
  <c r="R334" i="56"/>
  <c r="V333" i="56"/>
  <c r="U333" i="56"/>
  <c r="R333" i="56"/>
  <c r="V332" i="56"/>
  <c r="U332" i="56"/>
  <c r="R332" i="56"/>
  <c r="S332" i="56" s="1"/>
  <c r="AS332" i="36" s="1"/>
  <c r="V331" i="56"/>
  <c r="U331" i="56"/>
  <c r="R331" i="56"/>
  <c r="S331" i="56" s="1"/>
  <c r="AS331" i="36" s="1"/>
  <c r="V330" i="56"/>
  <c r="U330" i="56"/>
  <c r="R330" i="56"/>
  <c r="V329" i="56"/>
  <c r="U329" i="56"/>
  <c r="R329" i="56"/>
  <c r="V328" i="56"/>
  <c r="U328" i="56"/>
  <c r="R328" i="56"/>
  <c r="V327" i="56"/>
  <c r="U327" i="56"/>
  <c r="R327" i="56"/>
  <c r="V326" i="56"/>
  <c r="U326" i="56"/>
  <c r="R326" i="56"/>
  <c r="V325" i="56"/>
  <c r="U325" i="56"/>
  <c r="R325" i="56"/>
  <c r="S325" i="56" s="1"/>
  <c r="AS325" i="36" s="1"/>
  <c r="V324" i="56"/>
  <c r="U324" i="56"/>
  <c r="R324" i="56"/>
  <c r="S324" i="56" s="1"/>
  <c r="AS324" i="36" s="1"/>
  <c r="V323" i="56"/>
  <c r="U323" i="56"/>
  <c r="R323" i="56"/>
  <c r="V322" i="56"/>
  <c r="U322" i="56"/>
  <c r="R322" i="56"/>
  <c r="V321" i="56"/>
  <c r="U321" i="56"/>
  <c r="R321" i="56"/>
  <c r="V342" i="55"/>
  <c r="U342" i="55"/>
  <c r="R342" i="55"/>
  <c r="AC342" i="36" s="1"/>
  <c r="V341" i="55"/>
  <c r="U341" i="55"/>
  <c r="R341" i="55"/>
  <c r="AC341" i="36" s="1"/>
  <c r="V340" i="55"/>
  <c r="U340" i="55"/>
  <c r="R340" i="55"/>
  <c r="S340" i="55" s="1"/>
  <c r="AR340" i="36" s="1"/>
  <c r="V339" i="55"/>
  <c r="U339" i="55"/>
  <c r="R339" i="55"/>
  <c r="S339" i="55" s="1"/>
  <c r="AR339" i="36" s="1"/>
  <c r="V338" i="55"/>
  <c r="U338" i="55"/>
  <c r="R338" i="55"/>
  <c r="V337" i="55"/>
  <c r="U337" i="55"/>
  <c r="R337" i="55"/>
  <c r="AC337" i="36" s="1"/>
  <c r="V336" i="55"/>
  <c r="U336" i="55"/>
  <c r="R336" i="55"/>
  <c r="AC336" i="36" s="1"/>
  <c r="V335" i="55"/>
  <c r="U335" i="55"/>
  <c r="R335" i="55"/>
  <c r="S335" i="55" s="1"/>
  <c r="AR335" i="36" s="1"/>
  <c r="V334" i="55"/>
  <c r="U334" i="55"/>
  <c r="R334" i="55"/>
  <c r="S334" i="55" s="1"/>
  <c r="AR334" i="36" s="1"/>
  <c r="V333" i="55"/>
  <c r="U333" i="55"/>
  <c r="R333" i="55"/>
  <c r="V332" i="55"/>
  <c r="U332" i="55"/>
  <c r="R332" i="55"/>
  <c r="S332" i="55" s="1"/>
  <c r="AR332" i="36" s="1"/>
  <c r="V331" i="55"/>
  <c r="U331" i="55"/>
  <c r="R331" i="55"/>
  <c r="V330" i="55"/>
  <c r="U330" i="55"/>
  <c r="R330" i="55"/>
  <c r="S330" i="55" s="1"/>
  <c r="AR330" i="36" s="1"/>
  <c r="V329" i="55"/>
  <c r="U329" i="55"/>
  <c r="R329" i="55"/>
  <c r="V328" i="55"/>
  <c r="U328" i="55"/>
  <c r="R328" i="55"/>
  <c r="V327" i="55"/>
  <c r="U327" i="55"/>
  <c r="R327" i="55"/>
  <c r="S327" i="55" s="1"/>
  <c r="AR327" i="36" s="1"/>
  <c r="V326" i="55"/>
  <c r="U326" i="55"/>
  <c r="R326" i="55"/>
  <c r="S326" i="55" s="1"/>
  <c r="AR326" i="36" s="1"/>
  <c r="V325" i="55"/>
  <c r="U325" i="55"/>
  <c r="R325" i="55"/>
  <c r="S325" i="55" s="1"/>
  <c r="AR325" i="36" s="1"/>
  <c r="V324" i="55"/>
  <c r="U324" i="55"/>
  <c r="R324" i="55"/>
  <c r="S324" i="55" s="1"/>
  <c r="AR324" i="36" s="1"/>
  <c r="V323" i="55"/>
  <c r="U323" i="55"/>
  <c r="R323" i="55"/>
  <c r="V322" i="55"/>
  <c r="U322" i="55"/>
  <c r="R322" i="55"/>
  <c r="V321" i="55"/>
  <c r="U321" i="55"/>
  <c r="R321" i="55"/>
  <c r="V342" i="54"/>
  <c r="U342" i="54"/>
  <c r="R342" i="54"/>
  <c r="AB342" i="36" s="1"/>
  <c r="V341" i="54"/>
  <c r="U341" i="54"/>
  <c r="R341" i="54"/>
  <c r="S341" i="54" s="1"/>
  <c r="AQ341" i="36" s="1"/>
  <c r="V340" i="54"/>
  <c r="U340" i="54"/>
  <c r="R340" i="54"/>
  <c r="V339" i="54"/>
  <c r="U339" i="54"/>
  <c r="R339" i="54"/>
  <c r="AB339" i="36" s="1"/>
  <c r="V338" i="54"/>
  <c r="U338" i="54"/>
  <c r="R338" i="54"/>
  <c r="AB338" i="36" s="1"/>
  <c r="V337" i="54"/>
  <c r="U337" i="54"/>
  <c r="R337" i="54"/>
  <c r="V336" i="54"/>
  <c r="U336" i="54"/>
  <c r="R336" i="54"/>
  <c r="S336" i="54" s="1"/>
  <c r="AQ336" i="36" s="1"/>
  <c r="V335" i="54"/>
  <c r="U335" i="54"/>
  <c r="R335" i="54"/>
  <c r="S335" i="54" s="1"/>
  <c r="AQ335" i="36" s="1"/>
  <c r="V334" i="54"/>
  <c r="U334" i="54"/>
  <c r="R334" i="54"/>
  <c r="S334" i="54" s="1"/>
  <c r="AQ334" i="36" s="1"/>
  <c r="V333" i="54"/>
  <c r="U333" i="54"/>
  <c r="R333" i="54"/>
  <c r="S333" i="54" s="1"/>
  <c r="AQ333" i="36" s="1"/>
  <c r="V332" i="54"/>
  <c r="U332" i="54"/>
  <c r="R332" i="54"/>
  <c r="V331" i="54"/>
  <c r="U331" i="54"/>
  <c r="R331" i="54"/>
  <c r="V330" i="54"/>
  <c r="U330" i="54"/>
  <c r="R330" i="54"/>
  <c r="S330" i="54" s="1"/>
  <c r="AQ330" i="36" s="1"/>
  <c r="V329" i="54"/>
  <c r="U329" i="54"/>
  <c r="R329" i="54"/>
  <c r="S329" i="54" s="1"/>
  <c r="AQ329" i="36" s="1"/>
  <c r="V328" i="54"/>
  <c r="U328" i="54"/>
  <c r="R328" i="54"/>
  <c r="V327" i="54"/>
  <c r="U327" i="54"/>
  <c r="R327" i="54"/>
  <c r="S327" i="54" s="1"/>
  <c r="AQ327" i="36" s="1"/>
  <c r="V326" i="54"/>
  <c r="U326" i="54"/>
  <c r="R326" i="54"/>
  <c r="V325" i="54"/>
  <c r="U325" i="54"/>
  <c r="R325" i="54"/>
  <c r="V324" i="54"/>
  <c r="U324" i="54"/>
  <c r="R324" i="54"/>
  <c r="V323" i="54"/>
  <c r="U323" i="54"/>
  <c r="R323" i="54"/>
  <c r="S323" i="54" s="1"/>
  <c r="AQ323" i="36" s="1"/>
  <c r="V322" i="54"/>
  <c r="U322" i="54"/>
  <c r="R322" i="54"/>
  <c r="S322" i="54" s="1"/>
  <c r="AQ322" i="36" s="1"/>
  <c r="V321" i="54"/>
  <c r="U321" i="54"/>
  <c r="R321" i="54"/>
  <c r="S321" i="54" s="1"/>
  <c r="AQ321" i="36" s="1"/>
  <c r="V342" i="53"/>
  <c r="U342" i="53"/>
  <c r="R342" i="53"/>
  <c r="V341" i="53"/>
  <c r="U341" i="53"/>
  <c r="R341" i="53"/>
  <c r="V340" i="53"/>
  <c r="U340" i="53"/>
  <c r="R340" i="53"/>
  <c r="V339" i="53"/>
  <c r="U339" i="53"/>
  <c r="R339" i="53"/>
  <c r="V338" i="53"/>
  <c r="U338" i="53"/>
  <c r="R338" i="53"/>
  <c r="V337" i="53"/>
  <c r="U337" i="53"/>
  <c r="R337" i="53"/>
  <c r="S337" i="53" s="1"/>
  <c r="AP337" i="36" s="1"/>
  <c r="V336" i="53"/>
  <c r="U336" i="53"/>
  <c r="R336" i="53"/>
  <c r="S336" i="53" s="1"/>
  <c r="AP336" i="36" s="1"/>
  <c r="V335" i="53"/>
  <c r="U335" i="53"/>
  <c r="R335" i="53"/>
  <c r="S335" i="53" s="1"/>
  <c r="AP335" i="36" s="1"/>
  <c r="V334" i="53"/>
  <c r="U334" i="53"/>
  <c r="R334" i="53"/>
  <c r="AA334" i="36" s="1"/>
  <c r="V333" i="53"/>
  <c r="U333" i="53"/>
  <c r="R333" i="53"/>
  <c r="V332" i="53"/>
  <c r="U332" i="53"/>
  <c r="R332" i="53"/>
  <c r="V331" i="53"/>
  <c r="U331" i="53"/>
  <c r="R331" i="53"/>
  <c r="AA331" i="36" s="1"/>
  <c r="V330" i="53"/>
  <c r="U330" i="53"/>
  <c r="R330" i="53"/>
  <c r="S330" i="53" s="1"/>
  <c r="AP330" i="36" s="1"/>
  <c r="V329" i="53"/>
  <c r="U329" i="53"/>
  <c r="R329" i="53"/>
  <c r="V328" i="53"/>
  <c r="U328" i="53"/>
  <c r="R328" i="53"/>
  <c r="V327" i="53"/>
  <c r="U327" i="53"/>
  <c r="R327" i="53"/>
  <c r="V326" i="53"/>
  <c r="U326" i="53"/>
  <c r="R326" i="53"/>
  <c r="V325" i="53"/>
  <c r="U325" i="53"/>
  <c r="R325" i="53"/>
  <c r="V324" i="53"/>
  <c r="U324" i="53"/>
  <c r="R324" i="53"/>
  <c r="S324" i="53" s="1"/>
  <c r="AP324" i="36" s="1"/>
  <c r="V323" i="53"/>
  <c r="U323" i="53"/>
  <c r="R323" i="53"/>
  <c r="S323" i="53" s="1"/>
  <c r="AP323" i="36" s="1"/>
  <c r="V322" i="53"/>
  <c r="U322" i="53"/>
  <c r="R322" i="53"/>
  <c r="S322" i="53" s="1"/>
  <c r="AP322" i="36" s="1"/>
  <c r="V321" i="53"/>
  <c r="U321" i="53"/>
  <c r="R321" i="53"/>
  <c r="V342" i="52"/>
  <c r="U342" i="52"/>
  <c r="R342" i="52"/>
  <c r="V341" i="52"/>
  <c r="U341" i="52"/>
  <c r="R341" i="52"/>
  <c r="V340" i="52"/>
  <c r="U340" i="52"/>
  <c r="R340" i="52"/>
  <c r="V339" i="52"/>
  <c r="U339" i="52"/>
  <c r="R339" i="52"/>
  <c r="S339" i="52" s="1"/>
  <c r="AO339" i="36" s="1"/>
  <c r="V338" i="52"/>
  <c r="U338" i="52"/>
  <c r="R338" i="52"/>
  <c r="S338" i="52" s="1"/>
  <c r="AO338" i="36" s="1"/>
  <c r="V337" i="52"/>
  <c r="U337" i="52"/>
  <c r="R337" i="52"/>
  <c r="V336" i="52"/>
  <c r="U336" i="52"/>
  <c r="R336" i="52"/>
  <c r="S336" i="52" s="1"/>
  <c r="AO336" i="36" s="1"/>
  <c r="V335" i="52"/>
  <c r="U335" i="52"/>
  <c r="R335" i="52"/>
  <c r="V334" i="52"/>
  <c r="U334" i="52"/>
  <c r="R334" i="52"/>
  <c r="Z334" i="36" s="1"/>
  <c r="V333" i="52"/>
  <c r="U333" i="52"/>
  <c r="R333" i="52"/>
  <c r="V332" i="52"/>
  <c r="U332" i="52"/>
  <c r="R332" i="52"/>
  <c r="S332" i="52" s="1"/>
  <c r="AO332" i="36" s="1"/>
  <c r="V331" i="52"/>
  <c r="U331" i="52"/>
  <c r="R331" i="52"/>
  <c r="V330" i="52"/>
  <c r="U330" i="52"/>
  <c r="R330" i="52"/>
  <c r="S330" i="52" s="1"/>
  <c r="AO330" i="36" s="1"/>
  <c r="V329" i="52"/>
  <c r="U329" i="52"/>
  <c r="R329" i="52"/>
  <c r="Z329" i="36" s="1"/>
  <c r="V328" i="52"/>
  <c r="U328" i="52"/>
  <c r="R328" i="52"/>
  <c r="V327" i="52"/>
  <c r="U327" i="52"/>
  <c r="R327" i="52"/>
  <c r="S327" i="52" s="1"/>
  <c r="AO327" i="36" s="1"/>
  <c r="V326" i="52"/>
  <c r="U326" i="52"/>
  <c r="R326" i="52"/>
  <c r="S326" i="52" s="1"/>
  <c r="AO326" i="36" s="1"/>
  <c r="V325" i="52"/>
  <c r="U325" i="52"/>
  <c r="R325" i="52"/>
  <c r="S325" i="52" s="1"/>
  <c r="AO325" i="36" s="1"/>
  <c r="V324" i="52"/>
  <c r="U324" i="52"/>
  <c r="R324" i="52"/>
  <c r="S324" i="52" s="1"/>
  <c r="AO324" i="36" s="1"/>
  <c r="V323" i="52"/>
  <c r="U323" i="52"/>
  <c r="R323" i="52"/>
  <c r="S323" i="52" s="1"/>
  <c r="AO323" i="36" s="1"/>
  <c r="V322" i="52"/>
  <c r="U322" i="52"/>
  <c r="R322" i="52"/>
  <c r="V321" i="52"/>
  <c r="U321" i="52"/>
  <c r="R321" i="52"/>
  <c r="V342" i="15"/>
  <c r="U342" i="15"/>
  <c r="R342" i="15"/>
  <c r="V341" i="15"/>
  <c r="U341" i="15"/>
  <c r="R341" i="15"/>
  <c r="S341" i="15" s="1"/>
  <c r="AN341" i="36" s="1"/>
  <c r="V340" i="15"/>
  <c r="U340" i="15"/>
  <c r="R340" i="15"/>
  <c r="S340" i="15" s="1"/>
  <c r="AN340" i="36" s="1"/>
  <c r="V339" i="15"/>
  <c r="U339" i="15"/>
  <c r="R339" i="15"/>
  <c r="S339" i="15" s="1"/>
  <c r="AN339" i="36" s="1"/>
  <c r="V338" i="15"/>
  <c r="U338" i="15"/>
  <c r="R338" i="15"/>
  <c r="V337" i="15"/>
  <c r="U337" i="15"/>
  <c r="R337" i="15"/>
  <c r="V336" i="15"/>
  <c r="U336" i="15"/>
  <c r="R336" i="15"/>
  <c r="V335" i="15"/>
  <c r="U335" i="15"/>
  <c r="R335" i="15"/>
  <c r="V334" i="15"/>
  <c r="U334" i="15"/>
  <c r="R334" i="15"/>
  <c r="Y334" i="36" s="1"/>
  <c r="V333" i="15"/>
  <c r="U333" i="15"/>
  <c r="R333" i="15"/>
  <c r="S333" i="15" s="1"/>
  <c r="AN333" i="36" s="1"/>
  <c r="V332" i="15"/>
  <c r="U332" i="15"/>
  <c r="R332" i="15"/>
  <c r="S332" i="15" s="1"/>
  <c r="AN332" i="36" s="1"/>
  <c r="V331" i="15"/>
  <c r="U331" i="15"/>
  <c r="R331" i="15"/>
  <c r="V330" i="15"/>
  <c r="U330" i="15"/>
  <c r="R330" i="15"/>
  <c r="S330" i="15" s="1"/>
  <c r="AN330" i="36" s="1"/>
  <c r="V329" i="15"/>
  <c r="U329" i="15"/>
  <c r="R329" i="15"/>
  <c r="V328" i="15"/>
  <c r="U328" i="15"/>
  <c r="R328" i="15"/>
  <c r="V327" i="15"/>
  <c r="U327" i="15"/>
  <c r="R327" i="15"/>
  <c r="S327" i="15" s="1"/>
  <c r="AN327" i="36" s="1"/>
  <c r="V326" i="15"/>
  <c r="U326" i="15"/>
  <c r="R326" i="15"/>
  <c r="S326" i="15" s="1"/>
  <c r="AN326" i="36" s="1"/>
  <c r="V325" i="15"/>
  <c r="U325" i="15"/>
  <c r="R325" i="15"/>
  <c r="S325" i="15" s="1"/>
  <c r="AN325" i="36" s="1"/>
  <c r="V324" i="15"/>
  <c r="U324" i="15"/>
  <c r="R324" i="15"/>
  <c r="S324" i="15" s="1"/>
  <c r="AN324" i="36" s="1"/>
  <c r="V323" i="15"/>
  <c r="U323" i="15"/>
  <c r="R323" i="15"/>
  <c r="S323" i="15" s="1"/>
  <c r="AN323" i="36" s="1"/>
  <c r="V322" i="15"/>
  <c r="U322" i="15"/>
  <c r="R322" i="15"/>
  <c r="V321" i="15"/>
  <c r="U321" i="15"/>
  <c r="R321" i="15"/>
  <c r="J13" i="36"/>
  <c r="V362" i="62"/>
  <c r="U362" i="62"/>
  <c r="R362" i="62"/>
  <c r="V361" i="62"/>
  <c r="U361" i="62"/>
  <c r="R361" i="62"/>
  <c r="V360" i="62"/>
  <c r="U360" i="62"/>
  <c r="R360" i="62"/>
  <c r="V359" i="62"/>
  <c r="U359" i="62"/>
  <c r="R359" i="62"/>
  <c r="S359" i="62" s="1"/>
  <c r="AX359" i="36" s="1"/>
  <c r="V358" i="62"/>
  <c r="U358" i="62"/>
  <c r="R358" i="62"/>
  <c r="V357" i="62"/>
  <c r="U357" i="62"/>
  <c r="R357" i="62"/>
  <c r="V356" i="62"/>
  <c r="U356" i="62"/>
  <c r="R356" i="62"/>
  <c r="V355" i="62"/>
  <c r="U355" i="62"/>
  <c r="R355" i="62"/>
  <c r="V354" i="62"/>
  <c r="U354" i="62"/>
  <c r="R354" i="62"/>
  <c r="S354" i="62" s="1"/>
  <c r="AX354" i="36" s="1"/>
  <c r="V353" i="62"/>
  <c r="U353" i="62"/>
  <c r="R353" i="62"/>
  <c r="S353" i="62" s="1"/>
  <c r="AX353" i="36" s="1"/>
  <c r="V352" i="62"/>
  <c r="U352" i="62"/>
  <c r="R352" i="62"/>
  <c r="V351" i="62"/>
  <c r="U351" i="62"/>
  <c r="R351" i="62"/>
  <c r="S351" i="62" s="1"/>
  <c r="AX351" i="36" s="1"/>
  <c r="V350" i="62"/>
  <c r="U350" i="62"/>
  <c r="R350" i="62"/>
  <c r="V349" i="62"/>
  <c r="U349" i="62"/>
  <c r="R349" i="62"/>
  <c r="V348" i="62"/>
  <c r="U348" i="62"/>
  <c r="R348" i="62"/>
  <c r="V347" i="62"/>
  <c r="U347" i="62"/>
  <c r="R347" i="62"/>
  <c r="S347" i="62" s="1"/>
  <c r="AX347" i="36" s="1"/>
  <c r="V346" i="62"/>
  <c r="U346" i="62"/>
  <c r="R346" i="62"/>
  <c r="S346" i="62" s="1"/>
  <c r="AX346" i="36" s="1"/>
  <c r="V345" i="62"/>
  <c r="U345" i="62"/>
  <c r="R345" i="62"/>
  <c r="S345" i="62" s="1"/>
  <c r="AX345" i="36" s="1"/>
  <c r="V344" i="62"/>
  <c r="U344" i="62"/>
  <c r="R344" i="62"/>
  <c r="V343" i="62"/>
  <c r="U343" i="62"/>
  <c r="R343" i="62"/>
  <c r="V320" i="62"/>
  <c r="U320" i="62"/>
  <c r="R320" i="62"/>
  <c r="S320" i="62" s="1"/>
  <c r="AX320" i="36" s="1"/>
  <c r="V319" i="62"/>
  <c r="U319" i="62"/>
  <c r="R319" i="62"/>
  <c r="V318" i="62"/>
  <c r="U318" i="62"/>
  <c r="R318" i="62"/>
  <c r="V317" i="62"/>
  <c r="U317" i="62"/>
  <c r="R317" i="62"/>
  <c r="S317" i="62" s="1"/>
  <c r="AX317" i="36" s="1"/>
  <c r="V316" i="62"/>
  <c r="U316" i="62"/>
  <c r="R316" i="62"/>
  <c r="AI316" i="36" s="1"/>
  <c r="V315" i="62"/>
  <c r="U315" i="62"/>
  <c r="R315" i="62"/>
  <c r="S315" i="62" s="1"/>
  <c r="AX315" i="36" s="1"/>
  <c r="V314" i="62"/>
  <c r="U314" i="62"/>
  <c r="R314" i="62"/>
  <c r="V313" i="62"/>
  <c r="U313" i="62"/>
  <c r="R313" i="62"/>
  <c r="S313" i="62" s="1"/>
  <c r="AX313" i="36" s="1"/>
  <c r="V312" i="62"/>
  <c r="U312" i="62"/>
  <c r="R312" i="62"/>
  <c r="V311" i="62"/>
  <c r="U311" i="62"/>
  <c r="R311" i="62"/>
  <c r="V310" i="62"/>
  <c r="U310" i="62"/>
  <c r="R310" i="62"/>
  <c r="S310" i="62" s="1"/>
  <c r="AX310" i="36" s="1"/>
  <c r="V309" i="62"/>
  <c r="U309" i="62"/>
  <c r="R309" i="62"/>
  <c r="S309" i="62" s="1"/>
  <c r="AX309" i="36" s="1"/>
  <c r="V308" i="62"/>
  <c r="U308" i="62"/>
  <c r="R308" i="62"/>
  <c r="S308" i="62" s="1"/>
  <c r="AX308" i="36" s="1"/>
  <c r="V307" i="62"/>
  <c r="U307" i="62"/>
  <c r="R307" i="62"/>
  <c r="V306" i="62"/>
  <c r="U306" i="62"/>
  <c r="R306" i="62"/>
  <c r="S306" i="62" s="1"/>
  <c r="AX306" i="36" s="1"/>
  <c r="V305" i="62"/>
  <c r="U305" i="62"/>
  <c r="R305" i="62"/>
  <c r="V304" i="62"/>
  <c r="U304" i="62"/>
  <c r="R304" i="62"/>
  <c r="S304" i="62" s="1"/>
  <c r="AX304" i="36" s="1"/>
  <c r="V303" i="62"/>
  <c r="U303" i="62"/>
  <c r="R303" i="62"/>
  <c r="S303" i="62" s="1"/>
  <c r="AX303" i="36" s="1"/>
  <c r="V302" i="62"/>
  <c r="U302" i="62"/>
  <c r="R302" i="62"/>
  <c r="S302" i="62" s="1"/>
  <c r="AX302" i="36" s="1"/>
  <c r="V301" i="62"/>
  <c r="U301" i="62"/>
  <c r="R301" i="62"/>
  <c r="V300" i="62"/>
  <c r="U300" i="62"/>
  <c r="R300" i="62"/>
  <c r="S300" i="62" s="1"/>
  <c r="AX300" i="36" s="1"/>
  <c r="V299" i="62"/>
  <c r="U299" i="62"/>
  <c r="R299" i="62"/>
  <c r="V298" i="62"/>
  <c r="U298" i="62"/>
  <c r="R298" i="62"/>
  <c r="V297" i="62"/>
  <c r="U297" i="62"/>
  <c r="R297" i="62"/>
  <c r="V296" i="62"/>
  <c r="U296" i="62"/>
  <c r="R296" i="62"/>
  <c r="S296" i="62" s="1"/>
  <c r="AX296" i="36" s="1"/>
  <c r="V295" i="62"/>
  <c r="U295" i="62"/>
  <c r="R295" i="62"/>
  <c r="S295" i="62" s="1"/>
  <c r="AX295" i="36" s="1"/>
  <c r="V294" i="62"/>
  <c r="U294" i="62"/>
  <c r="R294" i="62"/>
  <c r="V293" i="62"/>
  <c r="U293" i="62"/>
  <c r="R293" i="62"/>
  <c r="V292" i="62"/>
  <c r="U292" i="62"/>
  <c r="R292" i="62"/>
  <c r="AI292" i="36" s="1"/>
  <c r="V291" i="62"/>
  <c r="U291" i="62"/>
  <c r="R291" i="62"/>
  <c r="AI291" i="36" s="1"/>
  <c r="V290" i="62"/>
  <c r="U290" i="62"/>
  <c r="R290" i="62"/>
  <c r="V289" i="62"/>
  <c r="U289" i="62"/>
  <c r="R289" i="62"/>
  <c r="V288" i="62"/>
  <c r="U288" i="62"/>
  <c r="R288" i="62"/>
  <c r="V287" i="62"/>
  <c r="U287" i="62"/>
  <c r="R287" i="62"/>
  <c r="S287" i="62" s="1"/>
  <c r="AX287" i="36" s="1"/>
  <c r="V286" i="62"/>
  <c r="U286" i="62"/>
  <c r="R286" i="62"/>
  <c r="V285" i="62"/>
  <c r="U285" i="62"/>
  <c r="R285" i="62"/>
  <c r="V284" i="62"/>
  <c r="U284" i="62"/>
  <c r="R284" i="62"/>
  <c r="V283" i="62"/>
  <c r="U283" i="62"/>
  <c r="R283" i="62"/>
  <c r="S283" i="62" s="1"/>
  <c r="AX283" i="36" s="1"/>
  <c r="V282" i="62"/>
  <c r="U282" i="62"/>
  <c r="R282" i="62"/>
  <c r="V281" i="62"/>
  <c r="U281" i="62"/>
  <c r="R281" i="62"/>
  <c r="S281" i="62" s="1"/>
  <c r="AX281" i="36" s="1"/>
  <c r="V280" i="62"/>
  <c r="U280" i="62"/>
  <c r="R280" i="62"/>
  <c r="S280" i="62" s="1"/>
  <c r="AX280" i="36" s="1"/>
  <c r="V279" i="62"/>
  <c r="U279" i="62"/>
  <c r="R279" i="62"/>
  <c r="V278" i="62"/>
  <c r="U278" i="62"/>
  <c r="R278" i="62"/>
  <c r="S278" i="62" s="1"/>
  <c r="AX278" i="36" s="1"/>
  <c r="V277" i="62"/>
  <c r="U277" i="62"/>
  <c r="R277" i="62"/>
  <c r="V276" i="62"/>
  <c r="U276" i="62"/>
  <c r="R276" i="62"/>
  <c r="S276" i="62" s="1"/>
  <c r="AX276" i="36" s="1"/>
  <c r="V275" i="62"/>
  <c r="U275" i="62"/>
  <c r="R275" i="62"/>
  <c r="V274" i="62"/>
  <c r="U274" i="62"/>
  <c r="R274" i="62"/>
  <c r="V273" i="62"/>
  <c r="U273" i="62"/>
  <c r="R273" i="62"/>
  <c r="S273" i="62" s="1"/>
  <c r="AX273" i="36" s="1"/>
  <c r="V272" i="62"/>
  <c r="U272" i="62"/>
  <c r="R272" i="62"/>
  <c r="V271" i="62"/>
  <c r="U271" i="62"/>
  <c r="R271" i="62"/>
  <c r="V270" i="62"/>
  <c r="U270" i="62"/>
  <c r="R270" i="62"/>
  <c r="V269" i="62"/>
  <c r="U269" i="62"/>
  <c r="R269" i="62"/>
  <c r="V268" i="62"/>
  <c r="U268" i="62"/>
  <c r="R268" i="62"/>
  <c r="S268" i="62" s="1"/>
  <c r="AX268" i="36" s="1"/>
  <c r="V267" i="62"/>
  <c r="U267" i="62"/>
  <c r="R267" i="62"/>
  <c r="S267" i="62" s="1"/>
  <c r="AX267" i="36" s="1"/>
  <c r="V266" i="62"/>
  <c r="U266" i="62"/>
  <c r="R266" i="62"/>
  <c r="V265" i="62"/>
  <c r="U265" i="62"/>
  <c r="R265" i="62"/>
  <c r="S265" i="62" s="1"/>
  <c r="AX265" i="36" s="1"/>
  <c r="V264" i="62"/>
  <c r="U264" i="62"/>
  <c r="R264" i="62"/>
  <c r="AI264" i="36" s="1"/>
  <c r="V263" i="62"/>
  <c r="U263" i="62"/>
  <c r="R263" i="62"/>
  <c r="S263" i="62" s="1"/>
  <c r="AX263" i="36" s="1"/>
  <c r="V262" i="62"/>
  <c r="U262" i="62"/>
  <c r="R262" i="62"/>
  <c r="V261" i="62"/>
  <c r="U261" i="62"/>
  <c r="R261" i="62"/>
  <c r="S261" i="62" s="1"/>
  <c r="AX261" i="36" s="1"/>
  <c r="V260" i="62"/>
  <c r="U260" i="62"/>
  <c r="R260" i="62"/>
  <c r="S260" i="62" s="1"/>
  <c r="AX260" i="36" s="1"/>
  <c r="V259" i="62"/>
  <c r="U259" i="62"/>
  <c r="R259" i="62"/>
  <c r="V258" i="62"/>
  <c r="U258" i="62"/>
  <c r="R258" i="62"/>
  <c r="S258" i="62" s="1"/>
  <c r="AX258" i="36" s="1"/>
  <c r="V257" i="62"/>
  <c r="U257" i="62"/>
  <c r="R257" i="62"/>
  <c r="V256" i="62"/>
  <c r="U256" i="62"/>
  <c r="R256" i="62"/>
  <c r="S256" i="62" s="1"/>
  <c r="AX256" i="36" s="1"/>
  <c r="V255" i="62"/>
  <c r="U255" i="62"/>
  <c r="R255" i="62"/>
  <c r="V254" i="62"/>
  <c r="U254" i="62"/>
  <c r="R254" i="62"/>
  <c r="S254" i="62" s="1"/>
  <c r="AX254" i="36" s="1"/>
  <c r="V253" i="62"/>
  <c r="U253" i="62"/>
  <c r="R253" i="62"/>
  <c r="S253" i="62" s="1"/>
  <c r="AX253" i="36" s="1"/>
  <c r="V252" i="62"/>
  <c r="U252" i="62"/>
  <c r="R252" i="62"/>
  <c r="S252" i="62" s="1"/>
  <c r="AX252" i="36" s="1"/>
  <c r="V251" i="62"/>
  <c r="U251" i="62"/>
  <c r="R251" i="62"/>
  <c r="S251" i="62" s="1"/>
  <c r="AX251" i="36" s="1"/>
  <c r="V250" i="62"/>
  <c r="U250" i="62"/>
  <c r="R250" i="62"/>
  <c r="V249" i="62"/>
  <c r="U249" i="62"/>
  <c r="R249" i="62"/>
  <c r="S249" i="62" s="1"/>
  <c r="AX249" i="36" s="1"/>
  <c r="V248" i="62"/>
  <c r="U248" i="62"/>
  <c r="R248" i="62"/>
  <c r="V247" i="62"/>
  <c r="U247" i="62"/>
  <c r="R247" i="62"/>
  <c r="S247" i="62" s="1"/>
  <c r="AX247" i="36" s="1"/>
  <c r="V246" i="62"/>
  <c r="U246" i="62"/>
  <c r="R246" i="62"/>
  <c r="S246" i="62" s="1"/>
  <c r="AX246" i="36" s="1"/>
  <c r="V245" i="62"/>
  <c r="U245" i="62"/>
  <c r="R245" i="62"/>
  <c r="S245" i="62" s="1"/>
  <c r="AX245" i="36" s="1"/>
  <c r="V244" i="62"/>
  <c r="U244" i="62"/>
  <c r="R244" i="62"/>
  <c r="V243" i="62"/>
  <c r="U243" i="62"/>
  <c r="R243" i="62"/>
  <c r="V242" i="62"/>
  <c r="U242" i="62"/>
  <c r="R242" i="62"/>
  <c r="V241" i="62"/>
  <c r="U241" i="62"/>
  <c r="R241" i="62"/>
  <c r="AI241" i="36" s="1"/>
  <c r="V240" i="62"/>
  <c r="U240" i="62"/>
  <c r="R240" i="62"/>
  <c r="S240" i="62" s="1"/>
  <c r="AX240" i="36" s="1"/>
  <c r="V239" i="62"/>
  <c r="U239" i="62"/>
  <c r="R239" i="62"/>
  <c r="S239" i="62" s="1"/>
  <c r="AX239" i="36" s="1"/>
  <c r="V238" i="62"/>
  <c r="U238" i="62"/>
  <c r="R238" i="62"/>
  <c r="S238" i="62" s="1"/>
  <c r="AX238" i="36" s="1"/>
  <c r="V237" i="62"/>
  <c r="U237" i="62"/>
  <c r="R237" i="62"/>
  <c r="V236" i="62"/>
  <c r="U236" i="62"/>
  <c r="R236" i="62"/>
  <c r="V235" i="62"/>
  <c r="U235" i="62"/>
  <c r="R235" i="62"/>
  <c r="V234" i="62"/>
  <c r="U234" i="62"/>
  <c r="R234" i="62"/>
  <c r="V233" i="62"/>
  <c r="U233" i="62"/>
  <c r="R233" i="62"/>
  <c r="S233" i="62" s="1"/>
  <c r="AX233" i="36" s="1"/>
  <c r="V232" i="62"/>
  <c r="U232" i="62"/>
  <c r="R232" i="62"/>
  <c r="S232" i="62" s="1"/>
  <c r="AX232" i="36" s="1"/>
  <c r="V231" i="62"/>
  <c r="U231" i="62"/>
  <c r="R231" i="62"/>
  <c r="S231" i="62" s="1"/>
  <c r="AX231" i="36" s="1"/>
  <c r="V230" i="62"/>
  <c r="U230" i="62"/>
  <c r="R230" i="62"/>
  <c r="S230" i="62" s="1"/>
  <c r="AX230" i="36" s="1"/>
  <c r="V229" i="62"/>
  <c r="U229" i="62"/>
  <c r="R229" i="62"/>
  <c r="S229" i="62" s="1"/>
  <c r="AX229" i="36" s="1"/>
  <c r="V228" i="62"/>
  <c r="U228" i="62"/>
  <c r="R228" i="62"/>
  <c r="V227" i="62"/>
  <c r="U227" i="62"/>
  <c r="R227" i="62"/>
  <c r="V226" i="62"/>
  <c r="U226" i="62"/>
  <c r="R226" i="62"/>
  <c r="V225" i="62"/>
  <c r="U225" i="62"/>
  <c r="R225" i="62"/>
  <c r="AI225" i="36" s="1"/>
  <c r="V224" i="62"/>
  <c r="U224" i="62"/>
  <c r="R224" i="62"/>
  <c r="S224" i="62" s="1"/>
  <c r="AX224" i="36" s="1"/>
  <c r="V223" i="62"/>
  <c r="U223" i="62"/>
  <c r="R223" i="62"/>
  <c r="S223" i="62" s="1"/>
  <c r="AX223" i="36" s="1"/>
  <c r="V222" i="62"/>
  <c r="U222" i="62"/>
  <c r="R222" i="62"/>
  <c r="V221" i="62"/>
  <c r="U221" i="62"/>
  <c r="R221" i="62"/>
  <c r="V220" i="62"/>
  <c r="U220" i="62"/>
  <c r="R220" i="62"/>
  <c r="V219" i="62"/>
  <c r="U219" i="62"/>
  <c r="R219" i="62"/>
  <c r="V218" i="62"/>
  <c r="U218" i="62"/>
  <c r="R218" i="62"/>
  <c r="S218" i="62" s="1"/>
  <c r="AX218" i="36" s="1"/>
  <c r="V217" i="62"/>
  <c r="U217" i="62"/>
  <c r="R217" i="62"/>
  <c r="S217" i="62" s="1"/>
  <c r="AX217" i="36" s="1"/>
  <c r="V216" i="62"/>
  <c r="U216" i="62"/>
  <c r="R216" i="62"/>
  <c r="S216" i="62" s="1"/>
  <c r="AX216" i="36" s="1"/>
  <c r="V215" i="62"/>
  <c r="U215" i="62"/>
  <c r="R215" i="62"/>
  <c r="S215" i="62" s="1"/>
  <c r="AX215" i="36" s="1"/>
  <c r="V214" i="62"/>
  <c r="U214" i="62"/>
  <c r="R214" i="62"/>
  <c r="V213" i="62"/>
  <c r="U213" i="62"/>
  <c r="R213" i="62"/>
  <c r="V212" i="62"/>
  <c r="U212" i="62"/>
  <c r="R212" i="62"/>
  <c r="V211" i="62"/>
  <c r="U211" i="62"/>
  <c r="R211" i="62"/>
  <c r="V210" i="62"/>
  <c r="U210" i="62"/>
  <c r="R210" i="62"/>
  <c r="S210" i="62" s="1"/>
  <c r="AX210" i="36" s="1"/>
  <c r="V209" i="62"/>
  <c r="U209" i="62"/>
  <c r="R209" i="62"/>
  <c r="S209" i="62" s="1"/>
  <c r="AX209" i="36" s="1"/>
  <c r="V208" i="62"/>
  <c r="U208" i="62"/>
  <c r="R208" i="62"/>
  <c r="S208" i="62" s="1"/>
  <c r="AX208" i="36" s="1"/>
  <c r="V207" i="62"/>
  <c r="U207" i="62"/>
  <c r="R207" i="62"/>
  <c r="V206" i="62"/>
  <c r="U206" i="62"/>
  <c r="R206" i="62"/>
  <c r="AI206" i="36" s="1"/>
  <c r="V205" i="62"/>
  <c r="U205" i="62"/>
  <c r="R205" i="62"/>
  <c r="V204" i="62"/>
  <c r="U204" i="62"/>
  <c r="R204" i="62"/>
  <c r="S204" i="62" s="1"/>
  <c r="AX204" i="36" s="1"/>
  <c r="V203" i="62"/>
  <c r="U203" i="62"/>
  <c r="R203" i="62"/>
  <c r="AI203" i="36" s="1"/>
  <c r="V202" i="62"/>
  <c r="U202" i="62"/>
  <c r="R202" i="62"/>
  <c r="S202" i="62" s="1"/>
  <c r="AX202" i="36" s="1"/>
  <c r="V201" i="62"/>
  <c r="U201" i="62"/>
  <c r="R201" i="62"/>
  <c r="V200" i="62"/>
  <c r="U200" i="62"/>
  <c r="R200" i="62"/>
  <c r="V199" i="62"/>
  <c r="U199" i="62"/>
  <c r="R199" i="62"/>
  <c r="V198" i="62"/>
  <c r="U198" i="62"/>
  <c r="R198" i="62"/>
  <c r="AI198" i="36" s="1"/>
  <c r="V197" i="62"/>
  <c r="U197" i="62"/>
  <c r="R197" i="62"/>
  <c r="S197" i="62" s="1"/>
  <c r="AX197" i="36" s="1"/>
  <c r="V196" i="62"/>
  <c r="U196" i="62"/>
  <c r="R196" i="62"/>
  <c r="V195" i="62"/>
  <c r="U195" i="62"/>
  <c r="R195" i="62"/>
  <c r="AI195" i="36" s="1"/>
  <c r="V194" i="62"/>
  <c r="U194" i="62"/>
  <c r="R194" i="62"/>
  <c r="V193" i="62"/>
  <c r="U193" i="62"/>
  <c r="R193" i="62"/>
  <c r="V192" i="62"/>
  <c r="U192" i="62"/>
  <c r="R192" i="62"/>
  <c r="V191" i="62"/>
  <c r="U191" i="62"/>
  <c r="R191" i="62"/>
  <c r="S191" i="62" s="1"/>
  <c r="AX191" i="36" s="1"/>
  <c r="V190" i="62"/>
  <c r="U190" i="62"/>
  <c r="R190" i="62"/>
  <c r="S190" i="62" s="1"/>
  <c r="AX190" i="36" s="1"/>
  <c r="V189" i="62"/>
  <c r="U189" i="62"/>
  <c r="R189" i="62"/>
  <c r="V188" i="62"/>
  <c r="U188" i="62"/>
  <c r="R188" i="62"/>
  <c r="S188" i="62" s="1"/>
  <c r="AX188" i="36" s="1"/>
  <c r="V187" i="62"/>
  <c r="U187" i="62"/>
  <c r="R187" i="62"/>
  <c r="V186" i="62"/>
  <c r="U186" i="62"/>
  <c r="R186" i="62"/>
  <c r="V185" i="62"/>
  <c r="U185" i="62"/>
  <c r="R185" i="62"/>
  <c r="V184" i="62"/>
  <c r="U184" i="62"/>
  <c r="R184" i="62"/>
  <c r="S184" i="62" s="1"/>
  <c r="AX184" i="36" s="1"/>
  <c r="V183" i="62"/>
  <c r="U183" i="62"/>
  <c r="R183" i="62"/>
  <c r="S183" i="62" s="1"/>
  <c r="AX183" i="36" s="1"/>
  <c r="V182" i="62"/>
  <c r="U182" i="62"/>
  <c r="R182" i="62"/>
  <c r="S182" i="62" s="1"/>
  <c r="AX182" i="36" s="1"/>
  <c r="V181" i="62"/>
  <c r="U181" i="62"/>
  <c r="R181" i="62"/>
  <c r="V180" i="62"/>
  <c r="U180" i="62"/>
  <c r="R180" i="62"/>
  <c r="V179" i="62"/>
  <c r="U179" i="62"/>
  <c r="R179" i="62"/>
  <c r="V178" i="62"/>
  <c r="U178" i="62"/>
  <c r="R178" i="62"/>
  <c r="V177" i="62"/>
  <c r="U177" i="62"/>
  <c r="R177" i="62"/>
  <c r="V176" i="62"/>
  <c r="U176" i="62"/>
  <c r="R176" i="62"/>
  <c r="V175" i="62"/>
  <c r="U175" i="62"/>
  <c r="R175" i="62"/>
  <c r="V174" i="62"/>
  <c r="U174" i="62"/>
  <c r="R174" i="62"/>
  <c r="S174" i="62" s="1"/>
  <c r="AX174" i="36" s="1"/>
  <c r="V173" i="62"/>
  <c r="U173" i="62"/>
  <c r="R173" i="62"/>
  <c r="S173" i="62" s="1"/>
  <c r="AX173" i="36" s="1"/>
  <c r="V172" i="62"/>
  <c r="U172" i="62"/>
  <c r="R172" i="62"/>
  <c r="V171" i="62"/>
  <c r="U171" i="62"/>
  <c r="R171" i="62"/>
  <c r="V170" i="62"/>
  <c r="U170" i="62"/>
  <c r="R170" i="62"/>
  <c r="S170" i="62" s="1"/>
  <c r="AX170" i="36" s="1"/>
  <c r="V169" i="62"/>
  <c r="U169" i="62"/>
  <c r="R169" i="62"/>
  <c r="S169" i="62" s="1"/>
  <c r="AX169" i="36" s="1"/>
  <c r="V168" i="62"/>
  <c r="U168" i="62"/>
  <c r="R168" i="62"/>
  <c r="V167" i="62"/>
  <c r="U167" i="62"/>
  <c r="R167" i="62"/>
  <c r="V166" i="62"/>
  <c r="U166" i="62"/>
  <c r="R166" i="62"/>
  <c r="V165" i="62"/>
  <c r="U165" i="62"/>
  <c r="R165" i="62"/>
  <c r="V164" i="62"/>
  <c r="U164" i="62"/>
  <c r="R164" i="62"/>
  <c r="V163" i="62"/>
  <c r="U163" i="62"/>
  <c r="R163" i="62"/>
  <c r="S163" i="62" s="1"/>
  <c r="AX163" i="36" s="1"/>
  <c r="V162" i="62"/>
  <c r="U162" i="62"/>
  <c r="R162" i="62"/>
  <c r="S162" i="62" s="1"/>
  <c r="AX162" i="36" s="1"/>
  <c r="V161" i="62"/>
  <c r="U161" i="62"/>
  <c r="R161" i="62"/>
  <c r="S161" i="62" s="1"/>
  <c r="AX161" i="36" s="1"/>
  <c r="V160" i="62"/>
  <c r="U160" i="62"/>
  <c r="R160" i="62"/>
  <c r="V159" i="62"/>
  <c r="U159" i="62"/>
  <c r="R159" i="62"/>
  <c r="V158" i="62"/>
  <c r="U158" i="62"/>
  <c r="R158" i="62"/>
  <c r="S158" i="62" s="1"/>
  <c r="AX158" i="36" s="1"/>
  <c r="V157" i="62"/>
  <c r="U157" i="62"/>
  <c r="R157" i="62"/>
  <c r="V156" i="62"/>
  <c r="U156" i="62"/>
  <c r="R156" i="62"/>
  <c r="V155" i="62"/>
  <c r="U155" i="62"/>
  <c r="R155" i="62"/>
  <c r="S155" i="62" s="1"/>
  <c r="AX155" i="36" s="1"/>
  <c r="V154" i="62"/>
  <c r="U154" i="62"/>
  <c r="R154" i="62"/>
  <c r="S154" i="62" s="1"/>
  <c r="AX154" i="36" s="1"/>
  <c r="V153" i="62"/>
  <c r="U153" i="62"/>
  <c r="R153" i="62"/>
  <c r="S153" i="62" s="1"/>
  <c r="AX153" i="36" s="1"/>
  <c r="V152" i="62"/>
  <c r="U152" i="62"/>
  <c r="R152" i="62"/>
  <c r="V151" i="62"/>
  <c r="U151" i="62"/>
  <c r="R151" i="62"/>
  <c r="S151" i="62" s="1"/>
  <c r="AX151" i="36" s="1"/>
  <c r="V150" i="62"/>
  <c r="U150" i="62"/>
  <c r="R150" i="62"/>
  <c r="V149" i="62"/>
  <c r="U149" i="62"/>
  <c r="R149" i="62"/>
  <c r="V148" i="62"/>
  <c r="U148" i="62"/>
  <c r="R148" i="62"/>
  <c r="V147" i="62"/>
  <c r="U147" i="62"/>
  <c r="R147" i="62"/>
  <c r="V146" i="62"/>
  <c r="U146" i="62"/>
  <c r="R146" i="62"/>
  <c r="V145" i="62"/>
  <c r="U145" i="62"/>
  <c r="R145" i="62"/>
  <c r="S145" i="62" s="1"/>
  <c r="AX145" i="36" s="1"/>
  <c r="V144" i="62"/>
  <c r="U144" i="62"/>
  <c r="R144" i="62"/>
  <c r="V143" i="62"/>
  <c r="U143" i="62"/>
  <c r="R143" i="62"/>
  <c r="V142" i="62"/>
  <c r="U142" i="62"/>
  <c r="R142" i="62"/>
  <c r="V141" i="62"/>
  <c r="U141" i="62"/>
  <c r="R141" i="62"/>
  <c r="V140" i="62"/>
  <c r="U140" i="62"/>
  <c r="R140" i="62"/>
  <c r="V139" i="62"/>
  <c r="U139" i="62"/>
  <c r="R139" i="62"/>
  <c r="V138" i="62"/>
  <c r="U138" i="62"/>
  <c r="R138" i="62"/>
  <c r="S138" i="62" s="1"/>
  <c r="AX138" i="36" s="1"/>
  <c r="V137" i="62"/>
  <c r="U137" i="62"/>
  <c r="R137" i="62"/>
  <c r="V136" i="62"/>
  <c r="U136" i="62"/>
  <c r="R136" i="62"/>
  <c r="V135" i="62"/>
  <c r="U135" i="62"/>
  <c r="R135" i="62"/>
  <c r="V134" i="62"/>
  <c r="U134" i="62"/>
  <c r="R134" i="62"/>
  <c r="V133" i="62"/>
  <c r="U133" i="62"/>
  <c r="R133" i="62"/>
  <c r="V132" i="62"/>
  <c r="U132" i="62"/>
  <c r="R132" i="62"/>
  <c r="V131" i="62"/>
  <c r="U131" i="62"/>
  <c r="R131" i="62"/>
  <c r="S131" i="62" s="1"/>
  <c r="AX131" i="36" s="1"/>
  <c r="V130" i="62"/>
  <c r="U130" i="62"/>
  <c r="R130" i="62"/>
  <c r="V129" i="62"/>
  <c r="U129" i="62"/>
  <c r="R129" i="62"/>
  <c r="S129" i="62" s="1"/>
  <c r="AX129" i="36" s="1"/>
  <c r="V128" i="62"/>
  <c r="U128" i="62"/>
  <c r="R128" i="62"/>
  <c r="V127" i="62"/>
  <c r="U127" i="62"/>
  <c r="R127" i="62"/>
  <c r="V126" i="62"/>
  <c r="U126" i="62"/>
  <c r="R126" i="62"/>
  <c r="S126" i="62" s="1"/>
  <c r="AX126" i="36" s="1"/>
  <c r="V125" i="62"/>
  <c r="U125" i="62"/>
  <c r="R125" i="62"/>
  <c r="V124" i="62"/>
  <c r="U124" i="62"/>
  <c r="R124" i="62"/>
  <c r="V123" i="62"/>
  <c r="U123" i="62"/>
  <c r="R123" i="62"/>
  <c r="V122" i="62"/>
  <c r="U122" i="62"/>
  <c r="R122" i="62"/>
  <c r="V121" i="62"/>
  <c r="U121" i="62"/>
  <c r="R121" i="62"/>
  <c r="V120" i="62"/>
  <c r="U120" i="62"/>
  <c r="R120" i="62"/>
  <c r="S120" i="62" s="1"/>
  <c r="AX120" i="36" s="1"/>
  <c r="V119" i="62"/>
  <c r="U119" i="62"/>
  <c r="R119" i="62"/>
  <c r="V118" i="62"/>
  <c r="U118" i="62"/>
  <c r="R118" i="62"/>
  <c r="V117" i="62"/>
  <c r="U117" i="62"/>
  <c r="R117" i="62"/>
  <c r="V116" i="62"/>
  <c r="U116" i="62"/>
  <c r="R116" i="62"/>
  <c r="V115" i="62"/>
  <c r="U115" i="62"/>
  <c r="R115" i="62"/>
  <c r="V114" i="62"/>
  <c r="U114" i="62"/>
  <c r="R114" i="62"/>
  <c r="V113" i="62"/>
  <c r="U113" i="62"/>
  <c r="R113" i="62"/>
  <c r="V112" i="62"/>
  <c r="U112" i="62"/>
  <c r="R112" i="62"/>
  <c r="V111" i="62"/>
  <c r="U111" i="62"/>
  <c r="R111" i="62"/>
  <c r="V110" i="62"/>
  <c r="U110" i="62"/>
  <c r="R110" i="62"/>
  <c r="AI110" i="36" s="1"/>
  <c r="V109" i="62"/>
  <c r="U109" i="62"/>
  <c r="R109" i="62"/>
  <c r="V108" i="62"/>
  <c r="U108" i="62"/>
  <c r="R108" i="62"/>
  <c r="S108" i="62" s="1"/>
  <c r="AX108" i="36" s="1"/>
  <c r="V107" i="62"/>
  <c r="U107" i="62"/>
  <c r="R107" i="62"/>
  <c r="V106" i="62"/>
  <c r="U106" i="62"/>
  <c r="R106" i="62"/>
  <c r="V105" i="62"/>
  <c r="U105" i="62"/>
  <c r="R105" i="62"/>
  <c r="V104" i="62"/>
  <c r="U104" i="62"/>
  <c r="R104" i="62"/>
  <c r="V103" i="62"/>
  <c r="U103" i="62"/>
  <c r="R103" i="62"/>
  <c r="V102" i="62"/>
  <c r="U102" i="62"/>
  <c r="R102" i="62"/>
  <c r="V101" i="62"/>
  <c r="U101" i="62"/>
  <c r="R101" i="62"/>
  <c r="V100" i="62"/>
  <c r="U100" i="62"/>
  <c r="R100" i="62"/>
  <c r="S100" i="62" s="1"/>
  <c r="AX100" i="36" s="1"/>
  <c r="V99" i="62"/>
  <c r="U99" i="62"/>
  <c r="R99" i="62"/>
  <c r="V98" i="62"/>
  <c r="U98" i="62"/>
  <c r="R98" i="62"/>
  <c r="V97" i="62"/>
  <c r="U97" i="62"/>
  <c r="R97" i="62"/>
  <c r="S97" i="62" s="1"/>
  <c r="AX97" i="36" s="1"/>
  <c r="V96" i="62"/>
  <c r="U96" i="62"/>
  <c r="R96" i="62"/>
  <c r="S96" i="62" s="1"/>
  <c r="AX96" i="36" s="1"/>
  <c r="V95" i="62"/>
  <c r="U95" i="62"/>
  <c r="R95" i="62"/>
  <c r="V94" i="62"/>
  <c r="U94" i="62"/>
  <c r="R94" i="62"/>
  <c r="S94" i="62" s="1"/>
  <c r="AX94" i="36" s="1"/>
  <c r="V93" i="62"/>
  <c r="U93" i="62"/>
  <c r="R93" i="62"/>
  <c r="V92" i="62"/>
  <c r="U92" i="62"/>
  <c r="R92" i="62"/>
  <c r="V91" i="62"/>
  <c r="U91" i="62"/>
  <c r="R91" i="62"/>
  <c r="V90" i="62"/>
  <c r="U90" i="62"/>
  <c r="R90" i="62"/>
  <c r="V89" i="62"/>
  <c r="U89" i="62"/>
  <c r="R89" i="62"/>
  <c r="V88" i="62"/>
  <c r="U88" i="62"/>
  <c r="R88" i="62"/>
  <c r="V87" i="62"/>
  <c r="U87" i="62"/>
  <c r="R87" i="62"/>
  <c r="V86" i="62"/>
  <c r="U86" i="62"/>
  <c r="R86" i="62"/>
  <c r="V85" i="62"/>
  <c r="U85" i="62"/>
  <c r="R85" i="62"/>
  <c r="V84" i="62"/>
  <c r="U84" i="62"/>
  <c r="R84" i="62"/>
  <c r="V83" i="62"/>
  <c r="U83" i="62"/>
  <c r="R83" i="62"/>
  <c r="V82" i="62"/>
  <c r="U82" i="62"/>
  <c r="R82" i="62"/>
  <c r="V81" i="62"/>
  <c r="U81" i="62"/>
  <c r="R81" i="62"/>
  <c r="V80" i="62"/>
  <c r="U80" i="62"/>
  <c r="R80" i="62"/>
  <c r="V79" i="62"/>
  <c r="U79" i="62"/>
  <c r="R79" i="62"/>
  <c r="V78" i="62"/>
  <c r="U78" i="62"/>
  <c r="R78" i="62"/>
  <c r="AI78" i="36" s="1"/>
  <c r="V77" i="62"/>
  <c r="U77" i="62"/>
  <c r="R77" i="62"/>
  <c r="S77" i="62" s="1"/>
  <c r="AX77" i="36" s="1"/>
  <c r="V76" i="62"/>
  <c r="U76" i="62"/>
  <c r="R76" i="62"/>
  <c r="V75" i="62"/>
  <c r="U75" i="62"/>
  <c r="R75" i="62"/>
  <c r="V74" i="62"/>
  <c r="U74" i="62"/>
  <c r="R74" i="62"/>
  <c r="V73" i="62"/>
  <c r="U73" i="62"/>
  <c r="R73" i="62"/>
  <c r="V72" i="62"/>
  <c r="U72" i="62"/>
  <c r="R72" i="62"/>
  <c r="V71" i="62"/>
  <c r="U71" i="62"/>
  <c r="R71" i="62"/>
  <c r="V70" i="62"/>
  <c r="U70" i="62"/>
  <c r="R70" i="62"/>
  <c r="V69" i="62"/>
  <c r="U69" i="62"/>
  <c r="R69" i="62"/>
  <c r="AI69" i="36" s="1"/>
  <c r="V68" i="62"/>
  <c r="U68" i="62"/>
  <c r="R68" i="62"/>
  <c r="S68" i="62" s="1"/>
  <c r="AX68" i="36" s="1"/>
  <c r="V67" i="62"/>
  <c r="U67" i="62"/>
  <c r="R67" i="62"/>
  <c r="V66" i="62"/>
  <c r="U66" i="62"/>
  <c r="R66" i="62"/>
  <c r="V65" i="62"/>
  <c r="U65" i="62"/>
  <c r="R65" i="62"/>
  <c r="V64" i="62"/>
  <c r="U64" i="62"/>
  <c r="R64" i="62"/>
  <c r="V63" i="62"/>
  <c r="U63" i="62"/>
  <c r="R63" i="62"/>
  <c r="S63" i="62" s="1"/>
  <c r="AX63" i="36" s="1"/>
  <c r="V62" i="62"/>
  <c r="U62" i="62"/>
  <c r="R62" i="62"/>
  <c r="V61" i="62"/>
  <c r="U61" i="62"/>
  <c r="R61" i="62"/>
  <c r="V60" i="62"/>
  <c r="U60" i="62"/>
  <c r="R60" i="62"/>
  <c r="V59" i="62"/>
  <c r="U59" i="62"/>
  <c r="R59" i="62"/>
  <c r="S59" i="62" s="1"/>
  <c r="AX59" i="36" s="1"/>
  <c r="V58" i="62"/>
  <c r="U58" i="62"/>
  <c r="R58" i="62"/>
  <c r="V57" i="62"/>
  <c r="U57" i="62"/>
  <c r="R57" i="62"/>
  <c r="V56" i="62"/>
  <c r="U56" i="62"/>
  <c r="R56" i="62"/>
  <c r="AI56" i="36" s="1"/>
  <c r="V55" i="62"/>
  <c r="U55" i="62"/>
  <c r="R55" i="62"/>
  <c r="V54" i="62"/>
  <c r="U54" i="62"/>
  <c r="R54" i="62"/>
  <c r="V53" i="62"/>
  <c r="U53" i="62"/>
  <c r="R53" i="62"/>
  <c r="V52" i="62"/>
  <c r="U52" i="62"/>
  <c r="R52" i="62"/>
  <c r="V51" i="62"/>
  <c r="U51" i="62"/>
  <c r="R51" i="62"/>
  <c r="V50" i="62"/>
  <c r="U50" i="62"/>
  <c r="R50" i="62"/>
  <c r="V49" i="62"/>
  <c r="U49" i="62"/>
  <c r="R49" i="62"/>
  <c r="V48" i="62"/>
  <c r="U48" i="62"/>
  <c r="R48" i="62"/>
  <c r="V47" i="62"/>
  <c r="U47" i="62"/>
  <c r="R47" i="62"/>
  <c r="V46" i="62"/>
  <c r="U46" i="62"/>
  <c r="R46" i="62"/>
  <c r="V45" i="62"/>
  <c r="U45" i="62"/>
  <c r="R45" i="62"/>
  <c r="V44" i="62"/>
  <c r="U44" i="62"/>
  <c r="R44" i="62"/>
  <c r="V43" i="62"/>
  <c r="U43" i="62"/>
  <c r="R43" i="62"/>
  <c r="V42" i="62"/>
  <c r="U42" i="62"/>
  <c r="R42" i="62"/>
  <c r="V41" i="62"/>
  <c r="U41" i="62"/>
  <c r="R41" i="62"/>
  <c r="V40" i="62"/>
  <c r="U40" i="62"/>
  <c r="R40" i="62"/>
  <c r="V39" i="62"/>
  <c r="U39" i="62"/>
  <c r="R39" i="62"/>
  <c r="V38" i="62"/>
  <c r="U38" i="62"/>
  <c r="R38" i="62"/>
  <c r="V37" i="62"/>
  <c r="U37" i="62"/>
  <c r="R37" i="62"/>
  <c r="V36" i="62"/>
  <c r="U36" i="62"/>
  <c r="R36" i="62"/>
  <c r="V35" i="62"/>
  <c r="U35" i="62"/>
  <c r="R35" i="62"/>
  <c r="V34" i="62"/>
  <c r="U34" i="62"/>
  <c r="R34" i="62"/>
  <c r="V33" i="62"/>
  <c r="U33" i="62"/>
  <c r="R33" i="62"/>
  <c r="V32" i="62"/>
  <c r="U32" i="62"/>
  <c r="R32" i="62"/>
  <c r="V31" i="62"/>
  <c r="U31" i="62"/>
  <c r="R31" i="62"/>
  <c r="V30" i="62"/>
  <c r="U30" i="62"/>
  <c r="R30" i="62"/>
  <c r="V29" i="62"/>
  <c r="U29" i="62"/>
  <c r="R29" i="62"/>
  <c r="V28" i="62"/>
  <c r="U28" i="62"/>
  <c r="R28" i="62"/>
  <c r="V27" i="62"/>
  <c r="U27" i="62"/>
  <c r="R27" i="62"/>
  <c r="V26" i="62"/>
  <c r="U26" i="62"/>
  <c r="R26" i="62"/>
  <c r="S26" i="62" s="1"/>
  <c r="AX26" i="36" s="1"/>
  <c r="V25" i="62"/>
  <c r="U25" i="62"/>
  <c r="R25" i="62"/>
  <c r="V24" i="62"/>
  <c r="U24" i="62"/>
  <c r="R24" i="62"/>
  <c r="V23" i="62"/>
  <c r="U23" i="62"/>
  <c r="R23" i="62"/>
  <c r="V22" i="62"/>
  <c r="U22" i="62"/>
  <c r="R22" i="62"/>
  <c r="V21" i="62"/>
  <c r="U21" i="62"/>
  <c r="R21" i="62"/>
  <c r="V20" i="62"/>
  <c r="U20" i="62"/>
  <c r="R20" i="62"/>
  <c r="V19" i="62"/>
  <c r="U19" i="62"/>
  <c r="R19" i="62"/>
  <c r="S19" i="62" s="1"/>
  <c r="AX19" i="36" s="1"/>
  <c r="V18" i="62"/>
  <c r="U18" i="62"/>
  <c r="R18" i="62"/>
  <c r="V17" i="62"/>
  <c r="U17" i="62"/>
  <c r="R17" i="62"/>
  <c r="S17" i="62" s="1"/>
  <c r="AX17" i="36" s="1"/>
  <c r="V16" i="62"/>
  <c r="U16" i="62"/>
  <c r="R16" i="62"/>
  <c r="V15" i="62"/>
  <c r="U15" i="62"/>
  <c r="R15" i="62"/>
  <c r="V14" i="62"/>
  <c r="U14" i="62"/>
  <c r="R14" i="62"/>
  <c r="V13" i="62"/>
  <c r="U13" i="62"/>
  <c r="R13" i="62"/>
  <c r="F5" i="62"/>
  <c r="C5" i="62"/>
  <c r="F3" i="62"/>
  <c r="C3" i="62"/>
  <c r="F2" i="62"/>
  <c r="C2" i="62"/>
  <c r="V360" i="61"/>
  <c r="U360" i="61"/>
  <c r="R360" i="61"/>
  <c r="AJ360" i="36" s="1"/>
  <c r="V359" i="61"/>
  <c r="U359" i="61"/>
  <c r="R359" i="61"/>
  <c r="AJ359" i="36" s="1"/>
  <c r="V358" i="61"/>
  <c r="U358" i="61"/>
  <c r="R358" i="61"/>
  <c r="V357" i="61"/>
  <c r="U357" i="61"/>
  <c r="R357" i="61"/>
  <c r="V356" i="61"/>
  <c r="U356" i="61"/>
  <c r="R356" i="61"/>
  <c r="V355" i="61"/>
  <c r="U355" i="61"/>
  <c r="R355" i="61"/>
  <c r="V354" i="61"/>
  <c r="U354" i="61"/>
  <c r="R354" i="61"/>
  <c r="V353" i="61"/>
  <c r="U353" i="61"/>
  <c r="R353" i="61"/>
  <c r="S353" i="61" s="1"/>
  <c r="AY353" i="36" s="1"/>
  <c r="V352" i="61"/>
  <c r="U352" i="61"/>
  <c r="R352" i="61"/>
  <c r="V351" i="61"/>
  <c r="U351" i="61"/>
  <c r="R351" i="61"/>
  <c r="V350" i="61"/>
  <c r="U350" i="61"/>
  <c r="R350" i="61"/>
  <c r="S350" i="61" s="1"/>
  <c r="AY350" i="36" s="1"/>
  <c r="V349" i="61"/>
  <c r="U349" i="61"/>
  <c r="R349" i="61"/>
  <c r="V348" i="61"/>
  <c r="U348" i="61"/>
  <c r="R348" i="61"/>
  <c r="V347" i="61"/>
  <c r="U347" i="61"/>
  <c r="R347" i="61"/>
  <c r="V346" i="61"/>
  <c r="U346" i="61"/>
  <c r="R346" i="61"/>
  <c r="V345" i="61"/>
  <c r="U345" i="61"/>
  <c r="R345" i="61"/>
  <c r="V344" i="61"/>
  <c r="U344" i="61"/>
  <c r="R344" i="61"/>
  <c r="V343" i="61"/>
  <c r="U343" i="61"/>
  <c r="R343" i="61"/>
  <c r="V320" i="61"/>
  <c r="U320" i="61"/>
  <c r="R320" i="61"/>
  <c r="S320" i="61" s="1"/>
  <c r="AY320" i="36" s="1"/>
  <c r="V319" i="61"/>
  <c r="U319" i="61"/>
  <c r="R319" i="61"/>
  <c r="V318" i="61"/>
  <c r="U318" i="61"/>
  <c r="R318" i="61"/>
  <c r="S318" i="61" s="1"/>
  <c r="AY318" i="36" s="1"/>
  <c r="V317" i="61"/>
  <c r="U317" i="61"/>
  <c r="R317" i="61"/>
  <c r="S317" i="61" s="1"/>
  <c r="AY317" i="36" s="1"/>
  <c r="V316" i="61"/>
  <c r="U316" i="61"/>
  <c r="R316" i="61"/>
  <c r="V315" i="61"/>
  <c r="U315" i="61"/>
  <c r="R315" i="61"/>
  <c r="S315" i="61" s="1"/>
  <c r="AY315" i="36" s="1"/>
  <c r="V314" i="61"/>
  <c r="U314" i="61"/>
  <c r="R314" i="61"/>
  <c r="V313" i="61"/>
  <c r="U313" i="61"/>
  <c r="R313" i="61"/>
  <c r="S313" i="61" s="1"/>
  <c r="AY313" i="36" s="1"/>
  <c r="V312" i="61"/>
  <c r="U312" i="61"/>
  <c r="R312" i="61"/>
  <c r="V311" i="61"/>
  <c r="U311" i="61"/>
  <c r="R311" i="61"/>
  <c r="S311" i="61" s="1"/>
  <c r="AY311" i="36" s="1"/>
  <c r="V310" i="61"/>
  <c r="U310" i="61"/>
  <c r="R310" i="61"/>
  <c r="V309" i="61"/>
  <c r="U309" i="61"/>
  <c r="R309" i="61"/>
  <c r="S309" i="61" s="1"/>
  <c r="AY309" i="36" s="1"/>
  <c r="V308" i="61"/>
  <c r="U308" i="61"/>
  <c r="R308" i="61"/>
  <c r="V307" i="61"/>
  <c r="U307" i="61"/>
  <c r="R307" i="61"/>
  <c r="V306" i="61"/>
  <c r="U306" i="61"/>
  <c r="R306" i="61"/>
  <c r="S306" i="61" s="1"/>
  <c r="AY306" i="36" s="1"/>
  <c r="V305" i="61"/>
  <c r="U305" i="61"/>
  <c r="R305" i="61"/>
  <c r="V304" i="61"/>
  <c r="U304" i="61"/>
  <c r="R304" i="61"/>
  <c r="V303" i="61"/>
  <c r="U303" i="61"/>
  <c r="R303" i="61"/>
  <c r="S303" i="61" s="1"/>
  <c r="AY303" i="36" s="1"/>
  <c r="V302" i="61"/>
  <c r="U302" i="61"/>
  <c r="R302" i="61"/>
  <c r="S302" i="61" s="1"/>
  <c r="AY302" i="36" s="1"/>
  <c r="V301" i="61"/>
  <c r="U301" i="61"/>
  <c r="R301" i="61"/>
  <c r="V300" i="61"/>
  <c r="U300" i="61"/>
  <c r="R300" i="61"/>
  <c r="V299" i="61"/>
  <c r="U299" i="61"/>
  <c r="R299" i="61"/>
  <c r="V298" i="61"/>
  <c r="U298" i="61"/>
  <c r="R298" i="61"/>
  <c r="V297" i="61"/>
  <c r="U297" i="61"/>
  <c r="R297" i="61"/>
  <c r="V296" i="61"/>
  <c r="U296" i="61"/>
  <c r="R296" i="61"/>
  <c r="V295" i="61"/>
  <c r="U295" i="61"/>
  <c r="R295" i="61"/>
  <c r="S295" i="61" s="1"/>
  <c r="AY295" i="36" s="1"/>
  <c r="V294" i="61"/>
  <c r="U294" i="61"/>
  <c r="R294" i="61"/>
  <c r="AJ294" i="36" s="1"/>
  <c r="V293" i="61"/>
  <c r="U293" i="61"/>
  <c r="R293" i="61"/>
  <c r="V292" i="61"/>
  <c r="U292" i="61"/>
  <c r="R292" i="61"/>
  <c r="S292" i="61" s="1"/>
  <c r="AY292" i="36" s="1"/>
  <c r="V291" i="61"/>
  <c r="U291" i="61"/>
  <c r="R291" i="61"/>
  <c r="V290" i="61"/>
  <c r="U290" i="61"/>
  <c r="R290" i="61"/>
  <c r="V289" i="61"/>
  <c r="U289" i="61"/>
  <c r="R289" i="61"/>
  <c r="V288" i="61"/>
  <c r="U288" i="61"/>
  <c r="R288" i="61"/>
  <c r="S288" i="61" s="1"/>
  <c r="AY288" i="36" s="1"/>
  <c r="V287" i="61"/>
  <c r="U287" i="61"/>
  <c r="R287" i="61"/>
  <c r="V286" i="61"/>
  <c r="U286" i="61"/>
  <c r="R286" i="61"/>
  <c r="V285" i="61"/>
  <c r="U285" i="61"/>
  <c r="R285" i="61"/>
  <c r="V284" i="61"/>
  <c r="U284" i="61"/>
  <c r="R284" i="61"/>
  <c r="V283" i="61"/>
  <c r="U283" i="61"/>
  <c r="R283" i="61"/>
  <c r="V282" i="61"/>
  <c r="U282" i="61"/>
  <c r="R282" i="61"/>
  <c r="V281" i="61"/>
  <c r="U281" i="61"/>
  <c r="R281" i="61"/>
  <c r="V280" i="61"/>
  <c r="U280" i="61"/>
  <c r="R280" i="61"/>
  <c r="S280" i="61" s="1"/>
  <c r="AY280" i="36" s="1"/>
  <c r="V279" i="61"/>
  <c r="U279" i="61"/>
  <c r="R279" i="61"/>
  <c r="V278" i="61"/>
  <c r="U278" i="61"/>
  <c r="R278" i="61"/>
  <c r="V277" i="61"/>
  <c r="U277" i="61"/>
  <c r="R277" i="61"/>
  <c r="V276" i="61"/>
  <c r="U276" i="61"/>
  <c r="R276" i="61"/>
  <c r="V275" i="61"/>
  <c r="U275" i="61"/>
  <c r="R275" i="61"/>
  <c r="V274" i="61"/>
  <c r="U274" i="61"/>
  <c r="R274" i="61"/>
  <c r="V273" i="61"/>
  <c r="U273" i="61"/>
  <c r="R273" i="61"/>
  <c r="V272" i="61"/>
  <c r="U272" i="61"/>
  <c r="R272" i="61"/>
  <c r="V271" i="61"/>
  <c r="U271" i="61"/>
  <c r="R271" i="61"/>
  <c r="V270" i="61"/>
  <c r="U270" i="61"/>
  <c r="R270" i="61"/>
  <c r="V269" i="61"/>
  <c r="U269" i="61"/>
  <c r="R269" i="61"/>
  <c r="V268" i="61"/>
  <c r="U268" i="61"/>
  <c r="R268" i="61"/>
  <c r="V267" i="61"/>
  <c r="U267" i="61"/>
  <c r="R267" i="61"/>
  <c r="V266" i="61"/>
  <c r="U266" i="61"/>
  <c r="R266" i="61"/>
  <c r="S266" i="61" s="1"/>
  <c r="AY266" i="36" s="1"/>
  <c r="V265" i="61"/>
  <c r="U265" i="61"/>
  <c r="R265" i="61"/>
  <c r="V264" i="61"/>
  <c r="U264" i="61"/>
  <c r="R264" i="61"/>
  <c r="V263" i="61"/>
  <c r="U263" i="61"/>
  <c r="R263" i="61"/>
  <c r="V262" i="61"/>
  <c r="U262" i="61"/>
  <c r="R262" i="61"/>
  <c r="V261" i="61"/>
  <c r="U261" i="61"/>
  <c r="R261" i="61"/>
  <c r="V260" i="61"/>
  <c r="U260" i="61"/>
  <c r="R260" i="61"/>
  <c r="S260" i="61" s="1"/>
  <c r="AY260" i="36" s="1"/>
  <c r="V259" i="61"/>
  <c r="U259" i="61"/>
  <c r="R259" i="61"/>
  <c r="V258" i="61"/>
  <c r="U258" i="61"/>
  <c r="R258" i="61"/>
  <c r="V257" i="61"/>
  <c r="U257" i="61"/>
  <c r="R257" i="61"/>
  <c r="V256" i="61"/>
  <c r="U256" i="61"/>
  <c r="R256" i="61"/>
  <c r="S256" i="61" s="1"/>
  <c r="AY256" i="36" s="1"/>
  <c r="V255" i="61"/>
  <c r="U255" i="61"/>
  <c r="R255" i="61"/>
  <c r="V254" i="61"/>
  <c r="U254" i="61"/>
  <c r="R254" i="61"/>
  <c r="V253" i="61"/>
  <c r="U253" i="61"/>
  <c r="R253" i="61"/>
  <c r="V252" i="61"/>
  <c r="U252" i="61"/>
  <c r="R252" i="61"/>
  <c r="V251" i="61"/>
  <c r="U251" i="61"/>
  <c r="R251" i="61"/>
  <c r="V250" i="61"/>
  <c r="U250" i="61"/>
  <c r="R250" i="61"/>
  <c r="V249" i="61"/>
  <c r="U249" i="61"/>
  <c r="R249" i="61"/>
  <c r="S249" i="61" s="1"/>
  <c r="AY249" i="36" s="1"/>
  <c r="V248" i="61"/>
  <c r="U248" i="61"/>
  <c r="R248" i="61"/>
  <c r="AJ248" i="36" s="1"/>
  <c r="V247" i="61"/>
  <c r="U247" i="61"/>
  <c r="R247" i="61"/>
  <c r="AJ247" i="36" s="1"/>
  <c r="V246" i="61"/>
  <c r="U246" i="61"/>
  <c r="R246" i="61"/>
  <c r="S246" i="61" s="1"/>
  <c r="AY246" i="36" s="1"/>
  <c r="V245" i="61"/>
  <c r="U245" i="61"/>
  <c r="R245" i="61"/>
  <c r="S245" i="61" s="1"/>
  <c r="AY245" i="36" s="1"/>
  <c r="V244" i="61"/>
  <c r="U244" i="61"/>
  <c r="R244" i="61"/>
  <c r="V243" i="61"/>
  <c r="U243" i="61"/>
  <c r="R243" i="61"/>
  <c r="V242" i="61"/>
  <c r="U242" i="61"/>
  <c r="R242" i="61"/>
  <c r="V241" i="61"/>
  <c r="U241" i="61"/>
  <c r="R241" i="61"/>
  <c r="V240" i="61"/>
  <c r="U240" i="61"/>
  <c r="R240" i="61"/>
  <c r="V239" i="61"/>
  <c r="U239" i="61"/>
  <c r="R239" i="61"/>
  <c r="V238" i="61"/>
  <c r="U238" i="61"/>
  <c r="R238" i="61"/>
  <c r="S238" i="61" s="1"/>
  <c r="AY238" i="36" s="1"/>
  <c r="V237" i="61"/>
  <c r="U237" i="61"/>
  <c r="R237" i="61"/>
  <c r="V236" i="61"/>
  <c r="U236" i="61"/>
  <c r="R236" i="61"/>
  <c r="V235" i="61"/>
  <c r="U235" i="61"/>
  <c r="R235" i="61"/>
  <c r="V234" i="61"/>
  <c r="U234" i="61"/>
  <c r="R234" i="61"/>
  <c r="V233" i="61"/>
  <c r="U233" i="61"/>
  <c r="R233" i="61"/>
  <c r="V232" i="61"/>
  <c r="U232" i="61"/>
  <c r="R232" i="61"/>
  <c r="V231" i="61"/>
  <c r="U231" i="61"/>
  <c r="R231" i="61"/>
  <c r="V230" i="61"/>
  <c r="U230" i="61"/>
  <c r="R230" i="61"/>
  <c r="V229" i="61"/>
  <c r="U229" i="61"/>
  <c r="R229" i="61"/>
  <c r="V228" i="61"/>
  <c r="U228" i="61"/>
  <c r="R228" i="61"/>
  <c r="V227" i="61"/>
  <c r="U227" i="61"/>
  <c r="R227" i="61"/>
  <c r="V226" i="61"/>
  <c r="U226" i="61"/>
  <c r="R226" i="61"/>
  <c r="V225" i="61"/>
  <c r="U225" i="61"/>
  <c r="R225" i="61"/>
  <c r="V224" i="61"/>
  <c r="U224" i="61"/>
  <c r="R224" i="61"/>
  <c r="AJ224" i="36" s="1"/>
  <c r="V223" i="61"/>
  <c r="U223" i="61"/>
  <c r="R223" i="61"/>
  <c r="V222" i="61"/>
  <c r="U222" i="61"/>
  <c r="R222" i="61"/>
  <c r="S222" i="61" s="1"/>
  <c r="AY222" i="36" s="1"/>
  <c r="V221" i="61"/>
  <c r="U221" i="61"/>
  <c r="R221" i="61"/>
  <c r="V220" i="61"/>
  <c r="U220" i="61"/>
  <c r="R220" i="61"/>
  <c r="V219" i="61"/>
  <c r="U219" i="61"/>
  <c r="R219" i="61"/>
  <c r="V218" i="61"/>
  <c r="U218" i="61"/>
  <c r="R218" i="61"/>
  <c r="V217" i="61"/>
  <c r="U217" i="61"/>
  <c r="R217" i="61"/>
  <c r="AJ217" i="36" s="1"/>
  <c r="V216" i="61"/>
  <c r="U216" i="61"/>
  <c r="R216" i="61"/>
  <c r="V215" i="61"/>
  <c r="U215" i="61"/>
  <c r="R215" i="61"/>
  <c r="V214" i="61"/>
  <c r="U214" i="61"/>
  <c r="R214" i="61"/>
  <c r="S214" i="61" s="1"/>
  <c r="AY214" i="36" s="1"/>
  <c r="V213" i="61"/>
  <c r="U213" i="61"/>
  <c r="R213" i="61"/>
  <c r="V212" i="61"/>
  <c r="U212" i="61"/>
  <c r="R212" i="61"/>
  <c r="V211" i="61"/>
  <c r="U211" i="61"/>
  <c r="R211" i="61"/>
  <c r="V210" i="61"/>
  <c r="U210" i="61"/>
  <c r="R210" i="61"/>
  <c r="V209" i="61"/>
  <c r="U209" i="61"/>
  <c r="R209" i="61"/>
  <c r="V208" i="61"/>
  <c r="U208" i="61"/>
  <c r="R208" i="61"/>
  <c r="V207" i="61"/>
  <c r="U207" i="61"/>
  <c r="R207" i="61"/>
  <c r="V206" i="61"/>
  <c r="U206" i="61"/>
  <c r="R206" i="61"/>
  <c r="AJ206" i="36" s="1"/>
  <c r="V205" i="61"/>
  <c r="U205" i="61"/>
  <c r="R205" i="61"/>
  <c r="V204" i="61"/>
  <c r="U204" i="61"/>
  <c r="R204" i="61"/>
  <c r="V203" i="61"/>
  <c r="U203" i="61"/>
  <c r="R203" i="61"/>
  <c r="V202" i="61"/>
  <c r="U202" i="61"/>
  <c r="R202" i="61"/>
  <c r="V201" i="61"/>
  <c r="U201" i="61"/>
  <c r="R201" i="61"/>
  <c r="V200" i="61"/>
  <c r="U200" i="61"/>
  <c r="R200" i="61"/>
  <c r="V199" i="61"/>
  <c r="U199" i="61"/>
  <c r="R199" i="61"/>
  <c r="V198" i="61"/>
  <c r="U198" i="61"/>
  <c r="R198" i="61"/>
  <c r="AJ198" i="36" s="1"/>
  <c r="V197" i="61"/>
  <c r="U197" i="61"/>
  <c r="R197" i="61"/>
  <c r="V196" i="61"/>
  <c r="U196" i="61"/>
  <c r="R196" i="61"/>
  <c r="V195" i="61"/>
  <c r="U195" i="61"/>
  <c r="R195" i="61"/>
  <c r="V194" i="61"/>
  <c r="U194" i="61"/>
  <c r="R194" i="61"/>
  <c r="V193" i="61"/>
  <c r="U193" i="61"/>
  <c r="R193" i="61"/>
  <c r="V192" i="61"/>
  <c r="U192" i="61"/>
  <c r="R192" i="61"/>
  <c r="V191" i="61"/>
  <c r="U191" i="61"/>
  <c r="R191" i="61"/>
  <c r="V190" i="61"/>
  <c r="U190" i="61"/>
  <c r="R190" i="61"/>
  <c r="V189" i="61"/>
  <c r="U189" i="61"/>
  <c r="R189" i="61"/>
  <c r="V188" i="61"/>
  <c r="U188" i="61"/>
  <c r="R188" i="61"/>
  <c r="V187" i="61"/>
  <c r="U187" i="61"/>
  <c r="R187" i="61"/>
  <c r="V186" i="61"/>
  <c r="U186" i="61"/>
  <c r="R186" i="61"/>
  <c r="S186" i="61" s="1"/>
  <c r="AY186" i="36" s="1"/>
  <c r="V185" i="61"/>
  <c r="U185" i="61"/>
  <c r="R185" i="61"/>
  <c r="V184" i="61"/>
  <c r="U184" i="61"/>
  <c r="R184" i="61"/>
  <c r="V183" i="61"/>
  <c r="U183" i="61"/>
  <c r="R183" i="61"/>
  <c r="AJ183" i="36" s="1"/>
  <c r="V182" i="61"/>
  <c r="U182" i="61"/>
  <c r="R182" i="61"/>
  <c r="S182" i="61" s="1"/>
  <c r="AY182" i="36" s="1"/>
  <c r="V181" i="61"/>
  <c r="U181" i="61"/>
  <c r="R181" i="61"/>
  <c r="V180" i="61"/>
  <c r="U180" i="61"/>
  <c r="R180" i="61"/>
  <c r="V179" i="61"/>
  <c r="U179" i="61"/>
  <c r="R179" i="61"/>
  <c r="S179" i="61" s="1"/>
  <c r="AY179" i="36" s="1"/>
  <c r="V178" i="61"/>
  <c r="U178" i="61"/>
  <c r="R178" i="61"/>
  <c r="V177" i="61"/>
  <c r="U177" i="61"/>
  <c r="R177" i="61"/>
  <c r="V176" i="61"/>
  <c r="U176" i="61"/>
  <c r="R176" i="61"/>
  <c r="V175" i="61"/>
  <c r="U175" i="61"/>
  <c r="R175" i="61"/>
  <c r="S175" i="61" s="1"/>
  <c r="AY175" i="36" s="1"/>
  <c r="V174" i="61"/>
  <c r="U174" i="61"/>
  <c r="R174" i="61"/>
  <c r="V173" i="61"/>
  <c r="U173" i="61"/>
  <c r="R173" i="61"/>
  <c r="AJ173" i="36" s="1"/>
  <c r="V172" i="61"/>
  <c r="U172" i="61"/>
  <c r="R172" i="61"/>
  <c r="V171" i="61"/>
  <c r="U171" i="61"/>
  <c r="R171" i="61"/>
  <c r="V170" i="61"/>
  <c r="U170" i="61"/>
  <c r="R170" i="61"/>
  <c r="V169" i="61"/>
  <c r="U169" i="61"/>
  <c r="R169" i="61"/>
  <c r="V168" i="61"/>
  <c r="U168" i="61"/>
  <c r="R168" i="61"/>
  <c r="V167" i="61"/>
  <c r="U167" i="61"/>
  <c r="R167" i="61"/>
  <c r="S167" i="61" s="1"/>
  <c r="AY167" i="36" s="1"/>
  <c r="V166" i="61"/>
  <c r="U166" i="61"/>
  <c r="R166" i="61"/>
  <c r="V165" i="61"/>
  <c r="U165" i="61"/>
  <c r="R165" i="61"/>
  <c r="S165" i="61" s="1"/>
  <c r="AY165" i="36" s="1"/>
  <c r="V164" i="61"/>
  <c r="U164" i="61"/>
  <c r="R164" i="61"/>
  <c r="AJ164" i="36" s="1"/>
  <c r="V163" i="61"/>
  <c r="U163" i="61"/>
  <c r="R163" i="61"/>
  <c r="V162" i="61"/>
  <c r="U162" i="61"/>
  <c r="R162" i="61"/>
  <c r="V161" i="61"/>
  <c r="U161" i="61"/>
  <c r="R161" i="61"/>
  <c r="V160" i="61"/>
  <c r="U160" i="61"/>
  <c r="R160" i="61"/>
  <c r="V159" i="61"/>
  <c r="U159" i="61"/>
  <c r="R159" i="61"/>
  <c r="AJ159" i="36" s="1"/>
  <c r="V158" i="61"/>
  <c r="U158" i="61"/>
  <c r="R158" i="61"/>
  <c r="AJ158" i="36" s="1"/>
  <c r="V157" i="61"/>
  <c r="U157" i="61"/>
  <c r="R157" i="61"/>
  <c r="V156" i="61"/>
  <c r="U156" i="61"/>
  <c r="R156" i="61"/>
  <c r="V155" i="61"/>
  <c r="U155" i="61"/>
  <c r="R155" i="61"/>
  <c r="V154" i="61"/>
  <c r="U154" i="61"/>
  <c r="R154" i="61"/>
  <c r="V153" i="61"/>
  <c r="U153" i="61"/>
  <c r="R153" i="61"/>
  <c r="V152" i="61"/>
  <c r="U152" i="61"/>
  <c r="R152" i="61"/>
  <c r="V151" i="61"/>
  <c r="U151" i="61"/>
  <c r="R151" i="61"/>
  <c r="V150" i="61"/>
  <c r="U150" i="61"/>
  <c r="R150" i="61"/>
  <c r="V149" i="61"/>
  <c r="U149" i="61"/>
  <c r="R149" i="61"/>
  <c r="V148" i="61"/>
  <c r="U148" i="61"/>
  <c r="R148" i="61"/>
  <c r="V147" i="61"/>
  <c r="U147" i="61"/>
  <c r="R147" i="61"/>
  <c r="V146" i="61"/>
  <c r="U146" i="61"/>
  <c r="R146" i="61"/>
  <c r="V145" i="61"/>
  <c r="U145" i="61"/>
  <c r="R145" i="61"/>
  <c r="V144" i="61"/>
  <c r="U144" i="61"/>
  <c r="R144" i="61"/>
  <c r="V143" i="61"/>
  <c r="U143" i="61"/>
  <c r="R143" i="61"/>
  <c r="V142" i="61"/>
  <c r="U142" i="61"/>
  <c r="R142" i="61"/>
  <c r="V141" i="61"/>
  <c r="U141" i="61"/>
  <c r="R141" i="61"/>
  <c r="V140" i="61"/>
  <c r="U140" i="61"/>
  <c r="R140" i="61"/>
  <c r="V139" i="61"/>
  <c r="U139" i="61"/>
  <c r="R139" i="61"/>
  <c r="S139" i="61" s="1"/>
  <c r="AY139" i="36" s="1"/>
  <c r="V138" i="61"/>
  <c r="U138" i="61"/>
  <c r="R138" i="61"/>
  <c r="V137" i="61"/>
  <c r="U137" i="61"/>
  <c r="R137" i="61"/>
  <c r="AJ137" i="36" s="1"/>
  <c r="V136" i="61"/>
  <c r="U136" i="61"/>
  <c r="R136" i="61"/>
  <c r="AJ136" i="36" s="1"/>
  <c r="V135" i="61"/>
  <c r="U135" i="61"/>
  <c r="R135" i="61"/>
  <c r="V134" i="61"/>
  <c r="U134" i="61"/>
  <c r="R134" i="61"/>
  <c r="V133" i="61"/>
  <c r="U133" i="61"/>
  <c r="R133" i="61"/>
  <c r="V132" i="61"/>
  <c r="U132" i="61"/>
  <c r="R132" i="61"/>
  <c r="AJ132" i="36" s="1"/>
  <c r="V131" i="61"/>
  <c r="U131" i="61"/>
  <c r="R131" i="61"/>
  <c r="V130" i="61"/>
  <c r="U130" i="61"/>
  <c r="R130" i="61"/>
  <c r="V129" i="61"/>
  <c r="U129" i="61"/>
  <c r="R129" i="61"/>
  <c r="V128" i="61"/>
  <c r="U128" i="61"/>
  <c r="R128" i="61"/>
  <c r="V127" i="61"/>
  <c r="U127" i="61"/>
  <c r="R127" i="61"/>
  <c r="V126" i="61"/>
  <c r="U126" i="61"/>
  <c r="R126" i="61"/>
  <c r="V125" i="61"/>
  <c r="U125" i="61"/>
  <c r="R125" i="61"/>
  <c r="V124" i="61"/>
  <c r="U124" i="61"/>
  <c r="R124" i="61"/>
  <c r="V123" i="61"/>
  <c r="U123" i="61"/>
  <c r="R123" i="61"/>
  <c r="V122" i="61"/>
  <c r="U122" i="61"/>
  <c r="R122" i="61"/>
  <c r="V121" i="61"/>
  <c r="U121" i="61"/>
  <c r="R121" i="61"/>
  <c r="V120" i="61"/>
  <c r="U120" i="61"/>
  <c r="R120" i="61"/>
  <c r="S120" i="61" s="1"/>
  <c r="AY120" i="36" s="1"/>
  <c r="V119" i="61"/>
  <c r="U119" i="61"/>
  <c r="R119" i="61"/>
  <c r="V118" i="61"/>
  <c r="U118" i="61"/>
  <c r="R118" i="61"/>
  <c r="S118" i="61" s="1"/>
  <c r="AY118" i="36" s="1"/>
  <c r="V117" i="61"/>
  <c r="U117" i="61"/>
  <c r="R117" i="61"/>
  <c r="V116" i="61"/>
  <c r="U116" i="61"/>
  <c r="R116" i="61"/>
  <c r="S116" i="61" s="1"/>
  <c r="AY116" i="36" s="1"/>
  <c r="V115" i="61"/>
  <c r="U115" i="61"/>
  <c r="R115" i="61"/>
  <c r="V114" i="61"/>
  <c r="U114" i="61"/>
  <c r="R114" i="61"/>
  <c r="AJ114" i="36" s="1"/>
  <c r="V113" i="61"/>
  <c r="U113" i="61"/>
  <c r="R113" i="61"/>
  <c r="V112" i="61"/>
  <c r="U112" i="61"/>
  <c r="R112" i="61"/>
  <c r="V111" i="61"/>
  <c r="U111" i="61"/>
  <c r="R111" i="61"/>
  <c r="S111" i="61" s="1"/>
  <c r="AY111" i="36" s="1"/>
  <c r="V110" i="61"/>
  <c r="U110" i="61"/>
  <c r="R110" i="61"/>
  <c r="AJ110" i="36" s="1"/>
  <c r="V109" i="61"/>
  <c r="U109" i="61"/>
  <c r="R109" i="61"/>
  <c r="V108" i="61"/>
  <c r="U108" i="61"/>
  <c r="R108" i="61"/>
  <c r="V107" i="61"/>
  <c r="U107" i="61"/>
  <c r="R107" i="61"/>
  <c r="S107" i="61" s="1"/>
  <c r="AY107" i="36" s="1"/>
  <c r="V106" i="61"/>
  <c r="U106" i="61"/>
  <c r="R106" i="61"/>
  <c r="V105" i="61"/>
  <c r="U105" i="61"/>
  <c r="R105" i="61"/>
  <c r="V104" i="61"/>
  <c r="U104" i="61"/>
  <c r="R104" i="61"/>
  <c r="S104" i="61" s="1"/>
  <c r="AY104" i="36" s="1"/>
  <c r="V103" i="61"/>
  <c r="U103" i="61"/>
  <c r="R103" i="61"/>
  <c r="V102" i="61"/>
  <c r="U102" i="61"/>
  <c r="R102" i="61"/>
  <c r="V101" i="61"/>
  <c r="U101" i="61"/>
  <c r="R101" i="61"/>
  <c r="S101" i="61" s="1"/>
  <c r="AY101" i="36" s="1"/>
  <c r="V100" i="61"/>
  <c r="U100" i="61"/>
  <c r="R100" i="61"/>
  <c r="V99" i="61"/>
  <c r="U99" i="61"/>
  <c r="R99" i="61"/>
  <c r="V98" i="61"/>
  <c r="U98" i="61"/>
  <c r="R98" i="61"/>
  <c r="S98" i="61" s="1"/>
  <c r="AY98" i="36" s="1"/>
  <c r="V97" i="61"/>
  <c r="U97" i="61"/>
  <c r="R97" i="61"/>
  <c r="V96" i="61"/>
  <c r="U96" i="61"/>
  <c r="R96" i="61"/>
  <c r="V95" i="61"/>
  <c r="U95" i="61"/>
  <c r="R95" i="61"/>
  <c r="V94" i="61"/>
  <c r="U94" i="61"/>
  <c r="R94" i="61"/>
  <c r="V93" i="61"/>
  <c r="U93" i="61"/>
  <c r="R93" i="61"/>
  <c r="V92" i="61"/>
  <c r="U92" i="61"/>
  <c r="R92" i="61"/>
  <c r="V91" i="61"/>
  <c r="U91" i="61"/>
  <c r="R91" i="61"/>
  <c r="V90" i="61"/>
  <c r="U90" i="61"/>
  <c r="R90" i="61"/>
  <c r="V89" i="61"/>
  <c r="U89" i="61"/>
  <c r="R89" i="61"/>
  <c r="S89" i="61" s="1"/>
  <c r="AY89" i="36" s="1"/>
  <c r="V88" i="61"/>
  <c r="U88" i="61"/>
  <c r="R88" i="61"/>
  <c r="V87" i="61"/>
  <c r="U87" i="61"/>
  <c r="R87" i="61"/>
  <c r="V86" i="61"/>
  <c r="U86" i="61"/>
  <c r="R86" i="61"/>
  <c r="AJ86" i="36" s="1"/>
  <c r="V85" i="61"/>
  <c r="U85" i="61"/>
  <c r="R85" i="61"/>
  <c r="V84" i="61"/>
  <c r="U84" i="61"/>
  <c r="R84" i="61"/>
  <c r="V83" i="61"/>
  <c r="U83" i="61"/>
  <c r="R83" i="61"/>
  <c r="V82" i="61"/>
  <c r="U82" i="61"/>
  <c r="R82" i="61"/>
  <c r="V81" i="61"/>
  <c r="U81" i="61"/>
  <c r="R81" i="61"/>
  <c r="V80" i="61"/>
  <c r="U80" i="61"/>
  <c r="R80" i="61"/>
  <c r="V79" i="61"/>
  <c r="U79" i="61"/>
  <c r="R79" i="61"/>
  <c r="V78" i="61"/>
  <c r="U78" i="61"/>
  <c r="R78" i="61"/>
  <c r="V77" i="61"/>
  <c r="U77" i="61"/>
  <c r="R77" i="61"/>
  <c r="V76" i="61"/>
  <c r="U76" i="61"/>
  <c r="R76" i="61"/>
  <c r="AJ76" i="36" s="1"/>
  <c r="V75" i="61"/>
  <c r="U75" i="61"/>
  <c r="R75" i="61"/>
  <c r="V74" i="61"/>
  <c r="U74" i="61"/>
  <c r="R74" i="61"/>
  <c r="AJ74" i="36" s="1"/>
  <c r="V73" i="61"/>
  <c r="U73" i="61"/>
  <c r="R73" i="61"/>
  <c r="V72" i="61"/>
  <c r="U72" i="61"/>
  <c r="R72" i="61"/>
  <c r="V71" i="61"/>
  <c r="U71" i="61"/>
  <c r="R71" i="61"/>
  <c r="V70" i="61"/>
  <c r="U70" i="61"/>
  <c r="R70" i="61"/>
  <c r="AJ70" i="36" s="1"/>
  <c r="V69" i="61"/>
  <c r="U69" i="61"/>
  <c r="R69" i="61"/>
  <c r="V68" i="61"/>
  <c r="U68" i="61"/>
  <c r="R68" i="61"/>
  <c r="V67" i="61"/>
  <c r="U67" i="61"/>
  <c r="R67" i="61"/>
  <c r="V66" i="61"/>
  <c r="U66" i="61"/>
  <c r="R66" i="61"/>
  <c r="V65" i="61"/>
  <c r="U65" i="61"/>
  <c r="R65" i="61"/>
  <c r="V64" i="61"/>
  <c r="U64" i="61"/>
  <c r="R64" i="61"/>
  <c r="V63" i="61"/>
  <c r="U63" i="61"/>
  <c r="R63" i="61"/>
  <c r="V62" i="61"/>
  <c r="U62" i="61"/>
  <c r="R62" i="61"/>
  <c r="V61" i="61"/>
  <c r="U61" i="61"/>
  <c r="R61" i="61"/>
  <c r="V60" i="61"/>
  <c r="U60" i="61"/>
  <c r="R60" i="61"/>
  <c r="V59" i="61"/>
  <c r="U59" i="61"/>
  <c r="R59" i="61"/>
  <c r="V58" i="61"/>
  <c r="U58" i="61"/>
  <c r="R58" i="61"/>
  <c r="V57" i="61"/>
  <c r="U57" i="61"/>
  <c r="R57" i="61"/>
  <c r="V56" i="61"/>
  <c r="U56" i="61"/>
  <c r="R56" i="61"/>
  <c r="V55" i="61"/>
  <c r="U55" i="61"/>
  <c r="R55" i="61"/>
  <c r="V54" i="61"/>
  <c r="U54" i="61"/>
  <c r="R54" i="61"/>
  <c r="V53" i="61"/>
  <c r="U53" i="61"/>
  <c r="R53" i="61"/>
  <c r="V52" i="61"/>
  <c r="U52" i="61"/>
  <c r="R52" i="61"/>
  <c r="AJ52" i="36" s="1"/>
  <c r="V51" i="61"/>
  <c r="U51" i="61"/>
  <c r="R51" i="61"/>
  <c r="V50" i="61"/>
  <c r="U50" i="61"/>
  <c r="R50" i="61"/>
  <c r="V49" i="61"/>
  <c r="U49" i="61"/>
  <c r="R49" i="61"/>
  <c r="S49" i="61" s="1"/>
  <c r="AY49" i="36" s="1"/>
  <c r="V48" i="61"/>
  <c r="U48" i="61"/>
  <c r="R48" i="61"/>
  <c r="V47" i="61"/>
  <c r="U47" i="61"/>
  <c r="R47" i="61"/>
  <c r="V46" i="61"/>
  <c r="U46" i="61"/>
  <c r="R46" i="61"/>
  <c r="V45" i="61"/>
  <c r="U45" i="61"/>
  <c r="R45" i="61"/>
  <c r="V44" i="61"/>
  <c r="U44" i="61"/>
  <c r="R44" i="61"/>
  <c r="AJ44" i="36" s="1"/>
  <c r="V43" i="61"/>
  <c r="U43" i="61"/>
  <c r="R43" i="61"/>
  <c r="V42" i="61"/>
  <c r="U42" i="61"/>
  <c r="R42" i="61"/>
  <c r="V41" i="61"/>
  <c r="U41" i="61"/>
  <c r="R41" i="61"/>
  <c r="AJ41" i="36" s="1"/>
  <c r="V40" i="61"/>
  <c r="U40" i="61"/>
  <c r="R40" i="61"/>
  <c r="V39" i="61"/>
  <c r="U39" i="61"/>
  <c r="R39" i="61"/>
  <c r="V38" i="61"/>
  <c r="U38" i="61"/>
  <c r="R38" i="61"/>
  <c r="V37" i="61"/>
  <c r="U37" i="61"/>
  <c r="R37" i="61"/>
  <c r="AJ37" i="36" s="1"/>
  <c r="V36" i="61"/>
  <c r="U36" i="61"/>
  <c r="R36" i="61"/>
  <c r="V35" i="61"/>
  <c r="U35" i="61"/>
  <c r="R35" i="61"/>
  <c r="V34" i="61"/>
  <c r="U34" i="61"/>
  <c r="R34" i="61"/>
  <c r="V33" i="61"/>
  <c r="U33" i="61"/>
  <c r="R33" i="61"/>
  <c r="V32" i="61"/>
  <c r="U32" i="61"/>
  <c r="R32" i="61"/>
  <c r="V31" i="61"/>
  <c r="U31" i="61"/>
  <c r="R31" i="61"/>
  <c r="V30" i="61"/>
  <c r="U30" i="61"/>
  <c r="R30" i="61"/>
  <c r="V29" i="61"/>
  <c r="U29" i="61"/>
  <c r="R29" i="61"/>
  <c r="V28" i="61"/>
  <c r="U28" i="61"/>
  <c r="R28" i="61"/>
  <c r="V27" i="61"/>
  <c r="U27" i="61"/>
  <c r="R27" i="61"/>
  <c r="V26" i="61"/>
  <c r="U26" i="61"/>
  <c r="R26" i="61"/>
  <c r="V25" i="61"/>
  <c r="U25" i="61"/>
  <c r="R25" i="61"/>
  <c r="V24" i="61"/>
  <c r="U24" i="61"/>
  <c r="R24" i="61"/>
  <c r="V23" i="61"/>
  <c r="U23" i="61"/>
  <c r="R23" i="61"/>
  <c r="V22" i="61"/>
  <c r="U22" i="61"/>
  <c r="R22" i="61"/>
  <c r="V21" i="61"/>
  <c r="U21" i="61"/>
  <c r="R21" i="61"/>
  <c r="V20" i="61"/>
  <c r="U20" i="61"/>
  <c r="R20" i="61"/>
  <c r="V19" i="61"/>
  <c r="U19" i="61"/>
  <c r="R19" i="61"/>
  <c r="S19" i="61" s="1"/>
  <c r="AY19" i="36" s="1"/>
  <c r="V18" i="61"/>
  <c r="U18" i="61"/>
  <c r="R18" i="61"/>
  <c r="V17" i="61"/>
  <c r="U17" i="61"/>
  <c r="R17" i="61"/>
  <c r="V16" i="61"/>
  <c r="U16" i="61"/>
  <c r="R16" i="61"/>
  <c r="V15" i="61"/>
  <c r="U15" i="61"/>
  <c r="R15" i="61"/>
  <c r="V14" i="61"/>
  <c r="U14" i="61"/>
  <c r="R14" i="61"/>
  <c r="V13" i="61"/>
  <c r="U13" i="61"/>
  <c r="R13" i="61"/>
  <c r="F5" i="61"/>
  <c r="C5" i="61"/>
  <c r="F3" i="61"/>
  <c r="C3" i="61"/>
  <c r="F2" i="61"/>
  <c r="C2" i="61"/>
  <c r="V361" i="60"/>
  <c r="U361" i="60"/>
  <c r="R361" i="60"/>
  <c r="V360" i="60"/>
  <c r="U360" i="60"/>
  <c r="R360" i="60"/>
  <c r="V359" i="60"/>
  <c r="U359" i="60"/>
  <c r="R359" i="60"/>
  <c r="S359" i="60" s="1"/>
  <c r="AW359" i="36" s="1"/>
  <c r="V358" i="60"/>
  <c r="U358" i="60"/>
  <c r="R358" i="60"/>
  <c r="V357" i="60"/>
  <c r="U357" i="60"/>
  <c r="R357" i="60"/>
  <c r="AH357" i="36" s="1"/>
  <c r="V356" i="60"/>
  <c r="U356" i="60"/>
  <c r="R356" i="60"/>
  <c r="V355" i="60"/>
  <c r="U355" i="60"/>
  <c r="R355" i="60"/>
  <c r="V354" i="60"/>
  <c r="U354" i="60"/>
  <c r="R354" i="60"/>
  <c r="V353" i="60"/>
  <c r="U353" i="60"/>
  <c r="R353" i="60"/>
  <c r="V352" i="60"/>
  <c r="U352" i="60"/>
  <c r="R352" i="60"/>
  <c r="S352" i="60" s="1"/>
  <c r="AW352" i="36" s="1"/>
  <c r="V351" i="60"/>
  <c r="U351" i="60"/>
  <c r="R351" i="60"/>
  <c r="V350" i="60"/>
  <c r="U350" i="60"/>
  <c r="R350" i="60"/>
  <c r="V349" i="60"/>
  <c r="U349" i="60"/>
  <c r="R349" i="60"/>
  <c r="S349" i="60" s="1"/>
  <c r="AW349" i="36" s="1"/>
  <c r="V348" i="60"/>
  <c r="U348" i="60"/>
  <c r="R348" i="60"/>
  <c r="V347" i="60"/>
  <c r="U347" i="60"/>
  <c r="R347" i="60"/>
  <c r="V346" i="60"/>
  <c r="U346" i="60"/>
  <c r="R346" i="60"/>
  <c r="V345" i="60"/>
  <c r="U345" i="60"/>
  <c r="R345" i="60"/>
  <c r="V344" i="60"/>
  <c r="U344" i="60"/>
  <c r="R344" i="60"/>
  <c r="V343" i="60"/>
  <c r="U343" i="60"/>
  <c r="R343" i="60"/>
  <c r="V320" i="60"/>
  <c r="U320" i="60"/>
  <c r="R320" i="60"/>
  <c r="S320" i="60" s="1"/>
  <c r="AW320" i="36" s="1"/>
  <c r="V319" i="60"/>
  <c r="U319" i="60"/>
  <c r="R319" i="60"/>
  <c r="V318" i="60"/>
  <c r="U318" i="60"/>
  <c r="R318" i="60"/>
  <c r="V317" i="60"/>
  <c r="U317" i="60"/>
  <c r="R317" i="60"/>
  <c r="V316" i="60"/>
  <c r="U316" i="60"/>
  <c r="R316" i="60"/>
  <c r="AH316" i="36" s="1"/>
  <c r="V315" i="60"/>
  <c r="U315" i="60"/>
  <c r="R315" i="60"/>
  <c r="V314" i="60"/>
  <c r="U314" i="60"/>
  <c r="R314" i="60"/>
  <c r="V313" i="60"/>
  <c r="U313" i="60"/>
  <c r="R313" i="60"/>
  <c r="S313" i="60" s="1"/>
  <c r="AW313" i="36" s="1"/>
  <c r="V312" i="60"/>
  <c r="U312" i="60"/>
  <c r="R312" i="60"/>
  <c r="V311" i="60"/>
  <c r="U311" i="60"/>
  <c r="R311" i="60"/>
  <c r="V310" i="60"/>
  <c r="U310" i="60"/>
  <c r="R310" i="60"/>
  <c r="V309" i="60"/>
  <c r="U309" i="60"/>
  <c r="R309" i="60"/>
  <c r="V308" i="60"/>
  <c r="U308" i="60"/>
  <c r="R308" i="60"/>
  <c r="V307" i="60"/>
  <c r="U307" i="60"/>
  <c r="R307" i="60"/>
  <c r="V306" i="60"/>
  <c r="U306" i="60"/>
  <c r="R306" i="60"/>
  <c r="V305" i="60"/>
  <c r="U305" i="60"/>
  <c r="R305" i="60"/>
  <c r="V304" i="60"/>
  <c r="U304" i="60"/>
  <c r="R304" i="60"/>
  <c r="V303" i="60"/>
  <c r="U303" i="60"/>
  <c r="R303" i="60"/>
  <c r="V302" i="60"/>
  <c r="U302" i="60"/>
  <c r="R302" i="60"/>
  <c r="V301" i="60"/>
  <c r="U301" i="60"/>
  <c r="R301" i="60"/>
  <c r="V300" i="60"/>
  <c r="U300" i="60"/>
  <c r="R300" i="60"/>
  <c r="S300" i="60" s="1"/>
  <c r="AW300" i="36" s="1"/>
  <c r="V299" i="60"/>
  <c r="U299" i="60"/>
  <c r="R299" i="60"/>
  <c r="V298" i="60"/>
  <c r="U298" i="60"/>
  <c r="R298" i="60"/>
  <c r="AH298" i="36" s="1"/>
  <c r="V297" i="60"/>
  <c r="U297" i="60"/>
  <c r="R297" i="60"/>
  <c r="V296" i="60"/>
  <c r="U296" i="60"/>
  <c r="R296" i="60"/>
  <c r="V295" i="60"/>
  <c r="U295" i="60"/>
  <c r="R295" i="60"/>
  <c r="V294" i="60"/>
  <c r="U294" i="60"/>
  <c r="R294" i="60"/>
  <c r="AH294" i="36" s="1"/>
  <c r="V293" i="60"/>
  <c r="U293" i="60"/>
  <c r="R293" i="60"/>
  <c r="S293" i="60" s="1"/>
  <c r="AW293" i="36" s="1"/>
  <c r="V292" i="60"/>
  <c r="U292" i="60"/>
  <c r="R292" i="60"/>
  <c r="V291" i="60"/>
  <c r="U291" i="60"/>
  <c r="R291" i="60"/>
  <c r="V290" i="60"/>
  <c r="U290" i="60"/>
  <c r="R290" i="60"/>
  <c r="V289" i="60"/>
  <c r="U289" i="60"/>
  <c r="R289" i="60"/>
  <c r="S289" i="60" s="1"/>
  <c r="AW289" i="36" s="1"/>
  <c r="V288" i="60"/>
  <c r="U288" i="60"/>
  <c r="R288" i="60"/>
  <c r="V287" i="60"/>
  <c r="U287" i="60"/>
  <c r="R287" i="60"/>
  <c r="V286" i="60"/>
  <c r="U286" i="60"/>
  <c r="R286" i="60"/>
  <c r="S286" i="60" s="1"/>
  <c r="AW286" i="36" s="1"/>
  <c r="V285" i="60"/>
  <c r="U285" i="60"/>
  <c r="R285" i="60"/>
  <c r="V284" i="60"/>
  <c r="U284" i="60"/>
  <c r="R284" i="60"/>
  <c r="AH284" i="36" s="1"/>
  <c r="V283" i="60"/>
  <c r="U283" i="60"/>
  <c r="R283" i="60"/>
  <c r="S283" i="60" s="1"/>
  <c r="AW283" i="36" s="1"/>
  <c r="V282" i="60"/>
  <c r="U282" i="60"/>
  <c r="R282" i="60"/>
  <c r="V281" i="60"/>
  <c r="U281" i="60"/>
  <c r="R281" i="60"/>
  <c r="V280" i="60"/>
  <c r="U280" i="60"/>
  <c r="R280" i="60"/>
  <c r="V279" i="60"/>
  <c r="U279" i="60"/>
  <c r="R279" i="60"/>
  <c r="V278" i="60"/>
  <c r="U278" i="60"/>
  <c r="R278" i="60"/>
  <c r="V277" i="60"/>
  <c r="U277" i="60"/>
  <c r="R277" i="60"/>
  <c r="AH277" i="36" s="1"/>
  <c r="V276" i="60"/>
  <c r="U276" i="60"/>
  <c r="R276" i="60"/>
  <c r="AH276" i="36" s="1"/>
  <c r="V275" i="60"/>
  <c r="U275" i="60"/>
  <c r="R275" i="60"/>
  <c r="S275" i="60" s="1"/>
  <c r="AW275" i="36" s="1"/>
  <c r="V274" i="60"/>
  <c r="U274" i="60"/>
  <c r="R274" i="60"/>
  <c r="V273" i="60"/>
  <c r="U273" i="60"/>
  <c r="R273" i="60"/>
  <c r="V272" i="60"/>
  <c r="U272" i="60"/>
  <c r="R272" i="60"/>
  <c r="S272" i="60" s="1"/>
  <c r="AW272" i="36" s="1"/>
  <c r="V271" i="60"/>
  <c r="U271" i="60"/>
  <c r="R271" i="60"/>
  <c r="S271" i="60" s="1"/>
  <c r="AW271" i="36" s="1"/>
  <c r="V270" i="60"/>
  <c r="U270" i="60"/>
  <c r="R270" i="60"/>
  <c r="V269" i="60"/>
  <c r="U269" i="60"/>
  <c r="R269" i="60"/>
  <c r="V268" i="60"/>
  <c r="U268" i="60"/>
  <c r="R268" i="60"/>
  <c r="V267" i="60"/>
  <c r="U267" i="60"/>
  <c r="R267" i="60"/>
  <c r="V266" i="60"/>
  <c r="U266" i="60"/>
  <c r="R266" i="60"/>
  <c r="V265" i="60"/>
  <c r="U265" i="60"/>
  <c r="R265" i="60"/>
  <c r="V264" i="60"/>
  <c r="U264" i="60"/>
  <c r="R264" i="60"/>
  <c r="V263" i="60"/>
  <c r="U263" i="60"/>
  <c r="R263" i="60"/>
  <c r="V262" i="60"/>
  <c r="U262" i="60"/>
  <c r="R262" i="60"/>
  <c r="V261" i="60"/>
  <c r="U261" i="60"/>
  <c r="R261" i="60"/>
  <c r="V260" i="60"/>
  <c r="U260" i="60"/>
  <c r="R260" i="60"/>
  <c r="V259" i="60"/>
  <c r="U259" i="60"/>
  <c r="R259" i="60"/>
  <c r="V258" i="60"/>
  <c r="U258" i="60"/>
  <c r="R258" i="60"/>
  <c r="S258" i="60" s="1"/>
  <c r="AW258" i="36" s="1"/>
  <c r="V257" i="60"/>
  <c r="U257" i="60"/>
  <c r="R257" i="60"/>
  <c r="V256" i="60"/>
  <c r="U256" i="60"/>
  <c r="R256" i="60"/>
  <c r="V255" i="60"/>
  <c r="U255" i="60"/>
  <c r="R255" i="60"/>
  <c r="V254" i="60"/>
  <c r="U254" i="60"/>
  <c r="R254" i="60"/>
  <c r="V253" i="60"/>
  <c r="U253" i="60"/>
  <c r="R253" i="60"/>
  <c r="V252" i="60"/>
  <c r="U252" i="60"/>
  <c r="R252" i="60"/>
  <c r="V251" i="60"/>
  <c r="U251" i="60"/>
  <c r="R251" i="60"/>
  <c r="V250" i="60"/>
  <c r="U250" i="60"/>
  <c r="R250" i="60"/>
  <c r="AH250" i="36" s="1"/>
  <c r="V249" i="60"/>
  <c r="U249" i="60"/>
  <c r="R249" i="60"/>
  <c r="V248" i="60"/>
  <c r="U248" i="60"/>
  <c r="R248" i="60"/>
  <c r="V247" i="60"/>
  <c r="U247" i="60"/>
  <c r="R247" i="60"/>
  <c r="V246" i="60"/>
  <c r="U246" i="60"/>
  <c r="R246" i="60"/>
  <c r="V245" i="60"/>
  <c r="U245" i="60"/>
  <c r="R245" i="60"/>
  <c r="V244" i="60"/>
  <c r="U244" i="60"/>
  <c r="R244" i="60"/>
  <c r="V243" i="60"/>
  <c r="U243" i="60"/>
  <c r="R243" i="60"/>
  <c r="V242" i="60"/>
  <c r="U242" i="60"/>
  <c r="R242" i="60"/>
  <c r="S242" i="60" s="1"/>
  <c r="AW242" i="36" s="1"/>
  <c r="V241" i="60"/>
  <c r="U241" i="60"/>
  <c r="R241" i="60"/>
  <c r="V240" i="60"/>
  <c r="U240" i="60"/>
  <c r="R240" i="60"/>
  <c r="V239" i="60"/>
  <c r="U239" i="60"/>
  <c r="R239" i="60"/>
  <c r="V238" i="60"/>
  <c r="U238" i="60"/>
  <c r="R238" i="60"/>
  <c r="V237" i="60"/>
  <c r="U237" i="60"/>
  <c r="R237" i="60"/>
  <c r="V236" i="60"/>
  <c r="U236" i="60"/>
  <c r="R236" i="60"/>
  <c r="S236" i="60" s="1"/>
  <c r="AW236" i="36" s="1"/>
  <c r="V235" i="60"/>
  <c r="U235" i="60"/>
  <c r="R235" i="60"/>
  <c r="V234" i="60"/>
  <c r="U234" i="60"/>
  <c r="R234" i="60"/>
  <c r="V233" i="60"/>
  <c r="U233" i="60"/>
  <c r="R233" i="60"/>
  <c r="AH233" i="36" s="1"/>
  <c r="V232" i="60"/>
  <c r="U232" i="60"/>
  <c r="R232" i="60"/>
  <c r="V231" i="60"/>
  <c r="U231" i="60"/>
  <c r="R231" i="60"/>
  <c r="V230" i="60"/>
  <c r="U230" i="60"/>
  <c r="R230" i="60"/>
  <c r="V229" i="60"/>
  <c r="U229" i="60"/>
  <c r="R229" i="60"/>
  <c r="S229" i="60" s="1"/>
  <c r="AW229" i="36" s="1"/>
  <c r="V228" i="60"/>
  <c r="U228" i="60"/>
  <c r="R228" i="60"/>
  <c r="S228" i="60" s="1"/>
  <c r="AW228" i="36" s="1"/>
  <c r="V227" i="60"/>
  <c r="U227" i="60"/>
  <c r="R227" i="60"/>
  <c r="V226" i="60"/>
  <c r="U226" i="60"/>
  <c r="R226" i="60"/>
  <c r="V225" i="60"/>
  <c r="U225" i="60"/>
  <c r="R225" i="60"/>
  <c r="V224" i="60"/>
  <c r="U224" i="60"/>
  <c r="R224" i="60"/>
  <c r="V223" i="60"/>
  <c r="U223" i="60"/>
  <c r="R223" i="60"/>
  <c r="V222" i="60"/>
  <c r="U222" i="60"/>
  <c r="R222" i="60"/>
  <c r="V221" i="60"/>
  <c r="U221" i="60"/>
  <c r="R221" i="60"/>
  <c r="S221" i="60" s="1"/>
  <c r="AW221" i="36" s="1"/>
  <c r="V220" i="60"/>
  <c r="U220" i="60"/>
  <c r="R220" i="60"/>
  <c r="V219" i="60"/>
  <c r="U219" i="60"/>
  <c r="R219" i="60"/>
  <c r="V218" i="60"/>
  <c r="U218" i="60"/>
  <c r="R218" i="60"/>
  <c r="V217" i="60"/>
  <c r="U217" i="60"/>
  <c r="R217" i="60"/>
  <c r="S217" i="60" s="1"/>
  <c r="AW217" i="36" s="1"/>
  <c r="V216" i="60"/>
  <c r="U216" i="60"/>
  <c r="R216" i="60"/>
  <c r="V215" i="60"/>
  <c r="U215" i="60"/>
  <c r="R215" i="60"/>
  <c r="V214" i="60"/>
  <c r="U214" i="60"/>
  <c r="R214" i="60"/>
  <c r="V213" i="60"/>
  <c r="U213" i="60"/>
  <c r="R213" i="60"/>
  <c r="S213" i="60" s="1"/>
  <c r="AW213" i="36" s="1"/>
  <c r="V212" i="60"/>
  <c r="U212" i="60"/>
  <c r="R212" i="60"/>
  <c r="V211" i="60"/>
  <c r="U211" i="60"/>
  <c r="R211" i="60"/>
  <c r="V210" i="60"/>
  <c r="U210" i="60"/>
  <c r="R210" i="60"/>
  <c r="S210" i="60" s="1"/>
  <c r="AW210" i="36" s="1"/>
  <c r="V209" i="60"/>
  <c r="U209" i="60"/>
  <c r="R209" i="60"/>
  <c r="V208" i="60"/>
  <c r="U208" i="60"/>
  <c r="R208" i="60"/>
  <c r="V207" i="60"/>
  <c r="U207" i="60"/>
  <c r="R207" i="60"/>
  <c r="V206" i="60"/>
  <c r="U206" i="60"/>
  <c r="R206" i="60"/>
  <c r="V205" i="60"/>
  <c r="U205" i="60"/>
  <c r="R205" i="60"/>
  <c r="V204" i="60"/>
  <c r="U204" i="60"/>
  <c r="R204" i="60"/>
  <c r="V203" i="60"/>
  <c r="U203" i="60"/>
  <c r="R203" i="60"/>
  <c r="V202" i="60"/>
  <c r="U202" i="60"/>
  <c r="R202" i="60"/>
  <c r="V201" i="60"/>
  <c r="U201" i="60"/>
  <c r="R201" i="60"/>
  <c r="V200" i="60"/>
  <c r="U200" i="60"/>
  <c r="R200" i="60"/>
  <c r="S200" i="60" s="1"/>
  <c r="AW200" i="36" s="1"/>
  <c r="V199" i="60"/>
  <c r="U199" i="60"/>
  <c r="R199" i="60"/>
  <c r="V198" i="60"/>
  <c r="U198" i="60"/>
  <c r="R198" i="60"/>
  <c r="V197" i="60"/>
  <c r="U197" i="60"/>
  <c r="R197" i="60"/>
  <c r="V196" i="60"/>
  <c r="U196" i="60"/>
  <c r="R196" i="60"/>
  <c r="V195" i="60"/>
  <c r="U195" i="60"/>
  <c r="R195" i="60"/>
  <c r="S195" i="60" s="1"/>
  <c r="AW195" i="36" s="1"/>
  <c r="V194" i="60"/>
  <c r="U194" i="60"/>
  <c r="R194" i="60"/>
  <c r="V193" i="60"/>
  <c r="U193" i="60"/>
  <c r="R193" i="60"/>
  <c r="V192" i="60"/>
  <c r="U192" i="60"/>
  <c r="R192" i="60"/>
  <c r="V191" i="60"/>
  <c r="U191" i="60"/>
  <c r="R191" i="60"/>
  <c r="V190" i="60"/>
  <c r="U190" i="60"/>
  <c r="R190" i="60"/>
  <c r="V189" i="60"/>
  <c r="U189" i="60"/>
  <c r="R189" i="60"/>
  <c r="V188" i="60"/>
  <c r="U188" i="60"/>
  <c r="R188" i="60"/>
  <c r="V187" i="60"/>
  <c r="U187" i="60"/>
  <c r="R187" i="60"/>
  <c r="V186" i="60"/>
  <c r="U186" i="60"/>
  <c r="R186" i="60"/>
  <c r="V185" i="60"/>
  <c r="U185" i="60"/>
  <c r="R185" i="60"/>
  <c r="V184" i="60"/>
  <c r="U184" i="60"/>
  <c r="R184" i="60"/>
  <c r="V183" i="60"/>
  <c r="U183" i="60"/>
  <c r="R183" i="60"/>
  <c r="V182" i="60"/>
  <c r="U182" i="60"/>
  <c r="R182" i="60"/>
  <c r="V181" i="60"/>
  <c r="U181" i="60"/>
  <c r="R181" i="60"/>
  <c r="V180" i="60"/>
  <c r="U180" i="60"/>
  <c r="R180" i="60"/>
  <c r="AH180" i="36" s="1"/>
  <c r="V179" i="60"/>
  <c r="U179" i="60"/>
  <c r="R179" i="60"/>
  <c r="V178" i="60"/>
  <c r="U178" i="60"/>
  <c r="R178" i="60"/>
  <c r="V177" i="60"/>
  <c r="U177" i="60"/>
  <c r="R177" i="60"/>
  <c r="V176" i="60"/>
  <c r="U176" i="60"/>
  <c r="R176" i="60"/>
  <c r="V175" i="60"/>
  <c r="U175" i="60"/>
  <c r="R175" i="60"/>
  <c r="V174" i="60"/>
  <c r="U174" i="60"/>
  <c r="R174" i="60"/>
  <c r="V173" i="60"/>
  <c r="U173" i="60"/>
  <c r="R173" i="60"/>
  <c r="S173" i="60" s="1"/>
  <c r="AW173" i="36" s="1"/>
  <c r="V172" i="60"/>
  <c r="U172" i="60"/>
  <c r="R172" i="60"/>
  <c r="V171" i="60"/>
  <c r="U171" i="60"/>
  <c r="R171" i="60"/>
  <c r="V170" i="60"/>
  <c r="U170" i="60"/>
  <c r="R170" i="60"/>
  <c r="V169" i="60"/>
  <c r="U169" i="60"/>
  <c r="R169" i="60"/>
  <c r="V168" i="60"/>
  <c r="U168" i="60"/>
  <c r="R168" i="60"/>
  <c r="V167" i="60"/>
  <c r="U167" i="60"/>
  <c r="R167" i="60"/>
  <c r="V166" i="60"/>
  <c r="U166" i="60"/>
  <c r="R166" i="60"/>
  <c r="AH166" i="36" s="1"/>
  <c r="V165" i="60"/>
  <c r="U165" i="60"/>
  <c r="R165" i="60"/>
  <c r="V164" i="60"/>
  <c r="U164" i="60"/>
  <c r="R164" i="60"/>
  <c r="V163" i="60"/>
  <c r="U163" i="60"/>
  <c r="R163" i="60"/>
  <c r="V162" i="60"/>
  <c r="U162" i="60"/>
  <c r="R162" i="60"/>
  <c r="V161" i="60"/>
  <c r="U161" i="60"/>
  <c r="R161" i="60"/>
  <c r="V160" i="60"/>
  <c r="U160" i="60"/>
  <c r="R160" i="60"/>
  <c r="V159" i="60"/>
  <c r="U159" i="60"/>
  <c r="R159" i="60"/>
  <c r="V158" i="60"/>
  <c r="U158" i="60"/>
  <c r="R158" i="60"/>
  <c r="V157" i="60"/>
  <c r="U157" i="60"/>
  <c r="R157" i="60"/>
  <c r="V156" i="60"/>
  <c r="U156" i="60"/>
  <c r="R156" i="60"/>
  <c r="V155" i="60"/>
  <c r="U155" i="60"/>
  <c r="R155" i="60"/>
  <c r="S155" i="60" s="1"/>
  <c r="AW155" i="36" s="1"/>
  <c r="V154" i="60"/>
  <c r="U154" i="60"/>
  <c r="R154" i="60"/>
  <c r="V153" i="60"/>
  <c r="U153" i="60"/>
  <c r="R153" i="60"/>
  <c r="V152" i="60"/>
  <c r="U152" i="60"/>
  <c r="R152" i="60"/>
  <c r="V151" i="60"/>
  <c r="U151" i="60"/>
  <c r="R151" i="60"/>
  <c r="V150" i="60"/>
  <c r="U150" i="60"/>
  <c r="R150" i="60"/>
  <c r="V149" i="60"/>
  <c r="U149" i="60"/>
  <c r="R149" i="60"/>
  <c r="V148" i="60"/>
  <c r="U148" i="60"/>
  <c r="R148" i="60"/>
  <c r="V147" i="60"/>
  <c r="U147" i="60"/>
  <c r="R147" i="60"/>
  <c r="V146" i="60"/>
  <c r="U146" i="60"/>
  <c r="R146" i="60"/>
  <c r="V145" i="60"/>
  <c r="U145" i="60"/>
  <c r="R145" i="60"/>
  <c r="V144" i="60"/>
  <c r="U144" i="60"/>
  <c r="R144" i="60"/>
  <c r="V143" i="60"/>
  <c r="U143" i="60"/>
  <c r="R143" i="60"/>
  <c r="AH143" i="36" s="1"/>
  <c r="V142" i="60"/>
  <c r="U142" i="60"/>
  <c r="R142" i="60"/>
  <c r="V141" i="60"/>
  <c r="U141" i="60"/>
  <c r="R141" i="60"/>
  <c r="V140" i="60"/>
  <c r="U140" i="60"/>
  <c r="R140" i="60"/>
  <c r="V139" i="60"/>
  <c r="U139" i="60"/>
  <c r="R139" i="60"/>
  <c r="V138" i="60"/>
  <c r="U138" i="60"/>
  <c r="R138" i="60"/>
  <c r="V137" i="60"/>
  <c r="U137" i="60"/>
  <c r="R137" i="60"/>
  <c r="V136" i="60"/>
  <c r="U136" i="60"/>
  <c r="R136" i="60"/>
  <c r="V135" i="60"/>
  <c r="U135" i="60"/>
  <c r="R135" i="60"/>
  <c r="V134" i="60"/>
  <c r="U134" i="60"/>
  <c r="R134" i="60"/>
  <c r="V133" i="60"/>
  <c r="U133" i="60"/>
  <c r="R133" i="60"/>
  <c r="V132" i="60"/>
  <c r="U132" i="60"/>
  <c r="R132" i="60"/>
  <c r="V131" i="60"/>
  <c r="U131" i="60"/>
  <c r="R131" i="60"/>
  <c r="V130" i="60"/>
  <c r="U130" i="60"/>
  <c r="R130" i="60"/>
  <c r="V129" i="60"/>
  <c r="U129" i="60"/>
  <c r="R129" i="60"/>
  <c r="V128" i="60"/>
  <c r="U128" i="60"/>
  <c r="R128" i="60"/>
  <c r="V127" i="60"/>
  <c r="U127" i="60"/>
  <c r="R127" i="60"/>
  <c r="V126" i="60"/>
  <c r="U126" i="60"/>
  <c r="R126" i="60"/>
  <c r="S126" i="60" s="1"/>
  <c r="AW126" i="36" s="1"/>
  <c r="V125" i="60"/>
  <c r="U125" i="60"/>
  <c r="R125" i="60"/>
  <c r="V124" i="60"/>
  <c r="U124" i="60"/>
  <c r="R124" i="60"/>
  <c r="V123" i="60"/>
  <c r="U123" i="60"/>
  <c r="R123" i="60"/>
  <c r="AH123" i="36" s="1"/>
  <c r="V122" i="60"/>
  <c r="U122" i="60"/>
  <c r="R122" i="60"/>
  <c r="V121" i="60"/>
  <c r="U121" i="60"/>
  <c r="R121" i="60"/>
  <c r="V120" i="60"/>
  <c r="U120" i="60"/>
  <c r="R120" i="60"/>
  <c r="V119" i="60"/>
  <c r="U119" i="60"/>
  <c r="R119" i="60"/>
  <c r="V118" i="60"/>
  <c r="U118" i="60"/>
  <c r="R118" i="60"/>
  <c r="V117" i="60"/>
  <c r="U117" i="60"/>
  <c r="R117" i="60"/>
  <c r="V116" i="60"/>
  <c r="U116" i="60"/>
  <c r="R116" i="60"/>
  <c r="V115" i="60"/>
  <c r="U115" i="60"/>
  <c r="R115" i="60"/>
  <c r="V114" i="60"/>
  <c r="U114" i="60"/>
  <c r="R114" i="60"/>
  <c r="V113" i="60"/>
  <c r="U113" i="60"/>
  <c r="R113" i="60"/>
  <c r="V112" i="60"/>
  <c r="U112" i="60"/>
  <c r="R112" i="60"/>
  <c r="V111" i="60"/>
  <c r="U111" i="60"/>
  <c r="R111" i="60"/>
  <c r="V110" i="60"/>
  <c r="U110" i="60"/>
  <c r="R110" i="60"/>
  <c r="V109" i="60"/>
  <c r="U109" i="60"/>
  <c r="R109" i="60"/>
  <c r="V108" i="60"/>
  <c r="U108" i="60"/>
  <c r="R108" i="60"/>
  <c r="S108" i="60" s="1"/>
  <c r="AW108" i="36" s="1"/>
  <c r="V107" i="60"/>
  <c r="U107" i="60"/>
  <c r="R107" i="60"/>
  <c r="V106" i="60"/>
  <c r="U106" i="60"/>
  <c r="R106" i="60"/>
  <c r="V105" i="60"/>
  <c r="U105" i="60"/>
  <c r="R105" i="60"/>
  <c r="V104" i="60"/>
  <c r="U104" i="60"/>
  <c r="R104" i="60"/>
  <c r="V103" i="60"/>
  <c r="U103" i="60"/>
  <c r="R103" i="60"/>
  <c r="V102" i="60"/>
  <c r="U102" i="60"/>
  <c r="R102" i="60"/>
  <c r="V101" i="60"/>
  <c r="U101" i="60"/>
  <c r="R101" i="60"/>
  <c r="V100" i="60"/>
  <c r="U100" i="60"/>
  <c r="R100" i="60"/>
  <c r="V99" i="60"/>
  <c r="U99" i="60"/>
  <c r="R99" i="60"/>
  <c r="V98" i="60"/>
  <c r="U98" i="60"/>
  <c r="R98" i="60"/>
  <c r="V97" i="60"/>
  <c r="U97" i="60"/>
  <c r="R97" i="60"/>
  <c r="S97" i="60" s="1"/>
  <c r="AW97" i="36" s="1"/>
  <c r="V96" i="60"/>
  <c r="U96" i="60"/>
  <c r="R96" i="60"/>
  <c r="V95" i="60"/>
  <c r="U95" i="60"/>
  <c r="R95" i="60"/>
  <c r="V94" i="60"/>
  <c r="U94" i="60"/>
  <c r="R94" i="60"/>
  <c r="S94" i="60" s="1"/>
  <c r="AW94" i="36" s="1"/>
  <c r="V93" i="60"/>
  <c r="U93" i="60"/>
  <c r="R93" i="60"/>
  <c r="AH93" i="36" s="1"/>
  <c r="V92" i="60"/>
  <c r="U92" i="60"/>
  <c r="R92" i="60"/>
  <c r="V91" i="60"/>
  <c r="U91" i="60"/>
  <c r="R91" i="60"/>
  <c r="V90" i="60"/>
  <c r="U90" i="60"/>
  <c r="R90" i="60"/>
  <c r="S90" i="60" s="1"/>
  <c r="AW90" i="36" s="1"/>
  <c r="V89" i="60"/>
  <c r="U89" i="60"/>
  <c r="R89" i="60"/>
  <c r="S89" i="60" s="1"/>
  <c r="AW89" i="36" s="1"/>
  <c r="V88" i="60"/>
  <c r="U88" i="60"/>
  <c r="R88" i="60"/>
  <c r="V87" i="60"/>
  <c r="U87" i="60"/>
  <c r="R87" i="60"/>
  <c r="V86" i="60"/>
  <c r="U86" i="60"/>
  <c r="R86" i="60"/>
  <c r="V85" i="60"/>
  <c r="U85" i="60"/>
  <c r="R85" i="60"/>
  <c r="V84" i="60"/>
  <c r="U84" i="60"/>
  <c r="R84" i="60"/>
  <c r="V83" i="60"/>
  <c r="U83" i="60"/>
  <c r="R83" i="60"/>
  <c r="V82" i="60"/>
  <c r="U82" i="60"/>
  <c r="R82" i="60"/>
  <c r="V81" i="60"/>
  <c r="U81" i="60"/>
  <c r="R81" i="60"/>
  <c r="V80" i="60"/>
  <c r="U80" i="60"/>
  <c r="R80" i="60"/>
  <c r="V79" i="60"/>
  <c r="U79" i="60"/>
  <c r="R79" i="60"/>
  <c r="V78" i="60"/>
  <c r="U78" i="60"/>
  <c r="R78" i="60"/>
  <c r="V77" i="60"/>
  <c r="U77" i="60"/>
  <c r="R77" i="60"/>
  <c r="V76" i="60"/>
  <c r="U76" i="60"/>
  <c r="R76" i="60"/>
  <c r="V75" i="60"/>
  <c r="U75" i="60"/>
  <c r="R75" i="60"/>
  <c r="V74" i="60"/>
  <c r="U74" i="60"/>
  <c r="R74" i="60"/>
  <c r="V73" i="60"/>
  <c r="U73" i="60"/>
  <c r="R73" i="60"/>
  <c r="V72" i="60"/>
  <c r="U72" i="60"/>
  <c r="R72" i="60"/>
  <c r="V71" i="60"/>
  <c r="U71" i="60"/>
  <c r="R71" i="60"/>
  <c r="V70" i="60"/>
  <c r="U70" i="60"/>
  <c r="R70" i="60"/>
  <c r="AH70" i="36" s="1"/>
  <c r="V69" i="60"/>
  <c r="U69" i="60"/>
  <c r="R69" i="60"/>
  <c r="V68" i="60"/>
  <c r="U68" i="60"/>
  <c r="R68" i="60"/>
  <c r="V67" i="60"/>
  <c r="U67" i="60"/>
  <c r="R67" i="60"/>
  <c r="V66" i="60"/>
  <c r="U66" i="60"/>
  <c r="R66" i="60"/>
  <c r="V65" i="60"/>
  <c r="U65" i="60"/>
  <c r="R65" i="60"/>
  <c r="V64" i="60"/>
  <c r="U64" i="60"/>
  <c r="R64" i="60"/>
  <c r="AH64" i="36" s="1"/>
  <c r="V63" i="60"/>
  <c r="U63" i="60"/>
  <c r="R63" i="60"/>
  <c r="V62" i="60"/>
  <c r="U62" i="60"/>
  <c r="R62" i="60"/>
  <c r="V61" i="60"/>
  <c r="U61" i="60"/>
  <c r="R61" i="60"/>
  <c r="V60" i="60"/>
  <c r="U60" i="60"/>
  <c r="R60" i="60"/>
  <c r="V59" i="60"/>
  <c r="U59" i="60"/>
  <c r="R59" i="60"/>
  <c r="V58" i="60"/>
  <c r="U58" i="60"/>
  <c r="R58" i="60"/>
  <c r="V57" i="60"/>
  <c r="U57" i="60"/>
  <c r="R57" i="60"/>
  <c r="V56" i="60"/>
  <c r="U56" i="60"/>
  <c r="R56" i="60"/>
  <c r="V55" i="60"/>
  <c r="U55" i="60"/>
  <c r="R55" i="60"/>
  <c r="V54" i="60"/>
  <c r="U54" i="60"/>
  <c r="R54" i="60"/>
  <c r="S54" i="60" s="1"/>
  <c r="AW54" i="36" s="1"/>
  <c r="V53" i="60"/>
  <c r="U53" i="60"/>
  <c r="R53" i="60"/>
  <c r="V52" i="60"/>
  <c r="U52" i="60"/>
  <c r="R52" i="60"/>
  <c r="V51" i="60"/>
  <c r="U51" i="60"/>
  <c r="R51" i="60"/>
  <c r="V50" i="60"/>
  <c r="U50" i="60"/>
  <c r="R50" i="60"/>
  <c r="AH50" i="36" s="1"/>
  <c r="V49" i="60"/>
  <c r="U49" i="60"/>
  <c r="R49" i="60"/>
  <c r="V48" i="60"/>
  <c r="U48" i="60"/>
  <c r="R48" i="60"/>
  <c r="V47" i="60"/>
  <c r="U47" i="60"/>
  <c r="R47" i="60"/>
  <c r="V46" i="60"/>
  <c r="U46" i="60"/>
  <c r="R46" i="60"/>
  <c r="V45" i="60"/>
  <c r="U45" i="60"/>
  <c r="R45" i="60"/>
  <c r="V44" i="60"/>
  <c r="U44" i="60"/>
  <c r="R44" i="60"/>
  <c r="V43" i="60"/>
  <c r="U43" i="60"/>
  <c r="R43" i="60"/>
  <c r="V42" i="60"/>
  <c r="U42" i="60"/>
  <c r="R42" i="60"/>
  <c r="V41" i="60"/>
  <c r="U41" i="60"/>
  <c r="R41" i="60"/>
  <c r="AH41" i="36" s="1"/>
  <c r="V40" i="60"/>
  <c r="U40" i="60"/>
  <c r="R40" i="60"/>
  <c r="S40" i="60" s="1"/>
  <c r="AW40" i="36" s="1"/>
  <c r="V39" i="60"/>
  <c r="U39" i="60"/>
  <c r="R39" i="60"/>
  <c r="V38" i="60"/>
  <c r="U38" i="60"/>
  <c r="R38" i="60"/>
  <c r="V37" i="60"/>
  <c r="U37" i="60"/>
  <c r="R37" i="60"/>
  <c r="AH37" i="36" s="1"/>
  <c r="V36" i="60"/>
  <c r="U36" i="60"/>
  <c r="R36" i="60"/>
  <c r="V35" i="60"/>
  <c r="U35" i="60"/>
  <c r="R35" i="60"/>
  <c r="V34" i="60"/>
  <c r="U34" i="60"/>
  <c r="R34" i="60"/>
  <c r="V33" i="60"/>
  <c r="U33" i="60"/>
  <c r="R33" i="60"/>
  <c r="V32" i="60"/>
  <c r="U32" i="60"/>
  <c r="R32" i="60"/>
  <c r="AH32" i="36" s="1"/>
  <c r="V31" i="60"/>
  <c r="U31" i="60"/>
  <c r="R31" i="60"/>
  <c r="V30" i="60"/>
  <c r="U30" i="60"/>
  <c r="R30" i="60"/>
  <c r="V29" i="60"/>
  <c r="U29" i="60"/>
  <c r="R29" i="60"/>
  <c r="V28" i="60"/>
  <c r="U28" i="60"/>
  <c r="R28" i="60"/>
  <c r="V27" i="60"/>
  <c r="U27" i="60"/>
  <c r="R27" i="60"/>
  <c r="V26" i="60"/>
  <c r="U26" i="60"/>
  <c r="R26" i="60"/>
  <c r="V25" i="60"/>
  <c r="U25" i="60"/>
  <c r="R25" i="60"/>
  <c r="V24" i="60"/>
  <c r="U24" i="60"/>
  <c r="R24" i="60"/>
  <c r="V23" i="60"/>
  <c r="U23" i="60"/>
  <c r="R23" i="60"/>
  <c r="V22" i="60"/>
  <c r="U22" i="60"/>
  <c r="R22" i="60"/>
  <c r="V21" i="60"/>
  <c r="U21" i="60"/>
  <c r="R21" i="60"/>
  <c r="V20" i="60"/>
  <c r="U20" i="60"/>
  <c r="R20" i="60"/>
  <c r="V19" i="60"/>
  <c r="U19" i="60"/>
  <c r="R19" i="60"/>
  <c r="AH19" i="36" s="1"/>
  <c r="V18" i="60"/>
  <c r="U18" i="60"/>
  <c r="R18" i="60"/>
  <c r="V17" i="60"/>
  <c r="U17" i="60"/>
  <c r="R17" i="60"/>
  <c r="V16" i="60"/>
  <c r="U16" i="60"/>
  <c r="R16" i="60"/>
  <c r="V15" i="60"/>
  <c r="U15" i="60"/>
  <c r="R15" i="60"/>
  <c r="V14" i="60"/>
  <c r="U14" i="60"/>
  <c r="R14" i="60"/>
  <c r="V13" i="60"/>
  <c r="U13" i="60"/>
  <c r="R13" i="60"/>
  <c r="F5" i="60"/>
  <c r="C5" i="60"/>
  <c r="F3" i="60"/>
  <c r="C3" i="60"/>
  <c r="F2" i="60"/>
  <c r="C2" i="60"/>
  <c r="V360" i="59"/>
  <c r="U360" i="59"/>
  <c r="R360" i="59"/>
  <c r="V359" i="59"/>
  <c r="U359" i="59"/>
  <c r="R359" i="59"/>
  <c r="V358" i="59"/>
  <c r="U358" i="59"/>
  <c r="R358" i="59"/>
  <c r="V357" i="59"/>
  <c r="U357" i="59"/>
  <c r="R357" i="59"/>
  <c r="V356" i="59"/>
  <c r="U356" i="59"/>
  <c r="R356" i="59"/>
  <c r="V355" i="59"/>
  <c r="U355" i="59"/>
  <c r="R355" i="59"/>
  <c r="V354" i="59"/>
  <c r="U354" i="59"/>
  <c r="R354" i="59"/>
  <c r="S354" i="59" s="1"/>
  <c r="AV354" i="36" s="1"/>
  <c r="V353" i="59"/>
  <c r="U353" i="59"/>
  <c r="R353" i="59"/>
  <c r="V352" i="59"/>
  <c r="U352" i="59"/>
  <c r="R352" i="59"/>
  <c r="S352" i="59" s="1"/>
  <c r="AV352" i="36" s="1"/>
  <c r="V351" i="59"/>
  <c r="U351" i="59"/>
  <c r="R351" i="59"/>
  <c r="V350" i="59"/>
  <c r="U350" i="59"/>
  <c r="R350" i="59"/>
  <c r="V349" i="59"/>
  <c r="U349" i="59"/>
  <c r="R349" i="59"/>
  <c r="V348" i="59"/>
  <c r="U348" i="59"/>
  <c r="R348" i="59"/>
  <c r="V347" i="59"/>
  <c r="U347" i="59"/>
  <c r="R347" i="59"/>
  <c r="V346" i="59"/>
  <c r="U346" i="59"/>
  <c r="R346" i="59"/>
  <c r="V345" i="59"/>
  <c r="U345" i="59"/>
  <c r="R345" i="59"/>
  <c r="V344" i="59"/>
  <c r="U344" i="59"/>
  <c r="R344" i="59"/>
  <c r="V343" i="59"/>
  <c r="U343" i="59"/>
  <c r="R343" i="59"/>
  <c r="V320" i="59"/>
  <c r="U320" i="59"/>
  <c r="R320" i="59"/>
  <c r="V319" i="59"/>
  <c r="U319" i="59"/>
  <c r="R319" i="59"/>
  <c r="V318" i="59"/>
  <c r="U318" i="59"/>
  <c r="R318" i="59"/>
  <c r="V317" i="59"/>
  <c r="U317" i="59"/>
  <c r="R317" i="59"/>
  <c r="AG317" i="36" s="1"/>
  <c r="V316" i="59"/>
  <c r="U316" i="59"/>
  <c r="R316" i="59"/>
  <c r="V315" i="59"/>
  <c r="U315" i="59"/>
  <c r="R315" i="59"/>
  <c r="V314" i="59"/>
  <c r="U314" i="59"/>
  <c r="R314" i="59"/>
  <c r="V313" i="59"/>
  <c r="U313" i="59"/>
  <c r="R313" i="59"/>
  <c r="V312" i="59"/>
  <c r="U312" i="59"/>
  <c r="R312" i="59"/>
  <c r="V311" i="59"/>
  <c r="U311" i="59"/>
  <c r="R311" i="59"/>
  <c r="V310" i="59"/>
  <c r="U310" i="59"/>
  <c r="R310" i="59"/>
  <c r="V309" i="59"/>
  <c r="U309" i="59"/>
  <c r="R309" i="59"/>
  <c r="V308" i="59"/>
  <c r="U308" i="59"/>
  <c r="R308" i="59"/>
  <c r="V307" i="59"/>
  <c r="U307" i="59"/>
  <c r="R307" i="59"/>
  <c r="V306" i="59"/>
  <c r="U306" i="59"/>
  <c r="R306" i="59"/>
  <c r="V305" i="59"/>
  <c r="U305" i="59"/>
  <c r="R305" i="59"/>
  <c r="V304" i="59"/>
  <c r="U304" i="59"/>
  <c r="R304" i="59"/>
  <c r="V303" i="59"/>
  <c r="U303" i="59"/>
  <c r="R303" i="59"/>
  <c r="V302" i="59"/>
  <c r="U302" i="59"/>
  <c r="R302" i="59"/>
  <c r="S302" i="59" s="1"/>
  <c r="AV302" i="36" s="1"/>
  <c r="V301" i="59"/>
  <c r="U301" i="59"/>
  <c r="R301" i="59"/>
  <c r="V300" i="59"/>
  <c r="U300" i="59"/>
  <c r="R300" i="59"/>
  <c r="S300" i="59" s="1"/>
  <c r="AV300" i="36" s="1"/>
  <c r="V299" i="59"/>
  <c r="U299" i="59"/>
  <c r="R299" i="59"/>
  <c r="V298" i="59"/>
  <c r="U298" i="59"/>
  <c r="R298" i="59"/>
  <c r="AG298" i="36" s="1"/>
  <c r="V297" i="59"/>
  <c r="U297" i="59"/>
  <c r="R297" i="59"/>
  <c r="AG297" i="36" s="1"/>
  <c r="V296" i="59"/>
  <c r="U296" i="59"/>
  <c r="R296" i="59"/>
  <c r="V295" i="59"/>
  <c r="U295" i="59"/>
  <c r="R295" i="59"/>
  <c r="AG295" i="36" s="1"/>
  <c r="V294" i="59"/>
  <c r="U294" i="59"/>
  <c r="R294" i="59"/>
  <c r="V293" i="59"/>
  <c r="U293" i="59"/>
  <c r="R293" i="59"/>
  <c r="S293" i="59" s="1"/>
  <c r="AV293" i="36" s="1"/>
  <c r="V292" i="59"/>
  <c r="U292" i="59"/>
  <c r="R292" i="59"/>
  <c r="V291" i="59"/>
  <c r="U291" i="59"/>
  <c r="R291" i="59"/>
  <c r="V290" i="59"/>
  <c r="U290" i="59"/>
  <c r="R290" i="59"/>
  <c r="V289" i="59"/>
  <c r="U289" i="59"/>
  <c r="R289" i="59"/>
  <c r="S289" i="59" s="1"/>
  <c r="AV289" i="36" s="1"/>
  <c r="V288" i="59"/>
  <c r="U288" i="59"/>
  <c r="R288" i="59"/>
  <c r="V287" i="59"/>
  <c r="U287" i="59"/>
  <c r="R287" i="59"/>
  <c r="V286" i="59"/>
  <c r="U286" i="59"/>
  <c r="R286" i="59"/>
  <c r="S286" i="59" s="1"/>
  <c r="AV286" i="36" s="1"/>
  <c r="V285" i="59"/>
  <c r="U285" i="59"/>
  <c r="R285" i="59"/>
  <c r="V284" i="59"/>
  <c r="U284" i="59"/>
  <c r="R284" i="59"/>
  <c r="V283" i="59"/>
  <c r="U283" i="59"/>
  <c r="R283" i="59"/>
  <c r="V282" i="59"/>
  <c r="U282" i="59"/>
  <c r="R282" i="59"/>
  <c r="V281" i="59"/>
  <c r="U281" i="59"/>
  <c r="R281" i="59"/>
  <c r="V280" i="59"/>
  <c r="U280" i="59"/>
  <c r="R280" i="59"/>
  <c r="V279" i="59"/>
  <c r="U279" i="59"/>
  <c r="R279" i="59"/>
  <c r="V278" i="59"/>
  <c r="U278" i="59"/>
  <c r="R278" i="59"/>
  <c r="V277" i="59"/>
  <c r="U277" i="59"/>
  <c r="R277" i="59"/>
  <c r="AG277" i="36" s="1"/>
  <c r="V276" i="59"/>
  <c r="U276" i="59"/>
  <c r="R276" i="59"/>
  <c r="V275" i="59"/>
  <c r="U275" i="59"/>
  <c r="R275" i="59"/>
  <c r="AG275" i="36" s="1"/>
  <c r="V274" i="59"/>
  <c r="U274" i="59"/>
  <c r="R274" i="59"/>
  <c r="V273" i="59"/>
  <c r="U273" i="59"/>
  <c r="R273" i="59"/>
  <c r="V272" i="59"/>
  <c r="U272" i="59"/>
  <c r="R272" i="59"/>
  <c r="AG272" i="36" s="1"/>
  <c r="V271" i="59"/>
  <c r="U271" i="59"/>
  <c r="R271" i="59"/>
  <c r="V270" i="59"/>
  <c r="U270" i="59"/>
  <c r="R270" i="59"/>
  <c r="V269" i="59"/>
  <c r="U269" i="59"/>
  <c r="R269" i="59"/>
  <c r="V268" i="59"/>
  <c r="U268" i="59"/>
  <c r="R268" i="59"/>
  <c r="V267" i="59"/>
  <c r="U267" i="59"/>
  <c r="R267" i="59"/>
  <c r="V266" i="59"/>
  <c r="U266" i="59"/>
  <c r="R266" i="59"/>
  <c r="V265" i="59"/>
  <c r="U265" i="59"/>
  <c r="R265" i="59"/>
  <c r="V264" i="59"/>
  <c r="U264" i="59"/>
  <c r="R264" i="59"/>
  <c r="V263" i="59"/>
  <c r="U263" i="59"/>
  <c r="R263" i="59"/>
  <c r="V262" i="59"/>
  <c r="U262" i="59"/>
  <c r="R262" i="59"/>
  <c r="V261" i="59"/>
  <c r="U261" i="59"/>
  <c r="R261" i="59"/>
  <c r="V260" i="59"/>
  <c r="U260" i="59"/>
  <c r="R260" i="59"/>
  <c r="V259" i="59"/>
  <c r="U259" i="59"/>
  <c r="R259" i="59"/>
  <c r="V258" i="59"/>
  <c r="U258" i="59"/>
  <c r="R258" i="59"/>
  <c r="V257" i="59"/>
  <c r="U257" i="59"/>
  <c r="R257" i="59"/>
  <c r="V256" i="59"/>
  <c r="U256" i="59"/>
  <c r="R256" i="59"/>
  <c r="V255" i="59"/>
  <c r="U255" i="59"/>
  <c r="R255" i="59"/>
  <c r="V254" i="59"/>
  <c r="U254" i="59"/>
  <c r="R254" i="59"/>
  <c r="S254" i="59" s="1"/>
  <c r="AV254" i="36" s="1"/>
  <c r="V253" i="59"/>
  <c r="U253" i="59"/>
  <c r="R253" i="59"/>
  <c r="V252" i="59"/>
  <c r="U252" i="59"/>
  <c r="R252" i="59"/>
  <c r="V251" i="59"/>
  <c r="U251" i="59"/>
  <c r="R251" i="59"/>
  <c r="V250" i="59"/>
  <c r="U250" i="59"/>
  <c r="R250" i="59"/>
  <c r="V249" i="59"/>
  <c r="U249" i="59"/>
  <c r="R249" i="59"/>
  <c r="V248" i="59"/>
  <c r="U248" i="59"/>
  <c r="R248" i="59"/>
  <c r="V247" i="59"/>
  <c r="U247" i="59"/>
  <c r="R247" i="59"/>
  <c r="V246" i="59"/>
  <c r="U246" i="59"/>
  <c r="R246" i="59"/>
  <c r="V245" i="59"/>
  <c r="U245" i="59"/>
  <c r="R245" i="59"/>
  <c r="S245" i="59" s="1"/>
  <c r="AV245" i="36" s="1"/>
  <c r="V244" i="59"/>
  <c r="U244" i="59"/>
  <c r="R244" i="59"/>
  <c r="V243" i="59"/>
  <c r="U243" i="59"/>
  <c r="R243" i="59"/>
  <c r="S243" i="59" s="1"/>
  <c r="AV243" i="36" s="1"/>
  <c r="V242" i="59"/>
  <c r="U242" i="59"/>
  <c r="R242" i="59"/>
  <c r="V241" i="59"/>
  <c r="U241" i="59"/>
  <c r="R241" i="59"/>
  <c r="V240" i="59"/>
  <c r="U240" i="59"/>
  <c r="R240" i="59"/>
  <c r="V239" i="59"/>
  <c r="U239" i="59"/>
  <c r="R239" i="59"/>
  <c r="V238" i="59"/>
  <c r="U238" i="59"/>
  <c r="R238" i="59"/>
  <c r="S238" i="59" s="1"/>
  <c r="AV238" i="36" s="1"/>
  <c r="V237" i="59"/>
  <c r="U237" i="59"/>
  <c r="R237" i="59"/>
  <c r="V236" i="59"/>
  <c r="U236" i="59"/>
  <c r="R236" i="59"/>
  <c r="S236" i="59" s="1"/>
  <c r="AV236" i="36" s="1"/>
  <c r="V235" i="59"/>
  <c r="U235" i="59"/>
  <c r="R235" i="59"/>
  <c r="V234" i="59"/>
  <c r="U234" i="59"/>
  <c r="R234" i="59"/>
  <c r="V233" i="59"/>
  <c r="U233" i="59"/>
  <c r="R233" i="59"/>
  <c r="V232" i="59"/>
  <c r="U232" i="59"/>
  <c r="R232" i="59"/>
  <c r="S232" i="59" s="1"/>
  <c r="AV232" i="36" s="1"/>
  <c r="V231" i="59"/>
  <c r="U231" i="59"/>
  <c r="R231" i="59"/>
  <c r="S231" i="59" s="1"/>
  <c r="AV231" i="36" s="1"/>
  <c r="V230" i="59"/>
  <c r="U230" i="59"/>
  <c r="R230" i="59"/>
  <c r="V229" i="59"/>
  <c r="U229" i="59"/>
  <c r="R229" i="59"/>
  <c r="S229" i="59" s="1"/>
  <c r="AV229" i="36" s="1"/>
  <c r="V228" i="59"/>
  <c r="U228" i="59"/>
  <c r="R228" i="59"/>
  <c r="AG228" i="36" s="1"/>
  <c r="V227" i="59"/>
  <c r="U227" i="59"/>
  <c r="R227" i="59"/>
  <c r="V226" i="59"/>
  <c r="U226" i="59"/>
  <c r="R226" i="59"/>
  <c r="V225" i="59"/>
  <c r="U225" i="59"/>
  <c r="R225" i="59"/>
  <c r="V224" i="59"/>
  <c r="U224" i="59"/>
  <c r="R224" i="59"/>
  <c r="V223" i="59"/>
  <c r="U223" i="59"/>
  <c r="R223" i="59"/>
  <c r="V222" i="59"/>
  <c r="U222" i="59"/>
  <c r="R222" i="59"/>
  <c r="V221" i="59"/>
  <c r="U221" i="59"/>
  <c r="R221" i="59"/>
  <c r="S221" i="59" s="1"/>
  <c r="AV221" i="36" s="1"/>
  <c r="V220" i="59"/>
  <c r="U220" i="59"/>
  <c r="R220" i="59"/>
  <c r="V219" i="59"/>
  <c r="U219" i="59"/>
  <c r="R219" i="59"/>
  <c r="V218" i="59"/>
  <c r="U218" i="59"/>
  <c r="R218" i="59"/>
  <c r="V217" i="59"/>
  <c r="U217" i="59"/>
  <c r="R217" i="59"/>
  <c r="V216" i="59"/>
  <c r="U216" i="59"/>
  <c r="R216" i="59"/>
  <c r="V215" i="59"/>
  <c r="U215" i="59"/>
  <c r="R215" i="59"/>
  <c r="V214" i="59"/>
  <c r="U214" i="59"/>
  <c r="R214" i="59"/>
  <c r="V213" i="59"/>
  <c r="U213" i="59"/>
  <c r="R213" i="59"/>
  <c r="V212" i="59"/>
  <c r="U212" i="59"/>
  <c r="R212" i="59"/>
  <c r="V211" i="59"/>
  <c r="U211" i="59"/>
  <c r="R211" i="59"/>
  <c r="V210" i="59"/>
  <c r="U210" i="59"/>
  <c r="R210" i="59"/>
  <c r="S210" i="59" s="1"/>
  <c r="AV210" i="36" s="1"/>
  <c r="V209" i="59"/>
  <c r="U209" i="59"/>
  <c r="R209" i="59"/>
  <c r="V208" i="59"/>
  <c r="U208" i="59"/>
  <c r="R208" i="59"/>
  <c r="V207" i="59"/>
  <c r="U207" i="59"/>
  <c r="R207" i="59"/>
  <c r="V206" i="59"/>
  <c r="U206" i="59"/>
  <c r="R206" i="59"/>
  <c r="V205" i="59"/>
  <c r="U205" i="59"/>
  <c r="R205" i="59"/>
  <c r="V204" i="59"/>
  <c r="U204" i="59"/>
  <c r="R204" i="59"/>
  <c r="S204" i="59" s="1"/>
  <c r="AV204" i="36" s="1"/>
  <c r="V203" i="59"/>
  <c r="U203" i="59"/>
  <c r="R203" i="59"/>
  <c r="V202" i="59"/>
  <c r="U202" i="59"/>
  <c r="R202" i="59"/>
  <c r="V201" i="59"/>
  <c r="U201" i="59"/>
  <c r="R201" i="59"/>
  <c r="V200" i="59"/>
  <c r="U200" i="59"/>
  <c r="R200" i="59"/>
  <c r="S200" i="59" s="1"/>
  <c r="AV200" i="36" s="1"/>
  <c r="V199" i="59"/>
  <c r="U199" i="59"/>
  <c r="R199" i="59"/>
  <c r="V198" i="59"/>
  <c r="U198" i="59"/>
  <c r="R198" i="59"/>
  <c r="V197" i="59"/>
  <c r="U197" i="59"/>
  <c r="R197" i="59"/>
  <c r="S197" i="59" s="1"/>
  <c r="AV197" i="36" s="1"/>
  <c r="V196" i="59"/>
  <c r="U196" i="59"/>
  <c r="R196" i="59"/>
  <c r="V195" i="59"/>
  <c r="U195" i="59"/>
  <c r="R195" i="59"/>
  <c r="V194" i="59"/>
  <c r="U194" i="59"/>
  <c r="R194" i="59"/>
  <c r="V193" i="59"/>
  <c r="U193" i="59"/>
  <c r="R193" i="59"/>
  <c r="V192" i="59"/>
  <c r="U192" i="59"/>
  <c r="R192" i="59"/>
  <c r="V191" i="59"/>
  <c r="U191" i="59"/>
  <c r="R191" i="59"/>
  <c r="S191" i="59" s="1"/>
  <c r="AV191" i="36" s="1"/>
  <c r="V190" i="59"/>
  <c r="U190" i="59"/>
  <c r="R190" i="59"/>
  <c r="V189" i="59"/>
  <c r="U189" i="59"/>
  <c r="R189" i="59"/>
  <c r="V188" i="59"/>
  <c r="U188" i="59"/>
  <c r="R188" i="59"/>
  <c r="V187" i="59"/>
  <c r="U187" i="59"/>
  <c r="R187" i="59"/>
  <c r="V186" i="59"/>
  <c r="U186" i="59"/>
  <c r="R186" i="59"/>
  <c r="V185" i="59"/>
  <c r="U185" i="59"/>
  <c r="R185" i="59"/>
  <c r="V184" i="59"/>
  <c r="U184" i="59"/>
  <c r="R184" i="59"/>
  <c r="V183" i="59"/>
  <c r="U183" i="59"/>
  <c r="R183" i="59"/>
  <c r="V182" i="59"/>
  <c r="U182" i="59"/>
  <c r="R182" i="59"/>
  <c r="S182" i="59" s="1"/>
  <c r="AV182" i="36" s="1"/>
  <c r="V181" i="59"/>
  <c r="U181" i="59"/>
  <c r="R181" i="59"/>
  <c r="V180" i="59"/>
  <c r="U180" i="59"/>
  <c r="R180" i="59"/>
  <c r="V179" i="59"/>
  <c r="U179" i="59"/>
  <c r="R179" i="59"/>
  <c r="V178" i="59"/>
  <c r="U178" i="59"/>
  <c r="R178" i="59"/>
  <c r="V177" i="59"/>
  <c r="U177" i="59"/>
  <c r="R177" i="59"/>
  <c r="V176" i="59"/>
  <c r="U176" i="59"/>
  <c r="R176" i="59"/>
  <c r="V175" i="59"/>
  <c r="U175" i="59"/>
  <c r="R175" i="59"/>
  <c r="V174" i="59"/>
  <c r="U174" i="59"/>
  <c r="R174" i="59"/>
  <c r="V173" i="59"/>
  <c r="U173" i="59"/>
  <c r="R173" i="59"/>
  <c r="S173" i="59" s="1"/>
  <c r="AV173" i="36" s="1"/>
  <c r="V172" i="59"/>
  <c r="U172" i="59"/>
  <c r="R172" i="59"/>
  <c r="V171" i="59"/>
  <c r="U171" i="59"/>
  <c r="R171" i="59"/>
  <c r="V170" i="59"/>
  <c r="U170" i="59"/>
  <c r="R170" i="59"/>
  <c r="V169" i="59"/>
  <c r="U169" i="59"/>
  <c r="R169" i="59"/>
  <c r="V168" i="59"/>
  <c r="U168" i="59"/>
  <c r="R168" i="59"/>
  <c r="V167" i="59"/>
  <c r="U167" i="59"/>
  <c r="R167" i="59"/>
  <c r="V166" i="59"/>
  <c r="U166" i="59"/>
  <c r="R166" i="59"/>
  <c r="AG166" i="36" s="1"/>
  <c r="V165" i="59"/>
  <c r="U165" i="59"/>
  <c r="R165" i="59"/>
  <c r="V164" i="59"/>
  <c r="U164" i="59"/>
  <c r="R164" i="59"/>
  <c r="V163" i="59"/>
  <c r="U163" i="59"/>
  <c r="R163" i="59"/>
  <c r="V162" i="59"/>
  <c r="U162" i="59"/>
  <c r="R162" i="59"/>
  <c r="V161" i="59"/>
  <c r="U161" i="59"/>
  <c r="R161" i="59"/>
  <c r="V160" i="59"/>
  <c r="U160" i="59"/>
  <c r="R160" i="59"/>
  <c r="V159" i="59"/>
  <c r="U159" i="59"/>
  <c r="R159" i="59"/>
  <c r="V158" i="59"/>
  <c r="U158" i="59"/>
  <c r="R158" i="59"/>
  <c r="V157" i="59"/>
  <c r="U157" i="59"/>
  <c r="R157" i="59"/>
  <c r="V156" i="59"/>
  <c r="U156" i="59"/>
  <c r="R156" i="59"/>
  <c r="V155" i="59"/>
  <c r="U155" i="59"/>
  <c r="R155" i="59"/>
  <c r="V154" i="59"/>
  <c r="U154" i="59"/>
  <c r="R154" i="59"/>
  <c r="V153" i="59"/>
  <c r="U153" i="59"/>
  <c r="R153" i="59"/>
  <c r="V152" i="59"/>
  <c r="U152" i="59"/>
  <c r="R152" i="59"/>
  <c r="V151" i="59"/>
  <c r="U151" i="59"/>
  <c r="R151" i="59"/>
  <c r="V150" i="59"/>
  <c r="U150" i="59"/>
  <c r="R150" i="59"/>
  <c r="V149" i="59"/>
  <c r="U149" i="59"/>
  <c r="R149" i="59"/>
  <c r="V148" i="59"/>
  <c r="U148" i="59"/>
  <c r="R148" i="59"/>
  <c r="V147" i="59"/>
  <c r="U147" i="59"/>
  <c r="R147" i="59"/>
  <c r="V146" i="59"/>
  <c r="U146" i="59"/>
  <c r="R146" i="59"/>
  <c r="V145" i="59"/>
  <c r="U145" i="59"/>
  <c r="R145" i="59"/>
  <c r="V144" i="59"/>
  <c r="U144" i="59"/>
  <c r="R144" i="59"/>
  <c r="V143" i="59"/>
  <c r="U143" i="59"/>
  <c r="R143" i="59"/>
  <c r="V142" i="59"/>
  <c r="U142" i="59"/>
  <c r="R142" i="59"/>
  <c r="V141" i="59"/>
  <c r="U141" i="59"/>
  <c r="R141" i="59"/>
  <c r="V140" i="59"/>
  <c r="U140" i="59"/>
  <c r="R140" i="59"/>
  <c r="S140" i="59" s="1"/>
  <c r="AV140" i="36" s="1"/>
  <c r="V139" i="59"/>
  <c r="U139" i="59"/>
  <c r="R139" i="59"/>
  <c r="V138" i="59"/>
  <c r="U138" i="59"/>
  <c r="R138" i="59"/>
  <c r="S138" i="59" s="1"/>
  <c r="AV138" i="36" s="1"/>
  <c r="V137" i="59"/>
  <c r="U137" i="59"/>
  <c r="R137" i="59"/>
  <c r="AG137" i="36" s="1"/>
  <c r="V136" i="59"/>
  <c r="U136" i="59"/>
  <c r="R136" i="59"/>
  <c r="V135" i="59"/>
  <c r="U135" i="59"/>
  <c r="R135" i="59"/>
  <c r="V134" i="59"/>
  <c r="U134" i="59"/>
  <c r="R134" i="59"/>
  <c r="V133" i="59"/>
  <c r="U133" i="59"/>
  <c r="R133" i="59"/>
  <c r="V132" i="59"/>
  <c r="U132" i="59"/>
  <c r="R132" i="59"/>
  <c r="V131" i="59"/>
  <c r="U131" i="59"/>
  <c r="R131" i="59"/>
  <c r="V130" i="59"/>
  <c r="U130" i="59"/>
  <c r="R130" i="59"/>
  <c r="AG130" i="36" s="1"/>
  <c r="V129" i="59"/>
  <c r="U129" i="59"/>
  <c r="R129" i="59"/>
  <c r="V128" i="59"/>
  <c r="U128" i="59"/>
  <c r="R128" i="59"/>
  <c r="V127" i="59"/>
  <c r="U127" i="59"/>
  <c r="R127" i="59"/>
  <c r="V126" i="59"/>
  <c r="U126" i="59"/>
  <c r="R126" i="59"/>
  <c r="V125" i="59"/>
  <c r="U125" i="59"/>
  <c r="R125" i="59"/>
  <c r="V124" i="59"/>
  <c r="U124" i="59"/>
  <c r="R124" i="59"/>
  <c r="V123" i="59"/>
  <c r="U123" i="59"/>
  <c r="R123" i="59"/>
  <c r="V122" i="59"/>
  <c r="U122" i="59"/>
  <c r="R122" i="59"/>
  <c r="V121" i="59"/>
  <c r="U121" i="59"/>
  <c r="R121" i="59"/>
  <c r="V120" i="59"/>
  <c r="U120" i="59"/>
  <c r="R120" i="59"/>
  <c r="V119" i="59"/>
  <c r="U119" i="59"/>
  <c r="R119" i="59"/>
  <c r="V118" i="59"/>
  <c r="U118" i="59"/>
  <c r="R118" i="59"/>
  <c r="V117" i="59"/>
  <c r="U117" i="59"/>
  <c r="R117" i="59"/>
  <c r="V116" i="59"/>
  <c r="U116" i="59"/>
  <c r="R116" i="59"/>
  <c r="V115" i="59"/>
  <c r="U115" i="59"/>
  <c r="R115" i="59"/>
  <c r="V114" i="59"/>
  <c r="U114" i="59"/>
  <c r="R114" i="59"/>
  <c r="V113" i="59"/>
  <c r="U113" i="59"/>
  <c r="R113" i="59"/>
  <c r="V112" i="59"/>
  <c r="U112" i="59"/>
  <c r="R112" i="59"/>
  <c r="V111" i="59"/>
  <c r="U111" i="59"/>
  <c r="R111" i="59"/>
  <c r="V110" i="59"/>
  <c r="U110" i="59"/>
  <c r="R110" i="59"/>
  <c r="V109" i="59"/>
  <c r="U109" i="59"/>
  <c r="R109" i="59"/>
  <c r="V108" i="59"/>
  <c r="U108" i="59"/>
  <c r="R108" i="59"/>
  <c r="V107" i="59"/>
  <c r="U107" i="59"/>
  <c r="R107" i="59"/>
  <c r="V106" i="59"/>
  <c r="U106" i="59"/>
  <c r="R106" i="59"/>
  <c r="V105" i="59"/>
  <c r="U105" i="59"/>
  <c r="R105" i="59"/>
  <c r="AG105" i="36" s="1"/>
  <c r="V104" i="59"/>
  <c r="U104" i="59"/>
  <c r="R104" i="59"/>
  <c r="V103" i="59"/>
  <c r="U103" i="59"/>
  <c r="R103" i="59"/>
  <c r="V102" i="59"/>
  <c r="U102" i="59"/>
  <c r="R102" i="59"/>
  <c r="V101" i="59"/>
  <c r="U101" i="59"/>
  <c r="R101" i="59"/>
  <c r="V100" i="59"/>
  <c r="U100" i="59"/>
  <c r="R100" i="59"/>
  <c r="V99" i="59"/>
  <c r="U99" i="59"/>
  <c r="R99" i="59"/>
  <c r="AG99" i="36" s="1"/>
  <c r="V98" i="59"/>
  <c r="U98" i="59"/>
  <c r="R98" i="59"/>
  <c r="V97" i="59"/>
  <c r="U97" i="59"/>
  <c r="R97" i="59"/>
  <c r="S97" i="59" s="1"/>
  <c r="AV97" i="36" s="1"/>
  <c r="V96" i="59"/>
  <c r="U96" i="59"/>
  <c r="R96" i="59"/>
  <c r="V95" i="59"/>
  <c r="U95" i="59"/>
  <c r="R95" i="59"/>
  <c r="V94" i="59"/>
  <c r="U94" i="59"/>
  <c r="R94" i="59"/>
  <c r="V93" i="59"/>
  <c r="U93" i="59"/>
  <c r="R93" i="59"/>
  <c r="V92" i="59"/>
  <c r="U92" i="59"/>
  <c r="R92" i="59"/>
  <c r="V91" i="59"/>
  <c r="U91" i="59"/>
  <c r="R91" i="59"/>
  <c r="V90" i="59"/>
  <c r="U90" i="59"/>
  <c r="R90" i="59"/>
  <c r="V89" i="59"/>
  <c r="U89" i="59"/>
  <c r="R89" i="59"/>
  <c r="V88" i="59"/>
  <c r="U88" i="59"/>
  <c r="R88" i="59"/>
  <c r="V87" i="59"/>
  <c r="U87" i="59"/>
  <c r="R87" i="59"/>
  <c r="V86" i="59"/>
  <c r="U86" i="59"/>
  <c r="R86" i="59"/>
  <c r="S86" i="59" s="1"/>
  <c r="AV86" i="36" s="1"/>
  <c r="V85" i="59"/>
  <c r="U85" i="59"/>
  <c r="R85" i="59"/>
  <c r="V84" i="59"/>
  <c r="U84" i="59"/>
  <c r="R84" i="59"/>
  <c r="V83" i="59"/>
  <c r="U83" i="59"/>
  <c r="R83" i="59"/>
  <c r="V82" i="59"/>
  <c r="U82" i="59"/>
  <c r="R82" i="59"/>
  <c r="V81" i="59"/>
  <c r="U81" i="59"/>
  <c r="R81" i="59"/>
  <c r="V80" i="59"/>
  <c r="U80" i="59"/>
  <c r="R80" i="59"/>
  <c r="V79" i="59"/>
  <c r="U79" i="59"/>
  <c r="R79" i="59"/>
  <c r="AG79" i="36" s="1"/>
  <c r="V78" i="59"/>
  <c r="U78" i="59"/>
  <c r="R78" i="59"/>
  <c r="S78" i="59" s="1"/>
  <c r="AV78" i="36" s="1"/>
  <c r="V77" i="59"/>
  <c r="U77" i="59"/>
  <c r="R77" i="59"/>
  <c r="V76" i="59"/>
  <c r="U76" i="59"/>
  <c r="R76" i="59"/>
  <c r="V75" i="59"/>
  <c r="U75" i="59"/>
  <c r="R75" i="59"/>
  <c r="V74" i="59"/>
  <c r="U74" i="59"/>
  <c r="R74" i="59"/>
  <c r="V73" i="59"/>
  <c r="U73" i="59"/>
  <c r="R73" i="59"/>
  <c r="V72" i="59"/>
  <c r="U72" i="59"/>
  <c r="R72" i="59"/>
  <c r="V71" i="59"/>
  <c r="U71" i="59"/>
  <c r="R71" i="59"/>
  <c r="V70" i="59"/>
  <c r="U70" i="59"/>
  <c r="R70" i="59"/>
  <c r="V69" i="59"/>
  <c r="U69" i="59"/>
  <c r="R69" i="59"/>
  <c r="V68" i="59"/>
  <c r="U68" i="59"/>
  <c r="R68" i="59"/>
  <c r="S68" i="59" s="1"/>
  <c r="AV68" i="36" s="1"/>
  <c r="V67" i="59"/>
  <c r="U67" i="59"/>
  <c r="R67" i="59"/>
  <c r="V66" i="59"/>
  <c r="U66" i="59"/>
  <c r="R66" i="59"/>
  <c r="V65" i="59"/>
  <c r="U65" i="59"/>
  <c r="R65" i="59"/>
  <c r="V64" i="59"/>
  <c r="U64" i="59"/>
  <c r="R64" i="59"/>
  <c r="V63" i="59"/>
  <c r="U63" i="59"/>
  <c r="R63" i="59"/>
  <c r="V62" i="59"/>
  <c r="U62" i="59"/>
  <c r="R62" i="59"/>
  <c r="V61" i="59"/>
  <c r="U61" i="59"/>
  <c r="R61" i="59"/>
  <c r="V60" i="59"/>
  <c r="U60" i="59"/>
  <c r="R60" i="59"/>
  <c r="V59" i="59"/>
  <c r="U59" i="59"/>
  <c r="R59" i="59"/>
  <c r="V58" i="59"/>
  <c r="U58" i="59"/>
  <c r="R58" i="59"/>
  <c r="V57" i="59"/>
  <c r="U57" i="59"/>
  <c r="R57" i="59"/>
  <c r="V56" i="59"/>
  <c r="U56" i="59"/>
  <c r="R56" i="59"/>
  <c r="V55" i="59"/>
  <c r="U55" i="59"/>
  <c r="R55" i="59"/>
  <c r="V54" i="59"/>
  <c r="U54" i="59"/>
  <c r="R54" i="59"/>
  <c r="S54" i="59" s="1"/>
  <c r="AV54" i="36" s="1"/>
  <c r="V53" i="59"/>
  <c r="U53" i="59"/>
  <c r="R53" i="59"/>
  <c r="AG53" i="36" s="1"/>
  <c r="V52" i="59"/>
  <c r="U52" i="59"/>
  <c r="R52" i="59"/>
  <c r="V51" i="59"/>
  <c r="U51" i="59"/>
  <c r="R51" i="59"/>
  <c r="V50" i="59"/>
  <c r="U50" i="59"/>
  <c r="R50" i="59"/>
  <c r="V49" i="59"/>
  <c r="U49" i="59"/>
  <c r="R49" i="59"/>
  <c r="V48" i="59"/>
  <c r="U48" i="59"/>
  <c r="R48" i="59"/>
  <c r="V47" i="59"/>
  <c r="U47" i="59"/>
  <c r="R47" i="59"/>
  <c r="V46" i="59"/>
  <c r="U46" i="59"/>
  <c r="R46" i="59"/>
  <c r="V45" i="59"/>
  <c r="U45" i="59"/>
  <c r="R45" i="59"/>
  <c r="V44" i="59"/>
  <c r="U44" i="59"/>
  <c r="R44" i="59"/>
  <c r="V43" i="59"/>
  <c r="U43" i="59"/>
  <c r="R43" i="59"/>
  <c r="V42" i="59"/>
  <c r="U42" i="59"/>
  <c r="R42" i="59"/>
  <c r="V41" i="59"/>
  <c r="U41" i="59"/>
  <c r="R41" i="59"/>
  <c r="S41" i="59" s="1"/>
  <c r="AV41" i="36" s="1"/>
  <c r="V40" i="59"/>
  <c r="U40" i="59"/>
  <c r="R40" i="59"/>
  <c r="V39" i="59"/>
  <c r="U39" i="59"/>
  <c r="R39" i="59"/>
  <c r="V38" i="59"/>
  <c r="U38" i="59"/>
  <c r="R38" i="59"/>
  <c r="V37" i="59"/>
  <c r="U37" i="59"/>
  <c r="R37" i="59"/>
  <c r="V36" i="59"/>
  <c r="U36" i="59"/>
  <c r="R36" i="59"/>
  <c r="V35" i="59"/>
  <c r="U35" i="59"/>
  <c r="R35" i="59"/>
  <c r="V34" i="59"/>
  <c r="U34" i="59"/>
  <c r="R34" i="59"/>
  <c r="V33" i="59"/>
  <c r="U33" i="59"/>
  <c r="R33" i="59"/>
  <c r="V32" i="59"/>
  <c r="U32" i="59"/>
  <c r="R32" i="59"/>
  <c r="V31" i="59"/>
  <c r="U31" i="59"/>
  <c r="R31" i="59"/>
  <c r="V30" i="59"/>
  <c r="U30" i="59"/>
  <c r="R30" i="59"/>
  <c r="V29" i="59"/>
  <c r="U29" i="59"/>
  <c r="R29" i="59"/>
  <c r="V28" i="59"/>
  <c r="U28" i="59"/>
  <c r="R28" i="59"/>
  <c r="V27" i="59"/>
  <c r="U27" i="59"/>
  <c r="R27" i="59"/>
  <c r="V26" i="59"/>
  <c r="U26" i="59"/>
  <c r="R26" i="59"/>
  <c r="V25" i="59"/>
  <c r="U25" i="59"/>
  <c r="R25" i="59"/>
  <c r="V24" i="59"/>
  <c r="U24" i="59"/>
  <c r="R24" i="59"/>
  <c r="V23" i="59"/>
  <c r="U23" i="59"/>
  <c r="R23" i="59"/>
  <c r="V22" i="59"/>
  <c r="U22" i="59"/>
  <c r="R22" i="59"/>
  <c r="V21" i="59"/>
  <c r="U21" i="59"/>
  <c r="R21" i="59"/>
  <c r="V20" i="59"/>
  <c r="U20" i="59"/>
  <c r="R20" i="59"/>
  <c r="V19" i="59"/>
  <c r="U19" i="59"/>
  <c r="R19" i="59"/>
  <c r="S19" i="59" s="1"/>
  <c r="AV19" i="36" s="1"/>
  <c r="V18" i="59"/>
  <c r="U18" i="59"/>
  <c r="R18" i="59"/>
  <c r="V17" i="59"/>
  <c r="U17" i="59"/>
  <c r="R17" i="59"/>
  <c r="V16" i="59"/>
  <c r="U16" i="59"/>
  <c r="R16" i="59"/>
  <c r="V15" i="59"/>
  <c r="U15" i="59"/>
  <c r="R15" i="59"/>
  <c r="V14" i="59"/>
  <c r="U14" i="59"/>
  <c r="R14" i="59"/>
  <c r="AG14" i="36" s="1"/>
  <c r="V13" i="59"/>
  <c r="U13" i="59"/>
  <c r="R13" i="59"/>
  <c r="F5" i="59"/>
  <c r="C5" i="59"/>
  <c r="F3" i="59"/>
  <c r="C3" i="59"/>
  <c r="F2" i="59"/>
  <c r="C2" i="59"/>
  <c r="V362" i="58"/>
  <c r="U362" i="58"/>
  <c r="R362" i="58"/>
  <c r="V361" i="58"/>
  <c r="U361" i="58"/>
  <c r="R361" i="58"/>
  <c r="V360" i="58"/>
  <c r="U360" i="58"/>
  <c r="R360" i="58"/>
  <c r="V359" i="58"/>
  <c r="U359" i="58"/>
  <c r="R359" i="58"/>
  <c r="V358" i="58"/>
  <c r="U358" i="58"/>
  <c r="R358" i="58"/>
  <c r="V357" i="58"/>
  <c r="U357" i="58"/>
  <c r="R357" i="58"/>
  <c r="V356" i="58"/>
  <c r="U356" i="58"/>
  <c r="R356" i="58"/>
  <c r="V355" i="58"/>
  <c r="U355" i="58"/>
  <c r="R355" i="58"/>
  <c r="V354" i="58"/>
  <c r="U354" i="58"/>
  <c r="R354" i="58"/>
  <c r="V353" i="58"/>
  <c r="U353" i="58"/>
  <c r="R353" i="58"/>
  <c r="V352" i="58"/>
  <c r="U352" i="58"/>
  <c r="R352" i="58"/>
  <c r="V351" i="58"/>
  <c r="U351" i="58"/>
  <c r="R351" i="58"/>
  <c r="V350" i="58"/>
  <c r="U350" i="58"/>
  <c r="R350" i="58"/>
  <c r="S350" i="58" s="1"/>
  <c r="AU350" i="36" s="1"/>
  <c r="V349" i="58"/>
  <c r="U349" i="58"/>
  <c r="R349" i="58"/>
  <c r="V348" i="58"/>
  <c r="U348" i="58"/>
  <c r="R348" i="58"/>
  <c r="V347" i="58"/>
  <c r="U347" i="58"/>
  <c r="R347" i="58"/>
  <c r="V346" i="58"/>
  <c r="U346" i="58"/>
  <c r="R346" i="58"/>
  <c r="S346" i="58" s="1"/>
  <c r="AU346" i="36" s="1"/>
  <c r="V345" i="58"/>
  <c r="U345" i="58"/>
  <c r="R345" i="58"/>
  <c r="V344" i="58"/>
  <c r="U344" i="58"/>
  <c r="R344" i="58"/>
  <c r="V343" i="58"/>
  <c r="U343" i="58"/>
  <c r="R343" i="58"/>
  <c r="S343" i="58" s="1"/>
  <c r="AU343" i="36" s="1"/>
  <c r="V320" i="58"/>
  <c r="U320" i="58"/>
  <c r="R320" i="58"/>
  <c r="V319" i="58"/>
  <c r="U319" i="58"/>
  <c r="R319" i="58"/>
  <c r="S319" i="58" s="1"/>
  <c r="AU319" i="36" s="1"/>
  <c r="V318" i="58"/>
  <c r="U318" i="58"/>
  <c r="R318" i="58"/>
  <c r="V317" i="58"/>
  <c r="U317" i="58"/>
  <c r="R317" i="58"/>
  <c r="V316" i="58"/>
  <c r="U316" i="58"/>
  <c r="R316" i="58"/>
  <c r="AF316" i="36" s="1"/>
  <c r="V315" i="58"/>
  <c r="U315" i="58"/>
  <c r="R315" i="58"/>
  <c r="V314" i="58"/>
  <c r="U314" i="58"/>
  <c r="R314" i="58"/>
  <c r="V313" i="58"/>
  <c r="U313" i="58"/>
  <c r="R313" i="58"/>
  <c r="V312" i="58"/>
  <c r="U312" i="58"/>
  <c r="R312" i="58"/>
  <c r="V311" i="58"/>
  <c r="U311" i="58"/>
  <c r="R311" i="58"/>
  <c r="V310" i="58"/>
  <c r="U310" i="58"/>
  <c r="R310" i="58"/>
  <c r="V309" i="58"/>
  <c r="U309" i="58"/>
  <c r="R309" i="58"/>
  <c r="V308" i="58"/>
  <c r="U308" i="58"/>
  <c r="R308" i="58"/>
  <c r="V307" i="58"/>
  <c r="U307" i="58"/>
  <c r="R307" i="58"/>
  <c r="V306" i="58"/>
  <c r="U306" i="58"/>
  <c r="R306" i="58"/>
  <c r="V305" i="58"/>
  <c r="U305" i="58"/>
  <c r="R305" i="58"/>
  <c r="V304" i="58"/>
  <c r="U304" i="58"/>
  <c r="R304" i="58"/>
  <c r="V303" i="58"/>
  <c r="U303" i="58"/>
  <c r="R303" i="58"/>
  <c r="V302" i="58"/>
  <c r="U302" i="58"/>
  <c r="R302" i="58"/>
  <c r="V301" i="58"/>
  <c r="U301" i="58"/>
  <c r="R301" i="58"/>
  <c r="V300" i="58"/>
  <c r="U300" i="58"/>
  <c r="R300" i="58"/>
  <c r="V299" i="58"/>
  <c r="U299" i="58"/>
  <c r="R299" i="58"/>
  <c r="V298" i="58"/>
  <c r="U298" i="58"/>
  <c r="R298" i="58"/>
  <c r="V297" i="58"/>
  <c r="U297" i="58"/>
  <c r="R297" i="58"/>
  <c r="V296" i="58"/>
  <c r="U296" i="58"/>
  <c r="R296" i="58"/>
  <c r="AF296" i="36" s="1"/>
  <c r="V295" i="58"/>
  <c r="U295" i="58"/>
  <c r="R295" i="58"/>
  <c r="V294" i="58"/>
  <c r="U294" i="58"/>
  <c r="R294" i="58"/>
  <c r="V293" i="58"/>
  <c r="U293" i="58"/>
  <c r="R293" i="58"/>
  <c r="V292" i="58"/>
  <c r="U292" i="58"/>
  <c r="R292" i="58"/>
  <c r="V291" i="58"/>
  <c r="U291" i="58"/>
  <c r="R291" i="58"/>
  <c r="V290" i="58"/>
  <c r="U290" i="58"/>
  <c r="R290" i="58"/>
  <c r="AF290" i="36" s="1"/>
  <c r="V289" i="58"/>
  <c r="U289" i="58"/>
  <c r="R289" i="58"/>
  <c r="V288" i="58"/>
  <c r="U288" i="58"/>
  <c r="R288" i="58"/>
  <c r="V287" i="58"/>
  <c r="U287" i="58"/>
  <c r="R287" i="58"/>
  <c r="V286" i="58"/>
  <c r="U286" i="58"/>
  <c r="R286" i="58"/>
  <c r="V285" i="58"/>
  <c r="U285" i="58"/>
  <c r="R285" i="58"/>
  <c r="V284" i="58"/>
  <c r="U284" i="58"/>
  <c r="R284" i="58"/>
  <c r="V283" i="58"/>
  <c r="U283" i="58"/>
  <c r="R283" i="58"/>
  <c r="V282" i="58"/>
  <c r="U282" i="58"/>
  <c r="R282" i="58"/>
  <c r="V281" i="58"/>
  <c r="U281" i="58"/>
  <c r="R281" i="58"/>
  <c r="V280" i="58"/>
  <c r="U280" i="58"/>
  <c r="R280" i="58"/>
  <c r="S280" i="58" s="1"/>
  <c r="AU280" i="36" s="1"/>
  <c r="V279" i="58"/>
  <c r="U279" i="58"/>
  <c r="R279" i="58"/>
  <c r="V278" i="58"/>
  <c r="U278" i="58"/>
  <c r="R278" i="58"/>
  <c r="V277" i="58"/>
  <c r="U277" i="58"/>
  <c r="R277" i="58"/>
  <c r="V276" i="58"/>
  <c r="U276" i="58"/>
  <c r="R276" i="58"/>
  <c r="V275" i="58"/>
  <c r="U275" i="58"/>
  <c r="R275" i="58"/>
  <c r="V274" i="58"/>
  <c r="U274" i="58"/>
  <c r="R274" i="58"/>
  <c r="V273" i="58"/>
  <c r="U273" i="58"/>
  <c r="R273" i="58"/>
  <c r="S273" i="58" s="1"/>
  <c r="AU273" i="36" s="1"/>
  <c r="V272" i="58"/>
  <c r="U272" i="58"/>
  <c r="R272" i="58"/>
  <c r="AF272" i="36" s="1"/>
  <c r="V271" i="58"/>
  <c r="U271" i="58"/>
  <c r="R271" i="58"/>
  <c r="V270" i="58"/>
  <c r="U270" i="58"/>
  <c r="R270" i="58"/>
  <c r="V269" i="58"/>
  <c r="U269" i="58"/>
  <c r="R269" i="58"/>
  <c r="S269" i="58" s="1"/>
  <c r="AU269" i="36" s="1"/>
  <c r="V268" i="58"/>
  <c r="U268" i="58"/>
  <c r="R268" i="58"/>
  <c r="AF268" i="36" s="1"/>
  <c r="V267" i="58"/>
  <c r="U267" i="58"/>
  <c r="R267" i="58"/>
  <c r="V266" i="58"/>
  <c r="U266" i="58"/>
  <c r="R266" i="58"/>
  <c r="S266" i="58" s="1"/>
  <c r="AU266" i="36" s="1"/>
  <c r="V265" i="58"/>
  <c r="U265" i="58"/>
  <c r="R265" i="58"/>
  <c r="AF265" i="36" s="1"/>
  <c r="V264" i="58"/>
  <c r="U264" i="58"/>
  <c r="R264" i="58"/>
  <c r="V263" i="58"/>
  <c r="U263" i="58"/>
  <c r="R263" i="58"/>
  <c r="S263" i="58" s="1"/>
  <c r="AU263" i="36" s="1"/>
  <c r="V262" i="58"/>
  <c r="U262" i="58"/>
  <c r="R262" i="58"/>
  <c r="S262" i="58" s="1"/>
  <c r="AU262" i="36" s="1"/>
  <c r="V261" i="58"/>
  <c r="U261" i="58"/>
  <c r="R261" i="58"/>
  <c r="V260" i="58"/>
  <c r="U260" i="58"/>
  <c r="R260" i="58"/>
  <c r="V259" i="58"/>
  <c r="U259" i="58"/>
  <c r="R259" i="58"/>
  <c r="V258" i="58"/>
  <c r="U258" i="58"/>
  <c r="R258" i="58"/>
  <c r="V257" i="58"/>
  <c r="U257" i="58"/>
  <c r="R257" i="58"/>
  <c r="V256" i="58"/>
  <c r="U256" i="58"/>
  <c r="R256" i="58"/>
  <c r="V255" i="58"/>
  <c r="U255" i="58"/>
  <c r="R255" i="58"/>
  <c r="S255" i="58" s="1"/>
  <c r="AU255" i="36" s="1"/>
  <c r="V254" i="58"/>
  <c r="U254" i="58"/>
  <c r="R254" i="58"/>
  <c r="V253" i="58"/>
  <c r="U253" i="58"/>
  <c r="R253" i="58"/>
  <c r="V252" i="58"/>
  <c r="U252" i="58"/>
  <c r="R252" i="58"/>
  <c r="S252" i="58" s="1"/>
  <c r="AU252" i="36" s="1"/>
  <c r="V251" i="58"/>
  <c r="U251" i="58"/>
  <c r="R251" i="58"/>
  <c r="V250" i="58"/>
  <c r="U250" i="58"/>
  <c r="R250" i="58"/>
  <c r="V249" i="58"/>
  <c r="U249" i="58"/>
  <c r="R249" i="58"/>
  <c r="V248" i="58"/>
  <c r="U248" i="58"/>
  <c r="R248" i="58"/>
  <c r="V247" i="58"/>
  <c r="U247" i="58"/>
  <c r="R247" i="58"/>
  <c r="V246" i="58"/>
  <c r="U246" i="58"/>
  <c r="R246" i="58"/>
  <c r="AF246" i="36" s="1"/>
  <c r="V245" i="58"/>
  <c r="U245" i="58"/>
  <c r="R245" i="58"/>
  <c r="V244" i="58"/>
  <c r="U244" i="58"/>
  <c r="R244" i="58"/>
  <c r="V243" i="58"/>
  <c r="U243" i="58"/>
  <c r="R243" i="58"/>
  <c r="V242" i="58"/>
  <c r="U242" i="58"/>
  <c r="R242" i="58"/>
  <c r="V241" i="58"/>
  <c r="U241" i="58"/>
  <c r="R241" i="58"/>
  <c r="V240" i="58"/>
  <c r="U240" i="58"/>
  <c r="R240" i="58"/>
  <c r="V239" i="58"/>
  <c r="U239" i="58"/>
  <c r="R239" i="58"/>
  <c r="V238" i="58"/>
  <c r="U238" i="58"/>
  <c r="R238" i="58"/>
  <c r="V237" i="58"/>
  <c r="U237" i="58"/>
  <c r="R237" i="58"/>
  <c r="V236" i="58"/>
  <c r="U236" i="58"/>
  <c r="R236" i="58"/>
  <c r="V235" i="58"/>
  <c r="U235" i="58"/>
  <c r="R235" i="58"/>
  <c r="V234" i="58"/>
  <c r="U234" i="58"/>
  <c r="R234" i="58"/>
  <c r="V233" i="58"/>
  <c r="U233" i="58"/>
  <c r="R233" i="58"/>
  <c r="V232" i="58"/>
  <c r="U232" i="58"/>
  <c r="R232" i="58"/>
  <c r="V231" i="58"/>
  <c r="U231" i="58"/>
  <c r="R231" i="58"/>
  <c r="V230" i="58"/>
  <c r="U230" i="58"/>
  <c r="R230" i="58"/>
  <c r="V229" i="58"/>
  <c r="U229" i="58"/>
  <c r="R229" i="58"/>
  <c r="V228" i="58"/>
  <c r="U228" i="58"/>
  <c r="R228" i="58"/>
  <c r="V227" i="58"/>
  <c r="U227" i="58"/>
  <c r="R227" i="58"/>
  <c r="V226" i="58"/>
  <c r="U226" i="58"/>
  <c r="R226" i="58"/>
  <c r="AF226" i="36" s="1"/>
  <c r="V225" i="58"/>
  <c r="U225" i="58"/>
  <c r="R225" i="58"/>
  <c r="S225" i="58" s="1"/>
  <c r="AU225" i="36" s="1"/>
  <c r="V224" i="58"/>
  <c r="U224" i="58"/>
  <c r="R224" i="58"/>
  <c r="AF224" i="36" s="1"/>
  <c r="V223" i="58"/>
  <c r="U223" i="58"/>
  <c r="R223" i="58"/>
  <c r="V222" i="58"/>
  <c r="U222" i="58"/>
  <c r="R222" i="58"/>
  <c r="V221" i="58"/>
  <c r="U221" i="58"/>
  <c r="R221" i="58"/>
  <c r="AF221" i="36" s="1"/>
  <c r="V220" i="58"/>
  <c r="U220" i="58"/>
  <c r="R220" i="58"/>
  <c r="V219" i="58"/>
  <c r="U219" i="58"/>
  <c r="R219" i="58"/>
  <c r="V218" i="58"/>
  <c r="U218" i="58"/>
  <c r="R218" i="58"/>
  <c r="V217" i="58"/>
  <c r="U217" i="58"/>
  <c r="R217" i="58"/>
  <c r="S217" i="58" s="1"/>
  <c r="AU217" i="36" s="1"/>
  <c r="V216" i="58"/>
  <c r="U216" i="58"/>
  <c r="R216" i="58"/>
  <c r="V215" i="58"/>
  <c r="U215" i="58"/>
  <c r="R215" i="58"/>
  <c r="V214" i="58"/>
  <c r="U214" i="58"/>
  <c r="R214" i="58"/>
  <c r="V213" i="58"/>
  <c r="U213" i="58"/>
  <c r="R213" i="58"/>
  <c r="S213" i="58" s="1"/>
  <c r="AU213" i="36" s="1"/>
  <c r="V212" i="58"/>
  <c r="U212" i="58"/>
  <c r="R212" i="58"/>
  <c r="V211" i="58"/>
  <c r="U211" i="58"/>
  <c r="R211" i="58"/>
  <c r="V210" i="58"/>
  <c r="U210" i="58"/>
  <c r="R210" i="58"/>
  <c r="V209" i="58"/>
  <c r="U209" i="58"/>
  <c r="R209" i="58"/>
  <c r="V208" i="58"/>
  <c r="U208" i="58"/>
  <c r="R208" i="58"/>
  <c r="V207" i="58"/>
  <c r="U207" i="58"/>
  <c r="R207" i="58"/>
  <c r="V206" i="58"/>
  <c r="U206" i="58"/>
  <c r="R206" i="58"/>
  <c r="S206" i="58" s="1"/>
  <c r="AU206" i="36" s="1"/>
  <c r="V205" i="58"/>
  <c r="U205" i="58"/>
  <c r="R205" i="58"/>
  <c r="V204" i="58"/>
  <c r="U204" i="58"/>
  <c r="R204" i="58"/>
  <c r="V203" i="58"/>
  <c r="U203" i="58"/>
  <c r="R203" i="58"/>
  <c r="V202" i="58"/>
  <c r="U202" i="58"/>
  <c r="R202" i="58"/>
  <c r="V201" i="58"/>
  <c r="U201" i="58"/>
  <c r="R201" i="58"/>
  <c r="V200" i="58"/>
  <c r="U200" i="58"/>
  <c r="R200" i="58"/>
  <c r="V199" i="58"/>
  <c r="U199" i="58"/>
  <c r="R199" i="58"/>
  <c r="AF199" i="36" s="1"/>
  <c r="V198" i="58"/>
  <c r="U198" i="58"/>
  <c r="R198" i="58"/>
  <c r="V197" i="58"/>
  <c r="U197" i="58"/>
  <c r="R197" i="58"/>
  <c r="V196" i="58"/>
  <c r="U196" i="58"/>
  <c r="R196" i="58"/>
  <c r="V195" i="58"/>
  <c r="U195" i="58"/>
  <c r="R195" i="58"/>
  <c r="V194" i="58"/>
  <c r="U194" i="58"/>
  <c r="R194" i="58"/>
  <c r="V193" i="58"/>
  <c r="U193" i="58"/>
  <c r="R193" i="58"/>
  <c r="V192" i="58"/>
  <c r="U192" i="58"/>
  <c r="R192" i="58"/>
  <c r="V191" i="58"/>
  <c r="U191" i="58"/>
  <c r="R191" i="58"/>
  <c r="V190" i="58"/>
  <c r="U190" i="58"/>
  <c r="R190" i="58"/>
  <c r="V189" i="58"/>
  <c r="U189" i="58"/>
  <c r="R189" i="58"/>
  <c r="V188" i="58"/>
  <c r="U188" i="58"/>
  <c r="R188" i="58"/>
  <c r="AF188" i="36" s="1"/>
  <c r="V187" i="58"/>
  <c r="U187" i="58"/>
  <c r="R187" i="58"/>
  <c r="V186" i="58"/>
  <c r="U186" i="58"/>
  <c r="R186" i="58"/>
  <c r="V185" i="58"/>
  <c r="U185" i="58"/>
  <c r="R185" i="58"/>
  <c r="V184" i="58"/>
  <c r="U184" i="58"/>
  <c r="R184" i="58"/>
  <c r="S184" i="58" s="1"/>
  <c r="AU184" i="36" s="1"/>
  <c r="V183" i="58"/>
  <c r="U183" i="58"/>
  <c r="R183" i="58"/>
  <c r="V182" i="58"/>
  <c r="U182" i="58"/>
  <c r="R182" i="58"/>
  <c r="V181" i="58"/>
  <c r="U181" i="58"/>
  <c r="R181" i="58"/>
  <c r="AF181" i="36" s="1"/>
  <c r="V180" i="58"/>
  <c r="U180" i="58"/>
  <c r="R180" i="58"/>
  <c r="V179" i="58"/>
  <c r="U179" i="58"/>
  <c r="R179" i="58"/>
  <c r="V178" i="58"/>
  <c r="U178" i="58"/>
  <c r="R178" i="58"/>
  <c r="V177" i="58"/>
  <c r="U177" i="58"/>
  <c r="R177" i="58"/>
  <c r="V176" i="58"/>
  <c r="U176" i="58"/>
  <c r="R176" i="58"/>
  <c r="V175" i="58"/>
  <c r="U175" i="58"/>
  <c r="R175" i="58"/>
  <c r="V174" i="58"/>
  <c r="U174" i="58"/>
  <c r="R174" i="58"/>
  <c r="V173" i="58"/>
  <c r="U173" i="58"/>
  <c r="R173" i="58"/>
  <c r="AF173" i="36" s="1"/>
  <c r="V172" i="58"/>
  <c r="U172" i="58"/>
  <c r="R172" i="58"/>
  <c r="V171" i="58"/>
  <c r="U171" i="58"/>
  <c r="R171" i="58"/>
  <c r="V170" i="58"/>
  <c r="U170" i="58"/>
  <c r="R170" i="58"/>
  <c r="V169" i="58"/>
  <c r="U169" i="58"/>
  <c r="R169" i="58"/>
  <c r="V168" i="58"/>
  <c r="U168" i="58"/>
  <c r="R168" i="58"/>
  <c r="V167" i="58"/>
  <c r="U167" i="58"/>
  <c r="R167" i="58"/>
  <c r="V166" i="58"/>
  <c r="U166" i="58"/>
  <c r="R166" i="58"/>
  <c r="V165" i="58"/>
  <c r="U165" i="58"/>
  <c r="R165" i="58"/>
  <c r="V164" i="58"/>
  <c r="U164" i="58"/>
  <c r="R164" i="58"/>
  <c r="V163" i="58"/>
  <c r="U163" i="58"/>
  <c r="R163" i="58"/>
  <c r="V162" i="58"/>
  <c r="U162" i="58"/>
  <c r="R162" i="58"/>
  <c r="V161" i="58"/>
  <c r="U161" i="58"/>
  <c r="R161" i="58"/>
  <c r="V160" i="58"/>
  <c r="U160" i="58"/>
  <c r="R160" i="58"/>
  <c r="V159" i="58"/>
  <c r="U159" i="58"/>
  <c r="R159" i="58"/>
  <c r="V158" i="58"/>
  <c r="U158" i="58"/>
  <c r="R158" i="58"/>
  <c r="V157" i="58"/>
  <c r="U157" i="58"/>
  <c r="R157" i="58"/>
  <c r="V156" i="58"/>
  <c r="U156" i="58"/>
  <c r="R156" i="58"/>
  <c r="V155" i="58"/>
  <c r="U155" i="58"/>
  <c r="R155" i="58"/>
  <c r="V154" i="58"/>
  <c r="U154" i="58"/>
  <c r="R154" i="58"/>
  <c r="V153" i="58"/>
  <c r="U153" i="58"/>
  <c r="R153" i="58"/>
  <c r="V152" i="58"/>
  <c r="U152" i="58"/>
  <c r="R152" i="58"/>
  <c r="V151" i="58"/>
  <c r="U151" i="58"/>
  <c r="R151" i="58"/>
  <c r="V150" i="58"/>
  <c r="U150" i="58"/>
  <c r="R150" i="58"/>
  <c r="V149" i="58"/>
  <c r="U149" i="58"/>
  <c r="R149" i="58"/>
  <c r="V148" i="58"/>
  <c r="U148" i="58"/>
  <c r="R148" i="58"/>
  <c r="V147" i="58"/>
  <c r="U147" i="58"/>
  <c r="R147" i="58"/>
  <c r="V146" i="58"/>
  <c r="U146" i="58"/>
  <c r="R146" i="58"/>
  <c r="AF146" i="36" s="1"/>
  <c r="V145" i="58"/>
  <c r="U145" i="58"/>
  <c r="R145" i="58"/>
  <c r="V144" i="58"/>
  <c r="U144" i="58"/>
  <c r="R144" i="58"/>
  <c r="AF144" i="36" s="1"/>
  <c r="V143" i="58"/>
  <c r="U143" i="58"/>
  <c r="R143" i="58"/>
  <c r="V142" i="58"/>
  <c r="U142" i="58"/>
  <c r="R142" i="58"/>
  <c r="V141" i="58"/>
  <c r="U141" i="58"/>
  <c r="R141" i="58"/>
  <c r="V140" i="58"/>
  <c r="U140" i="58"/>
  <c r="R140" i="58"/>
  <c r="V139" i="58"/>
  <c r="U139" i="58"/>
  <c r="R139" i="58"/>
  <c r="V138" i="58"/>
  <c r="U138" i="58"/>
  <c r="R138" i="58"/>
  <c r="V137" i="58"/>
  <c r="U137" i="58"/>
  <c r="R137" i="58"/>
  <c r="V136" i="58"/>
  <c r="U136" i="58"/>
  <c r="R136" i="58"/>
  <c r="AF136" i="36" s="1"/>
  <c r="V135" i="58"/>
  <c r="U135" i="58"/>
  <c r="R135" i="58"/>
  <c r="V134" i="58"/>
  <c r="U134" i="58"/>
  <c r="R134" i="58"/>
  <c r="V133" i="58"/>
  <c r="U133" i="58"/>
  <c r="R133" i="58"/>
  <c r="V132" i="58"/>
  <c r="U132" i="58"/>
  <c r="R132" i="58"/>
  <c r="S132" i="58" s="1"/>
  <c r="AU132" i="36" s="1"/>
  <c r="V131" i="58"/>
  <c r="U131" i="58"/>
  <c r="R131" i="58"/>
  <c r="V130" i="58"/>
  <c r="U130" i="58"/>
  <c r="R130" i="58"/>
  <c r="AF130" i="36" s="1"/>
  <c r="V129" i="58"/>
  <c r="U129" i="58"/>
  <c r="R129" i="58"/>
  <c r="V128" i="58"/>
  <c r="U128" i="58"/>
  <c r="R128" i="58"/>
  <c r="V127" i="58"/>
  <c r="U127" i="58"/>
  <c r="R127" i="58"/>
  <c r="V126" i="58"/>
  <c r="U126" i="58"/>
  <c r="R126" i="58"/>
  <c r="V125" i="58"/>
  <c r="U125" i="58"/>
  <c r="R125" i="58"/>
  <c r="V124" i="58"/>
  <c r="U124" i="58"/>
  <c r="R124" i="58"/>
  <c r="V123" i="58"/>
  <c r="U123" i="58"/>
  <c r="R123" i="58"/>
  <c r="V122" i="58"/>
  <c r="U122" i="58"/>
  <c r="R122" i="58"/>
  <c r="V121" i="58"/>
  <c r="U121" i="58"/>
  <c r="R121" i="58"/>
  <c r="V120" i="58"/>
  <c r="U120" i="58"/>
  <c r="R120" i="58"/>
  <c r="V119" i="58"/>
  <c r="U119" i="58"/>
  <c r="R119" i="58"/>
  <c r="V118" i="58"/>
  <c r="U118" i="58"/>
  <c r="R118" i="58"/>
  <c r="V117" i="58"/>
  <c r="U117" i="58"/>
  <c r="R117" i="58"/>
  <c r="V116" i="58"/>
  <c r="U116" i="58"/>
  <c r="R116" i="58"/>
  <c r="V115" i="58"/>
  <c r="U115" i="58"/>
  <c r="R115" i="58"/>
  <c r="V114" i="58"/>
  <c r="U114" i="58"/>
  <c r="R114" i="58"/>
  <c r="S114" i="58" s="1"/>
  <c r="AU114" i="36" s="1"/>
  <c r="V113" i="58"/>
  <c r="U113" i="58"/>
  <c r="R113" i="58"/>
  <c r="V112" i="58"/>
  <c r="U112" i="58"/>
  <c r="R112" i="58"/>
  <c r="V111" i="58"/>
  <c r="U111" i="58"/>
  <c r="R111" i="58"/>
  <c r="V110" i="58"/>
  <c r="U110" i="58"/>
  <c r="R110" i="58"/>
  <c r="V109" i="58"/>
  <c r="U109" i="58"/>
  <c r="R109" i="58"/>
  <c r="V108" i="58"/>
  <c r="U108" i="58"/>
  <c r="R108" i="58"/>
  <c r="V107" i="58"/>
  <c r="U107" i="58"/>
  <c r="R107" i="58"/>
  <c r="V106" i="58"/>
  <c r="U106" i="58"/>
  <c r="R106" i="58"/>
  <c r="V105" i="58"/>
  <c r="U105" i="58"/>
  <c r="R105" i="58"/>
  <c r="V104" i="58"/>
  <c r="U104" i="58"/>
  <c r="R104" i="58"/>
  <c r="S104" i="58" s="1"/>
  <c r="AU104" i="36" s="1"/>
  <c r="V103" i="58"/>
  <c r="U103" i="58"/>
  <c r="R103" i="58"/>
  <c r="AF103" i="36" s="1"/>
  <c r="V102" i="58"/>
  <c r="U102" i="58"/>
  <c r="R102" i="58"/>
  <c r="V101" i="58"/>
  <c r="U101" i="58"/>
  <c r="R101" i="58"/>
  <c r="V100" i="58"/>
  <c r="U100" i="58"/>
  <c r="R100" i="58"/>
  <c r="V99" i="58"/>
  <c r="U99" i="58"/>
  <c r="R99" i="58"/>
  <c r="V98" i="58"/>
  <c r="U98" i="58"/>
  <c r="R98" i="58"/>
  <c r="V97" i="58"/>
  <c r="U97" i="58"/>
  <c r="R97" i="58"/>
  <c r="V96" i="58"/>
  <c r="U96" i="58"/>
  <c r="R96" i="58"/>
  <c r="V95" i="58"/>
  <c r="U95" i="58"/>
  <c r="R95" i="58"/>
  <c r="V94" i="58"/>
  <c r="U94" i="58"/>
  <c r="R94" i="58"/>
  <c r="V93" i="58"/>
  <c r="U93" i="58"/>
  <c r="R93" i="58"/>
  <c r="V92" i="58"/>
  <c r="U92" i="58"/>
  <c r="R92" i="58"/>
  <c r="AF92" i="36" s="1"/>
  <c r="V91" i="58"/>
  <c r="U91" i="58"/>
  <c r="R91" i="58"/>
  <c r="V90" i="58"/>
  <c r="U90" i="58"/>
  <c r="R90" i="58"/>
  <c r="V89" i="58"/>
  <c r="U89" i="58"/>
  <c r="R89" i="58"/>
  <c r="V88" i="58"/>
  <c r="U88" i="58"/>
  <c r="R88" i="58"/>
  <c r="V87" i="58"/>
  <c r="U87" i="58"/>
  <c r="R87" i="58"/>
  <c r="V86" i="58"/>
  <c r="U86" i="58"/>
  <c r="R86" i="58"/>
  <c r="V85" i="58"/>
  <c r="U85" i="58"/>
  <c r="R85" i="58"/>
  <c r="V84" i="58"/>
  <c r="U84" i="58"/>
  <c r="R84" i="58"/>
  <c r="V83" i="58"/>
  <c r="U83" i="58"/>
  <c r="R83" i="58"/>
  <c r="V82" i="58"/>
  <c r="U82" i="58"/>
  <c r="R82" i="58"/>
  <c r="V81" i="58"/>
  <c r="U81" i="58"/>
  <c r="R81" i="58"/>
  <c r="S81" i="58" s="1"/>
  <c r="AU81" i="36" s="1"/>
  <c r="V80" i="58"/>
  <c r="U80" i="58"/>
  <c r="R80" i="58"/>
  <c r="V79" i="58"/>
  <c r="U79" i="58"/>
  <c r="R79" i="58"/>
  <c r="V78" i="58"/>
  <c r="U78" i="58"/>
  <c r="R78" i="58"/>
  <c r="V77" i="58"/>
  <c r="U77" i="58"/>
  <c r="R77" i="58"/>
  <c r="V76" i="58"/>
  <c r="U76" i="58"/>
  <c r="R76" i="58"/>
  <c r="V75" i="58"/>
  <c r="U75" i="58"/>
  <c r="R75" i="58"/>
  <c r="V74" i="58"/>
  <c r="U74" i="58"/>
  <c r="R74" i="58"/>
  <c r="V73" i="58"/>
  <c r="U73" i="58"/>
  <c r="R73" i="58"/>
  <c r="V72" i="58"/>
  <c r="U72" i="58"/>
  <c r="R72" i="58"/>
  <c r="V71" i="58"/>
  <c r="U71" i="58"/>
  <c r="R71" i="58"/>
  <c r="V70" i="58"/>
  <c r="U70" i="58"/>
  <c r="R70" i="58"/>
  <c r="V69" i="58"/>
  <c r="U69" i="58"/>
  <c r="R69" i="58"/>
  <c r="V68" i="58"/>
  <c r="U68" i="58"/>
  <c r="R68" i="58"/>
  <c r="V67" i="58"/>
  <c r="U67" i="58"/>
  <c r="R67" i="58"/>
  <c r="V66" i="58"/>
  <c r="U66" i="58"/>
  <c r="R66" i="58"/>
  <c r="V65" i="58"/>
  <c r="U65" i="58"/>
  <c r="R65" i="58"/>
  <c r="V64" i="58"/>
  <c r="U64" i="58"/>
  <c r="R64" i="58"/>
  <c r="V63" i="58"/>
  <c r="U63" i="58"/>
  <c r="R63" i="58"/>
  <c r="AF63" i="36" s="1"/>
  <c r="V62" i="58"/>
  <c r="U62" i="58"/>
  <c r="R62" i="58"/>
  <c r="V61" i="58"/>
  <c r="U61" i="58"/>
  <c r="R61" i="58"/>
  <c r="V60" i="58"/>
  <c r="U60" i="58"/>
  <c r="R60" i="58"/>
  <c r="S60" i="58" s="1"/>
  <c r="AU60" i="36" s="1"/>
  <c r="V59" i="58"/>
  <c r="U59" i="58"/>
  <c r="R59" i="58"/>
  <c r="V58" i="58"/>
  <c r="U58" i="58"/>
  <c r="R58" i="58"/>
  <c r="V57" i="58"/>
  <c r="U57" i="58"/>
  <c r="R57" i="58"/>
  <c r="V56" i="58"/>
  <c r="U56" i="58"/>
  <c r="R56" i="58"/>
  <c r="V55" i="58"/>
  <c r="U55" i="58"/>
  <c r="R55" i="58"/>
  <c r="V54" i="58"/>
  <c r="U54" i="58"/>
  <c r="R54" i="58"/>
  <c r="V53" i="58"/>
  <c r="U53" i="58"/>
  <c r="R53" i="58"/>
  <c r="V52" i="58"/>
  <c r="U52" i="58"/>
  <c r="R52" i="58"/>
  <c r="V51" i="58"/>
  <c r="U51" i="58"/>
  <c r="R51" i="58"/>
  <c r="V50" i="58"/>
  <c r="U50" i="58"/>
  <c r="R50" i="58"/>
  <c r="V49" i="58"/>
  <c r="U49" i="58"/>
  <c r="R49" i="58"/>
  <c r="V48" i="58"/>
  <c r="U48" i="58"/>
  <c r="R48" i="58"/>
  <c r="V47" i="58"/>
  <c r="U47" i="58"/>
  <c r="R47" i="58"/>
  <c r="V46" i="58"/>
  <c r="U46" i="58"/>
  <c r="R46" i="58"/>
  <c r="V45" i="58"/>
  <c r="U45" i="58"/>
  <c r="R45" i="58"/>
  <c r="V44" i="58"/>
  <c r="U44" i="58"/>
  <c r="R44" i="58"/>
  <c r="V43" i="58"/>
  <c r="U43" i="58"/>
  <c r="R43" i="58"/>
  <c r="V42" i="58"/>
  <c r="U42" i="58"/>
  <c r="R42" i="58"/>
  <c r="V41" i="58"/>
  <c r="U41" i="58"/>
  <c r="R41" i="58"/>
  <c r="V40" i="58"/>
  <c r="U40" i="58"/>
  <c r="R40" i="58"/>
  <c r="V39" i="58"/>
  <c r="U39" i="58"/>
  <c r="R39" i="58"/>
  <c r="V38" i="58"/>
  <c r="U38" i="58"/>
  <c r="R38" i="58"/>
  <c r="V37" i="58"/>
  <c r="U37" i="58"/>
  <c r="R37" i="58"/>
  <c r="V36" i="58"/>
  <c r="U36" i="58"/>
  <c r="R36" i="58"/>
  <c r="V35" i="58"/>
  <c r="U35" i="58"/>
  <c r="R35" i="58"/>
  <c r="V34" i="58"/>
  <c r="U34" i="58"/>
  <c r="R34" i="58"/>
  <c r="V33" i="58"/>
  <c r="U33" i="58"/>
  <c r="R33" i="58"/>
  <c r="AF33" i="36" s="1"/>
  <c r="V32" i="58"/>
  <c r="U32" i="58"/>
  <c r="R32" i="58"/>
  <c r="V31" i="58"/>
  <c r="U31" i="58"/>
  <c r="R31" i="58"/>
  <c r="V30" i="58"/>
  <c r="U30" i="58"/>
  <c r="R30" i="58"/>
  <c r="AF30" i="36" s="1"/>
  <c r="V29" i="58"/>
  <c r="U29" i="58"/>
  <c r="R29" i="58"/>
  <c r="V28" i="58"/>
  <c r="U28" i="58"/>
  <c r="R28" i="58"/>
  <c r="V27" i="58"/>
  <c r="U27" i="58"/>
  <c r="R27" i="58"/>
  <c r="V26" i="58"/>
  <c r="U26" i="58"/>
  <c r="R26" i="58"/>
  <c r="V25" i="58"/>
  <c r="U25" i="58"/>
  <c r="R25" i="58"/>
  <c r="V24" i="58"/>
  <c r="U24" i="58"/>
  <c r="R24" i="58"/>
  <c r="V23" i="58"/>
  <c r="U23" i="58"/>
  <c r="R23" i="58"/>
  <c r="V22" i="58"/>
  <c r="U22" i="58"/>
  <c r="R22" i="58"/>
  <c r="V21" i="58"/>
  <c r="U21" i="58"/>
  <c r="R21" i="58"/>
  <c r="V20" i="58"/>
  <c r="U20" i="58"/>
  <c r="R20" i="58"/>
  <c r="V19" i="58"/>
  <c r="U19" i="58"/>
  <c r="R19" i="58"/>
  <c r="V18" i="58"/>
  <c r="U18" i="58"/>
  <c r="R18" i="58"/>
  <c r="V17" i="58"/>
  <c r="U17" i="58"/>
  <c r="R17" i="58"/>
  <c r="V16" i="58"/>
  <c r="U16" i="58"/>
  <c r="R16" i="58"/>
  <c r="V15" i="58"/>
  <c r="U15" i="58"/>
  <c r="R15" i="58"/>
  <c r="V14" i="58"/>
  <c r="U14" i="58"/>
  <c r="R14" i="58"/>
  <c r="AF14" i="36" s="1"/>
  <c r="V13" i="58"/>
  <c r="U13" i="58"/>
  <c r="R13" i="58"/>
  <c r="F5" i="58"/>
  <c r="C5" i="58"/>
  <c r="F3" i="58"/>
  <c r="C3" i="58"/>
  <c r="F2" i="58"/>
  <c r="C2" i="58"/>
  <c r="V360" i="57"/>
  <c r="U360" i="57"/>
  <c r="R360" i="57"/>
  <c r="V359" i="57"/>
  <c r="U359" i="57"/>
  <c r="R359" i="57"/>
  <c r="V358" i="57"/>
  <c r="U358" i="57"/>
  <c r="R358" i="57"/>
  <c r="V357" i="57"/>
  <c r="U357" i="57"/>
  <c r="R357" i="57"/>
  <c r="V356" i="57"/>
  <c r="U356" i="57"/>
  <c r="R356" i="57"/>
  <c r="V355" i="57"/>
  <c r="U355" i="57"/>
  <c r="R355" i="57"/>
  <c r="V354" i="57"/>
  <c r="U354" i="57"/>
  <c r="R354" i="57"/>
  <c r="V353" i="57"/>
  <c r="U353" i="57"/>
  <c r="R353" i="57"/>
  <c r="V352" i="57"/>
  <c r="U352" i="57"/>
  <c r="R352" i="57"/>
  <c r="S352" i="57" s="1"/>
  <c r="AT352" i="36" s="1"/>
  <c r="V351" i="57"/>
  <c r="U351" i="57"/>
  <c r="R351" i="57"/>
  <c r="AE351" i="36" s="1"/>
  <c r="V350" i="57"/>
  <c r="U350" i="57"/>
  <c r="R350" i="57"/>
  <c r="AE350" i="36" s="1"/>
  <c r="V349" i="57"/>
  <c r="U349" i="57"/>
  <c r="R349" i="57"/>
  <c r="V348" i="57"/>
  <c r="U348" i="57"/>
  <c r="R348" i="57"/>
  <c r="V347" i="57"/>
  <c r="U347" i="57"/>
  <c r="R347" i="57"/>
  <c r="V346" i="57"/>
  <c r="U346" i="57"/>
  <c r="R346" i="57"/>
  <c r="S346" i="57" s="1"/>
  <c r="AT346" i="36" s="1"/>
  <c r="V345" i="57"/>
  <c r="U345" i="57"/>
  <c r="R345" i="57"/>
  <c r="V344" i="57"/>
  <c r="U344" i="57"/>
  <c r="R344" i="57"/>
  <c r="V343" i="57"/>
  <c r="U343" i="57"/>
  <c r="R343" i="57"/>
  <c r="S343" i="57" s="1"/>
  <c r="AT343" i="36" s="1"/>
  <c r="V320" i="57"/>
  <c r="U320" i="57"/>
  <c r="R320" i="57"/>
  <c r="V319" i="57"/>
  <c r="U319" i="57"/>
  <c r="R319" i="57"/>
  <c r="S319" i="57" s="1"/>
  <c r="AT319" i="36" s="1"/>
  <c r="V318" i="57"/>
  <c r="U318" i="57"/>
  <c r="R318" i="57"/>
  <c r="V317" i="57"/>
  <c r="U317" i="57"/>
  <c r="R317" i="57"/>
  <c r="V316" i="57"/>
  <c r="U316" i="57"/>
  <c r="R316" i="57"/>
  <c r="V315" i="57"/>
  <c r="U315" i="57"/>
  <c r="R315" i="57"/>
  <c r="V314" i="57"/>
  <c r="U314" i="57"/>
  <c r="R314" i="57"/>
  <c r="V313" i="57"/>
  <c r="U313" i="57"/>
  <c r="R313" i="57"/>
  <c r="V312" i="57"/>
  <c r="U312" i="57"/>
  <c r="R312" i="57"/>
  <c r="V311" i="57"/>
  <c r="U311" i="57"/>
  <c r="R311" i="57"/>
  <c r="V310" i="57"/>
  <c r="U310" i="57"/>
  <c r="R310" i="57"/>
  <c r="V309" i="57"/>
  <c r="U309" i="57"/>
  <c r="R309" i="57"/>
  <c r="V308" i="57"/>
  <c r="U308" i="57"/>
  <c r="R308" i="57"/>
  <c r="V307" i="57"/>
  <c r="U307" i="57"/>
  <c r="R307" i="57"/>
  <c r="V306" i="57"/>
  <c r="U306" i="57"/>
  <c r="R306" i="57"/>
  <c r="V305" i="57"/>
  <c r="U305" i="57"/>
  <c r="R305" i="57"/>
  <c r="V304" i="57"/>
  <c r="U304" i="57"/>
  <c r="R304" i="57"/>
  <c r="V303" i="57"/>
  <c r="U303" i="57"/>
  <c r="R303" i="57"/>
  <c r="V302" i="57"/>
  <c r="U302" i="57"/>
  <c r="R302" i="57"/>
  <c r="V301" i="57"/>
  <c r="U301" i="57"/>
  <c r="R301" i="57"/>
  <c r="V300" i="57"/>
  <c r="U300" i="57"/>
  <c r="R300" i="57"/>
  <c r="V299" i="57"/>
  <c r="U299" i="57"/>
  <c r="R299" i="57"/>
  <c r="V298" i="57"/>
  <c r="U298" i="57"/>
  <c r="R298" i="57"/>
  <c r="V297" i="57"/>
  <c r="U297" i="57"/>
  <c r="R297" i="57"/>
  <c r="V296" i="57"/>
  <c r="U296" i="57"/>
  <c r="R296" i="57"/>
  <c r="V295" i="57"/>
  <c r="U295" i="57"/>
  <c r="R295" i="57"/>
  <c r="V294" i="57"/>
  <c r="U294" i="57"/>
  <c r="R294" i="57"/>
  <c r="AE294" i="36" s="1"/>
  <c r="V293" i="57"/>
  <c r="U293" i="57"/>
  <c r="R293" i="57"/>
  <c r="V292" i="57"/>
  <c r="U292" i="57"/>
  <c r="R292" i="57"/>
  <c r="V291" i="57"/>
  <c r="U291" i="57"/>
  <c r="R291" i="57"/>
  <c r="V290" i="57"/>
  <c r="U290" i="57"/>
  <c r="R290" i="57"/>
  <c r="V289" i="57"/>
  <c r="U289" i="57"/>
  <c r="R289" i="57"/>
  <c r="V288" i="57"/>
  <c r="U288" i="57"/>
  <c r="R288" i="57"/>
  <c r="V287" i="57"/>
  <c r="U287" i="57"/>
  <c r="R287" i="57"/>
  <c r="V286" i="57"/>
  <c r="U286" i="57"/>
  <c r="R286" i="57"/>
  <c r="V285" i="57"/>
  <c r="U285" i="57"/>
  <c r="R285" i="57"/>
  <c r="V284" i="57"/>
  <c r="U284" i="57"/>
  <c r="R284" i="57"/>
  <c r="V283" i="57"/>
  <c r="U283" i="57"/>
  <c r="R283" i="57"/>
  <c r="V282" i="57"/>
  <c r="U282" i="57"/>
  <c r="R282" i="57"/>
  <c r="V281" i="57"/>
  <c r="U281" i="57"/>
  <c r="R281" i="57"/>
  <c r="V280" i="57"/>
  <c r="U280" i="57"/>
  <c r="R280" i="57"/>
  <c r="S280" i="57" s="1"/>
  <c r="AT280" i="36" s="1"/>
  <c r="V279" i="57"/>
  <c r="U279" i="57"/>
  <c r="R279" i="57"/>
  <c r="V278" i="57"/>
  <c r="U278" i="57"/>
  <c r="R278" i="57"/>
  <c r="V277" i="57"/>
  <c r="U277" i="57"/>
  <c r="R277" i="57"/>
  <c r="V276" i="57"/>
  <c r="U276" i="57"/>
  <c r="R276" i="57"/>
  <c r="V275" i="57"/>
  <c r="U275" i="57"/>
  <c r="R275" i="57"/>
  <c r="S275" i="57" s="1"/>
  <c r="AT275" i="36" s="1"/>
  <c r="V274" i="57"/>
  <c r="U274" i="57"/>
  <c r="R274" i="57"/>
  <c r="V273" i="57"/>
  <c r="U273" i="57"/>
  <c r="R273" i="57"/>
  <c r="S273" i="57" s="1"/>
  <c r="AT273" i="36" s="1"/>
  <c r="V272" i="57"/>
  <c r="U272" i="57"/>
  <c r="R272" i="57"/>
  <c r="V271" i="57"/>
  <c r="U271" i="57"/>
  <c r="R271" i="57"/>
  <c r="V270" i="57"/>
  <c r="U270" i="57"/>
  <c r="R270" i="57"/>
  <c r="V269" i="57"/>
  <c r="U269" i="57"/>
  <c r="R269" i="57"/>
  <c r="S269" i="57" s="1"/>
  <c r="AT269" i="36" s="1"/>
  <c r="V268" i="57"/>
  <c r="U268" i="57"/>
  <c r="R268" i="57"/>
  <c r="V267" i="57"/>
  <c r="U267" i="57"/>
  <c r="R267" i="57"/>
  <c r="V266" i="57"/>
  <c r="U266" i="57"/>
  <c r="R266" i="57"/>
  <c r="S266" i="57" s="1"/>
  <c r="AT266" i="36" s="1"/>
  <c r="V265" i="57"/>
  <c r="U265" i="57"/>
  <c r="R265" i="57"/>
  <c r="V264" i="57"/>
  <c r="U264" i="57"/>
  <c r="R264" i="57"/>
  <c r="V263" i="57"/>
  <c r="U263" i="57"/>
  <c r="R263" i="57"/>
  <c r="V262" i="57"/>
  <c r="U262" i="57"/>
  <c r="R262" i="57"/>
  <c r="S262" i="57" s="1"/>
  <c r="AT262" i="36" s="1"/>
  <c r="V261" i="57"/>
  <c r="U261" i="57"/>
  <c r="R261" i="57"/>
  <c r="V260" i="57"/>
  <c r="U260" i="57"/>
  <c r="R260" i="57"/>
  <c r="V259" i="57"/>
  <c r="U259" i="57"/>
  <c r="R259" i="57"/>
  <c r="V258" i="57"/>
  <c r="U258" i="57"/>
  <c r="R258" i="57"/>
  <c r="V257" i="57"/>
  <c r="U257" i="57"/>
  <c r="R257" i="57"/>
  <c r="V256" i="57"/>
  <c r="U256" i="57"/>
  <c r="R256" i="57"/>
  <c r="V255" i="57"/>
  <c r="U255" i="57"/>
  <c r="R255" i="57"/>
  <c r="S255" i="57" s="1"/>
  <c r="AT255" i="36" s="1"/>
  <c r="V254" i="57"/>
  <c r="U254" i="57"/>
  <c r="R254" i="57"/>
  <c r="V253" i="57"/>
  <c r="U253" i="57"/>
  <c r="R253" i="57"/>
  <c r="V252" i="57"/>
  <c r="U252" i="57"/>
  <c r="R252" i="57"/>
  <c r="V251" i="57"/>
  <c r="U251" i="57"/>
  <c r="R251" i="57"/>
  <c r="V250" i="57"/>
  <c r="U250" i="57"/>
  <c r="R250" i="57"/>
  <c r="V249" i="57"/>
  <c r="U249" i="57"/>
  <c r="R249" i="57"/>
  <c r="V248" i="57"/>
  <c r="U248" i="57"/>
  <c r="R248" i="57"/>
  <c r="V247" i="57"/>
  <c r="U247" i="57"/>
  <c r="R247" i="57"/>
  <c r="V246" i="57"/>
  <c r="U246" i="57"/>
  <c r="R246" i="57"/>
  <c r="V245" i="57"/>
  <c r="U245" i="57"/>
  <c r="R245" i="57"/>
  <c r="V244" i="57"/>
  <c r="U244" i="57"/>
  <c r="R244" i="57"/>
  <c r="V243" i="57"/>
  <c r="U243" i="57"/>
  <c r="R243" i="57"/>
  <c r="V242" i="57"/>
  <c r="U242" i="57"/>
  <c r="R242" i="57"/>
  <c r="V241" i="57"/>
  <c r="U241" i="57"/>
  <c r="R241" i="57"/>
  <c r="V240" i="57"/>
  <c r="U240" i="57"/>
  <c r="R240" i="57"/>
  <c r="V239" i="57"/>
  <c r="U239" i="57"/>
  <c r="R239" i="57"/>
  <c r="V238" i="57"/>
  <c r="U238" i="57"/>
  <c r="R238" i="57"/>
  <c r="V237" i="57"/>
  <c r="U237" i="57"/>
  <c r="R237" i="57"/>
  <c r="V236" i="57"/>
  <c r="U236" i="57"/>
  <c r="R236" i="57"/>
  <c r="V235" i="57"/>
  <c r="U235" i="57"/>
  <c r="R235" i="57"/>
  <c r="V234" i="57"/>
  <c r="U234" i="57"/>
  <c r="R234" i="57"/>
  <c r="V233" i="57"/>
  <c r="U233" i="57"/>
  <c r="R233" i="57"/>
  <c r="V232" i="57"/>
  <c r="U232" i="57"/>
  <c r="R232" i="57"/>
  <c r="V231" i="57"/>
  <c r="U231" i="57"/>
  <c r="R231" i="57"/>
  <c r="V230" i="57"/>
  <c r="U230" i="57"/>
  <c r="R230" i="57"/>
  <c r="V229" i="57"/>
  <c r="U229" i="57"/>
  <c r="R229" i="57"/>
  <c r="V228" i="57"/>
  <c r="U228" i="57"/>
  <c r="R228" i="57"/>
  <c r="V227" i="57"/>
  <c r="U227" i="57"/>
  <c r="R227" i="57"/>
  <c r="V226" i="57"/>
  <c r="U226" i="57"/>
  <c r="R226" i="57"/>
  <c r="V225" i="57"/>
  <c r="U225" i="57"/>
  <c r="R225" i="57"/>
  <c r="S225" i="57" s="1"/>
  <c r="AT225" i="36" s="1"/>
  <c r="V224" i="57"/>
  <c r="U224" i="57"/>
  <c r="R224" i="57"/>
  <c r="V223" i="57"/>
  <c r="U223" i="57"/>
  <c r="R223" i="57"/>
  <c r="V222" i="57"/>
  <c r="U222" i="57"/>
  <c r="R222" i="57"/>
  <c r="V221" i="57"/>
  <c r="U221" i="57"/>
  <c r="R221" i="57"/>
  <c r="S221" i="57" s="1"/>
  <c r="AT221" i="36" s="1"/>
  <c r="V220" i="57"/>
  <c r="U220" i="57"/>
  <c r="R220" i="57"/>
  <c r="V219" i="57"/>
  <c r="U219" i="57"/>
  <c r="R219" i="57"/>
  <c r="V218" i="57"/>
  <c r="U218" i="57"/>
  <c r="R218" i="57"/>
  <c r="V217" i="57"/>
  <c r="U217" i="57"/>
  <c r="R217" i="57"/>
  <c r="V216" i="57"/>
  <c r="U216" i="57"/>
  <c r="R216" i="57"/>
  <c r="V215" i="57"/>
  <c r="U215" i="57"/>
  <c r="R215" i="57"/>
  <c r="V214" i="57"/>
  <c r="U214" i="57"/>
  <c r="R214" i="57"/>
  <c r="V213" i="57"/>
  <c r="U213" i="57"/>
  <c r="R213" i="57"/>
  <c r="V212" i="57"/>
  <c r="U212" i="57"/>
  <c r="R212" i="57"/>
  <c r="V211" i="57"/>
  <c r="U211" i="57"/>
  <c r="R211" i="57"/>
  <c r="V210" i="57"/>
  <c r="U210" i="57"/>
  <c r="R210" i="57"/>
  <c r="V209" i="57"/>
  <c r="U209" i="57"/>
  <c r="R209" i="57"/>
  <c r="V208" i="57"/>
  <c r="U208" i="57"/>
  <c r="R208" i="57"/>
  <c r="V207" i="57"/>
  <c r="U207" i="57"/>
  <c r="R207" i="57"/>
  <c r="V206" i="57"/>
  <c r="U206" i="57"/>
  <c r="R206" i="57"/>
  <c r="S206" i="57" s="1"/>
  <c r="AT206" i="36" s="1"/>
  <c r="V205" i="57"/>
  <c r="U205" i="57"/>
  <c r="R205" i="57"/>
  <c r="V204" i="57"/>
  <c r="U204" i="57"/>
  <c r="R204" i="57"/>
  <c r="V203" i="57"/>
  <c r="U203" i="57"/>
  <c r="R203" i="57"/>
  <c r="V202" i="57"/>
  <c r="U202" i="57"/>
  <c r="R202" i="57"/>
  <c r="V201" i="57"/>
  <c r="U201" i="57"/>
  <c r="R201" i="57"/>
  <c r="V200" i="57"/>
  <c r="U200" i="57"/>
  <c r="R200" i="57"/>
  <c r="S200" i="57" s="1"/>
  <c r="AT200" i="36" s="1"/>
  <c r="V199" i="57"/>
  <c r="U199" i="57"/>
  <c r="R199" i="57"/>
  <c r="V198" i="57"/>
  <c r="U198" i="57"/>
  <c r="R198" i="57"/>
  <c r="V197" i="57"/>
  <c r="U197" i="57"/>
  <c r="R197" i="57"/>
  <c r="V196" i="57"/>
  <c r="U196" i="57"/>
  <c r="R196" i="57"/>
  <c r="V195" i="57"/>
  <c r="U195" i="57"/>
  <c r="R195" i="57"/>
  <c r="V194" i="57"/>
  <c r="U194" i="57"/>
  <c r="R194" i="57"/>
  <c r="V193" i="57"/>
  <c r="U193" i="57"/>
  <c r="R193" i="57"/>
  <c r="V192" i="57"/>
  <c r="U192" i="57"/>
  <c r="R192" i="57"/>
  <c r="V191" i="57"/>
  <c r="U191" i="57"/>
  <c r="R191" i="57"/>
  <c r="S191" i="57" s="1"/>
  <c r="AT191" i="36" s="1"/>
  <c r="V190" i="57"/>
  <c r="U190" i="57"/>
  <c r="R190" i="57"/>
  <c r="V189" i="57"/>
  <c r="U189" i="57"/>
  <c r="R189" i="57"/>
  <c r="V188" i="57"/>
  <c r="U188" i="57"/>
  <c r="R188" i="57"/>
  <c r="V187" i="57"/>
  <c r="U187" i="57"/>
  <c r="R187" i="57"/>
  <c r="V186" i="57"/>
  <c r="U186" i="57"/>
  <c r="R186" i="57"/>
  <c r="V185" i="57"/>
  <c r="U185" i="57"/>
  <c r="R185" i="57"/>
  <c r="V184" i="57"/>
  <c r="U184" i="57"/>
  <c r="R184" i="57"/>
  <c r="V183" i="57"/>
  <c r="U183" i="57"/>
  <c r="R183" i="57"/>
  <c r="V182" i="57"/>
  <c r="U182" i="57"/>
  <c r="R182" i="57"/>
  <c r="V181" i="57"/>
  <c r="U181" i="57"/>
  <c r="R181" i="57"/>
  <c r="V180" i="57"/>
  <c r="U180" i="57"/>
  <c r="R180" i="57"/>
  <c r="V179" i="57"/>
  <c r="U179" i="57"/>
  <c r="R179" i="57"/>
  <c r="V178" i="57"/>
  <c r="U178" i="57"/>
  <c r="R178" i="57"/>
  <c r="S178" i="57" s="1"/>
  <c r="AT178" i="36" s="1"/>
  <c r="V177" i="57"/>
  <c r="U177" i="57"/>
  <c r="R177" i="57"/>
  <c r="V176" i="57"/>
  <c r="U176" i="57"/>
  <c r="R176" i="57"/>
  <c r="V175" i="57"/>
  <c r="U175" i="57"/>
  <c r="R175" i="57"/>
  <c r="S175" i="57" s="1"/>
  <c r="AT175" i="36" s="1"/>
  <c r="V174" i="57"/>
  <c r="U174" i="57"/>
  <c r="R174" i="57"/>
  <c r="V173" i="57"/>
  <c r="U173" i="57"/>
  <c r="R173" i="57"/>
  <c r="V172" i="57"/>
  <c r="U172" i="57"/>
  <c r="R172" i="57"/>
  <c r="V171" i="57"/>
  <c r="U171" i="57"/>
  <c r="R171" i="57"/>
  <c r="V170" i="57"/>
  <c r="U170" i="57"/>
  <c r="R170" i="57"/>
  <c r="S170" i="57" s="1"/>
  <c r="AT170" i="36" s="1"/>
  <c r="V169" i="57"/>
  <c r="U169" i="57"/>
  <c r="R169" i="57"/>
  <c r="V168" i="57"/>
  <c r="U168" i="57"/>
  <c r="R168" i="57"/>
  <c r="S168" i="57" s="1"/>
  <c r="AT168" i="36" s="1"/>
  <c r="V167" i="57"/>
  <c r="U167" i="57"/>
  <c r="R167" i="57"/>
  <c r="V166" i="57"/>
  <c r="U166" i="57"/>
  <c r="R166" i="57"/>
  <c r="AE166" i="36" s="1"/>
  <c r="V165" i="57"/>
  <c r="U165" i="57"/>
  <c r="R165" i="57"/>
  <c r="V164" i="57"/>
  <c r="U164" i="57"/>
  <c r="R164" i="57"/>
  <c r="V163" i="57"/>
  <c r="U163" i="57"/>
  <c r="R163" i="57"/>
  <c r="V162" i="57"/>
  <c r="U162" i="57"/>
  <c r="R162" i="57"/>
  <c r="V161" i="57"/>
  <c r="U161" i="57"/>
  <c r="R161" i="57"/>
  <c r="V160" i="57"/>
  <c r="U160" i="57"/>
  <c r="R160" i="57"/>
  <c r="V159" i="57"/>
  <c r="U159" i="57"/>
  <c r="R159" i="57"/>
  <c r="V158" i="57"/>
  <c r="U158" i="57"/>
  <c r="R158" i="57"/>
  <c r="V157" i="57"/>
  <c r="U157" i="57"/>
  <c r="R157" i="57"/>
  <c r="V156" i="57"/>
  <c r="U156" i="57"/>
  <c r="R156" i="57"/>
  <c r="V155" i="57"/>
  <c r="U155" i="57"/>
  <c r="R155" i="57"/>
  <c r="V154" i="57"/>
  <c r="U154" i="57"/>
  <c r="R154" i="57"/>
  <c r="V153" i="57"/>
  <c r="U153" i="57"/>
  <c r="R153" i="57"/>
  <c r="V152" i="57"/>
  <c r="U152" i="57"/>
  <c r="R152" i="57"/>
  <c r="V151" i="57"/>
  <c r="U151" i="57"/>
  <c r="R151" i="57"/>
  <c r="V150" i="57"/>
  <c r="U150" i="57"/>
  <c r="R150" i="57"/>
  <c r="V149" i="57"/>
  <c r="U149" i="57"/>
  <c r="R149" i="57"/>
  <c r="S149" i="57" s="1"/>
  <c r="AT149" i="36" s="1"/>
  <c r="V148" i="57"/>
  <c r="U148" i="57"/>
  <c r="R148" i="57"/>
  <c r="V147" i="57"/>
  <c r="U147" i="57"/>
  <c r="R147" i="57"/>
  <c r="V146" i="57"/>
  <c r="U146" i="57"/>
  <c r="R146" i="57"/>
  <c r="V145" i="57"/>
  <c r="U145" i="57"/>
  <c r="R145" i="57"/>
  <c r="V144" i="57"/>
  <c r="U144" i="57"/>
  <c r="R144" i="57"/>
  <c r="V143" i="57"/>
  <c r="U143" i="57"/>
  <c r="R143" i="57"/>
  <c r="V142" i="57"/>
  <c r="U142" i="57"/>
  <c r="R142" i="57"/>
  <c r="V141" i="57"/>
  <c r="U141" i="57"/>
  <c r="R141" i="57"/>
  <c r="V140" i="57"/>
  <c r="U140" i="57"/>
  <c r="R140" i="57"/>
  <c r="V139" i="57"/>
  <c r="U139" i="57"/>
  <c r="R139" i="57"/>
  <c r="V138" i="57"/>
  <c r="U138" i="57"/>
  <c r="R138" i="57"/>
  <c r="V137" i="57"/>
  <c r="U137" i="57"/>
  <c r="R137" i="57"/>
  <c r="V136" i="57"/>
  <c r="U136" i="57"/>
  <c r="R136" i="57"/>
  <c r="V135" i="57"/>
  <c r="U135" i="57"/>
  <c r="R135" i="57"/>
  <c r="V134" i="57"/>
  <c r="U134" i="57"/>
  <c r="R134" i="57"/>
  <c r="V133" i="57"/>
  <c r="U133" i="57"/>
  <c r="R133" i="57"/>
  <c r="V132" i="57"/>
  <c r="U132" i="57"/>
  <c r="R132" i="57"/>
  <c r="AE132" i="36" s="1"/>
  <c r="V131" i="57"/>
  <c r="U131" i="57"/>
  <c r="R131" i="57"/>
  <c r="V130" i="57"/>
  <c r="U130" i="57"/>
  <c r="R130" i="57"/>
  <c r="V129" i="57"/>
  <c r="U129" i="57"/>
  <c r="R129" i="57"/>
  <c r="V128" i="57"/>
  <c r="U128" i="57"/>
  <c r="R128" i="57"/>
  <c r="V127" i="57"/>
  <c r="U127" i="57"/>
  <c r="R127" i="57"/>
  <c r="V126" i="57"/>
  <c r="U126" i="57"/>
  <c r="R126" i="57"/>
  <c r="V125" i="57"/>
  <c r="U125" i="57"/>
  <c r="R125" i="57"/>
  <c r="V124" i="57"/>
  <c r="U124" i="57"/>
  <c r="R124" i="57"/>
  <c r="V123" i="57"/>
  <c r="U123" i="57"/>
  <c r="R123" i="57"/>
  <c r="V122" i="57"/>
  <c r="U122" i="57"/>
  <c r="R122" i="57"/>
  <c r="AE122" i="36" s="1"/>
  <c r="V121" i="57"/>
  <c r="U121" i="57"/>
  <c r="R121" i="57"/>
  <c r="V120" i="57"/>
  <c r="U120" i="57"/>
  <c r="R120" i="57"/>
  <c r="S120" i="57" s="1"/>
  <c r="AT120" i="36" s="1"/>
  <c r="V119" i="57"/>
  <c r="U119" i="57"/>
  <c r="R119" i="57"/>
  <c r="V118" i="57"/>
  <c r="U118" i="57"/>
  <c r="R118" i="57"/>
  <c r="V117" i="57"/>
  <c r="U117" i="57"/>
  <c r="R117" i="57"/>
  <c r="V116" i="57"/>
  <c r="U116" i="57"/>
  <c r="R116" i="57"/>
  <c r="V115" i="57"/>
  <c r="U115" i="57"/>
  <c r="R115" i="57"/>
  <c r="V114" i="57"/>
  <c r="U114" i="57"/>
  <c r="R114" i="57"/>
  <c r="V113" i="57"/>
  <c r="U113" i="57"/>
  <c r="R113" i="57"/>
  <c r="V112" i="57"/>
  <c r="U112" i="57"/>
  <c r="R112" i="57"/>
  <c r="V111" i="57"/>
  <c r="U111" i="57"/>
  <c r="R111" i="57"/>
  <c r="V110" i="57"/>
  <c r="U110" i="57"/>
  <c r="R110" i="57"/>
  <c r="V109" i="57"/>
  <c r="U109" i="57"/>
  <c r="R109" i="57"/>
  <c r="V108" i="57"/>
  <c r="U108" i="57"/>
  <c r="R108" i="57"/>
  <c r="V107" i="57"/>
  <c r="U107" i="57"/>
  <c r="R107" i="57"/>
  <c r="V106" i="57"/>
  <c r="U106" i="57"/>
  <c r="R106" i="57"/>
  <c r="V105" i="57"/>
  <c r="U105" i="57"/>
  <c r="R105" i="57"/>
  <c r="V104" i="57"/>
  <c r="U104" i="57"/>
  <c r="R104" i="57"/>
  <c r="S104" i="57" s="1"/>
  <c r="AT104" i="36" s="1"/>
  <c r="V103" i="57"/>
  <c r="U103" i="57"/>
  <c r="R103" i="57"/>
  <c r="V102" i="57"/>
  <c r="U102" i="57"/>
  <c r="R102" i="57"/>
  <c r="V101" i="57"/>
  <c r="U101" i="57"/>
  <c r="R101" i="57"/>
  <c r="V100" i="57"/>
  <c r="U100" i="57"/>
  <c r="R100" i="57"/>
  <c r="V99" i="57"/>
  <c r="U99" i="57"/>
  <c r="R99" i="57"/>
  <c r="V98" i="57"/>
  <c r="U98" i="57"/>
  <c r="R98" i="57"/>
  <c r="V97" i="57"/>
  <c r="U97" i="57"/>
  <c r="R97" i="57"/>
  <c r="V96" i="57"/>
  <c r="U96" i="57"/>
  <c r="R96" i="57"/>
  <c r="V95" i="57"/>
  <c r="U95" i="57"/>
  <c r="R95" i="57"/>
  <c r="V94" i="57"/>
  <c r="U94" i="57"/>
  <c r="R94" i="57"/>
  <c r="S94" i="57" s="1"/>
  <c r="AT94" i="36" s="1"/>
  <c r="V93" i="57"/>
  <c r="U93" i="57"/>
  <c r="R93" i="57"/>
  <c r="V92" i="57"/>
  <c r="U92" i="57"/>
  <c r="R92" i="57"/>
  <c r="V91" i="57"/>
  <c r="U91" i="57"/>
  <c r="R91" i="57"/>
  <c r="V90" i="57"/>
  <c r="U90" i="57"/>
  <c r="R90" i="57"/>
  <c r="V89" i="57"/>
  <c r="U89" i="57"/>
  <c r="R89" i="57"/>
  <c r="V88" i="57"/>
  <c r="U88" i="57"/>
  <c r="R88" i="57"/>
  <c r="V87" i="57"/>
  <c r="U87" i="57"/>
  <c r="R87" i="57"/>
  <c r="V86" i="57"/>
  <c r="U86" i="57"/>
  <c r="R86" i="57"/>
  <c r="V85" i="57"/>
  <c r="U85" i="57"/>
  <c r="R85" i="57"/>
  <c r="V84" i="57"/>
  <c r="U84" i="57"/>
  <c r="R84" i="57"/>
  <c r="V83" i="57"/>
  <c r="U83" i="57"/>
  <c r="R83" i="57"/>
  <c r="V82" i="57"/>
  <c r="U82" i="57"/>
  <c r="R82" i="57"/>
  <c r="V81" i="57"/>
  <c r="U81" i="57"/>
  <c r="R81" i="57"/>
  <c r="S81" i="57" s="1"/>
  <c r="AT81" i="36" s="1"/>
  <c r="V80" i="57"/>
  <c r="U80" i="57"/>
  <c r="R80" i="57"/>
  <c r="V79" i="57"/>
  <c r="U79" i="57"/>
  <c r="R79" i="57"/>
  <c r="V78" i="57"/>
  <c r="U78" i="57"/>
  <c r="R78" i="57"/>
  <c r="V77" i="57"/>
  <c r="U77" i="57"/>
  <c r="R77" i="57"/>
  <c r="V76" i="57"/>
  <c r="U76" i="57"/>
  <c r="R76" i="57"/>
  <c r="V75" i="57"/>
  <c r="U75" i="57"/>
  <c r="R75" i="57"/>
  <c r="V74" i="57"/>
  <c r="U74" i="57"/>
  <c r="R74" i="57"/>
  <c r="AE74" i="36" s="1"/>
  <c r="V73" i="57"/>
  <c r="U73" i="57"/>
  <c r="R73" i="57"/>
  <c r="V72" i="57"/>
  <c r="U72" i="57"/>
  <c r="R72" i="57"/>
  <c r="S72" i="57" s="1"/>
  <c r="AT72" i="36" s="1"/>
  <c r="V71" i="57"/>
  <c r="U71" i="57"/>
  <c r="R71" i="57"/>
  <c r="V70" i="57"/>
  <c r="U70" i="57"/>
  <c r="R70" i="57"/>
  <c r="V69" i="57"/>
  <c r="U69" i="57"/>
  <c r="R69" i="57"/>
  <c r="V68" i="57"/>
  <c r="U68" i="57"/>
  <c r="R68" i="57"/>
  <c r="V67" i="57"/>
  <c r="U67" i="57"/>
  <c r="R67" i="57"/>
  <c r="V66" i="57"/>
  <c r="U66" i="57"/>
  <c r="R66" i="57"/>
  <c r="V65" i="57"/>
  <c r="U65" i="57"/>
  <c r="R65" i="57"/>
  <c r="V64" i="57"/>
  <c r="U64" i="57"/>
  <c r="R64" i="57"/>
  <c r="V63" i="57"/>
  <c r="U63" i="57"/>
  <c r="R63" i="57"/>
  <c r="V62" i="57"/>
  <c r="U62" i="57"/>
  <c r="R62" i="57"/>
  <c r="V61" i="57"/>
  <c r="U61" i="57"/>
  <c r="R61" i="57"/>
  <c r="V60" i="57"/>
  <c r="U60" i="57"/>
  <c r="R60" i="57"/>
  <c r="V59" i="57"/>
  <c r="U59" i="57"/>
  <c r="R59" i="57"/>
  <c r="V58" i="57"/>
  <c r="U58" i="57"/>
  <c r="R58" i="57"/>
  <c r="V57" i="57"/>
  <c r="U57" i="57"/>
  <c r="R57" i="57"/>
  <c r="V56" i="57"/>
  <c r="U56" i="57"/>
  <c r="R56" i="57"/>
  <c r="V55" i="57"/>
  <c r="U55" i="57"/>
  <c r="R55" i="57"/>
  <c r="V54" i="57"/>
  <c r="U54" i="57"/>
  <c r="R54" i="57"/>
  <c r="V53" i="57"/>
  <c r="U53" i="57"/>
  <c r="R53" i="57"/>
  <c r="V52" i="57"/>
  <c r="U52" i="57"/>
  <c r="R52" i="57"/>
  <c r="V51" i="57"/>
  <c r="U51" i="57"/>
  <c r="R51" i="57"/>
  <c r="V50" i="57"/>
  <c r="U50" i="57"/>
  <c r="R50" i="57"/>
  <c r="V49" i="57"/>
  <c r="U49" i="57"/>
  <c r="R49" i="57"/>
  <c r="V48" i="57"/>
  <c r="U48" i="57"/>
  <c r="R48" i="57"/>
  <c r="V47" i="57"/>
  <c r="U47" i="57"/>
  <c r="R47" i="57"/>
  <c r="V46" i="57"/>
  <c r="U46" i="57"/>
  <c r="R46" i="57"/>
  <c r="V45" i="57"/>
  <c r="U45" i="57"/>
  <c r="R45" i="57"/>
  <c r="S45" i="57" s="1"/>
  <c r="AT45" i="36" s="1"/>
  <c r="V44" i="57"/>
  <c r="U44" i="57"/>
  <c r="R44" i="57"/>
  <c r="V43" i="57"/>
  <c r="U43" i="57"/>
  <c r="R43" i="57"/>
  <c r="V42" i="57"/>
  <c r="U42" i="57"/>
  <c r="R42" i="57"/>
  <c r="V41" i="57"/>
  <c r="U41" i="57"/>
  <c r="R41" i="57"/>
  <c r="V40" i="57"/>
  <c r="U40" i="57"/>
  <c r="R40" i="57"/>
  <c r="V39" i="57"/>
  <c r="U39" i="57"/>
  <c r="R39" i="57"/>
  <c r="V38" i="57"/>
  <c r="U38" i="57"/>
  <c r="R38" i="57"/>
  <c r="V37" i="57"/>
  <c r="U37" i="57"/>
  <c r="R37" i="57"/>
  <c r="V36" i="57"/>
  <c r="U36" i="57"/>
  <c r="R36" i="57"/>
  <c r="S36" i="57" s="1"/>
  <c r="AT36" i="36" s="1"/>
  <c r="V35" i="57"/>
  <c r="U35" i="57"/>
  <c r="R35" i="57"/>
  <c r="V34" i="57"/>
  <c r="U34" i="57"/>
  <c r="R34" i="57"/>
  <c r="V33" i="57"/>
  <c r="U33" i="57"/>
  <c r="R33" i="57"/>
  <c r="V32" i="57"/>
  <c r="U32" i="57"/>
  <c r="R32" i="57"/>
  <c r="V31" i="57"/>
  <c r="U31" i="57"/>
  <c r="R31" i="57"/>
  <c r="V30" i="57"/>
  <c r="U30" i="57"/>
  <c r="R30" i="57"/>
  <c r="V29" i="57"/>
  <c r="U29" i="57"/>
  <c r="R29" i="57"/>
  <c r="V28" i="57"/>
  <c r="U28" i="57"/>
  <c r="R28" i="57"/>
  <c r="V27" i="57"/>
  <c r="U27" i="57"/>
  <c r="R27" i="57"/>
  <c r="V26" i="57"/>
  <c r="U26" i="57"/>
  <c r="R26" i="57"/>
  <c r="V25" i="57"/>
  <c r="U25" i="57"/>
  <c r="R25" i="57"/>
  <c r="V24" i="57"/>
  <c r="U24" i="57"/>
  <c r="R24" i="57"/>
  <c r="V23" i="57"/>
  <c r="U23" i="57"/>
  <c r="R23" i="57"/>
  <c r="V22" i="57"/>
  <c r="U22" i="57"/>
  <c r="R22" i="57"/>
  <c r="V21" i="57"/>
  <c r="U21" i="57"/>
  <c r="R21" i="57"/>
  <c r="V20" i="57"/>
  <c r="U20" i="57"/>
  <c r="R20" i="57"/>
  <c r="V19" i="57"/>
  <c r="U19" i="57"/>
  <c r="R19" i="57"/>
  <c r="V18" i="57"/>
  <c r="U18" i="57"/>
  <c r="R18" i="57"/>
  <c r="V17" i="57"/>
  <c r="U17" i="57"/>
  <c r="R17" i="57"/>
  <c r="V16" i="57"/>
  <c r="U16" i="57"/>
  <c r="R16" i="57"/>
  <c r="V15" i="57"/>
  <c r="U15" i="57"/>
  <c r="R15" i="57"/>
  <c r="V14" i="57"/>
  <c r="U14" i="57"/>
  <c r="R14" i="57"/>
  <c r="V13" i="57"/>
  <c r="U13" i="57"/>
  <c r="R13" i="57"/>
  <c r="F5" i="57"/>
  <c r="C5" i="57"/>
  <c r="F3" i="57"/>
  <c r="C3" i="57"/>
  <c r="F2" i="57"/>
  <c r="C2" i="57"/>
  <c r="V362" i="56"/>
  <c r="U362" i="56"/>
  <c r="R362" i="56"/>
  <c r="V361" i="56"/>
  <c r="U361" i="56"/>
  <c r="R361" i="56"/>
  <c r="V360" i="56"/>
  <c r="U360" i="56"/>
  <c r="R360" i="56"/>
  <c r="V359" i="56"/>
  <c r="U359" i="56"/>
  <c r="R359" i="56"/>
  <c r="V358" i="56"/>
  <c r="U358" i="56"/>
  <c r="R358" i="56"/>
  <c r="V357" i="56"/>
  <c r="U357" i="56"/>
  <c r="R357" i="56"/>
  <c r="V356" i="56"/>
  <c r="U356" i="56"/>
  <c r="R356" i="56"/>
  <c r="V355" i="56"/>
  <c r="U355" i="56"/>
  <c r="R355" i="56"/>
  <c r="V354" i="56"/>
  <c r="U354" i="56"/>
  <c r="R354" i="56"/>
  <c r="V353" i="56"/>
  <c r="U353" i="56"/>
  <c r="R353" i="56"/>
  <c r="V352" i="56"/>
  <c r="U352" i="56"/>
  <c r="R352" i="56"/>
  <c r="V351" i="56"/>
  <c r="U351" i="56"/>
  <c r="R351" i="56"/>
  <c r="V350" i="56"/>
  <c r="U350" i="56"/>
  <c r="R350" i="56"/>
  <c r="V349" i="56"/>
  <c r="U349" i="56"/>
  <c r="R349" i="56"/>
  <c r="V348" i="56"/>
  <c r="U348" i="56"/>
  <c r="R348" i="56"/>
  <c r="V347" i="56"/>
  <c r="U347" i="56"/>
  <c r="R347" i="56"/>
  <c r="V346" i="56"/>
  <c r="U346" i="56"/>
  <c r="R346" i="56"/>
  <c r="V345" i="56"/>
  <c r="U345" i="56"/>
  <c r="R345" i="56"/>
  <c r="V344" i="56"/>
  <c r="U344" i="56"/>
  <c r="R344" i="56"/>
  <c r="V343" i="56"/>
  <c r="U343" i="56"/>
  <c r="R343" i="56"/>
  <c r="V320" i="56"/>
  <c r="U320" i="56"/>
  <c r="R320" i="56"/>
  <c r="V319" i="56"/>
  <c r="U319" i="56"/>
  <c r="R319" i="56"/>
  <c r="V318" i="56"/>
  <c r="U318" i="56"/>
  <c r="R318" i="56"/>
  <c r="V317" i="56"/>
  <c r="U317" i="56"/>
  <c r="R317" i="56"/>
  <c r="S317" i="56" s="1"/>
  <c r="AS317" i="36" s="1"/>
  <c r="V316" i="56"/>
  <c r="U316" i="56"/>
  <c r="R316" i="56"/>
  <c r="V315" i="56"/>
  <c r="U315" i="56"/>
  <c r="R315" i="56"/>
  <c r="V314" i="56"/>
  <c r="U314" i="56"/>
  <c r="R314" i="56"/>
  <c r="V313" i="56"/>
  <c r="U313" i="56"/>
  <c r="R313" i="56"/>
  <c r="AD313" i="36" s="1"/>
  <c r="V312" i="56"/>
  <c r="U312" i="56"/>
  <c r="R312" i="56"/>
  <c r="V311" i="56"/>
  <c r="U311" i="56"/>
  <c r="R311" i="56"/>
  <c r="V310" i="56"/>
  <c r="U310" i="56"/>
  <c r="R310" i="56"/>
  <c r="S310" i="56" s="1"/>
  <c r="AS310" i="36" s="1"/>
  <c r="V309" i="56"/>
  <c r="U309" i="56"/>
  <c r="R309" i="56"/>
  <c r="S309" i="56" s="1"/>
  <c r="AS309" i="36" s="1"/>
  <c r="V308" i="56"/>
  <c r="U308" i="56"/>
  <c r="R308" i="56"/>
  <c r="V307" i="56"/>
  <c r="U307" i="56"/>
  <c r="R307" i="56"/>
  <c r="V306" i="56"/>
  <c r="U306" i="56"/>
  <c r="R306" i="56"/>
  <c r="S306" i="56" s="1"/>
  <c r="AS306" i="36" s="1"/>
  <c r="V305" i="56"/>
  <c r="U305" i="56"/>
  <c r="R305" i="56"/>
  <c r="V304" i="56"/>
  <c r="U304" i="56"/>
  <c r="R304" i="56"/>
  <c r="AD304" i="36" s="1"/>
  <c r="V303" i="56"/>
  <c r="U303" i="56"/>
  <c r="R303" i="56"/>
  <c r="AD303" i="36" s="1"/>
  <c r="V302" i="56"/>
  <c r="U302" i="56"/>
  <c r="R302" i="56"/>
  <c r="V301" i="56"/>
  <c r="U301" i="56"/>
  <c r="R301" i="56"/>
  <c r="V300" i="56"/>
  <c r="U300" i="56"/>
  <c r="R300" i="56"/>
  <c r="V299" i="56"/>
  <c r="U299" i="56"/>
  <c r="R299" i="56"/>
  <c r="S299" i="56" s="1"/>
  <c r="AS299" i="36" s="1"/>
  <c r="V298" i="56"/>
  <c r="U298" i="56"/>
  <c r="R298" i="56"/>
  <c r="V297" i="56"/>
  <c r="U297" i="56"/>
  <c r="R297" i="56"/>
  <c r="V296" i="56"/>
  <c r="U296" i="56"/>
  <c r="R296" i="56"/>
  <c r="V295" i="56"/>
  <c r="U295" i="56"/>
  <c r="R295" i="56"/>
  <c r="V294" i="56"/>
  <c r="U294" i="56"/>
  <c r="R294" i="56"/>
  <c r="V293" i="56"/>
  <c r="U293" i="56"/>
  <c r="R293" i="56"/>
  <c r="V292" i="56"/>
  <c r="U292" i="56"/>
  <c r="R292" i="56"/>
  <c r="V291" i="56"/>
  <c r="U291" i="56"/>
  <c r="R291" i="56"/>
  <c r="V290" i="56"/>
  <c r="U290" i="56"/>
  <c r="R290" i="56"/>
  <c r="AD290" i="36" s="1"/>
  <c r="V289" i="56"/>
  <c r="U289" i="56"/>
  <c r="R289" i="56"/>
  <c r="V288" i="56"/>
  <c r="U288" i="56"/>
  <c r="R288" i="56"/>
  <c r="V287" i="56"/>
  <c r="U287" i="56"/>
  <c r="R287" i="56"/>
  <c r="V286" i="56"/>
  <c r="U286" i="56"/>
  <c r="R286" i="56"/>
  <c r="V285" i="56"/>
  <c r="U285" i="56"/>
  <c r="R285" i="56"/>
  <c r="V284" i="56"/>
  <c r="U284" i="56"/>
  <c r="R284" i="56"/>
  <c r="V283" i="56"/>
  <c r="U283" i="56"/>
  <c r="R283" i="56"/>
  <c r="V282" i="56"/>
  <c r="U282" i="56"/>
  <c r="R282" i="56"/>
  <c r="V281" i="56"/>
  <c r="U281" i="56"/>
  <c r="R281" i="56"/>
  <c r="AD281" i="36" s="1"/>
  <c r="V280" i="56"/>
  <c r="U280" i="56"/>
  <c r="R280" i="56"/>
  <c r="V279" i="56"/>
  <c r="U279" i="56"/>
  <c r="R279" i="56"/>
  <c r="V278" i="56"/>
  <c r="U278" i="56"/>
  <c r="R278" i="56"/>
  <c r="V277" i="56"/>
  <c r="U277" i="56"/>
  <c r="R277" i="56"/>
  <c r="V276" i="56"/>
  <c r="U276" i="56"/>
  <c r="R276" i="56"/>
  <c r="AD276" i="36" s="1"/>
  <c r="V275" i="56"/>
  <c r="U275" i="56"/>
  <c r="R275" i="56"/>
  <c r="V274" i="56"/>
  <c r="U274" i="56"/>
  <c r="R274" i="56"/>
  <c r="V273" i="56"/>
  <c r="U273" i="56"/>
  <c r="R273" i="56"/>
  <c r="V272" i="56"/>
  <c r="U272" i="56"/>
  <c r="R272" i="56"/>
  <c r="V271" i="56"/>
  <c r="U271" i="56"/>
  <c r="R271" i="56"/>
  <c r="V270" i="56"/>
  <c r="U270" i="56"/>
  <c r="R270" i="56"/>
  <c r="AD270" i="36" s="1"/>
  <c r="V269" i="56"/>
  <c r="U269" i="56"/>
  <c r="R269" i="56"/>
  <c r="V268" i="56"/>
  <c r="U268" i="56"/>
  <c r="R268" i="56"/>
  <c r="V267" i="56"/>
  <c r="U267" i="56"/>
  <c r="R267" i="56"/>
  <c r="V266" i="56"/>
  <c r="U266" i="56"/>
  <c r="R266" i="56"/>
  <c r="V265" i="56"/>
  <c r="U265" i="56"/>
  <c r="R265" i="56"/>
  <c r="AD265" i="36" s="1"/>
  <c r="V264" i="56"/>
  <c r="U264" i="56"/>
  <c r="R264" i="56"/>
  <c r="V263" i="56"/>
  <c r="U263" i="56"/>
  <c r="R263" i="56"/>
  <c r="AD263" i="36" s="1"/>
  <c r="V262" i="56"/>
  <c r="U262" i="56"/>
  <c r="R262" i="56"/>
  <c r="V261" i="56"/>
  <c r="U261" i="56"/>
  <c r="R261" i="56"/>
  <c r="V260" i="56"/>
  <c r="U260" i="56"/>
  <c r="R260" i="56"/>
  <c r="S260" i="56" s="1"/>
  <c r="AS260" i="36" s="1"/>
  <c r="V259" i="56"/>
  <c r="U259" i="56"/>
  <c r="R259" i="56"/>
  <c r="V258" i="56"/>
  <c r="U258" i="56"/>
  <c r="R258" i="56"/>
  <c r="V257" i="56"/>
  <c r="U257" i="56"/>
  <c r="R257" i="56"/>
  <c r="V256" i="56"/>
  <c r="U256" i="56"/>
  <c r="R256" i="56"/>
  <c r="V255" i="56"/>
  <c r="U255" i="56"/>
  <c r="R255" i="56"/>
  <c r="V254" i="56"/>
  <c r="U254" i="56"/>
  <c r="R254" i="56"/>
  <c r="V253" i="56"/>
  <c r="U253" i="56"/>
  <c r="R253" i="56"/>
  <c r="S253" i="56" s="1"/>
  <c r="AS253" i="36" s="1"/>
  <c r="V252" i="56"/>
  <c r="U252" i="56"/>
  <c r="R252" i="56"/>
  <c r="V251" i="56"/>
  <c r="U251" i="56"/>
  <c r="R251" i="56"/>
  <c r="V250" i="56"/>
  <c r="U250" i="56"/>
  <c r="R250" i="56"/>
  <c r="V249" i="56"/>
  <c r="U249" i="56"/>
  <c r="R249" i="56"/>
  <c r="S249" i="56" s="1"/>
  <c r="AS249" i="36" s="1"/>
  <c r="V248" i="56"/>
  <c r="U248" i="56"/>
  <c r="R248" i="56"/>
  <c r="V247" i="56"/>
  <c r="U247" i="56"/>
  <c r="R247" i="56"/>
  <c r="V246" i="56"/>
  <c r="U246" i="56"/>
  <c r="R246" i="56"/>
  <c r="S246" i="56" s="1"/>
  <c r="AS246" i="36" s="1"/>
  <c r="V245" i="56"/>
  <c r="U245" i="56"/>
  <c r="R245" i="56"/>
  <c r="V244" i="56"/>
  <c r="U244" i="56"/>
  <c r="R244" i="56"/>
  <c r="V243" i="56"/>
  <c r="U243" i="56"/>
  <c r="R243" i="56"/>
  <c r="S243" i="56" s="1"/>
  <c r="AS243" i="36" s="1"/>
  <c r="V242" i="56"/>
  <c r="U242" i="56"/>
  <c r="R242" i="56"/>
  <c r="S242" i="56" s="1"/>
  <c r="AS242" i="36" s="1"/>
  <c r="V241" i="56"/>
  <c r="U241" i="56"/>
  <c r="R241" i="56"/>
  <c r="V240" i="56"/>
  <c r="U240" i="56"/>
  <c r="R240" i="56"/>
  <c r="V239" i="56"/>
  <c r="U239" i="56"/>
  <c r="R239" i="56"/>
  <c r="AD239" i="36" s="1"/>
  <c r="V238" i="56"/>
  <c r="U238" i="56"/>
  <c r="R238" i="56"/>
  <c r="V237" i="56"/>
  <c r="U237" i="56"/>
  <c r="R237" i="56"/>
  <c r="V236" i="56"/>
  <c r="U236" i="56"/>
  <c r="R236" i="56"/>
  <c r="V235" i="56"/>
  <c r="U235" i="56"/>
  <c r="R235" i="56"/>
  <c r="S235" i="56" s="1"/>
  <c r="AS235" i="36" s="1"/>
  <c r="V234" i="56"/>
  <c r="U234" i="56"/>
  <c r="R234" i="56"/>
  <c r="V233" i="56"/>
  <c r="U233" i="56"/>
  <c r="R233" i="56"/>
  <c r="V232" i="56"/>
  <c r="U232" i="56"/>
  <c r="R232" i="56"/>
  <c r="AD232" i="36" s="1"/>
  <c r="V231" i="56"/>
  <c r="U231" i="56"/>
  <c r="R231" i="56"/>
  <c r="V230" i="56"/>
  <c r="U230" i="56"/>
  <c r="R230" i="56"/>
  <c r="V229" i="56"/>
  <c r="U229" i="56"/>
  <c r="R229" i="56"/>
  <c r="V228" i="56"/>
  <c r="U228" i="56"/>
  <c r="R228" i="56"/>
  <c r="V227" i="56"/>
  <c r="U227" i="56"/>
  <c r="R227" i="56"/>
  <c r="V226" i="56"/>
  <c r="U226" i="56"/>
  <c r="R226" i="56"/>
  <c r="V225" i="56"/>
  <c r="U225" i="56"/>
  <c r="R225" i="56"/>
  <c r="V224" i="56"/>
  <c r="U224" i="56"/>
  <c r="R224" i="56"/>
  <c r="V223" i="56"/>
  <c r="U223" i="56"/>
  <c r="R223" i="56"/>
  <c r="V222" i="56"/>
  <c r="U222" i="56"/>
  <c r="R222" i="56"/>
  <c r="V221" i="56"/>
  <c r="U221" i="56"/>
  <c r="R221" i="56"/>
  <c r="V220" i="56"/>
  <c r="U220" i="56"/>
  <c r="R220" i="56"/>
  <c r="AD220" i="36" s="1"/>
  <c r="V219" i="56"/>
  <c r="U219" i="56"/>
  <c r="R219" i="56"/>
  <c r="V218" i="56"/>
  <c r="U218" i="56"/>
  <c r="R218" i="56"/>
  <c r="V217" i="56"/>
  <c r="U217" i="56"/>
  <c r="R217" i="56"/>
  <c r="S217" i="56" s="1"/>
  <c r="AS217" i="36" s="1"/>
  <c r="V216" i="56"/>
  <c r="U216" i="56"/>
  <c r="R216" i="56"/>
  <c r="V215" i="56"/>
  <c r="U215" i="56"/>
  <c r="R215" i="56"/>
  <c r="V214" i="56"/>
  <c r="U214" i="56"/>
  <c r="R214" i="56"/>
  <c r="V213" i="56"/>
  <c r="U213" i="56"/>
  <c r="R213" i="56"/>
  <c r="S213" i="56" s="1"/>
  <c r="AS213" i="36" s="1"/>
  <c r="V212" i="56"/>
  <c r="U212" i="56"/>
  <c r="R212" i="56"/>
  <c r="V211" i="56"/>
  <c r="U211" i="56"/>
  <c r="R211" i="56"/>
  <c r="V210" i="56"/>
  <c r="U210" i="56"/>
  <c r="R210" i="56"/>
  <c r="V209" i="56"/>
  <c r="U209" i="56"/>
  <c r="R209" i="56"/>
  <c r="V208" i="56"/>
  <c r="U208" i="56"/>
  <c r="R208" i="56"/>
  <c r="V207" i="56"/>
  <c r="U207" i="56"/>
  <c r="R207" i="56"/>
  <c r="V206" i="56"/>
  <c r="U206" i="56"/>
  <c r="R206" i="56"/>
  <c r="V205" i="56"/>
  <c r="U205" i="56"/>
  <c r="R205" i="56"/>
  <c r="V204" i="56"/>
  <c r="U204" i="56"/>
  <c r="R204" i="56"/>
  <c r="V203" i="56"/>
  <c r="U203" i="56"/>
  <c r="R203" i="56"/>
  <c r="V202" i="56"/>
  <c r="U202" i="56"/>
  <c r="R202" i="56"/>
  <c r="V201" i="56"/>
  <c r="U201" i="56"/>
  <c r="R201" i="56"/>
  <c r="V200" i="56"/>
  <c r="U200" i="56"/>
  <c r="R200" i="56"/>
  <c r="V199" i="56"/>
  <c r="U199" i="56"/>
  <c r="R199" i="56"/>
  <c r="V198" i="56"/>
  <c r="U198" i="56"/>
  <c r="R198" i="56"/>
  <c r="V197" i="56"/>
  <c r="U197" i="56"/>
  <c r="R197" i="56"/>
  <c r="V196" i="56"/>
  <c r="U196" i="56"/>
  <c r="R196" i="56"/>
  <c r="V195" i="56"/>
  <c r="U195" i="56"/>
  <c r="R195" i="56"/>
  <c r="V194" i="56"/>
  <c r="U194" i="56"/>
  <c r="R194" i="56"/>
  <c r="V193" i="56"/>
  <c r="U193" i="56"/>
  <c r="R193" i="56"/>
  <c r="V192" i="56"/>
  <c r="U192" i="56"/>
  <c r="R192" i="56"/>
  <c r="V191" i="56"/>
  <c r="U191" i="56"/>
  <c r="R191" i="56"/>
  <c r="V190" i="56"/>
  <c r="U190" i="56"/>
  <c r="R190" i="56"/>
  <c r="V189" i="56"/>
  <c r="U189" i="56"/>
  <c r="R189" i="56"/>
  <c r="V188" i="56"/>
  <c r="U188" i="56"/>
  <c r="R188" i="56"/>
  <c r="AD188" i="36" s="1"/>
  <c r="V187" i="56"/>
  <c r="U187" i="56"/>
  <c r="R187" i="56"/>
  <c r="V186" i="56"/>
  <c r="U186" i="56"/>
  <c r="R186" i="56"/>
  <c r="V185" i="56"/>
  <c r="U185" i="56"/>
  <c r="R185" i="56"/>
  <c r="V184" i="56"/>
  <c r="U184" i="56"/>
  <c r="R184" i="56"/>
  <c r="S184" i="56" s="1"/>
  <c r="AS184" i="36" s="1"/>
  <c r="V183" i="56"/>
  <c r="U183" i="56"/>
  <c r="R183" i="56"/>
  <c r="V182" i="56"/>
  <c r="U182" i="56"/>
  <c r="R182" i="56"/>
  <c r="V181" i="56"/>
  <c r="U181" i="56"/>
  <c r="R181" i="56"/>
  <c r="AD181" i="36" s="1"/>
  <c r="V180" i="56"/>
  <c r="U180" i="56"/>
  <c r="R180" i="56"/>
  <c r="V179" i="56"/>
  <c r="U179" i="56"/>
  <c r="R179" i="56"/>
  <c r="V178" i="56"/>
  <c r="U178" i="56"/>
  <c r="R178" i="56"/>
  <c r="V177" i="56"/>
  <c r="U177" i="56"/>
  <c r="R177" i="56"/>
  <c r="V176" i="56"/>
  <c r="U176" i="56"/>
  <c r="R176" i="56"/>
  <c r="V175" i="56"/>
  <c r="U175" i="56"/>
  <c r="R175" i="56"/>
  <c r="S175" i="56" s="1"/>
  <c r="AS175" i="36" s="1"/>
  <c r="V174" i="56"/>
  <c r="U174" i="56"/>
  <c r="R174" i="56"/>
  <c r="V173" i="56"/>
  <c r="U173" i="56"/>
  <c r="R173" i="56"/>
  <c r="S173" i="56" s="1"/>
  <c r="AS173" i="36" s="1"/>
  <c r="V172" i="56"/>
  <c r="U172" i="56"/>
  <c r="R172" i="56"/>
  <c r="AD172" i="36" s="1"/>
  <c r="V171" i="56"/>
  <c r="U171" i="56"/>
  <c r="R171" i="56"/>
  <c r="V170" i="56"/>
  <c r="U170" i="56"/>
  <c r="R170" i="56"/>
  <c r="V169" i="56"/>
  <c r="U169" i="56"/>
  <c r="R169" i="56"/>
  <c r="V168" i="56"/>
  <c r="U168" i="56"/>
  <c r="R168" i="56"/>
  <c r="V167" i="56"/>
  <c r="U167" i="56"/>
  <c r="R167" i="56"/>
  <c r="V166" i="56"/>
  <c r="U166" i="56"/>
  <c r="R166" i="56"/>
  <c r="V165" i="56"/>
  <c r="U165" i="56"/>
  <c r="R165" i="56"/>
  <c r="V164" i="56"/>
  <c r="U164" i="56"/>
  <c r="R164" i="56"/>
  <c r="V163" i="56"/>
  <c r="U163" i="56"/>
  <c r="R163" i="56"/>
  <c r="V162" i="56"/>
  <c r="U162" i="56"/>
  <c r="R162" i="56"/>
  <c r="V161" i="56"/>
  <c r="U161" i="56"/>
  <c r="R161" i="56"/>
  <c r="V160" i="56"/>
  <c r="U160" i="56"/>
  <c r="R160" i="56"/>
  <c r="AD160" i="36" s="1"/>
  <c r="V159" i="56"/>
  <c r="U159" i="56"/>
  <c r="R159" i="56"/>
  <c r="AD159" i="36" s="1"/>
  <c r="V158" i="56"/>
  <c r="U158" i="56"/>
  <c r="R158" i="56"/>
  <c r="V157" i="56"/>
  <c r="U157" i="56"/>
  <c r="R157" i="56"/>
  <c r="V156" i="56"/>
  <c r="U156" i="56"/>
  <c r="R156" i="56"/>
  <c r="V155" i="56"/>
  <c r="U155" i="56"/>
  <c r="R155" i="56"/>
  <c r="V154" i="56"/>
  <c r="U154" i="56"/>
  <c r="R154" i="56"/>
  <c r="V153" i="56"/>
  <c r="U153" i="56"/>
  <c r="R153" i="56"/>
  <c r="V152" i="56"/>
  <c r="U152" i="56"/>
  <c r="R152" i="56"/>
  <c r="V151" i="56"/>
  <c r="U151" i="56"/>
  <c r="R151" i="56"/>
  <c r="V150" i="56"/>
  <c r="U150" i="56"/>
  <c r="R150" i="56"/>
  <c r="V149" i="56"/>
  <c r="U149" i="56"/>
  <c r="R149" i="56"/>
  <c r="S149" i="56" s="1"/>
  <c r="AS149" i="36" s="1"/>
  <c r="V148" i="56"/>
  <c r="U148" i="56"/>
  <c r="R148" i="56"/>
  <c r="V147" i="56"/>
  <c r="U147" i="56"/>
  <c r="R147" i="56"/>
  <c r="V146" i="56"/>
  <c r="U146" i="56"/>
  <c r="R146" i="56"/>
  <c r="V145" i="56"/>
  <c r="U145" i="56"/>
  <c r="R145" i="56"/>
  <c r="V144" i="56"/>
  <c r="U144" i="56"/>
  <c r="R144" i="56"/>
  <c r="V143" i="56"/>
  <c r="U143" i="56"/>
  <c r="R143" i="56"/>
  <c r="V142" i="56"/>
  <c r="U142" i="56"/>
  <c r="R142" i="56"/>
  <c r="AD142" i="36" s="1"/>
  <c r="V141" i="56"/>
  <c r="U141" i="56"/>
  <c r="R141" i="56"/>
  <c r="V140" i="56"/>
  <c r="U140" i="56"/>
  <c r="R140" i="56"/>
  <c r="S140" i="56" s="1"/>
  <c r="AS140" i="36" s="1"/>
  <c r="V139" i="56"/>
  <c r="U139" i="56"/>
  <c r="R139" i="56"/>
  <c r="V138" i="56"/>
  <c r="U138" i="56"/>
  <c r="R138" i="56"/>
  <c r="AD138" i="36" s="1"/>
  <c r="V137" i="56"/>
  <c r="U137" i="56"/>
  <c r="R137" i="56"/>
  <c r="V136" i="56"/>
  <c r="U136" i="56"/>
  <c r="R136" i="56"/>
  <c r="V135" i="56"/>
  <c r="U135" i="56"/>
  <c r="R135" i="56"/>
  <c r="V134" i="56"/>
  <c r="U134" i="56"/>
  <c r="R134" i="56"/>
  <c r="V133" i="56"/>
  <c r="U133" i="56"/>
  <c r="R133" i="56"/>
  <c r="V132" i="56"/>
  <c r="U132" i="56"/>
  <c r="R132" i="56"/>
  <c r="V131" i="56"/>
  <c r="U131" i="56"/>
  <c r="R131" i="56"/>
  <c r="V130" i="56"/>
  <c r="U130" i="56"/>
  <c r="R130" i="56"/>
  <c r="V129" i="56"/>
  <c r="U129" i="56"/>
  <c r="R129" i="56"/>
  <c r="V128" i="56"/>
  <c r="U128" i="56"/>
  <c r="R128" i="56"/>
  <c r="V127" i="56"/>
  <c r="U127" i="56"/>
  <c r="R127" i="56"/>
  <c r="V126" i="56"/>
  <c r="U126" i="56"/>
  <c r="R126" i="56"/>
  <c r="V125" i="56"/>
  <c r="U125" i="56"/>
  <c r="R125" i="56"/>
  <c r="V124" i="56"/>
  <c r="U124" i="56"/>
  <c r="R124" i="56"/>
  <c r="V123" i="56"/>
  <c r="U123" i="56"/>
  <c r="R123" i="56"/>
  <c r="V122" i="56"/>
  <c r="U122" i="56"/>
  <c r="R122" i="56"/>
  <c r="AD122" i="36" s="1"/>
  <c r="V121" i="56"/>
  <c r="U121" i="56"/>
  <c r="R121" i="56"/>
  <c r="V120" i="56"/>
  <c r="U120" i="56"/>
  <c r="R120" i="56"/>
  <c r="V119" i="56"/>
  <c r="U119" i="56"/>
  <c r="R119" i="56"/>
  <c r="V118" i="56"/>
  <c r="U118" i="56"/>
  <c r="R118" i="56"/>
  <c r="V117" i="56"/>
  <c r="U117" i="56"/>
  <c r="R117" i="56"/>
  <c r="V116" i="56"/>
  <c r="U116" i="56"/>
  <c r="R116" i="56"/>
  <c r="V115" i="56"/>
  <c r="U115" i="56"/>
  <c r="R115" i="56"/>
  <c r="V114" i="56"/>
  <c r="U114" i="56"/>
  <c r="R114" i="56"/>
  <c r="V113" i="56"/>
  <c r="U113" i="56"/>
  <c r="R113" i="56"/>
  <c r="V112" i="56"/>
  <c r="U112" i="56"/>
  <c r="R112" i="56"/>
  <c r="V111" i="56"/>
  <c r="U111" i="56"/>
  <c r="R111" i="56"/>
  <c r="V110" i="56"/>
  <c r="U110" i="56"/>
  <c r="R110" i="56"/>
  <c r="V109" i="56"/>
  <c r="U109" i="56"/>
  <c r="R109" i="56"/>
  <c r="AD109" i="36" s="1"/>
  <c r="V108" i="56"/>
  <c r="U108" i="56"/>
  <c r="R108" i="56"/>
  <c r="V107" i="56"/>
  <c r="U107" i="56"/>
  <c r="R107" i="56"/>
  <c r="V106" i="56"/>
  <c r="U106" i="56"/>
  <c r="R106" i="56"/>
  <c r="V105" i="56"/>
  <c r="U105" i="56"/>
  <c r="R105" i="56"/>
  <c r="V104" i="56"/>
  <c r="U104" i="56"/>
  <c r="R104" i="56"/>
  <c r="V103" i="56"/>
  <c r="U103" i="56"/>
  <c r="R103" i="56"/>
  <c r="V102" i="56"/>
  <c r="U102" i="56"/>
  <c r="R102" i="56"/>
  <c r="AD102" i="36" s="1"/>
  <c r="V101" i="56"/>
  <c r="U101" i="56"/>
  <c r="R101" i="56"/>
  <c r="V100" i="56"/>
  <c r="U100" i="56"/>
  <c r="R100" i="56"/>
  <c r="V99" i="56"/>
  <c r="U99" i="56"/>
  <c r="R99" i="56"/>
  <c r="V98" i="56"/>
  <c r="U98" i="56"/>
  <c r="R98" i="56"/>
  <c r="V97" i="56"/>
  <c r="U97" i="56"/>
  <c r="R97" i="56"/>
  <c r="V96" i="56"/>
  <c r="U96" i="56"/>
  <c r="R96" i="56"/>
  <c r="V95" i="56"/>
  <c r="U95" i="56"/>
  <c r="R95" i="56"/>
  <c r="V94" i="56"/>
  <c r="U94" i="56"/>
  <c r="R94" i="56"/>
  <c r="AD94" i="36" s="1"/>
  <c r="V93" i="56"/>
  <c r="U93" i="56"/>
  <c r="R93" i="56"/>
  <c r="V92" i="56"/>
  <c r="U92" i="56"/>
  <c r="R92" i="56"/>
  <c r="V91" i="56"/>
  <c r="U91" i="56"/>
  <c r="R91" i="56"/>
  <c r="V90" i="56"/>
  <c r="U90" i="56"/>
  <c r="R90" i="56"/>
  <c r="V89" i="56"/>
  <c r="U89" i="56"/>
  <c r="R89" i="56"/>
  <c r="V88" i="56"/>
  <c r="U88" i="56"/>
  <c r="R88" i="56"/>
  <c r="V87" i="56"/>
  <c r="U87" i="56"/>
  <c r="R87" i="56"/>
  <c r="V86" i="56"/>
  <c r="U86" i="56"/>
  <c r="R86" i="56"/>
  <c r="S86" i="56" s="1"/>
  <c r="AS86" i="36" s="1"/>
  <c r="V85" i="56"/>
  <c r="U85" i="56"/>
  <c r="R85" i="56"/>
  <c r="V84" i="56"/>
  <c r="U84" i="56"/>
  <c r="R84" i="56"/>
  <c r="V83" i="56"/>
  <c r="U83" i="56"/>
  <c r="R83" i="56"/>
  <c r="V82" i="56"/>
  <c r="U82" i="56"/>
  <c r="R82" i="56"/>
  <c r="V81" i="56"/>
  <c r="U81" i="56"/>
  <c r="R81" i="56"/>
  <c r="V80" i="56"/>
  <c r="U80" i="56"/>
  <c r="R80" i="56"/>
  <c r="V79" i="56"/>
  <c r="U79" i="56"/>
  <c r="R79" i="56"/>
  <c r="V78" i="56"/>
  <c r="U78" i="56"/>
  <c r="R78" i="56"/>
  <c r="AD78" i="36" s="1"/>
  <c r="V77" i="56"/>
  <c r="U77" i="56"/>
  <c r="R77" i="56"/>
  <c r="V76" i="56"/>
  <c r="U76" i="56"/>
  <c r="R76" i="56"/>
  <c r="V75" i="56"/>
  <c r="U75" i="56"/>
  <c r="R75" i="56"/>
  <c r="V74" i="56"/>
  <c r="U74" i="56"/>
  <c r="R74" i="56"/>
  <c r="V73" i="56"/>
  <c r="U73" i="56"/>
  <c r="R73" i="56"/>
  <c r="V72" i="56"/>
  <c r="U72" i="56"/>
  <c r="R72" i="56"/>
  <c r="AD72" i="36" s="1"/>
  <c r="V71" i="56"/>
  <c r="U71" i="56"/>
  <c r="R71" i="56"/>
  <c r="V70" i="56"/>
  <c r="U70" i="56"/>
  <c r="R70" i="56"/>
  <c r="V69" i="56"/>
  <c r="U69" i="56"/>
  <c r="R69" i="56"/>
  <c r="V68" i="56"/>
  <c r="U68" i="56"/>
  <c r="R68" i="56"/>
  <c r="V67" i="56"/>
  <c r="U67" i="56"/>
  <c r="R67" i="56"/>
  <c r="V66" i="56"/>
  <c r="U66" i="56"/>
  <c r="R66" i="56"/>
  <c r="V65" i="56"/>
  <c r="U65" i="56"/>
  <c r="R65" i="56"/>
  <c r="V64" i="56"/>
  <c r="U64" i="56"/>
  <c r="R64" i="56"/>
  <c r="V63" i="56"/>
  <c r="U63" i="56"/>
  <c r="R63" i="56"/>
  <c r="AD63" i="36" s="1"/>
  <c r="V62" i="56"/>
  <c r="U62" i="56"/>
  <c r="R62" i="56"/>
  <c r="V61" i="56"/>
  <c r="U61" i="56"/>
  <c r="R61" i="56"/>
  <c r="V60" i="56"/>
  <c r="U60" i="56"/>
  <c r="R60" i="56"/>
  <c r="V59" i="56"/>
  <c r="U59" i="56"/>
  <c r="R59" i="56"/>
  <c r="AD59" i="36" s="1"/>
  <c r="V58" i="56"/>
  <c r="U58" i="56"/>
  <c r="R58" i="56"/>
  <c r="V57" i="56"/>
  <c r="U57" i="56"/>
  <c r="R57" i="56"/>
  <c r="V56" i="56"/>
  <c r="U56" i="56"/>
  <c r="R56" i="56"/>
  <c r="V55" i="56"/>
  <c r="U55" i="56"/>
  <c r="R55" i="56"/>
  <c r="V54" i="56"/>
  <c r="U54" i="56"/>
  <c r="R54" i="56"/>
  <c r="V53" i="56"/>
  <c r="U53" i="56"/>
  <c r="R53" i="56"/>
  <c r="V52" i="56"/>
  <c r="U52" i="56"/>
  <c r="R52" i="56"/>
  <c r="AD52" i="36" s="1"/>
  <c r="V51" i="56"/>
  <c r="U51" i="56"/>
  <c r="R51" i="56"/>
  <c r="V50" i="56"/>
  <c r="U50" i="56"/>
  <c r="R50" i="56"/>
  <c r="V49" i="56"/>
  <c r="U49" i="56"/>
  <c r="R49" i="56"/>
  <c r="AD49" i="36" s="1"/>
  <c r="V48" i="56"/>
  <c r="U48" i="56"/>
  <c r="R48" i="56"/>
  <c r="V47" i="56"/>
  <c r="U47" i="56"/>
  <c r="R47" i="56"/>
  <c r="V46" i="56"/>
  <c r="U46" i="56"/>
  <c r="R46" i="56"/>
  <c r="V45" i="56"/>
  <c r="U45" i="56"/>
  <c r="R45" i="56"/>
  <c r="V44" i="56"/>
  <c r="U44" i="56"/>
  <c r="R44" i="56"/>
  <c r="V43" i="56"/>
  <c r="U43" i="56"/>
  <c r="R43" i="56"/>
  <c r="V42" i="56"/>
  <c r="U42" i="56"/>
  <c r="R42" i="56"/>
  <c r="V41" i="56"/>
  <c r="U41" i="56"/>
  <c r="R41" i="56"/>
  <c r="V40" i="56"/>
  <c r="U40" i="56"/>
  <c r="R40" i="56"/>
  <c r="AD40" i="36" s="1"/>
  <c r="V39" i="56"/>
  <c r="U39" i="56"/>
  <c r="R39" i="56"/>
  <c r="V38" i="56"/>
  <c r="U38" i="56"/>
  <c r="R38" i="56"/>
  <c r="V37" i="56"/>
  <c r="U37" i="56"/>
  <c r="R37" i="56"/>
  <c r="V36" i="56"/>
  <c r="U36" i="56"/>
  <c r="R36" i="56"/>
  <c r="S36" i="56" s="1"/>
  <c r="AS36" i="36" s="1"/>
  <c r="V35" i="56"/>
  <c r="U35" i="56"/>
  <c r="R35" i="56"/>
  <c r="V34" i="56"/>
  <c r="U34" i="56"/>
  <c r="R34" i="56"/>
  <c r="V33" i="56"/>
  <c r="U33" i="56"/>
  <c r="R33" i="56"/>
  <c r="V32" i="56"/>
  <c r="U32" i="56"/>
  <c r="R32" i="56"/>
  <c r="V31" i="56"/>
  <c r="U31" i="56"/>
  <c r="R31" i="56"/>
  <c r="V30" i="56"/>
  <c r="U30" i="56"/>
  <c r="R30" i="56"/>
  <c r="V29" i="56"/>
  <c r="U29" i="56"/>
  <c r="R29" i="56"/>
  <c r="V28" i="56"/>
  <c r="U28" i="56"/>
  <c r="R28" i="56"/>
  <c r="V27" i="56"/>
  <c r="U27" i="56"/>
  <c r="R27" i="56"/>
  <c r="V26" i="56"/>
  <c r="U26" i="56"/>
  <c r="R26" i="56"/>
  <c r="V25" i="56"/>
  <c r="U25" i="56"/>
  <c r="R25" i="56"/>
  <c r="V24" i="56"/>
  <c r="U24" i="56"/>
  <c r="R24" i="56"/>
  <c r="V23" i="56"/>
  <c r="U23" i="56"/>
  <c r="R23" i="56"/>
  <c r="V22" i="56"/>
  <c r="U22" i="56"/>
  <c r="R22" i="56"/>
  <c r="V21" i="56"/>
  <c r="U21" i="56"/>
  <c r="R21" i="56"/>
  <c r="V20" i="56"/>
  <c r="U20" i="56"/>
  <c r="R20" i="56"/>
  <c r="V19" i="56"/>
  <c r="U19" i="56"/>
  <c r="R19" i="56"/>
  <c r="V18" i="56"/>
  <c r="U18" i="56"/>
  <c r="R18" i="56"/>
  <c r="V17" i="56"/>
  <c r="U17" i="56"/>
  <c r="R17" i="56"/>
  <c r="V16" i="56"/>
  <c r="U16" i="56"/>
  <c r="R16" i="56"/>
  <c r="V15" i="56"/>
  <c r="U15" i="56"/>
  <c r="R15" i="56"/>
  <c r="V14" i="56"/>
  <c r="U14" i="56"/>
  <c r="R14" i="56"/>
  <c r="V13" i="56"/>
  <c r="U13" i="56"/>
  <c r="R13" i="56"/>
  <c r="F5" i="56"/>
  <c r="C5" i="56"/>
  <c r="F3" i="56"/>
  <c r="C3" i="56"/>
  <c r="F2" i="56"/>
  <c r="C2" i="56"/>
  <c r="V363" i="55"/>
  <c r="U363" i="55"/>
  <c r="R363" i="55"/>
  <c r="V362" i="55"/>
  <c r="U362" i="55"/>
  <c r="R362" i="55"/>
  <c r="AC362" i="36" s="1"/>
  <c r="V361" i="55"/>
  <c r="U361" i="55"/>
  <c r="R361" i="55"/>
  <c r="V360" i="55"/>
  <c r="U360" i="55"/>
  <c r="R360" i="55"/>
  <c r="V359" i="55"/>
  <c r="U359" i="55"/>
  <c r="R359" i="55"/>
  <c r="V358" i="55"/>
  <c r="U358" i="55"/>
  <c r="R358" i="55"/>
  <c r="V357" i="55"/>
  <c r="U357" i="55"/>
  <c r="R357" i="55"/>
  <c r="V356" i="55"/>
  <c r="U356" i="55"/>
  <c r="R356" i="55"/>
  <c r="AC356" i="36" s="1"/>
  <c r="V355" i="55"/>
  <c r="U355" i="55"/>
  <c r="R355" i="55"/>
  <c r="V354" i="55"/>
  <c r="U354" i="55"/>
  <c r="R354" i="55"/>
  <c r="V353" i="55"/>
  <c r="U353" i="55"/>
  <c r="R353" i="55"/>
  <c r="V352" i="55"/>
  <c r="U352" i="55"/>
  <c r="R352" i="55"/>
  <c r="V351" i="55"/>
  <c r="U351" i="55"/>
  <c r="R351" i="55"/>
  <c r="V350" i="55"/>
  <c r="U350" i="55"/>
  <c r="R350" i="55"/>
  <c r="V349" i="55"/>
  <c r="U349" i="55"/>
  <c r="R349" i="55"/>
  <c r="V348" i="55"/>
  <c r="U348" i="55"/>
  <c r="R348" i="55"/>
  <c r="V347" i="55"/>
  <c r="U347" i="55"/>
  <c r="R347" i="55"/>
  <c r="V346" i="55"/>
  <c r="U346" i="55"/>
  <c r="R346" i="55"/>
  <c r="V345" i="55"/>
  <c r="U345" i="55"/>
  <c r="R345" i="55"/>
  <c r="V344" i="55"/>
  <c r="U344" i="55"/>
  <c r="R344" i="55"/>
  <c r="V343" i="55"/>
  <c r="U343" i="55"/>
  <c r="R343" i="55"/>
  <c r="V320" i="55"/>
  <c r="U320" i="55"/>
  <c r="R320" i="55"/>
  <c r="AC320" i="36" s="1"/>
  <c r="V319" i="55"/>
  <c r="U319" i="55"/>
  <c r="R319" i="55"/>
  <c r="S319" i="55" s="1"/>
  <c r="AR319" i="36" s="1"/>
  <c r="V318" i="55"/>
  <c r="U318" i="55"/>
  <c r="R318" i="55"/>
  <c r="V317" i="55"/>
  <c r="U317" i="55"/>
  <c r="R317" i="55"/>
  <c r="S317" i="55" s="1"/>
  <c r="AR317" i="36" s="1"/>
  <c r="V316" i="55"/>
  <c r="U316" i="55"/>
  <c r="R316" i="55"/>
  <c r="V315" i="55"/>
  <c r="U315" i="55"/>
  <c r="R315" i="55"/>
  <c r="V314" i="55"/>
  <c r="U314" i="55"/>
  <c r="R314" i="55"/>
  <c r="V313" i="55"/>
  <c r="U313" i="55"/>
  <c r="R313" i="55"/>
  <c r="AC313" i="36" s="1"/>
  <c r="V312" i="55"/>
  <c r="U312" i="55"/>
  <c r="R312" i="55"/>
  <c r="S312" i="55" s="1"/>
  <c r="AR312" i="36" s="1"/>
  <c r="V311" i="55"/>
  <c r="U311" i="55"/>
  <c r="R311" i="55"/>
  <c r="V310" i="55"/>
  <c r="U310" i="55"/>
  <c r="R310" i="55"/>
  <c r="S310" i="55" s="1"/>
  <c r="AR310" i="36" s="1"/>
  <c r="V309" i="55"/>
  <c r="U309" i="55"/>
  <c r="R309" i="55"/>
  <c r="V308" i="55"/>
  <c r="U308" i="55"/>
  <c r="R308" i="55"/>
  <c r="V307" i="55"/>
  <c r="U307" i="55"/>
  <c r="R307" i="55"/>
  <c r="V306" i="55"/>
  <c r="U306" i="55"/>
  <c r="R306" i="55"/>
  <c r="S306" i="55" s="1"/>
  <c r="AR306" i="36" s="1"/>
  <c r="V305" i="55"/>
  <c r="U305" i="55"/>
  <c r="R305" i="55"/>
  <c r="V304" i="55"/>
  <c r="U304" i="55"/>
  <c r="R304" i="55"/>
  <c r="V303" i="55"/>
  <c r="U303" i="55"/>
  <c r="R303" i="55"/>
  <c r="V302" i="55"/>
  <c r="U302" i="55"/>
  <c r="R302" i="55"/>
  <c r="V301" i="55"/>
  <c r="U301" i="55"/>
  <c r="R301" i="55"/>
  <c r="V300" i="55"/>
  <c r="U300" i="55"/>
  <c r="R300" i="55"/>
  <c r="AC300" i="36" s="1"/>
  <c r="V299" i="55"/>
  <c r="U299" i="55"/>
  <c r="R299" i="55"/>
  <c r="S299" i="55" s="1"/>
  <c r="AR299" i="36" s="1"/>
  <c r="V298" i="55"/>
  <c r="U298" i="55"/>
  <c r="R298" i="55"/>
  <c r="V297" i="55"/>
  <c r="U297" i="55"/>
  <c r="R297" i="55"/>
  <c r="V296" i="55"/>
  <c r="U296" i="55"/>
  <c r="R296" i="55"/>
  <c r="V295" i="55"/>
  <c r="U295" i="55"/>
  <c r="R295" i="55"/>
  <c r="V294" i="55"/>
  <c r="U294" i="55"/>
  <c r="R294" i="55"/>
  <c r="V293" i="55"/>
  <c r="U293" i="55"/>
  <c r="R293" i="55"/>
  <c r="V292" i="55"/>
  <c r="U292" i="55"/>
  <c r="R292" i="55"/>
  <c r="AC292" i="36" s="1"/>
  <c r="V291" i="55"/>
  <c r="U291" i="55"/>
  <c r="R291" i="55"/>
  <c r="V290" i="55"/>
  <c r="U290" i="55"/>
  <c r="R290" i="55"/>
  <c r="V289" i="55"/>
  <c r="U289" i="55"/>
  <c r="R289" i="55"/>
  <c r="AC289" i="36" s="1"/>
  <c r="V288" i="55"/>
  <c r="U288" i="55"/>
  <c r="R288" i="55"/>
  <c r="V287" i="55"/>
  <c r="U287" i="55"/>
  <c r="R287" i="55"/>
  <c r="V286" i="55"/>
  <c r="U286" i="55"/>
  <c r="R286" i="55"/>
  <c r="V285" i="55"/>
  <c r="U285" i="55"/>
  <c r="R285" i="55"/>
  <c r="V284" i="55"/>
  <c r="U284" i="55"/>
  <c r="R284" i="55"/>
  <c r="V283" i="55"/>
  <c r="U283" i="55"/>
  <c r="R283" i="55"/>
  <c r="V282" i="55"/>
  <c r="U282" i="55"/>
  <c r="R282" i="55"/>
  <c r="V281" i="55"/>
  <c r="U281" i="55"/>
  <c r="R281" i="55"/>
  <c r="V280" i="55"/>
  <c r="U280" i="55"/>
  <c r="R280" i="55"/>
  <c r="V279" i="55"/>
  <c r="U279" i="55"/>
  <c r="R279" i="55"/>
  <c r="V278" i="55"/>
  <c r="U278" i="55"/>
  <c r="R278" i="55"/>
  <c r="V277" i="55"/>
  <c r="U277" i="55"/>
  <c r="R277" i="55"/>
  <c r="V276" i="55"/>
  <c r="U276" i="55"/>
  <c r="R276" i="55"/>
  <c r="V275" i="55"/>
  <c r="U275" i="55"/>
  <c r="R275" i="55"/>
  <c r="V274" i="55"/>
  <c r="U274" i="55"/>
  <c r="R274" i="55"/>
  <c r="V273" i="55"/>
  <c r="U273" i="55"/>
  <c r="R273" i="55"/>
  <c r="V272" i="55"/>
  <c r="U272" i="55"/>
  <c r="R272" i="55"/>
  <c r="V271" i="55"/>
  <c r="U271" i="55"/>
  <c r="R271" i="55"/>
  <c r="V270" i="55"/>
  <c r="U270" i="55"/>
  <c r="R270" i="55"/>
  <c r="V269" i="55"/>
  <c r="U269" i="55"/>
  <c r="R269" i="55"/>
  <c r="V268" i="55"/>
  <c r="U268" i="55"/>
  <c r="R268" i="55"/>
  <c r="AC268" i="36" s="1"/>
  <c r="V267" i="55"/>
  <c r="U267" i="55"/>
  <c r="R267" i="55"/>
  <c r="V266" i="55"/>
  <c r="U266" i="55"/>
  <c r="R266" i="55"/>
  <c r="V265" i="55"/>
  <c r="U265" i="55"/>
  <c r="R265" i="55"/>
  <c r="V264" i="55"/>
  <c r="U264" i="55"/>
  <c r="R264" i="55"/>
  <c r="V263" i="55"/>
  <c r="U263" i="55"/>
  <c r="R263" i="55"/>
  <c r="V262" i="55"/>
  <c r="U262" i="55"/>
  <c r="R262" i="55"/>
  <c r="S262" i="55" s="1"/>
  <c r="AR262" i="36" s="1"/>
  <c r="V261" i="55"/>
  <c r="U261" i="55"/>
  <c r="R261" i="55"/>
  <c r="V260" i="55"/>
  <c r="U260" i="55"/>
  <c r="R260" i="55"/>
  <c r="S260" i="55" s="1"/>
  <c r="AR260" i="36" s="1"/>
  <c r="V259" i="55"/>
  <c r="U259" i="55"/>
  <c r="R259" i="55"/>
  <c r="V258" i="55"/>
  <c r="U258" i="55"/>
  <c r="R258" i="55"/>
  <c r="V257" i="55"/>
  <c r="U257" i="55"/>
  <c r="R257" i="55"/>
  <c r="V256" i="55"/>
  <c r="U256" i="55"/>
  <c r="R256" i="55"/>
  <c r="V255" i="55"/>
  <c r="U255" i="55"/>
  <c r="R255" i="55"/>
  <c r="S255" i="55" s="1"/>
  <c r="AR255" i="36" s="1"/>
  <c r="V254" i="55"/>
  <c r="U254" i="55"/>
  <c r="R254" i="55"/>
  <c r="V253" i="55"/>
  <c r="U253" i="55"/>
  <c r="R253" i="55"/>
  <c r="S253" i="55" s="1"/>
  <c r="AR253" i="36" s="1"/>
  <c r="V252" i="55"/>
  <c r="U252" i="55"/>
  <c r="R252" i="55"/>
  <c r="V251" i="55"/>
  <c r="U251" i="55"/>
  <c r="R251" i="55"/>
  <c r="V250" i="55"/>
  <c r="U250" i="55"/>
  <c r="R250" i="55"/>
  <c r="V249" i="55"/>
  <c r="U249" i="55"/>
  <c r="R249" i="55"/>
  <c r="S249" i="55" s="1"/>
  <c r="AR249" i="36" s="1"/>
  <c r="V248" i="55"/>
  <c r="U248" i="55"/>
  <c r="R248" i="55"/>
  <c r="V247" i="55"/>
  <c r="U247" i="55"/>
  <c r="R247" i="55"/>
  <c r="V246" i="55"/>
  <c r="U246" i="55"/>
  <c r="R246" i="55"/>
  <c r="S246" i="55" s="1"/>
  <c r="AR246" i="36" s="1"/>
  <c r="V245" i="55"/>
  <c r="U245" i="55"/>
  <c r="R245" i="55"/>
  <c r="V244" i="55"/>
  <c r="U244" i="55"/>
  <c r="R244" i="55"/>
  <c r="V243" i="55"/>
  <c r="U243" i="55"/>
  <c r="R243" i="55"/>
  <c r="V242" i="55"/>
  <c r="U242" i="55"/>
  <c r="R242" i="55"/>
  <c r="S242" i="55" s="1"/>
  <c r="AR242" i="36" s="1"/>
  <c r="V241" i="55"/>
  <c r="U241" i="55"/>
  <c r="R241" i="55"/>
  <c r="V240" i="55"/>
  <c r="U240" i="55"/>
  <c r="R240" i="55"/>
  <c r="V239" i="55"/>
  <c r="U239" i="55"/>
  <c r="R239" i="55"/>
  <c r="V238" i="55"/>
  <c r="U238" i="55"/>
  <c r="R238" i="55"/>
  <c r="V237" i="55"/>
  <c r="U237" i="55"/>
  <c r="R237" i="55"/>
  <c r="V236" i="55"/>
  <c r="U236" i="55"/>
  <c r="R236" i="55"/>
  <c r="V235" i="55"/>
  <c r="U235" i="55"/>
  <c r="R235" i="55"/>
  <c r="S235" i="55" s="1"/>
  <c r="AR235" i="36" s="1"/>
  <c r="V234" i="55"/>
  <c r="U234" i="55"/>
  <c r="R234" i="55"/>
  <c r="V233" i="55"/>
  <c r="U233" i="55"/>
  <c r="R233" i="55"/>
  <c r="V232" i="55"/>
  <c r="U232" i="55"/>
  <c r="R232" i="55"/>
  <c r="V231" i="55"/>
  <c r="U231" i="55"/>
  <c r="R231" i="55"/>
  <c r="V230" i="55"/>
  <c r="U230" i="55"/>
  <c r="R230" i="55"/>
  <c r="AC230" i="36" s="1"/>
  <c r="V229" i="55"/>
  <c r="U229" i="55"/>
  <c r="R229" i="55"/>
  <c r="V228" i="55"/>
  <c r="U228" i="55"/>
  <c r="R228" i="55"/>
  <c r="V227" i="55"/>
  <c r="U227" i="55"/>
  <c r="R227" i="55"/>
  <c r="V226" i="55"/>
  <c r="U226" i="55"/>
  <c r="R226" i="55"/>
  <c r="V225" i="55"/>
  <c r="U225" i="55"/>
  <c r="R225" i="55"/>
  <c r="S225" i="55" s="1"/>
  <c r="AR225" i="36" s="1"/>
  <c r="V224" i="55"/>
  <c r="U224" i="55"/>
  <c r="R224" i="55"/>
  <c r="V223" i="55"/>
  <c r="U223" i="55"/>
  <c r="R223" i="55"/>
  <c r="AC223" i="36" s="1"/>
  <c r="V222" i="55"/>
  <c r="U222" i="55"/>
  <c r="R222" i="55"/>
  <c r="V221" i="55"/>
  <c r="U221" i="55"/>
  <c r="R221" i="55"/>
  <c r="V220" i="55"/>
  <c r="U220" i="55"/>
  <c r="R220" i="55"/>
  <c r="V219" i="55"/>
  <c r="U219" i="55"/>
  <c r="R219" i="55"/>
  <c r="S219" i="55" s="1"/>
  <c r="AR219" i="36" s="1"/>
  <c r="V218" i="55"/>
  <c r="U218" i="55"/>
  <c r="R218" i="55"/>
  <c r="V217" i="55"/>
  <c r="U217" i="55"/>
  <c r="R217" i="55"/>
  <c r="V216" i="55"/>
  <c r="U216" i="55"/>
  <c r="R216" i="55"/>
  <c r="V215" i="55"/>
  <c r="U215" i="55"/>
  <c r="R215" i="55"/>
  <c r="V214" i="55"/>
  <c r="U214" i="55"/>
  <c r="R214" i="55"/>
  <c r="V213" i="55"/>
  <c r="U213" i="55"/>
  <c r="R213" i="55"/>
  <c r="V212" i="55"/>
  <c r="U212" i="55"/>
  <c r="R212" i="55"/>
  <c r="V211" i="55"/>
  <c r="U211" i="55"/>
  <c r="R211" i="55"/>
  <c r="V210" i="55"/>
  <c r="U210" i="55"/>
  <c r="R210" i="55"/>
  <c r="V209" i="55"/>
  <c r="U209" i="55"/>
  <c r="R209" i="55"/>
  <c r="V208" i="55"/>
  <c r="U208" i="55"/>
  <c r="R208" i="55"/>
  <c r="V207" i="55"/>
  <c r="U207" i="55"/>
  <c r="R207" i="55"/>
  <c r="V206" i="55"/>
  <c r="U206" i="55"/>
  <c r="R206" i="55"/>
  <c r="V205" i="55"/>
  <c r="U205" i="55"/>
  <c r="R205" i="55"/>
  <c r="V204" i="55"/>
  <c r="U204" i="55"/>
  <c r="R204" i="55"/>
  <c r="V203" i="55"/>
  <c r="U203" i="55"/>
  <c r="R203" i="55"/>
  <c r="AC203" i="36" s="1"/>
  <c r="V202" i="55"/>
  <c r="U202" i="55"/>
  <c r="R202" i="55"/>
  <c r="S202" i="55" s="1"/>
  <c r="AR202" i="36" s="1"/>
  <c r="V201" i="55"/>
  <c r="U201" i="55"/>
  <c r="R201" i="55"/>
  <c r="V200" i="55"/>
  <c r="U200" i="55"/>
  <c r="R200" i="55"/>
  <c r="S200" i="55" s="1"/>
  <c r="AR200" i="36" s="1"/>
  <c r="V199" i="55"/>
  <c r="U199" i="55"/>
  <c r="R199" i="55"/>
  <c r="V198" i="55"/>
  <c r="U198" i="55"/>
  <c r="R198" i="55"/>
  <c r="V197" i="55"/>
  <c r="U197" i="55"/>
  <c r="R197" i="55"/>
  <c r="V196" i="55"/>
  <c r="U196" i="55"/>
  <c r="R196" i="55"/>
  <c r="S196" i="55" s="1"/>
  <c r="AR196" i="36" s="1"/>
  <c r="V195" i="55"/>
  <c r="U195" i="55"/>
  <c r="R195" i="55"/>
  <c r="V194" i="55"/>
  <c r="U194" i="55"/>
  <c r="R194" i="55"/>
  <c r="V193" i="55"/>
  <c r="U193" i="55"/>
  <c r="R193" i="55"/>
  <c r="S193" i="55" s="1"/>
  <c r="AR193" i="36" s="1"/>
  <c r="V192" i="55"/>
  <c r="U192" i="55"/>
  <c r="R192" i="55"/>
  <c r="V191" i="55"/>
  <c r="U191" i="55"/>
  <c r="R191" i="55"/>
  <c r="S191" i="55" s="1"/>
  <c r="AR191" i="36" s="1"/>
  <c r="V190" i="55"/>
  <c r="U190" i="55"/>
  <c r="R190" i="55"/>
  <c r="V189" i="55"/>
  <c r="U189" i="55"/>
  <c r="R189" i="55"/>
  <c r="V188" i="55"/>
  <c r="U188" i="55"/>
  <c r="R188" i="55"/>
  <c r="V187" i="55"/>
  <c r="U187" i="55"/>
  <c r="R187" i="55"/>
  <c r="S187" i="55" s="1"/>
  <c r="AR187" i="36" s="1"/>
  <c r="V186" i="55"/>
  <c r="U186" i="55"/>
  <c r="R186" i="55"/>
  <c r="V185" i="55"/>
  <c r="U185" i="55"/>
  <c r="R185" i="55"/>
  <c r="V184" i="55"/>
  <c r="U184" i="55"/>
  <c r="R184" i="55"/>
  <c r="V183" i="55"/>
  <c r="U183" i="55"/>
  <c r="R183" i="55"/>
  <c r="V182" i="55"/>
  <c r="U182" i="55"/>
  <c r="R182" i="55"/>
  <c r="V181" i="55"/>
  <c r="U181" i="55"/>
  <c r="R181" i="55"/>
  <c r="V180" i="55"/>
  <c r="U180" i="55"/>
  <c r="R180" i="55"/>
  <c r="V179" i="55"/>
  <c r="U179" i="55"/>
  <c r="R179" i="55"/>
  <c r="V178" i="55"/>
  <c r="U178" i="55"/>
  <c r="R178" i="55"/>
  <c r="V177" i="55"/>
  <c r="U177" i="55"/>
  <c r="R177" i="55"/>
  <c r="V176" i="55"/>
  <c r="U176" i="55"/>
  <c r="R176" i="55"/>
  <c r="V175" i="55"/>
  <c r="U175" i="55"/>
  <c r="R175" i="55"/>
  <c r="V174" i="55"/>
  <c r="U174" i="55"/>
  <c r="R174" i="55"/>
  <c r="V173" i="55"/>
  <c r="U173" i="55"/>
  <c r="R173" i="55"/>
  <c r="V172" i="55"/>
  <c r="U172" i="55"/>
  <c r="R172" i="55"/>
  <c r="V171" i="55"/>
  <c r="U171" i="55"/>
  <c r="R171" i="55"/>
  <c r="V170" i="55"/>
  <c r="U170" i="55"/>
  <c r="R170" i="55"/>
  <c r="V169" i="55"/>
  <c r="U169" i="55"/>
  <c r="R169" i="55"/>
  <c r="V168" i="55"/>
  <c r="U168" i="55"/>
  <c r="R168" i="55"/>
  <c r="V167" i="55"/>
  <c r="U167" i="55"/>
  <c r="R167" i="55"/>
  <c r="V166" i="55"/>
  <c r="U166" i="55"/>
  <c r="R166" i="55"/>
  <c r="V165" i="55"/>
  <c r="U165" i="55"/>
  <c r="R165" i="55"/>
  <c r="V164" i="55"/>
  <c r="U164" i="55"/>
  <c r="R164" i="55"/>
  <c r="AC164" i="36" s="1"/>
  <c r="V163" i="55"/>
  <c r="U163" i="55"/>
  <c r="R163" i="55"/>
  <c r="V162" i="55"/>
  <c r="U162" i="55"/>
  <c r="R162" i="55"/>
  <c r="V161" i="55"/>
  <c r="U161" i="55"/>
  <c r="R161" i="55"/>
  <c r="V160" i="55"/>
  <c r="U160" i="55"/>
  <c r="R160" i="55"/>
  <c r="V159" i="55"/>
  <c r="U159" i="55"/>
  <c r="R159" i="55"/>
  <c r="S159" i="55" s="1"/>
  <c r="AR159" i="36" s="1"/>
  <c r="V158" i="55"/>
  <c r="U158" i="55"/>
  <c r="R158" i="55"/>
  <c r="V157" i="55"/>
  <c r="U157" i="55"/>
  <c r="R157" i="55"/>
  <c r="AC157" i="36" s="1"/>
  <c r="V156" i="55"/>
  <c r="U156" i="55"/>
  <c r="R156" i="55"/>
  <c r="V155" i="55"/>
  <c r="U155" i="55"/>
  <c r="R155" i="55"/>
  <c r="V154" i="55"/>
  <c r="U154" i="55"/>
  <c r="R154" i="55"/>
  <c r="S154" i="55" s="1"/>
  <c r="AR154" i="36" s="1"/>
  <c r="V153" i="55"/>
  <c r="U153" i="55"/>
  <c r="R153" i="55"/>
  <c r="V152" i="55"/>
  <c r="U152" i="55"/>
  <c r="R152" i="55"/>
  <c r="V151" i="55"/>
  <c r="U151" i="55"/>
  <c r="R151" i="55"/>
  <c r="S151" i="55" s="1"/>
  <c r="AR151" i="36" s="1"/>
  <c r="V150" i="55"/>
  <c r="U150" i="55"/>
  <c r="R150" i="55"/>
  <c r="V149" i="55"/>
  <c r="U149" i="55"/>
  <c r="R149" i="55"/>
  <c r="V148" i="55"/>
  <c r="U148" i="55"/>
  <c r="R148" i="55"/>
  <c r="V147" i="55"/>
  <c r="U147" i="55"/>
  <c r="R147" i="55"/>
  <c r="V146" i="55"/>
  <c r="U146" i="55"/>
  <c r="R146" i="55"/>
  <c r="V145" i="55"/>
  <c r="U145" i="55"/>
  <c r="R145" i="55"/>
  <c r="V144" i="55"/>
  <c r="U144" i="55"/>
  <c r="R144" i="55"/>
  <c r="V143" i="55"/>
  <c r="U143" i="55"/>
  <c r="R143" i="55"/>
  <c r="V142" i="55"/>
  <c r="U142" i="55"/>
  <c r="R142" i="55"/>
  <c r="V141" i="55"/>
  <c r="U141" i="55"/>
  <c r="R141" i="55"/>
  <c r="V140" i="55"/>
  <c r="U140" i="55"/>
  <c r="R140" i="55"/>
  <c r="V139" i="55"/>
  <c r="U139" i="55"/>
  <c r="R139" i="55"/>
  <c r="V138" i="55"/>
  <c r="U138" i="55"/>
  <c r="R138" i="55"/>
  <c r="V137" i="55"/>
  <c r="U137" i="55"/>
  <c r="R137" i="55"/>
  <c r="AC137" i="36" s="1"/>
  <c r="V136" i="55"/>
  <c r="U136" i="55"/>
  <c r="R136" i="55"/>
  <c r="V135" i="55"/>
  <c r="U135" i="55"/>
  <c r="R135" i="55"/>
  <c r="V134" i="55"/>
  <c r="U134" i="55"/>
  <c r="R134" i="55"/>
  <c r="V133" i="55"/>
  <c r="U133" i="55"/>
  <c r="R133" i="55"/>
  <c r="V132" i="55"/>
  <c r="U132" i="55"/>
  <c r="R132" i="55"/>
  <c r="V131" i="55"/>
  <c r="U131" i="55"/>
  <c r="R131" i="55"/>
  <c r="V130" i="55"/>
  <c r="U130" i="55"/>
  <c r="R130" i="55"/>
  <c r="V129" i="55"/>
  <c r="U129" i="55"/>
  <c r="R129" i="55"/>
  <c r="S129" i="55" s="1"/>
  <c r="AR129" i="36" s="1"/>
  <c r="V128" i="55"/>
  <c r="U128" i="55"/>
  <c r="R128" i="55"/>
  <c r="V127" i="55"/>
  <c r="U127" i="55"/>
  <c r="R127" i="55"/>
  <c r="V126" i="55"/>
  <c r="U126" i="55"/>
  <c r="R126" i="55"/>
  <c r="V125" i="55"/>
  <c r="U125" i="55"/>
  <c r="R125" i="55"/>
  <c r="V124" i="55"/>
  <c r="U124" i="55"/>
  <c r="R124" i="55"/>
  <c r="V123" i="55"/>
  <c r="U123" i="55"/>
  <c r="R123" i="55"/>
  <c r="V122" i="55"/>
  <c r="U122" i="55"/>
  <c r="R122" i="55"/>
  <c r="V121" i="55"/>
  <c r="U121" i="55"/>
  <c r="R121" i="55"/>
  <c r="V120" i="55"/>
  <c r="U120" i="55"/>
  <c r="R120" i="55"/>
  <c r="V119" i="55"/>
  <c r="U119" i="55"/>
  <c r="R119" i="55"/>
  <c r="V118" i="55"/>
  <c r="U118" i="55"/>
  <c r="R118" i="55"/>
  <c r="V117" i="55"/>
  <c r="U117" i="55"/>
  <c r="R117" i="55"/>
  <c r="V116" i="55"/>
  <c r="U116" i="55"/>
  <c r="R116" i="55"/>
  <c r="V115" i="55"/>
  <c r="U115" i="55"/>
  <c r="R115" i="55"/>
  <c r="V114" i="55"/>
  <c r="U114" i="55"/>
  <c r="R114" i="55"/>
  <c r="V113" i="55"/>
  <c r="U113" i="55"/>
  <c r="R113" i="55"/>
  <c r="V112" i="55"/>
  <c r="U112" i="55"/>
  <c r="R112" i="55"/>
  <c r="AC112" i="36" s="1"/>
  <c r="V111" i="55"/>
  <c r="U111" i="55"/>
  <c r="R111" i="55"/>
  <c r="V110" i="55"/>
  <c r="U110" i="55"/>
  <c r="R110" i="55"/>
  <c r="V109" i="55"/>
  <c r="U109" i="55"/>
  <c r="R109" i="55"/>
  <c r="V108" i="55"/>
  <c r="U108" i="55"/>
  <c r="R108" i="55"/>
  <c r="V107" i="55"/>
  <c r="U107" i="55"/>
  <c r="R107" i="55"/>
  <c r="V106" i="55"/>
  <c r="U106" i="55"/>
  <c r="R106" i="55"/>
  <c r="V105" i="55"/>
  <c r="U105" i="55"/>
  <c r="R105" i="55"/>
  <c r="V104" i="55"/>
  <c r="U104" i="55"/>
  <c r="R104" i="55"/>
  <c r="V103" i="55"/>
  <c r="U103" i="55"/>
  <c r="R103" i="55"/>
  <c r="V102" i="55"/>
  <c r="U102" i="55"/>
  <c r="R102" i="55"/>
  <c r="V101" i="55"/>
  <c r="U101" i="55"/>
  <c r="R101" i="55"/>
  <c r="V100" i="55"/>
  <c r="U100" i="55"/>
  <c r="R100" i="55"/>
  <c r="V99" i="55"/>
  <c r="U99" i="55"/>
  <c r="R99" i="55"/>
  <c r="V98" i="55"/>
  <c r="U98" i="55"/>
  <c r="R98" i="55"/>
  <c r="AC98" i="36" s="1"/>
  <c r="V97" i="55"/>
  <c r="U97" i="55"/>
  <c r="R97" i="55"/>
  <c r="V96" i="55"/>
  <c r="U96" i="55"/>
  <c r="R96" i="55"/>
  <c r="V95" i="55"/>
  <c r="U95" i="55"/>
  <c r="R95" i="55"/>
  <c r="V94" i="55"/>
  <c r="U94" i="55"/>
  <c r="R94" i="55"/>
  <c r="V93" i="55"/>
  <c r="U93" i="55"/>
  <c r="R93" i="55"/>
  <c r="V92" i="55"/>
  <c r="U92" i="55"/>
  <c r="R92" i="55"/>
  <c r="V91" i="55"/>
  <c r="U91" i="55"/>
  <c r="R91" i="55"/>
  <c r="AC91" i="36" s="1"/>
  <c r="V90" i="55"/>
  <c r="U90" i="55"/>
  <c r="R90" i="55"/>
  <c r="V89" i="55"/>
  <c r="U89" i="55"/>
  <c r="R89" i="55"/>
  <c r="V88" i="55"/>
  <c r="U88" i="55"/>
  <c r="R88" i="55"/>
  <c r="V87" i="55"/>
  <c r="U87" i="55"/>
  <c r="R87" i="55"/>
  <c r="V86" i="55"/>
  <c r="U86" i="55"/>
  <c r="R86" i="55"/>
  <c r="V85" i="55"/>
  <c r="U85" i="55"/>
  <c r="R85" i="55"/>
  <c r="V84" i="55"/>
  <c r="U84" i="55"/>
  <c r="R84" i="55"/>
  <c r="V83" i="55"/>
  <c r="U83" i="55"/>
  <c r="R83" i="55"/>
  <c r="V82" i="55"/>
  <c r="U82" i="55"/>
  <c r="R82" i="55"/>
  <c r="V81" i="55"/>
  <c r="U81" i="55"/>
  <c r="R81" i="55"/>
  <c r="V80" i="55"/>
  <c r="U80" i="55"/>
  <c r="R80" i="55"/>
  <c r="V79" i="55"/>
  <c r="U79" i="55"/>
  <c r="R79" i="55"/>
  <c r="V78" i="55"/>
  <c r="U78" i="55"/>
  <c r="R78" i="55"/>
  <c r="V77" i="55"/>
  <c r="U77" i="55"/>
  <c r="R77" i="55"/>
  <c r="V76" i="55"/>
  <c r="U76" i="55"/>
  <c r="R76" i="55"/>
  <c r="V75" i="55"/>
  <c r="U75" i="55"/>
  <c r="R75" i="55"/>
  <c r="V74" i="55"/>
  <c r="U74" i="55"/>
  <c r="R74" i="55"/>
  <c r="V73" i="55"/>
  <c r="U73" i="55"/>
  <c r="R73" i="55"/>
  <c r="V72" i="55"/>
  <c r="U72" i="55"/>
  <c r="R72" i="55"/>
  <c r="V71" i="55"/>
  <c r="U71" i="55"/>
  <c r="R71" i="55"/>
  <c r="V70" i="55"/>
  <c r="U70" i="55"/>
  <c r="R70" i="55"/>
  <c r="V69" i="55"/>
  <c r="U69" i="55"/>
  <c r="R69" i="55"/>
  <c r="V68" i="55"/>
  <c r="U68" i="55"/>
  <c r="R68" i="55"/>
  <c r="V67" i="55"/>
  <c r="U67" i="55"/>
  <c r="R67" i="55"/>
  <c r="V66" i="55"/>
  <c r="U66" i="55"/>
  <c r="R66" i="55"/>
  <c r="V65" i="55"/>
  <c r="U65" i="55"/>
  <c r="R65" i="55"/>
  <c r="V64" i="55"/>
  <c r="U64" i="55"/>
  <c r="R64" i="55"/>
  <c r="V63" i="55"/>
  <c r="U63" i="55"/>
  <c r="R63" i="55"/>
  <c r="V62" i="55"/>
  <c r="U62" i="55"/>
  <c r="R62" i="55"/>
  <c r="V61" i="55"/>
  <c r="U61" i="55"/>
  <c r="R61" i="55"/>
  <c r="V60" i="55"/>
  <c r="U60" i="55"/>
  <c r="R60" i="55"/>
  <c r="V59" i="55"/>
  <c r="U59" i="55"/>
  <c r="R59" i="55"/>
  <c r="V58" i="55"/>
  <c r="U58" i="55"/>
  <c r="R58" i="55"/>
  <c r="V57" i="55"/>
  <c r="U57" i="55"/>
  <c r="R57" i="55"/>
  <c r="V56" i="55"/>
  <c r="U56" i="55"/>
  <c r="R56" i="55"/>
  <c r="V55" i="55"/>
  <c r="U55" i="55"/>
  <c r="R55" i="55"/>
  <c r="V54" i="55"/>
  <c r="U54" i="55"/>
  <c r="R54" i="55"/>
  <c r="S54" i="55" s="1"/>
  <c r="AR54" i="36" s="1"/>
  <c r="V53" i="55"/>
  <c r="U53" i="55"/>
  <c r="R53" i="55"/>
  <c r="V52" i="55"/>
  <c r="U52" i="55"/>
  <c r="R52" i="55"/>
  <c r="V51" i="55"/>
  <c r="U51" i="55"/>
  <c r="R51" i="55"/>
  <c r="S51" i="55" s="1"/>
  <c r="AR51" i="36" s="1"/>
  <c r="V50" i="55"/>
  <c r="U50" i="55"/>
  <c r="R50" i="55"/>
  <c r="V49" i="55"/>
  <c r="U49" i="55"/>
  <c r="R49" i="55"/>
  <c r="V48" i="55"/>
  <c r="U48" i="55"/>
  <c r="R48" i="55"/>
  <c r="V47" i="55"/>
  <c r="U47" i="55"/>
  <c r="R47" i="55"/>
  <c r="V46" i="55"/>
  <c r="U46" i="55"/>
  <c r="R46" i="55"/>
  <c r="V45" i="55"/>
  <c r="U45" i="55"/>
  <c r="R45" i="55"/>
  <c r="V44" i="55"/>
  <c r="U44" i="55"/>
  <c r="R44" i="55"/>
  <c r="V43" i="55"/>
  <c r="U43" i="55"/>
  <c r="R43" i="55"/>
  <c r="V42" i="55"/>
  <c r="U42" i="55"/>
  <c r="R42" i="55"/>
  <c r="V41" i="55"/>
  <c r="U41" i="55"/>
  <c r="R41" i="55"/>
  <c r="V40" i="55"/>
  <c r="U40" i="55"/>
  <c r="R40" i="55"/>
  <c r="V39" i="55"/>
  <c r="U39" i="55"/>
  <c r="R39" i="55"/>
  <c r="V38" i="55"/>
  <c r="U38" i="55"/>
  <c r="R38" i="55"/>
  <c r="V37" i="55"/>
  <c r="U37" i="55"/>
  <c r="R37" i="55"/>
  <c r="V36" i="55"/>
  <c r="U36" i="55"/>
  <c r="R36" i="55"/>
  <c r="V35" i="55"/>
  <c r="U35" i="55"/>
  <c r="R35" i="55"/>
  <c r="V34" i="55"/>
  <c r="U34" i="55"/>
  <c r="R34" i="55"/>
  <c r="V33" i="55"/>
  <c r="U33" i="55"/>
  <c r="R33" i="55"/>
  <c r="V32" i="55"/>
  <c r="U32" i="55"/>
  <c r="R32" i="55"/>
  <c r="S32" i="55" s="1"/>
  <c r="AR32" i="36" s="1"/>
  <c r="V31" i="55"/>
  <c r="U31" i="55"/>
  <c r="R31" i="55"/>
  <c r="V30" i="55"/>
  <c r="U30" i="55"/>
  <c r="R30" i="55"/>
  <c r="V29" i="55"/>
  <c r="U29" i="55"/>
  <c r="R29" i="55"/>
  <c r="V28" i="55"/>
  <c r="U28" i="55"/>
  <c r="R28" i="55"/>
  <c r="V27" i="55"/>
  <c r="U27" i="55"/>
  <c r="R27" i="55"/>
  <c r="V26" i="55"/>
  <c r="U26" i="55"/>
  <c r="R26" i="55"/>
  <c r="V25" i="55"/>
  <c r="U25" i="55"/>
  <c r="R25" i="55"/>
  <c r="S25" i="55" s="1"/>
  <c r="AR25" i="36" s="1"/>
  <c r="V24" i="55"/>
  <c r="U24" i="55"/>
  <c r="R24" i="55"/>
  <c r="V23" i="55"/>
  <c r="U23" i="55"/>
  <c r="R23" i="55"/>
  <c r="V22" i="55"/>
  <c r="U22" i="55"/>
  <c r="R22" i="55"/>
  <c r="V21" i="55"/>
  <c r="U21" i="55"/>
  <c r="R21" i="55"/>
  <c r="V20" i="55"/>
  <c r="U20" i="55"/>
  <c r="R20" i="55"/>
  <c r="V19" i="55"/>
  <c r="U19" i="55"/>
  <c r="R19" i="55"/>
  <c r="V18" i="55"/>
  <c r="U18" i="55"/>
  <c r="R18" i="55"/>
  <c r="V17" i="55"/>
  <c r="U17" i="55"/>
  <c r="R17" i="55"/>
  <c r="V16" i="55"/>
  <c r="U16" i="55"/>
  <c r="R16" i="55"/>
  <c r="V15" i="55"/>
  <c r="U15" i="55"/>
  <c r="R15" i="55"/>
  <c r="V14" i="55"/>
  <c r="U14" i="55"/>
  <c r="R14" i="55"/>
  <c r="V13" i="55"/>
  <c r="U13" i="55"/>
  <c r="R13" i="55"/>
  <c r="F5" i="55"/>
  <c r="C5" i="55"/>
  <c r="F3" i="55"/>
  <c r="C3" i="55"/>
  <c r="F2" i="55"/>
  <c r="C2" i="55"/>
  <c r="V357" i="54"/>
  <c r="U357" i="54"/>
  <c r="R357" i="54"/>
  <c r="V356" i="54"/>
  <c r="U356" i="54"/>
  <c r="R356" i="54"/>
  <c r="V355" i="54"/>
  <c r="U355" i="54"/>
  <c r="R355" i="54"/>
  <c r="V354" i="54"/>
  <c r="U354" i="54"/>
  <c r="R354" i="54"/>
  <c r="V353" i="54"/>
  <c r="U353" i="54"/>
  <c r="R353" i="54"/>
  <c r="V352" i="54"/>
  <c r="U352" i="54"/>
  <c r="R352" i="54"/>
  <c r="V351" i="54"/>
  <c r="U351" i="54"/>
  <c r="R351" i="54"/>
  <c r="V350" i="54"/>
  <c r="U350" i="54"/>
  <c r="R350" i="54"/>
  <c r="V349" i="54"/>
  <c r="U349" i="54"/>
  <c r="R349" i="54"/>
  <c r="V348" i="54"/>
  <c r="U348" i="54"/>
  <c r="R348" i="54"/>
  <c r="V347" i="54"/>
  <c r="U347" i="54"/>
  <c r="R347" i="54"/>
  <c r="V346" i="54"/>
  <c r="U346" i="54"/>
  <c r="R346" i="54"/>
  <c r="V345" i="54"/>
  <c r="U345" i="54"/>
  <c r="R345" i="54"/>
  <c r="V344" i="54"/>
  <c r="U344" i="54"/>
  <c r="R344" i="54"/>
  <c r="V343" i="54"/>
  <c r="U343" i="54"/>
  <c r="R343" i="54"/>
  <c r="V320" i="54"/>
  <c r="U320" i="54"/>
  <c r="R320" i="54"/>
  <c r="V319" i="54"/>
  <c r="U319" i="54"/>
  <c r="R319" i="54"/>
  <c r="V318" i="54"/>
  <c r="U318" i="54"/>
  <c r="R318" i="54"/>
  <c r="V317" i="54"/>
  <c r="U317" i="54"/>
  <c r="R317" i="54"/>
  <c r="V316" i="54"/>
  <c r="U316" i="54"/>
  <c r="R316" i="54"/>
  <c r="V315" i="54"/>
  <c r="U315" i="54"/>
  <c r="R315" i="54"/>
  <c r="V314" i="54"/>
  <c r="U314" i="54"/>
  <c r="R314" i="54"/>
  <c r="V313" i="54"/>
  <c r="U313" i="54"/>
  <c r="R313" i="54"/>
  <c r="V312" i="54"/>
  <c r="U312" i="54"/>
  <c r="R312" i="54"/>
  <c r="V311" i="54"/>
  <c r="U311" i="54"/>
  <c r="R311" i="54"/>
  <c r="V310" i="54"/>
  <c r="U310" i="54"/>
  <c r="R310" i="54"/>
  <c r="V309" i="54"/>
  <c r="U309" i="54"/>
  <c r="R309" i="54"/>
  <c r="V308" i="54"/>
  <c r="U308" i="54"/>
  <c r="R308" i="54"/>
  <c r="V307" i="54"/>
  <c r="U307" i="54"/>
  <c r="R307" i="54"/>
  <c r="V306" i="54"/>
  <c r="U306" i="54"/>
  <c r="R306" i="54"/>
  <c r="V305" i="54"/>
  <c r="U305" i="54"/>
  <c r="R305" i="54"/>
  <c r="V304" i="54"/>
  <c r="U304" i="54"/>
  <c r="R304" i="54"/>
  <c r="V303" i="54"/>
  <c r="U303" i="54"/>
  <c r="R303" i="54"/>
  <c r="V302" i="54"/>
  <c r="U302" i="54"/>
  <c r="R302" i="54"/>
  <c r="V301" i="54"/>
  <c r="U301" i="54"/>
  <c r="R301" i="54"/>
  <c r="V300" i="54"/>
  <c r="U300" i="54"/>
  <c r="R300" i="54"/>
  <c r="V299" i="54"/>
  <c r="U299" i="54"/>
  <c r="R299" i="54"/>
  <c r="V298" i="54"/>
  <c r="U298" i="54"/>
  <c r="R298" i="54"/>
  <c r="V297" i="54"/>
  <c r="U297" i="54"/>
  <c r="R297" i="54"/>
  <c r="S297" i="54" s="1"/>
  <c r="AQ297" i="36" s="1"/>
  <c r="V296" i="54"/>
  <c r="U296" i="54"/>
  <c r="R296" i="54"/>
  <c r="V295" i="54"/>
  <c r="U295" i="54"/>
  <c r="R295" i="54"/>
  <c r="V294" i="54"/>
  <c r="U294" i="54"/>
  <c r="R294" i="54"/>
  <c r="V293" i="54"/>
  <c r="U293" i="54"/>
  <c r="R293" i="54"/>
  <c r="V292" i="54"/>
  <c r="U292" i="54"/>
  <c r="R292" i="54"/>
  <c r="V291" i="54"/>
  <c r="U291" i="54"/>
  <c r="R291" i="54"/>
  <c r="V290" i="54"/>
  <c r="U290" i="54"/>
  <c r="R290" i="54"/>
  <c r="S290" i="54" s="1"/>
  <c r="AQ290" i="36" s="1"/>
  <c r="V289" i="54"/>
  <c r="U289" i="54"/>
  <c r="R289" i="54"/>
  <c r="S289" i="54" s="1"/>
  <c r="AQ289" i="36" s="1"/>
  <c r="V288" i="54"/>
  <c r="U288" i="54"/>
  <c r="R288" i="54"/>
  <c r="V287" i="54"/>
  <c r="U287" i="54"/>
  <c r="R287" i="54"/>
  <c r="V286" i="54"/>
  <c r="U286" i="54"/>
  <c r="R286" i="54"/>
  <c r="S286" i="54" s="1"/>
  <c r="AQ286" i="36" s="1"/>
  <c r="V285" i="54"/>
  <c r="U285" i="54"/>
  <c r="R285" i="54"/>
  <c r="V284" i="54"/>
  <c r="U284" i="54"/>
  <c r="R284" i="54"/>
  <c r="V283" i="54"/>
  <c r="U283" i="54"/>
  <c r="R283" i="54"/>
  <c r="V282" i="54"/>
  <c r="U282" i="54"/>
  <c r="R282" i="54"/>
  <c r="V281" i="54"/>
  <c r="U281" i="54"/>
  <c r="R281" i="54"/>
  <c r="V280" i="54"/>
  <c r="U280" i="54"/>
  <c r="R280" i="54"/>
  <c r="V279" i="54"/>
  <c r="U279" i="54"/>
  <c r="R279" i="54"/>
  <c r="S279" i="54" s="1"/>
  <c r="AQ279" i="36" s="1"/>
  <c r="V278" i="54"/>
  <c r="U278" i="54"/>
  <c r="R278" i="54"/>
  <c r="V277" i="54"/>
  <c r="U277" i="54"/>
  <c r="R277" i="54"/>
  <c r="V276" i="54"/>
  <c r="U276" i="54"/>
  <c r="R276" i="54"/>
  <c r="V275" i="54"/>
  <c r="U275" i="54"/>
  <c r="R275" i="54"/>
  <c r="V274" i="54"/>
  <c r="U274" i="54"/>
  <c r="R274" i="54"/>
  <c r="V273" i="54"/>
  <c r="U273" i="54"/>
  <c r="R273" i="54"/>
  <c r="V272" i="54"/>
  <c r="U272" i="54"/>
  <c r="R272" i="54"/>
  <c r="V271" i="54"/>
  <c r="U271" i="54"/>
  <c r="R271" i="54"/>
  <c r="V270" i="54"/>
  <c r="U270" i="54"/>
  <c r="R270" i="54"/>
  <c r="V269" i="54"/>
  <c r="U269" i="54"/>
  <c r="R269" i="54"/>
  <c r="V268" i="54"/>
  <c r="U268" i="54"/>
  <c r="R268" i="54"/>
  <c r="V267" i="54"/>
  <c r="U267" i="54"/>
  <c r="R267" i="54"/>
  <c r="V266" i="54"/>
  <c r="U266" i="54"/>
  <c r="R266" i="54"/>
  <c r="V265" i="54"/>
  <c r="U265" i="54"/>
  <c r="R265" i="54"/>
  <c r="V264" i="54"/>
  <c r="U264" i="54"/>
  <c r="R264" i="54"/>
  <c r="V263" i="54"/>
  <c r="U263" i="54"/>
  <c r="R263" i="54"/>
  <c r="V262" i="54"/>
  <c r="U262" i="54"/>
  <c r="R262" i="54"/>
  <c r="V261" i="54"/>
  <c r="U261" i="54"/>
  <c r="R261" i="54"/>
  <c r="V260" i="54"/>
  <c r="U260" i="54"/>
  <c r="R260" i="54"/>
  <c r="V259" i="54"/>
  <c r="U259" i="54"/>
  <c r="R259" i="54"/>
  <c r="V258" i="54"/>
  <c r="U258" i="54"/>
  <c r="R258" i="54"/>
  <c r="V257" i="54"/>
  <c r="U257" i="54"/>
  <c r="R257" i="54"/>
  <c r="V256" i="54"/>
  <c r="U256" i="54"/>
  <c r="R256" i="54"/>
  <c r="V255" i="54"/>
  <c r="U255" i="54"/>
  <c r="R255" i="54"/>
  <c r="V254" i="54"/>
  <c r="U254" i="54"/>
  <c r="R254" i="54"/>
  <c r="V253" i="54"/>
  <c r="U253" i="54"/>
  <c r="R253" i="54"/>
  <c r="V252" i="54"/>
  <c r="U252" i="54"/>
  <c r="R252" i="54"/>
  <c r="V251" i="54"/>
  <c r="U251" i="54"/>
  <c r="R251" i="54"/>
  <c r="V250" i="54"/>
  <c r="U250" i="54"/>
  <c r="R250" i="54"/>
  <c r="V249" i="54"/>
  <c r="U249" i="54"/>
  <c r="R249" i="54"/>
  <c r="V248" i="54"/>
  <c r="U248" i="54"/>
  <c r="R248" i="54"/>
  <c r="V247" i="54"/>
  <c r="U247" i="54"/>
  <c r="R247" i="54"/>
  <c r="AB247" i="36" s="1"/>
  <c r="V246" i="54"/>
  <c r="U246" i="54"/>
  <c r="R246" i="54"/>
  <c r="V245" i="54"/>
  <c r="U245" i="54"/>
  <c r="R245" i="54"/>
  <c r="V244" i="54"/>
  <c r="U244" i="54"/>
  <c r="R244" i="54"/>
  <c r="V243" i="54"/>
  <c r="U243" i="54"/>
  <c r="R243" i="54"/>
  <c r="V242" i="54"/>
  <c r="U242" i="54"/>
  <c r="R242" i="54"/>
  <c r="V241" i="54"/>
  <c r="U241" i="54"/>
  <c r="R241" i="54"/>
  <c r="V240" i="54"/>
  <c r="U240" i="54"/>
  <c r="R240" i="54"/>
  <c r="S240" i="54" s="1"/>
  <c r="AQ240" i="36" s="1"/>
  <c r="V239" i="54"/>
  <c r="U239" i="54"/>
  <c r="R239" i="54"/>
  <c r="V238" i="54"/>
  <c r="U238" i="54"/>
  <c r="R238" i="54"/>
  <c r="V237" i="54"/>
  <c r="U237" i="54"/>
  <c r="R237" i="54"/>
  <c r="V236" i="54"/>
  <c r="U236" i="54"/>
  <c r="R236" i="54"/>
  <c r="V235" i="54"/>
  <c r="U235" i="54"/>
  <c r="R235" i="54"/>
  <c r="V234" i="54"/>
  <c r="U234" i="54"/>
  <c r="R234" i="54"/>
  <c r="V233" i="54"/>
  <c r="U233" i="54"/>
  <c r="R233" i="54"/>
  <c r="S233" i="54" s="1"/>
  <c r="AQ233" i="36" s="1"/>
  <c r="V232" i="54"/>
  <c r="U232" i="54"/>
  <c r="R232" i="54"/>
  <c r="V231" i="54"/>
  <c r="U231" i="54"/>
  <c r="R231" i="54"/>
  <c r="V230" i="54"/>
  <c r="U230" i="54"/>
  <c r="R230" i="54"/>
  <c r="V229" i="54"/>
  <c r="U229" i="54"/>
  <c r="R229" i="54"/>
  <c r="S229" i="54" s="1"/>
  <c r="AQ229" i="36" s="1"/>
  <c r="V228" i="54"/>
  <c r="U228" i="54"/>
  <c r="R228" i="54"/>
  <c r="V227" i="54"/>
  <c r="U227" i="54"/>
  <c r="R227" i="54"/>
  <c r="V226" i="54"/>
  <c r="U226" i="54"/>
  <c r="R226" i="54"/>
  <c r="V225" i="54"/>
  <c r="U225" i="54"/>
  <c r="R225" i="54"/>
  <c r="V224" i="54"/>
  <c r="U224" i="54"/>
  <c r="R224" i="54"/>
  <c r="V223" i="54"/>
  <c r="U223" i="54"/>
  <c r="R223" i="54"/>
  <c r="V222" i="54"/>
  <c r="U222" i="54"/>
  <c r="R222" i="54"/>
  <c r="V221" i="54"/>
  <c r="U221" i="54"/>
  <c r="R221" i="54"/>
  <c r="V220" i="54"/>
  <c r="U220" i="54"/>
  <c r="R220" i="54"/>
  <c r="V219" i="54"/>
  <c r="U219" i="54"/>
  <c r="R219" i="54"/>
  <c r="S219" i="54" s="1"/>
  <c r="AQ219" i="36" s="1"/>
  <c r="V218" i="54"/>
  <c r="U218" i="54"/>
  <c r="R218" i="54"/>
  <c r="V217" i="54"/>
  <c r="U217" i="54"/>
  <c r="R217" i="54"/>
  <c r="V216" i="54"/>
  <c r="U216" i="54"/>
  <c r="R216" i="54"/>
  <c r="V215" i="54"/>
  <c r="U215" i="54"/>
  <c r="R215" i="54"/>
  <c r="V214" i="54"/>
  <c r="U214" i="54"/>
  <c r="R214" i="54"/>
  <c r="V213" i="54"/>
  <c r="U213" i="54"/>
  <c r="R213" i="54"/>
  <c r="V212" i="54"/>
  <c r="U212" i="54"/>
  <c r="R212" i="54"/>
  <c r="V211" i="54"/>
  <c r="U211" i="54"/>
  <c r="R211" i="54"/>
  <c r="V210" i="54"/>
  <c r="U210" i="54"/>
  <c r="R210" i="54"/>
  <c r="V209" i="54"/>
  <c r="U209" i="54"/>
  <c r="R209" i="54"/>
  <c r="S209" i="54" s="1"/>
  <c r="AQ209" i="36" s="1"/>
  <c r="V208" i="54"/>
  <c r="U208" i="54"/>
  <c r="R208" i="54"/>
  <c r="AB208" i="36" s="1"/>
  <c r="V207" i="54"/>
  <c r="U207" i="54"/>
  <c r="R207" i="54"/>
  <c r="V206" i="54"/>
  <c r="U206" i="54"/>
  <c r="R206" i="54"/>
  <c r="AB206" i="36" s="1"/>
  <c r="V205" i="54"/>
  <c r="U205" i="54"/>
  <c r="R205" i="54"/>
  <c r="V204" i="54"/>
  <c r="U204" i="54"/>
  <c r="R204" i="54"/>
  <c r="V203" i="54"/>
  <c r="U203" i="54"/>
  <c r="R203" i="54"/>
  <c r="V202" i="54"/>
  <c r="U202" i="54"/>
  <c r="R202" i="54"/>
  <c r="S202" i="54" s="1"/>
  <c r="AQ202" i="36" s="1"/>
  <c r="V201" i="54"/>
  <c r="U201" i="54"/>
  <c r="R201" i="54"/>
  <c r="V200" i="54"/>
  <c r="U200" i="54"/>
  <c r="R200" i="54"/>
  <c r="V199" i="54"/>
  <c r="U199" i="54"/>
  <c r="R199" i="54"/>
  <c r="V198" i="54"/>
  <c r="U198" i="54"/>
  <c r="R198" i="54"/>
  <c r="V197" i="54"/>
  <c r="U197" i="54"/>
  <c r="R197" i="54"/>
  <c r="V196" i="54"/>
  <c r="U196" i="54"/>
  <c r="R196" i="54"/>
  <c r="V195" i="54"/>
  <c r="U195" i="54"/>
  <c r="R195" i="54"/>
  <c r="V194" i="54"/>
  <c r="U194" i="54"/>
  <c r="R194" i="54"/>
  <c r="V193" i="54"/>
  <c r="U193" i="54"/>
  <c r="R193" i="54"/>
  <c r="S193" i="54" s="1"/>
  <c r="AQ193" i="36" s="1"/>
  <c r="V192" i="54"/>
  <c r="U192" i="54"/>
  <c r="R192" i="54"/>
  <c r="V191" i="54"/>
  <c r="U191" i="54"/>
  <c r="R191" i="54"/>
  <c r="V190" i="54"/>
  <c r="U190" i="54"/>
  <c r="R190" i="54"/>
  <c r="V189" i="54"/>
  <c r="U189" i="54"/>
  <c r="R189" i="54"/>
  <c r="V188" i="54"/>
  <c r="U188" i="54"/>
  <c r="R188" i="54"/>
  <c r="V187" i="54"/>
  <c r="U187" i="54"/>
  <c r="R187" i="54"/>
  <c r="V186" i="54"/>
  <c r="U186" i="54"/>
  <c r="R186" i="54"/>
  <c r="V185" i="54"/>
  <c r="U185" i="54"/>
  <c r="R185" i="54"/>
  <c r="V184" i="54"/>
  <c r="U184" i="54"/>
  <c r="R184" i="54"/>
  <c r="V183" i="54"/>
  <c r="U183" i="54"/>
  <c r="R183" i="54"/>
  <c r="V182" i="54"/>
  <c r="U182" i="54"/>
  <c r="R182" i="54"/>
  <c r="V181" i="54"/>
  <c r="U181" i="54"/>
  <c r="R181" i="54"/>
  <c r="V180" i="54"/>
  <c r="U180" i="54"/>
  <c r="R180" i="54"/>
  <c r="V179" i="54"/>
  <c r="U179" i="54"/>
  <c r="R179" i="54"/>
  <c r="AB179" i="36" s="1"/>
  <c r="V178" i="54"/>
  <c r="U178" i="54"/>
  <c r="R178" i="54"/>
  <c r="S178" i="54" s="1"/>
  <c r="AQ178" i="36" s="1"/>
  <c r="V177" i="54"/>
  <c r="U177" i="54"/>
  <c r="R177" i="54"/>
  <c r="V176" i="54"/>
  <c r="U176" i="54"/>
  <c r="R176" i="54"/>
  <c r="V175" i="54"/>
  <c r="U175" i="54"/>
  <c r="R175" i="54"/>
  <c r="V174" i="54"/>
  <c r="U174" i="54"/>
  <c r="R174" i="54"/>
  <c r="V173" i="54"/>
  <c r="U173" i="54"/>
  <c r="R173" i="54"/>
  <c r="V172" i="54"/>
  <c r="U172" i="54"/>
  <c r="R172" i="54"/>
  <c r="V171" i="54"/>
  <c r="U171" i="54"/>
  <c r="R171" i="54"/>
  <c r="V170" i="54"/>
  <c r="U170" i="54"/>
  <c r="R170" i="54"/>
  <c r="V169" i="54"/>
  <c r="U169" i="54"/>
  <c r="R169" i="54"/>
  <c r="S169" i="54" s="1"/>
  <c r="AQ169" i="36" s="1"/>
  <c r="V168" i="54"/>
  <c r="U168" i="54"/>
  <c r="R168" i="54"/>
  <c r="V167" i="54"/>
  <c r="U167" i="54"/>
  <c r="R167" i="54"/>
  <c r="V166" i="54"/>
  <c r="U166" i="54"/>
  <c r="R166" i="54"/>
  <c r="V165" i="54"/>
  <c r="U165" i="54"/>
  <c r="R165" i="54"/>
  <c r="V164" i="54"/>
  <c r="U164" i="54"/>
  <c r="R164" i="54"/>
  <c r="V163" i="54"/>
  <c r="U163" i="54"/>
  <c r="R163" i="54"/>
  <c r="V162" i="54"/>
  <c r="U162" i="54"/>
  <c r="R162" i="54"/>
  <c r="V161" i="54"/>
  <c r="U161" i="54"/>
  <c r="R161" i="54"/>
  <c r="V160" i="54"/>
  <c r="U160" i="54"/>
  <c r="R160" i="54"/>
  <c r="V159" i="54"/>
  <c r="U159" i="54"/>
  <c r="R159" i="54"/>
  <c r="S159" i="54" s="1"/>
  <c r="AQ159" i="36" s="1"/>
  <c r="V158" i="54"/>
  <c r="U158" i="54"/>
  <c r="R158" i="54"/>
  <c r="V157" i="54"/>
  <c r="U157" i="54"/>
  <c r="R157" i="54"/>
  <c r="V156" i="54"/>
  <c r="U156" i="54"/>
  <c r="R156" i="54"/>
  <c r="V155" i="54"/>
  <c r="U155" i="54"/>
  <c r="R155" i="54"/>
  <c r="AB155" i="36" s="1"/>
  <c r="V154" i="54"/>
  <c r="U154" i="54"/>
  <c r="R154" i="54"/>
  <c r="V153" i="54"/>
  <c r="U153" i="54"/>
  <c r="R153" i="54"/>
  <c r="V152" i="54"/>
  <c r="U152" i="54"/>
  <c r="R152" i="54"/>
  <c r="V151" i="54"/>
  <c r="U151" i="54"/>
  <c r="R151" i="54"/>
  <c r="S151" i="54" s="1"/>
  <c r="AQ151" i="36" s="1"/>
  <c r="V150" i="54"/>
  <c r="U150" i="54"/>
  <c r="R150" i="54"/>
  <c r="V149" i="54"/>
  <c r="U149" i="54"/>
  <c r="R149" i="54"/>
  <c r="V148" i="54"/>
  <c r="U148" i="54"/>
  <c r="R148" i="54"/>
  <c r="V147" i="54"/>
  <c r="U147" i="54"/>
  <c r="R147" i="54"/>
  <c r="V146" i="54"/>
  <c r="U146" i="54"/>
  <c r="R146" i="54"/>
  <c r="V145" i="54"/>
  <c r="U145" i="54"/>
  <c r="R145" i="54"/>
  <c r="V144" i="54"/>
  <c r="U144" i="54"/>
  <c r="R144" i="54"/>
  <c r="V143" i="54"/>
  <c r="U143" i="54"/>
  <c r="R143" i="54"/>
  <c r="V142" i="54"/>
  <c r="U142" i="54"/>
  <c r="R142" i="54"/>
  <c r="V141" i="54"/>
  <c r="U141" i="54"/>
  <c r="R141" i="54"/>
  <c r="V140" i="54"/>
  <c r="U140" i="54"/>
  <c r="R140" i="54"/>
  <c r="V139" i="54"/>
  <c r="U139" i="54"/>
  <c r="R139" i="54"/>
  <c r="V138" i="54"/>
  <c r="U138" i="54"/>
  <c r="R138" i="54"/>
  <c r="V137" i="54"/>
  <c r="U137" i="54"/>
  <c r="R137" i="54"/>
  <c r="V136" i="54"/>
  <c r="U136" i="54"/>
  <c r="R136" i="54"/>
  <c r="V135" i="54"/>
  <c r="U135" i="54"/>
  <c r="R135" i="54"/>
  <c r="S135" i="54" s="1"/>
  <c r="AQ135" i="36" s="1"/>
  <c r="V134" i="54"/>
  <c r="U134" i="54"/>
  <c r="R134" i="54"/>
  <c r="V133" i="54"/>
  <c r="U133" i="54"/>
  <c r="R133" i="54"/>
  <c r="V132" i="54"/>
  <c r="U132" i="54"/>
  <c r="R132" i="54"/>
  <c r="V131" i="54"/>
  <c r="U131" i="54"/>
  <c r="R131" i="54"/>
  <c r="V130" i="54"/>
  <c r="U130" i="54"/>
  <c r="R130" i="54"/>
  <c r="V129" i="54"/>
  <c r="U129" i="54"/>
  <c r="R129" i="54"/>
  <c r="AB129" i="36" s="1"/>
  <c r="V128" i="54"/>
  <c r="U128" i="54"/>
  <c r="R128" i="54"/>
  <c r="V127" i="54"/>
  <c r="U127" i="54"/>
  <c r="R127" i="54"/>
  <c r="V126" i="54"/>
  <c r="U126" i="54"/>
  <c r="R126" i="54"/>
  <c r="V125" i="54"/>
  <c r="U125" i="54"/>
  <c r="R125" i="54"/>
  <c r="V124" i="54"/>
  <c r="U124" i="54"/>
  <c r="R124" i="54"/>
  <c r="V123" i="54"/>
  <c r="U123" i="54"/>
  <c r="R123" i="54"/>
  <c r="V122" i="54"/>
  <c r="U122" i="54"/>
  <c r="R122" i="54"/>
  <c r="V121" i="54"/>
  <c r="U121" i="54"/>
  <c r="R121" i="54"/>
  <c r="V120" i="54"/>
  <c r="U120" i="54"/>
  <c r="R120" i="54"/>
  <c r="V119" i="54"/>
  <c r="U119" i="54"/>
  <c r="R119" i="54"/>
  <c r="V118" i="54"/>
  <c r="U118" i="54"/>
  <c r="R118" i="54"/>
  <c r="V117" i="54"/>
  <c r="U117" i="54"/>
  <c r="R117" i="54"/>
  <c r="V116" i="54"/>
  <c r="U116" i="54"/>
  <c r="R116" i="54"/>
  <c r="V115" i="54"/>
  <c r="U115" i="54"/>
  <c r="R115" i="54"/>
  <c r="V114" i="54"/>
  <c r="U114" i="54"/>
  <c r="R114" i="54"/>
  <c r="S114" i="54" s="1"/>
  <c r="AQ114" i="36" s="1"/>
  <c r="V113" i="54"/>
  <c r="U113" i="54"/>
  <c r="R113" i="54"/>
  <c r="V112" i="54"/>
  <c r="U112" i="54"/>
  <c r="R112" i="54"/>
  <c r="V111" i="54"/>
  <c r="U111" i="54"/>
  <c r="R111" i="54"/>
  <c r="S111" i="54" s="1"/>
  <c r="AQ111" i="36" s="1"/>
  <c r="V110" i="54"/>
  <c r="U110" i="54"/>
  <c r="R110" i="54"/>
  <c r="V109" i="54"/>
  <c r="U109" i="54"/>
  <c r="R109" i="54"/>
  <c r="V108" i="54"/>
  <c r="U108" i="54"/>
  <c r="R108" i="54"/>
  <c r="V107" i="54"/>
  <c r="U107" i="54"/>
  <c r="R107" i="54"/>
  <c r="V106" i="54"/>
  <c r="U106" i="54"/>
  <c r="R106" i="54"/>
  <c r="V105" i="54"/>
  <c r="U105" i="54"/>
  <c r="R105" i="54"/>
  <c r="V104" i="54"/>
  <c r="U104" i="54"/>
  <c r="R104" i="54"/>
  <c r="V103" i="54"/>
  <c r="U103" i="54"/>
  <c r="R103" i="54"/>
  <c r="V102" i="54"/>
  <c r="U102" i="54"/>
  <c r="R102" i="54"/>
  <c r="S102" i="54" s="1"/>
  <c r="AQ102" i="36" s="1"/>
  <c r="V101" i="54"/>
  <c r="U101" i="54"/>
  <c r="R101" i="54"/>
  <c r="V100" i="54"/>
  <c r="U100" i="54"/>
  <c r="R100" i="54"/>
  <c r="V99" i="54"/>
  <c r="U99" i="54"/>
  <c r="R99" i="54"/>
  <c r="V98" i="54"/>
  <c r="U98" i="54"/>
  <c r="R98" i="54"/>
  <c r="V97" i="54"/>
  <c r="U97" i="54"/>
  <c r="R97" i="54"/>
  <c r="V96" i="54"/>
  <c r="U96" i="54"/>
  <c r="R96" i="54"/>
  <c r="V95" i="54"/>
  <c r="U95" i="54"/>
  <c r="R95" i="54"/>
  <c r="V94" i="54"/>
  <c r="U94" i="54"/>
  <c r="R94" i="54"/>
  <c r="V93" i="54"/>
  <c r="U93" i="54"/>
  <c r="R93" i="54"/>
  <c r="V92" i="54"/>
  <c r="U92" i="54"/>
  <c r="R92" i="54"/>
  <c r="V91" i="54"/>
  <c r="U91" i="54"/>
  <c r="R91" i="54"/>
  <c r="V90" i="54"/>
  <c r="U90" i="54"/>
  <c r="R90" i="54"/>
  <c r="V89" i="54"/>
  <c r="U89" i="54"/>
  <c r="R89" i="54"/>
  <c r="V88" i="54"/>
  <c r="U88" i="54"/>
  <c r="R88" i="54"/>
  <c r="V87" i="54"/>
  <c r="U87" i="54"/>
  <c r="R87" i="54"/>
  <c r="S87" i="54" s="1"/>
  <c r="AQ87" i="36" s="1"/>
  <c r="V86" i="54"/>
  <c r="U86" i="54"/>
  <c r="R86" i="54"/>
  <c r="V85" i="54"/>
  <c r="U85" i="54"/>
  <c r="R85" i="54"/>
  <c r="AB85" i="36" s="1"/>
  <c r="V84" i="54"/>
  <c r="U84" i="54"/>
  <c r="R84" i="54"/>
  <c r="V83" i="54"/>
  <c r="U83" i="54"/>
  <c r="R83" i="54"/>
  <c r="V82" i="54"/>
  <c r="U82" i="54"/>
  <c r="R82" i="54"/>
  <c r="V81" i="54"/>
  <c r="U81" i="54"/>
  <c r="R81" i="54"/>
  <c r="AB81" i="36" s="1"/>
  <c r="V80" i="54"/>
  <c r="U80" i="54"/>
  <c r="R80" i="54"/>
  <c r="V79" i="54"/>
  <c r="U79" i="54"/>
  <c r="R79" i="54"/>
  <c r="V78" i="54"/>
  <c r="U78" i="54"/>
  <c r="R78" i="54"/>
  <c r="V77" i="54"/>
  <c r="U77" i="54"/>
  <c r="R77" i="54"/>
  <c r="V76" i="54"/>
  <c r="U76" i="54"/>
  <c r="R76" i="54"/>
  <c r="V75" i="54"/>
  <c r="U75" i="54"/>
  <c r="R75" i="54"/>
  <c r="V74" i="54"/>
  <c r="U74" i="54"/>
  <c r="R74" i="54"/>
  <c r="AB74" i="36" s="1"/>
  <c r="V73" i="54"/>
  <c r="U73" i="54"/>
  <c r="R73" i="54"/>
  <c r="S73" i="54" s="1"/>
  <c r="AQ73" i="36" s="1"/>
  <c r="V72" i="54"/>
  <c r="U72" i="54"/>
  <c r="R72" i="54"/>
  <c r="V71" i="54"/>
  <c r="U71" i="54"/>
  <c r="R71" i="54"/>
  <c r="V70" i="54"/>
  <c r="U70" i="54"/>
  <c r="R70" i="54"/>
  <c r="V69" i="54"/>
  <c r="U69" i="54"/>
  <c r="R69" i="54"/>
  <c r="S69" i="54" s="1"/>
  <c r="AQ69" i="36" s="1"/>
  <c r="V68" i="54"/>
  <c r="U68" i="54"/>
  <c r="R68" i="54"/>
  <c r="V67" i="54"/>
  <c r="U67" i="54"/>
  <c r="R67" i="54"/>
  <c r="V66" i="54"/>
  <c r="U66" i="54"/>
  <c r="R66" i="54"/>
  <c r="V65" i="54"/>
  <c r="U65" i="54"/>
  <c r="R65" i="54"/>
  <c r="V64" i="54"/>
  <c r="U64" i="54"/>
  <c r="R64" i="54"/>
  <c r="AB64" i="36" s="1"/>
  <c r="V63" i="54"/>
  <c r="U63" i="54"/>
  <c r="R63" i="54"/>
  <c r="V62" i="54"/>
  <c r="U62" i="54"/>
  <c r="R62" i="54"/>
  <c r="V61" i="54"/>
  <c r="U61" i="54"/>
  <c r="R61" i="54"/>
  <c r="V60" i="54"/>
  <c r="U60" i="54"/>
  <c r="R60" i="54"/>
  <c r="V59" i="54"/>
  <c r="U59" i="54"/>
  <c r="R59" i="54"/>
  <c r="V58" i="54"/>
  <c r="U58" i="54"/>
  <c r="R58" i="54"/>
  <c r="V57" i="54"/>
  <c r="U57" i="54"/>
  <c r="R57" i="54"/>
  <c r="V56" i="54"/>
  <c r="U56" i="54"/>
  <c r="R56" i="54"/>
  <c r="V55" i="54"/>
  <c r="U55" i="54"/>
  <c r="R55" i="54"/>
  <c r="V54" i="54"/>
  <c r="U54" i="54"/>
  <c r="R54" i="54"/>
  <c r="AB54" i="36" s="1"/>
  <c r="V53" i="54"/>
  <c r="U53" i="54"/>
  <c r="R53" i="54"/>
  <c r="V52" i="54"/>
  <c r="U52" i="54"/>
  <c r="R52" i="54"/>
  <c r="AB52" i="36" s="1"/>
  <c r="V51" i="54"/>
  <c r="U51" i="54"/>
  <c r="R51" i="54"/>
  <c r="V50" i="54"/>
  <c r="U50" i="54"/>
  <c r="R50" i="54"/>
  <c r="V49" i="54"/>
  <c r="U49" i="54"/>
  <c r="R49" i="54"/>
  <c r="V48" i="54"/>
  <c r="U48" i="54"/>
  <c r="R48" i="54"/>
  <c r="V47" i="54"/>
  <c r="U47" i="54"/>
  <c r="R47" i="54"/>
  <c r="V46" i="54"/>
  <c r="U46" i="54"/>
  <c r="R46" i="54"/>
  <c r="AB46" i="36" s="1"/>
  <c r="V45" i="54"/>
  <c r="U45" i="54"/>
  <c r="R45" i="54"/>
  <c r="S45" i="54" s="1"/>
  <c r="AQ45" i="36" s="1"/>
  <c r="V44" i="54"/>
  <c r="U44" i="54"/>
  <c r="R44" i="54"/>
  <c r="V43" i="54"/>
  <c r="U43" i="54"/>
  <c r="R43" i="54"/>
  <c r="V42" i="54"/>
  <c r="U42" i="54"/>
  <c r="R42" i="54"/>
  <c r="V41" i="54"/>
  <c r="U41" i="54"/>
  <c r="R41" i="54"/>
  <c r="V40" i="54"/>
  <c r="U40" i="54"/>
  <c r="R40" i="54"/>
  <c r="V39" i="54"/>
  <c r="U39" i="54"/>
  <c r="R39" i="54"/>
  <c r="V38" i="54"/>
  <c r="U38" i="54"/>
  <c r="R38" i="54"/>
  <c r="V37" i="54"/>
  <c r="U37" i="54"/>
  <c r="R37" i="54"/>
  <c r="V36" i="54"/>
  <c r="U36" i="54"/>
  <c r="R36" i="54"/>
  <c r="V35" i="54"/>
  <c r="U35" i="54"/>
  <c r="R35" i="54"/>
  <c r="V34" i="54"/>
  <c r="U34" i="54"/>
  <c r="R34" i="54"/>
  <c r="V33" i="54"/>
  <c r="U33" i="54"/>
  <c r="R33" i="54"/>
  <c r="V32" i="54"/>
  <c r="U32" i="54"/>
  <c r="R32" i="54"/>
  <c r="V31" i="54"/>
  <c r="U31" i="54"/>
  <c r="R31" i="54"/>
  <c r="V30" i="54"/>
  <c r="U30" i="54"/>
  <c r="R30" i="54"/>
  <c r="V29" i="54"/>
  <c r="U29" i="54"/>
  <c r="R29" i="54"/>
  <c r="V28" i="54"/>
  <c r="U28" i="54"/>
  <c r="R28" i="54"/>
  <c r="V27" i="54"/>
  <c r="U27" i="54"/>
  <c r="R27" i="54"/>
  <c r="V26" i="54"/>
  <c r="U26" i="54"/>
  <c r="R26" i="54"/>
  <c r="V25" i="54"/>
  <c r="U25" i="54"/>
  <c r="R25" i="54"/>
  <c r="V24" i="54"/>
  <c r="U24" i="54"/>
  <c r="R24" i="54"/>
  <c r="V23" i="54"/>
  <c r="U23" i="54"/>
  <c r="R23" i="54"/>
  <c r="V22" i="54"/>
  <c r="U22" i="54"/>
  <c r="R22" i="54"/>
  <c r="V21" i="54"/>
  <c r="U21" i="54"/>
  <c r="R21" i="54"/>
  <c r="V20" i="54"/>
  <c r="U20" i="54"/>
  <c r="R20" i="54"/>
  <c r="V19" i="54"/>
  <c r="U19" i="54"/>
  <c r="R19" i="54"/>
  <c r="V18" i="54"/>
  <c r="U18" i="54"/>
  <c r="R18" i="54"/>
  <c r="V17" i="54"/>
  <c r="U17" i="54"/>
  <c r="R17" i="54"/>
  <c r="V16" i="54"/>
  <c r="U16" i="54"/>
  <c r="R16" i="54"/>
  <c r="V15" i="54"/>
  <c r="U15" i="54"/>
  <c r="R15" i="54"/>
  <c r="V14" i="54"/>
  <c r="U14" i="54"/>
  <c r="R14" i="54"/>
  <c r="AB14" i="36" s="1"/>
  <c r="V13" i="54"/>
  <c r="U13" i="54"/>
  <c r="R13" i="54"/>
  <c r="F5" i="54"/>
  <c r="C5" i="54"/>
  <c r="F3" i="54"/>
  <c r="C3" i="54"/>
  <c r="F2" i="54"/>
  <c r="C2" i="54"/>
  <c r="V363" i="53"/>
  <c r="U363" i="53"/>
  <c r="R363" i="53"/>
  <c r="V362" i="53"/>
  <c r="U362" i="53"/>
  <c r="R362" i="53"/>
  <c r="V361" i="53"/>
  <c r="U361" i="53"/>
  <c r="R361" i="53"/>
  <c r="V360" i="53"/>
  <c r="U360" i="53"/>
  <c r="R360" i="53"/>
  <c r="V359" i="53"/>
  <c r="U359" i="53"/>
  <c r="R359" i="53"/>
  <c r="V358" i="53"/>
  <c r="U358" i="53"/>
  <c r="R358" i="53"/>
  <c r="V357" i="53"/>
  <c r="U357" i="53"/>
  <c r="R357" i="53"/>
  <c r="V356" i="53"/>
  <c r="U356" i="53"/>
  <c r="R356" i="53"/>
  <c r="V355" i="53"/>
  <c r="U355" i="53"/>
  <c r="R355" i="53"/>
  <c r="V354" i="53"/>
  <c r="U354" i="53"/>
  <c r="R354" i="53"/>
  <c r="V353" i="53"/>
  <c r="U353" i="53"/>
  <c r="R353" i="53"/>
  <c r="V352" i="53"/>
  <c r="U352" i="53"/>
  <c r="R352" i="53"/>
  <c r="V351" i="53"/>
  <c r="U351" i="53"/>
  <c r="R351" i="53"/>
  <c r="V350" i="53"/>
  <c r="U350" i="53"/>
  <c r="R350" i="53"/>
  <c r="V349" i="53"/>
  <c r="U349" i="53"/>
  <c r="R349" i="53"/>
  <c r="V348" i="53"/>
  <c r="U348" i="53"/>
  <c r="R348" i="53"/>
  <c r="V347" i="53"/>
  <c r="U347" i="53"/>
  <c r="R347" i="53"/>
  <c r="V346" i="53"/>
  <c r="U346" i="53"/>
  <c r="R346" i="53"/>
  <c r="V345" i="53"/>
  <c r="U345" i="53"/>
  <c r="R345" i="53"/>
  <c r="V344" i="53"/>
  <c r="U344" i="53"/>
  <c r="R344" i="53"/>
  <c r="V343" i="53"/>
  <c r="U343" i="53"/>
  <c r="R343" i="53"/>
  <c r="V320" i="53"/>
  <c r="U320" i="53"/>
  <c r="R320" i="53"/>
  <c r="V319" i="53"/>
  <c r="U319" i="53"/>
  <c r="R319" i="53"/>
  <c r="V318" i="53"/>
  <c r="U318" i="53"/>
  <c r="R318" i="53"/>
  <c r="V317" i="53"/>
  <c r="U317" i="53"/>
  <c r="R317" i="53"/>
  <c r="V316" i="53"/>
  <c r="U316" i="53"/>
  <c r="R316" i="53"/>
  <c r="V315" i="53"/>
  <c r="U315" i="53"/>
  <c r="R315" i="53"/>
  <c r="V314" i="53"/>
  <c r="U314" i="53"/>
  <c r="R314" i="53"/>
  <c r="V313" i="53"/>
  <c r="U313" i="53"/>
  <c r="R313" i="53"/>
  <c r="V312" i="53"/>
  <c r="U312" i="53"/>
  <c r="R312" i="53"/>
  <c r="V311" i="53"/>
  <c r="U311" i="53"/>
  <c r="R311" i="53"/>
  <c r="V310" i="53"/>
  <c r="U310" i="53"/>
  <c r="R310" i="53"/>
  <c r="V309" i="53"/>
  <c r="U309" i="53"/>
  <c r="R309" i="53"/>
  <c r="V308" i="53"/>
  <c r="U308" i="53"/>
  <c r="R308" i="53"/>
  <c r="V307" i="53"/>
  <c r="U307" i="53"/>
  <c r="R307" i="53"/>
  <c r="V306" i="53"/>
  <c r="U306" i="53"/>
  <c r="R306" i="53"/>
  <c r="S306" i="53" s="1"/>
  <c r="AP306" i="36" s="1"/>
  <c r="V305" i="53"/>
  <c r="U305" i="53"/>
  <c r="R305" i="53"/>
  <c r="V304" i="53"/>
  <c r="U304" i="53"/>
  <c r="R304" i="53"/>
  <c r="S304" i="53" s="1"/>
  <c r="AP304" i="36" s="1"/>
  <c r="V303" i="53"/>
  <c r="U303" i="53"/>
  <c r="R303" i="53"/>
  <c r="V302" i="53"/>
  <c r="U302" i="53"/>
  <c r="R302" i="53"/>
  <c r="V301" i="53"/>
  <c r="U301" i="53"/>
  <c r="R301" i="53"/>
  <c r="V300" i="53"/>
  <c r="U300" i="53"/>
  <c r="R300" i="53"/>
  <c r="V299" i="53"/>
  <c r="U299" i="53"/>
  <c r="R299" i="53"/>
  <c r="S299" i="53" s="1"/>
  <c r="AP299" i="36" s="1"/>
  <c r="V298" i="53"/>
  <c r="U298" i="53"/>
  <c r="R298" i="53"/>
  <c r="V297" i="53"/>
  <c r="U297" i="53"/>
  <c r="R297" i="53"/>
  <c r="S297" i="53" s="1"/>
  <c r="AP297" i="36" s="1"/>
  <c r="V296" i="53"/>
  <c r="U296" i="53"/>
  <c r="R296" i="53"/>
  <c r="V295" i="53"/>
  <c r="U295" i="53"/>
  <c r="R295" i="53"/>
  <c r="V294" i="53"/>
  <c r="U294" i="53"/>
  <c r="R294" i="53"/>
  <c r="V293" i="53"/>
  <c r="U293" i="53"/>
  <c r="R293" i="53"/>
  <c r="S293" i="53" s="1"/>
  <c r="AP293" i="36" s="1"/>
  <c r="V292" i="53"/>
  <c r="U292" i="53"/>
  <c r="R292" i="53"/>
  <c r="S292" i="53" s="1"/>
  <c r="AP292" i="36" s="1"/>
  <c r="V291" i="53"/>
  <c r="U291" i="53"/>
  <c r="R291" i="53"/>
  <c r="V290" i="53"/>
  <c r="U290" i="53"/>
  <c r="R290" i="53"/>
  <c r="S290" i="53" s="1"/>
  <c r="AP290" i="36" s="1"/>
  <c r="V289" i="53"/>
  <c r="U289" i="53"/>
  <c r="R289" i="53"/>
  <c r="V288" i="53"/>
  <c r="U288" i="53"/>
  <c r="R288" i="53"/>
  <c r="V287" i="53"/>
  <c r="U287" i="53"/>
  <c r="R287" i="53"/>
  <c r="V286" i="53"/>
  <c r="U286" i="53"/>
  <c r="R286" i="53"/>
  <c r="S286" i="53" s="1"/>
  <c r="AP286" i="36" s="1"/>
  <c r="V285" i="53"/>
  <c r="U285" i="53"/>
  <c r="R285" i="53"/>
  <c r="V284" i="53"/>
  <c r="U284" i="53"/>
  <c r="R284" i="53"/>
  <c r="V283" i="53"/>
  <c r="U283" i="53"/>
  <c r="R283" i="53"/>
  <c r="V282" i="53"/>
  <c r="U282" i="53"/>
  <c r="R282" i="53"/>
  <c r="V281" i="53"/>
  <c r="U281" i="53"/>
  <c r="R281" i="53"/>
  <c r="V280" i="53"/>
  <c r="U280" i="53"/>
  <c r="R280" i="53"/>
  <c r="V279" i="53"/>
  <c r="U279" i="53"/>
  <c r="R279" i="53"/>
  <c r="S279" i="53" s="1"/>
  <c r="AP279" i="36" s="1"/>
  <c r="V278" i="53"/>
  <c r="U278" i="53"/>
  <c r="R278" i="53"/>
  <c r="V277" i="53"/>
  <c r="U277" i="53"/>
  <c r="R277" i="53"/>
  <c r="V276" i="53"/>
  <c r="U276" i="53"/>
  <c r="R276" i="53"/>
  <c r="AA276" i="36" s="1"/>
  <c r="V275" i="53"/>
  <c r="U275" i="53"/>
  <c r="R275" i="53"/>
  <c r="V274" i="53"/>
  <c r="U274" i="53"/>
  <c r="R274" i="53"/>
  <c r="V273" i="53"/>
  <c r="U273" i="53"/>
  <c r="R273" i="53"/>
  <c r="V272" i="53"/>
  <c r="U272" i="53"/>
  <c r="R272" i="53"/>
  <c r="V271" i="53"/>
  <c r="U271" i="53"/>
  <c r="R271" i="53"/>
  <c r="V270" i="53"/>
  <c r="U270" i="53"/>
  <c r="R270" i="53"/>
  <c r="V269" i="53"/>
  <c r="U269" i="53"/>
  <c r="R269" i="53"/>
  <c r="V268" i="53"/>
  <c r="U268" i="53"/>
  <c r="R268" i="53"/>
  <c r="V267" i="53"/>
  <c r="U267" i="53"/>
  <c r="R267" i="53"/>
  <c r="V266" i="53"/>
  <c r="U266" i="53"/>
  <c r="R266" i="53"/>
  <c r="V265" i="53"/>
  <c r="U265" i="53"/>
  <c r="R265" i="53"/>
  <c r="V264" i="53"/>
  <c r="U264" i="53"/>
  <c r="R264" i="53"/>
  <c r="V263" i="53"/>
  <c r="U263" i="53"/>
  <c r="R263" i="53"/>
  <c r="V262" i="53"/>
  <c r="U262" i="53"/>
  <c r="R262" i="53"/>
  <c r="V261" i="53"/>
  <c r="U261" i="53"/>
  <c r="R261" i="53"/>
  <c r="V260" i="53"/>
  <c r="U260" i="53"/>
  <c r="R260" i="53"/>
  <c r="V259" i="53"/>
  <c r="U259" i="53"/>
  <c r="R259" i="53"/>
  <c r="V258" i="53"/>
  <c r="U258" i="53"/>
  <c r="R258" i="53"/>
  <c r="V257" i="53"/>
  <c r="U257" i="53"/>
  <c r="R257" i="53"/>
  <c r="V256" i="53"/>
  <c r="U256" i="53"/>
  <c r="R256" i="53"/>
  <c r="V255" i="53"/>
  <c r="U255" i="53"/>
  <c r="R255" i="53"/>
  <c r="V254" i="53"/>
  <c r="U254" i="53"/>
  <c r="R254" i="53"/>
  <c r="V253" i="53"/>
  <c r="U253" i="53"/>
  <c r="R253" i="53"/>
  <c r="V252" i="53"/>
  <c r="U252" i="53"/>
  <c r="R252" i="53"/>
  <c r="V251" i="53"/>
  <c r="U251" i="53"/>
  <c r="R251" i="53"/>
  <c r="V250" i="53"/>
  <c r="U250" i="53"/>
  <c r="R250" i="53"/>
  <c r="V249" i="53"/>
  <c r="U249" i="53"/>
  <c r="R249" i="53"/>
  <c r="V248" i="53"/>
  <c r="U248" i="53"/>
  <c r="R248" i="53"/>
  <c r="V247" i="53"/>
  <c r="U247" i="53"/>
  <c r="R247" i="53"/>
  <c r="V246" i="53"/>
  <c r="U246" i="53"/>
  <c r="R246" i="53"/>
  <c r="V245" i="53"/>
  <c r="U245" i="53"/>
  <c r="R245" i="53"/>
  <c r="V244" i="53"/>
  <c r="U244" i="53"/>
  <c r="R244" i="53"/>
  <c r="V243" i="53"/>
  <c r="U243" i="53"/>
  <c r="R243" i="53"/>
  <c r="V242" i="53"/>
  <c r="U242" i="53"/>
  <c r="R242" i="53"/>
  <c r="S242" i="53" s="1"/>
  <c r="AP242" i="36" s="1"/>
  <c r="V241" i="53"/>
  <c r="U241" i="53"/>
  <c r="R241" i="53"/>
  <c r="V240" i="53"/>
  <c r="U240" i="53"/>
  <c r="R240" i="53"/>
  <c r="S240" i="53" s="1"/>
  <c r="AP240" i="36" s="1"/>
  <c r="V239" i="53"/>
  <c r="U239" i="53"/>
  <c r="R239" i="53"/>
  <c r="V238" i="53"/>
  <c r="U238" i="53"/>
  <c r="R238" i="53"/>
  <c r="V237" i="53"/>
  <c r="U237" i="53"/>
  <c r="R237" i="53"/>
  <c r="V236" i="53"/>
  <c r="U236" i="53"/>
  <c r="R236" i="53"/>
  <c r="V235" i="53"/>
  <c r="U235" i="53"/>
  <c r="R235" i="53"/>
  <c r="S235" i="53" s="1"/>
  <c r="AP235" i="36" s="1"/>
  <c r="V234" i="53"/>
  <c r="U234" i="53"/>
  <c r="R234" i="53"/>
  <c r="V233" i="53"/>
  <c r="U233" i="53"/>
  <c r="R233" i="53"/>
  <c r="S233" i="53" s="1"/>
  <c r="AP233" i="36" s="1"/>
  <c r="V232" i="53"/>
  <c r="U232" i="53"/>
  <c r="R232" i="53"/>
  <c r="V231" i="53"/>
  <c r="U231" i="53"/>
  <c r="R231" i="53"/>
  <c r="AA231" i="36" s="1"/>
  <c r="V230" i="53"/>
  <c r="U230" i="53"/>
  <c r="R230" i="53"/>
  <c r="V229" i="53"/>
  <c r="U229" i="53"/>
  <c r="R229" i="53"/>
  <c r="S229" i="53" s="1"/>
  <c r="AP229" i="36" s="1"/>
  <c r="V228" i="53"/>
  <c r="U228" i="53"/>
  <c r="R228" i="53"/>
  <c r="V227" i="53"/>
  <c r="U227" i="53"/>
  <c r="R227" i="53"/>
  <c r="V226" i="53"/>
  <c r="U226" i="53"/>
  <c r="R226" i="53"/>
  <c r="V225" i="53"/>
  <c r="U225" i="53"/>
  <c r="R225" i="53"/>
  <c r="V224" i="53"/>
  <c r="U224" i="53"/>
  <c r="R224" i="53"/>
  <c r="V223" i="53"/>
  <c r="U223" i="53"/>
  <c r="R223" i="53"/>
  <c r="S223" i="53" s="1"/>
  <c r="AP223" i="36" s="1"/>
  <c r="V222" i="53"/>
  <c r="U222" i="53"/>
  <c r="R222" i="53"/>
  <c r="V221" i="53"/>
  <c r="U221" i="53"/>
  <c r="R221" i="53"/>
  <c r="V220" i="53"/>
  <c r="U220" i="53"/>
  <c r="R220" i="53"/>
  <c r="V219" i="53"/>
  <c r="U219" i="53"/>
  <c r="R219" i="53"/>
  <c r="V218" i="53"/>
  <c r="U218" i="53"/>
  <c r="R218" i="53"/>
  <c r="AA218" i="36" s="1"/>
  <c r="V217" i="53"/>
  <c r="U217" i="53"/>
  <c r="R217" i="53"/>
  <c r="V216" i="53"/>
  <c r="U216" i="53"/>
  <c r="R216" i="53"/>
  <c r="V215" i="53"/>
  <c r="U215" i="53"/>
  <c r="R215" i="53"/>
  <c r="V214" i="53"/>
  <c r="U214" i="53"/>
  <c r="R214" i="53"/>
  <c r="V213" i="53"/>
  <c r="U213" i="53"/>
  <c r="R213" i="53"/>
  <c r="V212" i="53"/>
  <c r="U212" i="53"/>
  <c r="R212" i="53"/>
  <c r="V211" i="53"/>
  <c r="U211" i="53"/>
  <c r="R211" i="53"/>
  <c r="V210" i="53"/>
  <c r="U210" i="53"/>
  <c r="R210" i="53"/>
  <c r="V209" i="53"/>
  <c r="U209" i="53"/>
  <c r="R209" i="53"/>
  <c r="V208" i="53"/>
  <c r="U208" i="53"/>
  <c r="R208" i="53"/>
  <c r="V207" i="53"/>
  <c r="U207" i="53"/>
  <c r="R207" i="53"/>
  <c r="V206" i="53"/>
  <c r="U206" i="53"/>
  <c r="R206" i="53"/>
  <c r="V205" i="53"/>
  <c r="U205" i="53"/>
  <c r="R205" i="53"/>
  <c r="V204" i="53"/>
  <c r="U204" i="53"/>
  <c r="R204" i="53"/>
  <c r="V203" i="53"/>
  <c r="U203" i="53"/>
  <c r="R203" i="53"/>
  <c r="V202" i="53"/>
  <c r="U202" i="53"/>
  <c r="R202" i="53"/>
  <c r="V201" i="53"/>
  <c r="U201" i="53"/>
  <c r="R201" i="53"/>
  <c r="V200" i="53"/>
  <c r="U200" i="53"/>
  <c r="R200" i="53"/>
  <c r="V199" i="53"/>
  <c r="U199" i="53"/>
  <c r="R199" i="53"/>
  <c r="V198" i="53"/>
  <c r="U198" i="53"/>
  <c r="R198" i="53"/>
  <c r="V197" i="53"/>
  <c r="U197" i="53"/>
  <c r="R197" i="53"/>
  <c r="AA197" i="36" s="1"/>
  <c r="V196" i="53"/>
  <c r="U196" i="53"/>
  <c r="R196" i="53"/>
  <c r="V195" i="53"/>
  <c r="U195" i="53"/>
  <c r="R195" i="53"/>
  <c r="V194" i="53"/>
  <c r="U194" i="53"/>
  <c r="R194" i="53"/>
  <c r="V193" i="53"/>
  <c r="U193" i="53"/>
  <c r="R193" i="53"/>
  <c r="V192" i="53"/>
  <c r="U192" i="53"/>
  <c r="R192" i="53"/>
  <c r="AA192" i="36" s="1"/>
  <c r="V191" i="53"/>
  <c r="U191" i="53"/>
  <c r="R191" i="53"/>
  <c r="V190" i="53"/>
  <c r="U190" i="53"/>
  <c r="R190" i="53"/>
  <c r="V189" i="53"/>
  <c r="U189" i="53"/>
  <c r="R189" i="53"/>
  <c r="V188" i="53"/>
  <c r="U188" i="53"/>
  <c r="R188" i="53"/>
  <c r="V187" i="53"/>
  <c r="U187" i="53"/>
  <c r="R187" i="53"/>
  <c r="S187" i="53" s="1"/>
  <c r="AP187" i="36" s="1"/>
  <c r="V186" i="53"/>
  <c r="U186" i="53"/>
  <c r="R186" i="53"/>
  <c r="V185" i="53"/>
  <c r="U185" i="53"/>
  <c r="R185" i="53"/>
  <c r="V184" i="53"/>
  <c r="U184" i="53"/>
  <c r="R184" i="53"/>
  <c r="V183" i="53"/>
  <c r="U183" i="53"/>
  <c r="R183" i="53"/>
  <c r="V182" i="53"/>
  <c r="U182" i="53"/>
  <c r="R182" i="53"/>
  <c r="V181" i="53"/>
  <c r="U181" i="53"/>
  <c r="R181" i="53"/>
  <c r="V180" i="53"/>
  <c r="U180" i="53"/>
  <c r="R180" i="53"/>
  <c r="V179" i="53"/>
  <c r="U179" i="53"/>
  <c r="R179" i="53"/>
  <c r="V178" i="53"/>
  <c r="U178" i="53"/>
  <c r="R178" i="53"/>
  <c r="V177" i="53"/>
  <c r="U177" i="53"/>
  <c r="R177" i="53"/>
  <c r="V176" i="53"/>
  <c r="U176" i="53"/>
  <c r="R176" i="53"/>
  <c r="V175" i="53"/>
  <c r="U175" i="53"/>
  <c r="R175" i="53"/>
  <c r="V174" i="53"/>
  <c r="U174" i="53"/>
  <c r="R174" i="53"/>
  <c r="V173" i="53"/>
  <c r="U173" i="53"/>
  <c r="R173" i="53"/>
  <c r="V172" i="53"/>
  <c r="U172" i="53"/>
  <c r="R172" i="53"/>
  <c r="V171" i="53"/>
  <c r="U171" i="53"/>
  <c r="R171" i="53"/>
  <c r="V170" i="53"/>
  <c r="U170" i="53"/>
  <c r="R170" i="53"/>
  <c r="V169" i="53"/>
  <c r="U169" i="53"/>
  <c r="R169" i="53"/>
  <c r="V168" i="53"/>
  <c r="U168" i="53"/>
  <c r="R168" i="53"/>
  <c r="V167" i="53"/>
  <c r="U167" i="53"/>
  <c r="R167" i="53"/>
  <c r="V166" i="53"/>
  <c r="U166" i="53"/>
  <c r="R166" i="53"/>
  <c r="AA166" i="36" s="1"/>
  <c r="V165" i="53"/>
  <c r="U165" i="53"/>
  <c r="R165" i="53"/>
  <c r="V164" i="53"/>
  <c r="U164" i="53"/>
  <c r="R164" i="53"/>
  <c r="S164" i="53" s="1"/>
  <c r="AP164" i="36" s="1"/>
  <c r="V163" i="53"/>
  <c r="U163" i="53"/>
  <c r="R163" i="53"/>
  <c r="V162" i="53"/>
  <c r="U162" i="53"/>
  <c r="R162" i="53"/>
  <c r="V161" i="53"/>
  <c r="U161" i="53"/>
  <c r="R161" i="53"/>
  <c r="S161" i="53" s="1"/>
  <c r="AP161" i="36" s="1"/>
  <c r="V160" i="53"/>
  <c r="U160" i="53"/>
  <c r="R160" i="53"/>
  <c r="V159" i="53"/>
  <c r="U159" i="53"/>
  <c r="R159" i="53"/>
  <c r="AA159" i="36" s="1"/>
  <c r="V158" i="53"/>
  <c r="U158" i="53"/>
  <c r="R158" i="53"/>
  <c r="V157" i="53"/>
  <c r="U157" i="53"/>
  <c r="R157" i="53"/>
  <c r="V156" i="53"/>
  <c r="U156" i="53"/>
  <c r="R156" i="53"/>
  <c r="S156" i="53" s="1"/>
  <c r="AP156" i="36" s="1"/>
  <c r="V155" i="53"/>
  <c r="U155" i="53"/>
  <c r="R155" i="53"/>
  <c r="V154" i="53"/>
  <c r="U154" i="53"/>
  <c r="R154" i="53"/>
  <c r="S154" i="53" s="1"/>
  <c r="AP154" i="36" s="1"/>
  <c r="V153" i="53"/>
  <c r="U153" i="53"/>
  <c r="R153" i="53"/>
  <c r="AA153" i="36" s="1"/>
  <c r="V152" i="53"/>
  <c r="U152" i="53"/>
  <c r="R152" i="53"/>
  <c r="V151" i="53"/>
  <c r="U151" i="53"/>
  <c r="R151" i="53"/>
  <c r="V150" i="53"/>
  <c r="U150" i="53"/>
  <c r="R150" i="53"/>
  <c r="V149" i="53"/>
  <c r="U149" i="53"/>
  <c r="R149" i="53"/>
  <c r="S149" i="53" s="1"/>
  <c r="AP149" i="36" s="1"/>
  <c r="V148" i="53"/>
  <c r="U148" i="53"/>
  <c r="R148" i="53"/>
  <c r="V147" i="53"/>
  <c r="U147" i="53"/>
  <c r="R147" i="53"/>
  <c r="V146" i="53"/>
  <c r="U146" i="53"/>
  <c r="R146" i="53"/>
  <c r="V145" i="53"/>
  <c r="U145" i="53"/>
  <c r="R145" i="53"/>
  <c r="V144" i="53"/>
  <c r="U144" i="53"/>
  <c r="R144" i="53"/>
  <c r="V143" i="53"/>
  <c r="U143" i="53"/>
  <c r="R143" i="53"/>
  <c r="V142" i="53"/>
  <c r="U142" i="53"/>
  <c r="R142" i="53"/>
  <c r="V141" i="53"/>
  <c r="U141" i="53"/>
  <c r="R141" i="53"/>
  <c r="V140" i="53"/>
  <c r="U140" i="53"/>
  <c r="R140" i="53"/>
  <c r="V139" i="53"/>
  <c r="U139" i="53"/>
  <c r="R139" i="53"/>
  <c r="V138" i="53"/>
  <c r="U138" i="53"/>
  <c r="R138" i="53"/>
  <c r="V137" i="53"/>
  <c r="U137" i="53"/>
  <c r="R137" i="53"/>
  <c r="V136" i="53"/>
  <c r="U136" i="53"/>
  <c r="R136" i="53"/>
  <c r="V135" i="53"/>
  <c r="U135" i="53"/>
  <c r="R135" i="53"/>
  <c r="S135" i="53" s="1"/>
  <c r="AP135" i="36" s="1"/>
  <c r="V134" i="53"/>
  <c r="U134" i="53"/>
  <c r="R134" i="53"/>
  <c r="V133" i="53"/>
  <c r="U133" i="53"/>
  <c r="R133" i="53"/>
  <c r="S133" i="53" s="1"/>
  <c r="AP133" i="36" s="1"/>
  <c r="V132" i="53"/>
  <c r="U132" i="53"/>
  <c r="R132" i="53"/>
  <c r="V131" i="53"/>
  <c r="U131" i="53"/>
  <c r="R131" i="53"/>
  <c r="V130" i="53"/>
  <c r="U130" i="53"/>
  <c r="R130" i="53"/>
  <c r="V129" i="53"/>
  <c r="U129" i="53"/>
  <c r="R129" i="53"/>
  <c r="V128" i="53"/>
  <c r="U128" i="53"/>
  <c r="R128" i="53"/>
  <c r="V127" i="53"/>
  <c r="U127" i="53"/>
  <c r="R127" i="53"/>
  <c r="AA127" i="36" s="1"/>
  <c r="V126" i="53"/>
  <c r="U126" i="53"/>
  <c r="R126" i="53"/>
  <c r="V125" i="53"/>
  <c r="U125" i="53"/>
  <c r="R125" i="53"/>
  <c r="V124" i="53"/>
  <c r="U124" i="53"/>
  <c r="R124" i="53"/>
  <c r="V123" i="53"/>
  <c r="U123" i="53"/>
  <c r="R123" i="53"/>
  <c r="S123" i="53" s="1"/>
  <c r="AP123" i="36" s="1"/>
  <c r="V122" i="53"/>
  <c r="U122" i="53"/>
  <c r="R122" i="53"/>
  <c r="V121" i="53"/>
  <c r="U121" i="53"/>
  <c r="R121" i="53"/>
  <c r="V120" i="53"/>
  <c r="U120" i="53"/>
  <c r="R120" i="53"/>
  <c r="V119" i="53"/>
  <c r="U119" i="53"/>
  <c r="R119" i="53"/>
  <c r="V118" i="53"/>
  <c r="U118" i="53"/>
  <c r="R118" i="53"/>
  <c r="V117" i="53"/>
  <c r="U117" i="53"/>
  <c r="R117" i="53"/>
  <c r="S117" i="53" s="1"/>
  <c r="AP117" i="36" s="1"/>
  <c r="V116" i="53"/>
  <c r="U116" i="53"/>
  <c r="R116" i="53"/>
  <c r="V115" i="53"/>
  <c r="U115" i="53"/>
  <c r="R115" i="53"/>
  <c r="V114" i="53"/>
  <c r="U114" i="53"/>
  <c r="R114" i="53"/>
  <c r="V113" i="53"/>
  <c r="U113" i="53"/>
  <c r="R113" i="53"/>
  <c r="V112" i="53"/>
  <c r="U112" i="53"/>
  <c r="R112" i="53"/>
  <c r="V111" i="53"/>
  <c r="U111" i="53"/>
  <c r="R111" i="53"/>
  <c r="S111" i="53" s="1"/>
  <c r="AP111" i="36" s="1"/>
  <c r="V110" i="53"/>
  <c r="U110" i="53"/>
  <c r="R110" i="53"/>
  <c r="V109" i="53"/>
  <c r="U109" i="53"/>
  <c r="R109" i="53"/>
  <c r="V108" i="53"/>
  <c r="U108" i="53"/>
  <c r="R108" i="53"/>
  <c r="S108" i="53" s="1"/>
  <c r="AP108" i="36" s="1"/>
  <c r="V107" i="53"/>
  <c r="U107" i="53"/>
  <c r="R107" i="53"/>
  <c r="V106" i="53"/>
  <c r="U106" i="53"/>
  <c r="R106" i="53"/>
  <c r="V105" i="53"/>
  <c r="U105" i="53"/>
  <c r="R105" i="53"/>
  <c r="V104" i="53"/>
  <c r="U104" i="53"/>
  <c r="R104" i="53"/>
  <c r="V103" i="53"/>
  <c r="U103" i="53"/>
  <c r="R103" i="53"/>
  <c r="V102" i="53"/>
  <c r="U102" i="53"/>
  <c r="R102" i="53"/>
  <c r="S102" i="53" s="1"/>
  <c r="AP102" i="36" s="1"/>
  <c r="V101" i="53"/>
  <c r="U101" i="53"/>
  <c r="R101" i="53"/>
  <c r="AA101" i="36" s="1"/>
  <c r="V100" i="53"/>
  <c r="U100" i="53"/>
  <c r="R100" i="53"/>
  <c r="V99" i="53"/>
  <c r="U99" i="53"/>
  <c r="R99" i="53"/>
  <c r="V98" i="53"/>
  <c r="U98" i="53"/>
  <c r="R98" i="53"/>
  <c r="V97" i="53"/>
  <c r="U97" i="53"/>
  <c r="R97" i="53"/>
  <c r="V96" i="53"/>
  <c r="U96" i="53"/>
  <c r="R96" i="53"/>
  <c r="V95" i="53"/>
  <c r="U95" i="53"/>
  <c r="R95" i="53"/>
  <c r="V94" i="53"/>
  <c r="U94" i="53"/>
  <c r="R94" i="53"/>
  <c r="V93" i="53"/>
  <c r="U93" i="53"/>
  <c r="R93" i="53"/>
  <c r="V92" i="53"/>
  <c r="U92" i="53"/>
  <c r="R92" i="53"/>
  <c r="V91" i="53"/>
  <c r="U91" i="53"/>
  <c r="R91" i="53"/>
  <c r="V90" i="53"/>
  <c r="U90" i="53"/>
  <c r="R90" i="53"/>
  <c r="V89" i="53"/>
  <c r="U89" i="53"/>
  <c r="R89" i="53"/>
  <c r="V88" i="53"/>
  <c r="U88" i="53"/>
  <c r="R88" i="53"/>
  <c r="V87" i="53"/>
  <c r="U87" i="53"/>
  <c r="R87" i="53"/>
  <c r="V86" i="53"/>
  <c r="U86" i="53"/>
  <c r="R86" i="53"/>
  <c r="V85" i="53"/>
  <c r="U85" i="53"/>
  <c r="R85" i="53"/>
  <c r="V84" i="53"/>
  <c r="U84" i="53"/>
  <c r="R84" i="53"/>
  <c r="V83" i="53"/>
  <c r="U83" i="53"/>
  <c r="R83" i="53"/>
  <c r="V82" i="53"/>
  <c r="U82" i="53"/>
  <c r="R82" i="53"/>
  <c r="V81" i="53"/>
  <c r="U81" i="53"/>
  <c r="R81" i="53"/>
  <c r="V80" i="53"/>
  <c r="U80" i="53"/>
  <c r="R80" i="53"/>
  <c r="V79" i="53"/>
  <c r="U79" i="53"/>
  <c r="R79" i="53"/>
  <c r="V78" i="53"/>
  <c r="U78" i="53"/>
  <c r="R78" i="53"/>
  <c r="V77" i="53"/>
  <c r="U77" i="53"/>
  <c r="R77" i="53"/>
  <c r="V76" i="53"/>
  <c r="U76" i="53"/>
  <c r="R76" i="53"/>
  <c r="V75" i="53"/>
  <c r="U75" i="53"/>
  <c r="R75" i="53"/>
  <c r="V74" i="53"/>
  <c r="U74" i="53"/>
  <c r="R74" i="53"/>
  <c r="V73" i="53"/>
  <c r="U73" i="53"/>
  <c r="R73" i="53"/>
  <c r="V72" i="53"/>
  <c r="U72" i="53"/>
  <c r="R72" i="53"/>
  <c r="V71" i="53"/>
  <c r="U71" i="53"/>
  <c r="R71" i="53"/>
  <c r="V70" i="53"/>
  <c r="U70" i="53"/>
  <c r="R70" i="53"/>
  <c r="V69" i="53"/>
  <c r="U69" i="53"/>
  <c r="R69" i="53"/>
  <c r="V68" i="53"/>
  <c r="U68" i="53"/>
  <c r="R68" i="53"/>
  <c r="V67" i="53"/>
  <c r="U67" i="53"/>
  <c r="R67" i="53"/>
  <c r="V66" i="53"/>
  <c r="U66" i="53"/>
  <c r="R66" i="53"/>
  <c r="V65" i="53"/>
  <c r="U65" i="53"/>
  <c r="R65" i="53"/>
  <c r="V64" i="53"/>
  <c r="U64" i="53"/>
  <c r="R64" i="53"/>
  <c r="V63" i="53"/>
  <c r="U63" i="53"/>
  <c r="R63" i="53"/>
  <c r="V62" i="53"/>
  <c r="U62" i="53"/>
  <c r="R62" i="53"/>
  <c r="V61" i="53"/>
  <c r="U61" i="53"/>
  <c r="R61" i="53"/>
  <c r="V60" i="53"/>
  <c r="U60" i="53"/>
  <c r="R60" i="53"/>
  <c r="V59" i="53"/>
  <c r="U59" i="53"/>
  <c r="R59" i="53"/>
  <c r="V58" i="53"/>
  <c r="U58" i="53"/>
  <c r="R58" i="53"/>
  <c r="V57" i="53"/>
  <c r="U57" i="53"/>
  <c r="R57" i="53"/>
  <c r="V56" i="53"/>
  <c r="U56" i="53"/>
  <c r="R56" i="53"/>
  <c r="V55" i="53"/>
  <c r="U55" i="53"/>
  <c r="R55" i="53"/>
  <c r="V54" i="53"/>
  <c r="U54" i="53"/>
  <c r="R54" i="53"/>
  <c r="V53" i="53"/>
  <c r="U53" i="53"/>
  <c r="R53" i="53"/>
  <c r="V52" i="53"/>
  <c r="U52" i="53"/>
  <c r="R52" i="53"/>
  <c r="V51" i="53"/>
  <c r="U51" i="53"/>
  <c r="R51" i="53"/>
  <c r="S51" i="53" s="1"/>
  <c r="AP51" i="36" s="1"/>
  <c r="V50" i="53"/>
  <c r="U50" i="53"/>
  <c r="R50" i="53"/>
  <c r="V49" i="53"/>
  <c r="U49" i="53"/>
  <c r="R49" i="53"/>
  <c r="AA49" i="36" s="1"/>
  <c r="V48" i="53"/>
  <c r="U48" i="53"/>
  <c r="R48" i="53"/>
  <c r="V47" i="53"/>
  <c r="U47" i="53"/>
  <c r="R47" i="53"/>
  <c r="V46" i="53"/>
  <c r="U46" i="53"/>
  <c r="R46" i="53"/>
  <c r="V45" i="53"/>
  <c r="U45" i="53"/>
  <c r="R45" i="53"/>
  <c r="V44" i="53"/>
  <c r="U44" i="53"/>
  <c r="R44" i="53"/>
  <c r="V43" i="53"/>
  <c r="U43" i="53"/>
  <c r="R43" i="53"/>
  <c r="V42" i="53"/>
  <c r="U42" i="53"/>
  <c r="R42" i="53"/>
  <c r="AA42" i="36" s="1"/>
  <c r="V41" i="53"/>
  <c r="U41" i="53"/>
  <c r="R41" i="53"/>
  <c r="V40" i="53"/>
  <c r="U40" i="53"/>
  <c r="R40" i="53"/>
  <c r="V39" i="53"/>
  <c r="U39" i="53"/>
  <c r="R39" i="53"/>
  <c r="V38" i="53"/>
  <c r="U38" i="53"/>
  <c r="R38" i="53"/>
  <c r="V37" i="53"/>
  <c r="U37" i="53"/>
  <c r="R37" i="53"/>
  <c r="V36" i="53"/>
  <c r="U36" i="53"/>
  <c r="R36" i="53"/>
  <c r="V35" i="53"/>
  <c r="U35" i="53"/>
  <c r="R35" i="53"/>
  <c r="V34" i="53"/>
  <c r="U34" i="53"/>
  <c r="R34" i="53"/>
  <c r="V33" i="53"/>
  <c r="U33" i="53"/>
  <c r="R33" i="53"/>
  <c r="V32" i="53"/>
  <c r="U32" i="53"/>
  <c r="R32" i="53"/>
  <c r="V31" i="53"/>
  <c r="U31" i="53"/>
  <c r="R31" i="53"/>
  <c r="S31" i="53" s="1"/>
  <c r="AP31" i="36" s="1"/>
  <c r="V30" i="53"/>
  <c r="U30" i="53"/>
  <c r="R30" i="53"/>
  <c r="V29" i="53"/>
  <c r="U29" i="53"/>
  <c r="R29" i="53"/>
  <c r="V28" i="53"/>
  <c r="U28" i="53"/>
  <c r="R28" i="53"/>
  <c r="V27" i="53"/>
  <c r="U27" i="53"/>
  <c r="R27" i="53"/>
  <c r="V26" i="53"/>
  <c r="U26" i="53"/>
  <c r="R26" i="53"/>
  <c r="V25" i="53"/>
  <c r="U25" i="53"/>
  <c r="R25" i="53"/>
  <c r="V24" i="53"/>
  <c r="U24" i="53"/>
  <c r="R24" i="53"/>
  <c r="V23" i="53"/>
  <c r="U23" i="53"/>
  <c r="R23" i="53"/>
  <c r="V22" i="53"/>
  <c r="U22" i="53"/>
  <c r="R22" i="53"/>
  <c r="AA22" i="36" s="1"/>
  <c r="V21" i="53"/>
  <c r="U21" i="53"/>
  <c r="R21" i="53"/>
  <c r="V20" i="53"/>
  <c r="U20" i="53"/>
  <c r="R20" i="53"/>
  <c r="V19" i="53"/>
  <c r="U19" i="53"/>
  <c r="R19" i="53"/>
  <c r="V18" i="53"/>
  <c r="U18" i="53"/>
  <c r="R18" i="53"/>
  <c r="V17" i="53"/>
  <c r="U17" i="53"/>
  <c r="R17" i="53"/>
  <c r="V16" i="53"/>
  <c r="U16" i="53"/>
  <c r="R16" i="53"/>
  <c r="V15" i="53"/>
  <c r="U15" i="53"/>
  <c r="R15" i="53"/>
  <c r="V14" i="53"/>
  <c r="U14" i="53"/>
  <c r="R14" i="53"/>
  <c r="V13" i="53"/>
  <c r="U13" i="53"/>
  <c r="R13" i="53"/>
  <c r="F5" i="53"/>
  <c r="C5" i="53"/>
  <c r="F3" i="53"/>
  <c r="C3" i="53"/>
  <c r="F2" i="53"/>
  <c r="C2" i="53"/>
  <c r="V365" i="52"/>
  <c r="U365" i="52"/>
  <c r="R365" i="52"/>
  <c r="V364" i="52"/>
  <c r="U364" i="52"/>
  <c r="R364" i="52"/>
  <c r="V363" i="52"/>
  <c r="U363" i="52"/>
  <c r="R363" i="52"/>
  <c r="V362" i="52"/>
  <c r="U362" i="52"/>
  <c r="R362" i="52"/>
  <c r="V361" i="52"/>
  <c r="U361" i="52"/>
  <c r="R361" i="52"/>
  <c r="V360" i="52"/>
  <c r="U360" i="52"/>
  <c r="R360" i="52"/>
  <c r="V359" i="52"/>
  <c r="U359" i="52"/>
  <c r="R359" i="52"/>
  <c r="V358" i="52"/>
  <c r="U358" i="52"/>
  <c r="R358" i="52"/>
  <c r="V357" i="52"/>
  <c r="U357" i="52"/>
  <c r="R357" i="52"/>
  <c r="V356" i="52"/>
  <c r="U356" i="52"/>
  <c r="R356" i="52"/>
  <c r="V355" i="52"/>
  <c r="U355" i="52"/>
  <c r="R355" i="52"/>
  <c r="V354" i="52"/>
  <c r="U354" i="52"/>
  <c r="R354" i="52"/>
  <c r="S354" i="52" s="1"/>
  <c r="AO354" i="36" s="1"/>
  <c r="V353" i="52"/>
  <c r="U353" i="52"/>
  <c r="R353" i="52"/>
  <c r="V352" i="52"/>
  <c r="U352" i="52"/>
  <c r="R352" i="52"/>
  <c r="V351" i="52"/>
  <c r="U351" i="52"/>
  <c r="R351" i="52"/>
  <c r="V350" i="52"/>
  <c r="U350" i="52"/>
  <c r="R350" i="52"/>
  <c r="V349" i="52"/>
  <c r="U349" i="52"/>
  <c r="R349" i="52"/>
  <c r="V348" i="52"/>
  <c r="U348" i="52"/>
  <c r="R348" i="52"/>
  <c r="V347" i="52"/>
  <c r="U347" i="52"/>
  <c r="R347" i="52"/>
  <c r="S347" i="52" s="1"/>
  <c r="AO347" i="36" s="1"/>
  <c r="V346" i="52"/>
  <c r="U346" i="52"/>
  <c r="R346" i="52"/>
  <c r="S346" i="52" s="1"/>
  <c r="AO346" i="36" s="1"/>
  <c r="V345" i="52"/>
  <c r="U345" i="52"/>
  <c r="R345" i="52"/>
  <c r="V344" i="52"/>
  <c r="U344" i="52"/>
  <c r="R344" i="52"/>
  <c r="V343" i="52"/>
  <c r="U343" i="52"/>
  <c r="R343" i="52"/>
  <c r="S343" i="52" s="1"/>
  <c r="AO343" i="36" s="1"/>
  <c r="V320" i="52"/>
  <c r="U320" i="52"/>
  <c r="R320" i="52"/>
  <c r="V319" i="52"/>
  <c r="U319" i="52"/>
  <c r="R319" i="52"/>
  <c r="V318" i="52"/>
  <c r="U318" i="52"/>
  <c r="R318" i="52"/>
  <c r="V317" i="52"/>
  <c r="U317" i="52"/>
  <c r="R317" i="52"/>
  <c r="V316" i="52"/>
  <c r="U316" i="52"/>
  <c r="R316" i="52"/>
  <c r="S316" i="52" s="1"/>
  <c r="AO316" i="36" s="1"/>
  <c r="V315" i="52"/>
  <c r="U315" i="52"/>
  <c r="R315" i="52"/>
  <c r="V314" i="52"/>
  <c r="U314" i="52"/>
  <c r="R314" i="52"/>
  <c r="V313" i="52"/>
  <c r="U313" i="52"/>
  <c r="R313" i="52"/>
  <c r="S313" i="52" s="1"/>
  <c r="AO313" i="36" s="1"/>
  <c r="V312" i="52"/>
  <c r="U312" i="52"/>
  <c r="R312" i="52"/>
  <c r="V311" i="52"/>
  <c r="U311" i="52"/>
  <c r="R311" i="52"/>
  <c r="V310" i="52"/>
  <c r="U310" i="52"/>
  <c r="R310" i="52"/>
  <c r="V309" i="52"/>
  <c r="U309" i="52"/>
  <c r="R309" i="52"/>
  <c r="V308" i="52"/>
  <c r="U308" i="52"/>
  <c r="R308" i="52"/>
  <c r="V307" i="52"/>
  <c r="U307" i="52"/>
  <c r="R307" i="52"/>
  <c r="V306" i="52"/>
  <c r="U306" i="52"/>
  <c r="R306" i="52"/>
  <c r="V305" i="52"/>
  <c r="U305" i="52"/>
  <c r="R305" i="52"/>
  <c r="V304" i="52"/>
  <c r="U304" i="52"/>
  <c r="R304" i="52"/>
  <c r="V303" i="52"/>
  <c r="U303" i="52"/>
  <c r="R303" i="52"/>
  <c r="V302" i="52"/>
  <c r="U302" i="52"/>
  <c r="R302" i="52"/>
  <c r="V301" i="52"/>
  <c r="U301" i="52"/>
  <c r="R301" i="52"/>
  <c r="V300" i="52"/>
  <c r="U300" i="52"/>
  <c r="R300" i="52"/>
  <c r="V299" i="52"/>
  <c r="U299" i="52"/>
  <c r="R299" i="52"/>
  <c r="V298" i="52"/>
  <c r="U298" i="52"/>
  <c r="R298" i="52"/>
  <c r="V297" i="52"/>
  <c r="U297" i="52"/>
  <c r="R297" i="52"/>
  <c r="V296" i="52"/>
  <c r="U296" i="52"/>
  <c r="R296" i="52"/>
  <c r="V295" i="52"/>
  <c r="U295" i="52"/>
  <c r="R295" i="52"/>
  <c r="V294" i="52"/>
  <c r="U294" i="52"/>
  <c r="R294" i="52"/>
  <c r="V293" i="52"/>
  <c r="U293" i="52"/>
  <c r="R293" i="52"/>
  <c r="V292" i="52"/>
  <c r="U292" i="52"/>
  <c r="R292" i="52"/>
  <c r="V291" i="52"/>
  <c r="U291" i="52"/>
  <c r="R291" i="52"/>
  <c r="V290" i="52"/>
  <c r="U290" i="52"/>
  <c r="R290" i="52"/>
  <c r="V289" i="52"/>
  <c r="U289" i="52"/>
  <c r="R289" i="52"/>
  <c r="Z289" i="36" s="1"/>
  <c r="V288" i="52"/>
  <c r="U288" i="52"/>
  <c r="R288" i="52"/>
  <c r="V287" i="52"/>
  <c r="U287" i="52"/>
  <c r="R287" i="52"/>
  <c r="V286" i="52"/>
  <c r="U286" i="52"/>
  <c r="R286" i="52"/>
  <c r="V285" i="52"/>
  <c r="U285" i="52"/>
  <c r="R285" i="52"/>
  <c r="V284" i="52"/>
  <c r="U284" i="52"/>
  <c r="R284" i="52"/>
  <c r="V283" i="52"/>
  <c r="U283" i="52"/>
  <c r="R283" i="52"/>
  <c r="V282" i="52"/>
  <c r="U282" i="52"/>
  <c r="R282" i="52"/>
  <c r="V281" i="52"/>
  <c r="U281" i="52"/>
  <c r="R281" i="52"/>
  <c r="V280" i="52"/>
  <c r="U280" i="52"/>
  <c r="R280" i="52"/>
  <c r="V279" i="52"/>
  <c r="U279" i="52"/>
  <c r="R279" i="52"/>
  <c r="V278" i="52"/>
  <c r="U278" i="52"/>
  <c r="R278" i="52"/>
  <c r="V277" i="52"/>
  <c r="U277" i="52"/>
  <c r="R277" i="52"/>
  <c r="S277" i="52" s="1"/>
  <c r="AO277" i="36" s="1"/>
  <c r="V276" i="52"/>
  <c r="U276" i="52"/>
  <c r="R276" i="52"/>
  <c r="V275" i="52"/>
  <c r="U275" i="52"/>
  <c r="R275" i="52"/>
  <c r="V274" i="52"/>
  <c r="U274" i="52"/>
  <c r="R274" i="52"/>
  <c r="V273" i="52"/>
  <c r="U273" i="52"/>
  <c r="R273" i="52"/>
  <c r="V272" i="52"/>
  <c r="U272" i="52"/>
  <c r="R272" i="52"/>
  <c r="V271" i="52"/>
  <c r="U271" i="52"/>
  <c r="R271" i="52"/>
  <c r="V270" i="52"/>
  <c r="U270" i="52"/>
  <c r="R270" i="52"/>
  <c r="S270" i="52" s="1"/>
  <c r="AO270" i="36" s="1"/>
  <c r="V269" i="52"/>
  <c r="U269" i="52"/>
  <c r="R269" i="52"/>
  <c r="S269" i="52" s="1"/>
  <c r="AO269" i="36" s="1"/>
  <c r="V268" i="52"/>
  <c r="U268" i="52"/>
  <c r="R268" i="52"/>
  <c r="Z268" i="36" s="1"/>
  <c r="V267" i="52"/>
  <c r="U267" i="52"/>
  <c r="R267" i="52"/>
  <c r="V266" i="52"/>
  <c r="U266" i="52"/>
  <c r="R266" i="52"/>
  <c r="S266" i="52" s="1"/>
  <c r="AO266" i="36" s="1"/>
  <c r="V265" i="52"/>
  <c r="U265" i="52"/>
  <c r="R265" i="52"/>
  <c r="V264" i="52"/>
  <c r="U264" i="52"/>
  <c r="R264" i="52"/>
  <c r="V263" i="52"/>
  <c r="U263" i="52"/>
  <c r="R263" i="52"/>
  <c r="V262" i="52"/>
  <c r="U262" i="52"/>
  <c r="R262" i="52"/>
  <c r="V261" i="52"/>
  <c r="U261" i="52"/>
  <c r="R261" i="52"/>
  <c r="V260" i="52"/>
  <c r="U260" i="52"/>
  <c r="R260" i="52"/>
  <c r="V259" i="52"/>
  <c r="U259" i="52"/>
  <c r="R259" i="52"/>
  <c r="S259" i="52" s="1"/>
  <c r="AO259" i="36" s="1"/>
  <c r="V258" i="52"/>
  <c r="U258" i="52"/>
  <c r="R258" i="52"/>
  <c r="V257" i="52"/>
  <c r="U257" i="52"/>
  <c r="R257" i="52"/>
  <c r="V256" i="52"/>
  <c r="U256" i="52"/>
  <c r="R256" i="52"/>
  <c r="V255" i="52"/>
  <c r="U255" i="52"/>
  <c r="R255" i="52"/>
  <c r="V254" i="52"/>
  <c r="U254" i="52"/>
  <c r="R254" i="52"/>
  <c r="V253" i="52"/>
  <c r="U253" i="52"/>
  <c r="R253" i="52"/>
  <c r="V252" i="52"/>
  <c r="U252" i="52"/>
  <c r="R252" i="52"/>
  <c r="V251" i="52"/>
  <c r="U251" i="52"/>
  <c r="R251" i="52"/>
  <c r="V250" i="52"/>
  <c r="U250" i="52"/>
  <c r="R250" i="52"/>
  <c r="V249" i="52"/>
  <c r="U249" i="52"/>
  <c r="R249" i="52"/>
  <c r="V248" i="52"/>
  <c r="U248" i="52"/>
  <c r="R248" i="52"/>
  <c r="V247" i="52"/>
  <c r="U247" i="52"/>
  <c r="R247" i="52"/>
  <c r="V246" i="52"/>
  <c r="U246" i="52"/>
  <c r="R246" i="52"/>
  <c r="V245" i="52"/>
  <c r="U245" i="52"/>
  <c r="R245" i="52"/>
  <c r="V244" i="52"/>
  <c r="U244" i="52"/>
  <c r="R244" i="52"/>
  <c r="V243" i="52"/>
  <c r="U243" i="52"/>
  <c r="R243" i="52"/>
  <c r="V242" i="52"/>
  <c r="U242" i="52"/>
  <c r="R242" i="52"/>
  <c r="V241" i="52"/>
  <c r="U241" i="52"/>
  <c r="R241" i="52"/>
  <c r="V240" i="52"/>
  <c r="U240" i="52"/>
  <c r="R240" i="52"/>
  <c r="V239" i="52"/>
  <c r="U239" i="52"/>
  <c r="R239" i="52"/>
  <c r="V238" i="52"/>
  <c r="U238" i="52"/>
  <c r="R238" i="52"/>
  <c r="V237" i="52"/>
  <c r="U237" i="52"/>
  <c r="R237" i="52"/>
  <c r="V236" i="52"/>
  <c r="U236" i="52"/>
  <c r="R236" i="52"/>
  <c r="V235" i="52"/>
  <c r="U235" i="52"/>
  <c r="R235" i="52"/>
  <c r="V234" i="52"/>
  <c r="U234" i="52"/>
  <c r="R234" i="52"/>
  <c r="V233" i="52"/>
  <c r="U233" i="52"/>
  <c r="R233" i="52"/>
  <c r="V232" i="52"/>
  <c r="U232" i="52"/>
  <c r="R232" i="52"/>
  <c r="V231" i="52"/>
  <c r="U231" i="52"/>
  <c r="R231" i="52"/>
  <c r="V230" i="52"/>
  <c r="U230" i="52"/>
  <c r="R230" i="52"/>
  <c r="V229" i="52"/>
  <c r="U229" i="52"/>
  <c r="R229" i="52"/>
  <c r="V228" i="52"/>
  <c r="U228" i="52"/>
  <c r="R228" i="52"/>
  <c r="V227" i="52"/>
  <c r="U227" i="52"/>
  <c r="R227" i="52"/>
  <c r="V226" i="52"/>
  <c r="U226" i="52"/>
  <c r="R226" i="52"/>
  <c r="S226" i="52" s="1"/>
  <c r="AO226" i="36" s="1"/>
  <c r="V225" i="52"/>
  <c r="U225" i="52"/>
  <c r="R225" i="52"/>
  <c r="V224" i="52"/>
  <c r="U224" i="52"/>
  <c r="R224" i="52"/>
  <c r="V223" i="52"/>
  <c r="U223" i="52"/>
  <c r="R223" i="52"/>
  <c r="V222" i="52"/>
  <c r="U222" i="52"/>
  <c r="R222" i="52"/>
  <c r="V221" i="52"/>
  <c r="U221" i="52"/>
  <c r="R221" i="52"/>
  <c r="V220" i="52"/>
  <c r="U220" i="52"/>
  <c r="R220" i="52"/>
  <c r="V219" i="52"/>
  <c r="U219" i="52"/>
  <c r="R219" i="52"/>
  <c r="V218" i="52"/>
  <c r="U218" i="52"/>
  <c r="R218" i="52"/>
  <c r="V217" i="52"/>
  <c r="U217" i="52"/>
  <c r="R217" i="52"/>
  <c r="V216" i="52"/>
  <c r="U216" i="52"/>
  <c r="R216" i="52"/>
  <c r="V215" i="52"/>
  <c r="U215" i="52"/>
  <c r="R215" i="52"/>
  <c r="V214" i="52"/>
  <c r="U214" i="52"/>
  <c r="R214" i="52"/>
  <c r="V213" i="52"/>
  <c r="U213" i="52"/>
  <c r="R213" i="52"/>
  <c r="S213" i="52" s="1"/>
  <c r="AO213" i="36" s="1"/>
  <c r="V212" i="52"/>
  <c r="U212" i="52"/>
  <c r="R212" i="52"/>
  <c r="V211" i="52"/>
  <c r="U211" i="52"/>
  <c r="R211" i="52"/>
  <c r="V210" i="52"/>
  <c r="U210" i="52"/>
  <c r="R210" i="52"/>
  <c r="V209" i="52"/>
  <c r="U209" i="52"/>
  <c r="R209" i="52"/>
  <c r="V208" i="52"/>
  <c r="U208" i="52"/>
  <c r="R208" i="52"/>
  <c r="V207" i="52"/>
  <c r="U207" i="52"/>
  <c r="R207" i="52"/>
  <c r="V206" i="52"/>
  <c r="U206" i="52"/>
  <c r="R206" i="52"/>
  <c r="V205" i="52"/>
  <c r="U205" i="52"/>
  <c r="R205" i="52"/>
  <c r="V204" i="52"/>
  <c r="U204" i="52"/>
  <c r="R204" i="52"/>
  <c r="Z204" i="36" s="1"/>
  <c r="V203" i="52"/>
  <c r="U203" i="52"/>
  <c r="R203" i="52"/>
  <c r="V202" i="52"/>
  <c r="U202" i="52"/>
  <c r="R202" i="52"/>
  <c r="V201" i="52"/>
  <c r="U201" i="52"/>
  <c r="R201" i="52"/>
  <c r="V200" i="52"/>
  <c r="U200" i="52"/>
  <c r="R200" i="52"/>
  <c r="V199" i="52"/>
  <c r="U199" i="52"/>
  <c r="R199" i="52"/>
  <c r="V198" i="52"/>
  <c r="U198" i="52"/>
  <c r="R198" i="52"/>
  <c r="V197" i="52"/>
  <c r="U197" i="52"/>
  <c r="R197" i="52"/>
  <c r="V196" i="52"/>
  <c r="U196" i="52"/>
  <c r="R196" i="52"/>
  <c r="S196" i="52" s="1"/>
  <c r="AO196" i="36" s="1"/>
  <c r="V195" i="52"/>
  <c r="U195" i="52"/>
  <c r="R195" i="52"/>
  <c r="V194" i="52"/>
  <c r="U194" i="52"/>
  <c r="R194" i="52"/>
  <c r="V193" i="52"/>
  <c r="U193" i="52"/>
  <c r="R193" i="52"/>
  <c r="V192" i="52"/>
  <c r="U192" i="52"/>
  <c r="R192" i="52"/>
  <c r="V191" i="52"/>
  <c r="U191" i="52"/>
  <c r="R191" i="52"/>
  <c r="V190" i="52"/>
  <c r="U190" i="52"/>
  <c r="R190" i="52"/>
  <c r="V189" i="52"/>
  <c r="U189" i="52"/>
  <c r="R189" i="52"/>
  <c r="V188" i="52"/>
  <c r="U188" i="52"/>
  <c r="R188" i="52"/>
  <c r="V187" i="52"/>
  <c r="U187" i="52"/>
  <c r="R187" i="52"/>
  <c r="V186" i="52"/>
  <c r="U186" i="52"/>
  <c r="R186" i="52"/>
  <c r="V185" i="52"/>
  <c r="U185" i="52"/>
  <c r="R185" i="52"/>
  <c r="V184" i="52"/>
  <c r="U184" i="52"/>
  <c r="R184" i="52"/>
  <c r="V183" i="52"/>
  <c r="U183" i="52"/>
  <c r="R183" i="52"/>
  <c r="V182" i="52"/>
  <c r="U182" i="52"/>
  <c r="R182" i="52"/>
  <c r="V181" i="52"/>
  <c r="U181" i="52"/>
  <c r="R181" i="52"/>
  <c r="Z181" i="36" s="1"/>
  <c r="V180" i="52"/>
  <c r="U180" i="52"/>
  <c r="R180" i="52"/>
  <c r="S180" i="52" s="1"/>
  <c r="AO180" i="36" s="1"/>
  <c r="V179" i="52"/>
  <c r="U179" i="52"/>
  <c r="R179" i="52"/>
  <c r="V178" i="52"/>
  <c r="U178" i="52"/>
  <c r="R178" i="52"/>
  <c r="V177" i="52"/>
  <c r="U177" i="52"/>
  <c r="R177" i="52"/>
  <c r="V176" i="52"/>
  <c r="U176" i="52"/>
  <c r="R176" i="52"/>
  <c r="V175" i="52"/>
  <c r="U175" i="52"/>
  <c r="R175" i="52"/>
  <c r="V174" i="52"/>
  <c r="U174" i="52"/>
  <c r="R174" i="52"/>
  <c r="V173" i="52"/>
  <c r="U173" i="52"/>
  <c r="R173" i="52"/>
  <c r="V172" i="52"/>
  <c r="U172" i="52"/>
  <c r="R172" i="52"/>
  <c r="V171" i="52"/>
  <c r="U171" i="52"/>
  <c r="R171" i="52"/>
  <c r="V170" i="52"/>
  <c r="U170" i="52"/>
  <c r="R170" i="52"/>
  <c r="V169" i="52"/>
  <c r="U169" i="52"/>
  <c r="R169" i="52"/>
  <c r="S169" i="52" s="1"/>
  <c r="AO169" i="36" s="1"/>
  <c r="V168" i="52"/>
  <c r="U168" i="52"/>
  <c r="R168" i="52"/>
  <c r="V167" i="52"/>
  <c r="U167" i="52"/>
  <c r="R167" i="52"/>
  <c r="V166" i="52"/>
  <c r="U166" i="52"/>
  <c r="R166" i="52"/>
  <c r="V165" i="52"/>
  <c r="U165" i="52"/>
  <c r="R165" i="52"/>
  <c r="V164" i="52"/>
  <c r="U164" i="52"/>
  <c r="R164" i="52"/>
  <c r="S164" i="52" s="1"/>
  <c r="AO164" i="36" s="1"/>
  <c r="V163" i="52"/>
  <c r="U163" i="52"/>
  <c r="R163" i="52"/>
  <c r="V162" i="52"/>
  <c r="U162" i="52"/>
  <c r="R162" i="52"/>
  <c r="V161" i="52"/>
  <c r="U161" i="52"/>
  <c r="R161" i="52"/>
  <c r="V160" i="52"/>
  <c r="U160" i="52"/>
  <c r="R160" i="52"/>
  <c r="V159" i="52"/>
  <c r="U159" i="52"/>
  <c r="R159" i="52"/>
  <c r="V158" i="52"/>
  <c r="U158" i="52"/>
  <c r="R158" i="52"/>
  <c r="Z158" i="36" s="1"/>
  <c r="V157" i="52"/>
  <c r="U157" i="52"/>
  <c r="R157" i="52"/>
  <c r="V156" i="52"/>
  <c r="U156" i="52"/>
  <c r="R156" i="52"/>
  <c r="V155" i="52"/>
  <c r="U155" i="52"/>
  <c r="R155" i="52"/>
  <c r="Z155" i="36" s="1"/>
  <c r="V154" i="52"/>
  <c r="U154" i="52"/>
  <c r="R154" i="52"/>
  <c r="V153" i="52"/>
  <c r="U153" i="52"/>
  <c r="R153" i="52"/>
  <c r="V152" i="52"/>
  <c r="U152" i="52"/>
  <c r="R152" i="52"/>
  <c r="V151" i="52"/>
  <c r="U151" i="52"/>
  <c r="R151" i="52"/>
  <c r="V150" i="52"/>
  <c r="U150" i="52"/>
  <c r="R150" i="52"/>
  <c r="Z150" i="36" s="1"/>
  <c r="V149" i="52"/>
  <c r="U149" i="52"/>
  <c r="R149" i="52"/>
  <c r="V148" i="52"/>
  <c r="U148" i="52"/>
  <c r="R148" i="52"/>
  <c r="V147" i="52"/>
  <c r="U147" i="52"/>
  <c r="R147" i="52"/>
  <c r="V146" i="52"/>
  <c r="U146" i="52"/>
  <c r="R146" i="52"/>
  <c r="S146" i="52" s="1"/>
  <c r="AO146" i="36" s="1"/>
  <c r="V145" i="52"/>
  <c r="U145" i="52"/>
  <c r="R145" i="52"/>
  <c r="V144" i="52"/>
  <c r="U144" i="52"/>
  <c r="R144" i="52"/>
  <c r="S144" i="52" s="1"/>
  <c r="AO144" i="36" s="1"/>
  <c r="V143" i="52"/>
  <c r="U143" i="52"/>
  <c r="R143" i="52"/>
  <c r="V142" i="52"/>
  <c r="U142" i="52"/>
  <c r="R142" i="52"/>
  <c r="V141" i="52"/>
  <c r="U141" i="52"/>
  <c r="R141" i="52"/>
  <c r="V140" i="52"/>
  <c r="U140" i="52"/>
  <c r="R140" i="52"/>
  <c r="V139" i="52"/>
  <c r="U139" i="52"/>
  <c r="R139" i="52"/>
  <c r="V138" i="52"/>
  <c r="U138" i="52"/>
  <c r="R138" i="52"/>
  <c r="S138" i="52" s="1"/>
  <c r="AO138" i="36" s="1"/>
  <c r="V137" i="52"/>
  <c r="U137" i="52"/>
  <c r="R137" i="52"/>
  <c r="V136" i="52"/>
  <c r="U136" i="52"/>
  <c r="R136" i="52"/>
  <c r="Z136" i="36" s="1"/>
  <c r="V135" i="52"/>
  <c r="U135" i="52"/>
  <c r="R135" i="52"/>
  <c r="V134" i="52"/>
  <c r="U134" i="52"/>
  <c r="R134" i="52"/>
  <c r="V133" i="52"/>
  <c r="U133" i="52"/>
  <c r="R133" i="52"/>
  <c r="S133" i="52" s="1"/>
  <c r="AO133" i="36" s="1"/>
  <c r="V132" i="52"/>
  <c r="U132" i="52"/>
  <c r="R132" i="52"/>
  <c r="V131" i="52"/>
  <c r="U131" i="52"/>
  <c r="R131" i="52"/>
  <c r="V130" i="52"/>
  <c r="U130" i="52"/>
  <c r="R130" i="52"/>
  <c r="V129" i="52"/>
  <c r="U129" i="52"/>
  <c r="R129" i="52"/>
  <c r="V128" i="52"/>
  <c r="U128" i="52"/>
  <c r="R128" i="52"/>
  <c r="V127" i="52"/>
  <c r="U127" i="52"/>
  <c r="R127" i="52"/>
  <c r="S127" i="52" s="1"/>
  <c r="AO127" i="36" s="1"/>
  <c r="V126" i="52"/>
  <c r="U126" i="52"/>
  <c r="R126" i="52"/>
  <c r="V125" i="52"/>
  <c r="U125" i="52"/>
  <c r="R125" i="52"/>
  <c r="V124" i="52"/>
  <c r="U124" i="52"/>
  <c r="R124" i="52"/>
  <c r="V123" i="52"/>
  <c r="U123" i="52"/>
  <c r="R123" i="52"/>
  <c r="S123" i="52" s="1"/>
  <c r="AO123" i="36" s="1"/>
  <c r="V122" i="52"/>
  <c r="U122" i="52"/>
  <c r="R122" i="52"/>
  <c r="Z122" i="36" s="1"/>
  <c r="V121" i="52"/>
  <c r="U121" i="52"/>
  <c r="R121" i="52"/>
  <c r="V120" i="52"/>
  <c r="U120" i="52"/>
  <c r="R120" i="52"/>
  <c r="V119" i="52"/>
  <c r="U119" i="52"/>
  <c r="R119" i="52"/>
  <c r="V118" i="52"/>
  <c r="U118" i="52"/>
  <c r="R118" i="52"/>
  <c r="V117" i="52"/>
  <c r="U117" i="52"/>
  <c r="R117" i="52"/>
  <c r="V116" i="52"/>
  <c r="U116" i="52"/>
  <c r="R116" i="52"/>
  <c r="V115" i="52"/>
  <c r="U115" i="52"/>
  <c r="R115" i="52"/>
  <c r="Z115" i="36" s="1"/>
  <c r="V114" i="52"/>
  <c r="U114" i="52"/>
  <c r="R114" i="52"/>
  <c r="V113" i="52"/>
  <c r="U113" i="52"/>
  <c r="R113" i="52"/>
  <c r="V112" i="52"/>
  <c r="U112" i="52"/>
  <c r="R112" i="52"/>
  <c r="V111" i="52"/>
  <c r="U111" i="52"/>
  <c r="R111" i="52"/>
  <c r="V110" i="52"/>
  <c r="U110" i="52"/>
  <c r="R110" i="52"/>
  <c r="V109" i="52"/>
  <c r="U109" i="52"/>
  <c r="R109" i="52"/>
  <c r="V108" i="52"/>
  <c r="U108" i="52"/>
  <c r="R108" i="52"/>
  <c r="V107" i="52"/>
  <c r="U107" i="52"/>
  <c r="R107" i="52"/>
  <c r="V106" i="52"/>
  <c r="U106" i="52"/>
  <c r="R106" i="52"/>
  <c r="V105" i="52"/>
  <c r="U105" i="52"/>
  <c r="R105" i="52"/>
  <c r="V104" i="52"/>
  <c r="U104" i="52"/>
  <c r="R104" i="52"/>
  <c r="V103" i="52"/>
  <c r="U103" i="52"/>
  <c r="R103" i="52"/>
  <c r="Z103" i="36" s="1"/>
  <c r="V102" i="52"/>
  <c r="U102" i="52"/>
  <c r="R102" i="52"/>
  <c r="V101" i="52"/>
  <c r="U101" i="52"/>
  <c r="R101" i="52"/>
  <c r="V100" i="52"/>
  <c r="U100" i="52"/>
  <c r="R100" i="52"/>
  <c r="V99" i="52"/>
  <c r="U99" i="52"/>
  <c r="R99" i="52"/>
  <c r="V98" i="52"/>
  <c r="U98" i="52"/>
  <c r="R98" i="52"/>
  <c r="V97" i="52"/>
  <c r="U97" i="52"/>
  <c r="R97" i="52"/>
  <c r="V96" i="52"/>
  <c r="U96" i="52"/>
  <c r="R96" i="52"/>
  <c r="V95" i="52"/>
  <c r="U95" i="52"/>
  <c r="R95" i="52"/>
  <c r="V94" i="52"/>
  <c r="U94" i="52"/>
  <c r="R94" i="52"/>
  <c r="V93" i="52"/>
  <c r="U93" i="52"/>
  <c r="R93" i="52"/>
  <c r="V92" i="52"/>
  <c r="U92" i="52"/>
  <c r="R92" i="52"/>
  <c r="Z92" i="36" s="1"/>
  <c r="V91" i="52"/>
  <c r="U91" i="52"/>
  <c r="R91" i="52"/>
  <c r="V90" i="52"/>
  <c r="U90" i="52"/>
  <c r="R90" i="52"/>
  <c r="V89" i="52"/>
  <c r="U89" i="52"/>
  <c r="R89" i="52"/>
  <c r="V88" i="52"/>
  <c r="U88" i="52"/>
  <c r="R88" i="52"/>
  <c r="V87" i="52"/>
  <c r="U87" i="52"/>
  <c r="R87" i="52"/>
  <c r="V86" i="52"/>
  <c r="U86" i="52"/>
  <c r="R86" i="52"/>
  <c r="V85" i="52"/>
  <c r="U85" i="52"/>
  <c r="R85" i="52"/>
  <c r="V84" i="52"/>
  <c r="U84" i="52"/>
  <c r="R84" i="52"/>
  <c r="V83" i="52"/>
  <c r="U83" i="52"/>
  <c r="R83" i="52"/>
  <c r="Z83" i="36" s="1"/>
  <c r="V82" i="52"/>
  <c r="U82" i="52"/>
  <c r="R82" i="52"/>
  <c r="V81" i="52"/>
  <c r="U81" i="52"/>
  <c r="R81" i="52"/>
  <c r="V80" i="52"/>
  <c r="U80" i="52"/>
  <c r="R80" i="52"/>
  <c r="V79" i="52"/>
  <c r="U79" i="52"/>
  <c r="R79" i="52"/>
  <c r="V78" i="52"/>
  <c r="U78" i="52"/>
  <c r="R78" i="52"/>
  <c r="V77" i="52"/>
  <c r="U77" i="52"/>
  <c r="R77" i="52"/>
  <c r="V76" i="52"/>
  <c r="U76" i="52"/>
  <c r="R76" i="52"/>
  <c r="Z76" i="36" s="1"/>
  <c r="V75" i="52"/>
  <c r="U75" i="52"/>
  <c r="R75" i="52"/>
  <c r="V74" i="52"/>
  <c r="U74" i="52"/>
  <c r="R74" i="52"/>
  <c r="V73" i="52"/>
  <c r="U73" i="52"/>
  <c r="R73" i="52"/>
  <c r="V72" i="52"/>
  <c r="U72" i="52"/>
  <c r="R72" i="52"/>
  <c r="V71" i="52"/>
  <c r="U71" i="52"/>
  <c r="R71" i="52"/>
  <c r="V70" i="52"/>
  <c r="U70" i="52"/>
  <c r="R70" i="52"/>
  <c r="V69" i="52"/>
  <c r="U69" i="52"/>
  <c r="R69" i="52"/>
  <c r="S69" i="52" s="1"/>
  <c r="AO69" i="36" s="1"/>
  <c r="V68" i="52"/>
  <c r="U68" i="52"/>
  <c r="R68" i="52"/>
  <c r="V67" i="52"/>
  <c r="U67" i="52"/>
  <c r="R67" i="52"/>
  <c r="V66" i="52"/>
  <c r="U66" i="52"/>
  <c r="R66" i="52"/>
  <c r="V65" i="52"/>
  <c r="U65" i="52"/>
  <c r="R65" i="52"/>
  <c r="V64" i="52"/>
  <c r="U64" i="52"/>
  <c r="R64" i="52"/>
  <c r="V63" i="52"/>
  <c r="U63" i="52"/>
  <c r="R63" i="52"/>
  <c r="V62" i="52"/>
  <c r="U62" i="52"/>
  <c r="R62" i="52"/>
  <c r="V61" i="52"/>
  <c r="U61" i="52"/>
  <c r="R61" i="52"/>
  <c r="V60" i="52"/>
  <c r="U60" i="52"/>
  <c r="R60" i="52"/>
  <c r="V59" i="52"/>
  <c r="U59" i="52"/>
  <c r="R59" i="52"/>
  <c r="V58" i="52"/>
  <c r="U58" i="52"/>
  <c r="R58" i="52"/>
  <c r="V57" i="52"/>
  <c r="U57" i="52"/>
  <c r="R57" i="52"/>
  <c r="V56" i="52"/>
  <c r="U56" i="52"/>
  <c r="R56" i="52"/>
  <c r="V55" i="52"/>
  <c r="U55" i="52"/>
  <c r="R55" i="52"/>
  <c r="V54" i="52"/>
  <c r="U54" i="52"/>
  <c r="R54" i="52"/>
  <c r="V53" i="52"/>
  <c r="U53" i="52"/>
  <c r="R53" i="52"/>
  <c r="V52" i="52"/>
  <c r="U52" i="52"/>
  <c r="R52" i="52"/>
  <c r="V51" i="52"/>
  <c r="U51" i="52"/>
  <c r="R51" i="52"/>
  <c r="V50" i="52"/>
  <c r="U50" i="52"/>
  <c r="R50" i="52"/>
  <c r="V49" i="52"/>
  <c r="U49" i="52"/>
  <c r="R49" i="52"/>
  <c r="Z49" i="36" s="1"/>
  <c r="V48" i="52"/>
  <c r="U48" i="52"/>
  <c r="R48" i="52"/>
  <c r="V47" i="52"/>
  <c r="U47" i="52"/>
  <c r="R47" i="52"/>
  <c r="V46" i="52"/>
  <c r="U46" i="52"/>
  <c r="R46" i="52"/>
  <c r="V45" i="52"/>
  <c r="U45" i="52"/>
  <c r="R45" i="52"/>
  <c r="V44" i="52"/>
  <c r="U44" i="52"/>
  <c r="R44" i="52"/>
  <c r="V43" i="52"/>
  <c r="U43" i="52"/>
  <c r="R43" i="52"/>
  <c r="V42" i="52"/>
  <c r="U42" i="52"/>
  <c r="R42" i="52"/>
  <c r="S42" i="52" s="1"/>
  <c r="AO42" i="36" s="1"/>
  <c r="V41" i="52"/>
  <c r="U41" i="52"/>
  <c r="R41" i="52"/>
  <c r="V40" i="52"/>
  <c r="U40" i="52"/>
  <c r="R40" i="52"/>
  <c r="V39" i="52"/>
  <c r="U39" i="52"/>
  <c r="R39" i="52"/>
  <c r="V38" i="52"/>
  <c r="U38" i="52"/>
  <c r="R38" i="52"/>
  <c r="V37" i="52"/>
  <c r="U37" i="52"/>
  <c r="R37" i="52"/>
  <c r="V36" i="52"/>
  <c r="U36" i="52"/>
  <c r="R36" i="52"/>
  <c r="Z36" i="36" s="1"/>
  <c r="V35" i="52"/>
  <c r="U35" i="52"/>
  <c r="R35" i="52"/>
  <c r="V34" i="52"/>
  <c r="U34" i="52"/>
  <c r="R34" i="52"/>
  <c r="V33" i="52"/>
  <c r="U33" i="52"/>
  <c r="R33" i="52"/>
  <c r="V32" i="52"/>
  <c r="U32" i="52"/>
  <c r="R32" i="52"/>
  <c r="V31" i="52"/>
  <c r="U31" i="52"/>
  <c r="R31" i="52"/>
  <c r="V30" i="52"/>
  <c r="U30" i="52"/>
  <c r="R30" i="52"/>
  <c r="V29" i="52"/>
  <c r="U29" i="52"/>
  <c r="R29" i="52"/>
  <c r="V28" i="52"/>
  <c r="U28" i="52"/>
  <c r="R28" i="52"/>
  <c r="V27" i="52"/>
  <c r="U27" i="52"/>
  <c r="R27" i="52"/>
  <c r="V26" i="52"/>
  <c r="U26" i="52"/>
  <c r="R26" i="52"/>
  <c r="V25" i="52"/>
  <c r="U25" i="52"/>
  <c r="R25" i="52"/>
  <c r="V24" i="52"/>
  <c r="U24" i="52"/>
  <c r="R24" i="52"/>
  <c r="V23" i="52"/>
  <c r="U23" i="52"/>
  <c r="R23" i="52"/>
  <c r="V22" i="52"/>
  <c r="U22" i="52"/>
  <c r="R22" i="52"/>
  <c r="V21" i="52"/>
  <c r="U21" i="52"/>
  <c r="R21" i="52"/>
  <c r="V20" i="52"/>
  <c r="U20" i="52"/>
  <c r="R20" i="52"/>
  <c r="V19" i="52"/>
  <c r="U19" i="52"/>
  <c r="R19" i="52"/>
  <c r="V18" i="52"/>
  <c r="U18" i="52"/>
  <c r="R18" i="52"/>
  <c r="S18" i="52" s="1"/>
  <c r="V17" i="52"/>
  <c r="U17" i="52"/>
  <c r="R17" i="52"/>
  <c r="S17" i="52" s="1"/>
  <c r="V16" i="52"/>
  <c r="U16" i="52"/>
  <c r="R16" i="52"/>
  <c r="S16" i="52" s="1"/>
  <c r="AO16" i="36" s="1"/>
  <c r="V15" i="52"/>
  <c r="U15" i="52"/>
  <c r="R15" i="52"/>
  <c r="V14" i="52"/>
  <c r="U14" i="52"/>
  <c r="R14" i="52"/>
  <c r="V13" i="52"/>
  <c r="U13" i="52"/>
  <c r="R13" i="52"/>
  <c r="F5" i="52"/>
  <c r="C5" i="52"/>
  <c r="F3" i="52"/>
  <c r="C3" i="52"/>
  <c r="F2" i="52"/>
  <c r="C2" i="52"/>
  <c r="Q29" i="64" l="1"/>
  <c r="C29" i="64"/>
  <c r="Q28" i="64"/>
  <c r="C28" i="64"/>
  <c r="Q27" i="64"/>
  <c r="C27" i="64"/>
  <c r="Q26" i="64"/>
  <c r="C26" i="64"/>
  <c r="Q25" i="64"/>
  <c r="C25" i="64"/>
  <c r="Q24" i="64"/>
  <c r="C24" i="64"/>
  <c r="Q22" i="64"/>
  <c r="C22" i="64"/>
  <c r="Q20" i="64"/>
  <c r="C20" i="64"/>
  <c r="Q19" i="64"/>
  <c r="C19" i="64"/>
  <c r="AI367" i="36"/>
  <c r="S367" i="62"/>
  <c r="AE381" i="36"/>
  <c r="S381" i="57"/>
  <c r="Y380" i="36"/>
  <c r="S380" i="15"/>
  <c r="AD388" i="36"/>
  <c r="S388" i="56"/>
  <c r="AB379" i="36"/>
  <c r="S379" i="54"/>
  <c r="AI389" i="36"/>
  <c r="S389" i="62"/>
  <c r="AD390" i="36"/>
  <c r="S390" i="56"/>
  <c r="AJ381" i="36"/>
  <c r="S381" i="61"/>
  <c r="AH374" i="36"/>
  <c r="S374" i="60"/>
  <c r="AB390" i="36"/>
  <c r="S390" i="54"/>
  <c r="S39" i="62"/>
  <c r="AI39" i="36"/>
  <c r="AH78" i="36"/>
  <c r="S78" i="60"/>
  <c r="AG108" i="36"/>
  <c r="S108" i="59"/>
  <c r="S373" i="61"/>
  <c r="AJ373" i="36"/>
  <c r="AI385" i="36"/>
  <c r="S385" i="62"/>
  <c r="AI392" i="36"/>
  <c r="S392" i="62"/>
  <c r="S335" i="61"/>
  <c r="AJ335" i="36"/>
  <c r="AI219" i="36"/>
  <c r="S219" i="62"/>
  <c r="AG207" i="36"/>
  <c r="S207" i="59"/>
  <c r="AG115" i="36"/>
  <c r="S115" i="59"/>
  <c r="AF284" i="36"/>
  <c r="S284" i="58"/>
  <c r="Q23" i="64"/>
  <c r="AH378" i="36"/>
  <c r="S382" i="54"/>
  <c r="S383" i="58"/>
  <c r="S387" i="59"/>
  <c r="S370" i="62"/>
  <c r="S316" i="58"/>
  <c r="Y383" i="36"/>
  <c r="S376" i="52"/>
  <c r="S374" i="54"/>
  <c r="S383" i="55"/>
  <c r="S390" i="62"/>
  <c r="S368" i="58"/>
  <c r="S393" i="59"/>
  <c r="S164" i="61"/>
  <c r="S389" i="52"/>
  <c r="AJ379" i="36"/>
  <c r="S381" i="58"/>
  <c r="S382" i="62"/>
  <c r="AF370" i="36"/>
  <c r="S385" i="54"/>
  <c r="S374" i="55"/>
  <c r="AH384" i="36"/>
  <c r="S41" i="60"/>
  <c r="S394" i="55"/>
  <c r="S391" i="56"/>
  <c r="S384" i="59"/>
  <c r="S370" i="59"/>
  <c r="S391" i="54"/>
  <c r="S22" i="53"/>
  <c r="S281" i="56"/>
  <c r="S385" i="15"/>
  <c r="S384" i="54"/>
  <c r="S373" i="55"/>
  <c r="S387" i="57"/>
  <c r="S376" i="59"/>
  <c r="S232" i="56"/>
  <c r="S239" i="56"/>
  <c r="AF335" i="36"/>
  <c r="S386" i="52"/>
  <c r="S372" i="52"/>
  <c r="S379" i="55"/>
  <c r="AI387" i="36"/>
  <c r="AI373" i="36"/>
  <c r="AI155" i="36"/>
  <c r="S392" i="55"/>
  <c r="S375" i="56"/>
  <c r="S375" i="61"/>
  <c r="AJ385" i="36"/>
  <c r="AJ378" i="36"/>
  <c r="S112" i="55"/>
  <c r="S198" i="62"/>
  <c r="S183" i="61"/>
  <c r="S338" i="58"/>
  <c r="S362" i="55"/>
  <c r="S316" i="62"/>
  <c r="S339" i="57"/>
  <c r="S360" i="61"/>
  <c r="S339" i="58"/>
  <c r="S33" i="58"/>
  <c r="AI346" i="36"/>
  <c r="S341" i="55"/>
  <c r="R9" i="56"/>
  <c r="S224" i="58"/>
  <c r="AG326" i="36"/>
  <c r="S292" i="55"/>
  <c r="S181" i="58"/>
  <c r="S188" i="58"/>
  <c r="S136" i="61"/>
  <c r="S78" i="62"/>
  <c r="AI251" i="36"/>
  <c r="S334" i="59"/>
  <c r="AI247" i="36"/>
  <c r="AJ364" i="36"/>
  <c r="S180" i="60"/>
  <c r="AF364" i="36"/>
  <c r="S226" i="58"/>
  <c r="R9" i="53"/>
  <c r="S392" i="15"/>
  <c r="S376" i="55"/>
  <c r="S370" i="55"/>
  <c r="S337" i="55"/>
  <c r="S391" i="15"/>
  <c r="S387" i="52"/>
  <c r="S85" i="54"/>
  <c r="AQ85" i="36" s="1"/>
  <c r="R9" i="54"/>
  <c r="S392" i="52"/>
  <c r="S380" i="53"/>
  <c r="S366" i="53"/>
  <c r="R9" i="52"/>
  <c r="S74" i="54"/>
  <c r="S81" i="54"/>
  <c r="S268" i="55"/>
  <c r="S127" i="53"/>
  <c r="S375" i="15"/>
  <c r="S368" i="15"/>
  <c r="S365" i="53"/>
  <c r="R7" i="54"/>
  <c r="R7" i="53"/>
  <c r="R9" i="55"/>
  <c r="R7" i="55"/>
  <c r="S247" i="54"/>
  <c r="S342" i="54"/>
  <c r="AB341" i="36"/>
  <c r="S388" i="54"/>
  <c r="Y339" i="36"/>
  <c r="S303" i="56"/>
  <c r="S37" i="60"/>
  <c r="S282" i="62"/>
  <c r="T282" i="62" s="1"/>
  <c r="BM282" i="36" s="1"/>
  <c r="R9" i="62"/>
  <c r="AH286" i="36"/>
  <c r="S370" i="56"/>
  <c r="S366" i="62"/>
  <c r="S370" i="61"/>
  <c r="S363" i="61"/>
  <c r="AJ391" i="36"/>
  <c r="S203" i="62"/>
  <c r="S339" i="62"/>
  <c r="AI174" i="36"/>
  <c r="R7" i="59"/>
  <c r="S333" i="59"/>
  <c r="AI161" i="36"/>
  <c r="S160" i="56"/>
  <c r="S282" i="57"/>
  <c r="T282" i="57" s="1"/>
  <c r="BI282" i="36" s="1"/>
  <c r="R9" i="57"/>
  <c r="S228" i="59"/>
  <c r="S37" i="61"/>
  <c r="S248" i="61"/>
  <c r="S225" i="62"/>
  <c r="S372" i="59"/>
  <c r="S173" i="58"/>
  <c r="R9" i="58"/>
  <c r="R7" i="60"/>
  <c r="S342" i="57"/>
  <c r="AJ116" i="36"/>
  <c r="S386" i="57"/>
  <c r="S393" i="58"/>
  <c r="AH54" i="36"/>
  <c r="S316" i="60"/>
  <c r="S52" i="56"/>
  <c r="S270" i="56"/>
  <c r="S313" i="56"/>
  <c r="S317" i="59"/>
  <c r="S359" i="61"/>
  <c r="S292" i="62"/>
  <c r="AE335" i="36"/>
  <c r="AI26" i="36"/>
  <c r="AE361" i="36"/>
  <c r="S59" i="56"/>
  <c r="S290" i="58"/>
  <c r="S206" i="61"/>
  <c r="R7" i="61"/>
  <c r="S392" i="58"/>
  <c r="S379" i="58"/>
  <c r="S366" i="58"/>
  <c r="S370" i="60"/>
  <c r="S383" i="62"/>
  <c r="AF332" i="36"/>
  <c r="S206" i="62"/>
  <c r="AJ328" i="36"/>
  <c r="S393" i="56"/>
  <c r="S387" i="56"/>
  <c r="S282" i="59"/>
  <c r="T282" i="59" s="1"/>
  <c r="BK282" i="36" s="1"/>
  <c r="R9" i="59"/>
  <c r="AF328" i="36"/>
  <c r="S384" i="57"/>
  <c r="S394" i="61"/>
  <c r="AI378" i="36"/>
  <c r="R7" i="62"/>
  <c r="S265" i="56"/>
  <c r="R7" i="56"/>
  <c r="S143" i="60"/>
  <c r="S282" i="60"/>
  <c r="T282" i="60" s="1"/>
  <c r="BL282" i="36" s="1"/>
  <c r="R9" i="60"/>
  <c r="S69" i="62"/>
  <c r="AE326" i="36"/>
  <c r="S362" i="59"/>
  <c r="S382" i="60"/>
  <c r="AH324" i="36"/>
  <c r="AJ311" i="36"/>
  <c r="S376" i="57"/>
  <c r="S377" i="58"/>
  <c r="AJ362" i="36"/>
  <c r="R7" i="57"/>
  <c r="AI302" i="36"/>
  <c r="V375" i="36"/>
  <c r="S93" i="60"/>
  <c r="S74" i="57"/>
  <c r="S221" i="58"/>
  <c r="S50" i="60"/>
  <c r="S282" i="61"/>
  <c r="T282" i="61" s="1"/>
  <c r="BN282" i="36" s="1"/>
  <c r="R9" i="61"/>
  <c r="AH300" i="36"/>
  <c r="AI295" i="36"/>
  <c r="S367" i="60"/>
  <c r="R7" i="58"/>
  <c r="AI287" i="36"/>
  <c r="S375" i="57"/>
  <c r="S368" i="57"/>
  <c r="S369" i="58"/>
  <c r="AJ374" i="36"/>
  <c r="S136" i="52"/>
  <c r="R3" i="52"/>
  <c r="R7" i="52"/>
  <c r="S132" i="57"/>
  <c r="AE337" i="36"/>
  <c r="AA330" i="36"/>
  <c r="AF319" i="36"/>
  <c r="AH272" i="36"/>
  <c r="AG204" i="36"/>
  <c r="AJ101" i="36"/>
  <c r="S382" i="52"/>
  <c r="S393" i="53"/>
  <c r="S387" i="53"/>
  <c r="S388" i="58"/>
  <c r="S369" i="59"/>
  <c r="S377" i="60"/>
  <c r="S364" i="60"/>
  <c r="S384" i="62"/>
  <c r="AA394" i="36"/>
  <c r="AC390" i="36"/>
  <c r="AE389" i="36"/>
  <c r="AI388" i="36"/>
  <c r="V385" i="36"/>
  <c r="AJ372" i="36"/>
  <c r="AF367" i="36"/>
  <c r="Z366" i="36"/>
  <c r="AD337" i="36"/>
  <c r="AI329" i="36"/>
  <c r="AJ317" i="36"/>
  <c r="AH271" i="36"/>
  <c r="AI197" i="36"/>
  <c r="AJ98" i="36"/>
  <c r="AD389" i="36"/>
  <c r="AH372" i="36"/>
  <c r="AE367" i="36"/>
  <c r="S91" i="55"/>
  <c r="S98" i="55"/>
  <c r="S294" i="60"/>
  <c r="S338" i="54"/>
  <c r="S321" i="57"/>
  <c r="AJ353" i="36"/>
  <c r="AF329" i="36"/>
  <c r="AI317" i="36"/>
  <c r="AI267" i="36"/>
  <c r="AH195" i="36"/>
  <c r="AI97" i="36"/>
  <c r="S392" i="54"/>
  <c r="S380" i="54"/>
  <c r="S367" i="55"/>
  <c r="S386" i="56"/>
  <c r="S392" i="57"/>
  <c r="S389" i="60"/>
  <c r="S390" i="61"/>
  <c r="S384" i="61"/>
  <c r="AB389" i="36"/>
  <c r="AE383" i="36"/>
  <c r="AD377" i="36"/>
  <c r="R3" i="59"/>
  <c r="AI353" i="36"/>
  <c r="AA337" i="36"/>
  <c r="AH313" i="36"/>
  <c r="AI263" i="36"/>
  <c r="AI191" i="36"/>
  <c r="AH97" i="36"/>
  <c r="S369" i="52"/>
  <c r="AO369" i="36" s="1"/>
  <c r="S373" i="53"/>
  <c r="S367" i="54"/>
  <c r="AQ367" i="36" s="1"/>
  <c r="S391" i="55"/>
  <c r="S385" i="55"/>
  <c r="S366" i="56"/>
  <c r="S377" i="62"/>
  <c r="S364" i="62"/>
  <c r="AA389" i="36"/>
  <c r="AB377" i="36"/>
  <c r="AF372" i="36"/>
  <c r="AB336" i="36"/>
  <c r="AJ260" i="36"/>
  <c r="AI188" i="36"/>
  <c r="AI94" i="36"/>
  <c r="AB383" i="36"/>
  <c r="Z377" i="36"/>
  <c r="AA367" i="36"/>
  <c r="S157" i="55"/>
  <c r="S164" i="55"/>
  <c r="S94" i="56"/>
  <c r="S181" i="56"/>
  <c r="S188" i="56"/>
  <c r="S130" i="59"/>
  <c r="S137" i="59"/>
  <c r="S166" i="59"/>
  <c r="S275" i="59"/>
  <c r="S110" i="61"/>
  <c r="S247" i="61"/>
  <c r="S341" i="60"/>
  <c r="AJ342" i="36"/>
  <c r="Z327" i="36"/>
  <c r="AJ309" i="36"/>
  <c r="AI260" i="36"/>
  <c r="AI184" i="36"/>
  <c r="AH94" i="36"/>
  <c r="S374" i="52"/>
  <c r="S379" i="53"/>
  <c r="AF384" i="36"/>
  <c r="Z383" i="36"/>
  <c r="AG373" i="36"/>
  <c r="R3" i="62"/>
  <c r="R3" i="60"/>
  <c r="S339" i="54"/>
  <c r="S336" i="58"/>
  <c r="AI342" i="36"/>
  <c r="AI335" i="36"/>
  <c r="AJ326" i="36"/>
  <c r="AI309" i="36"/>
  <c r="AI256" i="36"/>
  <c r="AF184" i="36"/>
  <c r="AH90" i="36"/>
  <c r="S388" i="60"/>
  <c r="S377" i="61"/>
  <c r="AF373" i="36"/>
  <c r="AJ368" i="36"/>
  <c r="V327" i="36"/>
  <c r="AI326" i="36"/>
  <c r="AJ306" i="36"/>
  <c r="AI254" i="36"/>
  <c r="AI183" i="36"/>
  <c r="AI68" i="36"/>
  <c r="S368" i="52"/>
  <c r="AO368" i="36" s="1"/>
  <c r="S366" i="54"/>
  <c r="AQ366" i="36" s="1"/>
  <c r="S371" i="56"/>
  <c r="S365" i="56"/>
  <c r="S378" i="57"/>
  <c r="S367" i="59"/>
  <c r="V381" i="36"/>
  <c r="AG378" i="36"/>
  <c r="AA368" i="36"/>
  <c r="AG361" i="36"/>
  <c r="R3" i="53"/>
  <c r="S42" i="53"/>
  <c r="S49" i="53"/>
  <c r="AP49" i="36" s="1"/>
  <c r="S231" i="53"/>
  <c r="S206" i="54"/>
  <c r="AF341" i="36"/>
  <c r="AI306" i="36"/>
  <c r="AG254" i="36"/>
  <c r="AI182" i="36"/>
  <c r="R3" i="55"/>
  <c r="S334" i="53"/>
  <c r="AC334" i="36"/>
  <c r="AF326" i="36"/>
  <c r="AI252" i="36"/>
  <c r="AJ179" i="36"/>
  <c r="AH40" i="36"/>
  <c r="S373" i="52"/>
  <c r="S371" i="55"/>
  <c r="S365" i="55"/>
  <c r="S390" i="57"/>
  <c r="S386" i="59"/>
  <c r="S388" i="61"/>
  <c r="S382" i="61"/>
  <c r="AD378" i="36"/>
  <c r="AD374" i="36"/>
  <c r="AB334" i="36"/>
  <c r="AA385" i="36"/>
  <c r="S136" i="58"/>
  <c r="S76" i="61"/>
  <c r="S339" i="56"/>
  <c r="AI340" i="36"/>
  <c r="AJ333" i="36"/>
  <c r="AC326" i="36"/>
  <c r="AB297" i="36"/>
  <c r="AI249" i="36"/>
  <c r="AE168" i="36"/>
  <c r="AD36" i="36"/>
  <c r="AH379" i="36"/>
  <c r="AI369" i="36"/>
  <c r="AI359" i="36"/>
  <c r="S150" i="52"/>
  <c r="AO150" i="36" s="1"/>
  <c r="S218" i="53"/>
  <c r="S276" i="53"/>
  <c r="AP276" i="36" s="1"/>
  <c r="S356" i="55"/>
  <c r="S123" i="60"/>
  <c r="S110" i="62"/>
  <c r="AI333" i="36"/>
  <c r="Z325" i="36"/>
  <c r="AI296" i="36"/>
  <c r="AI163" i="36"/>
  <c r="S391" i="52"/>
  <c r="S385" i="58"/>
  <c r="AG379" i="36"/>
  <c r="R3" i="58"/>
  <c r="AG339" i="36"/>
  <c r="AJ295" i="36"/>
  <c r="S386" i="60"/>
  <c r="S387" i="61"/>
  <c r="AF380" i="36"/>
  <c r="AI375" i="36"/>
  <c r="S153" i="53"/>
  <c r="S41" i="61"/>
  <c r="S70" i="61"/>
  <c r="S329" i="52"/>
  <c r="AA323" i="36"/>
  <c r="AH242" i="36"/>
  <c r="S370" i="53"/>
  <c r="S364" i="53"/>
  <c r="S370" i="54"/>
  <c r="AQ370" i="36" s="1"/>
  <c r="S388" i="55"/>
  <c r="AI393" i="36"/>
  <c r="AE380" i="36"/>
  <c r="AH375" i="36"/>
  <c r="S179" i="54"/>
  <c r="S49" i="52"/>
  <c r="S40" i="56"/>
  <c r="R3" i="57"/>
  <c r="S166" i="57"/>
  <c r="S277" i="60"/>
  <c r="S284" i="60"/>
  <c r="S298" i="60"/>
  <c r="S241" i="62"/>
  <c r="AD332" i="36"/>
  <c r="AI322" i="36"/>
  <c r="AH293" i="36"/>
  <c r="AI240" i="36"/>
  <c r="AI153" i="36"/>
  <c r="S376" i="53"/>
  <c r="S375" i="55"/>
  <c r="S369" i="56"/>
  <c r="S382" i="57"/>
  <c r="S369" i="57"/>
  <c r="S390" i="58"/>
  <c r="S366" i="60"/>
  <c r="AH393" i="36"/>
  <c r="AI381" i="36"/>
  <c r="AD380" i="36"/>
  <c r="R3" i="61"/>
  <c r="Z332" i="36"/>
  <c r="AE322" i="36"/>
  <c r="AI232" i="36"/>
  <c r="AI138" i="36"/>
  <c r="S376" i="54"/>
  <c r="V389" i="36"/>
  <c r="AC339" i="36"/>
  <c r="AH331" i="36"/>
  <c r="AB322" i="36"/>
  <c r="AG229" i="36"/>
  <c r="AI126" i="36"/>
  <c r="S386" i="61"/>
  <c r="S380" i="61"/>
  <c r="AE393" i="36"/>
  <c r="AH390" i="36"/>
  <c r="AJ389" i="36"/>
  <c r="AH387" i="36"/>
  <c r="AB386" i="36"/>
  <c r="S181" i="52"/>
  <c r="R3" i="54"/>
  <c r="S114" i="61"/>
  <c r="AD331" i="36"/>
  <c r="AF321" i="36"/>
  <c r="AJ282" i="36"/>
  <c r="AH126" i="36"/>
  <c r="S388" i="53"/>
  <c r="S387" i="55"/>
  <c r="AG390" i="36"/>
  <c r="AH338" i="36"/>
  <c r="AF330" i="36"/>
  <c r="AI282" i="36"/>
  <c r="AI376" i="36"/>
  <c r="S86" i="61"/>
  <c r="S158" i="61"/>
  <c r="S339" i="60"/>
  <c r="S331" i="62"/>
  <c r="AI337" i="36"/>
  <c r="AE330" i="36"/>
  <c r="AB321" i="36"/>
  <c r="AJ280" i="36"/>
  <c r="AI217" i="36"/>
  <c r="AJ111" i="36"/>
  <c r="S368" i="55"/>
  <c r="AG389" i="36"/>
  <c r="R3" i="56"/>
  <c r="S49" i="56"/>
  <c r="S172" i="56"/>
  <c r="S351" i="57"/>
  <c r="S30" i="58"/>
  <c r="S331" i="53"/>
  <c r="S336" i="55"/>
  <c r="AH337" i="36"/>
  <c r="AC330" i="36"/>
  <c r="AI320" i="36"/>
  <c r="AI273" i="36"/>
  <c r="AH213" i="36"/>
  <c r="AJ104" i="36"/>
  <c r="S370" i="52"/>
  <c r="S368" i="54"/>
  <c r="AF389" i="36"/>
  <c r="V378" i="36"/>
  <c r="AH371" i="36"/>
  <c r="AD363" i="36"/>
  <c r="S382" i="15"/>
  <c r="S377" i="15"/>
  <c r="AN377" i="36" s="1"/>
  <c r="Y332" i="36"/>
  <c r="S393" i="15"/>
  <c r="S381" i="15"/>
  <c r="V394" i="36"/>
  <c r="Y388" i="36"/>
  <c r="V364" i="36"/>
  <c r="S334" i="15"/>
  <c r="AN334" i="36" s="1"/>
  <c r="Y341" i="36"/>
  <c r="S36" i="52"/>
  <c r="AO36" i="36" s="1"/>
  <c r="S103" i="52"/>
  <c r="AO103" i="36" s="1"/>
  <c r="Z339" i="36"/>
  <c r="Z338" i="36"/>
  <c r="S334" i="52"/>
  <c r="AO334" i="36" s="1"/>
  <c r="Z330" i="36"/>
  <c r="S92" i="52"/>
  <c r="AO92" i="36" s="1"/>
  <c r="V332" i="36"/>
  <c r="Z324" i="36"/>
  <c r="S40" i="54"/>
  <c r="AB40" i="36"/>
  <c r="S148" i="60"/>
  <c r="AH148" i="36"/>
  <c r="S116" i="56"/>
  <c r="AD116" i="36"/>
  <c r="S123" i="56"/>
  <c r="AD123" i="36"/>
  <c r="S180" i="56"/>
  <c r="AD180" i="36"/>
  <c r="S187" i="56"/>
  <c r="AD187" i="36"/>
  <c r="S194" i="56"/>
  <c r="AD194" i="36"/>
  <c r="S216" i="56"/>
  <c r="AD216" i="36"/>
  <c r="S223" i="56"/>
  <c r="AD223" i="36"/>
  <c r="S259" i="56"/>
  <c r="AD259" i="36"/>
  <c r="S301" i="56"/>
  <c r="T301" i="56" s="1"/>
  <c r="AD301" i="36"/>
  <c r="S344" i="56"/>
  <c r="AD344" i="36"/>
  <c r="S14" i="57"/>
  <c r="AE14" i="36"/>
  <c r="S58" i="57"/>
  <c r="AE58" i="36"/>
  <c r="S87" i="57"/>
  <c r="AE87" i="36"/>
  <c r="S109" i="57"/>
  <c r="AE109" i="36"/>
  <c r="S145" i="57"/>
  <c r="AE145" i="36"/>
  <c r="S174" i="57"/>
  <c r="AE174" i="36"/>
  <c r="S196" i="57"/>
  <c r="AE196" i="36"/>
  <c r="S218" i="57"/>
  <c r="AE218" i="36"/>
  <c r="S240" i="57"/>
  <c r="AE240" i="36"/>
  <c r="S284" i="57"/>
  <c r="AE284" i="36"/>
  <c r="S313" i="57"/>
  <c r="AE313" i="36"/>
  <c r="S21" i="58"/>
  <c r="AF21" i="36"/>
  <c r="S35" i="58"/>
  <c r="AF35" i="36"/>
  <c r="S57" i="58"/>
  <c r="AF57" i="36"/>
  <c r="S79" i="58"/>
  <c r="AF79" i="36"/>
  <c r="S115" i="58"/>
  <c r="AF115" i="36"/>
  <c r="S165" i="58"/>
  <c r="AF165" i="36"/>
  <c r="S215" i="58"/>
  <c r="AF215" i="36"/>
  <c r="S222" i="58"/>
  <c r="AF222" i="36"/>
  <c r="S236" i="58"/>
  <c r="AF236" i="36"/>
  <c r="S307" i="58"/>
  <c r="AF307" i="36"/>
  <c r="S358" i="58"/>
  <c r="AF358" i="36"/>
  <c r="S28" i="59"/>
  <c r="AG28" i="36"/>
  <c r="S50" i="59"/>
  <c r="AG50" i="36"/>
  <c r="S57" i="59"/>
  <c r="AG57" i="36"/>
  <c r="S150" i="59"/>
  <c r="AG150" i="36"/>
  <c r="S179" i="59"/>
  <c r="AG179" i="36"/>
  <c r="S201" i="59"/>
  <c r="AG201" i="36"/>
  <c r="S208" i="59"/>
  <c r="AG208" i="36"/>
  <c r="S237" i="59"/>
  <c r="AG237" i="36"/>
  <c r="S259" i="59"/>
  <c r="AG259" i="36"/>
  <c r="S280" i="59"/>
  <c r="AG280" i="36"/>
  <c r="S301" i="59"/>
  <c r="T301" i="59" s="1"/>
  <c r="AG301" i="36"/>
  <c r="S31" i="60"/>
  <c r="AH31" i="36"/>
  <c r="S38" i="60"/>
  <c r="AH38" i="36"/>
  <c r="S45" i="60"/>
  <c r="AH45" i="36"/>
  <c r="S52" i="60"/>
  <c r="AH52" i="36"/>
  <c r="S88" i="60"/>
  <c r="AH88" i="36"/>
  <c r="S95" i="60"/>
  <c r="AH95" i="36"/>
  <c r="S117" i="60"/>
  <c r="AH117" i="36"/>
  <c r="S124" i="60"/>
  <c r="AH124" i="36"/>
  <c r="S153" i="60"/>
  <c r="AH153" i="36"/>
  <c r="S189" i="60"/>
  <c r="AH189" i="36"/>
  <c r="S211" i="60"/>
  <c r="AH211" i="36"/>
  <c r="S240" i="60"/>
  <c r="AH240" i="36"/>
  <c r="S269" i="60"/>
  <c r="AH269" i="36"/>
  <c r="S311" i="60"/>
  <c r="AH311" i="36"/>
  <c r="S318" i="60"/>
  <c r="AH318" i="36"/>
  <c r="S18" i="61"/>
  <c r="AJ18" i="36"/>
  <c r="S68" i="61"/>
  <c r="AJ68" i="36"/>
  <c r="S96" i="61"/>
  <c r="AJ96" i="36"/>
  <c r="S153" i="61"/>
  <c r="AJ153" i="36"/>
  <c r="S181" i="61"/>
  <c r="AJ181" i="36"/>
  <c r="S252" i="61"/>
  <c r="AJ252" i="36"/>
  <c r="S274" i="61"/>
  <c r="AJ274" i="36"/>
  <c r="S347" i="61"/>
  <c r="AJ347" i="36"/>
  <c r="S33" i="62"/>
  <c r="AI33" i="36"/>
  <c r="S55" i="62"/>
  <c r="AI55" i="36"/>
  <c r="S62" i="62"/>
  <c r="AI62" i="36"/>
  <c r="S105" i="62"/>
  <c r="AI105" i="36"/>
  <c r="S112" i="62"/>
  <c r="AI112" i="36"/>
  <c r="S134" i="62"/>
  <c r="AI134" i="36"/>
  <c r="S156" i="62"/>
  <c r="AI156" i="36"/>
  <c r="S178" i="62"/>
  <c r="AI178" i="36"/>
  <c r="S314" i="62"/>
  <c r="AI314" i="36"/>
  <c r="S343" i="62"/>
  <c r="AI343" i="36"/>
  <c r="S337" i="15"/>
  <c r="AN337" i="36" s="1"/>
  <c r="Y337" i="36"/>
  <c r="S322" i="52"/>
  <c r="Z322" i="36"/>
  <c r="S321" i="53"/>
  <c r="AA321" i="36"/>
  <c r="S336" i="60"/>
  <c r="AH336" i="36"/>
  <c r="S328" i="62"/>
  <c r="AI328" i="36"/>
  <c r="AG352" i="36"/>
  <c r="Z336" i="36"/>
  <c r="AC312" i="36"/>
  <c r="AC260" i="36"/>
  <c r="AD246" i="36"/>
  <c r="AB233" i="36"/>
  <c r="Z169" i="36"/>
  <c r="AD149" i="36"/>
  <c r="AA102" i="36"/>
  <c r="AB69" i="36"/>
  <c r="S139" i="52"/>
  <c r="Z139" i="36"/>
  <c r="S52" i="53"/>
  <c r="AA52" i="36"/>
  <c r="S47" i="54"/>
  <c r="AB47" i="36"/>
  <c r="S55" i="55"/>
  <c r="AC55" i="36"/>
  <c r="S104" i="56"/>
  <c r="AD104" i="36"/>
  <c r="S154" i="56"/>
  <c r="AD154" i="36"/>
  <c r="S182" i="56"/>
  <c r="AD182" i="36"/>
  <c r="S189" i="56"/>
  <c r="AD189" i="36"/>
  <c r="S53" i="57"/>
  <c r="AE53" i="36"/>
  <c r="S210" i="58"/>
  <c r="AF210" i="36"/>
  <c r="S81" i="59"/>
  <c r="AG81" i="36"/>
  <c r="S196" i="59"/>
  <c r="AG196" i="36"/>
  <c r="S347" i="59"/>
  <c r="AG347" i="36"/>
  <c r="S26" i="60"/>
  <c r="AH26" i="36"/>
  <c r="S83" i="60"/>
  <c r="AH83" i="36"/>
  <c r="S141" i="60"/>
  <c r="AH141" i="36"/>
  <c r="S206" i="60"/>
  <c r="AH206" i="36"/>
  <c r="S291" i="52"/>
  <c r="Z291" i="36"/>
  <c r="S147" i="53"/>
  <c r="AA147" i="36"/>
  <c r="S204" i="53"/>
  <c r="AA204" i="36"/>
  <c r="S15" i="52"/>
  <c r="AO15" i="36" s="1"/>
  <c r="Z15" i="36"/>
  <c r="S73" i="52"/>
  <c r="AO73" i="36" s="1"/>
  <c r="Z73" i="36"/>
  <c r="S87" i="52"/>
  <c r="Z87" i="36"/>
  <c r="S165" i="52"/>
  <c r="Z165" i="36"/>
  <c r="S194" i="52"/>
  <c r="Z194" i="36"/>
  <c r="S223" i="52"/>
  <c r="AO223" i="36" s="1"/>
  <c r="Z223" i="36"/>
  <c r="S245" i="52"/>
  <c r="AO245" i="36" s="1"/>
  <c r="Z245" i="36"/>
  <c r="S79" i="53"/>
  <c r="AA79" i="36"/>
  <c r="S180" i="53"/>
  <c r="AP180" i="36" s="1"/>
  <c r="AA180" i="36"/>
  <c r="S216" i="53"/>
  <c r="AA216" i="36"/>
  <c r="S23" i="54"/>
  <c r="AB23" i="36"/>
  <c r="S239" i="54"/>
  <c r="AB239" i="36"/>
  <c r="S269" i="55"/>
  <c r="AC269" i="36"/>
  <c r="S348" i="55"/>
  <c r="AC348" i="36"/>
  <c r="S31" i="56"/>
  <c r="AD31" i="36"/>
  <c r="S30" i="52"/>
  <c r="Z30" i="36"/>
  <c r="S37" i="52"/>
  <c r="AO37" i="36" s="1"/>
  <c r="Z37" i="36"/>
  <c r="S66" i="52"/>
  <c r="AO66" i="36" s="1"/>
  <c r="Z66" i="36"/>
  <c r="S130" i="52"/>
  <c r="Z130" i="36"/>
  <c r="S137" i="52"/>
  <c r="AO137" i="36" s="1"/>
  <c r="Z137" i="36"/>
  <c r="S158" i="52"/>
  <c r="AO158" i="36" s="1"/>
  <c r="S260" i="52"/>
  <c r="Z260" i="36"/>
  <c r="S318" i="52"/>
  <c r="Z318" i="36"/>
  <c r="S362" i="52"/>
  <c r="AO362" i="36" s="1"/>
  <c r="Z362" i="36"/>
  <c r="S36" i="53"/>
  <c r="AA36" i="36"/>
  <c r="S43" i="53"/>
  <c r="AP43" i="36" s="1"/>
  <c r="AA43" i="36"/>
  <c r="S50" i="53"/>
  <c r="AA50" i="36"/>
  <c r="S72" i="53"/>
  <c r="AA72" i="36"/>
  <c r="S94" i="53"/>
  <c r="AA94" i="36"/>
  <c r="S101" i="53"/>
  <c r="S130" i="53"/>
  <c r="AP130" i="36" s="1"/>
  <c r="AA130" i="36"/>
  <c r="S152" i="53"/>
  <c r="AA152" i="36"/>
  <c r="S173" i="53"/>
  <c r="AP173" i="36" s="1"/>
  <c r="AA173" i="36"/>
  <c r="S209" i="53"/>
  <c r="AA209" i="36"/>
  <c r="S267" i="53"/>
  <c r="AA267" i="36"/>
  <c r="S296" i="53"/>
  <c r="AA296" i="36"/>
  <c r="S318" i="53"/>
  <c r="AA318" i="36"/>
  <c r="S362" i="53"/>
  <c r="AA362" i="36"/>
  <c r="S16" i="54"/>
  <c r="AB16" i="36"/>
  <c r="S38" i="54"/>
  <c r="AB38" i="36"/>
  <c r="S52" i="54"/>
  <c r="S59" i="54"/>
  <c r="AB59" i="36"/>
  <c r="S124" i="54"/>
  <c r="AB124" i="36"/>
  <c r="S131" i="54"/>
  <c r="AB131" i="36"/>
  <c r="S153" i="54"/>
  <c r="AB153" i="36"/>
  <c r="S167" i="54"/>
  <c r="AQ167" i="36" s="1"/>
  <c r="AB167" i="36"/>
  <c r="S196" i="54"/>
  <c r="AB196" i="36"/>
  <c r="S210" i="54"/>
  <c r="AQ210" i="36" s="1"/>
  <c r="AB210" i="36"/>
  <c r="S232" i="54"/>
  <c r="AB232" i="36"/>
  <c r="S261" i="54"/>
  <c r="AB261" i="36"/>
  <c r="S283" i="54"/>
  <c r="AB283" i="36"/>
  <c r="S305" i="54"/>
  <c r="AB305" i="36"/>
  <c r="S24" i="55"/>
  <c r="AC24" i="36"/>
  <c r="S53" i="55"/>
  <c r="AR53" i="36" s="1"/>
  <c r="AC53" i="36"/>
  <c r="S75" i="55"/>
  <c r="AC75" i="36"/>
  <c r="S111" i="55"/>
  <c r="AC111" i="36"/>
  <c r="S118" i="55"/>
  <c r="AC118" i="36"/>
  <c r="S147" i="55"/>
  <c r="AC147" i="36"/>
  <c r="S183" i="55"/>
  <c r="AR183" i="36" s="1"/>
  <c r="AC183" i="36"/>
  <c r="S212" i="55"/>
  <c r="AC212" i="36"/>
  <c r="S24" i="56"/>
  <c r="AD24" i="36"/>
  <c r="S88" i="56"/>
  <c r="AD88" i="36"/>
  <c r="S95" i="56"/>
  <c r="AD95" i="36"/>
  <c r="S102" i="56"/>
  <c r="S109" i="56"/>
  <c r="S152" i="56"/>
  <c r="AD152" i="36"/>
  <c r="S159" i="56"/>
  <c r="S166" i="56"/>
  <c r="AD166" i="36"/>
  <c r="S266" i="56"/>
  <c r="AD266" i="36"/>
  <c r="S294" i="56"/>
  <c r="AD294" i="36"/>
  <c r="S50" i="58"/>
  <c r="AF50" i="36"/>
  <c r="S72" i="58"/>
  <c r="AF72" i="36"/>
  <c r="S101" i="58"/>
  <c r="AF101" i="36"/>
  <c r="S108" i="58"/>
  <c r="AF108" i="36"/>
  <c r="S158" i="58"/>
  <c r="AF158" i="36"/>
  <c r="S208" i="58"/>
  <c r="AF208" i="36"/>
  <c r="S229" i="58"/>
  <c r="AF229" i="36"/>
  <c r="S258" i="58"/>
  <c r="AF258" i="36"/>
  <c r="S265" i="58"/>
  <c r="S279" i="58"/>
  <c r="AF279" i="36"/>
  <c r="S286" i="58"/>
  <c r="AF286" i="36"/>
  <c r="S293" i="58"/>
  <c r="AF293" i="36"/>
  <c r="S300" i="58"/>
  <c r="AU300" i="36" s="1"/>
  <c r="AF300" i="36"/>
  <c r="S351" i="58"/>
  <c r="AF351" i="36"/>
  <c r="S21" i="59"/>
  <c r="AG21" i="36"/>
  <c r="S43" i="59"/>
  <c r="AG43" i="36"/>
  <c r="S72" i="59"/>
  <c r="AG72" i="36"/>
  <c r="S79" i="59"/>
  <c r="S129" i="59"/>
  <c r="AG129" i="36"/>
  <c r="S136" i="59"/>
  <c r="AG136" i="36"/>
  <c r="S143" i="59"/>
  <c r="AG143" i="36"/>
  <c r="S165" i="59"/>
  <c r="AG165" i="36"/>
  <c r="S172" i="59"/>
  <c r="AG172" i="36"/>
  <c r="S194" i="59"/>
  <c r="AG194" i="36"/>
  <c r="S223" i="59"/>
  <c r="AG223" i="36"/>
  <c r="S230" i="59"/>
  <c r="AG230" i="36"/>
  <c r="S252" i="59"/>
  <c r="AG252" i="36"/>
  <c r="S316" i="59"/>
  <c r="AG316" i="36"/>
  <c r="S345" i="59"/>
  <c r="AG345" i="36"/>
  <c r="S17" i="60"/>
  <c r="AH17" i="36"/>
  <c r="S24" i="60"/>
  <c r="AH24" i="36"/>
  <c r="S67" i="60"/>
  <c r="AH67" i="36"/>
  <c r="S74" i="60"/>
  <c r="AH74" i="36"/>
  <c r="S81" i="60"/>
  <c r="AH81" i="36"/>
  <c r="S110" i="60"/>
  <c r="AH110" i="36"/>
  <c r="S139" i="60"/>
  <c r="AH139" i="36"/>
  <c r="S146" i="60"/>
  <c r="AH146" i="36"/>
  <c r="S175" i="60"/>
  <c r="AH175" i="36"/>
  <c r="S182" i="60"/>
  <c r="AH182" i="36"/>
  <c r="S204" i="60"/>
  <c r="AH204" i="36"/>
  <c r="S226" i="60"/>
  <c r="AH226" i="36"/>
  <c r="S233" i="60"/>
  <c r="S262" i="60"/>
  <c r="AH262" i="36"/>
  <c r="S276" i="60"/>
  <c r="S290" i="60"/>
  <c r="AH290" i="36"/>
  <c r="S297" i="60"/>
  <c r="AH297" i="36"/>
  <c r="S304" i="60"/>
  <c r="AH304" i="36"/>
  <c r="S355" i="60"/>
  <c r="AH355" i="36"/>
  <c r="S33" i="61"/>
  <c r="AJ33" i="36"/>
  <c r="S40" i="61"/>
  <c r="AJ40" i="36"/>
  <c r="S61" i="61"/>
  <c r="AJ61" i="36"/>
  <c r="S75" i="61"/>
  <c r="AJ75" i="36"/>
  <c r="S82" i="61"/>
  <c r="AJ82" i="36"/>
  <c r="S125" i="61"/>
  <c r="AJ125" i="36"/>
  <c r="S132" i="61"/>
  <c r="S231" i="61"/>
  <c r="AJ231" i="36"/>
  <c r="S267" i="61"/>
  <c r="AJ267" i="36"/>
  <c r="S289" i="61"/>
  <c r="AJ289" i="36"/>
  <c r="S296" i="61"/>
  <c r="AY296" i="36" s="1"/>
  <c r="AJ296" i="36"/>
  <c r="AI91" i="36"/>
  <c r="S91" i="62"/>
  <c r="S200" i="62"/>
  <c r="AI200" i="36"/>
  <c r="S214" i="62"/>
  <c r="AI214" i="36"/>
  <c r="S221" i="62"/>
  <c r="AI221" i="36"/>
  <c r="S228" i="62"/>
  <c r="AI228" i="36"/>
  <c r="S271" i="62"/>
  <c r="AI271" i="36"/>
  <c r="S307" i="62"/>
  <c r="AI307" i="36"/>
  <c r="S358" i="62"/>
  <c r="AI358" i="36"/>
  <c r="S330" i="59"/>
  <c r="AG330" i="36"/>
  <c r="AE352" i="36"/>
  <c r="Y330" i="36"/>
  <c r="AA297" i="36"/>
  <c r="AH283" i="36"/>
  <c r="Z259" i="36"/>
  <c r="AC246" i="36"/>
  <c r="AA233" i="36"/>
  <c r="AC219" i="36"/>
  <c r="AC202" i="36"/>
  <c r="AA149" i="36"/>
  <c r="Z69" i="36"/>
  <c r="S240" i="52"/>
  <c r="AO240" i="36" s="1"/>
  <c r="Z240" i="36"/>
  <c r="S187" i="52"/>
  <c r="AO187" i="36" s="1"/>
  <c r="Z187" i="36"/>
  <c r="S216" i="52"/>
  <c r="Z216" i="36"/>
  <c r="S238" i="52"/>
  <c r="AO238" i="36" s="1"/>
  <c r="Z238" i="36"/>
  <c r="S296" i="52"/>
  <c r="Z296" i="36"/>
  <c r="S349" i="54"/>
  <c r="AB349" i="36"/>
  <c r="S284" i="55"/>
  <c r="T284" i="55" s="1"/>
  <c r="BG284" i="36" s="1"/>
  <c r="AC284" i="36"/>
  <c r="S291" i="55"/>
  <c r="AC291" i="36"/>
  <c r="S298" i="55"/>
  <c r="AC298" i="36"/>
  <c r="S305" i="55"/>
  <c r="AC305" i="36"/>
  <c r="S209" i="56"/>
  <c r="AD209" i="36"/>
  <c r="S252" i="56"/>
  <c r="AD252" i="36"/>
  <c r="S273" i="56"/>
  <c r="AD273" i="36"/>
  <c r="S280" i="56"/>
  <c r="AD280" i="36"/>
  <c r="S287" i="56"/>
  <c r="AD287" i="36"/>
  <c r="S308" i="56"/>
  <c r="AD308" i="36"/>
  <c r="S315" i="56"/>
  <c r="AD315" i="36"/>
  <c r="S359" i="56"/>
  <c r="AD359" i="36"/>
  <c r="S29" i="57"/>
  <c r="AE29" i="36"/>
  <c r="S51" i="57"/>
  <c r="AE51" i="36"/>
  <c r="S73" i="57"/>
  <c r="AE73" i="36"/>
  <c r="S80" i="57"/>
  <c r="AE80" i="36"/>
  <c r="S102" i="57"/>
  <c r="AE102" i="36"/>
  <c r="S131" i="57"/>
  <c r="AE131" i="36"/>
  <c r="S138" i="57"/>
  <c r="AE138" i="36"/>
  <c r="S160" i="57"/>
  <c r="AE160" i="36"/>
  <c r="S167" i="57"/>
  <c r="AE167" i="36"/>
  <c r="S189" i="57"/>
  <c r="AE189" i="36"/>
  <c r="S211" i="57"/>
  <c r="AE211" i="36"/>
  <c r="S233" i="57"/>
  <c r="AE233" i="36"/>
  <c r="S277" i="57"/>
  <c r="AE277" i="36"/>
  <c r="S306" i="57"/>
  <c r="AE306" i="36"/>
  <c r="S23" i="52"/>
  <c r="AO23" i="36" s="1"/>
  <c r="Z23" i="36"/>
  <c r="S59" i="52"/>
  <c r="AO59" i="36" s="1"/>
  <c r="Z59" i="36"/>
  <c r="S102" i="52"/>
  <c r="AO102" i="36" s="1"/>
  <c r="Z102" i="36"/>
  <c r="S109" i="52"/>
  <c r="AO109" i="36" s="1"/>
  <c r="Z109" i="36"/>
  <c r="S116" i="52"/>
  <c r="Z116" i="36"/>
  <c r="S173" i="52"/>
  <c r="AO173" i="36" s="1"/>
  <c r="Z173" i="36"/>
  <c r="S202" i="52"/>
  <c r="Z202" i="36"/>
  <c r="S209" i="52"/>
  <c r="AO209" i="36" s="1"/>
  <c r="Z209" i="36"/>
  <c r="S231" i="52"/>
  <c r="Z231" i="36"/>
  <c r="S253" i="52"/>
  <c r="AO253" i="36" s="1"/>
  <c r="Z253" i="36"/>
  <c r="S282" i="52"/>
  <c r="AO282" i="36" s="1"/>
  <c r="Z282" i="36"/>
  <c r="S289" i="52"/>
  <c r="AO289" i="36" s="1"/>
  <c r="S311" i="52"/>
  <c r="AO311" i="36" s="1"/>
  <c r="Z311" i="36"/>
  <c r="S355" i="52"/>
  <c r="AO355" i="36" s="1"/>
  <c r="Z355" i="36"/>
  <c r="S29" i="53"/>
  <c r="AA29" i="36"/>
  <c r="S65" i="53"/>
  <c r="AP65" i="36" s="1"/>
  <c r="AA65" i="36"/>
  <c r="S87" i="53"/>
  <c r="AP87" i="36" s="1"/>
  <c r="AA87" i="36"/>
  <c r="S116" i="53"/>
  <c r="AA116" i="36"/>
  <c r="S145" i="53"/>
  <c r="AA145" i="36"/>
  <c r="S159" i="53"/>
  <c r="AP159" i="36" s="1"/>
  <c r="S166" i="53"/>
  <c r="S188" i="53"/>
  <c r="AA188" i="36"/>
  <c r="S195" i="53"/>
  <c r="AP195" i="36" s="1"/>
  <c r="AA195" i="36"/>
  <c r="S202" i="53"/>
  <c r="AA202" i="36"/>
  <c r="S238" i="53"/>
  <c r="AA238" i="36"/>
  <c r="S260" i="53"/>
  <c r="AA260" i="36"/>
  <c r="S289" i="53"/>
  <c r="AA289" i="36"/>
  <c r="S311" i="53"/>
  <c r="AA311" i="36"/>
  <c r="S355" i="53"/>
  <c r="AP355" i="36" s="1"/>
  <c r="AA355" i="36"/>
  <c r="S31" i="54"/>
  <c r="AB31" i="36"/>
  <c r="S95" i="54"/>
  <c r="AB95" i="36"/>
  <c r="S117" i="54"/>
  <c r="AQ117" i="36" s="1"/>
  <c r="AB117" i="36"/>
  <c r="S146" i="54"/>
  <c r="AB146" i="36"/>
  <c r="S160" i="54"/>
  <c r="AB160" i="36"/>
  <c r="S189" i="54"/>
  <c r="AQ189" i="36" s="1"/>
  <c r="AB189" i="36"/>
  <c r="S225" i="54"/>
  <c r="AB225" i="36"/>
  <c r="S254" i="54"/>
  <c r="AB254" i="36"/>
  <c r="S276" i="54"/>
  <c r="AB276" i="36"/>
  <c r="S298" i="54"/>
  <c r="AB298" i="36"/>
  <c r="S320" i="54"/>
  <c r="AB320" i="36"/>
  <c r="S17" i="55"/>
  <c r="AR17" i="36" s="1"/>
  <c r="AC17" i="36"/>
  <c r="S46" i="55"/>
  <c r="AC46" i="36"/>
  <c r="S68" i="55"/>
  <c r="AR68" i="36" s="1"/>
  <c r="AC68" i="36"/>
  <c r="S90" i="55"/>
  <c r="AC90" i="36"/>
  <c r="S97" i="55"/>
  <c r="AC97" i="36"/>
  <c r="S104" i="55"/>
  <c r="AR104" i="36" s="1"/>
  <c r="AC104" i="36"/>
  <c r="S133" i="55"/>
  <c r="AC133" i="36"/>
  <c r="S140" i="55"/>
  <c r="AC140" i="36"/>
  <c r="S176" i="55"/>
  <c r="AC176" i="36"/>
  <c r="S198" i="55"/>
  <c r="AC198" i="36"/>
  <c r="S205" i="55"/>
  <c r="AC205" i="36"/>
  <c r="S241" i="55"/>
  <c r="AC241" i="36"/>
  <c r="S248" i="55"/>
  <c r="AC248" i="36"/>
  <c r="S277" i="55"/>
  <c r="AC277" i="36"/>
  <c r="S17" i="56"/>
  <c r="AD17" i="36"/>
  <c r="S39" i="56"/>
  <c r="AD39" i="36"/>
  <c r="S46" i="56"/>
  <c r="AD46" i="36"/>
  <c r="S67" i="56"/>
  <c r="AD67" i="36"/>
  <c r="S74" i="56"/>
  <c r="AD74" i="36"/>
  <c r="S81" i="56"/>
  <c r="AD81" i="36"/>
  <c r="S131" i="56"/>
  <c r="AD131" i="36"/>
  <c r="S138" i="56"/>
  <c r="S145" i="56"/>
  <c r="AD145" i="36"/>
  <c r="S202" i="56"/>
  <c r="AD202" i="36"/>
  <c r="S231" i="56"/>
  <c r="AD231" i="36"/>
  <c r="S238" i="56"/>
  <c r="AD238" i="36"/>
  <c r="S245" i="56"/>
  <c r="AD245" i="36"/>
  <c r="S352" i="56"/>
  <c r="AD352" i="36"/>
  <c r="S22" i="57"/>
  <c r="AE22" i="36"/>
  <c r="S44" i="57"/>
  <c r="AE44" i="36"/>
  <c r="S66" i="57"/>
  <c r="AE66" i="36"/>
  <c r="S95" i="57"/>
  <c r="AE95" i="36"/>
  <c r="S117" i="57"/>
  <c r="AE117" i="36"/>
  <c r="S124" i="57"/>
  <c r="AE124" i="36"/>
  <c r="S153" i="57"/>
  <c r="AE153" i="36"/>
  <c r="S182" i="57"/>
  <c r="AE182" i="36"/>
  <c r="S204" i="57"/>
  <c r="AE204" i="36"/>
  <c r="S226" i="57"/>
  <c r="AE226" i="36"/>
  <c r="S248" i="57"/>
  <c r="AE248" i="36"/>
  <c r="S270" i="57"/>
  <c r="AE270" i="36"/>
  <c r="S292" i="57"/>
  <c r="AE292" i="36"/>
  <c r="S299" i="57"/>
  <c r="AE299" i="36"/>
  <c r="S350" i="57"/>
  <c r="S357" i="57"/>
  <c r="AE357" i="36"/>
  <c r="S29" i="58"/>
  <c r="AF29" i="36"/>
  <c r="S43" i="58"/>
  <c r="AF43" i="36"/>
  <c r="S65" i="58"/>
  <c r="AF65" i="36"/>
  <c r="S87" i="58"/>
  <c r="AU87" i="36" s="1"/>
  <c r="AF87" i="36"/>
  <c r="S94" i="58"/>
  <c r="AF94" i="36"/>
  <c r="S123" i="58"/>
  <c r="AF123" i="36"/>
  <c r="S130" i="58"/>
  <c r="S137" i="58"/>
  <c r="AF137" i="36"/>
  <c r="S144" i="58"/>
  <c r="S151" i="58"/>
  <c r="AF151" i="36"/>
  <c r="S180" i="58"/>
  <c r="AF180" i="36"/>
  <c r="S187" i="58"/>
  <c r="AF187" i="36"/>
  <c r="S194" i="58"/>
  <c r="AF194" i="36"/>
  <c r="S201" i="58"/>
  <c r="AF201" i="36"/>
  <c r="S244" i="58"/>
  <c r="AF244" i="36"/>
  <c r="S251" i="58"/>
  <c r="AU251" i="36" s="1"/>
  <c r="AF251" i="36"/>
  <c r="S272" i="58"/>
  <c r="S315" i="58"/>
  <c r="AF315" i="36"/>
  <c r="S344" i="58"/>
  <c r="AF344" i="36"/>
  <c r="S36" i="59"/>
  <c r="AG36" i="36"/>
  <c r="S65" i="59"/>
  <c r="AG65" i="36"/>
  <c r="S94" i="59"/>
  <c r="AG94" i="36"/>
  <c r="S101" i="59"/>
  <c r="AG101" i="36"/>
  <c r="S122" i="59"/>
  <c r="AG122" i="36"/>
  <c r="S158" i="59"/>
  <c r="AG158" i="36"/>
  <c r="S187" i="59"/>
  <c r="AG187" i="36"/>
  <c r="S216" i="59"/>
  <c r="AG216" i="36"/>
  <c r="S267" i="59"/>
  <c r="AG267" i="36"/>
  <c r="S274" i="59"/>
  <c r="AG274" i="36"/>
  <c r="S288" i="59"/>
  <c r="AG288" i="36"/>
  <c r="S295" i="59"/>
  <c r="S309" i="59"/>
  <c r="AG309" i="36"/>
  <c r="S360" i="59"/>
  <c r="AG360" i="36"/>
  <c r="S60" i="60"/>
  <c r="AH60" i="36"/>
  <c r="S103" i="60"/>
  <c r="AH103" i="36"/>
  <c r="S132" i="60"/>
  <c r="AH132" i="36"/>
  <c r="S161" i="60"/>
  <c r="AH161" i="36"/>
  <c r="S168" i="60"/>
  <c r="AH168" i="36"/>
  <c r="S197" i="60"/>
  <c r="AH197" i="36"/>
  <c r="S219" i="60"/>
  <c r="AH219" i="36"/>
  <c r="S248" i="60"/>
  <c r="AH248" i="36"/>
  <c r="S255" i="60"/>
  <c r="AH255" i="36"/>
  <c r="S348" i="60"/>
  <c r="AH348" i="36"/>
  <c r="S26" i="61"/>
  <c r="AJ26" i="36"/>
  <c r="S47" i="61"/>
  <c r="AJ47" i="36"/>
  <c r="S54" i="61"/>
  <c r="AJ54" i="36"/>
  <c r="S196" i="61"/>
  <c r="AJ196" i="36"/>
  <c r="S203" i="61"/>
  <c r="AJ203" i="36"/>
  <c r="S210" i="61"/>
  <c r="AJ210" i="36"/>
  <c r="S217" i="61"/>
  <c r="AY217" i="36" s="1"/>
  <c r="S224" i="61"/>
  <c r="S142" i="62"/>
  <c r="AI142" i="36"/>
  <c r="S164" i="62"/>
  <c r="AI164" i="36"/>
  <c r="S186" i="62"/>
  <c r="AI186" i="36"/>
  <c r="S207" i="62"/>
  <c r="AI207" i="36"/>
  <c r="S257" i="62"/>
  <c r="AI257" i="36"/>
  <c r="S264" i="62"/>
  <c r="AI286" i="36"/>
  <c r="S286" i="62"/>
  <c r="S328" i="54"/>
  <c r="AQ328" i="36" s="1"/>
  <c r="AB328" i="36"/>
  <c r="S340" i="56"/>
  <c r="AD340" i="36"/>
  <c r="S332" i="57"/>
  <c r="AE332" i="36"/>
  <c r="S324" i="58"/>
  <c r="AF324" i="36"/>
  <c r="S323" i="59"/>
  <c r="AG323" i="36"/>
  <c r="V325" i="36"/>
  <c r="AF350" i="36"/>
  <c r="AD310" i="36"/>
  <c r="AJ245" i="36"/>
  <c r="AB219" i="36"/>
  <c r="AB202" i="36"/>
  <c r="AD184" i="36"/>
  <c r="Z146" i="36"/>
  <c r="AA123" i="36"/>
  <c r="AC32" i="36"/>
  <c r="S177" i="60"/>
  <c r="AH177" i="36"/>
  <c r="S291" i="53"/>
  <c r="AA291" i="36"/>
  <c r="S94" i="52"/>
  <c r="Z94" i="36"/>
  <c r="S14" i="53"/>
  <c r="AA14" i="36"/>
  <c r="S174" i="54"/>
  <c r="AB174" i="36"/>
  <c r="S217" i="54"/>
  <c r="AB217" i="36"/>
  <c r="S312" i="54"/>
  <c r="AB312" i="36"/>
  <c r="S356" i="54"/>
  <c r="AB356" i="36"/>
  <c r="S31" i="55"/>
  <c r="AC31" i="36"/>
  <c r="S38" i="55"/>
  <c r="AC38" i="36"/>
  <c r="S60" i="55"/>
  <c r="AC60" i="36"/>
  <c r="S82" i="55"/>
  <c r="AC82" i="36"/>
  <c r="S125" i="55"/>
  <c r="AC125" i="36"/>
  <c r="S161" i="55"/>
  <c r="AR161" i="36" s="1"/>
  <c r="AC161" i="36"/>
  <c r="S168" i="55"/>
  <c r="AR168" i="36" s="1"/>
  <c r="AC168" i="36"/>
  <c r="S190" i="55"/>
  <c r="AC190" i="36"/>
  <c r="S226" i="55"/>
  <c r="AC226" i="36"/>
  <c r="S233" i="55"/>
  <c r="AC233" i="36"/>
  <c r="S52" i="52"/>
  <c r="AO52" i="36" s="1"/>
  <c r="Z52" i="36"/>
  <c r="S74" i="52"/>
  <c r="Z74" i="36"/>
  <c r="S81" i="52"/>
  <c r="AO81" i="36" s="1"/>
  <c r="Z81" i="36"/>
  <c r="S88" i="52"/>
  <c r="Z88" i="36"/>
  <c r="S95" i="52"/>
  <c r="Z95" i="36"/>
  <c r="S145" i="52"/>
  <c r="Z145" i="36"/>
  <c r="S152" i="52"/>
  <c r="AO152" i="36" s="1"/>
  <c r="Z152" i="36"/>
  <c r="S166" i="52"/>
  <c r="AO166" i="36" s="1"/>
  <c r="Z166" i="36"/>
  <c r="S195" i="52"/>
  <c r="AO195" i="36" s="1"/>
  <c r="Z195" i="36"/>
  <c r="S224" i="52"/>
  <c r="Z224" i="36"/>
  <c r="S246" i="52"/>
  <c r="Z246" i="36"/>
  <c r="S275" i="52"/>
  <c r="AO275" i="36" s="1"/>
  <c r="Z275" i="36"/>
  <c r="S304" i="52"/>
  <c r="AO304" i="36" s="1"/>
  <c r="Z304" i="36"/>
  <c r="S348" i="52"/>
  <c r="AO348" i="36" s="1"/>
  <c r="Z348" i="36"/>
  <c r="S109" i="53"/>
  <c r="AA109" i="36"/>
  <c r="S224" i="53"/>
  <c r="AA224" i="36"/>
  <c r="S253" i="53"/>
  <c r="AA253" i="36"/>
  <c r="S275" i="53"/>
  <c r="AA275" i="36"/>
  <c r="S282" i="53"/>
  <c r="AA282" i="36"/>
  <c r="S348" i="53"/>
  <c r="AA348" i="36"/>
  <c r="S24" i="54"/>
  <c r="AB24" i="36"/>
  <c r="S67" i="54"/>
  <c r="AB67" i="36"/>
  <c r="S88" i="54"/>
  <c r="AB88" i="36"/>
  <c r="S110" i="54"/>
  <c r="AB110" i="36"/>
  <c r="S139" i="54"/>
  <c r="AQ139" i="36" s="1"/>
  <c r="AB139" i="36"/>
  <c r="S175" i="54"/>
  <c r="AB175" i="36"/>
  <c r="S182" i="54"/>
  <c r="AB182" i="36"/>
  <c r="S204" i="54"/>
  <c r="AB204" i="36"/>
  <c r="S218" i="54"/>
  <c r="AQ218" i="36" s="1"/>
  <c r="AB218" i="36"/>
  <c r="S269" i="54"/>
  <c r="AB269" i="36"/>
  <c r="S291" i="54"/>
  <c r="AB291" i="36"/>
  <c r="S313" i="54"/>
  <c r="AB313" i="36"/>
  <c r="S357" i="54"/>
  <c r="AB357" i="36"/>
  <c r="S39" i="55"/>
  <c r="AC39" i="36"/>
  <c r="S61" i="55"/>
  <c r="AC61" i="36"/>
  <c r="S83" i="55"/>
  <c r="AC83" i="36"/>
  <c r="S126" i="55"/>
  <c r="AC126" i="36"/>
  <c r="S155" i="55"/>
  <c r="AC155" i="36"/>
  <c r="S162" i="55"/>
  <c r="AR162" i="36" s="1"/>
  <c r="AC162" i="36"/>
  <c r="S169" i="55"/>
  <c r="AC169" i="36"/>
  <c r="S220" i="55"/>
  <c r="AC220" i="36"/>
  <c r="S227" i="55"/>
  <c r="AC227" i="36"/>
  <c r="S234" i="55"/>
  <c r="AC234" i="36"/>
  <c r="S263" i="55"/>
  <c r="AC263" i="36"/>
  <c r="S270" i="55"/>
  <c r="AC270" i="36"/>
  <c r="S349" i="55"/>
  <c r="AC349" i="36"/>
  <c r="S363" i="55"/>
  <c r="AR363" i="36" s="1"/>
  <c r="AC363" i="36"/>
  <c r="S32" i="56"/>
  <c r="AD32" i="36"/>
  <c r="S53" i="56"/>
  <c r="AD53" i="36"/>
  <c r="S60" i="56"/>
  <c r="AD60" i="36"/>
  <c r="S117" i="56"/>
  <c r="AD117" i="36"/>
  <c r="S124" i="56"/>
  <c r="AD124" i="36"/>
  <c r="S195" i="56"/>
  <c r="AD195" i="36"/>
  <c r="S224" i="56"/>
  <c r="AD224" i="36"/>
  <c r="S302" i="56"/>
  <c r="AD302" i="36"/>
  <c r="S345" i="56"/>
  <c r="AD345" i="36"/>
  <c r="S15" i="57"/>
  <c r="AE15" i="36"/>
  <c r="S37" i="57"/>
  <c r="AE37" i="36"/>
  <c r="S59" i="57"/>
  <c r="AE59" i="36"/>
  <c r="S88" i="57"/>
  <c r="AE88" i="36"/>
  <c r="S110" i="57"/>
  <c r="AE110" i="36"/>
  <c r="S146" i="57"/>
  <c r="AE146" i="36"/>
  <c r="S197" i="57"/>
  <c r="AE197" i="36"/>
  <c r="S219" i="57"/>
  <c r="AE219" i="36"/>
  <c r="S241" i="57"/>
  <c r="AE241" i="36"/>
  <c r="S263" i="57"/>
  <c r="AE263" i="36"/>
  <c r="S285" i="57"/>
  <c r="AE285" i="36"/>
  <c r="S314" i="57"/>
  <c r="AE314" i="36"/>
  <c r="S22" i="58"/>
  <c r="AF22" i="36"/>
  <c r="S36" i="58"/>
  <c r="AF36" i="36"/>
  <c r="S58" i="58"/>
  <c r="AF58" i="36"/>
  <c r="S80" i="58"/>
  <c r="AF80" i="36"/>
  <c r="S116" i="58"/>
  <c r="AF116" i="36"/>
  <c r="S166" i="58"/>
  <c r="AF166" i="36"/>
  <c r="S216" i="58"/>
  <c r="AF216" i="36"/>
  <c r="S223" i="58"/>
  <c r="AF223" i="36"/>
  <c r="S237" i="58"/>
  <c r="AF237" i="36"/>
  <c r="S308" i="58"/>
  <c r="AF308" i="36"/>
  <c r="S359" i="58"/>
  <c r="AF359" i="36"/>
  <c r="S29" i="59"/>
  <c r="AG29" i="36"/>
  <c r="S51" i="59"/>
  <c r="AG51" i="36"/>
  <c r="S58" i="59"/>
  <c r="AG58" i="36"/>
  <c r="S87" i="59"/>
  <c r="AG87" i="36"/>
  <c r="S151" i="59"/>
  <c r="AG151" i="36"/>
  <c r="S180" i="59"/>
  <c r="AG180" i="36"/>
  <c r="S202" i="59"/>
  <c r="AG202" i="36"/>
  <c r="S209" i="59"/>
  <c r="AG209" i="36"/>
  <c r="S260" i="59"/>
  <c r="AG260" i="36"/>
  <c r="S281" i="59"/>
  <c r="AG281" i="36"/>
  <c r="S353" i="59"/>
  <c r="AG353" i="36"/>
  <c r="S39" i="60"/>
  <c r="AH39" i="36"/>
  <c r="S46" i="60"/>
  <c r="AH46" i="36"/>
  <c r="S53" i="60"/>
  <c r="AH53" i="36"/>
  <c r="S96" i="60"/>
  <c r="AH96" i="36"/>
  <c r="S118" i="60"/>
  <c r="AH118" i="36"/>
  <c r="S125" i="60"/>
  <c r="AH125" i="36"/>
  <c r="S154" i="60"/>
  <c r="AH154" i="36"/>
  <c r="S190" i="60"/>
  <c r="AH190" i="36"/>
  <c r="S212" i="60"/>
  <c r="AH212" i="36"/>
  <c r="S241" i="60"/>
  <c r="AH241" i="36"/>
  <c r="S270" i="60"/>
  <c r="AH270" i="36"/>
  <c r="S312" i="60"/>
  <c r="AH312" i="36"/>
  <c r="S319" i="60"/>
  <c r="AH319" i="36"/>
  <c r="S69" i="61"/>
  <c r="AJ69" i="36"/>
  <c r="S97" i="61"/>
  <c r="AJ97" i="36"/>
  <c r="S154" i="61"/>
  <c r="AJ154" i="36"/>
  <c r="S239" i="61"/>
  <c r="AJ239" i="36"/>
  <c r="S253" i="61"/>
  <c r="AJ253" i="36"/>
  <c r="S275" i="61"/>
  <c r="AJ275" i="36"/>
  <c r="S304" i="61"/>
  <c r="AJ304" i="36"/>
  <c r="S348" i="61"/>
  <c r="AJ348" i="36"/>
  <c r="S34" i="62"/>
  <c r="AI34" i="36"/>
  <c r="S70" i="62"/>
  <c r="AI70" i="36"/>
  <c r="S106" i="62"/>
  <c r="AI106" i="36"/>
  <c r="S113" i="62"/>
  <c r="AI113" i="36"/>
  <c r="S135" i="62"/>
  <c r="AI135" i="36"/>
  <c r="S157" i="62"/>
  <c r="AI157" i="36"/>
  <c r="S179" i="62"/>
  <c r="AI179" i="36"/>
  <c r="S236" i="62"/>
  <c r="AI236" i="36"/>
  <c r="S243" i="62"/>
  <c r="AI243" i="36"/>
  <c r="S250" i="62"/>
  <c r="AI250" i="36"/>
  <c r="S279" i="62"/>
  <c r="AI279" i="36"/>
  <c r="S293" i="62"/>
  <c r="AI293" i="36"/>
  <c r="S344" i="62"/>
  <c r="AI344" i="36"/>
  <c r="S331" i="15"/>
  <c r="AN331" i="36" s="1"/>
  <c r="Y331" i="36"/>
  <c r="S338" i="15"/>
  <c r="AN338" i="36" s="1"/>
  <c r="Y338" i="36"/>
  <c r="S337" i="52"/>
  <c r="AO337" i="36" s="1"/>
  <c r="Z337" i="36"/>
  <c r="S326" i="56"/>
  <c r="AD326" i="36"/>
  <c r="S330" i="60"/>
  <c r="AH330" i="36"/>
  <c r="V324" i="36"/>
  <c r="AF340" i="36"/>
  <c r="AC310" i="36"/>
  <c r="Z270" i="36"/>
  <c r="AI258" i="36"/>
  <c r="AI245" i="36"/>
  <c r="AG232" i="36"/>
  <c r="AG200" i="36"/>
  <c r="AJ165" i="36"/>
  <c r="Z123" i="36"/>
  <c r="AG68" i="36"/>
  <c r="AA31" i="36"/>
  <c r="S132" i="52"/>
  <c r="AO132" i="36" s="1"/>
  <c r="Z132" i="36"/>
  <c r="S313" i="53"/>
  <c r="AA313" i="36"/>
  <c r="S44" i="52"/>
  <c r="Z44" i="36"/>
  <c r="S51" i="52"/>
  <c r="Z51" i="36"/>
  <c r="S80" i="52"/>
  <c r="AO80" i="36" s="1"/>
  <c r="Z80" i="36"/>
  <c r="S151" i="52"/>
  <c r="AO151" i="36" s="1"/>
  <c r="Z151" i="36"/>
  <c r="S267" i="52"/>
  <c r="Z267" i="36"/>
  <c r="S274" i="52"/>
  <c r="Z274" i="36"/>
  <c r="S303" i="52"/>
  <c r="AO303" i="36" s="1"/>
  <c r="Z303" i="36"/>
  <c r="S57" i="53"/>
  <c r="AA57" i="36"/>
  <c r="S137" i="53"/>
  <c r="AA137" i="36"/>
  <c r="S252" i="53"/>
  <c r="AA252" i="36"/>
  <c r="S274" i="53"/>
  <c r="AA274" i="36"/>
  <c r="S281" i="53"/>
  <c r="AA281" i="36"/>
  <c r="S303" i="53"/>
  <c r="AA303" i="36"/>
  <c r="S347" i="53"/>
  <c r="AA347" i="36"/>
  <c r="S66" i="54"/>
  <c r="AB66" i="36"/>
  <c r="S109" i="54"/>
  <c r="AB109" i="36"/>
  <c r="S138" i="54"/>
  <c r="AB138" i="36"/>
  <c r="S181" i="54"/>
  <c r="AB181" i="36"/>
  <c r="S203" i="54"/>
  <c r="AB203" i="36"/>
  <c r="S268" i="54"/>
  <c r="AB268" i="36"/>
  <c r="S245" i="53"/>
  <c r="AA245" i="36"/>
  <c r="S45" i="52"/>
  <c r="AO45" i="36" s="1"/>
  <c r="Z45" i="36"/>
  <c r="S15" i="53"/>
  <c r="AP15" i="36" s="1"/>
  <c r="AA15" i="36"/>
  <c r="S58" i="53"/>
  <c r="AA58" i="36"/>
  <c r="S80" i="53"/>
  <c r="AA80" i="36"/>
  <c r="S138" i="53"/>
  <c r="AA138" i="36"/>
  <c r="S181" i="53"/>
  <c r="AA181" i="36"/>
  <c r="S217" i="53"/>
  <c r="AA217" i="36"/>
  <c r="S31" i="52"/>
  <c r="AO31" i="36" s="1"/>
  <c r="Z31" i="36"/>
  <c r="S38" i="52"/>
  <c r="AO38" i="36" s="1"/>
  <c r="Z38" i="36"/>
  <c r="S67" i="52"/>
  <c r="Z67" i="36"/>
  <c r="S131" i="52"/>
  <c r="Z131" i="36"/>
  <c r="S159" i="52"/>
  <c r="AO159" i="36" s="1"/>
  <c r="Z159" i="36"/>
  <c r="S188" i="52"/>
  <c r="Z188" i="36"/>
  <c r="S217" i="52"/>
  <c r="AO217" i="36" s="1"/>
  <c r="Z217" i="36"/>
  <c r="S239" i="52"/>
  <c r="AO239" i="36" s="1"/>
  <c r="Z239" i="36"/>
  <c r="S261" i="52"/>
  <c r="AO261" i="36" s="1"/>
  <c r="Z261" i="36"/>
  <c r="S268" i="52"/>
  <c r="S297" i="52"/>
  <c r="AO297" i="36" s="1"/>
  <c r="Z297" i="36"/>
  <c r="S319" i="52"/>
  <c r="Z319" i="36"/>
  <c r="S363" i="52"/>
  <c r="Z363" i="36"/>
  <c r="S37" i="53"/>
  <c r="AA37" i="36"/>
  <c r="S44" i="53"/>
  <c r="AA44" i="36"/>
  <c r="S73" i="53"/>
  <c r="AP73" i="36" s="1"/>
  <c r="AA73" i="36"/>
  <c r="S95" i="53"/>
  <c r="AP95" i="36" s="1"/>
  <c r="AA95" i="36"/>
  <c r="S124" i="53"/>
  <c r="AA124" i="36"/>
  <c r="S131" i="53"/>
  <c r="AP131" i="36" s="1"/>
  <c r="AA131" i="36"/>
  <c r="S174" i="53"/>
  <c r="AA174" i="36"/>
  <c r="S210" i="53"/>
  <c r="AP210" i="36" s="1"/>
  <c r="AA210" i="36"/>
  <c r="S246" i="53"/>
  <c r="AA246" i="36"/>
  <c r="S268" i="53"/>
  <c r="AA268" i="36"/>
  <c r="S319" i="53"/>
  <c r="AA319" i="36"/>
  <c r="S363" i="53"/>
  <c r="AA363" i="36"/>
  <c r="S17" i="54"/>
  <c r="AB17" i="36"/>
  <c r="S39" i="54"/>
  <c r="AB39" i="36"/>
  <c r="S46" i="54"/>
  <c r="S53" i="54"/>
  <c r="AB53" i="36"/>
  <c r="S60" i="54"/>
  <c r="AB60" i="36"/>
  <c r="S103" i="54"/>
  <c r="AB103" i="36"/>
  <c r="S125" i="54"/>
  <c r="AB125" i="36"/>
  <c r="S132" i="54"/>
  <c r="AB132" i="36"/>
  <c r="S154" i="54"/>
  <c r="AB154" i="36"/>
  <c r="S168" i="54"/>
  <c r="AB168" i="36"/>
  <c r="S197" i="54"/>
  <c r="AB197" i="36"/>
  <c r="S211" i="54"/>
  <c r="AB211" i="36"/>
  <c r="S262" i="54"/>
  <c r="AB262" i="36"/>
  <c r="S284" i="54"/>
  <c r="T284" i="54" s="1"/>
  <c r="BF284" i="36" s="1"/>
  <c r="AB284" i="36"/>
  <c r="S306" i="54"/>
  <c r="AQ306" i="36" s="1"/>
  <c r="AB306" i="36"/>
  <c r="S350" i="54"/>
  <c r="AB350" i="36"/>
  <c r="S76" i="55"/>
  <c r="AC76" i="36"/>
  <c r="S119" i="55"/>
  <c r="AC119" i="36"/>
  <c r="S148" i="55"/>
  <c r="AC148" i="36"/>
  <c r="S184" i="55"/>
  <c r="AC184" i="36"/>
  <c r="S213" i="55"/>
  <c r="AC213" i="36"/>
  <c r="S256" i="55"/>
  <c r="AC256" i="36"/>
  <c r="S285" i="55"/>
  <c r="AC285" i="36"/>
  <c r="S313" i="55"/>
  <c r="S320" i="55"/>
  <c r="S25" i="56"/>
  <c r="AD25" i="36"/>
  <c r="S89" i="56"/>
  <c r="AD89" i="36"/>
  <c r="S96" i="56"/>
  <c r="AD96" i="36"/>
  <c r="S103" i="56"/>
  <c r="AD103" i="36"/>
  <c r="S110" i="56"/>
  <c r="AD110" i="36"/>
  <c r="S153" i="56"/>
  <c r="AD153" i="36"/>
  <c r="S167" i="56"/>
  <c r="AD167" i="36"/>
  <c r="S174" i="56"/>
  <c r="AD174" i="36"/>
  <c r="S210" i="56"/>
  <c r="AD210" i="36"/>
  <c r="S267" i="56"/>
  <c r="AD267" i="36"/>
  <c r="S274" i="56"/>
  <c r="AD274" i="36"/>
  <c r="S288" i="56"/>
  <c r="AD288" i="36"/>
  <c r="S295" i="56"/>
  <c r="AD295" i="36"/>
  <c r="S316" i="56"/>
  <c r="AD316" i="36"/>
  <c r="S360" i="56"/>
  <c r="AD360" i="36"/>
  <c r="S30" i="57"/>
  <c r="AE30" i="36"/>
  <c r="S52" i="57"/>
  <c r="AE52" i="36"/>
  <c r="S103" i="57"/>
  <c r="AE103" i="36"/>
  <c r="S139" i="57"/>
  <c r="AE139" i="36"/>
  <c r="S161" i="57"/>
  <c r="AE161" i="36"/>
  <c r="S190" i="57"/>
  <c r="AE190" i="36"/>
  <c r="S212" i="57"/>
  <c r="AE212" i="36"/>
  <c r="S234" i="57"/>
  <c r="AE234" i="36"/>
  <c r="S256" i="57"/>
  <c r="AE256" i="36"/>
  <c r="S278" i="57"/>
  <c r="AE278" i="36"/>
  <c r="S307" i="57"/>
  <c r="AE307" i="36"/>
  <c r="S15" i="58"/>
  <c r="AF15" i="36"/>
  <c r="S51" i="58"/>
  <c r="AF51" i="36"/>
  <c r="S73" i="58"/>
  <c r="AF73" i="36"/>
  <c r="S102" i="58"/>
  <c r="AF102" i="36"/>
  <c r="S109" i="58"/>
  <c r="AF109" i="36"/>
  <c r="S159" i="58"/>
  <c r="AF159" i="36"/>
  <c r="S209" i="58"/>
  <c r="AF209" i="36"/>
  <c r="S230" i="58"/>
  <c r="AF230" i="36"/>
  <c r="S259" i="58"/>
  <c r="AF259" i="36"/>
  <c r="S287" i="58"/>
  <c r="AF287" i="36"/>
  <c r="S294" i="58"/>
  <c r="AF294" i="36"/>
  <c r="S301" i="58"/>
  <c r="T301" i="58" s="1"/>
  <c r="AF301" i="36"/>
  <c r="S352" i="58"/>
  <c r="AF352" i="36"/>
  <c r="S22" i="59"/>
  <c r="AG22" i="36"/>
  <c r="S44" i="59"/>
  <c r="AG44" i="36"/>
  <c r="S73" i="59"/>
  <c r="AG73" i="36"/>
  <c r="S80" i="59"/>
  <c r="AG80" i="36"/>
  <c r="S144" i="59"/>
  <c r="AG144" i="36"/>
  <c r="S195" i="59"/>
  <c r="AG195" i="36"/>
  <c r="S224" i="59"/>
  <c r="AG224" i="36"/>
  <c r="S253" i="59"/>
  <c r="AG253" i="36"/>
  <c r="S346" i="59"/>
  <c r="AG346" i="36"/>
  <c r="S18" i="60"/>
  <c r="AH18" i="36"/>
  <c r="S25" i="60"/>
  <c r="AH25" i="36"/>
  <c r="S68" i="60"/>
  <c r="AH68" i="36"/>
  <c r="S75" i="60"/>
  <c r="AH75" i="36"/>
  <c r="S82" i="60"/>
  <c r="AH82" i="36"/>
  <c r="S111" i="60"/>
  <c r="AH111" i="36"/>
  <c r="S140" i="60"/>
  <c r="AH140" i="36"/>
  <c r="S147" i="60"/>
  <c r="AH147" i="36"/>
  <c r="S176" i="60"/>
  <c r="AH176" i="36"/>
  <c r="S183" i="60"/>
  <c r="AH183" i="36"/>
  <c r="S205" i="60"/>
  <c r="AH205" i="36"/>
  <c r="S227" i="60"/>
  <c r="AH227" i="36"/>
  <c r="S234" i="60"/>
  <c r="AH234" i="36"/>
  <c r="S263" i="60"/>
  <c r="AH263" i="36"/>
  <c r="S291" i="60"/>
  <c r="AH291" i="36"/>
  <c r="S305" i="60"/>
  <c r="AH305" i="36"/>
  <c r="S356" i="60"/>
  <c r="AH356" i="36"/>
  <c r="S34" i="61"/>
  <c r="AJ34" i="36"/>
  <c r="S62" i="61"/>
  <c r="AJ62" i="36"/>
  <c r="S83" i="61"/>
  <c r="AJ83" i="36"/>
  <c r="S90" i="61"/>
  <c r="AJ90" i="36"/>
  <c r="S126" i="61"/>
  <c r="AJ126" i="36"/>
  <c r="S133" i="61"/>
  <c r="AJ133" i="36"/>
  <c r="S147" i="61"/>
  <c r="AJ147" i="36"/>
  <c r="S161" i="61"/>
  <c r="AJ161" i="36"/>
  <c r="S232" i="61"/>
  <c r="AJ232" i="36"/>
  <c r="S268" i="61"/>
  <c r="AJ268" i="36"/>
  <c r="S290" i="61"/>
  <c r="AJ290" i="36"/>
  <c r="S297" i="61"/>
  <c r="AJ297" i="36"/>
  <c r="S319" i="61"/>
  <c r="AJ319" i="36"/>
  <c r="S27" i="62"/>
  <c r="AI27" i="36"/>
  <c r="S49" i="62"/>
  <c r="AI49" i="36"/>
  <c r="S56" i="62"/>
  <c r="S92" i="62"/>
  <c r="AI92" i="36"/>
  <c r="S99" i="62"/>
  <c r="AX99" i="36" s="1"/>
  <c r="AI99" i="36"/>
  <c r="S128" i="62"/>
  <c r="AI128" i="36"/>
  <c r="S150" i="62"/>
  <c r="AI150" i="36"/>
  <c r="S172" i="62"/>
  <c r="AI172" i="36"/>
  <c r="S194" i="62"/>
  <c r="AI194" i="36"/>
  <c r="S331" i="59"/>
  <c r="AG331" i="36"/>
  <c r="S336" i="61"/>
  <c r="AJ336" i="36"/>
  <c r="V354" i="36"/>
  <c r="V323" i="36"/>
  <c r="AH282" i="36"/>
  <c r="AJ256" i="36"/>
  <c r="AG245" i="36"/>
  <c r="AH217" i="36"/>
  <c r="AE200" i="36"/>
  <c r="AJ182" i="36"/>
  <c r="AA164" i="36"/>
  <c r="Z144" i="36"/>
  <c r="AJ120" i="36"/>
  <c r="S125" i="53"/>
  <c r="AA125" i="36"/>
  <c r="S175" i="53"/>
  <c r="AA175" i="36"/>
  <c r="S211" i="53"/>
  <c r="AA211" i="36"/>
  <c r="S247" i="53"/>
  <c r="AA247" i="36"/>
  <c r="S320" i="53"/>
  <c r="AA320" i="36"/>
  <c r="S61" i="54"/>
  <c r="AB61" i="36"/>
  <c r="S198" i="54"/>
  <c r="AB198" i="36"/>
  <c r="S212" i="54"/>
  <c r="AQ212" i="36" s="1"/>
  <c r="AB212" i="36"/>
  <c r="S263" i="54"/>
  <c r="AQ263" i="36" s="1"/>
  <c r="AB263" i="36"/>
  <c r="S285" i="54"/>
  <c r="AB285" i="36"/>
  <c r="S307" i="54"/>
  <c r="AB307" i="36"/>
  <c r="S214" i="55"/>
  <c r="AC214" i="36"/>
  <c r="S90" i="56"/>
  <c r="AD90" i="36"/>
  <c r="S111" i="56"/>
  <c r="AD111" i="36"/>
  <c r="S168" i="56"/>
  <c r="AD168" i="36"/>
  <c r="S361" i="56"/>
  <c r="AD361" i="36"/>
  <c r="S279" i="57"/>
  <c r="AE279" i="36"/>
  <c r="S24" i="52"/>
  <c r="AO24" i="36" s="1"/>
  <c r="Z24" i="36"/>
  <c r="S60" i="52"/>
  <c r="AO60" i="36" s="1"/>
  <c r="Z60" i="36"/>
  <c r="S110" i="52"/>
  <c r="AO110" i="36" s="1"/>
  <c r="Z110" i="36"/>
  <c r="S117" i="52"/>
  <c r="AO117" i="36" s="1"/>
  <c r="Z117" i="36"/>
  <c r="S124" i="52"/>
  <c r="Z124" i="36"/>
  <c r="S174" i="52"/>
  <c r="AO174" i="36" s="1"/>
  <c r="Z174" i="36"/>
  <c r="S203" i="52"/>
  <c r="Z203" i="36"/>
  <c r="S210" i="52"/>
  <c r="AO210" i="36" s="1"/>
  <c r="Z210" i="36"/>
  <c r="S232" i="52"/>
  <c r="AO232" i="36" s="1"/>
  <c r="Z232" i="36"/>
  <c r="S254" i="52"/>
  <c r="AO254" i="36" s="1"/>
  <c r="Z254" i="36"/>
  <c r="S283" i="52"/>
  <c r="Z283" i="36"/>
  <c r="S290" i="52"/>
  <c r="AO290" i="36" s="1"/>
  <c r="Z290" i="36"/>
  <c r="S312" i="52"/>
  <c r="AO312" i="36" s="1"/>
  <c r="Z312" i="36"/>
  <c r="S356" i="52"/>
  <c r="AO356" i="36" s="1"/>
  <c r="Z356" i="36"/>
  <c r="S30" i="53"/>
  <c r="AA30" i="36"/>
  <c r="S66" i="53"/>
  <c r="AA66" i="36"/>
  <c r="S88" i="53"/>
  <c r="AA88" i="36"/>
  <c r="S146" i="53"/>
  <c r="AP146" i="36" s="1"/>
  <c r="AA146" i="36"/>
  <c r="S160" i="53"/>
  <c r="AA160" i="36"/>
  <c r="S167" i="53"/>
  <c r="AA167" i="36"/>
  <c r="S189" i="53"/>
  <c r="AA189" i="36"/>
  <c r="S196" i="53"/>
  <c r="AA196" i="36"/>
  <c r="S203" i="53"/>
  <c r="AA203" i="36"/>
  <c r="S239" i="53"/>
  <c r="AA239" i="36"/>
  <c r="S261" i="53"/>
  <c r="AA261" i="36"/>
  <c r="S312" i="53"/>
  <c r="AA312" i="36"/>
  <c r="S356" i="53"/>
  <c r="AA356" i="36"/>
  <c r="S32" i="54"/>
  <c r="AB32" i="36"/>
  <c r="S96" i="54"/>
  <c r="AB96" i="36"/>
  <c r="S118" i="54"/>
  <c r="AB118" i="36"/>
  <c r="S147" i="54"/>
  <c r="AB147" i="36"/>
  <c r="S161" i="54"/>
  <c r="AQ161" i="36" s="1"/>
  <c r="AB161" i="36"/>
  <c r="S190" i="54"/>
  <c r="AB190" i="36"/>
  <c r="S226" i="54"/>
  <c r="AB226" i="36"/>
  <c r="S255" i="54"/>
  <c r="AB255" i="36"/>
  <c r="S277" i="54"/>
  <c r="AB277" i="36"/>
  <c r="S299" i="54"/>
  <c r="AB299" i="36"/>
  <c r="S343" i="54"/>
  <c r="AB343" i="36"/>
  <c r="S18" i="55"/>
  <c r="AC18" i="36"/>
  <c r="S47" i="55"/>
  <c r="AC47" i="36"/>
  <c r="S69" i="55"/>
  <c r="AC69" i="36"/>
  <c r="S105" i="55"/>
  <c r="AC105" i="36"/>
  <c r="S134" i="55"/>
  <c r="AC134" i="36"/>
  <c r="S141" i="55"/>
  <c r="AR141" i="36" s="1"/>
  <c r="AC141" i="36"/>
  <c r="S177" i="55"/>
  <c r="AC177" i="36"/>
  <c r="S199" i="55"/>
  <c r="AC199" i="36"/>
  <c r="S206" i="55"/>
  <c r="AC206" i="36"/>
  <c r="S278" i="55"/>
  <c r="AC278" i="36"/>
  <c r="S18" i="56"/>
  <c r="AD18" i="36"/>
  <c r="S47" i="56"/>
  <c r="AD47" i="36"/>
  <c r="S68" i="56"/>
  <c r="AD68" i="36"/>
  <c r="S75" i="56"/>
  <c r="AD75" i="36"/>
  <c r="S82" i="56"/>
  <c r="AD82" i="36"/>
  <c r="S132" i="56"/>
  <c r="AD132" i="36"/>
  <c r="S139" i="56"/>
  <c r="AD139" i="36"/>
  <c r="S146" i="56"/>
  <c r="AD146" i="36"/>
  <c r="S203" i="56"/>
  <c r="AD203" i="36"/>
  <c r="S353" i="56"/>
  <c r="AD353" i="36"/>
  <c r="S23" i="57"/>
  <c r="AE23" i="36"/>
  <c r="S67" i="57"/>
  <c r="AE67" i="36"/>
  <c r="S96" i="57"/>
  <c r="AE96" i="36"/>
  <c r="S118" i="57"/>
  <c r="AE118" i="36"/>
  <c r="S125" i="57"/>
  <c r="AE125" i="36"/>
  <c r="S154" i="57"/>
  <c r="AE154" i="36"/>
  <c r="S183" i="57"/>
  <c r="AE183" i="36"/>
  <c r="S205" i="57"/>
  <c r="AE205" i="36"/>
  <c r="S227" i="57"/>
  <c r="AE227" i="36"/>
  <c r="S249" i="57"/>
  <c r="AE249" i="36"/>
  <c r="S271" i="57"/>
  <c r="AE271" i="36"/>
  <c r="S293" i="57"/>
  <c r="AE293" i="36"/>
  <c r="S300" i="57"/>
  <c r="AE300" i="36"/>
  <c r="S344" i="57"/>
  <c r="AE344" i="36"/>
  <c r="S358" i="57"/>
  <c r="AE358" i="36"/>
  <c r="S44" i="58"/>
  <c r="AF44" i="36"/>
  <c r="S66" i="58"/>
  <c r="AF66" i="36"/>
  <c r="S88" i="58"/>
  <c r="AF88" i="36"/>
  <c r="S95" i="58"/>
  <c r="AF95" i="36"/>
  <c r="S124" i="58"/>
  <c r="AF124" i="36"/>
  <c r="S131" i="58"/>
  <c r="AF131" i="36"/>
  <c r="S138" i="58"/>
  <c r="AF138" i="36"/>
  <c r="S145" i="58"/>
  <c r="AF145" i="36"/>
  <c r="S152" i="58"/>
  <c r="AF152" i="36"/>
  <c r="S195" i="58"/>
  <c r="AF195" i="36"/>
  <c r="S202" i="58"/>
  <c r="AF202" i="36"/>
  <c r="S245" i="58"/>
  <c r="AF245" i="36"/>
  <c r="S345" i="58"/>
  <c r="AF345" i="36"/>
  <c r="S15" i="59"/>
  <c r="AG15" i="36"/>
  <c r="S37" i="59"/>
  <c r="AG37" i="36"/>
  <c r="S66" i="59"/>
  <c r="AG66" i="36"/>
  <c r="S95" i="59"/>
  <c r="AG95" i="36"/>
  <c r="S102" i="59"/>
  <c r="AG102" i="36"/>
  <c r="S123" i="59"/>
  <c r="AG123" i="36"/>
  <c r="S159" i="59"/>
  <c r="AG159" i="36"/>
  <c r="S188" i="59"/>
  <c r="AG188" i="36"/>
  <c r="S217" i="59"/>
  <c r="AG217" i="36"/>
  <c r="S246" i="59"/>
  <c r="AG246" i="36"/>
  <c r="S268" i="59"/>
  <c r="AG268" i="36"/>
  <c r="S296" i="59"/>
  <c r="AG296" i="36"/>
  <c r="S310" i="59"/>
  <c r="AG310" i="36"/>
  <c r="S61" i="60"/>
  <c r="AH61" i="36"/>
  <c r="S104" i="60"/>
  <c r="AH104" i="36"/>
  <c r="S133" i="60"/>
  <c r="AH133" i="36"/>
  <c r="S162" i="60"/>
  <c r="AH162" i="36"/>
  <c r="S169" i="60"/>
  <c r="AH169" i="36"/>
  <c r="S198" i="60"/>
  <c r="AH198" i="36"/>
  <c r="S220" i="60"/>
  <c r="AH220" i="36"/>
  <c r="S249" i="60"/>
  <c r="AH249" i="36"/>
  <c r="S256" i="60"/>
  <c r="AH256" i="36"/>
  <c r="S27" i="61"/>
  <c r="AJ27" i="36"/>
  <c r="S48" i="61"/>
  <c r="AJ48" i="36"/>
  <c r="S55" i="61"/>
  <c r="AJ55" i="36"/>
  <c r="S105" i="61"/>
  <c r="AJ105" i="36"/>
  <c r="S112" i="61"/>
  <c r="AJ112" i="36"/>
  <c r="S119" i="61"/>
  <c r="AJ119" i="36"/>
  <c r="AJ140" i="36"/>
  <c r="S140" i="61"/>
  <c r="S197" i="61"/>
  <c r="AJ197" i="36"/>
  <c r="S204" i="61"/>
  <c r="AJ204" i="36"/>
  <c r="S211" i="61"/>
  <c r="AJ211" i="36"/>
  <c r="S218" i="61"/>
  <c r="AJ218" i="36"/>
  <c r="S225" i="61"/>
  <c r="AJ225" i="36"/>
  <c r="S261" i="61"/>
  <c r="AJ261" i="36"/>
  <c r="S283" i="61"/>
  <c r="AJ283" i="36"/>
  <c r="S312" i="61"/>
  <c r="AJ312" i="36"/>
  <c r="S356" i="61"/>
  <c r="AJ356" i="36"/>
  <c r="S20" i="62"/>
  <c r="AI20" i="36"/>
  <c r="S42" i="62"/>
  <c r="AI42" i="36"/>
  <c r="S85" i="62"/>
  <c r="AI85" i="36"/>
  <c r="S121" i="62"/>
  <c r="AI121" i="36"/>
  <c r="S143" i="62"/>
  <c r="AI143" i="36"/>
  <c r="S165" i="62"/>
  <c r="AI165" i="36"/>
  <c r="S187" i="62"/>
  <c r="AI187" i="36"/>
  <c r="AD334" i="36"/>
  <c r="S334" i="56"/>
  <c r="S340" i="57"/>
  <c r="AE340" i="36"/>
  <c r="S325" i="58"/>
  <c r="AF325" i="36"/>
  <c r="S324" i="59"/>
  <c r="AG324" i="36"/>
  <c r="S338" i="59"/>
  <c r="AG338" i="36"/>
  <c r="S329" i="61"/>
  <c r="AJ329" i="36"/>
  <c r="AH349" i="36"/>
  <c r="AJ320" i="36"/>
  <c r="AG282" i="36"/>
  <c r="AF269" i="36"/>
  <c r="AG243" i="36"/>
  <c r="AG231" i="36"/>
  <c r="AF217" i="36"/>
  <c r="AC200" i="36"/>
  <c r="Z164" i="36"/>
  <c r="AI120" i="36"/>
  <c r="AG97" i="36"/>
  <c r="AI63" i="36"/>
  <c r="AC25" i="36"/>
  <c r="S32" i="52"/>
  <c r="AO32" i="36" s="1"/>
  <c r="Z32" i="36"/>
  <c r="S68" i="52"/>
  <c r="AO68" i="36" s="1"/>
  <c r="Z68" i="36"/>
  <c r="S160" i="52"/>
  <c r="AO160" i="36" s="1"/>
  <c r="Z160" i="36"/>
  <c r="S262" i="52"/>
  <c r="AO262" i="36" s="1"/>
  <c r="Z262" i="36"/>
  <c r="S364" i="52"/>
  <c r="Z364" i="36"/>
  <c r="S38" i="53"/>
  <c r="AA38" i="36"/>
  <c r="S103" i="53"/>
  <c r="AP103" i="36" s="1"/>
  <c r="AA103" i="36"/>
  <c r="S104" i="54"/>
  <c r="AB104" i="36"/>
  <c r="S126" i="54"/>
  <c r="AB126" i="36"/>
  <c r="S133" i="54"/>
  <c r="AB133" i="36"/>
  <c r="S46" i="52"/>
  <c r="Z46" i="36"/>
  <c r="S53" i="52"/>
  <c r="AO53" i="36" s="1"/>
  <c r="Z53" i="36"/>
  <c r="S75" i="52"/>
  <c r="AO75" i="36" s="1"/>
  <c r="Z75" i="36"/>
  <c r="S82" i="52"/>
  <c r="AO82" i="36" s="1"/>
  <c r="Z82" i="36"/>
  <c r="S89" i="52"/>
  <c r="AO89" i="36" s="1"/>
  <c r="Z89" i="36"/>
  <c r="S96" i="52"/>
  <c r="AO96" i="36" s="1"/>
  <c r="Z96" i="36"/>
  <c r="S153" i="52"/>
  <c r="Z153" i="36"/>
  <c r="S167" i="52"/>
  <c r="AO167" i="36" s="1"/>
  <c r="Z167" i="36"/>
  <c r="S225" i="52"/>
  <c r="AO225" i="36" s="1"/>
  <c r="Z225" i="36"/>
  <c r="S247" i="52"/>
  <c r="AO247" i="36" s="1"/>
  <c r="Z247" i="36"/>
  <c r="S276" i="52"/>
  <c r="AO276" i="36" s="1"/>
  <c r="Z276" i="36"/>
  <c r="S305" i="52"/>
  <c r="Z305" i="36"/>
  <c r="S349" i="52"/>
  <c r="AO349" i="36" s="1"/>
  <c r="Z349" i="36"/>
  <c r="S16" i="53"/>
  <c r="AA16" i="36"/>
  <c r="S23" i="53"/>
  <c r="AA23" i="36"/>
  <c r="S59" i="53"/>
  <c r="AP59" i="36" s="1"/>
  <c r="AA59" i="36"/>
  <c r="S81" i="53"/>
  <c r="AA81" i="36"/>
  <c r="S110" i="53"/>
  <c r="AA110" i="36"/>
  <c r="S139" i="53"/>
  <c r="AA139" i="36"/>
  <c r="S182" i="53"/>
  <c r="AA182" i="36"/>
  <c r="S225" i="53"/>
  <c r="AA225" i="36"/>
  <c r="S232" i="53"/>
  <c r="AA232" i="36"/>
  <c r="S254" i="53"/>
  <c r="AP254" i="36" s="1"/>
  <c r="AA254" i="36"/>
  <c r="S283" i="53"/>
  <c r="AA283" i="36"/>
  <c r="S305" i="53"/>
  <c r="AA305" i="36"/>
  <c r="S349" i="53"/>
  <c r="AA349" i="36"/>
  <c r="S25" i="54"/>
  <c r="AB25" i="36"/>
  <c r="S68" i="54"/>
  <c r="AB68" i="36"/>
  <c r="S75" i="54"/>
  <c r="AB75" i="36"/>
  <c r="S82" i="54"/>
  <c r="AB82" i="36"/>
  <c r="S89" i="54"/>
  <c r="AB89" i="36"/>
  <c r="S140" i="54"/>
  <c r="AB140" i="36"/>
  <c r="S176" i="54"/>
  <c r="AB176" i="36"/>
  <c r="S183" i="54"/>
  <c r="AB183" i="36"/>
  <c r="S205" i="54"/>
  <c r="AB205" i="36"/>
  <c r="S241" i="54"/>
  <c r="AB241" i="36"/>
  <c r="S248" i="54"/>
  <c r="AB248" i="36"/>
  <c r="S270" i="54"/>
  <c r="AQ270" i="36" s="1"/>
  <c r="AB270" i="36"/>
  <c r="S292" i="54"/>
  <c r="AQ292" i="36" s="1"/>
  <c r="AB292" i="36"/>
  <c r="S314" i="54"/>
  <c r="AB314" i="36"/>
  <c r="S40" i="55"/>
  <c r="AC40" i="36"/>
  <c r="S62" i="55"/>
  <c r="AC62" i="36"/>
  <c r="S84" i="55"/>
  <c r="AC84" i="36"/>
  <c r="S127" i="55"/>
  <c r="AC127" i="36"/>
  <c r="S156" i="55"/>
  <c r="AC156" i="36"/>
  <c r="S163" i="55"/>
  <c r="AC163" i="36"/>
  <c r="S170" i="55"/>
  <c r="AC170" i="36"/>
  <c r="S192" i="55"/>
  <c r="AC192" i="36"/>
  <c r="S221" i="55"/>
  <c r="AR221" i="36" s="1"/>
  <c r="AC221" i="36"/>
  <c r="S228" i="55"/>
  <c r="AC228" i="36"/>
  <c r="S264" i="55"/>
  <c r="AC264" i="36"/>
  <c r="S271" i="55"/>
  <c r="AC271" i="36"/>
  <c r="S350" i="55"/>
  <c r="AC350" i="36"/>
  <c r="S357" i="55"/>
  <c r="AR357" i="36" s="1"/>
  <c r="AC357" i="36"/>
  <c r="S33" i="56"/>
  <c r="AD33" i="36"/>
  <c r="S54" i="56"/>
  <c r="AD54" i="36"/>
  <c r="S61" i="56"/>
  <c r="AD61" i="36"/>
  <c r="S118" i="56"/>
  <c r="AD118" i="36"/>
  <c r="S125" i="56"/>
  <c r="AD125" i="36"/>
  <c r="S196" i="56"/>
  <c r="AS196" i="36" s="1"/>
  <c r="AD196" i="36"/>
  <c r="S218" i="56"/>
  <c r="AD218" i="36"/>
  <c r="S225" i="56"/>
  <c r="AD225" i="36"/>
  <c r="S261" i="56"/>
  <c r="AD261" i="36"/>
  <c r="S346" i="56"/>
  <c r="AD346" i="36"/>
  <c r="S16" i="57"/>
  <c r="AE16" i="36"/>
  <c r="S38" i="57"/>
  <c r="AE38" i="36"/>
  <c r="S60" i="57"/>
  <c r="AE60" i="36"/>
  <c r="S89" i="57"/>
  <c r="AE89" i="36"/>
  <c r="S111" i="57"/>
  <c r="AE111" i="36"/>
  <c r="S147" i="57"/>
  <c r="AE147" i="36"/>
  <c r="S176" i="57"/>
  <c r="AE176" i="36"/>
  <c r="S198" i="57"/>
  <c r="AE198" i="36"/>
  <c r="S220" i="57"/>
  <c r="AE220" i="36"/>
  <c r="S242" i="57"/>
  <c r="AE242" i="36"/>
  <c r="S264" i="57"/>
  <c r="AE264" i="36"/>
  <c r="S286" i="57"/>
  <c r="AE286" i="36"/>
  <c r="S315" i="57"/>
  <c r="AE315" i="36"/>
  <c r="S23" i="58"/>
  <c r="AF23" i="36"/>
  <c r="S37" i="58"/>
  <c r="AF37" i="36"/>
  <c r="S59" i="58"/>
  <c r="AF59" i="36"/>
  <c r="S117" i="58"/>
  <c r="AF117" i="36"/>
  <c r="S167" i="58"/>
  <c r="AU167" i="36" s="1"/>
  <c r="AF167" i="36"/>
  <c r="S174" i="58"/>
  <c r="AF174" i="36"/>
  <c r="S238" i="58"/>
  <c r="AF238" i="36"/>
  <c r="S309" i="58"/>
  <c r="AF309" i="36"/>
  <c r="S360" i="58"/>
  <c r="AF360" i="36"/>
  <c r="S30" i="59"/>
  <c r="AG30" i="36"/>
  <c r="S52" i="59"/>
  <c r="AG52" i="36"/>
  <c r="S59" i="59"/>
  <c r="AG59" i="36"/>
  <c r="S88" i="59"/>
  <c r="AG88" i="36"/>
  <c r="S109" i="59"/>
  <c r="AG109" i="36"/>
  <c r="S116" i="59"/>
  <c r="AG116" i="36"/>
  <c r="S152" i="59"/>
  <c r="AG152" i="36"/>
  <c r="S181" i="59"/>
  <c r="AG181" i="36"/>
  <c r="S203" i="59"/>
  <c r="AG203" i="36"/>
  <c r="S239" i="59"/>
  <c r="AG239" i="36"/>
  <c r="S261" i="59"/>
  <c r="AG261" i="36"/>
  <c r="S303" i="59"/>
  <c r="AG303" i="36"/>
  <c r="S155" i="61"/>
  <c r="AJ155" i="36"/>
  <c r="S190" i="61"/>
  <c r="AJ190" i="36"/>
  <c r="S240" i="61"/>
  <c r="AJ240" i="36"/>
  <c r="S254" i="61"/>
  <c r="AJ254" i="36"/>
  <c r="S276" i="61"/>
  <c r="AJ276" i="36"/>
  <c r="S305" i="61"/>
  <c r="AY305" i="36" s="1"/>
  <c r="AJ305" i="36"/>
  <c r="S349" i="61"/>
  <c r="AJ349" i="36"/>
  <c r="AI13" i="36"/>
  <c r="R11" i="62"/>
  <c r="S35" i="62"/>
  <c r="AI35" i="36"/>
  <c r="S64" i="62"/>
  <c r="AI64" i="36"/>
  <c r="S71" i="62"/>
  <c r="AI71" i="36"/>
  <c r="S107" i="62"/>
  <c r="AI107" i="36"/>
  <c r="S114" i="62"/>
  <c r="AI114" i="36"/>
  <c r="S136" i="62"/>
  <c r="AI136" i="36"/>
  <c r="S180" i="62"/>
  <c r="AI180" i="36"/>
  <c r="S294" i="62"/>
  <c r="AI294" i="36"/>
  <c r="Z331" i="36"/>
  <c r="S331" i="52"/>
  <c r="S328" i="55"/>
  <c r="AC328" i="36"/>
  <c r="S322" i="61"/>
  <c r="AJ322" i="36"/>
  <c r="AD309" i="36"/>
  <c r="AE282" i="36"/>
  <c r="AE269" i="36"/>
  <c r="AF255" i="36"/>
  <c r="AD243" i="36"/>
  <c r="AH229" i="36"/>
  <c r="AD217" i="36"/>
  <c r="AG182" i="36"/>
  <c r="AE120" i="36"/>
  <c r="AF60" i="36"/>
  <c r="S235" i="60"/>
  <c r="AH235" i="36"/>
  <c r="S264" i="60"/>
  <c r="AH264" i="36"/>
  <c r="S292" i="60"/>
  <c r="AH292" i="36"/>
  <c r="S306" i="60"/>
  <c r="AW306" i="36" s="1"/>
  <c r="AH306" i="36"/>
  <c r="AJ13" i="36"/>
  <c r="R11" i="61"/>
  <c r="S35" i="61"/>
  <c r="AJ35" i="36"/>
  <c r="S63" i="61"/>
  <c r="AJ63" i="36"/>
  <c r="S84" i="61"/>
  <c r="AJ84" i="36"/>
  <c r="S91" i="61"/>
  <c r="AJ91" i="36"/>
  <c r="S127" i="61"/>
  <c r="AJ127" i="36"/>
  <c r="S134" i="61"/>
  <c r="AJ134" i="36"/>
  <c r="S148" i="61"/>
  <c r="AJ148" i="36"/>
  <c r="S162" i="61"/>
  <c r="AJ162" i="36"/>
  <c r="S169" i="61"/>
  <c r="AJ169" i="36"/>
  <c r="S176" i="61"/>
  <c r="AY176" i="36" s="1"/>
  <c r="AJ176" i="36"/>
  <c r="S233" i="61"/>
  <c r="AJ233" i="36"/>
  <c r="S269" i="61"/>
  <c r="AJ269" i="36"/>
  <c r="S291" i="61"/>
  <c r="AJ291" i="36"/>
  <c r="S298" i="61"/>
  <c r="AJ298" i="36"/>
  <c r="S28" i="62"/>
  <c r="AI28" i="36"/>
  <c r="S50" i="62"/>
  <c r="AI50" i="36"/>
  <c r="S57" i="62"/>
  <c r="AI57" i="36"/>
  <c r="AC321" i="36"/>
  <c r="S321" i="55"/>
  <c r="S333" i="58"/>
  <c r="AF333" i="36"/>
  <c r="S337" i="61"/>
  <c r="AJ337" i="36"/>
  <c r="Z347" i="36"/>
  <c r="Y327" i="36"/>
  <c r="AG293" i="36"/>
  <c r="Z269" i="36"/>
  <c r="AE255" i="36"/>
  <c r="AG197" i="36"/>
  <c r="Z180" i="36"/>
  <c r="AG140" i="36"/>
  <c r="AA117" i="36"/>
  <c r="AI59" i="36"/>
  <c r="S39" i="52"/>
  <c r="Z39" i="36"/>
  <c r="S189" i="52"/>
  <c r="AO189" i="36" s="1"/>
  <c r="Z189" i="36"/>
  <c r="S218" i="52"/>
  <c r="Z218" i="36"/>
  <c r="S320" i="52"/>
  <c r="Z320" i="36"/>
  <c r="S45" i="53"/>
  <c r="AA45" i="36"/>
  <c r="S74" i="53"/>
  <c r="AA74" i="36"/>
  <c r="S96" i="53"/>
  <c r="AP96" i="36" s="1"/>
  <c r="AA96" i="36"/>
  <c r="S132" i="53"/>
  <c r="AA132" i="36"/>
  <c r="S269" i="53"/>
  <c r="AA269" i="36"/>
  <c r="S18" i="54"/>
  <c r="AB18" i="36"/>
  <c r="S234" i="54"/>
  <c r="AB234" i="36"/>
  <c r="S26" i="55"/>
  <c r="AC26" i="36"/>
  <c r="S149" i="55"/>
  <c r="AC149" i="36"/>
  <c r="S185" i="55"/>
  <c r="AC185" i="36"/>
  <c r="S257" i="55"/>
  <c r="AC257" i="36"/>
  <c r="S286" i="55"/>
  <c r="AC286" i="36"/>
  <c r="S343" i="55"/>
  <c r="AC343" i="36"/>
  <c r="S82" i="57"/>
  <c r="AT82" i="36" s="1"/>
  <c r="AE82" i="36"/>
  <c r="S140" i="57"/>
  <c r="AE140" i="36"/>
  <c r="S231" i="58"/>
  <c r="AF231" i="36"/>
  <c r="S267" i="58"/>
  <c r="AF267" i="36"/>
  <c r="S281" i="58"/>
  <c r="AF281" i="36"/>
  <c r="S288" i="58"/>
  <c r="AF288" i="36"/>
  <c r="S295" i="58"/>
  <c r="AF295" i="36"/>
  <c r="S74" i="59"/>
  <c r="AG74" i="36"/>
  <c r="S225" i="59"/>
  <c r="AG225" i="36"/>
  <c r="S69" i="60"/>
  <c r="AH69" i="36"/>
  <c r="S112" i="60"/>
  <c r="AH112" i="36"/>
  <c r="S119" i="54"/>
  <c r="AQ119" i="36" s="1"/>
  <c r="AB119" i="36"/>
  <c r="S155" i="54"/>
  <c r="S191" i="54"/>
  <c r="AB191" i="36"/>
  <c r="S70" i="55"/>
  <c r="AC70" i="36"/>
  <c r="S113" i="55"/>
  <c r="AR113" i="36" s="1"/>
  <c r="AC113" i="36"/>
  <c r="S142" i="55"/>
  <c r="AC142" i="36"/>
  <c r="S178" i="55"/>
  <c r="AC178" i="36"/>
  <c r="S243" i="55"/>
  <c r="AR243" i="36" s="1"/>
  <c r="AC243" i="36"/>
  <c r="S279" i="55"/>
  <c r="AR279" i="36" s="1"/>
  <c r="AC279" i="36"/>
  <c r="S293" i="55"/>
  <c r="AC293" i="36"/>
  <c r="S300" i="55"/>
  <c r="S19" i="56"/>
  <c r="AD19" i="36"/>
  <c r="S48" i="56"/>
  <c r="AS48" i="36" s="1"/>
  <c r="AD48" i="36"/>
  <c r="S69" i="56"/>
  <c r="AD69" i="36"/>
  <c r="S76" i="56"/>
  <c r="AD76" i="36"/>
  <c r="S133" i="56"/>
  <c r="AD133" i="36"/>
  <c r="S147" i="56"/>
  <c r="AD147" i="36"/>
  <c r="S161" i="56"/>
  <c r="AD161" i="36"/>
  <c r="S204" i="56"/>
  <c r="AD204" i="36"/>
  <c r="S247" i="56"/>
  <c r="AD247" i="36"/>
  <c r="S282" i="56"/>
  <c r="T282" i="56" s="1"/>
  <c r="BH282" i="36" s="1"/>
  <c r="AD282" i="36"/>
  <c r="S354" i="56"/>
  <c r="AD354" i="36"/>
  <c r="S272" i="57"/>
  <c r="AE272" i="36"/>
  <c r="S350" i="60"/>
  <c r="AW350" i="36" s="1"/>
  <c r="AH350" i="36"/>
  <c r="S56" i="61"/>
  <c r="AJ56" i="36"/>
  <c r="S77" i="61"/>
  <c r="AJ77" i="36"/>
  <c r="S106" i="61"/>
  <c r="AJ106" i="36"/>
  <c r="S113" i="61"/>
  <c r="AJ113" i="36"/>
  <c r="S205" i="61"/>
  <c r="AJ205" i="36"/>
  <c r="S212" i="61"/>
  <c r="AJ212" i="36"/>
  <c r="S219" i="61"/>
  <c r="AJ219" i="36"/>
  <c r="S226" i="61"/>
  <c r="AJ226" i="36"/>
  <c r="S262" i="61"/>
  <c r="AJ262" i="36"/>
  <c r="S284" i="61"/>
  <c r="AJ284" i="36"/>
  <c r="S357" i="61"/>
  <c r="AY357" i="36" s="1"/>
  <c r="AJ357" i="36"/>
  <c r="S21" i="62"/>
  <c r="AI21" i="36"/>
  <c r="S43" i="62"/>
  <c r="AI43" i="36"/>
  <c r="S86" i="62"/>
  <c r="AI86" i="36"/>
  <c r="S259" i="62"/>
  <c r="AI259" i="36"/>
  <c r="S288" i="62"/>
  <c r="AI288" i="36"/>
  <c r="S335" i="56"/>
  <c r="AD335" i="36"/>
  <c r="AE334" i="36"/>
  <c r="S334" i="57"/>
  <c r="AE319" i="36"/>
  <c r="AA293" i="36"/>
  <c r="AF280" i="36"/>
  <c r="AC255" i="36"/>
  <c r="AD242" i="36"/>
  <c r="AB229" i="36"/>
  <c r="AJ214" i="36"/>
  <c r="AC196" i="36"/>
  <c r="AA161" i="36"/>
  <c r="AD140" i="36"/>
  <c r="AE94" i="36"/>
  <c r="AJ19" i="36"/>
  <c r="S169" i="57"/>
  <c r="AE169" i="36"/>
  <c r="S353" i="58"/>
  <c r="AF353" i="36"/>
  <c r="S45" i="59"/>
  <c r="AG45" i="36"/>
  <c r="S76" i="60"/>
  <c r="AH76" i="36"/>
  <c r="S184" i="60"/>
  <c r="AH184" i="36"/>
  <c r="S228" i="57"/>
  <c r="AE228" i="36"/>
  <c r="S153" i="58"/>
  <c r="AF153" i="36"/>
  <c r="S253" i="58"/>
  <c r="AF253" i="36"/>
  <c r="S274" i="58"/>
  <c r="AU274" i="36" s="1"/>
  <c r="AF274" i="36"/>
  <c r="S160" i="59"/>
  <c r="AG160" i="36"/>
  <c r="S167" i="59"/>
  <c r="AG167" i="36"/>
  <c r="S189" i="59"/>
  <c r="AG189" i="36"/>
  <c r="S218" i="59"/>
  <c r="AG218" i="36"/>
  <c r="S247" i="59"/>
  <c r="AG247" i="36"/>
  <c r="S269" i="59"/>
  <c r="AG269" i="36"/>
  <c r="S290" i="59"/>
  <c r="AG290" i="36"/>
  <c r="S311" i="59"/>
  <c r="AG311" i="36"/>
  <c r="S318" i="59"/>
  <c r="AG318" i="36"/>
  <c r="S19" i="60"/>
  <c r="S62" i="60"/>
  <c r="AH62" i="36"/>
  <c r="S105" i="60"/>
  <c r="AH105" i="36"/>
  <c r="S134" i="60"/>
  <c r="AH134" i="36"/>
  <c r="S163" i="60"/>
  <c r="AH163" i="36"/>
  <c r="S170" i="60"/>
  <c r="AH170" i="36"/>
  <c r="S199" i="60"/>
  <c r="AH199" i="36"/>
  <c r="S257" i="60"/>
  <c r="AH257" i="36"/>
  <c r="S278" i="60"/>
  <c r="AH278" i="36"/>
  <c r="S285" i="60"/>
  <c r="AH285" i="36"/>
  <c r="S299" i="60"/>
  <c r="AH299" i="36"/>
  <c r="S357" i="60"/>
  <c r="S28" i="61"/>
  <c r="AJ28" i="36"/>
  <c r="S42" i="61"/>
  <c r="AY42" i="36" s="1"/>
  <c r="AJ42" i="36"/>
  <c r="S141" i="61"/>
  <c r="AJ141" i="36"/>
  <c r="S47" i="52"/>
  <c r="Z47" i="36"/>
  <c r="S54" i="52"/>
  <c r="Z54" i="36"/>
  <c r="S147" i="52"/>
  <c r="Z147" i="36"/>
  <c r="S306" i="52"/>
  <c r="Z306" i="36"/>
  <c r="S350" i="52"/>
  <c r="AO350" i="36" s="1"/>
  <c r="Z350" i="36"/>
  <c r="S17" i="53"/>
  <c r="AA17" i="36"/>
  <c r="S24" i="53"/>
  <c r="AA24" i="36"/>
  <c r="S60" i="53"/>
  <c r="AA60" i="36"/>
  <c r="S82" i="53"/>
  <c r="AA82" i="36"/>
  <c r="S140" i="53"/>
  <c r="AA140" i="36"/>
  <c r="S183" i="53"/>
  <c r="AP183" i="36" s="1"/>
  <c r="AA183" i="36"/>
  <c r="S197" i="53"/>
  <c r="S226" i="53"/>
  <c r="AA226" i="36"/>
  <c r="S255" i="53"/>
  <c r="AA255" i="36"/>
  <c r="S284" i="53"/>
  <c r="T284" i="53" s="1"/>
  <c r="BE284" i="36" s="1"/>
  <c r="AA284" i="36"/>
  <c r="S350" i="53"/>
  <c r="AA350" i="36"/>
  <c r="S26" i="54"/>
  <c r="AB26" i="36"/>
  <c r="S76" i="54"/>
  <c r="AB76" i="36"/>
  <c r="S83" i="54"/>
  <c r="AB83" i="36"/>
  <c r="S90" i="54"/>
  <c r="AB90" i="36"/>
  <c r="S112" i="54"/>
  <c r="AB112" i="36"/>
  <c r="S141" i="54"/>
  <c r="AB141" i="36"/>
  <c r="S177" i="54"/>
  <c r="AB177" i="36"/>
  <c r="S184" i="54"/>
  <c r="AB184" i="36"/>
  <c r="S220" i="54"/>
  <c r="AB220" i="36"/>
  <c r="S242" i="54"/>
  <c r="AB242" i="36"/>
  <c r="S249" i="54"/>
  <c r="AB249" i="36"/>
  <c r="S271" i="54"/>
  <c r="AQ271" i="36" s="1"/>
  <c r="AB271" i="36"/>
  <c r="S293" i="54"/>
  <c r="AB293" i="36"/>
  <c r="S315" i="54"/>
  <c r="AB315" i="36"/>
  <c r="S41" i="55"/>
  <c r="AC41" i="36"/>
  <c r="S63" i="55"/>
  <c r="AC63" i="36"/>
  <c r="S85" i="55"/>
  <c r="AC85" i="36"/>
  <c r="S92" i="55"/>
  <c r="AC92" i="36"/>
  <c r="S99" i="55"/>
  <c r="AC99" i="36"/>
  <c r="S128" i="55"/>
  <c r="AR128" i="36" s="1"/>
  <c r="AC128" i="36"/>
  <c r="S171" i="55"/>
  <c r="AR171" i="36" s="1"/>
  <c r="AC171" i="36"/>
  <c r="S222" i="55"/>
  <c r="AC222" i="36"/>
  <c r="S229" i="55"/>
  <c r="AC229" i="36"/>
  <c r="S236" i="55"/>
  <c r="AC236" i="36"/>
  <c r="S265" i="55"/>
  <c r="AC265" i="36"/>
  <c r="S272" i="55"/>
  <c r="AC272" i="36"/>
  <c r="S351" i="55"/>
  <c r="AC351" i="36"/>
  <c r="S358" i="55"/>
  <c r="AC358" i="36"/>
  <c r="S34" i="56"/>
  <c r="AD34" i="36"/>
  <c r="S41" i="56"/>
  <c r="AD41" i="36"/>
  <c r="S55" i="56"/>
  <c r="AD55" i="36"/>
  <c r="S62" i="56"/>
  <c r="AD62" i="36"/>
  <c r="S119" i="56"/>
  <c r="AD119" i="36"/>
  <c r="S126" i="56"/>
  <c r="AD126" i="36"/>
  <c r="S197" i="56"/>
  <c r="AD197" i="36"/>
  <c r="S219" i="56"/>
  <c r="AD219" i="36"/>
  <c r="S226" i="56"/>
  <c r="AD226" i="36"/>
  <c r="S233" i="56"/>
  <c r="AD233" i="36"/>
  <c r="S240" i="56"/>
  <c r="AD240" i="36"/>
  <c r="S262" i="56"/>
  <c r="AD262" i="36"/>
  <c r="S347" i="56"/>
  <c r="AD347" i="36"/>
  <c r="S17" i="57"/>
  <c r="AE17" i="36"/>
  <c r="S39" i="57"/>
  <c r="AE39" i="36"/>
  <c r="S61" i="57"/>
  <c r="AE61" i="36"/>
  <c r="S90" i="57"/>
  <c r="AE90" i="36"/>
  <c r="S112" i="57"/>
  <c r="AE112" i="36"/>
  <c r="S148" i="57"/>
  <c r="AE148" i="36"/>
  <c r="S177" i="57"/>
  <c r="AE177" i="36"/>
  <c r="S199" i="57"/>
  <c r="AE199" i="36"/>
  <c r="S243" i="57"/>
  <c r="AE243" i="36"/>
  <c r="S265" i="57"/>
  <c r="AE265" i="36"/>
  <c r="S287" i="57"/>
  <c r="AE287" i="36"/>
  <c r="S294" i="57"/>
  <c r="S316" i="57"/>
  <c r="AE316" i="36"/>
  <c r="S24" i="58"/>
  <c r="AF24" i="36"/>
  <c r="S31" i="58"/>
  <c r="AF31" i="36"/>
  <c r="S38" i="58"/>
  <c r="AF38" i="36"/>
  <c r="S82" i="58"/>
  <c r="AF82" i="36"/>
  <c r="S118" i="58"/>
  <c r="AF118" i="36"/>
  <c r="S146" i="58"/>
  <c r="S168" i="58"/>
  <c r="AF168" i="36"/>
  <c r="S175" i="58"/>
  <c r="AF175" i="36"/>
  <c r="S182" i="58"/>
  <c r="AF182" i="36"/>
  <c r="S189" i="58"/>
  <c r="AF189" i="36"/>
  <c r="S218" i="58"/>
  <c r="AF218" i="36"/>
  <c r="S239" i="58"/>
  <c r="AF239" i="36"/>
  <c r="S246" i="58"/>
  <c r="S310" i="58"/>
  <c r="AF310" i="36"/>
  <c r="S317" i="58"/>
  <c r="AF317" i="36"/>
  <c r="S361" i="58"/>
  <c r="AF361" i="36"/>
  <c r="S31" i="59"/>
  <c r="AG31" i="36"/>
  <c r="S60" i="59"/>
  <c r="AG60" i="36"/>
  <c r="S89" i="59"/>
  <c r="AV89" i="36" s="1"/>
  <c r="AG89" i="36"/>
  <c r="S110" i="59"/>
  <c r="AG110" i="36"/>
  <c r="S117" i="59"/>
  <c r="AG117" i="36"/>
  <c r="S153" i="59"/>
  <c r="AG153" i="36"/>
  <c r="S211" i="59"/>
  <c r="AG211" i="36"/>
  <c r="S240" i="59"/>
  <c r="AG240" i="36"/>
  <c r="S262" i="59"/>
  <c r="AG262" i="36"/>
  <c r="S276" i="59"/>
  <c r="AG276" i="36"/>
  <c r="S283" i="59"/>
  <c r="AG283" i="36"/>
  <c r="S297" i="59"/>
  <c r="S304" i="59"/>
  <c r="AG304" i="36"/>
  <c r="S355" i="59"/>
  <c r="AG355" i="36"/>
  <c r="S34" i="60"/>
  <c r="AH34" i="36"/>
  <c r="S48" i="60"/>
  <c r="AH48" i="36"/>
  <c r="S55" i="60"/>
  <c r="AH55" i="36"/>
  <c r="S91" i="60"/>
  <c r="AH91" i="36"/>
  <c r="S98" i="60"/>
  <c r="AH98" i="36"/>
  <c r="S120" i="60"/>
  <c r="AH120" i="36"/>
  <c r="S127" i="60"/>
  <c r="AH127" i="36"/>
  <c r="S156" i="60"/>
  <c r="AH156" i="36"/>
  <c r="S192" i="60"/>
  <c r="AH192" i="36"/>
  <c r="S214" i="60"/>
  <c r="AH214" i="36"/>
  <c r="S243" i="60"/>
  <c r="AH243" i="36"/>
  <c r="S250" i="60"/>
  <c r="S314" i="60"/>
  <c r="AH314" i="36"/>
  <c r="S343" i="60"/>
  <c r="AH343" i="36"/>
  <c r="S21" i="61"/>
  <c r="AJ21" i="36"/>
  <c r="S99" i="61"/>
  <c r="AJ99" i="36"/>
  <c r="S156" i="61"/>
  <c r="AJ156" i="36"/>
  <c r="S191" i="61"/>
  <c r="AJ191" i="36"/>
  <c r="S198" i="61"/>
  <c r="S115" i="62"/>
  <c r="AI115" i="36"/>
  <c r="S137" i="62"/>
  <c r="AI137" i="36"/>
  <c r="S159" i="62"/>
  <c r="AI159" i="36"/>
  <c r="S181" i="62"/>
  <c r="AI181" i="36"/>
  <c r="S329" i="55"/>
  <c r="AC329" i="36"/>
  <c r="S328" i="56"/>
  <c r="AD328" i="36"/>
  <c r="S342" i="56"/>
  <c r="S327" i="57"/>
  <c r="AE327" i="36"/>
  <c r="S332" i="60"/>
  <c r="AH332" i="36"/>
  <c r="AC319" i="36"/>
  <c r="AD306" i="36"/>
  <c r="AJ292" i="36"/>
  <c r="AE280" i="36"/>
  <c r="AF266" i="36"/>
  <c r="AC242" i="36"/>
  <c r="AA229" i="36"/>
  <c r="Z196" i="36"/>
  <c r="AG19" i="36"/>
  <c r="AH359" i="36"/>
  <c r="S248" i="52"/>
  <c r="Z248" i="36"/>
  <c r="S33" i="52"/>
  <c r="AO33" i="36" s="1"/>
  <c r="Z33" i="36"/>
  <c r="S40" i="52"/>
  <c r="AO40" i="36" s="1"/>
  <c r="Z40" i="36"/>
  <c r="S161" i="52"/>
  <c r="AO161" i="36" s="1"/>
  <c r="Z161" i="36"/>
  <c r="S219" i="52"/>
  <c r="AO219" i="36" s="1"/>
  <c r="Z219" i="36"/>
  <c r="S241" i="52"/>
  <c r="Z241" i="36"/>
  <c r="S263" i="52"/>
  <c r="AO263" i="36" s="1"/>
  <c r="Z263" i="36"/>
  <c r="S365" i="52"/>
  <c r="AO365" i="36" s="1"/>
  <c r="Z365" i="36"/>
  <c r="S39" i="53"/>
  <c r="AA39" i="36"/>
  <c r="S46" i="53"/>
  <c r="AA46" i="36"/>
  <c r="S53" i="53"/>
  <c r="AA53" i="36"/>
  <c r="S75" i="53"/>
  <c r="AA75" i="36"/>
  <c r="S97" i="53"/>
  <c r="AP97" i="36" s="1"/>
  <c r="AA97" i="36"/>
  <c r="S104" i="53"/>
  <c r="AP104" i="36" s="1"/>
  <c r="AA104" i="36"/>
  <c r="S126" i="53"/>
  <c r="AA126" i="36"/>
  <c r="S176" i="53"/>
  <c r="AA176" i="36"/>
  <c r="S212" i="53"/>
  <c r="AP212" i="36" s="1"/>
  <c r="AA212" i="36"/>
  <c r="S219" i="53"/>
  <c r="AA219" i="36"/>
  <c r="S248" i="53"/>
  <c r="AA248" i="36"/>
  <c r="S270" i="53"/>
  <c r="AA270" i="36"/>
  <c r="S277" i="53"/>
  <c r="AA277" i="36"/>
  <c r="S105" i="54"/>
  <c r="AQ105" i="36" s="1"/>
  <c r="AB105" i="36"/>
  <c r="S127" i="54"/>
  <c r="AB127" i="36"/>
  <c r="S170" i="54"/>
  <c r="AB170" i="36"/>
  <c r="S199" i="54"/>
  <c r="AQ199" i="36" s="1"/>
  <c r="AB199" i="36"/>
  <c r="S264" i="54"/>
  <c r="AB264" i="36"/>
  <c r="S308" i="54"/>
  <c r="AQ308" i="36" s="1"/>
  <c r="AB308" i="36"/>
  <c r="S352" i="54"/>
  <c r="AB352" i="36"/>
  <c r="S27" i="55"/>
  <c r="AR27" i="36" s="1"/>
  <c r="AC27" i="36"/>
  <c r="S34" i="55"/>
  <c r="AC34" i="36"/>
  <c r="S56" i="55"/>
  <c r="AC56" i="36"/>
  <c r="S78" i="55"/>
  <c r="AC78" i="36"/>
  <c r="S121" i="55"/>
  <c r="AC121" i="36"/>
  <c r="S150" i="55"/>
  <c r="AC150" i="36"/>
  <c r="S186" i="55"/>
  <c r="AC186" i="36"/>
  <c r="S344" i="55"/>
  <c r="AC344" i="36"/>
  <c r="S27" i="56"/>
  <c r="AD27" i="36"/>
  <c r="S91" i="56"/>
  <c r="AD91" i="36"/>
  <c r="S98" i="56"/>
  <c r="AD98" i="36"/>
  <c r="S105" i="56"/>
  <c r="AD105" i="36"/>
  <c r="S112" i="56"/>
  <c r="AD112" i="36"/>
  <c r="S155" i="56"/>
  <c r="AD155" i="36"/>
  <c r="S169" i="56"/>
  <c r="AD169" i="36"/>
  <c r="S176" i="56"/>
  <c r="AD176" i="36"/>
  <c r="S183" i="56"/>
  <c r="AD183" i="36"/>
  <c r="S190" i="56"/>
  <c r="AS190" i="36" s="1"/>
  <c r="AD190" i="36"/>
  <c r="S212" i="56"/>
  <c r="AD212" i="36"/>
  <c r="S255" i="56"/>
  <c r="AD255" i="36"/>
  <c r="S269" i="56"/>
  <c r="AD269" i="36"/>
  <c r="S297" i="56"/>
  <c r="AD297" i="36"/>
  <c r="S311" i="56"/>
  <c r="AD311" i="36"/>
  <c r="S318" i="56"/>
  <c r="AD318" i="36"/>
  <c r="S362" i="56"/>
  <c r="AD362" i="36"/>
  <c r="S32" i="57"/>
  <c r="AE32" i="36"/>
  <c r="S54" i="57"/>
  <c r="AE54" i="36"/>
  <c r="S83" i="57"/>
  <c r="AE83" i="36"/>
  <c r="S105" i="57"/>
  <c r="AT105" i="36" s="1"/>
  <c r="AE105" i="36"/>
  <c r="S141" i="57"/>
  <c r="AE141" i="36"/>
  <c r="S163" i="57"/>
  <c r="AE163" i="36"/>
  <c r="S192" i="57"/>
  <c r="AE192" i="36"/>
  <c r="S214" i="57"/>
  <c r="AE214" i="36"/>
  <c r="S236" i="57"/>
  <c r="AE236" i="36"/>
  <c r="S258" i="57"/>
  <c r="AE258" i="36"/>
  <c r="S309" i="57"/>
  <c r="AE309" i="36"/>
  <c r="S17" i="58"/>
  <c r="AF17" i="36"/>
  <c r="S53" i="58"/>
  <c r="AF53" i="36"/>
  <c r="S75" i="58"/>
  <c r="AF75" i="36"/>
  <c r="S111" i="58"/>
  <c r="AU111" i="36" s="1"/>
  <c r="AF111" i="36"/>
  <c r="S161" i="58"/>
  <c r="AF161" i="36"/>
  <c r="S211" i="58"/>
  <c r="AF211" i="36"/>
  <c r="S232" i="58"/>
  <c r="AF232" i="36"/>
  <c r="S261" i="58"/>
  <c r="AF261" i="36"/>
  <c r="S282" i="58"/>
  <c r="T282" i="58" s="1"/>
  <c r="BJ282" i="36" s="1"/>
  <c r="AF282" i="36"/>
  <c r="S289" i="58"/>
  <c r="AF289" i="36"/>
  <c r="S303" i="58"/>
  <c r="AF303" i="36"/>
  <c r="S354" i="58"/>
  <c r="AF354" i="36"/>
  <c r="S24" i="59"/>
  <c r="AG24" i="36"/>
  <c r="S46" i="59"/>
  <c r="AG46" i="36"/>
  <c r="S53" i="59"/>
  <c r="AV53" i="36" s="1"/>
  <c r="S75" i="59"/>
  <c r="AG75" i="36"/>
  <c r="S82" i="59"/>
  <c r="AG82" i="36"/>
  <c r="S146" i="59"/>
  <c r="AG146" i="36"/>
  <c r="S175" i="59"/>
  <c r="AG175" i="36"/>
  <c r="S226" i="59"/>
  <c r="AG226" i="36"/>
  <c r="S233" i="59"/>
  <c r="AG233" i="36"/>
  <c r="S255" i="59"/>
  <c r="AG255" i="36"/>
  <c r="S348" i="59"/>
  <c r="AG348" i="36"/>
  <c r="S27" i="60"/>
  <c r="AH27" i="36"/>
  <c r="S77" i="60"/>
  <c r="AH77" i="36"/>
  <c r="S84" i="60"/>
  <c r="AH84" i="36"/>
  <c r="S113" i="60"/>
  <c r="AH113" i="36"/>
  <c r="S142" i="60"/>
  <c r="AH142" i="36"/>
  <c r="S149" i="60"/>
  <c r="AH149" i="36"/>
  <c r="S178" i="60"/>
  <c r="AH178" i="36"/>
  <c r="S185" i="60"/>
  <c r="AH185" i="36"/>
  <c r="S207" i="60"/>
  <c r="AH207" i="36"/>
  <c r="S265" i="60"/>
  <c r="AH265" i="36"/>
  <c r="S307" i="60"/>
  <c r="AH307" i="36"/>
  <c r="S14" i="61"/>
  <c r="AJ14" i="36"/>
  <c r="S36" i="61"/>
  <c r="AJ36" i="36"/>
  <c r="S64" i="61"/>
  <c r="AJ64" i="36"/>
  <c r="S71" i="61"/>
  <c r="AJ71" i="36"/>
  <c r="S85" i="61"/>
  <c r="AJ85" i="36"/>
  <c r="S92" i="61"/>
  <c r="AJ92" i="36"/>
  <c r="S128" i="61"/>
  <c r="AY128" i="36" s="1"/>
  <c r="AJ128" i="36"/>
  <c r="S135" i="61"/>
  <c r="AJ135" i="36"/>
  <c r="S149" i="61"/>
  <c r="AJ149" i="36"/>
  <c r="S163" i="61"/>
  <c r="AJ163" i="36"/>
  <c r="S170" i="61"/>
  <c r="AJ170" i="36"/>
  <c r="S177" i="61"/>
  <c r="AJ177" i="36"/>
  <c r="AJ184" i="36"/>
  <c r="S184" i="61"/>
  <c r="S234" i="61"/>
  <c r="AJ234" i="36"/>
  <c r="S270" i="61"/>
  <c r="AJ270" i="36"/>
  <c r="S299" i="61"/>
  <c r="AJ299" i="36"/>
  <c r="S343" i="61"/>
  <c r="AJ343" i="36"/>
  <c r="S29" i="62"/>
  <c r="AI29" i="36"/>
  <c r="S51" i="62"/>
  <c r="AI51" i="36"/>
  <c r="S58" i="62"/>
  <c r="AI58" i="36"/>
  <c r="S101" i="62"/>
  <c r="AI101" i="36"/>
  <c r="S130" i="62"/>
  <c r="AI130" i="36"/>
  <c r="S152" i="62"/>
  <c r="AI152" i="36"/>
  <c r="S196" i="62"/>
  <c r="AI196" i="36"/>
  <c r="S274" i="62"/>
  <c r="AI274" i="36"/>
  <c r="S322" i="55"/>
  <c r="AC322" i="36"/>
  <c r="S321" i="56"/>
  <c r="AD321" i="36"/>
  <c r="AF334" i="36"/>
  <c r="S334" i="58"/>
  <c r="S338" i="61"/>
  <c r="AJ338" i="36"/>
  <c r="V326" i="36"/>
  <c r="V322" i="36"/>
  <c r="AF346" i="36"/>
  <c r="AC306" i="36"/>
  <c r="AA292" i="36"/>
  <c r="AB279" i="36"/>
  <c r="AE266" i="36"/>
  <c r="AA242" i="36"/>
  <c r="AH228" i="36"/>
  <c r="AF213" i="36"/>
  <c r="AE178" i="36"/>
  <c r="AC159" i="36"/>
  <c r="AG138" i="36"/>
  <c r="AF114" i="36"/>
  <c r="AJ89" i="36"/>
  <c r="AG54" i="36"/>
  <c r="S24" i="57"/>
  <c r="AE24" i="36"/>
  <c r="S46" i="57"/>
  <c r="AE46" i="36"/>
  <c r="S68" i="57"/>
  <c r="AE68" i="36"/>
  <c r="S75" i="57"/>
  <c r="AE75" i="36"/>
  <c r="S97" i="57"/>
  <c r="AE97" i="36"/>
  <c r="S119" i="57"/>
  <c r="AE119" i="36"/>
  <c r="S126" i="57"/>
  <c r="AE126" i="36"/>
  <c r="S133" i="57"/>
  <c r="AE133" i="36"/>
  <c r="S155" i="57"/>
  <c r="AE155" i="36"/>
  <c r="S184" i="57"/>
  <c r="AE184" i="36"/>
  <c r="S250" i="57"/>
  <c r="AE250" i="36"/>
  <c r="S301" i="57"/>
  <c r="T301" i="57" s="1"/>
  <c r="AE301" i="36"/>
  <c r="S345" i="57"/>
  <c r="AE345" i="36"/>
  <c r="S359" i="57"/>
  <c r="AE359" i="36"/>
  <c r="S45" i="58"/>
  <c r="AF45" i="36"/>
  <c r="S67" i="58"/>
  <c r="AF67" i="36"/>
  <c r="S89" i="58"/>
  <c r="AF89" i="36"/>
  <c r="S96" i="58"/>
  <c r="AF96" i="36"/>
  <c r="S103" i="58"/>
  <c r="S125" i="58"/>
  <c r="AF125" i="36"/>
  <c r="S139" i="58"/>
  <c r="AF139" i="36"/>
  <c r="S196" i="58"/>
  <c r="AF196" i="36"/>
  <c r="S203" i="58"/>
  <c r="AF203" i="36"/>
  <c r="S16" i="59"/>
  <c r="AG16" i="36"/>
  <c r="S38" i="59"/>
  <c r="AG38" i="36"/>
  <c r="S67" i="59"/>
  <c r="AG67" i="36"/>
  <c r="S96" i="59"/>
  <c r="AG96" i="36"/>
  <c r="S103" i="59"/>
  <c r="AG103" i="36"/>
  <c r="S124" i="59"/>
  <c r="AG124" i="36"/>
  <c r="S131" i="59"/>
  <c r="AG131" i="36"/>
  <c r="S266" i="62"/>
  <c r="AI266" i="36"/>
  <c r="S90" i="52"/>
  <c r="AO90" i="36" s="1"/>
  <c r="Z90" i="36"/>
  <c r="S97" i="52"/>
  <c r="AO97" i="36" s="1"/>
  <c r="Z97" i="36"/>
  <c r="S104" i="52"/>
  <c r="Z104" i="36"/>
  <c r="S154" i="52"/>
  <c r="AO154" i="36" s="1"/>
  <c r="Z154" i="36"/>
  <c r="S168" i="52"/>
  <c r="AO168" i="36" s="1"/>
  <c r="Z168" i="36"/>
  <c r="S197" i="52"/>
  <c r="AO197" i="36" s="1"/>
  <c r="Z197" i="36"/>
  <c r="S204" i="52"/>
  <c r="AO204" i="36" s="1"/>
  <c r="S76" i="52"/>
  <c r="S83" i="52"/>
  <c r="AO83" i="36" s="1"/>
  <c r="S140" i="52"/>
  <c r="AO140" i="36" s="1"/>
  <c r="Z140" i="36"/>
  <c r="S190" i="52"/>
  <c r="Z190" i="36"/>
  <c r="S299" i="52"/>
  <c r="AO299" i="36" s="1"/>
  <c r="Z299" i="36"/>
  <c r="S343" i="53"/>
  <c r="AA343" i="36"/>
  <c r="S19" i="54"/>
  <c r="AB19" i="36"/>
  <c r="S41" i="54"/>
  <c r="AB41" i="36"/>
  <c r="S48" i="54"/>
  <c r="AB48" i="36"/>
  <c r="S62" i="54"/>
  <c r="AB62" i="36"/>
  <c r="S134" i="54"/>
  <c r="AQ134" i="36" s="1"/>
  <c r="AB134" i="36"/>
  <c r="S213" i="54"/>
  <c r="AB213" i="36"/>
  <c r="S235" i="54"/>
  <c r="AB235" i="36"/>
  <c r="S215" i="55"/>
  <c r="AR215" i="36" s="1"/>
  <c r="AC215" i="36"/>
  <c r="S258" i="55"/>
  <c r="AC258" i="36"/>
  <c r="S287" i="55"/>
  <c r="AC287" i="36"/>
  <c r="S308" i="55"/>
  <c r="AC308" i="36"/>
  <c r="S315" i="55"/>
  <c r="AR315" i="36" s="1"/>
  <c r="AC315" i="36"/>
  <c r="S26" i="52"/>
  <c r="Z26" i="36"/>
  <c r="S62" i="52"/>
  <c r="AO62" i="36" s="1"/>
  <c r="Z62" i="36"/>
  <c r="S112" i="52"/>
  <c r="AO112" i="36" s="1"/>
  <c r="Z112" i="36"/>
  <c r="S119" i="52"/>
  <c r="AO119" i="36" s="1"/>
  <c r="Z119" i="36"/>
  <c r="S126" i="52"/>
  <c r="Z126" i="36"/>
  <c r="S176" i="52"/>
  <c r="AO176" i="36" s="1"/>
  <c r="Z176" i="36"/>
  <c r="S183" i="52"/>
  <c r="Z183" i="36"/>
  <c r="S212" i="52"/>
  <c r="AO212" i="36" s="1"/>
  <c r="Z212" i="36"/>
  <c r="S234" i="52"/>
  <c r="Z234" i="36"/>
  <c r="S256" i="52"/>
  <c r="AO256" i="36" s="1"/>
  <c r="Z256" i="36"/>
  <c r="S285" i="52"/>
  <c r="AO285" i="36" s="1"/>
  <c r="Z285" i="36"/>
  <c r="S292" i="52"/>
  <c r="Z292" i="36"/>
  <c r="S314" i="52"/>
  <c r="Z314" i="36"/>
  <c r="S358" i="52"/>
  <c r="Z358" i="36"/>
  <c r="S32" i="53"/>
  <c r="AA32" i="36"/>
  <c r="S68" i="53"/>
  <c r="AA68" i="36"/>
  <c r="S90" i="53"/>
  <c r="AA90" i="36"/>
  <c r="S119" i="53"/>
  <c r="AA119" i="36"/>
  <c r="S148" i="53"/>
  <c r="AA148" i="36"/>
  <c r="S155" i="53"/>
  <c r="AA155" i="36"/>
  <c r="S162" i="53"/>
  <c r="AA162" i="36"/>
  <c r="S169" i="53"/>
  <c r="AA169" i="36"/>
  <c r="S191" i="53"/>
  <c r="AA191" i="36"/>
  <c r="S205" i="53"/>
  <c r="AA205" i="36"/>
  <c r="S241" i="53"/>
  <c r="AA241" i="36"/>
  <c r="S263" i="53"/>
  <c r="AA263" i="36"/>
  <c r="S314" i="53"/>
  <c r="AA314" i="36"/>
  <c r="S358" i="53"/>
  <c r="AP358" i="36" s="1"/>
  <c r="AA358" i="36"/>
  <c r="S34" i="54"/>
  <c r="AB34" i="36"/>
  <c r="S55" i="54"/>
  <c r="AB55" i="36"/>
  <c r="S98" i="54"/>
  <c r="AB98" i="36"/>
  <c r="S120" i="54"/>
  <c r="AB120" i="36"/>
  <c r="S149" i="54"/>
  <c r="AB149" i="36"/>
  <c r="S156" i="54"/>
  <c r="AB156" i="36"/>
  <c r="S163" i="54"/>
  <c r="AB163" i="36"/>
  <c r="S192" i="54"/>
  <c r="AB192" i="36"/>
  <c r="S228" i="54"/>
  <c r="AQ228" i="36" s="1"/>
  <c r="AB228" i="36"/>
  <c r="S257" i="54"/>
  <c r="AB257" i="36"/>
  <c r="S301" i="54"/>
  <c r="T301" i="54" s="1"/>
  <c r="AB301" i="36"/>
  <c r="S345" i="54"/>
  <c r="AB345" i="36"/>
  <c r="S20" i="55"/>
  <c r="AC20" i="36"/>
  <c r="S49" i="55"/>
  <c r="AC49" i="36"/>
  <c r="S71" i="55"/>
  <c r="AC71" i="36"/>
  <c r="S107" i="55"/>
  <c r="AC107" i="36"/>
  <c r="S114" i="55"/>
  <c r="AC114" i="36"/>
  <c r="S136" i="55"/>
  <c r="AC136" i="36"/>
  <c r="S143" i="55"/>
  <c r="AC143" i="36"/>
  <c r="S179" i="55"/>
  <c r="AC179" i="36"/>
  <c r="S201" i="55"/>
  <c r="AC201" i="36"/>
  <c r="S208" i="55"/>
  <c r="AC208" i="36"/>
  <c r="S244" i="55"/>
  <c r="AC244" i="36"/>
  <c r="S251" i="55"/>
  <c r="AC251" i="36"/>
  <c r="S280" i="55"/>
  <c r="AC280" i="36"/>
  <c r="S294" i="55"/>
  <c r="AC294" i="36"/>
  <c r="S301" i="55"/>
  <c r="T301" i="55" s="1"/>
  <c r="AC301" i="36"/>
  <c r="S20" i="56"/>
  <c r="AD20" i="36"/>
  <c r="S70" i="56"/>
  <c r="AD70" i="36"/>
  <c r="S77" i="56"/>
  <c r="AD77" i="36"/>
  <c r="S84" i="56"/>
  <c r="AD84" i="36"/>
  <c r="S134" i="56"/>
  <c r="AD134" i="36"/>
  <c r="S141" i="56"/>
  <c r="AD141" i="36"/>
  <c r="S148" i="56"/>
  <c r="AD148" i="36"/>
  <c r="S162" i="56"/>
  <c r="AD162" i="36"/>
  <c r="S205" i="56"/>
  <c r="AD205" i="36"/>
  <c r="S248" i="56"/>
  <c r="AD248" i="36"/>
  <c r="S276" i="56"/>
  <c r="S283" i="56"/>
  <c r="AS283" i="36" s="1"/>
  <c r="AD283" i="36"/>
  <c r="S290" i="56"/>
  <c r="S304" i="56"/>
  <c r="S355" i="56"/>
  <c r="AD355" i="36"/>
  <c r="S25" i="57"/>
  <c r="AE25" i="36"/>
  <c r="S47" i="57"/>
  <c r="AE47" i="36"/>
  <c r="S69" i="57"/>
  <c r="AE69" i="36"/>
  <c r="S76" i="57"/>
  <c r="AE76" i="36"/>
  <c r="S98" i="57"/>
  <c r="AE98" i="36"/>
  <c r="S127" i="57"/>
  <c r="AE127" i="36"/>
  <c r="S134" i="57"/>
  <c r="AE134" i="36"/>
  <c r="S156" i="57"/>
  <c r="AE156" i="36"/>
  <c r="S185" i="57"/>
  <c r="AT185" i="36" s="1"/>
  <c r="AE185" i="36"/>
  <c r="S207" i="57"/>
  <c r="AE207" i="36"/>
  <c r="S229" i="57"/>
  <c r="AE229" i="36"/>
  <c r="S251" i="57"/>
  <c r="AE251" i="36"/>
  <c r="S302" i="57"/>
  <c r="AE302" i="36"/>
  <c r="S360" i="57"/>
  <c r="AE360" i="36"/>
  <c r="S46" i="58"/>
  <c r="AF46" i="36"/>
  <c r="S68" i="58"/>
  <c r="AF68" i="36"/>
  <c r="S90" i="58"/>
  <c r="AF90" i="36"/>
  <c r="S97" i="58"/>
  <c r="AF97" i="36"/>
  <c r="S126" i="58"/>
  <c r="AF126" i="36"/>
  <c r="S133" i="58"/>
  <c r="AF133" i="36"/>
  <c r="S140" i="58"/>
  <c r="AF140" i="36"/>
  <c r="S154" i="58"/>
  <c r="AF154" i="36"/>
  <c r="S197" i="58"/>
  <c r="AF197" i="36"/>
  <c r="S204" i="58"/>
  <c r="AF204" i="36"/>
  <c r="S254" i="58"/>
  <c r="AF254" i="36"/>
  <c r="S268" i="58"/>
  <c r="S275" i="58"/>
  <c r="AF275" i="36"/>
  <c r="S296" i="58"/>
  <c r="AU296" i="36" s="1"/>
  <c r="S347" i="58"/>
  <c r="AF347" i="36"/>
  <c r="S17" i="59"/>
  <c r="AG17" i="36"/>
  <c r="S39" i="59"/>
  <c r="AG39" i="36"/>
  <c r="S104" i="59"/>
  <c r="AV104" i="36" s="1"/>
  <c r="AG104" i="36"/>
  <c r="S125" i="59"/>
  <c r="AG125" i="36"/>
  <c r="S132" i="59"/>
  <c r="AG132" i="36"/>
  <c r="S139" i="59"/>
  <c r="AG139" i="36"/>
  <c r="S161" i="59"/>
  <c r="AG161" i="36"/>
  <c r="S168" i="59"/>
  <c r="AG168" i="36"/>
  <c r="S190" i="59"/>
  <c r="AG190" i="36"/>
  <c r="S219" i="59"/>
  <c r="AG219" i="36"/>
  <c r="S248" i="59"/>
  <c r="AG248" i="36"/>
  <c r="S270" i="59"/>
  <c r="AG270" i="36"/>
  <c r="S291" i="59"/>
  <c r="AG291" i="36"/>
  <c r="S312" i="59"/>
  <c r="AV312" i="36" s="1"/>
  <c r="AG312" i="36"/>
  <c r="S319" i="59"/>
  <c r="AG319" i="36"/>
  <c r="AH13" i="36"/>
  <c r="R11" i="60"/>
  <c r="S20" i="60"/>
  <c r="AH20" i="36"/>
  <c r="S63" i="60"/>
  <c r="AH63" i="36"/>
  <c r="S70" i="60"/>
  <c r="S106" i="60"/>
  <c r="AH106" i="36"/>
  <c r="S135" i="60"/>
  <c r="AH135" i="36"/>
  <c r="S164" i="60"/>
  <c r="AH164" i="36"/>
  <c r="S171" i="60"/>
  <c r="AH171" i="36"/>
  <c r="S213" i="61"/>
  <c r="AJ213" i="36"/>
  <c r="S220" i="61"/>
  <c r="AJ220" i="36"/>
  <c r="S227" i="61"/>
  <c r="AJ227" i="36"/>
  <c r="S263" i="61"/>
  <c r="AJ263" i="36"/>
  <c r="S285" i="61"/>
  <c r="AJ285" i="36"/>
  <c r="S314" i="61"/>
  <c r="AJ314" i="36"/>
  <c r="S358" i="61"/>
  <c r="AJ358" i="36"/>
  <c r="S22" i="62"/>
  <c r="AI22" i="36"/>
  <c r="S44" i="62"/>
  <c r="AI44" i="36"/>
  <c r="S87" i="62"/>
  <c r="AI87" i="36"/>
  <c r="S123" i="62"/>
  <c r="AI123" i="36"/>
  <c r="S167" i="62"/>
  <c r="AI167" i="36"/>
  <c r="S189" i="62"/>
  <c r="AI189" i="36"/>
  <c r="S289" i="62"/>
  <c r="AI289" i="36"/>
  <c r="S331" i="54"/>
  <c r="AB331" i="36"/>
  <c r="S336" i="56"/>
  <c r="AD336" i="36"/>
  <c r="S331" i="61"/>
  <c r="AY331" i="36" s="1"/>
  <c r="AJ331" i="36"/>
  <c r="AE346" i="36"/>
  <c r="AB333" i="36"/>
  <c r="AA306" i="36"/>
  <c r="AB290" i="36"/>
  <c r="AA279" i="36"/>
  <c r="Z266" i="36"/>
  <c r="AD253" i="36"/>
  <c r="Z226" i="36"/>
  <c r="AD213" i="36"/>
  <c r="AC193" i="36"/>
  <c r="AB178" i="36"/>
  <c r="AB159" i="36"/>
  <c r="AB114" i="36"/>
  <c r="AH89" i="36"/>
  <c r="AC54" i="36"/>
  <c r="S33" i="55"/>
  <c r="AC33" i="36"/>
  <c r="S307" i="55"/>
  <c r="AC307" i="36"/>
  <c r="S26" i="56"/>
  <c r="AD26" i="36"/>
  <c r="S31" i="57"/>
  <c r="AE31" i="36"/>
  <c r="S308" i="57"/>
  <c r="AE308" i="36"/>
  <c r="S16" i="58"/>
  <c r="AF16" i="36"/>
  <c r="S160" i="58"/>
  <c r="AF160" i="36"/>
  <c r="S302" i="58"/>
  <c r="AF302" i="36"/>
  <c r="S145" i="59"/>
  <c r="AG145" i="36"/>
  <c r="S25" i="52"/>
  <c r="AO25" i="36" s="1"/>
  <c r="Z25" i="36"/>
  <c r="S111" i="52"/>
  <c r="AO111" i="36" s="1"/>
  <c r="Z111" i="36"/>
  <c r="S175" i="52"/>
  <c r="AO175" i="36" s="1"/>
  <c r="Z175" i="36"/>
  <c r="S182" i="52"/>
  <c r="AO182" i="36" s="1"/>
  <c r="Z182" i="36"/>
  <c r="S233" i="52"/>
  <c r="AO233" i="36" s="1"/>
  <c r="Z233" i="36"/>
  <c r="S357" i="52"/>
  <c r="Z357" i="36"/>
  <c r="S67" i="53"/>
  <c r="AA67" i="36"/>
  <c r="S89" i="53"/>
  <c r="AA89" i="36"/>
  <c r="S118" i="53"/>
  <c r="AA118" i="36"/>
  <c r="S262" i="53"/>
  <c r="AA262" i="36"/>
  <c r="S33" i="54"/>
  <c r="AB33" i="36"/>
  <c r="S54" i="54"/>
  <c r="S97" i="54"/>
  <c r="AB97" i="36"/>
  <c r="S148" i="54"/>
  <c r="AB148" i="36"/>
  <c r="S162" i="54"/>
  <c r="AB162" i="36"/>
  <c r="S227" i="54"/>
  <c r="AQ227" i="36" s="1"/>
  <c r="AB227" i="36"/>
  <c r="S256" i="54"/>
  <c r="AQ256" i="36" s="1"/>
  <c r="AB256" i="36"/>
  <c r="S300" i="54"/>
  <c r="AB300" i="36"/>
  <c r="S19" i="55"/>
  <c r="AR19" i="36" s="1"/>
  <c r="AC19" i="36"/>
  <c r="S106" i="55"/>
  <c r="AC106" i="36"/>
  <c r="S207" i="55"/>
  <c r="AR207" i="36" s="1"/>
  <c r="AC207" i="36"/>
  <c r="S55" i="52"/>
  <c r="AO55" i="36" s="1"/>
  <c r="Z55" i="36"/>
  <c r="S91" i="52"/>
  <c r="AO91" i="36" s="1"/>
  <c r="Z91" i="36"/>
  <c r="S105" i="52"/>
  <c r="AO105" i="36" s="1"/>
  <c r="Z105" i="36"/>
  <c r="S198" i="52"/>
  <c r="Z198" i="36"/>
  <c r="S205" i="52"/>
  <c r="AO205" i="36" s="1"/>
  <c r="Z205" i="36"/>
  <c r="S227" i="52"/>
  <c r="AO227" i="36" s="1"/>
  <c r="Z227" i="36"/>
  <c r="S249" i="52"/>
  <c r="AO249" i="36" s="1"/>
  <c r="Z249" i="36"/>
  <c r="S278" i="52"/>
  <c r="Z278" i="36"/>
  <c r="S307" i="52"/>
  <c r="Z307" i="36"/>
  <c r="S351" i="52"/>
  <c r="AO351" i="36" s="1"/>
  <c r="Z351" i="36"/>
  <c r="S18" i="53"/>
  <c r="AA18" i="36"/>
  <c r="S25" i="53"/>
  <c r="AA25" i="36"/>
  <c r="S61" i="53"/>
  <c r="AA61" i="36"/>
  <c r="S83" i="53"/>
  <c r="AA83" i="36"/>
  <c r="S112" i="53"/>
  <c r="AA112" i="36"/>
  <c r="S141" i="53"/>
  <c r="AA141" i="36"/>
  <c r="S184" i="53"/>
  <c r="AA184" i="36"/>
  <c r="S198" i="53"/>
  <c r="AP198" i="36" s="1"/>
  <c r="AA198" i="36"/>
  <c r="S227" i="53"/>
  <c r="AA227" i="36"/>
  <c r="S234" i="53"/>
  <c r="AA234" i="36"/>
  <c r="S256" i="53"/>
  <c r="AA256" i="36"/>
  <c r="S285" i="53"/>
  <c r="AA285" i="36"/>
  <c r="S307" i="53"/>
  <c r="AP307" i="36" s="1"/>
  <c r="AA307" i="36"/>
  <c r="S351" i="53"/>
  <c r="AP351" i="36" s="1"/>
  <c r="AA351" i="36"/>
  <c r="S77" i="54"/>
  <c r="AB77" i="36"/>
  <c r="S91" i="54"/>
  <c r="AB91" i="36"/>
  <c r="S113" i="54"/>
  <c r="AB113" i="36"/>
  <c r="S352" i="55"/>
  <c r="AC352" i="36"/>
  <c r="S56" i="56"/>
  <c r="AD56" i="36"/>
  <c r="S120" i="56"/>
  <c r="AD120" i="36"/>
  <c r="S127" i="56"/>
  <c r="AD127" i="36"/>
  <c r="S198" i="56"/>
  <c r="AD198" i="36"/>
  <c r="S227" i="56"/>
  <c r="AD227" i="36"/>
  <c r="S234" i="56"/>
  <c r="AD234" i="36"/>
  <c r="S241" i="56"/>
  <c r="AD241" i="36"/>
  <c r="S348" i="56"/>
  <c r="AD348" i="36"/>
  <c r="S18" i="57"/>
  <c r="AE18" i="36"/>
  <c r="S40" i="57"/>
  <c r="AE40" i="36"/>
  <c r="S62" i="57"/>
  <c r="AE62" i="36"/>
  <c r="S91" i="57"/>
  <c r="AE91" i="36"/>
  <c r="S113" i="57"/>
  <c r="AE113" i="36"/>
  <c r="S222" i="57"/>
  <c r="AE222" i="36"/>
  <c r="S244" i="57"/>
  <c r="AE244" i="36"/>
  <c r="S288" i="57"/>
  <c r="AE288" i="36"/>
  <c r="S295" i="57"/>
  <c r="AE295" i="36"/>
  <c r="S317" i="57"/>
  <c r="AE317" i="36"/>
  <c r="S353" i="57"/>
  <c r="AE353" i="36"/>
  <c r="S25" i="58"/>
  <c r="AF25" i="36"/>
  <c r="S32" i="58"/>
  <c r="AF32" i="36"/>
  <c r="S39" i="58"/>
  <c r="AF39" i="36"/>
  <c r="S61" i="58"/>
  <c r="AF61" i="36"/>
  <c r="S83" i="58"/>
  <c r="AF83" i="36"/>
  <c r="S119" i="58"/>
  <c r="AF119" i="36"/>
  <c r="S147" i="58"/>
  <c r="AF147" i="36"/>
  <c r="S169" i="58"/>
  <c r="AF169" i="36"/>
  <c r="S176" i="58"/>
  <c r="AF176" i="36"/>
  <c r="S183" i="58"/>
  <c r="AF183" i="36"/>
  <c r="S190" i="58"/>
  <c r="AF190" i="36"/>
  <c r="S219" i="58"/>
  <c r="AF219" i="36"/>
  <c r="S240" i="58"/>
  <c r="AF240" i="36"/>
  <c r="S247" i="58"/>
  <c r="AF247" i="36"/>
  <c r="S311" i="58"/>
  <c r="AF311" i="36"/>
  <c r="S318" i="58"/>
  <c r="AU318" i="36" s="1"/>
  <c r="AF318" i="36"/>
  <c r="S362" i="58"/>
  <c r="AF362" i="36"/>
  <c r="S32" i="59"/>
  <c r="AG32" i="36"/>
  <c r="S61" i="59"/>
  <c r="AG61" i="36"/>
  <c r="S90" i="59"/>
  <c r="AG90" i="36"/>
  <c r="S111" i="59"/>
  <c r="AG111" i="36"/>
  <c r="S118" i="59"/>
  <c r="AG118" i="36"/>
  <c r="S154" i="59"/>
  <c r="AG154" i="36"/>
  <c r="S183" i="59"/>
  <c r="AG183" i="36"/>
  <c r="S205" i="59"/>
  <c r="AG205" i="36"/>
  <c r="S212" i="59"/>
  <c r="AG212" i="36"/>
  <c r="S241" i="59"/>
  <c r="AG241" i="36"/>
  <c r="S263" i="59"/>
  <c r="AG263" i="36"/>
  <c r="S284" i="59"/>
  <c r="AG284" i="36"/>
  <c r="S305" i="59"/>
  <c r="AV305" i="36" s="1"/>
  <c r="AG305" i="36"/>
  <c r="S356" i="59"/>
  <c r="AG356" i="36"/>
  <c r="S35" i="60"/>
  <c r="AH35" i="36"/>
  <c r="S49" i="60"/>
  <c r="AH49" i="36"/>
  <c r="S56" i="60"/>
  <c r="AH56" i="36"/>
  <c r="S92" i="60"/>
  <c r="AH92" i="36"/>
  <c r="S99" i="60"/>
  <c r="AH99" i="36"/>
  <c r="S121" i="60"/>
  <c r="AH121" i="36"/>
  <c r="S128" i="60"/>
  <c r="AH128" i="36"/>
  <c r="S157" i="60"/>
  <c r="AH157" i="36"/>
  <c r="S193" i="60"/>
  <c r="AH193" i="36"/>
  <c r="S215" i="60"/>
  <c r="AH215" i="36"/>
  <c r="S244" i="60"/>
  <c r="AH244" i="36"/>
  <c r="S251" i="60"/>
  <c r="AH251" i="36"/>
  <c r="S315" i="60"/>
  <c r="AH315" i="36"/>
  <c r="S344" i="60"/>
  <c r="AH344" i="36"/>
  <c r="S22" i="61"/>
  <c r="AJ22" i="36"/>
  <c r="S100" i="61"/>
  <c r="AJ100" i="36"/>
  <c r="S157" i="61"/>
  <c r="AJ157" i="36"/>
  <c r="S192" i="61"/>
  <c r="AY192" i="36" s="1"/>
  <c r="AJ192" i="36"/>
  <c r="S199" i="61"/>
  <c r="AJ199" i="36"/>
  <c r="S242" i="61"/>
  <c r="AJ242" i="36"/>
  <c r="S278" i="61"/>
  <c r="AJ278" i="36"/>
  <c r="S307" i="61"/>
  <c r="AJ307" i="36"/>
  <c r="S351" i="61"/>
  <c r="AJ351" i="36"/>
  <c r="S15" i="62"/>
  <c r="AI15" i="36"/>
  <c r="S37" i="62"/>
  <c r="AI37" i="36"/>
  <c r="S66" i="62"/>
  <c r="AI66" i="36"/>
  <c r="S73" i="62"/>
  <c r="AI73" i="36"/>
  <c r="S80" i="62"/>
  <c r="AX80" i="36" s="1"/>
  <c r="AI80" i="36"/>
  <c r="S109" i="62"/>
  <c r="AI109" i="36"/>
  <c r="AI116" i="36"/>
  <c r="S116" i="62"/>
  <c r="S160" i="62"/>
  <c r="AI160" i="36"/>
  <c r="S333" i="52"/>
  <c r="Z333" i="36"/>
  <c r="S325" i="53"/>
  <c r="AA325" i="36"/>
  <c r="S332" i="53"/>
  <c r="AA332" i="36"/>
  <c r="S339" i="53"/>
  <c r="AA339" i="36"/>
  <c r="S324" i="54"/>
  <c r="AB324" i="36"/>
  <c r="S329" i="56"/>
  <c r="AD329" i="36"/>
  <c r="S328" i="57"/>
  <c r="AE328" i="36"/>
  <c r="Z346" i="36"/>
  <c r="AD317" i="36"/>
  <c r="AA304" i="36"/>
  <c r="AA290" i="36"/>
  <c r="AC253" i="36"/>
  <c r="AB240" i="36"/>
  <c r="Z213" i="36"/>
  <c r="AB193" i="36"/>
  <c r="AI158" i="36"/>
  <c r="Z138" i="36"/>
  <c r="AB87" i="36"/>
  <c r="AC51" i="36"/>
  <c r="S27" i="54"/>
  <c r="AB27" i="36"/>
  <c r="S70" i="54"/>
  <c r="AB70" i="36"/>
  <c r="S84" i="54"/>
  <c r="AB84" i="36"/>
  <c r="S142" i="54"/>
  <c r="AB142" i="36"/>
  <c r="S185" i="54"/>
  <c r="AB185" i="36"/>
  <c r="S221" i="54"/>
  <c r="AB221" i="36"/>
  <c r="S243" i="54"/>
  <c r="AQ243" i="36" s="1"/>
  <c r="AB243" i="36"/>
  <c r="S250" i="54"/>
  <c r="AQ250" i="36" s="1"/>
  <c r="AB250" i="36"/>
  <c r="S272" i="54"/>
  <c r="AQ272" i="36" s="1"/>
  <c r="AB272" i="36"/>
  <c r="S294" i="54"/>
  <c r="AB294" i="36"/>
  <c r="S316" i="54"/>
  <c r="AQ316" i="36" s="1"/>
  <c r="AB316" i="36"/>
  <c r="AC13" i="36"/>
  <c r="R11" i="55"/>
  <c r="S42" i="55"/>
  <c r="AC42" i="36"/>
  <c r="S64" i="55"/>
  <c r="AC64" i="36"/>
  <c r="S86" i="55"/>
  <c r="AC86" i="36"/>
  <c r="S93" i="55"/>
  <c r="AC93" i="36"/>
  <c r="S100" i="55"/>
  <c r="AR100" i="36" s="1"/>
  <c r="AC100" i="36"/>
  <c r="S172" i="55"/>
  <c r="AR172" i="36" s="1"/>
  <c r="AC172" i="36"/>
  <c r="S194" i="55"/>
  <c r="AC194" i="36"/>
  <c r="S237" i="55"/>
  <c r="AC237" i="36"/>
  <c r="S266" i="55"/>
  <c r="AC266" i="36"/>
  <c r="S273" i="55"/>
  <c r="AC273" i="36"/>
  <c r="S359" i="55"/>
  <c r="AR359" i="36" s="1"/>
  <c r="AC359" i="36"/>
  <c r="AD13" i="36"/>
  <c r="R11" i="56"/>
  <c r="S35" i="56"/>
  <c r="AD35" i="36"/>
  <c r="S42" i="56"/>
  <c r="AD42" i="36"/>
  <c r="S34" i="52"/>
  <c r="AO34" i="36" s="1"/>
  <c r="Z34" i="36"/>
  <c r="S41" i="52"/>
  <c r="AO41" i="36" s="1"/>
  <c r="Z41" i="36"/>
  <c r="S70" i="52"/>
  <c r="Z70" i="36"/>
  <c r="S77" i="52"/>
  <c r="AO77" i="36" s="1"/>
  <c r="Z77" i="36"/>
  <c r="S84" i="52"/>
  <c r="AO84" i="36" s="1"/>
  <c r="Z84" i="36"/>
  <c r="S134" i="52"/>
  <c r="AO134" i="36" s="1"/>
  <c r="Z134" i="36"/>
  <c r="S141" i="52"/>
  <c r="AO141" i="36" s="1"/>
  <c r="Z141" i="36"/>
  <c r="S155" i="52"/>
  <c r="AO155" i="36" s="1"/>
  <c r="S162" i="52"/>
  <c r="AO162" i="36" s="1"/>
  <c r="Z162" i="36"/>
  <c r="S191" i="52"/>
  <c r="AO191" i="36" s="1"/>
  <c r="Z191" i="36"/>
  <c r="S220" i="52"/>
  <c r="AO220" i="36" s="1"/>
  <c r="Z220" i="36"/>
  <c r="S242" i="52"/>
  <c r="AO242" i="36" s="1"/>
  <c r="Z242" i="36"/>
  <c r="S264" i="52"/>
  <c r="Z264" i="36"/>
  <c r="S271" i="52"/>
  <c r="AO271" i="36" s="1"/>
  <c r="Z271" i="36"/>
  <c r="S300" i="52"/>
  <c r="AO300" i="36" s="1"/>
  <c r="Z300" i="36"/>
  <c r="S344" i="52"/>
  <c r="AO344" i="36" s="1"/>
  <c r="Z344" i="36"/>
  <c r="S40" i="53"/>
  <c r="AA40" i="36"/>
  <c r="S47" i="53"/>
  <c r="AA47" i="36"/>
  <c r="S54" i="53"/>
  <c r="AP54" i="36" s="1"/>
  <c r="AA54" i="36"/>
  <c r="S76" i="53"/>
  <c r="AP76" i="36" s="1"/>
  <c r="AA76" i="36"/>
  <c r="S98" i="53"/>
  <c r="AP98" i="36" s="1"/>
  <c r="AA98" i="36"/>
  <c r="S105" i="53"/>
  <c r="AA105" i="36"/>
  <c r="S134" i="53"/>
  <c r="AA134" i="36"/>
  <c r="S177" i="53"/>
  <c r="AA177" i="36"/>
  <c r="S213" i="53"/>
  <c r="AA213" i="36"/>
  <c r="S220" i="53"/>
  <c r="AP220" i="36" s="1"/>
  <c r="AA220" i="36"/>
  <c r="S249" i="53"/>
  <c r="AP249" i="36" s="1"/>
  <c r="AA249" i="36"/>
  <c r="S271" i="53"/>
  <c r="AP271" i="36" s="1"/>
  <c r="AA271" i="36"/>
  <c r="S278" i="53"/>
  <c r="AA278" i="36"/>
  <c r="S300" i="53"/>
  <c r="AA300" i="36"/>
  <c r="S344" i="53"/>
  <c r="AA344" i="36"/>
  <c r="AB13" i="36"/>
  <c r="R11" i="54"/>
  <c r="S20" i="54"/>
  <c r="AB20" i="36"/>
  <c r="S42" i="54"/>
  <c r="AB42" i="36"/>
  <c r="S49" i="54"/>
  <c r="AB49" i="36"/>
  <c r="S63" i="54"/>
  <c r="AQ63" i="36" s="1"/>
  <c r="AB63" i="36"/>
  <c r="S106" i="54"/>
  <c r="AB106" i="36"/>
  <c r="S128" i="54"/>
  <c r="AB128" i="36"/>
  <c r="S171" i="54"/>
  <c r="AB171" i="36"/>
  <c r="S200" i="54"/>
  <c r="AB200" i="36"/>
  <c r="S207" i="54"/>
  <c r="AB207" i="36"/>
  <c r="S214" i="54"/>
  <c r="AB214" i="36"/>
  <c r="S236" i="54"/>
  <c r="AB236" i="36"/>
  <c r="S265" i="54"/>
  <c r="AB265" i="36"/>
  <c r="S287" i="54"/>
  <c r="AB287" i="36"/>
  <c r="S309" i="54"/>
  <c r="AB309" i="36"/>
  <c r="S353" i="54"/>
  <c r="AB353" i="36"/>
  <c r="S28" i="55"/>
  <c r="AC28" i="36"/>
  <c r="S35" i="55"/>
  <c r="AC35" i="36"/>
  <c r="S57" i="55"/>
  <c r="AC57" i="36"/>
  <c r="S79" i="55"/>
  <c r="AC79" i="36"/>
  <c r="S122" i="55"/>
  <c r="AC122" i="36"/>
  <c r="S158" i="55"/>
  <c r="AC158" i="36"/>
  <c r="S165" i="55"/>
  <c r="AR165" i="36" s="1"/>
  <c r="AC165" i="36"/>
  <c r="S216" i="55"/>
  <c r="AC216" i="36"/>
  <c r="S223" i="55"/>
  <c r="S230" i="55"/>
  <c r="AR230" i="36" s="1"/>
  <c r="S259" i="55"/>
  <c r="AC259" i="36"/>
  <c r="S288" i="55"/>
  <c r="AC288" i="36"/>
  <c r="S309" i="55"/>
  <c r="AC309" i="36"/>
  <c r="S316" i="55"/>
  <c r="AR316" i="36" s="1"/>
  <c r="AC316" i="36"/>
  <c r="S345" i="55"/>
  <c r="AC345" i="36"/>
  <c r="S28" i="56"/>
  <c r="AD28" i="36"/>
  <c r="S92" i="56"/>
  <c r="AD92" i="36"/>
  <c r="S99" i="56"/>
  <c r="AD99" i="36"/>
  <c r="S106" i="56"/>
  <c r="AS106" i="36" s="1"/>
  <c r="AD106" i="36"/>
  <c r="S113" i="56"/>
  <c r="AD113" i="36"/>
  <c r="S156" i="56"/>
  <c r="AD156" i="36"/>
  <c r="S170" i="56"/>
  <c r="AD170" i="36"/>
  <c r="S177" i="56"/>
  <c r="AS177" i="36" s="1"/>
  <c r="AD177" i="36"/>
  <c r="S191" i="56"/>
  <c r="AD191" i="36"/>
  <c r="S220" i="56"/>
  <c r="S256" i="56"/>
  <c r="AD256" i="36"/>
  <c r="S263" i="56"/>
  <c r="S298" i="56"/>
  <c r="AD298" i="36"/>
  <c r="S312" i="56"/>
  <c r="AD312" i="36"/>
  <c r="S319" i="56"/>
  <c r="AD319" i="36"/>
  <c r="S33" i="57"/>
  <c r="AE33" i="36"/>
  <c r="S55" i="57"/>
  <c r="AE55" i="36"/>
  <c r="S84" i="57"/>
  <c r="AE84" i="36"/>
  <c r="S106" i="57"/>
  <c r="AE106" i="36"/>
  <c r="S142" i="57"/>
  <c r="AE142" i="36"/>
  <c r="S164" i="57"/>
  <c r="AE164" i="36"/>
  <c r="S171" i="57"/>
  <c r="AE171" i="36"/>
  <c r="S193" i="57"/>
  <c r="AE193" i="36"/>
  <c r="S215" i="57"/>
  <c r="AE215" i="36"/>
  <c r="S237" i="57"/>
  <c r="AE237" i="36"/>
  <c r="S259" i="57"/>
  <c r="AE259" i="36"/>
  <c r="S281" i="57"/>
  <c r="AE281" i="36"/>
  <c r="S310" i="57"/>
  <c r="AE310" i="36"/>
  <c r="S18" i="58"/>
  <c r="AF18" i="36"/>
  <c r="S54" i="58"/>
  <c r="AF54" i="36"/>
  <c r="S76" i="58"/>
  <c r="AF76" i="36"/>
  <c r="S112" i="58"/>
  <c r="AF112" i="36"/>
  <c r="S162" i="58"/>
  <c r="AF162" i="36"/>
  <c r="S212" i="58"/>
  <c r="AF212" i="36"/>
  <c r="S233" i="58"/>
  <c r="AF233" i="36"/>
  <c r="S283" i="58"/>
  <c r="AF283" i="36"/>
  <c r="S304" i="58"/>
  <c r="AF304" i="36"/>
  <c r="S355" i="58"/>
  <c r="AU355" i="36" s="1"/>
  <c r="AF355" i="36"/>
  <c r="S25" i="59"/>
  <c r="AG25" i="36"/>
  <c r="S47" i="59"/>
  <c r="AG47" i="36"/>
  <c r="S76" i="59"/>
  <c r="AG76" i="36"/>
  <c r="S83" i="59"/>
  <c r="AV83" i="36" s="1"/>
  <c r="AG83" i="36"/>
  <c r="S147" i="59"/>
  <c r="AG147" i="36"/>
  <c r="S176" i="59"/>
  <c r="AG176" i="36"/>
  <c r="S198" i="59"/>
  <c r="AG198" i="36"/>
  <c r="S227" i="59"/>
  <c r="AG227" i="36"/>
  <c r="S234" i="59"/>
  <c r="AG234" i="36"/>
  <c r="S256" i="59"/>
  <c r="AG256" i="36"/>
  <c r="S277" i="59"/>
  <c r="AV277" i="36" s="1"/>
  <c r="S298" i="59"/>
  <c r="S349" i="59"/>
  <c r="AG349" i="36"/>
  <c r="S28" i="60"/>
  <c r="AH28" i="36"/>
  <c r="S42" i="60"/>
  <c r="AH42" i="36"/>
  <c r="S85" i="60"/>
  <c r="AH85" i="36"/>
  <c r="S114" i="60"/>
  <c r="AH114" i="36"/>
  <c r="S150" i="60"/>
  <c r="AH150" i="36"/>
  <c r="S179" i="60"/>
  <c r="AH179" i="36"/>
  <c r="S186" i="60"/>
  <c r="AH186" i="36"/>
  <c r="S208" i="60"/>
  <c r="AH208" i="36"/>
  <c r="S230" i="60"/>
  <c r="AH230" i="36"/>
  <c r="S237" i="60"/>
  <c r="AW237" i="36" s="1"/>
  <c r="AH237" i="36"/>
  <c r="S266" i="60"/>
  <c r="AH266" i="36"/>
  <c r="S273" i="60"/>
  <c r="AH273" i="36"/>
  <c r="S308" i="60"/>
  <c r="AH308" i="36"/>
  <c r="S15" i="61"/>
  <c r="AJ15" i="36"/>
  <c r="S65" i="61"/>
  <c r="AJ65" i="36"/>
  <c r="S72" i="61"/>
  <c r="AJ72" i="36"/>
  <c r="S93" i="61"/>
  <c r="AJ93" i="36"/>
  <c r="S129" i="61"/>
  <c r="AJ129" i="36"/>
  <c r="S150" i="61"/>
  <c r="AJ150" i="36"/>
  <c r="S171" i="61"/>
  <c r="AJ171" i="36"/>
  <c r="S178" i="61"/>
  <c r="AY178" i="36" s="1"/>
  <c r="AJ178" i="36"/>
  <c r="S185" i="61"/>
  <c r="AJ185" i="36"/>
  <c r="S235" i="61"/>
  <c r="AJ235" i="36"/>
  <c r="S271" i="61"/>
  <c r="AJ271" i="36"/>
  <c r="S293" i="61"/>
  <c r="AJ293" i="36"/>
  <c r="S300" i="61"/>
  <c r="AJ300" i="36"/>
  <c r="S344" i="61"/>
  <c r="AJ344" i="36"/>
  <c r="S30" i="62"/>
  <c r="AI30" i="36"/>
  <c r="S52" i="62"/>
  <c r="AX52" i="36" s="1"/>
  <c r="AI52" i="36"/>
  <c r="S275" i="62"/>
  <c r="AI275" i="36"/>
  <c r="S311" i="62"/>
  <c r="AI311" i="36"/>
  <c r="S318" i="62"/>
  <c r="AX318" i="36" s="1"/>
  <c r="AI318" i="36"/>
  <c r="S362" i="62"/>
  <c r="AI362" i="36"/>
  <c r="S340" i="52"/>
  <c r="Z340" i="36"/>
  <c r="S323" i="55"/>
  <c r="AC323" i="36"/>
  <c r="S322" i="56"/>
  <c r="AD322" i="36"/>
  <c r="S326" i="60"/>
  <c r="AH326" i="36"/>
  <c r="S333" i="60"/>
  <c r="S339" i="61"/>
  <c r="AJ339" i="36"/>
  <c r="AF343" i="36"/>
  <c r="AC317" i="36"/>
  <c r="AJ303" i="36"/>
  <c r="AH289" i="36"/>
  <c r="Z277" i="36"/>
  <c r="AI265" i="36"/>
  <c r="AA240" i="36"/>
  <c r="AH210" i="36"/>
  <c r="AE175" i="36"/>
  <c r="AA156" i="36"/>
  <c r="AB135" i="36"/>
  <c r="AB111" i="36"/>
  <c r="AG86" i="36"/>
  <c r="AA51" i="36"/>
  <c r="S315" i="53"/>
  <c r="AA315" i="36"/>
  <c r="S99" i="54"/>
  <c r="AB99" i="36"/>
  <c r="S85" i="56"/>
  <c r="AD85" i="36"/>
  <c r="S135" i="56"/>
  <c r="AD135" i="36"/>
  <c r="S163" i="56"/>
  <c r="AD163" i="36"/>
  <c r="S206" i="56"/>
  <c r="AD206" i="36"/>
  <c r="S305" i="56"/>
  <c r="AD305" i="36"/>
  <c r="S70" i="57"/>
  <c r="AE70" i="36"/>
  <c r="S135" i="57"/>
  <c r="AE135" i="36"/>
  <c r="S162" i="59"/>
  <c r="AG162" i="36"/>
  <c r="S169" i="59"/>
  <c r="AG169" i="36"/>
  <c r="S14" i="60"/>
  <c r="AH14" i="36"/>
  <c r="S21" i="60"/>
  <c r="AH21" i="36"/>
  <c r="S107" i="60"/>
  <c r="AH107" i="36"/>
  <c r="S136" i="60"/>
  <c r="AH136" i="36"/>
  <c r="S172" i="60"/>
  <c r="AH172" i="36"/>
  <c r="S201" i="60"/>
  <c r="AH201" i="36"/>
  <c r="S259" i="60"/>
  <c r="AH259" i="36"/>
  <c r="S280" i="60"/>
  <c r="AH280" i="36"/>
  <c r="S287" i="60"/>
  <c r="AH287" i="36"/>
  <c r="S108" i="61"/>
  <c r="AJ108" i="36"/>
  <c r="S122" i="61"/>
  <c r="AJ122" i="36"/>
  <c r="S143" i="61"/>
  <c r="AJ143" i="36"/>
  <c r="S221" i="61"/>
  <c r="AJ221" i="36"/>
  <c r="AJ228" i="36"/>
  <c r="S228" i="61"/>
  <c r="S95" i="62"/>
  <c r="AI95" i="36"/>
  <c r="S146" i="62"/>
  <c r="AI146" i="36"/>
  <c r="S332" i="54"/>
  <c r="AB332" i="36"/>
  <c r="S341" i="59"/>
  <c r="AV341" i="36" s="1"/>
  <c r="AG341" i="36"/>
  <c r="AE343" i="36"/>
  <c r="Z316" i="36"/>
  <c r="AJ302" i="36"/>
  <c r="AG289" i="36"/>
  <c r="AF252" i="36"/>
  <c r="AJ238" i="36"/>
  <c r="AF225" i="36"/>
  <c r="AG210" i="36"/>
  <c r="AG191" i="36"/>
  <c r="AD175" i="36"/>
  <c r="AA135" i="36"/>
  <c r="AA111" i="36"/>
  <c r="AD86" i="36"/>
  <c r="AJ49" i="36"/>
  <c r="S298" i="53"/>
  <c r="AA298" i="36"/>
  <c r="S21" i="56"/>
  <c r="AD21" i="36"/>
  <c r="S277" i="56"/>
  <c r="AD277" i="36"/>
  <c r="S284" i="56"/>
  <c r="AD284" i="36"/>
  <c r="S121" i="57"/>
  <c r="AE121" i="36"/>
  <c r="S128" i="57"/>
  <c r="AE128" i="36"/>
  <c r="S186" i="57"/>
  <c r="AE186" i="36"/>
  <c r="S230" i="57"/>
  <c r="AE230" i="36"/>
  <c r="S252" i="57"/>
  <c r="AE252" i="36"/>
  <c r="S274" i="57"/>
  <c r="AE274" i="36"/>
  <c r="S347" i="57"/>
  <c r="AE347" i="36"/>
  <c r="S47" i="58"/>
  <c r="AF47" i="36"/>
  <c r="S98" i="58"/>
  <c r="AU98" i="36" s="1"/>
  <c r="AF98" i="36"/>
  <c r="S134" i="58"/>
  <c r="AF134" i="36"/>
  <c r="S297" i="58"/>
  <c r="AF297" i="36"/>
  <c r="S348" i="58"/>
  <c r="AF348" i="36"/>
  <c r="S18" i="59"/>
  <c r="AG18" i="36"/>
  <c r="S69" i="59"/>
  <c r="AG69" i="36"/>
  <c r="S98" i="59"/>
  <c r="AG98" i="36"/>
  <c r="S126" i="59"/>
  <c r="AG126" i="36"/>
  <c r="S133" i="59"/>
  <c r="AV133" i="36" s="1"/>
  <c r="AG133" i="36"/>
  <c r="S249" i="59"/>
  <c r="AG249" i="36"/>
  <c r="S165" i="60"/>
  <c r="AH165" i="36"/>
  <c r="S223" i="60"/>
  <c r="AH223" i="36"/>
  <c r="S301" i="60"/>
  <c r="T301" i="60" s="1"/>
  <c r="AH301" i="36"/>
  <c r="S51" i="61"/>
  <c r="AJ51" i="36"/>
  <c r="S58" i="61"/>
  <c r="AJ58" i="36"/>
  <c r="S79" i="61"/>
  <c r="AJ79" i="36"/>
  <c r="S211" i="62"/>
  <c r="AI211" i="36"/>
  <c r="S20" i="52"/>
  <c r="AO20" i="36" s="1"/>
  <c r="Z20" i="36"/>
  <c r="S56" i="52"/>
  <c r="AO56" i="36" s="1"/>
  <c r="Z56" i="36"/>
  <c r="S99" i="52"/>
  <c r="AO99" i="36" s="1"/>
  <c r="Z99" i="36"/>
  <c r="S106" i="52"/>
  <c r="AO106" i="36" s="1"/>
  <c r="Z106" i="36"/>
  <c r="S149" i="52"/>
  <c r="AO149" i="36" s="1"/>
  <c r="Z149" i="36"/>
  <c r="S170" i="52"/>
  <c r="AO170" i="36" s="1"/>
  <c r="Z170" i="36"/>
  <c r="S199" i="52"/>
  <c r="AO199" i="36" s="1"/>
  <c r="Z199" i="36"/>
  <c r="S206" i="52"/>
  <c r="Z206" i="36"/>
  <c r="S228" i="52"/>
  <c r="AO228" i="36" s="1"/>
  <c r="Z228" i="36"/>
  <c r="S250" i="52"/>
  <c r="Z250" i="36"/>
  <c r="S279" i="52"/>
  <c r="AO279" i="36" s="1"/>
  <c r="Z279" i="36"/>
  <c r="S308" i="52"/>
  <c r="AO308" i="36" s="1"/>
  <c r="Z308" i="36"/>
  <c r="S352" i="52"/>
  <c r="AO352" i="36" s="1"/>
  <c r="Z352" i="36"/>
  <c r="S19" i="53"/>
  <c r="AA19" i="36"/>
  <c r="S26" i="53"/>
  <c r="AA26" i="36"/>
  <c r="S62" i="53"/>
  <c r="AA62" i="36"/>
  <c r="S84" i="53"/>
  <c r="AA84" i="36"/>
  <c r="S113" i="53"/>
  <c r="AA113" i="36"/>
  <c r="S142" i="53"/>
  <c r="AA142" i="36"/>
  <c r="S185" i="53"/>
  <c r="AP185" i="36" s="1"/>
  <c r="AA185" i="36"/>
  <c r="S192" i="53"/>
  <c r="S199" i="53"/>
  <c r="AA199" i="36"/>
  <c r="S228" i="53"/>
  <c r="AA228" i="36"/>
  <c r="S257" i="53"/>
  <c r="AA257" i="36"/>
  <c r="S308" i="53"/>
  <c r="AA308" i="36"/>
  <c r="S352" i="53"/>
  <c r="AP352" i="36" s="1"/>
  <c r="AA352" i="36"/>
  <c r="S28" i="54"/>
  <c r="AQ28" i="36" s="1"/>
  <c r="AB28" i="36"/>
  <c r="S71" i="54"/>
  <c r="AB71" i="36"/>
  <c r="S78" i="54"/>
  <c r="AB78" i="36"/>
  <c r="S92" i="54"/>
  <c r="AB92" i="36"/>
  <c r="S143" i="54"/>
  <c r="AB143" i="36"/>
  <c r="S186" i="54"/>
  <c r="AQ186" i="36" s="1"/>
  <c r="AB186" i="36"/>
  <c r="S222" i="54"/>
  <c r="AB222" i="36"/>
  <c r="S244" i="54"/>
  <c r="AB244" i="36"/>
  <c r="S251" i="54"/>
  <c r="AB251" i="36"/>
  <c r="S273" i="54"/>
  <c r="AQ273" i="36" s="1"/>
  <c r="AB273" i="36"/>
  <c r="S295" i="54"/>
  <c r="AQ295" i="36" s="1"/>
  <c r="AB295" i="36"/>
  <c r="S317" i="54"/>
  <c r="AB317" i="36"/>
  <c r="S14" i="55"/>
  <c r="AC14" i="36"/>
  <c r="S43" i="55"/>
  <c r="AR43" i="36" s="1"/>
  <c r="AC43" i="36"/>
  <c r="S65" i="55"/>
  <c r="AR65" i="36" s="1"/>
  <c r="AC65" i="36"/>
  <c r="S87" i="55"/>
  <c r="AR87" i="36" s="1"/>
  <c r="AC87" i="36"/>
  <c r="S94" i="55"/>
  <c r="AC94" i="36"/>
  <c r="S101" i="55"/>
  <c r="AR101" i="36" s="1"/>
  <c r="AC101" i="36"/>
  <c r="S130" i="55"/>
  <c r="AC130" i="36"/>
  <c r="S137" i="55"/>
  <c r="S173" i="55"/>
  <c r="AC173" i="36"/>
  <c r="S195" i="55"/>
  <c r="AC195" i="36"/>
  <c r="S238" i="55"/>
  <c r="AR238" i="36" s="1"/>
  <c r="AC238" i="36"/>
  <c r="S267" i="55"/>
  <c r="AR267" i="36" s="1"/>
  <c r="AC267" i="36"/>
  <c r="S274" i="55"/>
  <c r="AR274" i="36" s="1"/>
  <c r="AC274" i="36"/>
  <c r="S353" i="55"/>
  <c r="AC353" i="36"/>
  <c r="S360" i="55"/>
  <c r="AR360" i="36" s="1"/>
  <c r="AC360" i="36"/>
  <c r="S43" i="56"/>
  <c r="AD43" i="36"/>
  <c r="S50" i="56"/>
  <c r="AD50" i="36"/>
  <c r="S57" i="56"/>
  <c r="AD57" i="36"/>
  <c r="S64" i="56"/>
  <c r="AD64" i="36"/>
  <c r="S78" i="56"/>
  <c r="S121" i="56"/>
  <c r="AD121" i="36"/>
  <c r="S128" i="56"/>
  <c r="AD128" i="36"/>
  <c r="S142" i="56"/>
  <c r="S199" i="56"/>
  <c r="AD199" i="36"/>
  <c r="S228" i="56"/>
  <c r="AD228" i="36"/>
  <c r="S349" i="56"/>
  <c r="AD349" i="36"/>
  <c r="S19" i="57"/>
  <c r="AE19" i="36"/>
  <c r="S41" i="57"/>
  <c r="AE41" i="36"/>
  <c r="S63" i="57"/>
  <c r="AE63" i="36"/>
  <c r="S92" i="57"/>
  <c r="AE92" i="36"/>
  <c r="S114" i="57"/>
  <c r="AE114" i="36"/>
  <c r="S150" i="57"/>
  <c r="AE150" i="36"/>
  <c r="S179" i="57"/>
  <c r="AE179" i="36"/>
  <c r="S201" i="57"/>
  <c r="AE201" i="36"/>
  <c r="S223" i="57"/>
  <c r="AE223" i="36"/>
  <c r="S245" i="57"/>
  <c r="AE245" i="36"/>
  <c r="S267" i="57"/>
  <c r="AE267" i="36"/>
  <c r="S289" i="57"/>
  <c r="AE289" i="36"/>
  <c r="S296" i="57"/>
  <c r="AE296" i="36"/>
  <c r="S318" i="57"/>
  <c r="AE318" i="36"/>
  <c r="S354" i="57"/>
  <c r="AE354" i="36"/>
  <c r="S26" i="58"/>
  <c r="AF26" i="36"/>
  <c r="S40" i="58"/>
  <c r="AF40" i="36"/>
  <c r="S62" i="58"/>
  <c r="AF62" i="36"/>
  <c r="S84" i="58"/>
  <c r="AF84" i="36"/>
  <c r="S120" i="58"/>
  <c r="AF120" i="36"/>
  <c r="S148" i="58"/>
  <c r="AF148" i="36"/>
  <c r="S170" i="58"/>
  <c r="AF170" i="36"/>
  <c r="S177" i="58"/>
  <c r="AF177" i="36"/>
  <c r="S191" i="58"/>
  <c r="AF191" i="36"/>
  <c r="S220" i="58"/>
  <c r="AF220" i="36"/>
  <c r="S241" i="58"/>
  <c r="AF241" i="36"/>
  <c r="S248" i="58"/>
  <c r="AF248" i="36"/>
  <c r="S312" i="58"/>
  <c r="AF312" i="36"/>
  <c r="S33" i="59"/>
  <c r="AV33" i="36" s="1"/>
  <c r="AG33" i="36"/>
  <c r="S62" i="59"/>
  <c r="AG62" i="36"/>
  <c r="S91" i="59"/>
  <c r="AG91" i="36"/>
  <c r="S105" i="59"/>
  <c r="S112" i="59"/>
  <c r="AG112" i="36"/>
  <c r="S119" i="59"/>
  <c r="AG119" i="36"/>
  <c r="S155" i="59"/>
  <c r="AG155" i="36"/>
  <c r="S184" i="59"/>
  <c r="AV184" i="36" s="1"/>
  <c r="AG184" i="36"/>
  <c r="S206" i="59"/>
  <c r="AG206" i="36"/>
  <c r="S213" i="59"/>
  <c r="AG213" i="36"/>
  <c r="S242" i="59"/>
  <c r="AG242" i="36"/>
  <c r="S264" i="59"/>
  <c r="AG264" i="36"/>
  <c r="S285" i="59"/>
  <c r="AG285" i="36"/>
  <c r="S306" i="59"/>
  <c r="AG306" i="36"/>
  <c r="S357" i="59"/>
  <c r="AG357" i="36"/>
  <c r="S36" i="60"/>
  <c r="AH36" i="36"/>
  <c r="S57" i="60"/>
  <c r="AH57" i="36"/>
  <c r="S100" i="60"/>
  <c r="AH100" i="36"/>
  <c r="S122" i="60"/>
  <c r="AH122" i="36"/>
  <c r="S129" i="60"/>
  <c r="AH129" i="36"/>
  <c r="S158" i="60"/>
  <c r="AH158" i="36"/>
  <c r="S194" i="60"/>
  <c r="AH194" i="36"/>
  <c r="S216" i="60"/>
  <c r="AH216" i="36"/>
  <c r="S245" i="60"/>
  <c r="AH245" i="36"/>
  <c r="S252" i="60"/>
  <c r="AH252" i="36"/>
  <c r="S345" i="60"/>
  <c r="AH345" i="36"/>
  <c r="S23" i="61"/>
  <c r="AY23" i="36" s="1"/>
  <c r="AJ23" i="36"/>
  <c r="S44" i="61"/>
  <c r="S115" i="61"/>
  <c r="AJ115" i="36"/>
  <c r="S243" i="61"/>
  <c r="AJ243" i="36"/>
  <c r="S257" i="61"/>
  <c r="AJ257" i="36"/>
  <c r="S279" i="61"/>
  <c r="AJ279" i="36"/>
  <c r="S308" i="61"/>
  <c r="AJ308" i="36"/>
  <c r="S352" i="61"/>
  <c r="AY352" i="36" s="1"/>
  <c r="AJ352" i="36"/>
  <c r="S16" i="62"/>
  <c r="AX16" i="36" s="1"/>
  <c r="AI16" i="36"/>
  <c r="S38" i="62"/>
  <c r="AI38" i="36"/>
  <c r="S67" i="62"/>
  <c r="AI67" i="36"/>
  <c r="AI74" i="36"/>
  <c r="S74" i="62"/>
  <c r="AX74" i="36" s="1"/>
  <c r="S117" i="62"/>
  <c r="AI117" i="36"/>
  <c r="S139" i="62"/>
  <c r="AI139" i="36"/>
  <c r="S297" i="62"/>
  <c r="AI297" i="36"/>
  <c r="S348" i="62"/>
  <c r="AI348" i="36"/>
  <c r="S326" i="53"/>
  <c r="AA326" i="36"/>
  <c r="S333" i="53"/>
  <c r="AP333" i="36" s="1"/>
  <c r="AA333" i="36"/>
  <c r="S340" i="53"/>
  <c r="AP340" i="36" s="1"/>
  <c r="AA340" i="36"/>
  <c r="S325" i="54"/>
  <c r="AQ325" i="36" s="1"/>
  <c r="AB325" i="36"/>
  <c r="S331" i="55"/>
  <c r="AC331" i="36"/>
  <c r="S330" i="56"/>
  <c r="AD330" i="36"/>
  <c r="Z343" i="36"/>
  <c r="AB289" i="36"/>
  <c r="AH275" i="36"/>
  <c r="AF263" i="36"/>
  <c r="AI238" i="36"/>
  <c r="AE225" i="36"/>
  <c r="AB209" i="36"/>
  <c r="AE191" i="36"/>
  <c r="AA133" i="36"/>
  <c r="AI108" i="36"/>
  <c r="AF81" i="36"/>
  <c r="AE45" i="36"/>
  <c r="S298" i="52"/>
  <c r="AO298" i="36" s="1"/>
  <c r="Z298" i="36"/>
  <c r="S357" i="53"/>
  <c r="AP357" i="36" s="1"/>
  <c r="AA357" i="36"/>
  <c r="S344" i="54"/>
  <c r="AQ344" i="36" s="1"/>
  <c r="AB344" i="36"/>
  <c r="S48" i="55"/>
  <c r="AC48" i="36"/>
  <c r="S135" i="55"/>
  <c r="AR135" i="36" s="1"/>
  <c r="AC135" i="36"/>
  <c r="S71" i="56"/>
  <c r="AD71" i="36"/>
  <c r="S291" i="56"/>
  <c r="AD291" i="36"/>
  <c r="S356" i="56"/>
  <c r="AS356" i="36" s="1"/>
  <c r="AD356" i="36"/>
  <c r="S26" i="57"/>
  <c r="AE26" i="36"/>
  <c r="S48" i="57"/>
  <c r="AE48" i="36"/>
  <c r="S77" i="57"/>
  <c r="AE77" i="36"/>
  <c r="S99" i="57"/>
  <c r="AE99" i="36"/>
  <c r="S208" i="57"/>
  <c r="AE208" i="36"/>
  <c r="S69" i="58"/>
  <c r="AF69" i="36"/>
  <c r="S71" i="60"/>
  <c r="AH71" i="36"/>
  <c r="S201" i="54"/>
  <c r="AB201" i="36"/>
  <c r="S215" i="54"/>
  <c r="AB215" i="36"/>
  <c r="S237" i="54"/>
  <c r="AB237" i="36"/>
  <c r="S266" i="54"/>
  <c r="AB266" i="36"/>
  <c r="S288" i="54"/>
  <c r="AQ288" i="36" s="1"/>
  <c r="AB288" i="36"/>
  <c r="S310" i="54"/>
  <c r="AB310" i="36"/>
  <c r="S217" i="55"/>
  <c r="AC217" i="36"/>
  <c r="S224" i="55"/>
  <c r="AC224" i="36"/>
  <c r="S320" i="56"/>
  <c r="AD320" i="36"/>
  <c r="S34" i="57"/>
  <c r="AE34" i="36"/>
  <c r="S56" i="57"/>
  <c r="AE56" i="36"/>
  <c r="S85" i="57"/>
  <c r="AE85" i="36"/>
  <c r="S107" i="57"/>
  <c r="AE107" i="36"/>
  <c r="S143" i="57"/>
  <c r="AE143" i="36"/>
  <c r="S165" i="57"/>
  <c r="AE165" i="36"/>
  <c r="S172" i="57"/>
  <c r="AE172" i="36"/>
  <c r="S194" i="57"/>
  <c r="AE194" i="36"/>
  <c r="S216" i="57"/>
  <c r="AE216" i="36"/>
  <c r="S238" i="57"/>
  <c r="AE238" i="36"/>
  <c r="S260" i="57"/>
  <c r="AE260" i="36"/>
  <c r="S311" i="57"/>
  <c r="AE311" i="36"/>
  <c r="S19" i="58"/>
  <c r="AF19" i="36"/>
  <c r="S55" i="58"/>
  <c r="AF55" i="36"/>
  <c r="S77" i="58"/>
  <c r="AU77" i="36" s="1"/>
  <c r="AF77" i="36"/>
  <c r="S113" i="58"/>
  <c r="AF113" i="36"/>
  <c r="S163" i="58"/>
  <c r="AF163" i="36"/>
  <c r="S234" i="58"/>
  <c r="AF234" i="36"/>
  <c r="S305" i="58"/>
  <c r="AF305" i="36"/>
  <c r="S356" i="58"/>
  <c r="AF356" i="36"/>
  <c r="S26" i="59"/>
  <c r="AG26" i="36"/>
  <c r="S48" i="59"/>
  <c r="AG48" i="36"/>
  <c r="S55" i="59"/>
  <c r="AV55" i="36" s="1"/>
  <c r="AG55" i="36"/>
  <c r="S77" i="59"/>
  <c r="AG77" i="36"/>
  <c r="S84" i="59"/>
  <c r="AG84" i="36"/>
  <c r="S148" i="59"/>
  <c r="AG148" i="36"/>
  <c r="S177" i="59"/>
  <c r="AG177" i="36"/>
  <c r="S199" i="59"/>
  <c r="AG199" i="36"/>
  <c r="S235" i="59"/>
  <c r="AG235" i="36"/>
  <c r="S257" i="59"/>
  <c r="AG257" i="36"/>
  <c r="S278" i="59"/>
  <c r="AG278" i="36"/>
  <c r="S299" i="59"/>
  <c r="AG299" i="36"/>
  <c r="S350" i="59"/>
  <c r="AG350" i="36"/>
  <c r="S29" i="60"/>
  <c r="AH29" i="36"/>
  <c r="S43" i="60"/>
  <c r="AH43" i="36"/>
  <c r="S86" i="60"/>
  <c r="AH86" i="36"/>
  <c r="S115" i="60"/>
  <c r="AW115" i="36" s="1"/>
  <c r="AH115" i="36"/>
  <c r="S151" i="60"/>
  <c r="AH151" i="36"/>
  <c r="S187" i="60"/>
  <c r="AH187" i="36"/>
  <c r="S209" i="60"/>
  <c r="AH209" i="36"/>
  <c r="S231" i="60"/>
  <c r="AH231" i="36"/>
  <c r="S238" i="60"/>
  <c r="AH238" i="36"/>
  <c r="S267" i="60"/>
  <c r="AH267" i="36"/>
  <c r="S274" i="60"/>
  <c r="AH274" i="36"/>
  <c r="S309" i="60"/>
  <c r="AH309" i="36"/>
  <c r="S16" i="61"/>
  <c r="AJ16" i="36"/>
  <c r="S66" i="61"/>
  <c r="AJ66" i="36"/>
  <c r="S73" i="61"/>
  <c r="AJ73" i="36"/>
  <c r="S94" i="61"/>
  <c r="AJ94" i="36"/>
  <c r="S130" i="61"/>
  <c r="AJ130" i="36"/>
  <c r="S151" i="61"/>
  <c r="AJ151" i="36"/>
  <c r="S172" i="61"/>
  <c r="AJ172" i="36"/>
  <c r="S236" i="61"/>
  <c r="AJ236" i="36"/>
  <c r="S250" i="61"/>
  <c r="AJ250" i="36"/>
  <c r="S272" i="61"/>
  <c r="AY272" i="36" s="1"/>
  <c r="AJ272" i="36"/>
  <c r="S301" i="61"/>
  <c r="T301" i="61" s="1"/>
  <c r="AJ301" i="36"/>
  <c r="S345" i="61"/>
  <c r="AY345" i="36" s="1"/>
  <c r="AJ345" i="36"/>
  <c r="S31" i="62"/>
  <c r="AI31" i="36"/>
  <c r="S53" i="62"/>
  <c r="AX53" i="36" s="1"/>
  <c r="AI53" i="36"/>
  <c r="S103" i="62"/>
  <c r="AI103" i="36"/>
  <c r="S176" i="62"/>
  <c r="AI176" i="36"/>
  <c r="S312" i="62"/>
  <c r="AI312" i="36"/>
  <c r="S319" i="62"/>
  <c r="AI319" i="36"/>
  <c r="S328" i="15"/>
  <c r="AN328" i="36" s="1"/>
  <c r="Y328" i="36"/>
  <c r="S335" i="15"/>
  <c r="AN335" i="36" s="1"/>
  <c r="Y335" i="36"/>
  <c r="S342" i="15"/>
  <c r="AN342" i="36" s="1"/>
  <c r="Y342" i="36"/>
  <c r="S341" i="52"/>
  <c r="AO341" i="36" s="1"/>
  <c r="Z341" i="36"/>
  <c r="AC338" i="36"/>
  <c r="S338" i="55"/>
  <c r="AR338" i="36" s="1"/>
  <c r="S323" i="56"/>
  <c r="AD323" i="36"/>
  <c r="S327" i="60"/>
  <c r="AW327" i="36" s="1"/>
  <c r="AH327" i="36"/>
  <c r="AC324" i="36"/>
  <c r="AI315" i="36"/>
  <c r="AG302" i="36"/>
  <c r="AF262" i="36"/>
  <c r="AJ249" i="36"/>
  <c r="AG238" i="36"/>
  <c r="AC225" i="36"/>
  <c r="AC191" i="36"/>
  <c r="AH173" i="36"/>
  <c r="AC154" i="36"/>
  <c r="Z133" i="36"/>
  <c r="AH108" i="36"/>
  <c r="AE81" i="36"/>
  <c r="AB45" i="36"/>
  <c r="S168" i="53"/>
  <c r="AP168" i="36" s="1"/>
  <c r="AA168" i="36"/>
  <c r="S257" i="52"/>
  <c r="AO257" i="36" s="1"/>
  <c r="Z257" i="36"/>
  <c r="S315" i="52"/>
  <c r="AO315" i="36" s="1"/>
  <c r="Z315" i="36"/>
  <c r="S303" i="57"/>
  <c r="AE303" i="36"/>
  <c r="S35" i="52"/>
  <c r="AO35" i="36" s="1"/>
  <c r="Z35" i="36"/>
  <c r="S345" i="52"/>
  <c r="AO345" i="36" s="1"/>
  <c r="Z345" i="36"/>
  <c r="S64" i="52"/>
  <c r="AO64" i="36" s="1"/>
  <c r="Z64" i="36"/>
  <c r="S114" i="52"/>
  <c r="Z114" i="36"/>
  <c r="S121" i="52"/>
  <c r="AO121" i="36" s="1"/>
  <c r="Z121" i="36"/>
  <c r="S128" i="52"/>
  <c r="Z128" i="36"/>
  <c r="S178" i="52"/>
  <c r="Z178" i="36"/>
  <c r="S185" i="52"/>
  <c r="AO185" i="36" s="1"/>
  <c r="Z185" i="36"/>
  <c r="S214" i="52"/>
  <c r="AO214" i="36" s="1"/>
  <c r="Z214" i="36"/>
  <c r="S236" i="52"/>
  <c r="Z236" i="36"/>
  <c r="S258" i="52"/>
  <c r="AO258" i="36" s="1"/>
  <c r="Z258" i="36"/>
  <c r="S287" i="52"/>
  <c r="AO287" i="36" s="1"/>
  <c r="Z287" i="36"/>
  <c r="S294" i="52"/>
  <c r="AO294" i="36" s="1"/>
  <c r="Z294" i="36"/>
  <c r="S92" i="53"/>
  <c r="AA92" i="36"/>
  <c r="S150" i="53"/>
  <c r="AA150" i="36"/>
  <c r="S171" i="53"/>
  <c r="AA171" i="36"/>
  <c r="S207" i="53"/>
  <c r="AA207" i="36"/>
  <c r="S243" i="53"/>
  <c r="AP243" i="36" s="1"/>
  <c r="AA243" i="36"/>
  <c r="S265" i="53"/>
  <c r="AP265" i="36" s="1"/>
  <c r="AA265" i="36"/>
  <c r="S294" i="53"/>
  <c r="AP294" i="36" s="1"/>
  <c r="AA294" i="36"/>
  <c r="S316" i="53"/>
  <c r="AA316" i="36"/>
  <c r="S360" i="53"/>
  <c r="AP360" i="36" s="1"/>
  <c r="AA360" i="36"/>
  <c r="S14" i="54"/>
  <c r="AQ14" i="36" s="1"/>
  <c r="S36" i="54"/>
  <c r="AB36" i="36"/>
  <c r="S57" i="54"/>
  <c r="AB57" i="36"/>
  <c r="S100" i="54"/>
  <c r="AQ100" i="36" s="1"/>
  <c r="AB100" i="36"/>
  <c r="S122" i="54"/>
  <c r="AB122" i="36"/>
  <c r="S129" i="54"/>
  <c r="S158" i="54"/>
  <c r="AQ158" i="36" s="1"/>
  <c r="AB158" i="36"/>
  <c r="S165" i="54"/>
  <c r="AQ165" i="36" s="1"/>
  <c r="AB165" i="36"/>
  <c r="S194" i="54"/>
  <c r="AB194" i="36"/>
  <c r="S208" i="54"/>
  <c r="AQ208" i="36" s="1"/>
  <c r="S230" i="54"/>
  <c r="AB230" i="36"/>
  <c r="S259" i="54"/>
  <c r="AB259" i="36"/>
  <c r="S281" i="54"/>
  <c r="AB281" i="36"/>
  <c r="S303" i="54"/>
  <c r="AB303" i="36"/>
  <c r="S347" i="54"/>
  <c r="AB347" i="36"/>
  <c r="S22" i="55"/>
  <c r="AR22" i="36" s="1"/>
  <c r="AC22" i="36"/>
  <c r="S73" i="55"/>
  <c r="AC73" i="36"/>
  <c r="S109" i="55"/>
  <c r="AC109" i="36"/>
  <c r="S116" i="55"/>
  <c r="AC116" i="36"/>
  <c r="S145" i="55"/>
  <c r="AC145" i="36"/>
  <c r="S181" i="55"/>
  <c r="AC181" i="36"/>
  <c r="S210" i="55"/>
  <c r="AC210" i="36"/>
  <c r="S282" i="55"/>
  <c r="AC282" i="36"/>
  <c r="S289" i="55"/>
  <c r="S296" i="55"/>
  <c r="AC296" i="36"/>
  <c r="S303" i="55"/>
  <c r="AR303" i="36" s="1"/>
  <c r="AC303" i="36"/>
  <c r="S22" i="56"/>
  <c r="AD22" i="36"/>
  <c r="S136" i="56"/>
  <c r="AD136" i="36"/>
  <c r="S150" i="56"/>
  <c r="AD150" i="36"/>
  <c r="S164" i="56"/>
  <c r="AD164" i="36"/>
  <c r="S207" i="56"/>
  <c r="AD207" i="36"/>
  <c r="S250" i="56"/>
  <c r="AD250" i="36"/>
  <c r="S271" i="56"/>
  <c r="AD271" i="36"/>
  <c r="S278" i="56"/>
  <c r="AD278" i="36"/>
  <c r="S285" i="56"/>
  <c r="AS285" i="36" s="1"/>
  <c r="AD285" i="36"/>
  <c r="S292" i="56"/>
  <c r="AD292" i="36"/>
  <c r="S357" i="56"/>
  <c r="AD357" i="36"/>
  <c r="S27" i="57"/>
  <c r="AT27" i="36" s="1"/>
  <c r="AE27" i="36"/>
  <c r="S49" i="57"/>
  <c r="AE49" i="36"/>
  <c r="S71" i="57"/>
  <c r="AE71" i="36"/>
  <c r="S78" i="57"/>
  <c r="AE78" i="36"/>
  <c r="S100" i="57"/>
  <c r="AT100" i="36" s="1"/>
  <c r="AE100" i="36"/>
  <c r="S129" i="57"/>
  <c r="AT129" i="36" s="1"/>
  <c r="AE129" i="36"/>
  <c r="S136" i="57"/>
  <c r="AE136" i="36"/>
  <c r="S158" i="57"/>
  <c r="AE158" i="36"/>
  <c r="S187" i="57"/>
  <c r="AE187" i="36"/>
  <c r="S209" i="57"/>
  <c r="AE209" i="36"/>
  <c r="S231" i="57"/>
  <c r="AE231" i="36"/>
  <c r="S253" i="57"/>
  <c r="AE253" i="36"/>
  <c r="S304" i="57"/>
  <c r="AE304" i="36"/>
  <c r="S348" i="57"/>
  <c r="AE348" i="36"/>
  <c r="S48" i="58"/>
  <c r="AF48" i="36"/>
  <c r="S70" i="58"/>
  <c r="AF70" i="36"/>
  <c r="S99" i="58"/>
  <c r="AU99" i="36" s="1"/>
  <c r="AF99" i="36"/>
  <c r="S106" i="58"/>
  <c r="AF106" i="36"/>
  <c r="S128" i="58"/>
  <c r="AF128" i="36"/>
  <c r="S135" i="58"/>
  <c r="AF135" i="36"/>
  <c r="S142" i="58"/>
  <c r="AF142" i="36"/>
  <c r="S156" i="58"/>
  <c r="AF156" i="36"/>
  <c r="S227" i="58"/>
  <c r="AF227" i="36"/>
  <c r="S256" i="58"/>
  <c r="AU256" i="36" s="1"/>
  <c r="AF256" i="36"/>
  <c r="S270" i="58"/>
  <c r="AF270" i="36"/>
  <c r="S277" i="58"/>
  <c r="AF277" i="36"/>
  <c r="S291" i="58"/>
  <c r="AU291" i="36" s="1"/>
  <c r="AF291" i="36"/>
  <c r="S298" i="58"/>
  <c r="AF298" i="36"/>
  <c r="S349" i="58"/>
  <c r="AF349" i="36"/>
  <c r="S70" i="59"/>
  <c r="AG70" i="36"/>
  <c r="S127" i="59"/>
  <c r="AV127" i="36" s="1"/>
  <c r="AG127" i="36"/>
  <c r="S134" i="59"/>
  <c r="AV134" i="36" s="1"/>
  <c r="AG134" i="36"/>
  <c r="S141" i="59"/>
  <c r="AG141" i="36"/>
  <c r="S163" i="59"/>
  <c r="AG163" i="36"/>
  <c r="S170" i="59"/>
  <c r="AG170" i="36"/>
  <c r="S192" i="59"/>
  <c r="AG192" i="36"/>
  <c r="S250" i="59"/>
  <c r="AG250" i="36"/>
  <c r="S314" i="59"/>
  <c r="AV314" i="36" s="1"/>
  <c r="AG314" i="36"/>
  <c r="S343" i="59"/>
  <c r="AG343" i="36"/>
  <c r="S15" i="60"/>
  <c r="AH15" i="36"/>
  <c r="S22" i="60"/>
  <c r="AH22" i="36"/>
  <c r="S65" i="60"/>
  <c r="AW65" i="36" s="1"/>
  <c r="AH65" i="36"/>
  <c r="S72" i="60"/>
  <c r="AH72" i="36"/>
  <c r="S79" i="60"/>
  <c r="AH79" i="36"/>
  <c r="S137" i="60"/>
  <c r="AH137" i="36"/>
  <c r="S144" i="60"/>
  <c r="AH144" i="36"/>
  <c r="S202" i="60"/>
  <c r="AH202" i="36"/>
  <c r="S224" i="60"/>
  <c r="AH224" i="36"/>
  <c r="S260" i="60"/>
  <c r="AW260" i="36" s="1"/>
  <c r="AH260" i="36"/>
  <c r="S281" i="60"/>
  <c r="AW281" i="36" s="1"/>
  <c r="AH281" i="36"/>
  <c r="S288" i="60"/>
  <c r="AH288" i="36"/>
  <c r="S295" i="60"/>
  <c r="AH295" i="36"/>
  <c r="S302" i="60"/>
  <c r="AW302" i="36" s="1"/>
  <c r="AH302" i="36"/>
  <c r="S353" i="60"/>
  <c r="AH353" i="36"/>
  <c r="S360" i="60"/>
  <c r="AH360" i="36"/>
  <c r="S31" i="61"/>
  <c r="AJ31" i="36"/>
  <c r="S38" i="61"/>
  <c r="AJ38" i="36"/>
  <c r="S59" i="61"/>
  <c r="AJ59" i="36"/>
  <c r="S80" i="61"/>
  <c r="AJ80" i="36"/>
  <c r="S87" i="61"/>
  <c r="AJ87" i="36"/>
  <c r="S109" i="61"/>
  <c r="AY109" i="36" s="1"/>
  <c r="AJ109" i="36"/>
  <c r="S123" i="61"/>
  <c r="AJ123" i="36"/>
  <c r="S144" i="61"/>
  <c r="AJ144" i="36"/>
  <c r="S215" i="61"/>
  <c r="AY215" i="36" s="1"/>
  <c r="AJ215" i="36"/>
  <c r="S229" i="61"/>
  <c r="AJ229" i="36"/>
  <c r="S265" i="61"/>
  <c r="AY265" i="36" s="1"/>
  <c r="AJ265" i="36"/>
  <c r="S287" i="61"/>
  <c r="AJ287" i="36"/>
  <c r="S294" i="61"/>
  <c r="S316" i="61"/>
  <c r="AJ316" i="36"/>
  <c r="S24" i="62"/>
  <c r="AI24" i="36"/>
  <c r="S46" i="62"/>
  <c r="AI46" i="36"/>
  <c r="S89" i="62"/>
  <c r="AX89" i="36" s="1"/>
  <c r="AI89" i="36"/>
  <c r="S147" i="62"/>
  <c r="AI147" i="36"/>
  <c r="S205" i="62"/>
  <c r="AI205" i="36"/>
  <c r="S212" i="62"/>
  <c r="AI212" i="36"/>
  <c r="S226" i="62"/>
  <c r="AI226" i="36"/>
  <c r="S262" i="62"/>
  <c r="AI262" i="36"/>
  <c r="S269" i="62"/>
  <c r="AI269" i="36"/>
  <c r="S305" i="62"/>
  <c r="AX305" i="36" s="1"/>
  <c r="AI305" i="36"/>
  <c r="S356" i="62"/>
  <c r="AI356" i="36"/>
  <c r="S321" i="15"/>
  <c r="AN321" i="36" s="1"/>
  <c r="Y321" i="36"/>
  <c r="S328" i="59"/>
  <c r="AG328" i="36"/>
  <c r="S342" i="59"/>
  <c r="AV342" i="36" s="1"/>
  <c r="AG342" i="36"/>
  <c r="Z354" i="36"/>
  <c r="AJ313" i="36"/>
  <c r="AE275" i="36"/>
  <c r="AE262" i="36"/>
  <c r="AH236" i="36"/>
  <c r="AA223" i="36"/>
  <c r="AI208" i="36"/>
  <c r="AG173" i="36"/>
  <c r="AA154" i="36"/>
  <c r="AF132" i="36"/>
  <c r="AA108" i="36"/>
  <c r="Z42" i="36"/>
  <c r="S77" i="55"/>
  <c r="AR77" i="36" s="1"/>
  <c r="AC77" i="36"/>
  <c r="S120" i="55"/>
  <c r="AC120" i="36"/>
  <c r="S314" i="55"/>
  <c r="AR314" i="36" s="1"/>
  <c r="AC314" i="36"/>
  <c r="S97" i="56"/>
  <c r="AD97" i="36"/>
  <c r="S211" i="56"/>
  <c r="AD211" i="36"/>
  <c r="S254" i="56"/>
  <c r="AD254" i="36"/>
  <c r="S268" i="56"/>
  <c r="AD268" i="36"/>
  <c r="S275" i="56"/>
  <c r="AD275" i="36"/>
  <c r="S289" i="56"/>
  <c r="AD289" i="36"/>
  <c r="S296" i="56"/>
  <c r="AD296" i="36"/>
  <c r="S162" i="57"/>
  <c r="AE162" i="36"/>
  <c r="S213" i="57"/>
  <c r="AT213" i="36" s="1"/>
  <c r="AE213" i="36"/>
  <c r="S235" i="57"/>
  <c r="AE235" i="36"/>
  <c r="S257" i="57"/>
  <c r="AE257" i="36"/>
  <c r="S52" i="58"/>
  <c r="AF52" i="36"/>
  <c r="S110" i="58"/>
  <c r="AF110" i="36"/>
  <c r="S174" i="59"/>
  <c r="AG174" i="36"/>
  <c r="S61" i="52"/>
  <c r="AO61" i="36" s="1"/>
  <c r="Z61" i="36"/>
  <c r="S118" i="52"/>
  <c r="Z118" i="36"/>
  <c r="S125" i="52"/>
  <c r="AO125" i="36" s="1"/>
  <c r="Z125" i="36"/>
  <c r="S211" i="52"/>
  <c r="AO211" i="36" s="1"/>
  <c r="Z211" i="36"/>
  <c r="S255" i="52"/>
  <c r="AO255" i="36" s="1"/>
  <c r="Z255" i="36"/>
  <c r="S284" i="52"/>
  <c r="Z284" i="36"/>
  <c r="S278" i="54"/>
  <c r="AB278" i="36"/>
  <c r="S250" i="55"/>
  <c r="AC250" i="36"/>
  <c r="S19" i="52"/>
  <c r="AO19" i="36" s="1"/>
  <c r="Z19" i="36"/>
  <c r="S48" i="52"/>
  <c r="AO48" i="36" s="1"/>
  <c r="Z48" i="36"/>
  <c r="S98" i="52"/>
  <c r="Z98" i="36"/>
  <c r="S148" i="52"/>
  <c r="AO148" i="36" s="1"/>
  <c r="Z148" i="36"/>
  <c r="S27" i="52"/>
  <c r="Z27" i="36"/>
  <c r="S120" i="52"/>
  <c r="AO120" i="36" s="1"/>
  <c r="Z120" i="36"/>
  <c r="S177" i="52"/>
  <c r="AO177" i="36" s="1"/>
  <c r="Z177" i="36"/>
  <c r="S184" i="52"/>
  <c r="AO184" i="36" s="1"/>
  <c r="Z184" i="36"/>
  <c r="S235" i="52"/>
  <c r="AO235" i="36" s="1"/>
  <c r="Z235" i="36"/>
  <c r="S286" i="52"/>
  <c r="Z286" i="36"/>
  <c r="S293" i="52"/>
  <c r="AO293" i="36" s="1"/>
  <c r="Z293" i="36"/>
  <c r="S359" i="52"/>
  <c r="AO359" i="36" s="1"/>
  <c r="Z359" i="36"/>
  <c r="S33" i="53"/>
  <c r="AA33" i="36"/>
  <c r="S69" i="53"/>
  <c r="AA69" i="36"/>
  <c r="S163" i="53"/>
  <c r="AA163" i="36"/>
  <c r="S170" i="53"/>
  <c r="AA170" i="36"/>
  <c r="S35" i="54"/>
  <c r="AQ35" i="36" s="1"/>
  <c r="AB35" i="36"/>
  <c r="S121" i="54"/>
  <c r="AB121" i="36"/>
  <c r="S157" i="54"/>
  <c r="AB157" i="36"/>
  <c r="S164" i="54"/>
  <c r="AB164" i="36"/>
  <c r="S313" i="59"/>
  <c r="AG313" i="36"/>
  <c r="S135" i="52"/>
  <c r="AO135" i="36" s="1"/>
  <c r="Z135" i="36"/>
  <c r="S142" i="52"/>
  <c r="AO142" i="36" s="1"/>
  <c r="Z142" i="36"/>
  <c r="S156" i="52"/>
  <c r="AO156" i="36" s="1"/>
  <c r="Z156" i="36"/>
  <c r="S192" i="52"/>
  <c r="Z192" i="36"/>
  <c r="S221" i="52"/>
  <c r="AO221" i="36" s="1"/>
  <c r="Z221" i="36"/>
  <c r="S243" i="52"/>
  <c r="AO243" i="36" s="1"/>
  <c r="Z243" i="36"/>
  <c r="S265" i="52"/>
  <c r="AO265" i="36" s="1"/>
  <c r="Z265" i="36"/>
  <c r="S272" i="52"/>
  <c r="AO272" i="36" s="1"/>
  <c r="Z272" i="36"/>
  <c r="S301" i="52"/>
  <c r="T301" i="52" s="1"/>
  <c r="Z301" i="36"/>
  <c r="S41" i="53"/>
  <c r="AP41" i="36" s="1"/>
  <c r="AA41" i="36"/>
  <c r="S48" i="53"/>
  <c r="AA48" i="36"/>
  <c r="S55" i="53"/>
  <c r="AA55" i="36"/>
  <c r="S99" i="53"/>
  <c r="AA99" i="36"/>
  <c r="S106" i="53"/>
  <c r="AP106" i="36" s="1"/>
  <c r="AA106" i="36"/>
  <c r="S178" i="53"/>
  <c r="AA178" i="36"/>
  <c r="S214" i="53"/>
  <c r="AP214" i="36" s="1"/>
  <c r="AA214" i="36"/>
  <c r="S221" i="53"/>
  <c r="AA221" i="36"/>
  <c r="S250" i="53"/>
  <c r="AA250" i="36"/>
  <c r="S301" i="53"/>
  <c r="T301" i="53" s="1"/>
  <c r="AA301" i="36"/>
  <c r="S345" i="53"/>
  <c r="AA345" i="36"/>
  <c r="S21" i="54"/>
  <c r="AB21" i="36"/>
  <c r="S43" i="54"/>
  <c r="AB43" i="36"/>
  <c r="S50" i="54"/>
  <c r="AB50" i="36"/>
  <c r="S107" i="54"/>
  <c r="AB107" i="36"/>
  <c r="S136" i="54"/>
  <c r="AQ136" i="36" s="1"/>
  <c r="AB136" i="36"/>
  <c r="S172" i="54"/>
  <c r="AB172" i="36"/>
  <c r="S29" i="55"/>
  <c r="AC29" i="36"/>
  <c r="S36" i="55"/>
  <c r="AR36" i="36" s="1"/>
  <c r="AC36" i="36"/>
  <c r="S123" i="55"/>
  <c r="AR123" i="36" s="1"/>
  <c r="AC123" i="36"/>
  <c r="S152" i="55"/>
  <c r="AC152" i="36"/>
  <c r="S166" i="55"/>
  <c r="AC166" i="36"/>
  <c r="S188" i="55"/>
  <c r="AR188" i="36" s="1"/>
  <c r="AC188" i="36"/>
  <c r="S360" i="52"/>
  <c r="Z360" i="36"/>
  <c r="S34" i="53"/>
  <c r="AA34" i="36"/>
  <c r="S70" i="53"/>
  <c r="AP70" i="36" s="1"/>
  <c r="AA70" i="36"/>
  <c r="S121" i="53"/>
  <c r="AA121" i="36"/>
  <c r="S128" i="53"/>
  <c r="AA128" i="36"/>
  <c r="S157" i="53"/>
  <c r="AP157" i="36" s="1"/>
  <c r="AA157" i="36"/>
  <c r="S21" i="52"/>
  <c r="AO21" i="36" s="1"/>
  <c r="Z21" i="36"/>
  <c r="S57" i="52"/>
  <c r="AO57" i="36" s="1"/>
  <c r="Z57" i="36"/>
  <c r="S100" i="52"/>
  <c r="AO100" i="36" s="1"/>
  <c r="Z100" i="36"/>
  <c r="S107" i="52"/>
  <c r="AO107" i="36" s="1"/>
  <c r="Z107" i="36"/>
  <c r="S171" i="52"/>
  <c r="AO171" i="36" s="1"/>
  <c r="Z171" i="36"/>
  <c r="S200" i="52"/>
  <c r="AO200" i="36" s="1"/>
  <c r="Z200" i="36"/>
  <c r="S207" i="52"/>
  <c r="Z207" i="36"/>
  <c r="S229" i="52"/>
  <c r="AO229" i="36" s="1"/>
  <c r="Z229" i="36"/>
  <c r="S251" i="52"/>
  <c r="AO251" i="36" s="1"/>
  <c r="Z251" i="36"/>
  <c r="S280" i="52"/>
  <c r="AO280" i="36" s="1"/>
  <c r="Z280" i="36"/>
  <c r="S309" i="52"/>
  <c r="AO309" i="36" s="1"/>
  <c r="Z309" i="36"/>
  <c r="S353" i="52"/>
  <c r="AO353" i="36" s="1"/>
  <c r="Z353" i="36"/>
  <c r="S20" i="53"/>
  <c r="AA20" i="36"/>
  <c r="S27" i="53"/>
  <c r="AA27" i="36"/>
  <c r="S63" i="53"/>
  <c r="AA63" i="36"/>
  <c r="S85" i="53"/>
  <c r="AA85" i="36"/>
  <c r="S114" i="53"/>
  <c r="AA114" i="36"/>
  <c r="S143" i="53"/>
  <c r="AA143" i="36"/>
  <c r="S186" i="53"/>
  <c r="AA186" i="36"/>
  <c r="S193" i="53"/>
  <c r="AA193" i="36"/>
  <c r="S200" i="53"/>
  <c r="AA200" i="36"/>
  <c r="S236" i="53"/>
  <c r="AA236" i="36"/>
  <c r="S258" i="53"/>
  <c r="AA258" i="36"/>
  <c r="S287" i="53"/>
  <c r="AA287" i="36"/>
  <c r="S309" i="53"/>
  <c r="AA309" i="36"/>
  <c r="S353" i="53"/>
  <c r="AP353" i="36" s="1"/>
  <c r="AA353" i="36"/>
  <c r="S29" i="54"/>
  <c r="AB29" i="36"/>
  <c r="S72" i="54"/>
  <c r="AB72" i="36"/>
  <c r="S79" i="54"/>
  <c r="AB79" i="36"/>
  <c r="S93" i="54"/>
  <c r="AB93" i="36"/>
  <c r="S115" i="54"/>
  <c r="AB115" i="36"/>
  <c r="S144" i="54"/>
  <c r="AB144" i="36"/>
  <c r="S187" i="54"/>
  <c r="AB187" i="36"/>
  <c r="S223" i="54"/>
  <c r="AB223" i="36"/>
  <c r="S245" i="54"/>
  <c r="AB245" i="36"/>
  <c r="S252" i="54"/>
  <c r="AB252" i="36"/>
  <c r="S274" i="54"/>
  <c r="AB274" i="36"/>
  <c r="S296" i="54"/>
  <c r="AB296" i="36"/>
  <c r="S318" i="54"/>
  <c r="AB318" i="36"/>
  <c r="S15" i="55"/>
  <c r="AC15" i="36"/>
  <c r="S44" i="55"/>
  <c r="AR44" i="36" s="1"/>
  <c r="AC44" i="36"/>
  <c r="S66" i="55"/>
  <c r="AC66" i="36"/>
  <c r="S88" i="55"/>
  <c r="AR88" i="36" s="1"/>
  <c r="AC88" i="36"/>
  <c r="S95" i="55"/>
  <c r="AC95" i="36"/>
  <c r="S102" i="55"/>
  <c r="AC102" i="36"/>
  <c r="S131" i="55"/>
  <c r="AC131" i="36"/>
  <c r="S138" i="55"/>
  <c r="AC138" i="36"/>
  <c r="S174" i="55"/>
  <c r="AR174" i="36" s="1"/>
  <c r="AC174" i="36"/>
  <c r="S203" i="55"/>
  <c r="AR203" i="36" s="1"/>
  <c r="S239" i="55"/>
  <c r="AC239" i="36"/>
  <c r="S275" i="55"/>
  <c r="AC275" i="36"/>
  <c r="S354" i="55"/>
  <c r="AC354" i="36"/>
  <c r="S361" i="55"/>
  <c r="AC361" i="36"/>
  <c r="S15" i="56"/>
  <c r="AS15" i="36" s="1"/>
  <c r="AD15" i="36"/>
  <c r="S37" i="56"/>
  <c r="AD37" i="36"/>
  <c r="S44" i="56"/>
  <c r="AD44" i="36"/>
  <c r="S51" i="56"/>
  <c r="AD51" i="36"/>
  <c r="S58" i="56"/>
  <c r="AD58" i="36"/>
  <c r="S65" i="56"/>
  <c r="AD65" i="36"/>
  <c r="S72" i="56"/>
  <c r="S79" i="56"/>
  <c r="AD79" i="36"/>
  <c r="S129" i="56"/>
  <c r="AD129" i="36"/>
  <c r="S143" i="56"/>
  <c r="AD143" i="36"/>
  <c r="S200" i="56"/>
  <c r="AD200" i="36"/>
  <c r="S229" i="56"/>
  <c r="AD229" i="36"/>
  <c r="S236" i="56"/>
  <c r="AD236" i="36"/>
  <c r="S350" i="56"/>
  <c r="AD350" i="36"/>
  <c r="S20" i="57"/>
  <c r="AE20" i="36"/>
  <c r="S42" i="57"/>
  <c r="AE42" i="36"/>
  <c r="S64" i="57"/>
  <c r="AE64" i="36"/>
  <c r="S93" i="57"/>
  <c r="AE93" i="36"/>
  <c r="S115" i="57"/>
  <c r="AT115" i="36" s="1"/>
  <c r="AE115" i="36"/>
  <c r="S122" i="57"/>
  <c r="S151" i="57"/>
  <c r="AE151" i="36"/>
  <c r="S180" i="57"/>
  <c r="AE180" i="36"/>
  <c r="S202" i="57"/>
  <c r="AE202" i="36"/>
  <c r="S224" i="57"/>
  <c r="AE224" i="36"/>
  <c r="S246" i="57"/>
  <c r="AE246" i="36"/>
  <c r="S268" i="57"/>
  <c r="AE268" i="36"/>
  <c r="S290" i="57"/>
  <c r="AE290" i="36"/>
  <c r="S297" i="57"/>
  <c r="AE297" i="36"/>
  <c r="S355" i="57"/>
  <c r="AE355" i="36"/>
  <c r="S27" i="58"/>
  <c r="AF27" i="36"/>
  <c r="S41" i="58"/>
  <c r="AU41" i="36" s="1"/>
  <c r="AF41" i="36"/>
  <c r="S85" i="58"/>
  <c r="AF85" i="36"/>
  <c r="S92" i="58"/>
  <c r="S121" i="58"/>
  <c r="AF121" i="36"/>
  <c r="S149" i="58"/>
  <c r="AF149" i="36"/>
  <c r="S171" i="58"/>
  <c r="AF171" i="36"/>
  <c r="S178" i="58"/>
  <c r="AF178" i="36"/>
  <c r="S185" i="58"/>
  <c r="AF185" i="36"/>
  <c r="S192" i="58"/>
  <c r="AF192" i="36"/>
  <c r="S199" i="58"/>
  <c r="S242" i="58"/>
  <c r="AF242" i="36"/>
  <c r="S249" i="58"/>
  <c r="AF249" i="36"/>
  <c r="S313" i="58"/>
  <c r="AU313" i="36" s="1"/>
  <c r="AF313" i="36"/>
  <c r="S320" i="58"/>
  <c r="AF320" i="36"/>
  <c r="S34" i="59"/>
  <c r="AG34" i="36"/>
  <c r="S63" i="59"/>
  <c r="AG63" i="36"/>
  <c r="S92" i="59"/>
  <c r="AV92" i="36" s="1"/>
  <c r="AG92" i="36"/>
  <c r="S99" i="59"/>
  <c r="S106" i="59"/>
  <c r="AG106" i="36"/>
  <c r="S113" i="59"/>
  <c r="AG113" i="36"/>
  <c r="S120" i="59"/>
  <c r="AG120" i="36"/>
  <c r="S156" i="59"/>
  <c r="AG156" i="36"/>
  <c r="S185" i="59"/>
  <c r="AG185" i="36"/>
  <c r="S214" i="59"/>
  <c r="AV214" i="36" s="1"/>
  <c r="AG214" i="36"/>
  <c r="S265" i="59"/>
  <c r="AG265" i="36"/>
  <c r="S272" i="59"/>
  <c r="S307" i="59"/>
  <c r="AG307" i="36"/>
  <c r="S358" i="59"/>
  <c r="AV358" i="36" s="1"/>
  <c r="AG358" i="36"/>
  <c r="S58" i="60"/>
  <c r="AH58" i="36"/>
  <c r="S101" i="60"/>
  <c r="AH101" i="36"/>
  <c r="S130" i="60"/>
  <c r="AH130" i="36"/>
  <c r="S159" i="60"/>
  <c r="AW159" i="36" s="1"/>
  <c r="AH159" i="36"/>
  <c r="S166" i="60"/>
  <c r="S246" i="60"/>
  <c r="AH246" i="36"/>
  <c r="S253" i="60"/>
  <c r="AH253" i="36"/>
  <c r="S346" i="60"/>
  <c r="AH346" i="36"/>
  <c r="S24" i="61"/>
  <c r="AJ24" i="36"/>
  <c r="S45" i="61"/>
  <c r="AJ45" i="36"/>
  <c r="S52" i="61"/>
  <c r="S102" i="61"/>
  <c r="AJ102" i="36"/>
  <c r="S137" i="61"/>
  <c r="AY137" i="36" s="1"/>
  <c r="S194" i="61"/>
  <c r="AJ194" i="36"/>
  <c r="S201" i="61"/>
  <c r="AJ201" i="36"/>
  <c r="S208" i="61"/>
  <c r="AJ208" i="36"/>
  <c r="S244" i="61"/>
  <c r="AY244" i="36" s="1"/>
  <c r="AJ244" i="36"/>
  <c r="S258" i="61"/>
  <c r="AJ258" i="36"/>
  <c r="S75" i="62"/>
  <c r="AI75" i="36"/>
  <c r="S82" i="62"/>
  <c r="AX82" i="36" s="1"/>
  <c r="AI82" i="36"/>
  <c r="S118" i="62"/>
  <c r="AI118" i="36"/>
  <c r="S140" i="62"/>
  <c r="AI140" i="36"/>
  <c r="S255" i="62"/>
  <c r="AI255" i="36"/>
  <c r="S284" i="62"/>
  <c r="AX284" i="36" s="1"/>
  <c r="AI284" i="36"/>
  <c r="S291" i="62"/>
  <c r="S298" i="62"/>
  <c r="AI298" i="36"/>
  <c r="S349" i="62"/>
  <c r="AX349" i="36" s="1"/>
  <c r="AI349" i="36"/>
  <c r="S328" i="52"/>
  <c r="AO328" i="36" s="1"/>
  <c r="Z328" i="36"/>
  <c r="S327" i="53"/>
  <c r="AA327" i="36"/>
  <c r="S341" i="53"/>
  <c r="AP341" i="36" s="1"/>
  <c r="AA341" i="36"/>
  <c r="S326" i="54"/>
  <c r="AQ326" i="36" s="1"/>
  <c r="AB326" i="36"/>
  <c r="S335" i="59"/>
  <c r="AG335" i="36"/>
  <c r="AI313" i="36"/>
  <c r="AG300" i="36"/>
  <c r="AG286" i="36"/>
  <c r="AC262" i="36"/>
  <c r="AD249" i="36"/>
  <c r="AG236" i="36"/>
  <c r="AJ222" i="36"/>
  <c r="AF206" i="36"/>
  <c r="AD173" i="36"/>
  <c r="AC129" i="36"/>
  <c r="AG78" i="36"/>
  <c r="AG41" i="36"/>
  <c r="S351" i="54"/>
  <c r="AQ351" i="36" s="1"/>
  <c r="AB351" i="36"/>
  <c r="S74" i="58"/>
  <c r="AF74" i="36"/>
  <c r="S260" i="58"/>
  <c r="AU260" i="36" s="1"/>
  <c r="AF260" i="36"/>
  <c r="S23" i="59"/>
  <c r="AV23" i="36" s="1"/>
  <c r="AG23" i="36"/>
  <c r="S72" i="55"/>
  <c r="AC72" i="36"/>
  <c r="S220" i="59"/>
  <c r="AG220" i="36"/>
  <c r="S271" i="59"/>
  <c r="AG271" i="36"/>
  <c r="S292" i="59"/>
  <c r="AG292" i="36"/>
  <c r="S320" i="59"/>
  <c r="AV320" i="36" s="1"/>
  <c r="AG320" i="36"/>
  <c r="S30" i="61"/>
  <c r="AJ30" i="36"/>
  <c r="Z13" i="36"/>
  <c r="R11" i="52"/>
  <c r="S71" i="52"/>
  <c r="AO71" i="36" s="1"/>
  <c r="Z71" i="36"/>
  <c r="S78" i="52"/>
  <c r="AO78" i="36" s="1"/>
  <c r="Z78" i="36"/>
  <c r="S85" i="52"/>
  <c r="AO85" i="36" s="1"/>
  <c r="Z85" i="36"/>
  <c r="S163" i="52"/>
  <c r="AO163" i="36" s="1"/>
  <c r="Z163" i="36"/>
  <c r="S354" i="54"/>
  <c r="AB354" i="36"/>
  <c r="S58" i="55"/>
  <c r="AC58" i="36"/>
  <c r="S80" i="55"/>
  <c r="AC80" i="36"/>
  <c r="S231" i="55"/>
  <c r="AC231" i="36"/>
  <c r="S346" i="55"/>
  <c r="AC346" i="36"/>
  <c r="S29" i="56"/>
  <c r="AD29" i="36"/>
  <c r="S93" i="56"/>
  <c r="AS93" i="36" s="1"/>
  <c r="AD93" i="36"/>
  <c r="S100" i="56"/>
  <c r="AS100" i="36" s="1"/>
  <c r="AD100" i="36"/>
  <c r="S107" i="56"/>
  <c r="AS107" i="36" s="1"/>
  <c r="AD107" i="36"/>
  <c r="S114" i="56"/>
  <c r="AD114" i="36"/>
  <c r="S157" i="56"/>
  <c r="AS157" i="36" s="1"/>
  <c r="AD157" i="36"/>
  <c r="S171" i="56"/>
  <c r="AD171" i="36"/>
  <c r="S178" i="56"/>
  <c r="AS178" i="36" s="1"/>
  <c r="AD178" i="36"/>
  <c r="S185" i="56"/>
  <c r="AD185" i="36"/>
  <c r="S192" i="56"/>
  <c r="AD192" i="36"/>
  <c r="S214" i="56"/>
  <c r="AD214" i="36"/>
  <c r="S221" i="56"/>
  <c r="AD221" i="36"/>
  <c r="S257" i="56"/>
  <c r="AS257" i="36" s="1"/>
  <c r="AD257" i="36"/>
  <c r="S264" i="56"/>
  <c r="AD264" i="36"/>
  <c r="S28" i="52"/>
  <c r="AO28" i="36" s="1"/>
  <c r="Z28" i="36"/>
  <c r="S14" i="52"/>
  <c r="AO14" i="36" s="1"/>
  <c r="Z14" i="36"/>
  <c r="S43" i="52"/>
  <c r="AO43" i="36" s="1"/>
  <c r="Z43" i="36"/>
  <c r="S50" i="52"/>
  <c r="AO50" i="36" s="1"/>
  <c r="Z50" i="36"/>
  <c r="S72" i="52"/>
  <c r="Z72" i="36"/>
  <c r="S79" i="52"/>
  <c r="AO79" i="36" s="1"/>
  <c r="Z79" i="36"/>
  <c r="S86" i="52"/>
  <c r="AO86" i="36" s="1"/>
  <c r="Z86" i="36"/>
  <c r="S93" i="52"/>
  <c r="AO93" i="36" s="1"/>
  <c r="Z93" i="36"/>
  <c r="S143" i="52"/>
  <c r="AO143" i="36" s="1"/>
  <c r="Z143" i="36"/>
  <c r="S157" i="52"/>
  <c r="AO157" i="36" s="1"/>
  <c r="Z157" i="36"/>
  <c r="S193" i="52"/>
  <c r="AO193" i="36" s="1"/>
  <c r="Z193" i="36"/>
  <c r="S222" i="52"/>
  <c r="AO222" i="36" s="1"/>
  <c r="Z222" i="36"/>
  <c r="S244" i="52"/>
  <c r="AO244" i="36" s="1"/>
  <c r="Z244" i="36"/>
  <c r="S273" i="52"/>
  <c r="AO273" i="36" s="1"/>
  <c r="Z273" i="36"/>
  <c r="S302" i="52"/>
  <c r="Z302" i="36"/>
  <c r="AA13" i="36"/>
  <c r="R11" i="53"/>
  <c r="S56" i="53"/>
  <c r="AP56" i="36" s="1"/>
  <c r="AA56" i="36"/>
  <c r="S78" i="53"/>
  <c r="AA78" i="36"/>
  <c r="S100" i="53"/>
  <c r="AA100" i="36"/>
  <c r="S107" i="53"/>
  <c r="AP107" i="36" s="1"/>
  <c r="AA107" i="36"/>
  <c r="S136" i="53"/>
  <c r="AP136" i="36" s="1"/>
  <c r="AA136" i="36"/>
  <c r="S179" i="53"/>
  <c r="AP179" i="36" s="1"/>
  <c r="AA179" i="36"/>
  <c r="S215" i="53"/>
  <c r="AA215" i="36"/>
  <c r="S222" i="53"/>
  <c r="AP222" i="36" s="1"/>
  <c r="AA222" i="36"/>
  <c r="S251" i="53"/>
  <c r="AA251" i="36"/>
  <c r="S273" i="53"/>
  <c r="AA273" i="36"/>
  <c r="S280" i="53"/>
  <c r="AA280" i="36"/>
  <c r="S302" i="53"/>
  <c r="AA302" i="36"/>
  <c r="S346" i="53"/>
  <c r="AA346" i="36"/>
  <c r="S22" i="54"/>
  <c r="AB22" i="36"/>
  <c r="S44" i="54"/>
  <c r="AQ44" i="36" s="1"/>
  <c r="AB44" i="36"/>
  <c r="S51" i="54"/>
  <c r="AB51" i="36"/>
  <c r="S65" i="54"/>
  <c r="AQ65" i="36" s="1"/>
  <c r="AB65" i="36"/>
  <c r="S86" i="54"/>
  <c r="AB86" i="36"/>
  <c r="S108" i="54"/>
  <c r="AB108" i="36"/>
  <c r="S137" i="54"/>
  <c r="AB137" i="36"/>
  <c r="S173" i="54"/>
  <c r="AB173" i="36"/>
  <c r="S180" i="54"/>
  <c r="AQ180" i="36" s="1"/>
  <c r="AB180" i="36"/>
  <c r="S216" i="54"/>
  <c r="AB216" i="36"/>
  <c r="S238" i="54"/>
  <c r="AQ238" i="36" s="1"/>
  <c r="AB238" i="36"/>
  <c r="S267" i="54"/>
  <c r="AQ267" i="36" s="1"/>
  <c r="AB267" i="36"/>
  <c r="S311" i="54"/>
  <c r="AQ311" i="36" s="1"/>
  <c r="AB311" i="36"/>
  <c r="S355" i="54"/>
  <c r="AQ355" i="36" s="1"/>
  <c r="AB355" i="36"/>
  <c r="S30" i="55"/>
  <c r="AR30" i="36" s="1"/>
  <c r="AC30" i="36"/>
  <c r="S37" i="55"/>
  <c r="AC37" i="36"/>
  <c r="S59" i="55"/>
  <c r="AR59" i="36" s="1"/>
  <c r="AC59" i="36"/>
  <c r="S81" i="55"/>
  <c r="AC81" i="36"/>
  <c r="S124" i="55"/>
  <c r="AC124" i="36"/>
  <c r="S153" i="55"/>
  <c r="AC153" i="36"/>
  <c r="S160" i="55"/>
  <c r="AC160" i="36"/>
  <c r="S167" i="55"/>
  <c r="AC167" i="36"/>
  <c r="S189" i="55"/>
  <c r="AR189" i="36" s="1"/>
  <c r="AC189" i="36"/>
  <c r="S218" i="55"/>
  <c r="AR218" i="36" s="1"/>
  <c r="AC218" i="36"/>
  <c r="S232" i="55"/>
  <c r="AC232" i="36"/>
  <c r="S261" i="55"/>
  <c r="AR261" i="36" s="1"/>
  <c r="AC261" i="36"/>
  <c r="S311" i="55"/>
  <c r="AR311" i="36" s="1"/>
  <c r="AC311" i="36"/>
  <c r="S318" i="55"/>
  <c r="AR318" i="36" s="1"/>
  <c r="AC318" i="36"/>
  <c r="S347" i="55"/>
  <c r="AC347" i="36"/>
  <c r="S30" i="56"/>
  <c r="AD30" i="36"/>
  <c r="S101" i="56"/>
  <c r="AD101" i="36"/>
  <c r="S108" i="56"/>
  <c r="AD108" i="36"/>
  <c r="S115" i="56"/>
  <c r="AS115" i="36" s="1"/>
  <c r="AD115" i="36"/>
  <c r="S122" i="56"/>
  <c r="AS122" i="36" s="1"/>
  <c r="S158" i="56"/>
  <c r="AD158" i="36"/>
  <c r="S179" i="56"/>
  <c r="AD179" i="36"/>
  <c r="S186" i="56"/>
  <c r="AD186" i="36"/>
  <c r="S193" i="56"/>
  <c r="AD193" i="36"/>
  <c r="S215" i="56"/>
  <c r="AD215" i="36"/>
  <c r="S222" i="56"/>
  <c r="AD222" i="36"/>
  <c r="S258" i="56"/>
  <c r="AS258" i="36" s="1"/>
  <c r="AD258" i="36"/>
  <c r="S300" i="56"/>
  <c r="AD300" i="36"/>
  <c r="S343" i="56"/>
  <c r="AD343" i="36"/>
  <c r="AE13" i="36"/>
  <c r="R11" i="57"/>
  <c r="S35" i="57"/>
  <c r="AE35" i="36"/>
  <c r="S57" i="57"/>
  <c r="AE57" i="36"/>
  <c r="S86" i="57"/>
  <c r="AE86" i="36"/>
  <c r="S108" i="57"/>
  <c r="AE108" i="36"/>
  <c r="S144" i="57"/>
  <c r="AT144" i="36" s="1"/>
  <c r="AE144" i="36"/>
  <c r="S173" i="57"/>
  <c r="AE173" i="36"/>
  <c r="S195" i="57"/>
  <c r="AE195" i="36"/>
  <c r="S217" i="57"/>
  <c r="AT217" i="36" s="1"/>
  <c r="AE217" i="36"/>
  <c r="S239" i="57"/>
  <c r="AE239" i="36"/>
  <c r="S261" i="57"/>
  <c r="AE261" i="36"/>
  <c r="S283" i="57"/>
  <c r="AE283" i="36"/>
  <c r="S312" i="57"/>
  <c r="AT312" i="36" s="1"/>
  <c r="AE312" i="36"/>
  <c r="S20" i="58"/>
  <c r="AF20" i="36"/>
  <c r="S34" i="58"/>
  <c r="AF34" i="36"/>
  <c r="S56" i="58"/>
  <c r="AF56" i="36"/>
  <c r="S78" i="58"/>
  <c r="AU78" i="36" s="1"/>
  <c r="AF78" i="36"/>
  <c r="S164" i="58"/>
  <c r="AF164" i="36"/>
  <c r="S214" i="58"/>
  <c r="AF214" i="36"/>
  <c r="S235" i="58"/>
  <c r="AU235" i="36" s="1"/>
  <c r="AF235" i="36"/>
  <c r="S264" i="58"/>
  <c r="AF264" i="36"/>
  <c r="S306" i="58"/>
  <c r="AF306" i="36"/>
  <c r="S357" i="58"/>
  <c r="AF357" i="36"/>
  <c r="S27" i="59"/>
  <c r="AV27" i="36" s="1"/>
  <c r="AG27" i="36"/>
  <c r="S49" i="59"/>
  <c r="AG49" i="36"/>
  <c r="S56" i="59"/>
  <c r="AG56" i="36"/>
  <c r="S85" i="59"/>
  <c r="AG85" i="36"/>
  <c r="S149" i="59"/>
  <c r="AG149" i="36"/>
  <c r="S178" i="59"/>
  <c r="AG178" i="36"/>
  <c r="S258" i="59"/>
  <c r="AG258" i="36"/>
  <c r="S279" i="59"/>
  <c r="AV279" i="36" s="1"/>
  <c r="AG279" i="36"/>
  <c r="S351" i="59"/>
  <c r="AG351" i="36"/>
  <c r="S30" i="60"/>
  <c r="AH30" i="36"/>
  <c r="S44" i="60"/>
  <c r="AH44" i="36"/>
  <c r="S51" i="60"/>
  <c r="AH51" i="36"/>
  <c r="S87" i="60"/>
  <c r="AH87" i="36"/>
  <c r="S116" i="60"/>
  <c r="AH116" i="36"/>
  <c r="S152" i="60"/>
  <c r="AH152" i="36"/>
  <c r="S188" i="60"/>
  <c r="AH188" i="36"/>
  <c r="S232" i="60"/>
  <c r="AH232" i="36"/>
  <c r="S239" i="60"/>
  <c r="AH239" i="36"/>
  <c r="S268" i="60"/>
  <c r="AW268" i="36" s="1"/>
  <c r="AH268" i="36"/>
  <c r="S310" i="60"/>
  <c r="AH310" i="36"/>
  <c r="S317" i="60"/>
  <c r="AH317" i="36"/>
  <c r="S17" i="61"/>
  <c r="AJ17" i="36"/>
  <c r="S67" i="61"/>
  <c r="AY67" i="36" s="1"/>
  <c r="AJ67" i="36"/>
  <c r="S95" i="61"/>
  <c r="AJ95" i="36"/>
  <c r="S131" i="61"/>
  <c r="AJ131" i="36"/>
  <c r="S152" i="61"/>
  <c r="AJ152" i="36"/>
  <c r="S180" i="61"/>
  <c r="AY180" i="36" s="1"/>
  <c r="AJ180" i="36"/>
  <c r="S187" i="61"/>
  <c r="AJ187" i="36"/>
  <c r="S237" i="61"/>
  <c r="AJ237" i="36"/>
  <c r="S251" i="61"/>
  <c r="AY251" i="36" s="1"/>
  <c r="AJ251" i="36"/>
  <c r="S273" i="61"/>
  <c r="AJ273" i="36"/>
  <c r="S346" i="61"/>
  <c r="AJ346" i="36"/>
  <c r="S32" i="62"/>
  <c r="AI32" i="36"/>
  <c r="S54" i="62"/>
  <c r="AX54" i="36" s="1"/>
  <c r="AI54" i="36"/>
  <c r="S61" i="62"/>
  <c r="AI61" i="36"/>
  <c r="S104" i="62"/>
  <c r="AI104" i="36"/>
  <c r="S111" i="62"/>
  <c r="AI111" i="36"/>
  <c r="S177" i="62"/>
  <c r="AX177" i="36" s="1"/>
  <c r="AI177" i="36"/>
  <c r="S234" i="62"/>
  <c r="AI234" i="36"/>
  <c r="S248" i="62"/>
  <c r="AI248" i="36"/>
  <c r="S277" i="62"/>
  <c r="AX277" i="36" s="1"/>
  <c r="AI277" i="36"/>
  <c r="S329" i="15"/>
  <c r="AN329" i="36" s="1"/>
  <c r="Y329" i="36"/>
  <c r="S336" i="15"/>
  <c r="AN336" i="36" s="1"/>
  <c r="Y336" i="36"/>
  <c r="S321" i="52"/>
  <c r="AO321" i="36" s="1"/>
  <c r="Z321" i="36"/>
  <c r="S335" i="52"/>
  <c r="AO335" i="36" s="1"/>
  <c r="Z335" i="36"/>
  <c r="S342" i="52"/>
  <c r="Z342" i="36"/>
  <c r="S328" i="60"/>
  <c r="AH328" i="36"/>
  <c r="S335" i="60"/>
  <c r="AW335" i="36" s="1"/>
  <c r="AH335" i="36"/>
  <c r="S327" i="62"/>
  <c r="AX327" i="36" s="1"/>
  <c r="AI327" i="36"/>
  <c r="AI334" i="36"/>
  <c r="S334" i="62"/>
  <c r="AX334" i="36" s="1"/>
  <c r="Z323" i="36"/>
  <c r="AD299" i="36"/>
  <c r="AB286" i="36"/>
  <c r="AF273" i="36"/>
  <c r="AC249" i="36"/>
  <c r="AD235" i="36"/>
  <c r="AH221" i="36"/>
  <c r="AE206" i="36"/>
  <c r="AC187" i="36"/>
  <c r="AI170" i="36"/>
  <c r="AC151" i="36"/>
  <c r="AF104" i="36"/>
  <c r="S264" i="53"/>
  <c r="AA264" i="36"/>
  <c r="S359" i="53"/>
  <c r="AP359" i="36" s="1"/>
  <c r="AA359" i="36"/>
  <c r="S56" i="54"/>
  <c r="AQ56" i="36" s="1"/>
  <c r="AB56" i="36"/>
  <c r="S346" i="54"/>
  <c r="AB346" i="36"/>
  <c r="S144" i="55"/>
  <c r="AC144" i="36"/>
  <c r="S272" i="53"/>
  <c r="AP272" i="36" s="1"/>
  <c r="AA272" i="36"/>
  <c r="S29" i="52"/>
  <c r="AO29" i="36" s="1"/>
  <c r="Z29" i="36"/>
  <c r="S179" i="52"/>
  <c r="Z179" i="36"/>
  <c r="S186" i="52"/>
  <c r="AO186" i="36" s="1"/>
  <c r="Z186" i="36"/>
  <c r="S215" i="52"/>
  <c r="AO215" i="36" s="1"/>
  <c r="Z215" i="36"/>
  <c r="S237" i="52"/>
  <c r="AO237" i="36" s="1"/>
  <c r="Z237" i="36"/>
  <c r="S288" i="52"/>
  <c r="AO288" i="36" s="1"/>
  <c r="Z288" i="36"/>
  <c r="S295" i="52"/>
  <c r="Z295" i="36"/>
  <c r="S317" i="52"/>
  <c r="Z317" i="36"/>
  <c r="S361" i="52"/>
  <c r="AO361" i="36" s="1"/>
  <c r="Z361" i="36"/>
  <c r="S35" i="53"/>
  <c r="AA35" i="36"/>
  <c r="S71" i="53"/>
  <c r="AP71" i="36" s="1"/>
  <c r="AA71" i="36"/>
  <c r="S93" i="53"/>
  <c r="AP93" i="36" s="1"/>
  <c r="AA93" i="36"/>
  <c r="S122" i="53"/>
  <c r="AA122" i="36"/>
  <c r="S129" i="53"/>
  <c r="AP129" i="36" s="1"/>
  <c r="AA129" i="36"/>
  <c r="S151" i="53"/>
  <c r="AP151" i="36" s="1"/>
  <c r="AA151" i="36"/>
  <c r="S158" i="53"/>
  <c r="AA158" i="36"/>
  <c r="S165" i="53"/>
  <c r="AA165" i="36"/>
  <c r="S172" i="53"/>
  <c r="AA172" i="36"/>
  <c r="S208" i="53"/>
  <c r="AA208" i="36"/>
  <c r="S244" i="53"/>
  <c r="AP244" i="36" s="1"/>
  <c r="AA244" i="36"/>
  <c r="S266" i="53"/>
  <c r="AP266" i="36" s="1"/>
  <c r="AA266" i="36"/>
  <c r="S295" i="53"/>
  <c r="AA295" i="36"/>
  <c r="S317" i="53"/>
  <c r="AP317" i="36" s="1"/>
  <c r="AA317" i="36"/>
  <c r="S361" i="53"/>
  <c r="AA361" i="36"/>
  <c r="S15" i="54"/>
  <c r="AB15" i="36"/>
  <c r="S37" i="54"/>
  <c r="AB37" i="36"/>
  <c r="S58" i="54"/>
  <c r="AB58" i="36"/>
  <c r="S101" i="54"/>
  <c r="AQ101" i="36" s="1"/>
  <c r="AB101" i="36"/>
  <c r="S123" i="54"/>
  <c r="AQ123" i="36" s="1"/>
  <c r="AB123" i="36"/>
  <c r="S130" i="54"/>
  <c r="AB130" i="36"/>
  <c r="S152" i="54"/>
  <c r="AQ152" i="36" s="1"/>
  <c r="AB152" i="36"/>
  <c r="S166" i="54"/>
  <c r="AB166" i="36"/>
  <c r="S195" i="54"/>
  <c r="AQ195" i="36" s="1"/>
  <c r="AB195" i="36"/>
  <c r="S231" i="54"/>
  <c r="AB231" i="36"/>
  <c r="S260" i="54"/>
  <c r="AB260" i="36"/>
  <c r="S282" i="54"/>
  <c r="AQ282" i="36" s="1"/>
  <c r="AB282" i="36"/>
  <c r="S304" i="54"/>
  <c r="AB304" i="36"/>
  <c r="S348" i="54"/>
  <c r="AQ348" i="36" s="1"/>
  <c r="AB348" i="36"/>
  <c r="S23" i="55"/>
  <c r="AC23" i="36"/>
  <c r="S52" i="55"/>
  <c r="AC52" i="36"/>
  <c r="S74" i="55"/>
  <c r="AC74" i="36"/>
  <c r="S110" i="55"/>
  <c r="AR110" i="36" s="1"/>
  <c r="AC110" i="36"/>
  <c r="S117" i="55"/>
  <c r="AC117" i="36"/>
  <c r="S146" i="55"/>
  <c r="AC146" i="36"/>
  <c r="S182" i="55"/>
  <c r="AR182" i="36" s="1"/>
  <c r="AC182" i="36"/>
  <c r="S211" i="55"/>
  <c r="AC211" i="36"/>
  <c r="S254" i="55"/>
  <c r="AR254" i="36" s="1"/>
  <c r="AC254" i="36"/>
  <c r="S283" i="55"/>
  <c r="AR283" i="36" s="1"/>
  <c r="AC283" i="36"/>
  <c r="S290" i="55"/>
  <c r="AR290" i="36" s="1"/>
  <c r="AC290" i="36"/>
  <c r="S297" i="55"/>
  <c r="AR297" i="36" s="1"/>
  <c r="AC297" i="36"/>
  <c r="S304" i="55"/>
  <c r="AC304" i="36"/>
  <c r="S23" i="56"/>
  <c r="AD23" i="36"/>
  <c r="S87" i="56"/>
  <c r="AS87" i="36" s="1"/>
  <c r="AD87" i="36"/>
  <c r="S137" i="56"/>
  <c r="AD137" i="36"/>
  <c r="S151" i="56"/>
  <c r="AD151" i="36"/>
  <c r="S165" i="56"/>
  <c r="AD165" i="36"/>
  <c r="S208" i="56"/>
  <c r="AD208" i="36"/>
  <c r="S251" i="56"/>
  <c r="AD251" i="36"/>
  <c r="S272" i="56"/>
  <c r="AD272" i="36"/>
  <c r="S279" i="56"/>
  <c r="AS279" i="36" s="1"/>
  <c r="AD279" i="36"/>
  <c r="S286" i="56"/>
  <c r="AD286" i="36"/>
  <c r="S293" i="56"/>
  <c r="AD293" i="36"/>
  <c r="S307" i="56"/>
  <c r="AD307" i="36"/>
  <c r="S314" i="56"/>
  <c r="AS314" i="36" s="1"/>
  <c r="AD314" i="36"/>
  <c r="S358" i="56"/>
  <c r="AD358" i="36"/>
  <c r="S28" i="57"/>
  <c r="AE28" i="36"/>
  <c r="S50" i="57"/>
  <c r="AE50" i="36"/>
  <c r="S79" i="57"/>
  <c r="AE79" i="36"/>
  <c r="S101" i="57"/>
  <c r="AE101" i="36"/>
  <c r="S130" i="57"/>
  <c r="AE130" i="36"/>
  <c r="S137" i="57"/>
  <c r="AT137" i="36" s="1"/>
  <c r="AE137" i="36"/>
  <c r="S159" i="57"/>
  <c r="AE159" i="36"/>
  <c r="S188" i="57"/>
  <c r="AE188" i="36"/>
  <c r="S210" i="57"/>
  <c r="AE210" i="36"/>
  <c r="S232" i="57"/>
  <c r="AT232" i="36" s="1"/>
  <c r="AE232" i="36"/>
  <c r="S254" i="57"/>
  <c r="AE254" i="36"/>
  <c r="S276" i="57"/>
  <c r="AE276" i="36"/>
  <c r="S305" i="57"/>
  <c r="AE305" i="36"/>
  <c r="S349" i="57"/>
  <c r="AE349" i="36"/>
  <c r="AF13" i="36"/>
  <c r="R11" i="58"/>
  <c r="S49" i="58"/>
  <c r="AF49" i="36"/>
  <c r="S71" i="58"/>
  <c r="AU71" i="36" s="1"/>
  <c r="AF71" i="36"/>
  <c r="S100" i="58"/>
  <c r="AF100" i="36"/>
  <c r="S107" i="58"/>
  <c r="AF107" i="36"/>
  <c r="S129" i="58"/>
  <c r="AF129" i="36"/>
  <c r="S143" i="58"/>
  <c r="AF143" i="36"/>
  <c r="S157" i="58"/>
  <c r="AF157" i="36"/>
  <c r="S207" i="58"/>
  <c r="AF207" i="36"/>
  <c r="S228" i="58"/>
  <c r="AF228" i="36"/>
  <c r="S257" i="58"/>
  <c r="AF257" i="36"/>
  <c r="S271" i="58"/>
  <c r="AF271" i="36"/>
  <c r="S278" i="58"/>
  <c r="AF278" i="36"/>
  <c r="S285" i="58"/>
  <c r="AF285" i="36"/>
  <c r="S292" i="58"/>
  <c r="AF292" i="36"/>
  <c r="S299" i="58"/>
  <c r="AF299" i="36"/>
  <c r="S20" i="59"/>
  <c r="AG20" i="36"/>
  <c r="S42" i="59"/>
  <c r="AV42" i="36" s="1"/>
  <c r="AG42" i="36"/>
  <c r="S71" i="59"/>
  <c r="AG71" i="36"/>
  <c r="S128" i="59"/>
  <c r="AG128" i="36"/>
  <c r="S135" i="59"/>
  <c r="AG135" i="36"/>
  <c r="S142" i="59"/>
  <c r="AG142" i="36"/>
  <c r="S164" i="59"/>
  <c r="AG164" i="36"/>
  <c r="S171" i="59"/>
  <c r="AG171" i="36"/>
  <c r="S193" i="59"/>
  <c r="AG193" i="36"/>
  <c r="S222" i="59"/>
  <c r="AG222" i="36"/>
  <c r="S251" i="59"/>
  <c r="AG251" i="36"/>
  <c r="S294" i="59"/>
  <c r="AG294" i="36"/>
  <c r="S315" i="59"/>
  <c r="AV315" i="36" s="1"/>
  <c r="AG315" i="36"/>
  <c r="S344" i="59"/>
  <c r="AG344" i="36"/>
  <c r="S16" i="60"/>
  <c r="AH16" i="36"/>
  <c r="S23" i="60"/>
  <c r="AW23" i="36" s="1"/>
  <c r="AH23" i="36"/>
  <c r="S66" i="60"/>
  <c r="AH66" i="36"/>
  <c r="S73" i="60"/>
  <c r="AH73" i="36"/>
  <c r="S80" i="60"/>
  <c r="AH80" i="36"/>
  <c r="S109" i="60"/>
  <c r="AW109" i="36" s="1"/>
  <c r="AH109" i="36"/>
  <c r="S138" i="60"/>
  <c r="AH138" i="36"/>
  <c r="S145" i="60"/>
  <c r="AH145" i="36"/>
  <c r="S174" i="60"/>
  <c r="AH174" i="36"/>
  <c r="S181" i="60"/>
  <c r="AW181" i="36" s="1"/>
  <c r="AH181" i="36"/>
  <c r="S203" i="60"/>
  <c r="AH203" i="36"/>
  <c r="S225" i="60"/>
  <c r="AH225" i="36"/>
  <c r="S261" i="60"/>
  <c r="AW261" i="36" s="1"/>
  <c r="AH261" i="36"/>
  <c r="S296" i="60"/>
  <c r="AH296" i="36"/>
  <c r="S303" i="60"/>
  <c r="AH303" i="36"/>
  <c r="S354" i="60"/>
  <c r="AH354" i="36"/>
  <c r="S361" i="60"/>
  <c r="AW361" i="36" s="1"/>
  <c r="AH361" i="36"/>
  <c r="S32" i="61"/>
  <c r="AJ32" i="36"/>
  <c r="S39" i="61"/>
  <c r="AJ39" i="36"/>
  <c r="S60" i="61"/>
  <c r="AJ60" i="36"/>
  <c r="S74" i="61"/>
  <c r="AY74" i="36" s="1"/>
  <c r="S81" i="61"/>
  <c r="AJ81" i="36"/>
  <c r="S88" i="61"/>
  <c r="AY88" i="36" s="1"/>
  <c r="AJ88" i="36"/>
  <c r="S124" i="61"/>
  <c r="AJ124" i="36"/>
  <c r="S145" i="61"/>
  <c r="AJ145" i="36"/>
  <c r="S159" i="61"/>
  <c r="AY159" i="36" s="1"/>
  <c r="S166" i="61"/>
  <c r="AJ166" i="36"/>
  <c r="S173" i="61"/>
  <c r="S216" i="61"/>
  <c r="AJ216" i="36"/>
  <c r="S223" i="61"/>
  <c r="AJ223" i="36"/>
  <c r="S230" i="61"/>
  <c r="AJ230" i="36"/>
  <c r="S90" i="62"/>
  <c r="AI90" i="36"/>
  <c r="S148" i="62"/>
  <c r="AX148" i="36" s="1"/>
  <c r="AI148" i="36"/>
  <c r="S192" i="62"/>
  <c r="AI192" i="36"/>
  <c r="S199" i="62"/>
  <c r="AI199" i="36"/>
  <c r="S213" i="62"/>
  <c r="AX213" i="36" s="1"/>
  <c r="AI213" i="36"/>
  <c r="S220" i="62"/>
  <c r="AX220" i="36" s="1"/>
  <c r="AI220" i="36"/>
  <c r="S227" i="62"/>
  <c r="AI227" i="36"/>
  <c r="S270" i="62"/>
  <c r="AX270" i="36" s="1"/>
  <c r="AI270" i="36"/>
  <c r="S321" i="60"/>
  <c r="AH321" i="36"/>
  <c r="Y323" i="36"/>
  <c r="AC299" i="36"/>
  <c r="AA286" i="36"/>
  <c r="AE273" i="36"/>
  <c r="AC235" i="36"/>
  <c r="AG221" i="36"/>
  <c r="AA187" i="36"/>
  <c r="AE170" i="36"/>
  <c r="AB151" i="36"/>
  <c r="AE104" i="36"/>
  <c r="AB73" i="36"/>
  <c r="S190" i="53"/>
  <c r="AP190" i="36" s="1"/>
  <c r="AA190" i="36"/>
  <c r="S83" i="56"/>
  <c r="AS83" i="36" s="1"/>
  <c r="AD83" i="36"/>
  <c r="S63" i="52"/>
  <c r="Z63" i="36"/>
  <c r="S113" i="52"/>
  <c r="AO113" i="36" s="1"/>
  <c r="Z113" i="36"/>
  <c r="S91" i="53"/>
  <c r="AA91" i="36"/>
  <c r="S120" i="53"/>
  <c r="AA120" i="36"/>
  <c r="S206" i="53"/>
  <c r="AA206" i="36"/>
  <c r="S150" i="54"/>
  <c r="AQ150" i="36" s="1"/>
  <c r="AB150" i="36"/>
  <c r="S258" i="54"/>
  <c r="AB258" i="36"/>
  <c r="S280" i="54"/>
  <c r="AB280" i="36"/>
  <c r="S302" i="54"/>
  <c r="AB302" i="36"/>
  <c r="S21" i="55"/>
  <c r="AR21" i="36" s="1"/>
  <c r="AC21" i="36"/>
  <c r="S50" i="55"/>
  <c r="AR50" i="36" s="1"/>
  <c r="AC50" i="36"/>
  <c r="S108" i="55"/>
  <c r="AC108" i="36"/>
  <c r="S115" i="55"/>
  <c r="AC115" i="36"/>
  <c r="S180" i="55"/>
  <c r="AC180" i="36"/>
  <c r="S209" i="55"/>
  <c r="AC209" i="36"/>
  <c r="S245" i="55"/>
  <c r="AC245" i="36"/>
  <c r="S252" i="55"/>
  <c r="AR252" i="36" s="1"/>
  <c r="AC252" i="36"/>
  <c r="S281" i="55"/>
  <c r="AC281" i="36"/>
  <c r="S295" i="55"/>
  <c r="AR295" i="36" s="1"/>
  <c r="AC295" i="36"/>
  <c r="S302" i="55"/>
  <c r="AC302" i="36"/>
  <c r="S157" i="57"/>
  <c r="AE157" i="36"/>
  <c r="S91" i="58"/>
  <c r="AU91" i="36" s="1"/>
  <c r="AF91" i="36"/>
  <c r="S105" i="58"/>
  <c r="AF105" i="36"/>
  <c r="S127" i="58"/>
  <c r="AF127" i="36"/>
  <c r="S141" i="58"/>
  <c r="AF141" i="36"/>
  <c r="S155" i="58"/>
  <c r="AU155" i="36" s="1"/>
  <c r="AF155" i="36"/>
  <c r="S198" i="58"/>
  <c r="AF198" i="36"/>
  <c r="S205" i="58"/>
  <c r="AF205" i="36"/>
  <c r="S276" i="58"/>
  <c r="AF276" i="36"/>
  <c r="S40" i="59"/>
  <c r="AV40" i="36" s="1"/>
  <c r="AG40" i="36"/>
  <c r="S77" i="53"/>
  <c r="AA77" i="36"/>
  <c r="S65" i="52"/>
  <c r="AO65" i="36" s="1"/>
  <c r="Z65" i="36"/>
  <c r="S129" i="52"/>
  <c r="AO129" i="36" s="1"/>
  <c r="Z129" i="36"/>
  <c r="S22" i="52"/>
  <c r="AO22" i="36" s="1"/>
  <c r="Z22" i="36"/>
  <c r="S58" i="52"/>
  <c r="AO58" i="36" s="1"/>
  <c r="Z58" i="36"/>
  <c r="S101" i="52"/>
  <c r="AO101" i="36" s="1"/>
  <c r="Z101" i="36"/>
  <c r="S108" i="52"/>
  <c r="AO108" i="36" s="1"/>
  <c r="Z108" i="36"/>
  <c r="S115" i="52"/>
  <c r="S122" i="52"/>
  <c r="AO122" i="36" s="1"/>
  <c r="S172" i="52"/>
  <c r="AO172" i="36" s="1"/>
  <c r="Z172" i="36"/>
  <c r="S201" i="52"/>
  <c r="AO201" i="36" s="1"/>
  <c r="Z201" i="36"/>
  <c r="S208" i="52"/>
  <c r="Z208" i="36"/>
  <c r="S230" i="52"/>
  <c r="AO230" i="36" s="1"/>
  <c r="Z230" i="36"/>
  <c r="S252" i="52"/>
  <c r="AO252" i="36" s="1"/>
  <c r="Z252" i="36"/>
  <c r="S281" i="52"/>
  <c r="AO281" i="36" s="1"/>
  <c r="Z281" i="36"/>
  <c r="S310" i="52"/>
  <c r="AO310" i="36" s="1"/>
  <c r="Z310" i="36"/>
  <c r="S21" i="53"/>
  <c r="AA21" i="36"/>
  <c r="S28" i="53"/>
  <c r="AA28" i="36"/>
  <c r="S64" i="53"/>
  <c r="AA64" i="36"/>
  <c r="S86" i="53"/>
  <c r="AP86" i="36" s="1"/>
  <c r="AA86" i="36"/>
  <c r="S115" i="53"/>
  <c r="AA115" i="36"/>
  <c r="S144" i="53"/>
  <c r="AA144" i="36"/>
  <c r="S194" i="53"/>
  <c r="AA194" i="36"/>
  <c r="S201" i="53"/>
  <c r="AP201" i="36" s="1"/>
  <c r="AA201" i="36"/>
  <c r="S230" i="53"/>
  <c r="AP230" i="36" s="1"/>
  <c r="AA230" i="36"/>
  <c r="S237" i="53"/>
  <c r="AA237" i="36"/>
  <c r="S259" i="53"/>
  <c r="AA259" i="36"/>
  <c r="S288" i="53"/>
  <c r="AA288" i="36"/>
  <c r="S310" i="53"/>
  <c r="AA310" i="36"/>
  <c r="S354" i="53"/>
  <c r="AA354" i="36"/>
  <c r="S30" i="54"/>
  <c r="AB30" i="36"/>
  <c r="S80" i="54"/>
  <c r="AQ80" i="36" s="1"/>
  <c r="AB80" i="36"/>
  <c r="S94" i="54"/>
  <c r="AQ94" i="36" s="1"/>
  <c r="AB94" i="36"/>
  <c r="S116" i="54"/>
  <c r="AQ116" i="36" s="1"/>
  <c r="AB116" i="36"/>
  <c r="S145" i="54"/>
  <c r="AQ145" i="36" s="1"/>
  <c r="AB145" i="36"/>
  <c r="S188" i="54"/>
  <c r="AB188" i="36"/>
  <c r="S224" i="54"/>
  <c r="AQ224" i="36" s="1"/>
  <c r="AB224" i="36"/>
  <c r="S246" i="54"/>
  <c r="AB246" i="36"/>
  <c r="S253" i="54"/>
  <c r="AB253" i="36"/>
  <c r="S275" i="54"/>
  <c r="AQ275" i="36" s="1"/>
  <c r="AB275" i="36"/>
  <c r="S319" i="54"/>
  <c r="AQ319" i="36" s="1"/>
  <c r="AB319" i="36"/>
  <c r="S16" i="55"/>
  <c r="AC16" i="36"/>
  <c r="S45" i="55"/>
  <c r="AR45" i="36" s="1"/>
  <c r="AC45" i="36"/>
  <c r="S67" i="55"/>
  <c r="AC67" i="36"/>
  <c r="S89" i="55"/>
  <c r="AC89" i="36"/>
  <c r="S96" i="55"/>
  <c r="AC96" i="36"/>
  <c r="S103" i="55"/>
  <c r="AR103" i="36" s="1"/>
  <c r="AC103" i="36"/>
  <c r="S132" i="55"/>
  <c r="AC132" i="36"/>
  <c r="S139" i="55"/>
  <c r="AC139" i="36"/>
  <c r="S175" i="55"/>
  <c r="AC175" i="36"/>
  <c r="S197" i="55"/>
  <c r="AC197" i="36"/>
  <c r="S204" i="55"/>
  <c r="AR204" i="36" s="1"/>
  <c r="AC204" i="36"/>
  <c r="S240" i="55"/>
  <c r="AR240" i="36" s="1"/>
  <c r="AC240" i="36"/>
  <c r="S247" i="55"/>
  <c r="AC247" i="36"/>
  <c r="S276" i="55"/>
  <c r="AC276" i="36"/>
  <c r="S355" i="55"/>
  <c r="AR355" i="36" s="1"/>
  <c r="AC355" i="36"/>
  <c r="S16" i="56"/>
  <c r="AD16" i="36"/>
  <c r="S38" i="56"/>
  <c r="AD38" i="36"/>
  <c r="S45" i="56"/>
  <c r="AD45" i="36"/>
  <c r="S66" i="56"/>
  <c r="AD66" i="36"/>
  <c r="S73" i="56"/>
  <c r="AD73" i="36"/>
  <c r="S80" i="56"/>
  <c r="AD80" i="36"/>
  <c r="S130" i="56"/>
  <c r="AS130" i="36" s="1"/>
  <c r="AD130" i="36"/>
  <c r="S144" i="56"/>
  <c r="AD144" i="36"/>
  <c r="S201" i="56"/>
  <c r="AD201" i="36"/>
  <c r="S230" i="56"/>
  <c r="AD230" i="36"/>
  <c r="S237" i="56"/>
  <c r="AD237" i="36"/>
  <c r="S244" i="56"/>
  <c r="AD244" i="36"/>
  <c r="S351" i="56"/>
  <c r="AD351" i="36"/>
  <c r="S21" i="57"/>
  <c r="AE21" i="36"/>
  <c r="S43" i="57"/>
  <c r="AE43" i="36"/>
  <c r="S65" i="57"/>
  <c r="AE65" i="36"/>
  <c r="S116" i="57"/>
  <c r="AE116" i="36"/>
  <c r="S123" i="57"/>
  <c r="AE123" i="36"/>
  <c r="S152" i="57"/>
  <c r="AE152" i="36"/>
  <c r="S181" i="57"/>
  <c r="AE181" i="36"/>
  <c r="S203" i="57"/>
  <c r="AE203" i="36"/>
  <c r="S247" i="57"/>
  <c r="AT247" i="36" s="1"/>
  <c r="AE247" i="36"/>
  <c r="S291" i="57"/>
  <c r="AE291" i="36"/>
  <c r="S298" i="57"/>
  <c r="AE298" i="36"/>
  <c r="S320" i="57"/>
  <c r="AT320" i="36" s="1"/>
  <c r="AE320" i="36"/>
  <c r="S356" i="57"/>
  <c r="AE356" i="36"/>
  <c r="S28" i="58"/>
  <c r="AF28" i="36"/>
  <c r="S42" i="58"/>
  <c r="AF42" i="36"/>
  <c r="S64" i="58"/>
  <c r="AU64" i="36" s="1"/>
  <c r="AF64" i="36"/>
  <c r="S86" i="58"/>
  <c r="AF86" i="36"/>
  <c r="S93" i="58"/>
  <c r="AF93" i="36"/>
  <c r="S122" i="58"/>
  <c r="AF122" i="36"/>
  <c r="S150" i="58"/>
  <c r="AU150" i="36" s="1"/>
  <c r="AF150" i="36"/>
  <c r="S172" i="58"/>
  <c r="AF172" i="36"/>
  <c r="S179" i="58"/>
  <c r="AF179" i="36"/>
  <c r="S186" i="58"/>
  <c r="AF186" i="36"/>
  <c r="S193" i="58"/>
  <c r="AF193" i="36"/>
  <c r="S200" i="58"/>
  <c r="AF200" i="36"/>
  <c r="S243" i="58"/>
  <c r="AF243" i="36"/>
  <c r="S250" i="58"/>
  <c r="AU250" i="36" s="1"/>
  <c r="AF250" i="36"/>
  <c r="S314" i="58"/>
  <c r="AF314" i="36"/>
  <c r="S13" i="59"/>
  <c r="T13" i="59" s="1"/>
  <c r="R11" i="59"/>
  <c r="S35" i="59"/>
  <c r="AG35" i="36"/>
  <c r="S64" i="59"/>
  <c r="AV64" i="36" s="1"/>
  <c r="AG64" i="36"/>
  <c r="S93" i="59"/>
  <c r="AG93" i="36"/>
  <c r="S100" i="59"/>
  <c r="AG100" i="36"/>
  <c r="S107" i="59"/>
  <c r="AV107" i="36" s="1"/>
  <c r="AG107" i="36"/>
  <c r="S114" i="59"/>
  <c r="AG114" i="36"/>
  <c r="S121" i="59"/>
  <c r="AG121" i="36"/>
  <c r="S157" i="59"/>
  <c r="AG157" i="36"/>
  <c r="S186" i="59"/>
  <c r="AV186" i="36" s="1"/>
  <c r="AG186" i="36"/>
  <c r="S215" i="59"/>
  <c r="AG215" i="36"/>
  <c r="S244" i="59"/>
  <c r="AG244" i="36"/>
  <c r="S266" i="59"/>
  <c r="AG266" i="36"/>
  <c r="S273" i="59"/>
  <c r="AV273" i="36" s="1"/>
  <c r="AG273" i="36"/>
  <c r="S287" i="59"/>
  <c r="AG287" i="36"/>
  <c r="S308" i="59"/>
  <c r="AG308" i="36"/>
  <c r="S359" i="59"/>
  <c r="AV359" i="36" s="1"/>
  <c r="AG359" i="36"/>
  <c r="S59" i="60"/>
  <c r="AH59" i="36"/>
  <c r="S102" i="60"/>
  <c r="AH102" i="36"/>
  <c r="S131" i="60"/>
  <c r="AH131" i="36"/>
  <c r="S160" i="60"/>
  <c r="AW160" i="36" s="1"/>
  <c r="AH160" i="36"/>
  <c r="S167" i="60"/>
  <c r="AH167" i="36"/>
  <c r="S196" i="60"/>
  <c r="AH196" i="36"/>
  <c r="S218" i="60"/>
  <c r="AH218" i="36"/>
  <c r="S247" i="60"/>
  <c r="AW247" i="36" s="1"/>
  <c r="AH247" i="36"/>
  <c r="S254" i="60"/>
  <c r="AH254" i="36"/>
  <c r="S347" i="60"/>
  <c r="AH347" i="36"/>
  <c r="S25" i="61"/>
  <c r="AY25" i="36" s="1"/>
  <c r="AJ25" i="36"/>
  <c r="S46" i="61"/>
  <c r="AJ46" i="36"/>
  <c r="S53" i="61"/>
  <c r="AJ53" i="36"/>
  <c r="S103" i="61"/>
  <c r="AJ103" i="36"/>
  <c r="S117" i="61"/>
  <c r="AY117" i="36" s="1"/>
  <c r="AJ117" i="36"/>
  <c r="S138" i="61"/>
  <c r="AJ138" i="36"/>
  <c r="S195" i="61"/>
  <c r="AJ195" i="36"/>
  <c r="S202" i="61"/>
  <c r="AJ202" i="36"/>
  <c r="S209" i="61"/>
  <c r="AJ209" i="36"/>
  <c r="S259" i="61"/>
  <c r="AJ259" i="36"/>
  <c r="S281" i="61"/>
  <c r="AJ281" i="36"/>
  <c r="S310" i="61"/>
  <c r="AJ310" i="36"/>
  <c r="S354" i="61"/>
  <c r="AJ354" i="36"/>
  <c r="S18" i="62"/>
  <c r="AI18" i="36"/>
  <c r="S40" i="62"/>
  <c r="AI40" i="36"/>
  <c r="S76" i="62"/>
  <c r="AX76" i="36" s="1"/>
  <c r="AI76" i="36"/>
  <c r="S83" i="62"/>
  <c r="AI83" i="36"/>
  <c r="S119" i="62"/>
  <c r="AI119" i="36"/>
  <c r="S141" i="62"/>
  <c r="AI141" i="36"/>
  <c r="S185" i="62"/>
  <c r="AX185" i="36" s="1"/>
  <c r="AI185" i="36"/>
  <c r="AI285" i="36"/>
  <c r="S285" i="62"/>
  <c r="S299" i="62"/>
  <c r="AI299" i="36"/>
  <c r="S350" i="62"/>
  <c r="AI350" i="36"/>
  <c r="S328" i="53"/>
  <c r="AP328" i="36" s="1"/>
  <c r="AA328" i="36"/>
  <c r="S342" i="53"/>
  <c r="AA342" i="36"/>
  <c r="S333" i="55"/>
  <c r="AR333" i="36" s="1"/>
  <c r="AC333" i="36"/>
  <c r="S331" i="57"/>
  <c r="AT331" i="36" s="1"/>
  <c r="AE331" i="36"/>
  <c r="AG336" i="36"/>
  <c r="S336" i="59"/>
  <c r="AV336" i="36" s="1"/>
  <c r="AH352" i="36"/>
  <c r="AA336" i="36"/>
  <c r="Z313" i="36"/>
  <c r="AA299" i="36"/>
  <c r="AD260" i="36"/>
  <c r="AA235" i="36"/>
  <c r="AE221" i="36"/>
  <c r="AI204" i="36"/>
  <c r="AJ186" i="36"/>
  <c r="AB169" i="36"/>
  <c r="AE149" i="36"/>
  <c r="Z127" i="36"/>
  <c r="AB102" i="36"/>
  <c r="AE72" i="36"/>
  <c r="AE36" i="36"/>
  <c r="AI276" i="36"/>
  <c r="S168" i="61"/>
  <c r="AJ168" i="36"/>
  <c r="S189" i="61"/>
  <c r="AY189" i="36" s="1"/>
  <c r="AJ189" i="36"/>
  <c r="S84" i="62"/>
  <c r="AI84" i="36"/>
  <c r="S98" i="62"/>
  <c r="AI98" i="36"/>
  <c r="S127" i="62"/>
  <c r="AI127" i="36"/>
  <c r="S149" i="62"/>
  <c r="AX149" i="36" s="1"/>
  <c r="AI149" i="36"/>
  <c r="S171" i="62"/>
  <c r="AI171" i="36"/>
  <c r="S193" i="62"/>
  <c r="AI193" i="36"/>
  <c r="S235" i="62"/>
  <c r="AX235" i="36" s="1"/>
  <c r="AI235" i="36"/>
  <c r="S242" i="62"/>
  <c r="AI242" i="36"/>
  <c r="S357" i="62"/>
  <c r="AI357" i="36"/>
  <c r="S322" i="15"/>
  <c r="AN322" i="36" s="1"/>
  <c r="Y322" i="36"/>
  <c r="S340" i="54"/>
  <c r="AB340" i="36"/>
  <c r="S330" i="61"/>
  <c r="AY330" i="36" s="1"/>
  <c r="AJ330" i="36"/>
  <c r="AB330" i="36"/>
  <c r="AB323" i="36"/>
  <c r="S338" i="62"/>
  <c r="AI338" i="36"/>
  <c r="S323" i="61"/>
  <c r="AY323" i="36" s="1"/>
  <c r="AJ323" i="36"/>
  <c r="AE333" i="36"/>
  <c r="AH200" i="36"/>
  <c r="AI173" i="36"/>
  <c r="AC382" i="36"/>
  <c r="S382" i="55"/>
  <c r="AR382" i="36" s="1"/>
  <c r="S201" i="62"/>
  <c r="AX201" i="36" s="1"/>
  <c r="AI201" i="36"/>
  <c r="S222" i="62"/>
  <c r="AI222" i="36"/>
  <c r="S272" i="62"/>
  <c r="AI272" i="36"/>
  <c r="S329" i="53"/>
  <c r="AP329" i="36" s="1"/>
  <c r="AA329" i="36"/>
  <c r="S322" i="58"/>
  <c r="AU322" i="36" s="1"/>
  <c r="AF322" i="36"/>
  <c r="S321" i="59"/>
  <c r="AG321" i="36"/>
  <c r="S340" i="60"/>
  <c r="AW340" i="36" s="1"/>
  <c r="AH340" i="36"/>
  <c r="S325" i="62"/>
  <c r="AX325" i="36" s="1"/>
  <c r="AI325" i="36"/>
  <c r="S332" i="62"/>
  <c r="AX332" i="36" s="1"/>
  <c r="AI332" i="36"/>
  <c r="V350" i="36"/>
  <c r="AJ315" i="36"/>
  <c r="S93" i="62"/>
  <c r="AX93" i="36" s="1"/>
  <c r="AI93" i="36"/>
  <c r="S237" i="62"/>
  <c r="AI237" i="36"/>
  <c r="S244" i="62"/>
  <c r="AX244" i="36" s="1"/>
  <c r="AI244" i="36"/>
  <c r="S338" i="57"/>
  <c r="AE338" i="36"/>
  <c r="S332" i="61"/>
  <c r="AY332" i="36" s="1"/>
  <c r="AJ332" i="36"/>
  <c r="P10" i="36"/>
  <c r="AC332" i="36"/>
  <c r="AH322" i="36"/>
  <c r="AH258" i="36"/>
  <c r="AJ107" i="36"/>
  <c r="AG380" i="36"/>
  <c r="S380" i="59"/>
  <c r="AV380" i="36" s="1"/>
  <c r="S376" i="60"/>
  <c r="AW376" i="36" s="1"/>
  <c r="AH376" i="36"/>
  <c r="AH363" i="36"/>
  <c r="S363" i="60"/>
  <c r="S222" i="60"/>
  <c r="AH222" i="36"/>
  <c r="S279" i="60"/>
  <c r="AH279" i="36"/>
  <c r="S351" i="60"/>
  <c r="AW351" i="36" s="1"/>
  <c r="AH351" i="36"/>
  <c r="S358" i="60"/>
  <c r="AH358" i="36"/>
  <c r="S29" i="61"/>
  <c r="AJ29" i="36"/>
  <c r="S43" i="61"/>
  <c r="AJ43" i="36"/>
  <c r="S50" i="61"/>
  <c r="AY50" i="36" s="1"/>
  <c r="AJ50" i="36"/>
  <c r="S57" i="61"/>
  <c r="AJ57" i="36"/>
  <c r="S78" i="61"/>
  <c r="AJ78" i="36"/>
  <c r="S121" i="61"/>
  <c r="AJ121" i="36"/>
  <c r="S142" i="61"/>
  <c r="AJ142" i="36"/>
  <c r="S241" i="61"/>
  <c r="AJ241" i="36"/>
  <c r="S255" i="61"/>
  <c r="AY255" i="36" s="1"/>
  <c r="AJ255" i="36"/>
  <c r="S277" i="61"/>
  <c r="AJ277" i="36"/>
  <c r="S14" i="62"/>
  <c r="AI14" i="36"/>
  <c r="S36" i="62"/>
  <c r="AI36" i="36"/>
  <c r="S65" i="62"/>
  <c r="AI65" i="36"/>
  <c r="S72" i="62"/>
  <c r="AI72" i="36"/>
  <c r="S79" i="62"/>
  <c r="AI79" i="36"/>
  <c r="S122" i="62"/>
  <c r="AX122" i="36" s="1"/>
  <c r="AI122" i="36"/>
  <c r="S144" i="62"/>
  <c r="AI144" i="36"/>
  <c r="S166" i="62"/>
  <c r="AI166" i="36"/>
  <c r="S195" i="62"/>
  <c r="AX195" i="36" s="1"/>
  <c r="S301" i="62"/>
  <c r="T301" i="62" s="1"/>
  <c r="AI301" i="36"/>
  <c r="S352" i="62"/>
  <c r="AX352" i="36" s="1"/>
  <c r="AI352" i="36"/>
  <c r="S333" i="56"/>
  <c r="AS333" i="36" s="1"/>
  <c r="AD333" i="36"/>
  <c r="S323" i="58"/>
  <c r="AF323" i="36"/>
  <c r="S329" i="59"/>
  <c r="AV329" i="36" s="1"/>
  <c r="S334" i="60"/>
  <c r="AW334" i="36" s="1"/>
  <c r="AJ325" i="36"/>
  <c r="AG322" i="36"/>
  <c r="AI278" i="36"/>
  <c r="AI77" i="36"/>
  <c r="AI131" i="36"/>
  <c r="S360" i="62"/>
  <c r="AX360" i="36" s="1"/>
  <c r="AI360" i="36"/>
  <c r="S325" i="57"/>
  <c r="AE325" i="36"/>
  <c r="S331" i="58"/>
  <c r="AU331" i="36" s="1"/>
  <c r="AF331" i="36"/>
  <c r="S340" i="61"/>
  <c r="AY340" i="36" s="1"/>
  <c r="AJ340" i="36"/>
  <c r="AI216" i="36"/>
  <c r="AI100" i="36"/>
  <c r="S338" i="53"/>
  <c r="AA338" i="36"/>
  <c r="S337" i="54"/>
  <c r="AQ337" i="36" s="1"/>
  <c r="AB337" i="36"/>
  <c r="S327" i="56"/>
  <c r="AS327" i="36" s="1"/>
  <c r="AD327" i="36"/>
  <c r="S342" i="60"/>
  <c r="AW342" i="36" s="1"/>
  <c r="AH342" i="36"/>
  <c r="AI341" i="36"/>
  <c r="S341" i="62"/>
  <c r="AX341" i="36" s="1"/>
  <c r="AE341" i="36"/>
  <c r="AC335" i="36"/>
  <c r="Y325" i="36"/>
  <c r="AI304" i="36"/>
  <c r="AI223" i="36"/>
  <c r="AI215" i="36"/>
  <c r="S193" i="61"/>
  <c r="AJ193" i="36"/>
  <c r="S200" i="61"/>
  <c r="AJ200" i="36"/>
  <c r="S207" i="61"/>
  <c r="AJ207" i="36"/>
  <c r="S264" i="61"/>
  <c r="AJ264" i="36"/>
  <c r="S286" i="61"/>
  <c r="AJ286" i="36"/>
  <c r="S23" i="62"/>
  <c r="AI23" i="36"/>
  <c r="S45" i="62"/>
  <c r="AX45" i="36" s="1"/>
  <c r="AI45" i="36"/>
  <c r="AI88" i="36"/>
  <c r="S88" i="62"/>
  <c r="S175" i="62"/>
  <c r="AX175" i="36" s="1"/>
  <c r="AI175" i="36"/>
  <c r="S342" i="55"/>
  <c r="AR342" i="36" s="1"/>
  <c r="S329" i="60"/>
  <c r="AW329" i="36" s="1"/>
  <c r="AH329" i="36"/>
  <c r="S334" i="61"/>
  <c r="AY334" i="36" s="1"/>
  <c r="AJ334" i="36"/>
  <c r="AI351" i="36"/>
  <c r="AD341" i="36"/>
  <c r="AJ324" i="36"/>
  <c r="S327" i="61"/>
  <c r="AY327" i="36" s="1"/>
  <c r="AJ327" i="36"/>
  <c r="AI324" i="36"/>
  <c r="AI202" i="36"/>
  <c r="AI151" i="36"/>
  <c r="AI129" i="36"/>
  <c r="AJ350" i="36"/>
  <c r="AI230" i="36"/>
  <c r="AJ175" i="36"/>
  <c r="AI280" i="36"/>
  <c r="S290" i="62"/>
  <c r="AI290" i="36"/>
  <c r="S355" i="62"/>
  <c r="AI355" i="36"/>
  <c r="AG325" i="36"/>
  <c r="S325" i="59"/>
  <c r="AG337" i="36"/>
  <c r="AF337" i="36"/>
  <c r="AE324" i="36"/>
  <c r="AI300" i="36"/>
  <c r="AI229" i="36"/>
  <c r="AI210" i="36"/>
  <c r="AI19" i="36"/>
  <c r="AI379" i="36"/>
  <c r="S379" i="62"/>
  <c r="AX379" i="36" s="1"/>
  <c r="S394" i="54"/>
  <c r="AQ394" i="36" s="1"/>
  <c r="AB394" i="36"/>
  <c r="AB369" i="36"/>
  <c r="S369" i="54"/>
  <c r="AQ369" i="36" s="1"/>
  <c r="AD324" i="36"/>
  <c r="AH320" i="36"/>
  <c r="AJ318" i="36"/>
  <c r="AH155" i="36"/>
  <c r="AI145" i="36"/>
  <c r="S392" i="53"/>
  <c r="AP392" i="36" s="1"/>
  <c r="AA392" i="36"/>
  <c r="AF342" i="36"/>
  <c r="AB335" i="36"/>
  <c r="Z326" i="36"/>
  <c r="AI218" i="36"/>
  <c r="AI190" i="36"/>
  <c r="AJ167" i="36"/>
  <c r="AI17" i="36"/>
  <c r="S60" i="62"/>
  <c r="AX60" i="36" s="1"/>
  <c r="AI60" i="36"/>
  <c r="S81" i="62"/>
  <c r="AI81" i="36"/>
  <c r="S102" i="62"/>
  <c r="AI102" i="36"/>
  <c r="Q4" i="36"/>
  <c r="AG340" i="36"/>
  <c r="AA335" i="36"/>
  <c r="Y326" i="36"/>
  <c r="AA324" i="36"/>
  <c r="AI283" i="36"/>
  <c r="AI261" i="36"/>
  <c r="AI239" i="36"/>
  <c r="AI162" i="36"/>
  <c r="AJ139" i="36"/>
  <c r="AI96" i="36"/>
  <c r="S124" i="62"/>
  <c r="AI124" i="36"/>
  <c r="AI347" i="36"/>
  <c r="AI336" i="36"/>
  <c r="AE329" i="36"/>
  <c r="AG327" i="36"/>
  <c r="Y324" i="36"/>
  <c r="AA322" i="36"/>
  <c r="AI303" i="36"/>
  <c r="AI281" i="36"/>
  <c r="AI224" i="36"/>
  <c r="AJ118" i="36"/>
  <c r="AF327" i="36"/>
  <c r="AH325" i="36"/>
  <c r="AJ246" i="36"/>
  <c r="AI169" i="36"/>
  <c r="S146" i="61"/>
  <c r="AJ146" i="36"/>
  <c r="S160" i="61"/>
  <c r="AJ160" i="36"/>
  <c r="S174" i="61"/>
  <c r="AY174" i="36" s="1"/>
  <c r="AJ174" i="36"/>
  <c r="S188" i="61"/>
  <c r="AJ188" i="36"/>
  <c r="S25" i="62"/>
  <c r="AI25" i="36"/>
  <c r="S47" i="62"/>
  <c r="AI47" i="36"/>
  <c r="S132" i="62"/>
  <c r="AI132" i="36"/>
  <c r="S168" i="62"/>
  <c r="AI168" i="36"/>
  <c r="AI345" i="36"/>
  <c r="AC340" i="36"/>
  <c r="Y333" i="36"/>
  <c r="AI323" i="36"/>
  <c r="AI268" i="36"/>
  <c r="AI246" i="36"/>
  <c r="S125" i="62"/>
  <c r="AI125" i="36"/>
  <c r="S341" i="61"/>
  <c r="AY341" i="36" s="1"/>
  <c r="AD338" i="36"/>
  <c r="AB329" i="36"/>
  <c r="AH323" i="36"/>
  <c r="AJ321" i="36"/>
  <c r="AJ288" i="36"/>
  <c r="AJ266" i="36"/>
  <c r="S361" i="62"/>
  <c r="AI361" i="36"/>
  <c r="V353" i="36"/>
  <c r="AI354" i="36"/>
  <c r="AE336" i="36"/>
  <c r="AC327" i="36"/>
  <c r="AI321" i="36"/>
  <c r="AI310" i="36"/>
  <c r="AI233" i="36"/>
  <c r="AI209" i="36"/>
  <c r="AI154" i="36"/>
  <c r="S48" i="62"/>
  <c r="AI48" i="36"/>
  <c r="S133" i="62"/>
  <c r="AI133" i="36"/>
  <c r="AB327" i="36"/>
  <c r="AD325" i="36"/>
  <c r="S33" i="60"/>
  <c r="AW33" i="36" s="1"/>
  <c r="AH33" i="36"/>
  <c r="S47" i="60"/>
  <c r="AH47" i="36"/>
  <c r="S119" i="60"/>
  <c r="AH119" i="36"/>
  <c r="S191" i="60"/>
  <c r="AH191" i="36"/>
  <c r="S20" i="61"/>
  <c r="AY20" i="36" s="1"/>
  <c r="AJ20" i="36"/>
  <c r="S355" i="61"/>
  <c r="AY355" i="36" s="1"/>
  <c r="AJ355" i="36"/>
  <c r="S41" i="62"/>
  <c r="AX41" i="36" s="1"/>
  <c r="AI41" i="36"/>
  <c r="V352" i="36"/>
  <c r="V351" i="36"/>
  <c r="V329" i="36"/>
  <c r="AG354" i="36"/>
  <c r="Y340" i="36"/>
  <c r="AG332" i="36"/>
  <c r="AI330" i="36"/>
  <c r="AC325" i="36"/>
  <c r="AE323" i="36"/>
  <c r="AI308" i="36"/>
  <c r="AI253" i="36"/>
  <c r="AI231" i="36"/>
  <c r="S379" i="15"/>
  <c r="AN379" i="36" s="1"/>
  <c r="Y379" i="36"/>
  <c r="S392" i="56"/>
  <c r="AS392" i="36" s="1"/>
  <c r="AD392" i="36"/>
  <c r="S373" i="56"/>
  <c r="AD373" i="36"/>
  <c r="AU365" i="36"/>
  <c r="S378" i="54"/>
  <c r="AB378" i="36"/>
  <c r="S358" i="54"/>
  <c r="S366" i="55"/>
  <c r="AR366" i="36" s="1"/>
  <c r="AC366" i="36"/>
  <c r="S383" i="53"/>
  <c r="AA383" i="36"/>
  <c r="AB365" i="36"/>
  <c r="S365" i="54"/>
  <c r="AQ365" i="36" s="1"/>
  <c r="S384" i="55"/>
  <c r="AR384" i="36" s="1"/>
  <c r="AC384" i="36"/>
  <c r="AD372" i="36"/>
  <c r="S372" i="56"/>
  <c r="S372" i="15"/>
  <c r="AN372" i="36" s="1"/>
  <c r="Y372" i="36"/>
  <c r="S364" i="54"/>
  <c r="AQ364" i="36" s="1"/>
  <c r="AB364" i="36"/>
  <c r="AE379" i="36"/>
  <c r="S379" i="57"/>
  <c r="AT379" i="36" s="1"/>
  <c r="S378" i="15"/>
  <c r="Y378" i="36"/>
  <c r="S389" i="55"/>
  <c r="AR389" i="36" s="1"/>
  <c r="AC389" i="36"/>
  <c r="AE385" i="36"/>
  <c r="S385" i="57"/>
  <c r="V359" i="36"/>
  <c r="AB363" i="36"/>
  <c r="S363" i="54"/>
  <c r="AQ363" i="36" s="1"/>
  <c r="AJ393" i="36"/>
  <c r="S393" i="61"/>
  <c r="AY393" i="36" s="1"/>
  <c r="AF371" i="36"/>
  <c r="S371" i="58"/>
  <c r="S377" i="53"/>
  <c r="AA377" i="36"/>
  <c r="S378" i="55"/>
  <c r="AR378" i="36" s="1"/>
  <c r="AC378" i="36"/>
  <c r="AH380" i="36"/>
  <c r="S380" i="60"/>
  <c r="AE373" i="36"/>
  <c r="S373" i="57"/>
  <c r="N4" i="36"/>
  <c r="S375" i="52"/>
  <c r="AO375" i="36" s="1"/>
  <c r="Z375" i="36"/>
  <c r="AA375" i="36"/>
  <c r="S375" i="53"/>
  <c r="AP375" i="36" s="1"/>
  <c r="AF375" i="36"/>
  <c r="S375" i="58"/>
  <c r="S374" i="53"/>
  <c r="AA374" i="36"/>
  <c r="AG368" i="36"/>
  <c r="S368" i="59"/>
  <c r="AV368" i="36" s="1"/>
  <c r="S383" i="60"/>
  <c r="AW383" i="36" s="1"/>
  <c r="AH383" i="36"/>
  <c r="S372" i="62"/>
  <c r="AX372" i="36" s="1"/>
  <c r="AI372" i="36"/>
  <c r="AE370" i="36"/>
  <c r="S370" i="57"/>
  <c r="AI365" i="36"/>
  <c r="S365" i="62"/>
  <c r="AX365" i="36" s="1"/>
  <c r="S379" i="52"/>
  <c r="AO379" i="36" s="1"/>
  <c r="Z379" i="36"/>
  <c r="AH369" i="36"/>
  <c r="S369" i="60"/>
  <c r="AW369" i="36" s="1"/>
  <c r="Z367" i="36"/>
  <c r="S367" i="52"/>
  <c r="AO367" i="36" s="1"/>
  <c r="AF391" i="36"/>
  <c r="S391" i="58"/>
  <c r="AU391" i="36" s="1"/>
  <c r="S385" i="52"/>
  <c r="Z385" i="36"/>
  <c r="S391" i="53"/>
  <c r="AP391" i="36" s="1"/>
  <c r="AA391" i="36"/>
  <c r="AA372" i="36"/>
  <c r="S372" i="53"/>
  <c r="AP372" i="36" s="1"/>
  <c r="AE394" i="36"/>
  <c r="S394" i="57"/>
  <c r="AT394" i="36" s="1"/>
  <c r="AG392" i="36"/>
  <c r="S392" i="59"/>
  <c r="AV392" i="36" s="1"/>
  <c r="V382" i="36"/>
  <c r="S389" i="15"/>
  <c r="AN389" i="36" s="1"/>
  <c r="Y389" i="36"/>
  <c r="S370" i="15"/>
  <c r="AN370" i="36" s="1"/>
  <c r="Y370" i="36"/>
  <c r="AA381" i="36"/>
  <c r="S381" i="53"/>
  <c r="AP381" i="36" s="1"/>
  <c r="S384" i="56"/>
  <c r="AS384" i="36" s="1"/>
  <c r="AD384" i="36"/>
  <c r="AE391" i="36"/>
  <c r="S391" i="57"/>
  <c r="AT391" i="36" s="1"/>
  <c r="S363" i="58"/>
  <c r="AU363" i="36" s="1"/>
  <c r="AF363" i="36"/>
  <c r="S383" i="59"/>
  <c r="AV383" i="36" s="1"/>
  <c r="AG383" i="36"/>
  <c r="AD364" i="36"/>
  <c r="S364" i="56"/>
  <c r="AS364" i="36" s="1"/>
  <c r="Y369" i="36"/>
  <c r="V356" i="36"/>
  <c r="S380" i="52"/>
  <c r="AO380" i="36" s="1"/>
  <c r="AB375" i="36"/>
  <c r="S375" i="54"/>
  <c r="AQ375" i="36" s="1"/>
  <c r="AI386" i="36"/>
  <c r="S386" i="62"/>
  <c r="AX386" i="36" s="1"/>
  <c r="S380" i="62"/>
  <c r="AX380" i="36" s="1"/>
  <c r="AB381" i="36"/>
  <c r="S381" i="54"/>
  <c r="AB362" i="36"/>
  <c r="S362" i="54"/>
  <c r="AQ362" i="36" s="1"/>
  <c r="S376" i="56"/>
  <c r="AD376" i="36"/>
  <c r="AJ369" i="36"/>
  <c r="S369" i="61"/>
  <c r="AY369" i="36" s="1"/>
  <c r="S374" i="15"/>
  <c r="AN374" i="36" s="1"/>
  <c r="Y374" i="36"/>
  <c r="S378" i="52"/>
  <c r="AO378" i="36" s="1"/>
  <c r="Z378" i="36"/>
  <c r="AB373" i="36"/>
  <c r="S373" i="54"/>
  <c r="AQ373" i="36" s="1"/>
  <c r="S388" i="57"/>
  <c r="AT388" i="36" s="1"/>
  <c r="AE388" i="36"/>
  <c r="AJ392" i="36"/>
  <c r="S392" i="61"/>
  <c r="AY392" i="36" s="1"/>
  <c r="S371" i="62"/>
  <c r="AX371" i="36" s="1"/>
  <c r="AI371" i="36"/>
  <c r="V379" i="36"/>
  <c r="S384" i="53"/>
  <c r="AP384" i="36" s="1"/>
  <c r="AA384" i="36"/>
  <c r="S372" i="54"/>
  <c r="AQ372" i="36" s="1"/>
  <c r="AB372" i="36"/>
  <c r="AB359" i="36"/>
  <c r="S359" i="54"/>
  <c r="AQ359" i="36" s="1"/>
  <c r="AD367" i="36"/>
  <c r="S367" i="56"/>
  <c r="AS367" i="36" s="1"/>
  <c r="S366" i="59"/>
  <c r="AV366" i="36" s="1"/>
  <c r="AG366" i="36"/>
  <c r="AH394" i="36"/>
  <c r="S394" i="60"/>
  <c r="AW394" i="36" s="1"/>
  <c r="L4" i="36"/>
  <c r="Y373" i="36"/>
  <c r="S373" i="15"/>
  <c r="AN373" i="36" s="1"/>
  <c r="AA378" i="36"/>
  <c r="S378" i="53"/>
  <c r="AP378" i="36" s="1"/>
  <c r="S380" i="55"/>
  <c r="AR380" i="36" s="1"/>
  <c r="S394" i="56"/>
  <c r="AS394" i="36" s="1"/>
  <c r="S382" i="56"/>
  <c r="AS382" i="36" s="1"/>
  <c r="S377" i="59"/>
  <c r="AV377" i="36" s="1"/>
  <c r="S371" i="59"/>
  <c r="AV371" i="36" s="1"/>
  <c r="S368" i="60"/>
  <c r="AH368" i="36"/>
  <c r="S362" i="60"/>
  <c r="AW362" i="36" s="1"/>
  <c r="AH362" i="36"/>
  <c r="S366" i="57"/>
  <c r="AT366" i="36" s="1"/>
  <c r="AE366" i="36"/>
  <c r="AG365" i="36"/>
  <c r="S367" i="61"/>
  <c r="AY367" i="36" s="1"/>
  <c r="AJ367" i="36"/>
  <c r="S360" i="54"/>
  <c r="AQ360" i="36" s="1"/>
  <c r="AB360" i="36"/>
  <c r="S386" i="55"/>
  <c r="AC386" i="36"/>
  <c r="AF394" i="36"/>
  <c r="S394" i="58"/>
  <c r="AU394" i="36" s="1"/>
  <c r="V377" i="36"/>
  <c r="V369" i="36"/>
  <c r="O4" i="36"/>
  <c r="V393" i="36"/>
  <c r="S390" i="15"/>
  <c r="AN390" i="36" s="1"/>
  <c r="Y390" i="36"/>
  <c r="S371" i="15"/>
  <c r="AN371" i="36" s="1"/>
  <c r="Y371" i="36"/>
  <c r="S394" i="52"/>
  <c r="AO394" i="36" s="1"/>
  <c r="Z394" i="36"/>
  <c r="S388" i="52"/>
  <c r="Z388" i="36"/>
  <c r="S377" i="57"/>
  <c r="AT377" i="36" s="1"/>
  <c r="AE377" i="36"/>
  <c r="V387" i="36"/>
  <c r="S382" i="53"/>
  <c r="AP382" i="36" s="1"/>
  <c r="AA382" i="36"/>
  <c r="S364" i="57"/>
  <c r="AT364" i="36" s="1"/>
  <c r="AG382" i="36"/>
  <c r="S382" i="59"/>
  <c r="AV382" i="36" s="1"/>
  <c r="AG363" i="36"/>
  <c r="S363" i="59"/>
  <c r="AV363" i="36" s="1"/>
  <c r="AF374" i="36"/>
  <c r="S374" i="58"/>
  <c r="AU374" i="36" s="1"/>
  <c r="AG388" i="36"/>
  <c r="S388" i="59"/>
  <c r="AV388" i="36" s="1"/>
  <c r="AG375" i="36"/>
  <c r="S375" i="59"/>
  <c r="AV375" i="36" s="1"/>
  <c r="S369" i="53"/>
  <c r="AA369" i="36"/>
  <c r="S381" i="59"/>
  <c r="AV381" i="36" s="1"/>
  <c r="AG381" i="36"/>
  <c r="S383" i="61"/>
  <c r="AY383" i="36" s="1"/>
  <c r="AJ383" i="36"/>
  <c r="S377" i="55"/>
  <c r="AR377" i="36" s="1"/>
  <c r="AC377" i="36"/>
  <c r="S379" i="56"/>
  <c r="AS379" i="36" s="1"/>
  <c r="AD379" i="36"/>
  <c r="AE363" i="36"/>
  <c r="S363" i="57"/>
  <c r="S365" i="60"/>
  <c r="AW365" i="36" s="1"/>
  <c r="AH365" i="36"/>
  <c r="S374" i="62"/>
  <c r="AX374" i="36" s="1"/>
  <c r="AI374" i="36"/>
  <c r="S385" i="56"/>
  <c r="AS385" i="36" s="1"/>
  <c r="AD385" i="36"/>
  <c r="S364" i="59"/>
  <c r="AG364" i="36"/>
  <c r="AB387" i="36"/>
  <c r="V371" i="36"/>
  <c r="V365" i="36"/>
  <c r="V390" i="36"/>
  <c r="S394" i="59"/>
  <c r="AV394" i="36" s="1"/>
  <c r="AG394" i="36"/>
  <c r="AJ366" i="36"/>
  <c r="S366" i="61"/>
  <c r="AY366" i="36" s="1"/>
  <c r="S364" i="55"/>
  <c r="AR364" i="36" s="1"/>
  <c r="AC364" i="36"/>
  <c r="AD383" i="36"/>
  <c r="AE362" i="36"/>
  <c r="AH373" i="36"/>
  <c r="S366" i="15"/>
  <c r="AN366" i="36" s="1"/>
  <c r="Y366" i="36"/>
  <c r="S369" i="55"/>
  <c r="AR369" i="36" s="1"/>
  <c r="S374" i="57"/>
  <c r="AT374" i="36" s="1"/>
  <c r="AE374" i="36"/>
  <c r="AH391" i="36"/>
  <c r="S391" i="60"/>
  <c r="AC381" i="36"/>
  <c r="AF378" i="36"/>
  <c r="S361" i="54"/>
  <c r="AQ361" i="36" s="1"/>
  <c r="AB361" i="36"/>
  <c r="S374" i="59"/>
  <c r="AV374" i="36" s="1"/>
  <c r="AG374" i="36"/>
  <c r="S371" i="61"/>
  <c r="AY371" i="36" s="1"/>
  <c r="AJ371" i="36"/>
  <c r="V392" i="36"/>
  <c r="P4" i="36"/>
  <c r="AE372" i="36"/>
  <c r="U4" i="36"/>
  <c r="S386" i="15"/>
  <c r="AN386" i="36" s="1"/>
  <c r="Y386" i="36"/>
  <c r="AF365" i="36"/>
  <c r="S385" i="60"/>
  <c r="AH385" i="36"/>
  <c r="S363" i="62"/>
  <c r="AX363" i="36" s="1"/>
  <c r="AI363" i="36"/>
  <c r="S367" i="15"/>
  <c r="AN367" i="36" s="1"/>
  <c r="Y367" i="36"/>
  <c r="Z384" i="36"/>
  <c r="S384" i="52"/>
  <c r="AO384" i="36" s="1"/>
  <c r="S393" i="54"/>
  <c r="AB393" i="36"/>
  <c r="AE365" i="36"/>
  <c r="S365" i="57"/>
  <c r="AT365" i="36" s="1"/>
  <c r="S382" i="58"/>
  <c r="AU382" i="36" s="1"/>
  <c r="S391" i="59"/>
  <c r="AV391" i="36" s="1"/>
  <c r="S385" i="59"/>
  <c r="AV385" i="36" s="1"/>
  <c r="S368" i="62"/>
  <c r="AX368" i="36" s="1"/>
  <c r="S365" i="61"/>
  <c r="AY365" i="36" s="1"/>
  <c r="S4" i="36"/>
  <c r="AF376" i="36"/>
  <c r="V357" i="36"/>
  <c r="T4" i="36"/>
  <c r="Z390" i="36"/>
  <c r="S390" i="52"/>
  <c r="AO390" i="36" s="1"/>
  <c r="AD368" i="36"/>
  <c r="S368" i="56"/>
  <c r="AS368" i="36" s="1"/>
  <c r="AE371" i="36"/>
  <c r="S371" i="57"/>
  <c r="AT371" i="36" s="1"/>
  <c r="AJ361" i="36"/>
  <c r="V373" i="36"/>
  <c r="V358" i="36"/>
  <c r="M4" i="36"/>
  <c r="AJ376" i="36"/>
  <c r="S376" i="61"/>
  <c r="AY376" i="36" s="1"/>
  <c r="V368" i="36"/>
  <c r="V388" i="36"/>
  <c r="Z381" i="36"/>
  <c r="S391" i="62"/>
  <c r="AI391" i="36"/>
  <c r="V376" i="36"/>
  <c r="V372" i="36"/>
  <c r="V362" i="36"/>
  <c r="K4" i="36"/>
  <c r="V383" i="36"/>
  <c r="V370" i="36"/>
  <c r="S376" i="15"/>
  <c r="AN376" i="36" s="1"/>
  <c r="Y376" i="36"/>
  <c r="AB371" i="36"/>
  <c r="V367" i="36"/>
  <c r="Y394" i="36"/>
  <c r="V384" i="36"/>
  <c r="V391" i="36"/>
  <c r="V361" i="36"/>
  <c r="R4" i="36"/>
  <c r="T378" i="59"/>
  <c r="BK378" i="36" s="1"/>
  <c r="AI394" i="36"/>
  <c r="V374" i="36"/>
  <c r="V366" i="36"/>
  <c r="V360" i="36"/>
  <c r="V380" i="36"/>
  <c r="V363" i="36"/>
  <c r="V355" i="36"/>
  <c r="V386" i="36"/>
  <c r="O31" i="64"/>
  <c r="Q21" i="64"/>
  <c r="T389" i="59"/>
  <c r="BK389" i="36" s="1"/>
  <c r="T365" i="59"/>
  <c r="BK365" i="36" s="1"/>
  <c r="T373" i="59"/>
  <c r="BK373" i="36" s="1"/>
  <c r="T379" i="59"/>
  <c r="BK379" i="36" s="1"/>
  <c r="T390" i="59"/>
  <c r="BK390" i="36" s="1"/>
  <c r="T361" i="59"/>
  <c r="BK361" i="36" s="1"/>
  <c r="T369" i="62"/>
  <c r="BM369" i="36" s="1"/>
  <c r="T381" i="62"/>
  <c r="BM381" i="36" s="1"/>
  <c r="T367" i="58"/>
  <c r="BJ367" i="36" s="1"/>
  <c r="T370" i="58"/>
  <c r="BJ370" i="36" s="1"/>
  <c r="T384" i="58"/>
  <c r="BJ384" i="36" s="1"/>
  <c r="T386" i="58"/>
  <c r="BJ386" i="36" s="1"/>
  <c r="T390" i="55"/>
  <c r="BG390" i="36" s="1"/>
  <c r="T393" i="55"/>
  <c r="BG393" i="36" s="1"/>
  <c r="T372" i="55"/>
  <c r="BG372" i="36" s="1"/>
  <c r="T371" i="54"/>
  <c r="BF371" i="36" s="1"/>
  <c r="T377" i="54"/>
  <c r="BF377" i="36" s="1"/>
  <c r="T383" i="54"/>
  <c r="BF383" i="36" s="1"/>
  <c r="T366" i="52"/>
  <c r="BD366" i="36" s="1"/>
  <c r="T383" i="52"/>
  <c r="BD383" i="36" s="1"/>
  <c r="T388" i="15"/>
  <c r="BC388" i="36" s="1"/>
  <c r="T377" i="52"/>
  <c r="BD377" i="36" s="1"/>
  <c r="T342" i="61"/>
  <c r="BN342" i="36" s="1"/>
  <c r="T333" i="61"/>
  <c r="BN333" i="36" s="1"/>
  <c r="T328" i="61"/>
  <c r="BN328" i="36" s="1"/>
  <c r="T326" i="61"/>
  <c r="BN326" i="36" s="1"/>
  <c r="T325" i="61"/>
  <c r="BN325" i="36" s="1"/>
  <c r="T342" i="62"/>
  <c r="BM342" i="36" s="1"/>
  <c r="T333" i="62"/>
  <c r="BM333" i="36" s="1"/>
  <c r="T326" i="59"/>
  <c r="BK326" i="36" s="1"/>
  <c r="T341" i="58"/>
  <c r="BJ341" i="36" s="1"/>
  <c r="T337" i="58"/>
  <c r="BJ337" i="36" s="1"/>
  <c r="T335" i="58"/>
  <c r="BJ335" i="36" s="1"/>
  <c r="T329" i="58"/>
  <c r="BJ329" i="36" s="1"/>
  <c r="T327" i="58"/>
  <c r="BJ327" i="36" s="1"/>
  <c r="T341" i="57"/>
  <c r="BI341" i="36" s="1"/>
  <c r="T337" i="57"/>
  <c r="BI337" i="36" s="1"/>
  <c r="T337" i="56"/>
  <c r="BH337" i="36" s="1"/>
  <c r="T332" i="56"/>
  <c r="BH332" i="36" s="1"/>
  <c r="T334" i="55"/>
  <c r="BG334" i="36" s="1"/>
  <c r="T327" i="55"/>
  <c r="BG327" i="36" s="1"/>
  <c r="T325" i="55"/>
  <c r="BG325" i="36" s="1"/>
  <c r="T341" i="54"/>
  <c r="BF341" i="36" s="1"/>
  <c r="T335" i="54"/>
  <c r="BF335" i="36" s="1"/>
  <c r="T334" i="54"/>
  <c r="BF334" i="36" s="1"/>
  <c r="T329" i="54"/>
  <c r="BF329" i="36" s="1"/>
  <c r="T336" i="53"/>
  <c r="BE336" i="36" s="1"/>
  <c r="T338" i="52"/>
  <c r="BD338" i="36" s="1"/>
  <c r="T336" i="52"/>
  <c r="BD336" i="36" s="1"/>
  <c r="T332" i="52"/>
  <c r="BD332" i="36" s="1"/>
  <c r="T330" i="52"/>
  <c r="BD330" i="36" s="1"/>
  <c r="T339" i="15"/>
  <c r="BC339" i="36" s="1"/>
  <c r="T327" i="15"/>
  <c r="BC327" i="36" s="1"/>
  <c r="T325" i="15"/>
  <c r="BC325" i="36" s="1"/>
  <c r="T354" i="62"/>
  <c r="BM354" i="36" s="1"/>
  <c r="T351" i="62"/>
  <c r="BM351" i="36" s="1"/>
  <c r="T347" i="62"/>
  <c r="BM347" i="36" s="1"/>
  <c r="T374" i="61"/>
  <c r="BN374" i="36" s="1"/>
  <c r="T376" i="62"/>
  <c r="BM376" i="36" s="1"/>
  <c r="T388" i="62"/>
  <c r="BM388" i="36" s="1"/>
  <c r="T394" i="62"/>
  <c r="BM394" i="36" s="1"/>
  <c r="T371" i="60"/>
  <c r="BL371" i="36" s="1"/>
  <c r="T372" i="60"/>
  <c r="BL372" i="36" s="1"/>
  <c r="T373" i="60"/>
  <c r="BL373" i="36" s="1"/>
  <c r="T375" i="60"/>
  <c r="BL375" i="36" s="1"/>
  <c r="T378" i="60"/>
  <c r="BL378" i="36" s="1"/>
  <c r="T381" i="60"/>
  <c r="BL381" i="36" s="1"/>
  <c r="T390" i="60"/>
  <c r="BL390" i="36" s="1"/>
  <c r="T392" i="60"/>
  <c r="BL392" i="36" s="1"/>
  <c r="T389" i="58"/>
  <c r="BJ389" i="36" s="1"/>
  <c r="T362" i="57"/>
  <c r="BI362" i="36" s="1"/>
  <c r="T367" i="57"/>
  <c r="BI367" i="36" s="1"/>
  <c r="T380" i="57"/>
  <c r="BI380" i="36" s="1"/>
  <c r="T340" i="62"/>
  <c r="BM340" i="36" s="1"/>
  <c r="T336" i="62"/>
  <c r="BM336" i="36" s="1"/>
  <c r="T330" i="62"/>
  <c r="BM330" i="36" s="1"/>
  <c r="T329" i="62"/>
  <c r="BM329" i="36" s="1"/>
  <c r="T326" i="62"/>
  <c r="BM326" i="36" s="1"/>
  <c r="T331" i="60"/>
  <c r="BL331" i="36" s="1"/>
  <c r="T325" i="60"/>
  <c r="BL325" i="36" s="1"/>
  <c r="T339" i="59"/>
  <c r="BK339" i="36" s="1"/>
  <c r="T332" i="59"/>
  <c r="BK332" i="36" s="1"/>
  <c r="T327" i="59"/>
  <c r="BK327" i="36" s="1"/>
  <c r="T332" i="58"/>
  <c r="BJ332" i="36" s="1"/>
  <c r="T330" i="58"/>
  <c r="BJ330" i="36" s="1"/>
  <c r="T328" i="58"/>
  <c r="BJ328" i="36" s="1"/>
  <c r="T326" i="58"/>
  <c r="BJ326" i="36" s="1"/>
  <c r="T336" i="57"/>
  <c r="BI336" i="36" s="1"/>
  <c r="T335" i="57"/>
  <c r="BI335" i="36" s="1"/>
  <c r="T333" i="57"/>
  <c r="BI333" i="36" s="1"/>
  <c r="T330" i="57"/>
  <c r="BI330" i="36" s="1"/>
  <c r="T329" i="57"/>
  <c r="BI329" i="36" s="1"/>
  <c r="T326" i="57"/>
  <c r="BI326" i="36" s="1"/>
  <c r="T341" i="56"/>
  <c r="BH341" i="36" s="1"/>
  <c r="T331" i="56"/>
  <c r="BH331" i="36" s="1"/>
  <c r="T339" i="55"/>
  <c r="BG339" i="36" s="1"/>
  <c r="T335" i="55"/>
  <c r="BG335" i="36" s="1"/>
  <c r="T326" i="55"/>
  <c r="BG326" i="36" s="1"/>
  <c r="T336" i="54"/>
  <c r="BF336" i="36" s="1"/>
  <c r="T333" i="54"/>
  <c r="BF333" i="36" s="1"/>
  <c r="T330" i="54"/>
  <c r="BF330" i="36" s="1"/>
  <c r="T337" i="53"/>
  <c r="BE337" i="36" s="1"/>
  <c r="T335" i="53"/>
  <c r="BE335" i="36" s="1"/>
  <c r="T330" i="53"/>
  <c r="BE330" i="36" s="1"/>
  <c r="T339" i="52"/>
  <c r="BD339" i="36" s="1"/>
  <c r="T327" i="52"/>
  <c r="BD327" i="36" s="1"/>
  <c r="T326" i="52"/>
  <c r="BD326" i="36" s="1"/>
  <c r="T325" i="52"/>
  <c r="BD325" i="36" s="1"/>
  <c r="T341" i="15"/>
  <c r="BC341" i="36" s="1"/>
  <c r="T340" i="15"/>
  <c r="BC340" i="36" s="1"/>
  <c r="T333" i="15"/>
  <c r="BC333" i="36" s="1"/>
  <c r="T330" i="15"/>
  <c r="BC330" i="36" s="1"/>
  <c r="T326" i="15"/>
  <c r="BC326" i="36" s="1"/>
  <c r="T347" i="52"/>
  <c r="BD347" i="36" s="1"/>
  <c r="T364" i="61"/>
  <c r="BN364" i="36" s="1"/>
  <c r="T368" i="61"/>
  <c r="BN368" i="36" s="1"/>
  <c r="T385" i="61"/>
  <c r="BN385" i="36" s="1"/>
  <c r="T387" i="62"/>
  <c r="BM387" i="36" s="1"/>
  <c r="T364" i="58"/>
  <c r="BJ364" i="36" s="1"/>
  <c r="T372" i="58"/>
  <c r="BJ372" i="36" s="1"/>
  <c r="T376" i="58"/>
  <c r="BJ376" i="36" s="1"/>
  <c r="T378" i="58"/>
  <c r="BJ378" i="36" s="1"/>
  <c r="T387" i="58"/>
  <c r="BJ387" i="36" s="1"/>
  <c r="T361" i="57"/>
  <c r="BI361" i="36" s="1"/>
  <c r="T372" i="57"/>
  <c r="BI372" i="36" s="1"/>
  <c r="T363" i="56"/>
  <c r="BH363" i="36" s="1"/>
  <c r="T374" i="56"/>
  <c r="BH374" i="36" s="1"/>
  <c r="T377" i="56"/>
  <c r="BH377" i="36" s="1"/>
  <c r="T378" i="56"/>
  <c r="BH378" i="36" s="1"/>
  <c r="T381" i="56"/>
  <c r="BH381" i="36" s="1"/>
  <c r="T383" i="56"/>
  <c r="BH383" i="36" s="1"/>
  <c r="T389" i="56"/>
  <c r="BH389" i="36" s="1"/>
  <c r="T386" i="54"/>
  <c r="BF386" i="36" s="1"/>
  <c r="T389" i="54"/>
  <c r="BF389" i="36" s="1"/>
  <c r="T384" i="15"/>
  <c r="BC384" i="36" s="1"/>
  <c r="T387" i="54"/>
  <c r="BF387" i="36" s="1"/>
  <c r="T367" i="53"/>
  <c r="BE367" i="36" s="1"/>
  <c r="T353" i="61"/>
  <c r="BN353" i="36" s="1"/>
  <c r="T350" i="61"/>
  <c r="BN350" i="36" s="1"/>
  <c r="T359" i="60"/>
  <c r="BL359" i="36" s="1"/>
  <c r="T352" i="60"/>
  <c r="BL352" i="36" s="1"/>
  <c r="T349" i="60"/>
  <c r="BL349" i="36" s="1"/>
  <c r="T352" i="59"/>
  <c r="BK352" i="36" s="1"/>
  <c r="T343" i="58"/>
  <c r="BJ343" i="36" s="1"/>
  <c r="T352" i="57"/>
  <c r="BI352" i="36" s="1"/>
  <c r="T343" i="57"/>
  <c r="BI343" i="36" s="1"/>
  <c r="T346" i="52"/>
  <c r="BD346" i="36" s="1"/>
  <c r="T362" i="61"/>
  <c r="BN362" i="36" s="1"/>
  <c r="T372" i="61"/>
  <c r="BN372" i="36" s="1"/>
  <c r="T379" i="61"/>
  <c r="BN379" i="36" s="1"/>
  <c r="T391" i="61"/>
  <c r="BN391" i="36" s="1"/>
  <c r="T375" i="62"/>
  <c r="BM375" i="36" s="1"/>
  <c r="T393" i="62"/>
  <c r="BM393" i="36" s="1"/>
  <c r="T365" i="58"/>
  <c r="BJ365" i="36" s="1"/>
  <c r="T343" i="52"/>
  <c r="BD343" i="36" s="1"/>
  <c r="T373" i="58"/>
  <c r="BJ373" i="36" s="1"/>
  <c r="T368" i="53"/>
  <c r="BE368" i="36" s="1"/>
  <c r="T371" i="53"/>
  <c r="BE371" i="36" s="1"/>
  <c r="T385" i="53"/>
  <c r="BE385" i="36" s="1"/>
  <c r="T389" i="53"/>
  <c r="BE389" i="36" s="1"/>
  <c r="T390" i="53"/>
  <c r="BE390" i="36" s="1"/>
  <c r="T394" i="53"/>
  <c r="BE394" i="36" s="1"/>
  <c r="T381" i="52"/>
  <c r="BD381" i="36" s="1"/>
  <c r="T387" i="15"/>
  <c r="BC387" i="36" s="1"/>
  <c r="T369" i="15"/>
  <c r="BC369" i="36" s="1"/>
  <c r="T378" i="61"/>
  <c r="BN378" i="36" s="1"/>
  <c r="T378" i="62"/>
  <c r="BM378" i="36" s="1"/>
  <c r="T373" i="62"/>
  <c r="BM373" i="36" s="1"/>
  <c r="T379" i="60"/>
  <c r="BL379" i="36" s="1"/>
  <c r="T387" i="60"/>
  <c r="BL387" i="36" s="1"/>
  <c r="T380" i="58"/>
  <c r="BJ380" i="36" s="1"/>
  <c r="T393" i="57"/>
  <c r="BI393" i="36" s="1"/>
  <c r="T380" i="56"/>
  <c r="BH380" i="36" s="1"/>
  <c r="T325" i="56"/>
  <c r="BH325" i="36" s="1"/>
  <c r="T332" i="55"/>
  <c r="BG332" i="36" s="1"/>
  <c r="T381" i="55"/>
  <c r="BG381" i="36" s="1"/>
  <c r="T386" i="53"/>
  <c r="BE386" i="36" s="1"/>
  <c r="T383" i="15"/>
  <c r="BC383" i="36" s="1"/>
  <c r="J4" i="36"/>
  <c r="T389" i="61"/>
  <c r="BN389" i="36" s="1"/>
  <c r="T361" i="61"/>
  <c r="BN361" i="36" s="1"/>
  <c r="T384" i="60"/>
  <c r="BL384" i="36" s="1"/>
  <c r="T393" i="60"/>
  <c r="BL393" i="36" s="1"/>
  <c r="T389" i="57"/>
  <c r="BI389" i="36" s="1"/>
  <c r="T383" i="57"/>
  <c r="BI383" i="36" s="1"/>
  <c r="T393" i="52"/>
  <c r="BD393" i="36" s="1"/>
  <c r="T371" i="52"/>
  <c r="BD371" i="36" s="1"/>
  <c r="T394" i="15"/>
  <c r="BC394" i="36" s="1"/>
  <c r="U10" i="36"/>
  <c r="S14" i="56"/>
  <c r="AD14" i="36"/>
  <c r="N10" i="36"/>
  <c r="S10" i="36"/>
  <c r="L10" i="36"/>
  <c r="T10" i="36"/>
  <c r="R10" i="36"/>
  <c r="Q10" i="36"/>
  <c r="O10" i="36"/>
  <c r="T324" i="56"/>
  <c r="BH324" i="36" s="1"/>
  <c r="T324" i="61"/>
  <c r="BN324" i="36" s="1"/>
  <c r="T323" i="60"/>
  <c r="BL323" i="36" s="1"/>
  <c r="T324" i="53"/>
  <c r="BE324" i="36" s="1"/>
  <c r="T324" i="60"/>
  <c r="BL324" i="36" s="1"/>
  <c r="T324" i="52"/>
  <c r="BD324" i="36" s="1"/>
  <c r="T323" i="52"/>
  <c r="BD323" i="36" s="1"/>
  <c r="T323" i="53"/>
  <c r="BE323" i="36" s="1"/>
  <c r="T323" i="54"/>
  <c r="BF323" i="36" s="1"/>
  <c r="T323" i="57"/>
  <c r="BI323" i="36" s="1"/>
  <c r="T322" i="62"/>
  <c r="BM322" i="36" s="1"/>
  <c r="T322" i="59"/>
  <c r="BK322" i="36" s="1"/>
  <c r="T322" i="60"/>
  <c r="BL322" i="36" s="1"/>
  <c r="T322" i="54"/>
  <c r="BF322" i="36" s="1"/>
  <c r="T322" i="57"/>
  <c r="BI322" i="36" s="1"/>
  <c r="T321" i="54"/>
  <c r="BF321" i="36" s="1"/>
  <c r="T321" i="58"/>
  <c r="BJ321" i="36" s="1"/>
  <c r="T321" i="62"/>
  <c r="BM321" i="36" s="1"/>
  <c r="T25" i="55"/>
  <c r="BG25" i="36" s="1"/>
  <c r="Z16" i="36"/>
  <c r="AG13" i="36"/>
  <c r="M10" i="36"/>
  <c r="T138" i="52"/>
  <c r="BD138" i="36" s="1"/>
  <c r="T168" i="57"/>
  <c r="BI168" i="36" s="1"/>
  <c r="T252" i="58"/>
  <c r="BJ252" i="36" s="1"/>
  <c r="T16" i="52"/>
  <c r="BD16" i="36" s="1"/>
  <c r="T266" i="58"/>
  <c r="BJ266" i="36" s="1"/>
  <c r="T243" i="56"/>
  <c r="BH243" i="36" s="1"/>
  <c r="T217" i="58"/>
  <c r="BJ217" i="36" s="1"/>
  <c r="T146" i="52"/>
  <c r="BD146" i="36" s="1"/>
  <c r="T196" i="52"/>
  <c r="BD196" i="36" s="1"/>
  <c r="T17" i="52"/>
  <c r="BD17" i="36" s="1"/>
  <c r="T313" i="52"/>
  <c r="BD313" i="36" s="1"/>
  <c r="T19" i="62"/>
  <c r="BM19" i="36" s="1"/>
  <c r="T283" i="62"/>
  <c r="BM283" i="36" s="1"/>
  <c r="T296" i="62"/>
  <c r="BM296" i="36" s="1"/>
  <c r="T247" i="62"/>
  <c r="BM247" i="36" s="1"/>
  <c r="T216" i="62"/>
  <c r="BM216" i="36" s="1"/>
  <c r="T230" i="62"/>
  <c r="BM230" i="36" s="1"/>
  <c r="T235" i="56"/>
  <c r="BH235" i="36" s="1"/>
  <c r="T249" i="61"/>
  <c r="BN249" i="36" s="1"/>
  <c r="T138" i="62"/>
  <c r="BM138" i="36" s="1"/>
  <c r="T18" i="52"/>
  <c r="BD18" i="36" s="1"/>
  <c r="T226" i="52"/>
  <c r="BD226" i="36" s="1"/>
  <c r="T139" i="61"/>
  <c r="BN139" i="36" s="1"/>
  <c r="T319" i="58"/>
  <c r="BJ319" i="36" s="1"/>
  <c r="T140" i="56"/>
  <c r="BH140" i="36" s="1"/>
  <c r="T155" i="60"/>
  <c r="BL155" i="36" s="1"/>
  <c r="T107" i="61"/>
  <c r="BN107" i="36" s="1"/>
  <c r="T86" i="59"/>
  <c r="BK86" i="36" s="1"/>
  <c r="T164" i="52"/>
  <c r="BD164" i="36" s="1"/>
  <c r="T209" i="54"/>
  <c r="BF209" i="36" s="1"/>
  <c r="T225" i="55"/>
  <c r="BG225" i="36" s="1"/>
  <c r="T219" i="54"/>
  <c r="BF219" i="36" s="1"/>
  <c r="T191" i="55"/>
  <c r="BG191" i="36" s="1"/>
  <c r="T133" i="52"/>
  <c r="BD133" i="36" s="1"/>
  <c r="T270" i="52"/>
  <c r="BD270" i="36" s="1"/>
  <c r="T243" i="59"/>
  <c r="BK243" i="36" s="1"/>
  <c r="T300" i="59"/>
  <c r="BK300" i="36" s="1"/>
  <c r="T191" i="62"/>
  <c r="BM191" i="36" s="1"/>
  <c r="T102" i="54"/>
  <c r="BF102" i="36" s="1"/>
  <c r="T202" i="55"/>
  <c r="BG202" i="36" s="1"/>
  <c r="T238" i="61"/>
  <c r="BN238" i="36" s="1"/>
  <c r="T318" i="61"/>
  <c r="BN318" i="36" s="1"/>
  <c r="T159" i="55"/>
  <c r="BG159" i="36" s="1"/>
  <c r="T120" i="62"/>
  <c r="BM120" i="36" s="1"/>
  <c r="T304" i="62"/>
  <c r="BM304" i="36" s="1"/>
  <c r="T312" i="55"/>
  <c r="BG312" i="36" s="1"/>
  <c r="T225" i="57"/>
  <c r="BI225" i="36" s="1"/>
  <c r="T269" i="57"/>
  <c r="BI269" i="36" s="1"/>
  <c r="T204" i="59"/>
  <c r="BK204" i="36" s="1"/>
  <c r="T101" i="61"/>
  <c r="BN101" i="36" s="1"/>
  <c r="T310" i="56"/>
  <c r="BH310" i="36" s="1"/>
  <c r="T173" i="59"/>
  <c r="BK173" i="36" s="1"/>
  <c r="T231" i="59"/>
  <c r="BK231" i="36" s="1"/>
  <c r="T49" i="61"/>
  <c r="BN49" i="36" s="1"/>
  <c r="T120" i="61"/>
  <c r="BN120" i="36" s="1"/>
  <c r="T144" i="52"/>
  <c r="BD144" i="36" s="1"/>
  <c r="T138" i="59"/>
  <c r="BK138" i="36" s="1"/>
  <c r="T129" i="62"/>
  <c r="BM129" i="36" s="1"/>
  <c r="T313" i="61"/>
  <c r="BN313" i="36" s="1"/>
  <c r="T151" i="62"/>
  <c r="BM151" i="36" s="1"/>
  <c r="T173" i="62"/>
  <c r="BM173" i="36" s="1"/>
  <c r="T151" i="54"/>
  <c r="BF151" i="36" s="1"/>
  <c r="T19" i="59"/>
  <c r="BK19" i="36" s="1"/>
  <c r="T116" i="61"/>
  <c r="BN116" i="36" s="1"/>
  <c r="T315" i="61"/>
  <c r="BN315" i="36" s="1"/>
  <c r="T165" i="61"/>
  <c r="BN165" i="36" s="1"/>
  <c r="T217" i="62"/>
  <c r="BM217" i="36" s="1"/>
  <c r="AO17" i="36"/>
  <c r="Z17" i="36"/>
  <c r="Z18" i="36"/>
  <c r="AO18" i="36"/>
  <c r="J10" i="36"/>
  <c r="V331" i="36"/>
  <c r="K10" i="36"/>
  <c r="V328" i="36"/>
  <c r="V321" i="36"/>
  <c r="V330" i="36"/>
  <c r="V320" i="36"/>
  <c r="T306" i="61"/>
  <c r="BN306" i="36" s="1"/>
  <c r="T321" i="61"/>
  <c r="BN321" i="36" s="1"/>
  <c r="T89" i="61"/>
  <c r="BN89" i="36" s="1"/>
  <c r="T295" i="61"/>
  <c r="BN295" i="36" s="1"/>
  <c r="T302" i="61"/>
  <c r="BN302" i="36" s="1"/>
  <c r="T186" i="61"/>
  <c r="BN186" i="36" s="1"/>
  <c r="T111" i="61"/>
  <c r="BN111" i="36" s="1"/>
  <c r="T214" i="61"/>
  <c r="BN214" i="36" s="1"/>
  <c r="T98" i="61"/>
  <c r="BN98" i="36" s="1"/>
  <c r="T182" i="61"/>
  <c r="BN182" i="36" s="1"/>
  <c r="T246" i="61"/>
  <c r="BN246" i="36" s="1"/>
  <c r="T118" i="61"/>
  <c r="BN118" i="36" s="1"/>
  <c r="T260" i="61"/>
  <c r="BN260" i="36" s="1"/>
  <c r="T292" i="61"/>
  <c r="BN292" i="36" s="1"/>
  <c r="T309" i="61"/>
  <c r="BN309" i="36" s="1"/>
  <c r="T19" i="61"/>
  <c r="BN19" i="36" s="1"/>
  <c r="T104" i="61"/>
  <c r="BN104" i="36" s="1"/>
  <c r="T222" i="61"/>
  <c r="BN222" i="36" s="1"/>
  <c r="T280" i="61"/>
  <c r="BN280" i="36" s="1"/>
  <c r="T167" i="61"/>
  <c r="BN167" i="36" s="1"/>
  <c r="T303" i="61"/>
  <c r="BN303" i="36" s="1"/>
  <c r="T323" i="62"/>
  <c r="BM323" i="36" s="1"/>
  <c r="T337" i="62"/>
  <c r="BM337" i="36" s="1"/>
  <c r="T324" i="62"/>
  <c r="BM324" i="36" s="1"/>
  <c r="T335" i="62"/>
  <c r="BM335" i="36" s="1"/>
  <c r="T202" i="62"/>
  <c r="BM202" i="36" s="1"/>
  <c r="T273" i="62"/>
  <c r="BM273" i="36" s="1"/>
  <c r="T280" i="62"/>
  <c r="BM280" i="36" s="1"/>
  <c r="T100" i="62"/>
  <c r="BM100" i="36" s="1"/>
  <c r="T254" i="62"/>
  <c r="BM254" i="36" s="1"/>
  <c r="T267" i="62"/>
  <c r="BM267" i="36" s="1"/>
  <c r="T308" i="62"/>
  <c r="BM308" i="36" s="1"/>
  <c r="T63" i="62"/>
  <c r="T204" i="62"/>
  <c r="BM204" i="36" s="1"/>
  <c r="T223" i="62"/>
  <c r="BM223" i="36" s="1"/>
  <c r="T268" i="62"/>
  <c r="BM268" i="36" s="1"/>
  <c r="T184" i="62"/>
  <c r="BM184" i="36" s="1"/>
  <c r="T26" i="62"/>
  <c r="BM26" i="36" s="1"/>
  <c r="T320" i="62"/>
  <c r="BM320" i="36" s="1"/>
  <c r="T224" i="62"/>
  <c r="BM224" i="36" s="1"/>
  <c r="T96" i="62"/>
  <c r="BM96" i="36" s="1"/>
  <c r="T238" i="62"/>
  <c r="BM238" i="36" s="1"/>
  <c r="T276" i="62"/>
  <c r="BM276" i="36" s="1"/>
  <c r="T210" i="62"/>
  <c r="BM210" i="36" s="1"/>
  <c r="T232" i="62"/>
  <c r="BM232" i="36" s="1"/>
  <c r="T239" i="62"/>
  <c r="BM239" i="36" s="1"/>
  <c r="T252" i="62"/>
  <c r="BM252" i="36" s="1"/>
  <c r="T245" i="62"/>
  <c r="BM245" i="36" s="1"/>
  <c r="T345" i="62"/>
  <c r="BM345" i="36" s="1"/>
  <c r="T162" i="62"/>
  <c r="BM162" i="36" s="1"/>
  <c r="T182" i="62"/>
  <c r="BM182" i="36" s="1"/>
  <c r="T246" i="62"/>
  <c r="BM246" i="36" s="1"/>
  <c r="T261" i="62"/>
  <c r="BM261" i="36" s="1"/>
  <c r="T208" i="62"/>
  <c r="BM208" i="36" s="1"/>
  <c r="T260" i="62"/>
  <c r="BM260" i="36" s="1"/>
  <c r="T94" i="62"/>
  <c r="BM94" i="36" s="1"/>
  <c r="T158" i="62"/>
  <c r="BM158" i="36" s="1"/>
  <c r="T287" i="62"/>
  <c r="BM287" i="36" s="1"/>
  <c r="T59" i="62"/>
  <c r="BM59" i="36" s="1"/>
  <c r="T251" i="62"/>
  <c r="BM251" i="36" s="1"/>
  <c r="T169" i="62"/>
  <c r="BM169" i="36" s="1"/>
  <c r="T188" i="62"/>
  <c r="BM188" i="36" s="1"/>
  <c r="T317" i="62"/>
  <c r="BM317" i="36" s="1"/>
  <c r="T346" i="62"/>
  <c r="BM346" i="36" s="1"/>
  <c r="T337" i="60"/>
  <c r="BL337" i="36" s="1"/>
  <c r="T338" i="60"/>
  <c r="BL338" i="36" s="1"/>
  <c r="T300" i="60"/>
  <c r="BL300" i="36" s="1"/>
  <c r="T275" i="60"/>
  <c r="BL275" i="36" s="1"/>
  <c r="S64" i="60"/>
  <c r="T54" i="60"/>
  <c r="BL54" i="36" s="1"/>
  <c r="T94" i="60"/>
  <c r="BL94" i="36" s="1"/>
  <c r="T195" i="60"/>
  <c r="BL195" i="36" s="1"/>
  <c r="T337" i="59"/>
  <c r="BK337" i="36" s="1"/>
  <c r="T340" i="59"/>
  <c r="BK340" i="36" s="1"/>
  <c r="T191" i="59"/>
  <c r="BK191" i="36" s="1"/>
  <c r="T238" i="59"/>
  <c r="BK238" i="36" s="1"/>
  <c r="T97" i="59"/>
  <c r="BK97" i="36" s="1"/>
  <c r="T229" i="59"/>
  <c r="BK229" i="36" s="1"/>
  <c r="T232" i="59"/>
  <c r="BK232" i="36" s="1"/>
  <c r="T254" i="59"/>
  <c r="BK254" i="36" s="1"/>
  <c r="T54" i="59"/>
  <c r="BK54" i="36" s="1"/>
  <c r="T210" i="59"/>
  <c r="BK210" i="36" s="1"/>
  <c r="T236" i="59"/>
  <c r="BK236" i="36" s="1"/>
  <c r="T78" i="59"/>
  <c r="BK78" i="36" s="1"/>
  <c r="T182" i="59"/>
  <c r="BK182" i="36" s="1"/>
  <c r="T41" i="59"/>
  <c r="BK41" i="36" s="1"/>
  <c r="T221" i="59"/>
  <c r="BK221" i="36" s="1"/>
  <c r="T340" i="58"/>
  <c r="BJ340" i="36" s="1"/>
  <c r="T342" i="58"/>
  <c r="BJ342" i="36" s="1"/>
  <c r="T273" i="58"/>
  <c r="BJ273" i="36" s="1"/>
  <c r="T184" i="58"/>
  <c r="BJ184" i="36" s="1"/>
  <c r="T350" i="58"/>
  <c r="BJ350" i="36" s="1"/>
  <c r="T114" i="58"/>
  <c r="BJ114" i="36" s="1"/>
  <c r="T206" i="58"/>
  <c r="BJ206" i="36" s="1"/>
  <c r="T213" i="58"/>
  <c r="BJ213" i="36" s="1"/>
  <c r="T269" i="58"/>
  <c r="BJ269" i="36" s="1"/>
  <c r="T225" i="58"/>
  <c r="BJ225" i="36" s="1"/>
  <c r="T324" i="57"/>
  <c r="BI324" i="36" s="1"/>
  <c r="T36" i="57"/>
  <c r="BI36" i="36" s="1"/>
  <c r="T178" i="57"/>
  <c r="BI178" i="36" s="1"/>
  <c r="T346" i="57"/>
  <c r="BI346" i="36" s="1"/>
  <c r="T338" i="56"/>
  <c r="BH338" i="36" s="1"/>
  <c r="T260" i="56"/>
  <c r="BH260" i="36" s="1"/>
  <c r="T36" i="56"/>
  <c r="BH36" i="36" s="1"/>
  <c r="T217" i="56"/>
  <c r="BH217" i="36" s="1"/>
  <c r="T175" i="56"/>
  <c r="BH175" i="36" s="1"/>
  <c r="T173" i="56"/>
  <c r="BH173" i="36" s="1"/>
  <c r="T309" i="56"/>
  <c r="BH309" i="36" s="1"/>
  <c r="T324" i="55"/>
  <c r="BG324" i="36" s="1"/>
  <c r="T340" i="55"/>
  <c r="BG340" i="36" s="1"/>
  <c r="T330" i="55"/>
  <c r="BG330" i="36" s="1"/>
  <c r="T129" i="55"/>
  <c r="BG129" i="36" s="1"/>
  <c r="T246" i="55"/>
  <c r="BG246" i="36" s="1"/>
  <c r="T32" i="55"/>
  <c r="BG32" i="36" s="1"/>
  <c r="T260" i="55"/>
  <c r="BG260" i="36" s="1"/>
  <c r="T54" i="55"/>
  <c r="BG54" i="36" s="1"/>
  <c r="T193" i="55"/>
  <c r="BG193" i="36" s="1"/>
  <c r="T235" i="55"/>
  <c r="BG235" i="36" s="1"/>
  <c r="T151" i="55"/>
  <c r="BG151" i="36" s="1"/>
  <c r="T327" i="54"/>
  <c r="BF327" i="36" s="1"/>
  <c r="T45" i="54"/>
  <c r="BF45" i="36" s="1"/>
  <c r="T279" i="54"/>
  <c r="BF279" i="36" s="1"/>
  <c r="T73" i="54"/>
  <c r="BF73" i="36" s="1"/>
  <c r="T87" i="54"/>
  <c r="BF87" i="36" s="1"/>
  <c r="T240" i="54"/>
  <c r="BF240" i="36" s="1"/>
  <c r="T202" i="54"/>
  <c r="BF202" i="36" s="1"/>
  <c r="T322" i="53"/>
  <c r="BE322" i="36" s="1"/>
  <c r="T133" i="53"/>
  <c r="BE133" i="36" s="1"/>
  <c r="T108" i="53"/>
  <c r="BE108" i="36" s="1"/>
  <c r="T31" i="53"/>
  <c r="BE31" i="36" s="1"/>
  <c r="T316" i="52"/>
  <c r="BD316" i="36" s="1"/>
  <c r="T269" i="52"/>
  <c r="BD269" i="36" s="1"/>
  <c r="T354" i="52"/>
  <c r="BD354" i="36" s="1"/>
  <c r="T42" i="52"/>
  <c r="BD42" i="36" s="1"/>
  <c r="T69" i="52"/>
  <c r="BD69" i="36" s="1"/>
  <c r="T169" i="52"/>
  <c r="BD169" i="36" s="1"/>
  <c r="T332" i="15"/>
  <c r="BC332" i="36" s="1"/>
  <c r="T163" i="62"/>
  <c r="BM163" i="36" s="1"/>
  <c r="T97" i="62"/>
  <c r="BM97" i="36" s="1"/>
  <c r="T170" i="62"/>
  <c r="BM170" i="36" s="1"/>
  <c r="T309" i="62"/>
  <c r="BM309" i="36" s="1"/>
  <c r="T315" i="62"/>
  <c r="BM315" i="36" s="1"/>
  <c r="T229" i="62"/>
  <c r="BM229" i="36" s="1"/>
  <c r="T249" i="62"/>
  <c r="BM249" i="36" s="1"/>
  <c r="T183" i="62"/>
  <c r="BM183" i="36" s="1"/>
  <c r="T302" i="62"/>
  <c r="BM302" i="36" s="1"/>
  <c r="T155" i="62"/>
  <c r="BM155" i="36" s="1"/>
  <c r="T258" i="62"/>
  <c r="BM258" i="36" s="1"/>
  <c r="T161" i="62"/>
  <c r="BM161" i="36" s="1"/>
  <c r="T353" i="62"/>
  <c r="BM353" i="36" s="1"/>
  <c r="T126" i="62"/>
  <c r="BM126" i="36" s="1"/>
  <c r="T265" i="62"/>
  <c r="BM265" i="36" s="1"/>
  <c r="T295" i="62"/>
  <c r="BM295" i="36" s="1"/>
  <c r="T359" i="62"/>
  <c r="BM359" i="36" s="1"/>
  <c r="T313" i="62"/>
  <c r="BM313" i="36" s="1"/>
  <c r="T190" i="62"/>
  <c r="BM190" i="36" s="1"/>
  <c r="T256" i="62"/>
  <c r="BM256" i="36" s="1"/>
  <c r="T278" i="62"/>
  <c r="BM278" i="36" s="1"/>
  <c r="T300" i="62"/>
  <c r="BM300" i="36" s="1"/>
  <c r="T310" i="62"/>
  <c r="BM310" i="36" s="1"/>
  <c r="T77" i="62"/>
  <c r="BM77" i="36" s="1"/>
  <c r="T209" i="62"/>
  <c r="BM209" i="36" s="1"/>
  <c r="T231" i="62"/>
  <c r="BM231" i="36" s="1"/>
  <c r="T253" i="62"/>
  <c r="BM253" i="36" s="1"/>
  <c r="T108" i="62"/>
  <c r="BM108" i="36" s="1"/>
  <c r="T174" i="62"/>
  <c r="BM174" i="36" s="1"/>
  <c r="T218" i="62"/>
  <c r="BM218" i="36" s="1"/>
  <c r="T240" i="62"/>
  <c r="BM240" i="36" s="1"/>
  <c r="T306" i="62"/>
  <c r="BM306" i="36" s="1"/>
  <c r="T68" i="62"/>
  <c r="BM68" i="36" s="1"/>
  <c r="T131" i="62"/>
  <c r="BM131" i="36" s="1"/>
  <c r="T153" i="62"/>
  <c r="BM153" i="36" s="1"/>
  <c r="T197" i="62"/>
  <c r="BM197" i="36" s="1"/>
  <c r="T263" i="62"/>
  <c r="BM263" i="36" s="1"/>
  <c r="T17" i="62"/>
  <c r="BM17" i="36" s="1"/>
  <c r="T215" i="62"/>
  <c r="BM215" i="36" s="1"/>
  <c r="T281" i="62"/>
  <c r="BM281" i="36" s="1"/>
  <c r="T303" i="62"/>
  <c r="BM303" i="36" s="1"/>
  <c r="S13" i="62"/>
  <c r="T145" i="62"/>
  <c r="BM145" i="36" s="1"/>
  <c r="T233" i="62"/>
  <c r="BM233" i="36" s="1"/>
  <c r="T154" i="62"/>
  <c r="BM154" i="36" s="1"/>
  <c r="T256" i="61"/>
  <c r="BN256" i="36" s="1"/>
  <c r="T317" i="61"/>
  <c r="BN317" i="36" s="1"/>
  <c r="T320" i="61"/>
  <c r="BN320" i="36" s="1"/>
  <c r="T288" i="61"/>
  <c r="BN288" i="36" s="1"/>
  <c r="T266" i="61"/>
  <c r="BN266" i="36" s="1"/>
  <c r="T179" i="61"/>
  <c r="BN179" i="36" s="1"/>
  <c r="T245" i="61"/>
  <c r="BN245" i="36" s="1"/>
  <c r="T311" i="61"/>
  <c r="BN311" i="36" s="1"/>
  <c r="T175" i="61"/>
  <c r="BN175" i="36" s="1"/>
  <c r="S13" i="61"/>
  <c r="T217" i="60"/>
  <c r="BL217" i="36" s="1"/>
  <c r="S32" i="60"/>
  <c r="T228" i="60"/>
  <c r="BL228" i="36" s="1"/>
  <c r="T242" i="60"/>
  <c r="BL242" i="36" s="1"/>
  <c r="T286" i="60"/>
  <c r="BL286" i="36" s="1"/>
  <c r="T289" i="60"/>
  <c r="BL289" i="36" s="1"/>
  <c r="T293" i="60"/>
  <c r="BL293" i="36" s="1"/>
  <c r="T271" i="60"/>
  <c r="BL271" i="36" s="1"/>
  <c r="T108" i="60"/>
  <c r="BL108" i="36" s="1"/>
  <c r="T213" i="60"/>
  <c r="BL213" i="36" s="1"/>
  <c r="T313" i="60"/>
  <c r="BL313" i="36" s="1"/>
  <c r="S13" i="60"/>
  <c r="T89" i="60"/>
  <c r="BL89" i="36" s="1"/>
  <c r="T229" i="60"/>
  <c r="BL229" i="36" s="1"/>
  <c r="T173" i="60"/>
  <c r="BL173" i="36" s="1"/>
  <c r="T272" i="60"/>
  <c r="BL272" i="36" s="1"/>
  <c r="T90" i="60"/>
  <c r="BL90" i="36" s="1"/>
  <c r="T126" i="60"/>
  <c r="BL126" i="36" s="1"/>
  <c r="T283" i="60"/>
  <c r="BL283" i="36" s="1"/>
  <c r="T210" i="60"/>
  <c r="BL210" i="36" s="1"/>
  <c r="T236" i="60"/>
  <c r="BL236" i="36" s="1"/>
  <c r="T320" i="60"/>
  <c r="BL320" i="36" s="1"/>
  <c r="T40" i="60"/>
  <c r="BL40" i="36" s="1"/>
  <c r="T200" i="60"/>
  <c r="BL200" i="36" s="1"/>
  <c r="T221" i="60"/>
  <c r="BL221" i="36" s="1"/>
  <c r="T97" i="60"/>
  <c r="BL97" i="36" s="1"/>
  <c r="T258" i="60"/>
  <c r="BL258" i="36" s="1"/>
  <c r="T354" i="59"/>
  <c r="BK354" i="36" s="1"/>
  <c r="T302" i="59"/>
  <c r="BK302" i="36" s="1"/>
  <c r="S14" i="59"/>
  <c r="AV14" i="36" s="1"/>
  <c r="T68" i="59"/>
  <c r="BK68" i="36" s="1"/>
  <c r="T200" i="59"/>
  <c r="BK200" i="36" s="1"/>
  <c r="T197" i="59"/>
  <c r="BK197" i="36" s="1"/>
  <c r="T293" i="59"/>
  <c r="BK293" i="36" s="1"/>
  <c r="T245" i="59"/>
  <c r="BK245" i="36" s="1"/>
  <c r="T289" i="59"/>
  <c r="BK289" i="36" s="1"/>
  <c r="T140" i="59"/>
  <c r="BK140" i="36" s="1"/>
  <c r="T286" i="59"/>
  <c r="BK286" i="36" s="1"/>
  <c r="T81" i="58"/>
  <c r="BJ81" i="36" s="1"/>
  <c r="T280" i="58"/>
  <c r="BJ280" i="36" s="1"/>
  <c r="T104" i="58"/>
  <c r="BJ104" i="36" s="1"/>
  <c r="S63" i="58"/>
  <c r="S14" i="58"/>
  <c r="T255" i="58"/>
  <c r="BJ255" i="36" s="1"/>
  <c r="T60" i="58"/>
  <c r="BJ60" i="36" s="1"/>
  <c r="T346" i="58"/>
  <c r="BJ346" i="36" s="1"/>
  <c r="T262" i="58"/>
  <c r="BJ262" i="36" s="1"/>
  <c r="T263" i="58"/>
  <c r="BJ263" i="36" s="1"/>
  <c r="S13" i="58"/>
  <c r="T132" i="58"/>
  <c r="BJ132" i="36" s="1"/>
  <c r="T266" i="57"/>
  <c r="BI266" i="36" s="1"/>
  <c r="T200" i="57"/>
  <c r="BI200" i="36" s="1"/>
  <c r="T273" i="57"/>
  <c r="BI273" i="36" s="1"/>
  <c r="T280" i="57"/>
  <c r="BI280" i="36" s="1"/>
  <c r="T104" i="57"/>
  <c r="BI104" i="36" s="1"/>
  <c r="T170" i="57"/>
  <c r="BI170" i="36" s="1"/>
  <c r="T81" i="57"/>
  <c r="BI81" i="36" s="1"/>
  <c r="T191" i="57"/>
  <c r="BI191" i="36" s="1"/>
  <c r="T221" i="57"/>
  <c r="BI221" i="36" s="1"/>
  <c r="T94" i="57"/>
  <c r="BI94" i="36" s="1"/>
  <c r="T45" i="57"/>
  <c r="BI45" i="36" s="1"/>
  <c r="T262" i="57"/>
  <c r="BI262" i="36" s="1"/>
  <c r="T72" i="57"/>
  <c r="BI72" i="36" s="1"/>
  <c r="T319" i="57"/>
  <c r="BI319" i="36" s="1"/>
  <c r="T120" i="57"/>
  <c r="BI120" i="36" s="1"/>
  <c r="T275" i="57"/>
  <c r="BI275" i="36" s="1"/>
  <c r="T175" i="57"/>
  <c r="BI175" i="36" s="1"/>
  <c r="T206" i="57"/>
  <c r="BI206" i="36" s="1"/>
  <c r="T149" i="57"/>
  <c r="BI149" i="36" s="1"/>
  <c r="S13" i="57"/>
  <c r="T255" i="57"/>
  <c r="BI255" i="36" s="1"/>
  <c r="S13" i="56"/>
  <c r="T317" i="56"/>
  <c r="BH317" i="36" s="1"/>
  <c r="T242" i="56"/>
  <c r="BH242" i="36" s="1"/>
  <c r="S63" i="56"/>
  <c r="AS63" i="36" s="1"/>
  <c r="T213" i="56"/>
  <c r="BH213" i="36" s="1"/>
  <c r="T246" i="56"/>
  <c r="BH246" i="36" s="1"/>
  <c r="T299" i="56"/>
  <c r="BH299" i="36" s="1"/>
  <c r="T149" i="56"/>
  <c r="BH149" i="36" s="1"/>
  <c r="T184" i="56"/>
  <c r="BH184" i="36" s="1"/>
  <c r="T253" i="56"/>
  <c r="BH253" i="36" s="1"/>
  <c r="T249" i="56"/>
  <c r="BH249" i="36" s="1"/>
  <c r="T306" i="56"/>
  <c r="BH306" i="36" s="1"/>
  <c r="T86" i="56"/>
  <c r="BH86" i="36" s="1"/>
  <c r="T317" i="55"/>
  <c r="BG317" i="36" s="1"/>
  <c r="S13" i="55"/>
  <c r="T51" i="55"/>
  <c r="BG51" i="36" s="1"/>
  <c r="T249" i="55"/>
  <c r="BG249" i="36" s="1"/>
  <c r="T253" i="55"/>
  <c r="BG253" i="36" s="1"/>
  <c r="T319" i="55"/>
  <c r="BG319" i="36" s="1"/>
  <c r="T196" i="55"/>
  <c r="BG196" i="36" s="1"/>
  <c r="T262" i="55"/>
  <c r="BG262" i="36" s="1"/>
  <c r="T306" i="55"/>
  <c r="BG306" i="36" s="1"/>
  <c r="T200" i="55"/>
  <c r="BG200" i="36" s="1"/>
  <c r="T310" i="55"/>
  <c r="BG310" i="36" s="1"/>
  <c r="T187" i="55"/>
  <c r="BG187" i="36" s="1"/>
  <c r="T219" i="55"/>
  <c r="BG219" i="36" s="1"/>
  <c r="T255" i="55"/>
  <c r="BG255" i="36" s="1"/>
  <c r="T299" i="55"/>
  <c r="BG299" i="36" s="1"/>
  <c r="T154" i="55"/>
  <c r="BG154" i="36" s="1"/>
  <c r="T242" i="55"/>
  <c r="BG242" i="36" s="1"/>
  <c r="T111" i="54"/>
  <c r="BF111" i="36" s="1"/>
  <c r="T286" i="54"/>
  <c r="BF286" i="36" s="1"/>
  <c r="T233" i="54"/>
  <c r="BF233" i="36" s="1"/>
  <c r="T289" i="54"/>
  <c r="BF289" i="36" s="1"/>
  <c r="T135" i="54"/>
  <c r="BF135" i="36" s="1"/>
  <c r="T69" i="54"/>
  <c r="BF69" i="36" s="1"/>
  <c r="T290" i="54"/>
  <c r="BF290" i="36" s="1"/>
  <c r="T159" i="54"/>
  <c r="BF159" i="36" s="1"/>
  <c r="T178" i="54"/>
  <c r="BF178" i="36" s="1"/>
  <c r="T114" i="54"/>
  <c r="BF114" i="36" s="1"/>
  <c r="T297" i="54"/>
  <c r="BF297" i="36" s="1"/>
  <c r="T169" i="54"/>
  <c r="BF169" i="36" s="1"/>
  <c r="S13" i="54"/>
  <c r="T193" i="54"/>
  <c r="BF193" i="36" s="1"/>
  <c r="S64" i="54"/>
  <c r="AQ64" i="36" s="1"/>
  <c r="T229" i="54"/>
  <c r="BF229" i="36" s="1"/>
  <c r="T111" i="53"/>
  <c r="BE111" i="36" s="1"/>
  <c r="T286" i="53"/>
  <c r="BE286" i="36" s="1"/>
  <c r="T242" i="53"/>
  <c r="BE242" i="36" s="1"/>
  <c r="T154" i="53"/>
  <c r="BE154" i="36" s="1"/>
  <c r="T299" i="53"/>
  <c r="BE299" i="36" s="1"/>
  <c r="T233" i="53"/>
  <c r="BE233" i="36" s="1"/>
  <c r="T123" i="53"/>
  <c r="BE123" i="36" s="1"/>
  <c r="T161" i="53"/>
  <c r="BE161" i="36" s="1"/>
  <c r="T117" i="53"/>
  <c r="BE117" i="36" s="1"/>
  <c r="T51" i="53"/>
  <c r="BE51" i="36" s="1"/>
  <c r="T187" i="53"/>
  <c r="BE187" i="36" s="1"/>
  <c r="T293" i="53"/>
  <c r="BE293" i="36" s="1"/>
  <c r="T297" i="53"/>
  <c r="BE297" i="36" s="1"/>
  <c r="T292" i="53"/>
  <c r="BE292" i="36" s="1"/>
  <c r="T235" i="53"/>
  <c r="BE235" i="36" s="1"/>
  <c r="T279" i="53"/>
  <c r="BE279" i="36" s="1"/>
  <c r="S13" i="53"/>
  <c r="T164" i="53"/>
  <c r="BE164" i="36" s="1"/>
  <c r="T306" i="53"/>
  <c r="BE306" i="36" s="1"/>
  <c r="T149" i="53"/>
  <c r="BE149" i="36" s="1"/>
  <c r="T240" i="53"/>
  <c r="BE240" i="36" s="1"/>
  <c r="T290" i="53"/>
  <c r="BE290" i="36" s="1"/>
  <c r="T223" i="53"/>
  <c r="BE223" i="36" s="1"/>
  <c r="T229" i="53"/>
  <c r="BE229" i="36" s="1"/>
  <c r="T156" i="53"/>
  <c r="BE156" i="36" s="1"/>
  <c r="T102" i="53"/>
  <c r="BE102" i="36" s="1"/>
  <c r="T135" i="53"/>
  <c r="BE135" i="36" s="1"/>
  <c r="T304" i="53"/>
  <c r="BE304" i="36" s="1"/>
  <c r="T213" i="52"/>
  <c r="BD213" i="36" s="1"/>
  <c r="T266" i="52"/>
  <c r="BD266" i="36" s="1"/>
  <c r="T277" i="52"/>
  <c r="BD277" i="36" s="1"/>
  <c r="T127" i="52"/>
  <c r="BD127" i="36" s="1"/>
  <c r="T259" i="52"/>
  <c r="BD259" i="36" s="1"/>
  <c r="S13" i="52"/>
  <c r="T123" i="52"/>
  <c r="BD123" i="36" s="1"/>
  <c r="T180" i="52"/>
  <c r="BD180" i="36" s="1"/>
  <c r="AV101" i="36" l="1"/>
  <c r="T101" i="59"/>
  <c r="BK101" i="36" s="1"/>
  <c r="AV122" i="36"/>
  <c r="T122" i="59"/>
  <c r="BK122" i="36" s="1"/>
  <c r="AV187" i="36"/>
  <c r="T187" i="59"/>
  <c r="BK187" i="36" s="1"/>
  <c r="AV288" i="36"/>
  <c r="T288" i="59"/>
  <c r="BK288" i="36" s="1"/>
  <c r="AV295" i="36"/>
  <c r="T295" i="59"/>
  <c r="BK295" i="36" s="1"/>
  <c r="AV309" i="36"/>
  <c r="T309" i="59"/>
  <c r="BK309" i="36" s="1"/>
  <c r="AV360" i="36"/>
  <c r="T360" i="59"/>
  <c r="BK360" i="36" s="1"/>
  <c r="AW197" i="36"/>
  <c r="T197" i="60"/>
  <c r="BL197" i="36" s="1"/>
  <c r="AX367" i="36"/>
  <c r="T367" i="62"/>
  <c r="BM367" i="36" s="1"/>
  <c r="AT381" i="36"/>
  <c r="T381" i="57"/>
  <c r="BI381" i="36" s="1"/>
  <c r="AN380" i="36"/>
  <c r="T380" i="15"/>
  <c r="BC380" i="36" s="1"/>
  <c r="AS388" i="36"/>
  <c r="T388" i="56"/>
  <c r="BH388" i="36" s="1"/>
  <c r="AQ379" i="36"/>
  <c r="T379" i="54"/>
  <c r="BF379" i="36" s="1"/>
  <c r="AX389" i="36"/>
  <c r="T389" i="62"/>
  <c r="BM389" i="36" s="1"/>
  <c r="AS390" i="36"/>
  <c r="T390" i="56"/>
  <c r="BH390" i="36" s="1"/>
  <c r="AY381" i="36"/>
  <c r="T381" i="61"/>
  <c r="BN381" i="36" s="1"/>
  <c r="AV387" i="36"/>
  <c r="T387" i="59"/>
  <c r="BK387" i="36" s="1"/>
  <c r="AV393" i="36"/>
  <c r="T393" i="59"/>
  <c r="BK393" i="36" s="1"/>
  <c r="AV384" i="36"/>
  <c r="T384" i="59"/>
  <c r="BK384" i="36" s="1"/>
  <c r="AX142" i="36"/>
  <c r="T142" i="62"/>
  <c r="BM142" i="36" s="1"/>
  <c r="AV323" i="36"/>
  <c r="T323" i="59"/>
  <c r="BK323" i="36" s="1"/>
  <c r="AY335" i="36"/>
  <c r="T335" i="61"/>
  <c r="BN335" i="36" s="1"/>
  <c r="AV370" i="36"/>
  <c r="T370" i="59"/>
  <c r="BK370" i="36" s="1"/>
  <c r="AV376" i="36"/>
  <c r="T376" i="59"/>
  <c r="BK376" i="36" s="1"/>
  <c r="AV364" i="36"/>
  <c r="T364" i="59"/>
  <c r="BK364" i="36" s="1"/>
  <c r="AR18" i="36"/>
  <c r="T18" i="55"/>
  <c r="BG18" i="36" s="1"/>
  <c r="AU324" i="36"/>
  <c r="T324" i="58"/>
  <c r="BJ324" i="36" s="1"/>
  <c r="AU26" i="36"/>
  <c r="T26" i="58"/>
  <c r="BJ26" i="36" s="1"/>
  <c r="AU40" i="36"/>
  <c r="T40" i="58"/>
  <c r="BJ40" i="36" s="1"/>
  <c r="AU120" i="36"/>
  <c r="T120" i="58"/>
  <c r="BJ120" i="36" s="1"/>
  <c r="AX39" i="36"/>
  <c r="T39" i="62"/>
  <c r="BM39" i="36" s="1"/>
  <c r="AO376" i="36"/>
  <c r="T376" i="52"/>
  <c r="BD376" i="36" s="1"/>
  <c r="AQ374" i="36"/>
  <c r="T374" i="54"/>
  <c r="BF374" i="36" s="1"/>
  <c r="AR383" i="36"/>
  <c r="T383" i="55"/>
  <c r="BG383" i="36" s="1"/>
  <c r="AU368" i="36"/>
  <c r="T368" i="58"/>
  <c r="BJ368" i="36" s="1"/>
  <c r="AO389" i="36"/>
  <c r="T389" i="52"/>
  <c r="BD389" i="36" s="1"/>
  <c r="AQ385" i="36"/>
  <c r="T385" i="54"/>
  <c r="BF385" i="36" s="1"/>
  <c r="AR374" i="36"/>
  <c r="T374" i="55"/>
  <c r="BG374" i="36" s="1"/>
  <c r="AR394" i="36"/>
  <c r="AZ394" i="36" s="1"/>
  <c r="T394" i="55"/>
  <c r="BG394" i="36" s="1"/>
  <c r="AN385" i="36"/>
  <c r="T385" i="15"/>
  <c r="BC385" i="36" s="1"/>
  <c r="AQ384" i="36"/>
  <c r="T384" i="54"/>
  <c r="BF384" i="36" s="1"/>
  <c r="AT387" i="36"/>
  <c r="T387" i="57"/>
  <c r="BI387" i="36" s="1"/>
  <c r="AO386" i="36"/>
  <c r="T386" i="52"/>
  <c r="BD386" i="36" s="1"/>
  <c r="AO372" i="36"/>
  <c r="T372" i="52"/>
  <c r="BD372" i="36" s="1"/>
  <c r="AN391" i="36"/>
  <c r="T391" i="15"/>
  <c r="BC391" i="36" s="1"/>
  <c r="AO387" i="36"/>
  <c r="T387" i="52"/>
  <c r="BD387" i="36" s="1"/>
  <c r="AN375" i="36"/>
  <c r="T375" i="15"/>
  <c r="BC375" i="36" s="1"/>
  <c r="AQ388" i="36"/>
  <c r="T388" i="54"/>
  <c r="BF388" i="36" s="1"/>
  <c r="AY363" i="36"/>
  <c r="T363" i="61"/>
  <c r="BN363" i="36" s="1"/>
  <c r="AS32" i="36"/>
  <c r="T32" i="56"/>
  <c r="BH32" i="36" s="1"/>
  <c r="AS124" i="36"/>
  <c r="T124" i="56"/>
  <c r="BH124" i="36" s="1"/>
  <c r="AS195" i="36"/>
  <c r="T195" i="56"/>
  <c r="BH195" i="36" s="1"/>
  <c r="AS96" i="36"/>
  <c r="T96" i="56"/>
  <c r="BH96" i="36" s="1"/>
  <c r="AS288" i="36"/>
  <c r="T288" i="56"/>
  <c r="BH288" i="36" s="1"/>
  <c r="AO283" i="36"/>
  <c r="T283" i="52"/>
  <c r="BD283" i="36" s="1"/>
  <c r="AR328" i="36"/>
  <c r="T328" i="55"/>
  <c r="BG328" i="36" s="1"/>
  <c r="AU333" i="36"/>
  <c r="T333" i="58"/>
  <c r="BJ333" i="36" s="1"/>
  <c r="AU191" i="36"/>
  <c r="T191" i="58"/>
  <c r="BJ191" i="36" s="1"/>
  <c r="AU220" i="36"/>
  <c r="T220" i="58"/>
  <c r="BJ220" i="36" s="1"/>
  <c r="AU312" i="36"/>
  <c r="T312" i="58"/>
  <c r="BJ312" i="36" s="1"/>
  <c r="AV328" i="36"/>
  <c r="T328" i="59"/>
  <c r="BK328" i="36" s="1"/>
  <c r="AQ378" i="36"/>
  <c r="T378" i="54"/>
  <c r="BF378" i="36" s="1"/>
  <c r="AQ358" i="36"/>
  <c r="T358" i="54"/>
  <c r="BF358" i="36" s="1"/>
  <c r="AQ381" i="36"/>
  <c r="T381" i="54"/>
  <c r="BF381" i="36" s="1"/>
  <c r="AX339" i="36"/>
  <c r="T339" i="62"/>
  <c r="BM339" i="36" s="1"/>
  <c r="AV333" i="36"/>
  <c r="T333" i="59"/>
  <c r="BK333" i="36" s="1"/>
  <c r="AV36" i="36"/>
  <c r="T36" i="59"/>
  <c r="BK36" i="36" s="1"/>
  <c r="AV94" i="36"/>
  <c r="T94" i="59"/>
  <c r="BK94" i="36" s="1"/>
  <c r="AV216" i="36"/>
  <c r="T216" i="59"/>
  <c r="BK216" i="36" s="1"/>
  <c r="AV274" i="36"/>
  <c r="T274" i="59"/>
  <c r="BK274" i="36" s="1"/>
  <c r="AY54" i="36"/>
  <c r="T54" i="61"/>
  <c r="BN54" i="36" s="1"/>
  <c r="AY203" i="36"/>
  <c r="T203" i="61"/>
  <c r="BN203" i="36" s="1"/>
  <c r="AT146" i="36"/>
  <c r="T146" i="57"/>
  <c r="BI146" i="36" s="1"/>
  <c r="AY154" i="36"/>
  <c r="T154" i="61"/>
  <c r="BN154" i="36" s="1"/>
  <c r="AW330" i="36"/>
  <c r="T330" i="60"/>
  <c r="BL330" i="36" s="1"/>
  <c r="AU159" i="36"/>
  <c r="T159" i="58"/>
  <c r="BJ159" i="36" s="1"/>
  <c r="AU209" i="36"/>
  <c r="T209" i="58"/>
  <c r="BJ209" i="36" s="1"/>
  <c r="AY161" i="36"/>
  <c r="T161" i="61"/>
  <c r="BN161" i="36" s="1"/>
  <c r="AX27" i="36"/>
  <c r="T27" i="62"/>
  <c r="BM27" i="36" s="1"/>
  <c r="AX49" i="36"/>
  <c r="T49" i="62"/>
  <c r="BM49" i="36" s="1"/>
  <c r="AV331" i="36"/>
  <c r="T331" i="59"/>
  <c r="BK331" i="36" s="1"/>
  <c r="AY336" i="36"/>
  <c r="T336" i="61"/>
  <c r="BN336" i="36" s="1"/>
  <c r="AS168" i="36"/>
  <c r="T168" i="56"/>
  <c r="BH168" i="36" s="1"/>
  <c r="AR69" i="36"/>
  <c r="T69" i="55"/>
  <c r="BG69" i="36" s="1"/>
  <c r="AU138" i="36"/>
  <c r="T138" i="58"/>
  <c r="BJ138" i="36" s="1"/>
  <c r="AU152" i="36"/>
  <c r="T152" i="58"/>
  <c r="BJ152" i="36" s="1"/>
  <c r="AV123" i="36"/>
  <c r="T123" i="59"/>
  <c r="BK123" i="36" s="1"/>
  <c r="AV188" i="36"/>
  <c r="T188" i="59"/>
  <c r="BK188" i="36" s="1"/>
  <c r="AV296" i="36"/>
  <c r="T296" i="59"/>
  <c r="BK296" i="36" s="1"/>
  <c r="AT340" i="36"/>
  <c r="T340" i="57"/>
  <c r="BI340" i="36" s="1"/>
  <c r="AU325" i="36"/>
  <c r="T325" i="58"/>
  <c r="BJ325" i="36" s="1"/>
  <c r="AV324" i="36"/>
  <c r="T324" i="59"/>
  <c r="BK324" i="36" s="1"/>
  <c r="AY329" i="36"/>
  <c r="T329" i="61"/>
  <c r="BN329" i="36" s="1"/>
  <c r="AY337" i="36"/>
  <c r="T337" i="61"/>
  <c r="BN337" i="36" s="1"/>
  <c r="AS335" i="36"/>
  <c r="T335" i="56"/>
  <c r="BH335" i="36" s="1"/>
  <c r="AT334" i="36"/>
  <c r="T334" i="57"/>
  <c r="BI334" i="36" s="1"/>
  <c r="AS342" i="36"/>
  <c r="T342" i="56"/>
  <c r="BH342" i="36" s="1"/>
  <c r="AT328" i="36"/>
  <c r="T328" i="57"/>
  <c r="BI328" i="36" s="1"/>
  <c r="AW333" i="36"/>
  <c r="T333" i="60"/>
  <c r="BL333" i="36" s="1"/>
  <c r="AY339" i="36"/>
  <c r="T339" i="61"/>
  <c r="BN339" i="36" s="1"/>
  <c r="AY228" i="36"/>
  <c r="T228" i="61"/>
  <c r="BN228" i="36" s="1"/>
  <c r="AX67" i="36"/>
  <c r="T67" i="62"/>
  <c r="BM67" i="36" s="1"/>
  <c r="AX117" i="36"/>
  <c r="T117" i="62"/>
  <c r="BM117" i="36" s="1"/>
  <c r="AX139" i="36"/>
  <c r="T139" i="62"/>
  <c r="BM139" i="36" s="1"/>
  <c r="AR331" i="36"/>
  <c r="T331" i="55"/>
  <c r="BG331" i="36" s="1"/>
  <c r="AS330" i="36"/>
  <c r="T330" i="56"/>
  <c r="BH330" i="36" s="1"/>
  <c r="AQ96" i="36"/>
  <c r="T96" i="54"/>
  <c r="BF96" i="36" s="1"/>
  <c r="AQ118" i="36"/>
  <c r="T118" i="54"/>
  <c r="BF118" i="36" s="1"/>
  <c r="AQ226" i="36"/>
  <c r="T226" i="54"/>
  <c r="BF226" i="36" s="1"/>
  <c r="AO46" i="36"/>
  <c r="T46" i="52"/>
  <c r="BD46" i="36" s="1"/>
  <c r="AY271" i="36"/>
  <c r="T271" i="61"/>
  <c r="BN271" i="36" s="1"/>
  <c r="AY293" i="36"/>
  <c r="T293" i="61"/>
  <c r="BN293" i="36" s="1"/>
  <c r="AS85" i="36"/>
  <c r="T85" i="56"/>
  <c r="BH85" i="36" s="1"/>
  <c r="AY66" i="36"/>
  <c r="T66" i="61"/>
  <c r="BN66" i="36" s="1"/>
  <c r="AY73" i="36"/>
  <c r="T73" i="61"/>
  <c r="BN73" i="36" s="1"/>
  <c r="AO128" i="36"/>
  <c r="T128" i="52"/>
  <c r="BD128" i="36" s="1"/>
  <c r="AO236" i="36"/>
  <c r="T236" i="52"/>
  <c r="BD236" i="36" s="1"/>
  <c r="AP92" i="36"/>
  <c r="T92" i="53"/>
  <c r="BE92" i="36" s="1"/>
  <c r="AV194" i="36"/>
  <c r="T194" i="59"/>
  <c r="BK194" i="36" s="1"/>
  <c r="AV223" i="36"/>
  <c r="T223" i="59"/>
  <c r="BK223" i="36" s="1"/>
  <c r="AV230" i="36"/>
  <c r="T230" i="59"/>
  <c r="BK230" i="36" s="1"/>
  <c r="AV252" i="36"/>
  <c r="T252" i="59"/>
  <c r="BK252" i="36" s="1"/>
  <c r="AV316" i="36"/>
  <c r="T316" i="59"/>
  <c r="BK316" i="36" s="1"/>
  <c r="AV345" i="36"/>
  <c r="T345" i="59"/>
  <c r="BK345" i="36" s="1"/>
  <c r="AW17" i="36"/>
  <c r="T17" i="60"/>
  <c r="BL17" i="36" s="1"/>
  <c r="AW67" i="36"/>
  <c r="T67" i="60"/>
  <c r="BL67" i="36" s="1"/>
  <c r="AW81" i="36"/>
  <c r="T81" i="60"/>
  <c r="BL81" i="36" s="1"/>
  <c r="AW110" i="36"/>
  <c r="T110" i="60"/>
  <c r="BL110" i="36" s="1"/>
  <c r="AW139" i="36"/>
  <c r="T139" i="60"/>
  <c r="BL139" i="36" s="1"/>
  <c r="AW226" i="36"/>
  <c r="T226" i="60"/>
  <c r="BL226" i="36" s="1"/>
  <c r="AW233" i="36"/>
  <c r="T233" i="60"/>
  <c r="BL233" i="36" s="1"/>
  <c r="AW262" i="36"/>
  <c r="T262" i="60"/>
  <c r="BL262" i="36" s="1"/>
  <c r="AW297" i="36"/>
  <c r="T297" i="60"/>
  <c r="BL297" i="36" s="1"/>
  <c r="AW355" i="36"/>
  <c r="T355" i="60"/>
  <c r="BL355" i="36" s="1"/>
  <c r="AY33" i="36"/>
  <c r="T33" i="61"/>
  <c r="BN33" i="36" s="1"/>
  <c r="AY75" i="36"/>
  <c r="T75" i="61"/>
  <c r="BN75" i="36" s="1"/>
  <c r="AY82" i="36"/>
  <c r="T82" i="61"/>
  <c r="BN82" i="36" s="1"/>
  <c r="AY267" i="36"/>
  <c r="T267" i="61"/>
  <c r="BN267" i="36" s="1"/>
  <c r="AY289" i="36"/>
  <c r="T289" i="61"/>
  <c r="BN289" i="36" s="1"/>
  <c r="AX91" i="36"/>
  <c r="T91" i="62"/>
  <c r="BM91" i="36" s="1"/>
  <c r="AX200" i="36"/>
  <c r="T200" i="62"/>
  <c r="BM200" i="36" s="1"/>
  <c r="AX214" i="36"/>
  <c r="T214" i="62"/>
  <c r="BM214" i="36" s="1"/>
  <c r="AX221" i="36"/>
  <c r="T221" i="62"/>
  <c r="BM221" i="36" s="1"/>
  <c r="AO216" i="36"/>
  <c r="T216" i="52"/>
  <c r="BD216" i="36" s="1"/>
  <c r="AO296" i="36"/>
  <c r="T296" i="52"/>
  <c r="BD296" i="36" s="1"/>
  <c r="AQ349" i="36"/>
  <c r="T349" i="54"/>
  <c r="BF349" i="36" s="1"/>
  <c r="AR291" i="36"/>
  <c r="T291" i="55"/>
  <c r="BG291" i="36" s="1"/>
  <c r="AR298" i="36"/>
  <c r="T298" i="55"/>
  <c r="BG298" i="36" s="1"/>
  <c r="AS209" i="36"/>
  <c r="T209" i="56"/>
  <c r="BH209" i="36" s="1"/>
  <c r="AS273" i="36"/>
  <c r="T273" i="56"/>
  <c r="BH273" i="36" s="1"/>
  <c r="AS280" i="36"/>
  <c r="T280" i="56"/>
  <c r="BH280" i="36" s="1"/>
  <c r="AS308" i="36"/>
  <c r="T308" i="56"/>
  <c r="BH308" i="36" s="1"/>
  <c r="AS315" i="36"/>
  <c r="T315" i="56"/>
  <c r="BH315" i="36" s="1"/>
  <c r="AT102" i="36"/>
  <c r="T102" i="57"/>
  <c r="BI102" i="36" s="1"/>
  <c r="AT138" i="36"/>
  <c r="T138" i="57"/>
  <c r="BI138" i="36" s="1"/>
  <c r="AT160" i="36"/>
  <c r="T160" i="57"/>
  <c r="BI160" i="36" s="1"/>
  <c r="AT306" i="36"/>
  <c r="T306" i="57"/>
  <c r="BI306" i="36" s="1"/>
  <c r="AO116" i="36"/>
  <c r="T116" i="52"/>
  <c r="BD116" i="36" s="1"/>
  <c r="AO202" i="36"/>
  <c r="T202" i="52"/>
  <c r="BD202" i="36" s="1"/>
  <c r="AO231" i="36"/>
  <c r="T231" i="52"/>
  <c r="BD231" i="36" s="1"/>
  <c r="AP166" i="36"/>
  <c r="T166" i="53"/>
  <c r="BE166" i="36" s="1"/>
  <c r="AP188" i="36"/>
  <c r="T188" i="53"/>
  <c r="BE188" i="36" s="1"/>
  <c r="AP238" i="36"/>
  <c r="T238" i="53"/>
  <c r="BE238" i="36" s="1"/>
  <c r="AP260" i="36"/>
  <c r="T260" i="53"/>
  <c r="BE260" i="36" s="1"/>
  <c r="AQ320" i="36"/>
  <c r="T320" i="54"/>
  <c r="BF320" i="36" s="1"/>
  <c r="AR140" i="36"/>
  <c r="T140" i="55"/>
  <c r="BG140" i="36" s="1"/>
  <c r="AR176" i="36"/>
  <c r="T176" i="55"/>
  <c r="BG176" i="36" s="1"/>
  <c r="AR198" i="36"/>
  <c r="T198" i="55"/>
  <c r="BG198" i="36" s="1"/>
  <c r="AR205" i="36"/>
  <c r="T205" i="55"/>
  <c r="BG205" i="36" s="1"/>
  <c r="AR241" i="36"/>
  <c r="T241" i="55"/>
  <c r="BG241" i="36" s="1"/>
  <c r="AR277" i="36"/>
  <c r="T277" i="55"/>
  <c r="BG277" i="36" s="1"/>
  <c r="AS17" i="36"/>
  <c r="T17" i="56"/>
  <c r="BH17" i="36" s="1"/>
  <c r="AS67" i="36"/>
  <c r="T67" i="56"/>
  <c r="BH67" i="36" s="1"/>
  <c r="AS74" i="36"/>
  <c r="T74" i="56"/>
  <c r="BH74" i="36" s="1"/>
  <c r="AS81" i="36"/>
  <c r="T81" i="56"/>
  <c r="BH81" i="36" s="1"/>
  <c r="AS138" i="36"/>
  <c r="T138" i="56"/>
  <c r="BH138" i="36" s="1"/>
  <c r="AS145" i="36"/>
  <c r="T145" i="56"/>
  <c r="BH145" i="36" s="1"/>
  <c r="AS202" i="36"/>
  <c r="T202" i="56"/>
  <c r="BH202" i="36" s="1"/>
  <c r="AS231" i="36"/>
  <c r="T231" i="56"/>
  <c r="BH231" i="36" s="1"/>
  <c r="AS245" i="36"/>
  <c r="T245" i="56"/>
  <c r="BH245" i="36" s="1"/>
  <c r="AU344" i="36"/>
  <c r="T344" i="58"/>
  <c r="BJ344" i="36" s="1"/>
  <c r="AV158" i="36"/>
  <c r="T158" i="59"/>
  <c r="BK158" i="36" s="1"/>
  <c r="AV267" i="36"/>
  <c r="T267" i="59"/>
  <c r="BK267" i="36" s="1"/>
  <c r="AR190" i="36"/>
  <c r="T190" i="55"/>
  <c r="BG190" i="36" s="1"/>
  <c r="AR233" i="36"/>
  <c r="T233" i="55"/>
  <c r="BG233" i="36" s="1"/>
  <c r="AQ88" i="36"/>
  <c r="T88" i="54"/>
  <c r="BF88" i="36" s="1"/>
  <c r="AQ110" i="36"/>
  <c r="T110" i="54"/>
  <c r="BF110" i="36" s="1"/>
  <c r="AR220" i="36"/>
  <c r="T220" i="55"/>
  <c r="BG220" i="36" s="1"/>
  <c r="AR227" i="36"/>
  <c r="T227" i="55"/>
  <c r="BG227" i="36" s="1"/>
  <c r="AR234" i="36"/>
  <c r="T234" i="55"/>
  <c r="BG234" i="36" s="1"/>
  <c r="AR263" i="36"/>
  <c r="T263" i="55"/>
  <c r="BG263" i="36" s="1"/>
  <c r="AO44" i="36"/>
  <c r="T44" i="52"/>
  <c r="BD44" i="36" s="1"/>
  <c r="AO51" i="36"/>
  <c r="T51" i="52"/>
  <c r="BD51" i="36" s="1"/>
  <c r="AO267" i="36"/>
  <c r="T267" i="52"/>
  <c r="BD267" i="36" s="1"/>
  <c r="AQ66" i="36"/>
  <c r="T66" i="54"/>
  <c r="BF66" i="36" s="1"/>
  <c r="AQ132" i="36"/>
  <c r="T132" i="54"/>
  <c r="BF132" i="36" s="1"/>
  <c r="AQ154" i="36"/>
  <c r="T154" i="54"/>
  <c r="BF154" i="36" s="1"/>
  <c r="AS174" i="36"/>
  <c r="T174" i="56"/>
  <c r="BH174" i="36" s="1"/>
  <c r="AT103" i="36"/>
  <c r="T103" i="57"/>
  <c r="BI103" i="36" s="1"/>
  <c r="AU287" i="36"/>
  <c r="T287" i="58"/>
  <c r="BJ287" i="36" s="1"/>
  <c r="AV195" i="36"/>
  <c r="T195" i="59"/>
  <c r="BK195" i="36" s="1"/>
  <c r="AW25" i="36"/>
  <c r="T25" i="60"/>
  <c r="BL25" i="36" s="1"/>
  <c r="AW176" i="36"/>
  <c r="T176" i="60"/>
  <c r="BL176" i="36" s="1"/>
  <c r="AW183" i="36"/>
  <c r="T183" i="60"/>
  <c r="BL183" i="36" s="1"/>
  <c r="AW205" i="36"/>
  <c r="T205" i="60"/>
  <c r="BL205" i="36" s="1"/>
  <c r="AW227" i="36"/>
  <c r="T227" i="60"/>
  <c r="BL227" i="36" s="1"/>
  <c r="AW234" i="36"/>
  <c r="T234" i="60"/>
  <c r="BL234" i="36" s="1"/>
  <c r="AW263" i="36"/>
  <c r="T263" i="60"/>
  <c r="BL263" i="36" s="1"/>
  <c r="AW356" i="36"/>
  <c r="T356" i="60"/>
  <c r="BL356" i="36" s="1"/>
  <c r="AY34" i="36"/>
  <c r="T34" i="61"/>
  <c r="BN34" i="36" s="1"/>
  <c r="AY90" i="36"/>
  <c r="T90" i="61"/>
  <c r="BN90" i="36" s="1"/>
  <c r="AY232" i="36"/>
  <c r="T232" i="61"/>
  <c r="BN232" i="36" s="1"/>
  <c r="AY297" i="36"/>
  <c r="T297" i="61"/>
  <c r="BN297" i="36" s="1"/>
  <c r="AY319" i="36"/>
  <c r="T319" i="61"/>
  <c r="BN319" i="36" s="1"/>
  <c r="AQ198" i="36"/>
  <c r="T198" i="54"/>
  <c r="BF198" i="36" s="1"/>
  <c r="AU44" i="36"/>
  <c r="T44" i="58"/>
  <c r="BJ44" i="36" s="1"/>
  <c r="AU66" i="36"/>
  <c r="T66" i="58"/>
  <c r="BJ66" i="36" s="1"/>
  <c r="AU88" i="36"/>
  <c r="T88" i="58"/>
  <c r="BJ88" i="36" s="1"/>
  <c r="AU95" i="36"/>
  <c r="T95" i="58"/>
  <c r="BJ95" i="36" s="1"/>
  <c r="AU131" i="36"/>
  <c r="T131" i="58"/>
  <c r="BJ131" i="36" s="1"/>
  <c r="AU145" i="36"/>
  <c r="T145" i="58"/>
  <c r="BJ145" i="36" s="1"/>
  <c r="AU245" i="36"/>
  <c r="T245" i="58"/>
  <c r="BJ245" i="36" s="1"/>
  <c r="AW61" i="36"/>
  <c r="T61" i="60"/>
  <c r="BL61" i="36" s="1"/>
  <c r="AQ133" i="36"/>
  <c r="T133" i="54"/>
  <c r="BF133" i="36" s="1"/>
  <c r="AQ176" i="36"/>
  <c r="T176" i="54"/>
  <c r="BF176" i="36" s="1"/>
  <c r="AR264" i="36"/>
  <c r="T264" i="55"/>
  <c r="BG264" i="36" s="1"/>
  <c r="AW308" i="36"/>
  <c r="T308" i="60"/>
  <c r="BL308" i="36" s="1"/>
  <c r="AY65" i="36"/>
  <c r="T65" i="61"/>
  <c r="BN65" i="36" s="1"/>
  <c r="AY185" i="36"/>
  <c r="T185" i="61"/>
  <c r="BN185" i="36" s="1"/>
  <c r="AY300" i="36"/>
  <c r="T300" i="61"/>
  <c r="BN300" i="36" s="1"/>
  <c r="AY344" i="36"/>
  <c r="T344" i="61"/>
  <c r="BN344" i="36" s="1"/>
  <c r="AX30" i="36"/>
  <c r="T30" i="62"/>
  <c r="BM30" i="36" s="1"/>
  <c r="AX311" i="36"/>
  <c r="T311" i="62"/>
  <c r="BM311" i="36" s="1"/>
  <c r="AR323" i="36"/>
  <c r="T323" i="55"/>
  <c r="BG323" i="36" s="1"/>
  <c r="AS322" i="36"/>
  <c r="T322" i="56"/>
  <c r="BH322" i="36" s="1"/>
  <c r="AW326" i="36"/>
  <c r="T326" i="60"/>
  <c r="BL326" i="36" s="1"/>
  <c r="AW107" i="36"/>
  <c r="T107" i="60"/>
  <c r="BL107" i="36" s="1"/>
  <c r="AW201" i="36"/>
  <c r="T201" i="60"/>
  <c r="BL201" i="36" s="1"/>
  <c r="AY122" i="36"/>
  <c r="T122" i="61"/>
  <c r="BN122" i="36" s="1"/>
  <c r="AX95" i="36"/>
  <c r="T95" i="62"/>
  <c r="BM95" i="36" s="1"/>
  <c r="AX146" i="36"/>
  <c r="T146" i="62"/>
  <c r="BM146" i="36" s="1"/>
  <c r="AQ332" i="36"/>
  <c r="T332" i="54"/>
  <c r="BF332" i="36" s="1"/>
  <c r="AT186" i="36"/>
  <c r="T186" i="57"/>
  <c r="BI186" i="36" s="1"/>
  <c r="AT252" i="36"/>
  <c r="T252" i="57"/>
  <c r="BI252" i="36" s="1"/>
  <c r="AT274" i="36"/>
  <c r="T274" i="57"/>
  <c r="BI274" i="36" s="1"/>
  <c r="AV18" i="36"/>
  <c r="T18" i="59"/>
  <c r="BK18" i="36" s="1"/>
  <c r="AV98" i="36"/>
  <c r="T98" i="59"/>
  <c r="BK98" i="36" s="1"/>
  <c r="AW223" i="36"/>
  <c r="T223" i="60"/>
  <c r="BL223" i="36" s="1"/>
  <c r="AP62" i="36"/>
  <c r="T62" i="53"/>
  <c r="BE62" i="36" s="1"/>
  <c r="AP228" i="36"/>
  <c r="T228" i="53"/>
  <c r="BE228" i="36" s="1"/>
  <c r="AW36" i="36"/>
  <c r="T36" i="60"/>
  <c r="BL36" i="36" s="1"/>
  <c r="AW57" i="36"/>
  <c r="T57" i="60"/>
  <c r="BL57" i="36" s="1"/>
  <c r="AW194" i="36"/>
  <c r="T194" i="60"/>
  <c r="BL194" i="36" s="1"/>
  <c r="AW245" i="36"/>
  <c r="T245" i="60"/>
  <c r="BL245" i="36" s="1"/>
  <c r="AW252" i="36"/>
  <c r="T252" i="60"/>
  <c r="BL252" i="36" s="1"/>
  <c r="AR48" i="36"/>
  <c r="T48" i="55"/>
  <c r="BG48" i="36" s="1"/>
  <c r="AQ310" i="36"/>
  <c r="T310" i="54"/>
  <c r="BF310" i="36" s="1"/>
  <c r="AV278" i="36"/>
  <c r="T278" i="59"/>
  <c r="BK278" i="36" s="1"/>
  <c r="AV299" i="36"/>
  <c r="T299" i="59"/>
  <c r="BK299" i="36" s="1"/>
  <c r="AW29" i="36"/>
  <c r="T29" i="60"/>
  <c r="BL29" i="36" s="1"/>
  <c r="AW238" i="36"/>
  <c r="T238" i="60"/>
  <c r="BL238" i="36" s="1"/>
  <c r="AW267" i="36"/>
  <c r="T267" i="60"/>
  <c r="BL267" i="36" s="1"/>
  <c r="AW274" i="36"/>
  <c r="T274" i="60"/>
  <c r="BL274" i="36" s="1"/>
  <c r="AW309" i="36"/>
  <c r="T309" i="60"/>
  <c r="BL309" i="36" s="1"/>
  <c r="AX31" i="36"/>
  <c r="T31" i="62"/>
  <c r="BM31" i="36" s="1"/>
  <c r="AX312" i="36"/>
  <c r="T312" i="62"/>
  <c r="BM312" i="36" s="1"/>
  <c r="AS323" i="36"/>
  <c r="T323" i="56"/>
  <c r="BH323" i="36" s="1"/>
  <c r="AW22" i="36"/>
  <c r="T22" i="60"/>
  <c r="BL22" i="36" s="1"/>
  <c r="AW101" i="36"/>
  <c r="T101" i="60"/>
  <c r="BL101" i="36" s="1"/>
  <c r="AW130" i="36"/>
  <c r="T130" i="60"/>
  <c r="BL130" i="36" s="1"/>
  <c r="AW346" i="36"/>
  <c r="T346" i="60"/>
  <c r="BL346" i="36" s="1"/>
  <c r="AW374" i="36"/>
  <c r="T374" i="60"/>
  <c r="BL374" i="36" s="1"/>
  <c r="AQ390" i="36"/>
  <c r="T390" i="54"/>
  <c r="BF390" i="36" s="1"/>
  <c r="AW78" i="36"/>
  <c r="T78" i="60"/>
  <c r="BL78" i="36" s="1"/>
  <c r="AV207" i="36"/>
  <c r="T207" i="59"/>
  <c r="BK207" i="36" s="1"/>
  <c r="AU284" i="36"/>
  <c r="T284" i="58"/>
  <c r="BJ284" i="36" s="1"/>
  <c r="AU316" i="36"/>
  <c r="T316" i="58"/>
  <c r="BJ316" i="36" s="1"/>
  <c r="AU33" i="36"/>
  <c r="T33" i="58"/>
  <c r="BJ33" i="36" s="1"/>
  <c r="AU224" i="36"/>
  <c r="T224" i="58"/>
  <c r="BJ224" i="36" s="1"/>
  <c r="AU181" i="36"/>
  <c r="T181" i="58"/>
  <c r="BJ181" i="36" s="1"/>
  <c r="AU188" i="36"/>
  <c r="T188" i="58"/>
  <c r="BJ188" i="36" s="1"/>
  <c r="AU226" i="36"/>
  <c r="T226" i="58"/>
  <c r="BJ226" i="36" s="1"/>
  <c r="AV372" i="36"/>
  <c r="T372" i="59"/>
  <c r="BK372" i="36" s="1"/>
  <c r="AS393" i="36"/>
  <c r="T393" i="56"/>
  <c r="BH393" i="36" s="1"/>
  <c r="AS387" i="36"/>
  <c r="T387" i="56"/>
  <c r="BH387" i="36" s="1"/>
  <c r="AV362" i="36"/>
  <c r="T362" i="59"/>
  <c r="BK362" i="36" s="1"/>
  <c r="AU377" i="36"/>
  <c r="T377" i="58"/>
  <c r="BJ377" i="36" s="1"/>
  <c r="AO382" i="36"/>
  <c r="T382" i="52"/>
  <c r="BD382" i="36" s="1"/>
  <c r="AV369" i="36"/>
  <c r="T369" i="59"/>
  <c r="BK369" i="36" s="1"/>
  <c r="AQ392" i="36"/>
  <c r="T392" i="54"/>
  <c r="BF392" i="36" s="1"/>
  <c r="AQ380" i="36"/>
  <c r="T380" i="54"/>
  <c r="BF380" i="36" s="1"/>
  <c r="AR391" i="36"/>
  <c r="T391" i="55"/>
  <c r="BG391" i="36" s="1"/>
  <c r="AX377" i="36"/>
  <c r="T377" i="62"/>
  <c r="BM377" i="36" s="1"/>
  <c r="AV367" i="36"/>
  <c r="T367" i="59"/>
  <c r="BK367" i="36" s="1"/>
  <c r="AO373" i="36"/>
  <c r="T373" i="52"/>
  <c r="BD373" i="36" s="1"/>
  <c r="AR371" i="36"/>
  <c r="T371" i="55"/>
  <c r="BG371" i="36" s="1"/>
  <c r="AV386" i="36"/>
  <c r="T386" i="59"/>
  <c r="BK386" i="36" s="1"/>
  <c r="AS339" i="36"/>
  <c r="T339" i="56"/>
  <c r="BH339" i="36" s="1"/>
  <c r="AO391" i="36"/>
  <c r="T391" i="52"/>
  <c r="BD391" i="36" s="1"/>
  <c r="AY387" i="36"/>
  <c r="T387" i="61"/>
  <c r="BN387" i="36" s="1"/>
  <c r="AR388" i="36"/>
  <c r="T388" i="55"/>
  <c r="BG388" i="36" s="1"/>
  <c r="AR375" i="36"/>
  <c r="T375" i="55"/>
  <c r="BG375" i="36" s="1"/>
  <c r="AY380" i="36"/>
  <c r="T380" i="61"/>
  <c r="BN380" i="36" s="1"/>
  <c r="AR387" i="36"/>
  <c r="T387" i="55"/>
  <c r="BG387" i="36" s="1"/>
  <c r="AX331" i="36"/>
  <c r="T331" i="62"/>
  <c r="BM331" i="36" s="1"/>
  <c r="AR336" i="36"/>
  <c r="T336" i="55"/>
  <c r="BG336" i="36" s="1"/>
  <c r="AO370" i="36"/>
  <c r="T370" i="52"/>
  <c r="BD370" i="36" s="1"/>
  <c r="AN382" i="36"/>
  <c r="T382" i="15"/>
  <c r="BC382" i="36" s="1"/>
  <c r="AX328" i="36"/>
  <c r="T328" i="62"/>
  <c r="BM328" i="36" s="1"/>
  <c r="AW74" i="36"/>
  <c r="T74" i="60"/>
  <c r="BL74" i="36" s="1"/>
  <c r="AW146" i="36"/>
  <c r="T146" i="60"/>
  <c r="BL146" i="36" s="1"/>
  <c r="AW182" i="36"/>
  <c r="T182" i="60"/>
  <c r="BL182" i="36" s="1"/>
  <c r="AW276" i="36"/>
  <c r="T276" i="60"/>
  <c r="BL276" i="36" s="1"/>
  <c r="AY40" i="36"/>
  <c r="T40" i="61"/>
  <c r="BN40" i="36" s="1"/>
  <c r="AY61" i="36"/>
  <c r="T61" i="61"/>
  <c r="BN61" i="36" s="1"/>
  <c r="AY125" i="36"/>
  <c r="T125" i="61"/>
  <c r="BN125" i="36" s="1"/>
  <c r="AY132" i="36"/>
  <c r="T132" i="61"/>
  <c r="BN132" i="36" s="1"/>
  <c r="AY231" i="36"/>
  <c r="T231" i="61"/>
  <c r="BN231" i="36" s="1"/>
  <c r="AX228" i="36"/>
  <c r="T228" i="62"/>
  <c r="BM228" i="36" s="1"/>
  <c r="AX271" i="36"/>
  <c r="T271" i="62"/>
  <c r="BM271" i="36" s="1"/>
  <c r="AR305" i="36"/>
  <c r="T305" i="55"/>
  <c r="BG305" i="36" s="1"/>
  <c r="AT80" i="36"/>
  <c r="T80" i="57"/>
  <c r="BI80" i="36" s="1"/>
  <c r="AQ31" i="36"/>
  <c r="T31" i="54"/>
  <c r="BF31" i="36" s="1"/>
  <c r="AQ146" i="36"/>
  <c r="T146" i="54"/>
  <c r="BF146" i="36" s="1"/>
  <c r="AR90" i="36"/>
  <c r="T90" i="55"/>
  <c r="BG90" i="36" s="1"/>
  <c r="AS352" i="36"/>
  <c r="T352" i="56"/>
  <c r="BH352" i="36" s="1"/>
  <c r="AT182" i="36"/>
  <c r="T182" i="57"/>
  <c r="BI182" i="36" s="1"/>
  <c r="AT204" i="36"/>
  <c r="T204" i="57"/>
  <c r="BI204" i="36" s="1"/>
  <c r="AT226" i="36"/>
  <c r="T226" i="57"/>
  <c r="BI226" i="36" s="1"/>
  <c r="AT248" i="36"/>
  <c r="T248" i="57"/>
  <c r="BI248" i="36" s="1"/>
  <c r="AT270" i="36"/>
  <c r="T270" i="57"/>
  <c r="BI270" i="36" s="1"/>
  <c r="AT292" i="36"/>
  <c r="T292" i="57"/>
  <c r="BI292" i="36" s="1"/>
  <c r="AU29" i="36"/>
  <c r="T29" i="58"/>
  <c r="BJ29" i="36" s="1"/>
  <c r="AU43" i="36"/>
  <c r="T43" i="58"/>
  <c r="BJ43" i="36" s="1"/>
  <c r="AU65" i="36"/>
  <c r="T65" i="58"/>
  <c r="BJ65" i="36" s="1"/>
  <c r="AU94" i="36"/>
  <c r="T94" i="58"/>
  <c r="BJ94" i="36" s="1"/>
  <c r="AU123" i="36"/>
  <c r="T123" i="58"/>
  <c r="BJ123" i="36" s="1"/>
  <c r="AU144" i="36"/>
  <c r="T144" i="58"/>
  <c r="BJ144" i="36" s="1"/>
  <c r="AU151" i="36"/>
  <c r="T151" i="58"/>
  <c r="BJ151" i="36" s="1"/>
  <c r="AU180" i="36"/>
  <c r="T180" i="58"/>
  <c r="BJ180" i="36" s="1"/>
  <c r="AU187" i="36"/>
  <c r="T187" i="58"/>
  <c r="BJ187" i="36" s="1"/>
  <c r="AU194" i="36"/>
  <c r="T194" i="58"/>
  <c r="BJ194" i="36" s="1"/>
  <c r="AU201" i="36"/>
  <c r="T201" i="58"/>
  <c r="BJ201" i="36" s="1"/>
  <c r="AU272" i="36"/>
  <c r="T272" i="58"/>
  <c r="BJ272" i="36" s="1"/>
  <c r="AU315" i="36"/>
  <c r="T315" i="58"/>
  <c r="BJ315" i="36" s="1"/>
  <c r="AW219" i="36"/>
  <c r="T219" i="60"/>
  <c r="BL219" i="36" s="1"/>
  <c r="AY26" i="36"/>
  <c r="T26" i="61"/>
  <c r="BN26" i="36" s="1"/>
  <c r="AY47" i="36"/>
  <c r="T47" i="61"/>
  <c r="BN47" i="36" s="1"/>
  <c r="AY196" i="36"/>
  <c r="T196" i="61"/>
  <c r="BN196" i="36" s="1"/>
  <c r="AY210" i="36"/>
  <c r="T210" i="61"/>
  <c r="BN210" i="36" s="1"/>
  <c r="AY224" i="36"/>
  <c r="T224" i="61"/>
  <c r="BN224" i="36" s="1"/>
  <c r="AX186" i="36"/>
  <c r="T186" i="62"/>
  <c r="BM186" i="36" s="1"/>
  <c r="AX207" i="36"/>
  <c r="T207" i="62"/>
  <c r="BM207" i="36" s="1"/>
  <c r="AO95" i="36"/>
  <c r="T95" i="52"/>
  <c r="BD95" i="36" s="1"/>
  <c r="AT15" i="36"/>
  <c r="T15" i="57"/>
  <c r="BI15" i="36" s="1"/>
  <c r="AT37" i="36"/>
  <c r="T37" i="57"/>
  <c r="BI37" i="36" s="1"/>
  <c r="AT59" i="36"/>
  <c r="T59" i="57"/>
  <c r="BI59" i="36" s="1"/>
  <c r="AT314" i="36"/>
  <c r="T314" i="57"/>
  <c r="BI314" i="36" s="1"/>
  <c r="AU36" i="36"/>
  <c r="T36" i="58"/>
  <c r="BJ36" i="36" s="1"/>
  <c r="AU80" i="36"/>
  <c r="T80" i="58"/>
  <c r="BJ80" i="36" s="1"/>
  <c r="AU116" i="36"/>
  <c r="T116" i="58"/>
  <c r="BJ116" i="36" s="1"/>
  <c r="AU166" i="36"/>
  <c r="T166" i="58"/>
  <c r="BJ166" i="36" s="1"/>
  <c r="AU216" i="36"/>
  <c r="T216" i="58"/>
  <c r="BJ216" i="36" s="1"/>
  <c r="AV281" i="36"/>
  <c r="T281" i="59"/>
  <c r="BK281" i="36" s="1"/>
  <c r="AW212" i="36"/>
  <c r="T212" i="60"/>
  <c r="BL212" i="36" s="1"/>
  <c r="AW270" i="36"/>
  <c r="T270" i="60"/>
  <c r="BL270" i="36" s="1"/>
  <c r="AY239" i="36"/>
  <c r="T239" i="61"/>
  <c r="BN239" i="36" s="1"/>
  <c r="AY275" i="36"/>
  <c r="T275" i="61"/>
  <c r="BN275" i="36" s="1"/>
  <c r="AY304" i="36"/>
  <c r="T304" i="61"/>
  <c r="BN304" i="36" s="1"/>
  <c r="AX34" i="36"/>
  <c r="T34" i="62"/>
  <c r="BM34" i="36" s="1"/>
  <c r="AX70" i="36"/>
  <c r="T70" i="62"/>
  <c r="BM70" i="36" s="1"/>
  <c r="AX106" i="36"/>
  <c r="T106" i="62"/>
  <c r="BM106" i="36" s="1"/>
  <c r="AX113" i="36"/>
  <c r="T113" i="62"/>
  <c r="BM113" i="36" s="1"/>
  <c r="AX135" i="36"/>
  <c r="T135" i="62"/>
  <c r="BM135" i="36" s="1"/>
  <c r="AX157" i="36"/>
  <c r="T157" i="62"/>
  <c r="BM157" i="36" s="1"/>
  <c r="AX179" i="36"/>
  <c r="T179" i="62"/>
  <c r="BM179" i="36" s="1"/>
  <c r="AX243" i="36"/>
  <c r="T243" i="62"/>
  <c r="BM243" i="36" s="1"/>
  <c r="AX250" i="36"/>
  <c r="T250" i="62"/>
  <c r="BM250" i="36" s="1"/>
  <c r="AX293" i="36"/>
  <c r="T293" i="62"/>
  <c r="BM293" i="36" s="1"/>
  <c r="AS110" i="36"/>
  <c r="T110" i="56"/>
  <c r="BH110" i="36" s="1"/>
  <c r="AS274" i="36"/>
  <c r="T274" i="56"/>
  <c r="BH274" i="36" s="1"/>
  <c r="AS295" i="36"/>
  <c r="T295" i="56"/>
  <c r="BH295" i="36" s="1"/>
  <c r="AS360" i="36"/>
  <c r="T360" i="56"/>
  <c r="BH360" i="36" s="1"/>
  <c r="AT190" i="36"/>
  <c r="T190" i="57"/>
  <c r="BI190" i="36" s="1"/>
  <c r="AT212" i="36"/>
  <c r="T212" i="57"/>
  <c r="BI212" i="36" s="1"/>
  <c r="AT234" i="36"/>
  <c r="T234" i="57"/>
  <c r="BI234" i="36" s="1"/>
  <c r="AU15" i="36"/>
  <c r="T15" i="58"/>
  <c r="BJ15" i="36" s="1"/>
  <c r="AU102" i="36"/>
  <c r="T102" i="58"/>
  <c r="BJ102" i="36" s="1"/>
  <c r="AU109" i="36"/>
  <c r="T109" i="58"/>
  <c r="BJ109" i="36" s="1"/>
  <c r="AU259" i="36"/>
  <c r="T259" i="58"/>
  <c r="BJ259" i="36" s="1"/>
  <c r="AU294" i="36"/>
  <c r="T294" i="58"/>
  <c r="BJ294" i="36" s="1"/>
  <c r="AV80" i="36"/>
  <c r="T80" i="59"/>
  <c r="BK80" i="36" s="1"/>
  <c r="AV144" i="36"/>
  <c r="T144" i="59"/>
  <c r="BK144" i="36" s="1"/>
  <c r="AV253" i="36"/>
  <c r="T253" i="59"/>
  <c r="BK253" i="36" s="1"/>
  <c r="AW18" i="36"/>
  <c r="T18" i="60"/>
  <c r="BL18" i="36" s="1"/>
  <c r="AW68" i="36"/>
  <c r="T68" i="60"/>
  <c r="BL68" i="36" s="1"/>
  <c r="AW82" i="36"/>
  <c r="T82" i="60"/>
  <c r="BL82" i="36" s="1"/>
  <c r="AW291" i="36"/>
  <c r="T291" i="60"/>
  <c r="BL291" i="36" s="1"/>
  <c r="AY62" i="36"/>
  <c r="T62" i="61"/>
  <c r="BN62" i="36" s="1"/>
  <c r="AY126" i="36"/>
  <c r="T126" i="61"/>
  <c r="BN126" i="36" s="1"/>
  <c r="AY133" i="36"/>
  <c r="T133" i="61"/>
  <c r="BN133" i="36" s="1"/>
  <c r="AY147" i="36"/>
  <c r="T147" i="61"/>
  <c r="BN147" i="36" s="1"/>
  <c r="AY290" i="36"/>
  <c r="T290" i="61"/>
  <c r="BN290" i="36" s="1"/>
  <c r="AX56" i="36"/>
  <c r="T56" i="62"/>
  <c r="BM56" i="36" s="1"/>
  <c r="AX92" i="36"/>
  <c r="T92" i="62"/>
  <c r="BM92" i="36" s="1"/>
  <c r="AX128" i="36"/>
  <c r="T128" i="62"/>
  <c r="BM128" i="36" s="1"/>
  <c r="AX150" i="36"/>
  <c r="T150" i="62"/>
  <c r="BM150" i="36" s="1"/>
  <c r="AX172" i="36"/>
  <c r="T172" i="62"/>
  <c r="BM172" i="36" s="1"/>
  <c r="AX194" i="36"/>
  <c r="T194" i="62"/>
  <c r="BM194" i="36" s="1"/>
  <c r="AQ285" i="36"/>
  <c r="T285" i="54"/>
  <c r="BF285" i="36" s="1"/>
  <c r="AR214" i="36"/>
  <c r="T214" i="55"/>
  <c r="BG214" i="36" s="1"/>
  <c r="AT279" i="36"/>
  <c r="T279" i="57"/>
  <c r="BI279" i="36" s="1"/>
  <c r="AO203" i="36"/>
  <c r="T203" i="52"/>
  <c r="BD203" i="36" s="1"/>
  <c r="AU124" i="36"/>
  <c r="T124" i="58"/>
  <c r="BJ124" i="36" s="1"/>
  <c r="AU195" i="36"/>
  <c r="T195" i="58"/>
  <c r="BJ195" i="36" s="1"/>
  <c r="AU202" i="36"/>
  <c r="T202" i="58"/>
  <c r="BJ202" i="36" s="1"/>
  <c r="AV15" i="36"/>
  <c r="T15" i="59"/>
  <c r="BK15" i="36" s="1"/>
  <c r="AV37" i="36"/>
  <c r="T37" i="59"/>
  <c r="BK37" i="36" s="1"/>
  <c r="AV66" i="36"/>
  <c r="T66" i="59"/>
  <c r="BK66" i="36" s="1"/>
  <c r="AV95" i="36"/>
  <c r="T95" i="59"/>
  <c r="BK95" i="36" s="1"/>
  <c r="AV246" i="36"/>
  <c r="T246" i="59"/>
  <c r="BK246" i="36" s="1"/>
  <c r="AV268" i="36"/>
  <c r="T268" i="59"/>
  <c r="BK268" i="36" s="1"/>
  <c r="AV310" i="36"/>
  <c r="T310" i="59"/>
  <c r="BK310" i="36" s="1"/>
  <c r="AW104" i="36"/>
  <c r="T104" i="60"/>
  <c r="BL104" i="36" s="1"/>
  <c r="AW162" i="36"/>
  <c r="T162" i="60"/>
  <c r="BL162" i="36" s="1"/>
  <c r="AW256" i="36"/>
  <c r="T256" i="60"/>
  <c r="BL256" i="36" s="1"/>
  <c r="AY48" i="36"/>
  <c r="T48" i="61"/>
  <c r="BN48" i="36" s="1"/>
  <c r="AY105" i="36"/>
  <c r="T105" i="61"/>
  <c r="BN105" i="36" s="1"/>
  <c r="AY119" i="36"/>
  <c r="T119" i="61"/>
  <c r="BN119" i="36" s="1"/>
  <c r="AY140" i="36"/>
  <c r="T140" i="61"/>
  <c r="BN140" i="36" s="1"/>
  <c r="AY204" i="36"/>
  <c r="T204" i="61"/>
  <c r="BN204" i="36" s="1"/>
  <c r="AY211" i="36"/>
  <c r="T211" i="61"/>
  <c r="BN211" i="36" s="1"/>
  <c r="AY218" i="36"/>
  <c r="T218" i="61"/>
  <c r="BN218" i="36" s="1"/>
  <c r="AY261" i="36"/>
  <c r="T261" i="61"/>
  <c r="BN261" i="36" s="1"/>
  <c r="AY283" i="36"/>
  <c r="T283" i="61"/>
  <c r="BN283" i="36" s="1"/>
  <c r="AY312" i="36"/>
  <c r="T312" i="61"/>
  <c r="BN312" i="36" s="1"/>
  <c r="AY356" i="36"/>
  <c r="T356" i="61"/>
  <c r="BN356" i="36" s="1"/>
  <c r="AV338" i="36"/>
  <c r="T338" i="59"/>
  <c r="BK338" i="36" s="1"/>
  <c r="AO364" i="36"/>
  <c r="T364" i="52"/>
  <c r="BD364" i="36" s="1"/>
  <c r="AR156" i="36"/>
  <c r="T156" i="55"/>
  <c r="BG156" i="36" s="1"/>
  <c r="AU174" i="36"/>
  <c r="T174" i="58"/>
  <c r="BJ174" i="36" s="1"/>
  <c r="AU238" i="36"/>
  <c r="T238" i="58"/>
  <c r="BJ238" i="36" s="1"/>
  <c r="AU309" i="36"/>
  <c r="T309" i="58"/>
  <c r="BJ309" i="36" s="1"/>
  <c r="AU360" i="36"/>
  <c r="T360" i="58"/>
  <c r="BJ360" i="36" s="1"/>
  <c r="AV59" i="36"/>
  <c r="T59" i="59"/>
  <c r="BK59" i="36" s="1"/>
  <c r="AV109" i="36"/>
  <c r="T109" i="59"/>
  <c r="BK109" i="36" s="1"/>
  <c r="AV116" i="36"/>
  <c r="T116" i="59"/>
  <c r="BK116" i="36" s="1"/>
  <c r="AV239" i="36"/>
  <c r="T239" i="59"/>
  <c r="BK239" i="36" s="1"/>
  <c r="AV261" i="36"/>
  <c r="T261" i="59"/>
  <c r="BK261" i="36" s="1"/>
  <c r="AV303" i="36"/>
  <c r="T303" i="59"/>
  <c r="BK303" i="36" s="1"/>
  <c r="AQ106" i="36"/>
  <c r="T106" i="54"/>
  <c r="BF106" i="36" s="1"/>
  <c r="AQ128" i="36"/>
  <c r="T128" i="54"/>
  <c r="BF128" i="36" s="1"/>
  <c r="AQ214" i="36"/>
  <c r="T214" i="54"/>
  <c r="BF214" i="36" s="1"/>
  <c r="AQ265" i="36"/>
  <c r="T265" i="54"/>
  <c r="BF265" i="36" s="1"/>
  <c r="AQ353" i="36"/>
  <c r="T353" i="54"/>
  <c r="BF353" i="36" s="1"/>
  <c r="AR28" i="36"/>
  <c r="T28" i="55"/>
  <c r="BG28" i="36" s="1"/>
  <c r="AR35" i="36"/>
  <c r="T35" i="55"/>
  <c r="BG35" i="36" s="1"/>
  <c r="AR57" i="36"/>
  <c r="T57" i="55"/>
  <c r="BG57" i="36" s="1"/>
  <c r="AR79" i="36"/>
  <c r="T79" i="55"/>
  <c r="BG79" i="36" s="1"/>
  <c r="AR122" i="36"/>
  <c r="T122" i="55"/>
  <c r="BG122" i="36" s="1"/>
  <c r="AR216" i="36"/>
  <c r="T216" i="55"/>
  <c r="BG216" i="36" s="1"/>
  <c r="AR223" i="36"/>
  <c r="T223" i="55"/>
  <c r="BG223" i="36" s="1"/>
  <c r="AR259" i="36"/>
  <c r="T259" i="55"/>
  <c r="BG259" i="36" s="1"/>
  <c r="AR309" i="36"/>
  <c r="T309" i="55"/>
  <c r="BG309" i="36" s="1"/>
  <c r="AS220" i="36"/>
  <c r="T220" i="56"/>
  <c r="BH220" i="36" s="1"/>
  <c r="AS263" i="36"/>
  <c r="T263" i="56"/>
  <c r="BH263" i="36" s="1"/>
  <c r="AT84" i="36"/>
  <c r="T84" i="57"/>
  <c r="BI84" i="36" s="1"/>
  <c r="AU18" i="36"/>
  <c r="T18" i="58"/>
  <c r="BJ18" i="36" s="1"/>
  <c r="AU54" i="36"/>
  <c r="T54" i="58"/>
  <c r="BJ54" i="36" s="1"/>
  <c r="AU162" i="36"/>
  <c r="T162" i="58"/>
  <c r="BJ162" i="36" s="1"/>
  <c r="AU212" i="36"/>
  <c r="T212" i="58"/>
  <c r="BJ212" i="36" s="1"/>
  <c r="AU283" i="36"/>
  <c r="T283" i="58"/>
  <c r="BJ283" i="36" s="1"/>
  <c r="AV76" i="36"/>
  <c r="T76" i="59"/>
  <c r="BK76" i="36" s="1"/>
  <c r="AV298" i="36"/>
  <c r="T298" i="59"/>
  <c r="BK298" i="36" s="1"/>
  <c r="AW28" i="36"/>
  <c r="T28" i="60"/>
  <c r="BL28" i="36" s="1"/>
  <c r="AW42" i="36"/>
  <c r="T42" i="60"/>
  <c r="BL42" i="36" s="1"/>
  <c r="AW179" i="36"/>
  <c r="T179" i="60"/>
  <c r="BL179" i="36" s="1"/>
  <c r="AW186" i="36"/>
  <c r="T186" i="60"/>
  <c r="BL186" i="36" s="1"/>
  <c r="AW230" i="36"/>
  <c r="T230" i="60"/>
  <c r="BL230" i="36" s="1"/>
  <c r="AW266" i="36"/>
  <c r="T266" i="60"/>
  <c r="BL266" i="36" s="1"/>
  <c r="AW136" i="36"/>
  <c r="T136" i="60"/>
  <c r="BL136" i="36" s="1"/>
  <c r="AW172" i="36"/>
  <c r="T172" i="60"/>
  <c r="BL172" i="36" s="1"/>
  <c r="AW259" i="36"/>
  <c r="T259" i="60"/>
  <c r="BL259" i="36" s="1"/>
  <c r="AW280" i="36"/>
  <c r="T280" i="60"/>
  <c r="BL280" i="36" s="1"/>
  <c r="AW287" i="36"/>
  <c r="T287" i="60"/>
  <c r="BL287" i="36" s="1"/>
  <c r="AY221" i="36"/>
  <c r="T221" i="61"/>
  <c r="BN221" i="36" s="1"/>
  <c r="AT128" i="36"/>
  <c r="T128" i="57"/>
  <c r="BI128" i="36" s="1"/>
  <c r="AU348" i="36"/>
  <c r="T348" i="58"/>
  <c r="BJ348" i="36" s="1"/>
  <c r="AY51" i="36"/>
  <c r="T51" i="61"/>
  <c r="BN51" i="36" s="1"/>
  <c r="AQ71" i="36"/>
  <c r="T71" i="54"/>
  <c r="BF71" i="36" s="1"/>
  <c r="AQ92" i="36"/>
  <c r="T92" i="54"/>
  <c r="BF92" i="36" s="1"/>
  <c r="AR353" i="36"/>
  <c r="T353" i="55"/>
  <c r="BG353" i="36" s="1"/>
  <c r="AS43" i="36"/>
  <c r="T43" i="56"/>
  <c r="BH43" i="36" s="1"/>
  <c r="AS199" i="36"/>
  <c r="T199" i="56"/>
  <c r="BH199" i="36" s="1"/>
  <c r="AS349" i="36"/>
  <c r="T349" i="56"/>
  <c r="BH349" i="36" s="1"/>
  <c r="AT92" i="36"/>
  <c r="T92" i="57"/>
  <c r="BI92" i="36" s="1"/>
  <c r="AU84" i="36"/>
  <c r="T84" i="58"/>
  <c r="BJ84" i="36" s="1"/>
  <c r="AU177" i="36"/>
  <c r="T177" i="58"/>
  <c r="BJ177" i="36" s="1"/>
  <c r="AV119" i="36"/>
  <c r="T119" i="59"/>
  <c r="BK119" i="36" s="1"/>
  <c r="AV155" i="36"/>
  <c r="T155" i="59"/>
  <c r="BK155" i="36" s="1"/>
  <c r="AW100" i="36"/>
  <c r="T100" i="60"/>
  <c r="BL100" i="36" s="1"/>
  <c r="AT56" i="36"/>
  <c r="T56" i="57"/>
  <c r="BI56" i="36" s="1"/>
  <c r="AT216" i="36"/>
  <c r="T216" i="57"/>
  <c r="BI216" i="36" s="1"/>
  <c r="AU356" i="36"/>
  <c r="T356" i="58"/>
  <c r="BJ356" i="36" s="1"/>
  <c r="AV199" i="36"/>
  <c r="T199" i="59"/>
  <c r="BK199" i="36" s="1"/>
  <c r="AW43" i="36"/>
  <c r="T43" i="60"/>
  <c r="BL43" i="36" s="1"/>
  <c r="AW151" i="36"/>
  <c r="T151" i="60"/>
  <c r="BL151" i="36" s="1"/>
  <c r="AW187" i="36"/>
  <c r="T187" i="60"/>
  <c r="BL187" i="36" s="1"/>
  <c r="AW209" i="36"/>
  <c r="T209" i="60"/>
  <c r="BL209" i="36" s="1"/>
  <c r="AY16" i="36"/>
  <c r="T16" i="61"/>
  <c r="BN16" i="36" s="1"/>
  <c r="AY94" i="36"/>
  <c r="T94" i="61"/>
  <c r="BN94" i="36" s="1"/>
  <c r="AY130" i="36"/>
  <c r="T130" i="61"/>
  <c r="BN130" i="36" s="1"/>
  <c r="AY151" i="36"/>
  <c r="T151" i="61"/>
  <c r="BN151" i="36" s="1"/>
  <c r="AY172" i="36"/>
  <c r="T172" i="61"/>
  <c r="BN172" i="36" s="1"/>
  <c r="AY236" i="36"/>
  <c r="T236" i="61"/>
  <c r="BN236" i="36" s="1"/>
  <c r="AY250" i="36"/>
  <c r="T250" i="61"/>
  <c r="BN250" i="36" s="1"/>
  <c r="AX103" i="36"/>
  <c r="T103" i="62"/>
  <c r="BM103" i="36" s="1"/>
  <c r="AQ36" i="36"/>
  <c r="T36" i="54"/>
  <c r="BF36" i="36" s="1"/>
  <c r="AQ129" i="36"/>
  <c r="T129" i="54"/>
  <c r="BF129" i="36" s="1"/>
  <c r="AT49" i="36"/>
  <c r="T49" i="57"/>
  <c r="BI49" i="36" s="1"/>
  <c r="AU48" i="36"/>
  <c r="T48" i="58"/>
  <c r="BJ48" i="36" s="1"/>
  <c r="AU70" i="36"/>
  <c r="T70" i="58"/>
  <c r="BJ70" i="36" s="1"/>
  <c r="AU142" i="36"/>
  <c r="T142" i="58"/>
  <c r="BJ142" i="36" s="1"/>
  <c r="AU298" i="36"/>
  <c r="T298" i="58"/>
  <c r="BJ298" i="36" s="1"/>
  <c r="AV141" i="36"/>
  <c r="T141" i="59"/>
  <c r="BK141" i="36" s="1"/>
  <c r="AV163" i="36"/>
  <c r="T163" i="59"/>
  <c r="BK163" i="36" s="1"/>
  <c r="AV343" i="36"/>
  <c r="T343" i="59"/>
  <c r="BK343" i="36" s="1"/>
  <c r="AW15" i="36"/>
  <c r="T15" i="60"/>
  <c r="BL15" i="36" s="1"/>
  <c r="AW224" i="36"/>
  <c r="T224" i="60"/>
  <c r="BL224" i="36" s="1"/>
  <c r="AX24" i="36"/>
  <c r="T24" i="62"/>
  <c r="BM24" i="36" s="1"/>
  <c r="AX46" i="36"/>
  <c r="T46" i="62"/>
  <c r="BM46" i="36" s="1"/>
  <c r="AX205" i="36"/>
  <c r="T205" i="62"/>
  <c r="BM205" i="36" s="1"/>
  <c r="AX212" i="36"/>
  <c r="T212" i="62"/>
  <c r="BM212" i="36" s="1"/>
  <c r="AU52" i="36"/>
  <c r="T52" i="58"/>
  <c r="BJ52" i="36" s="1"/>
  <c r="AO27" i="36"/>
  <c r="T27" i="52"/>
  <c r="BD27" i="36" s="1"/>
  <c r="AW58" i="36"/>
  <c r="T58" i="60"/>
  <c r="BL58" i="36" s="1"/>
  <c r="AO302" i="36"/>
  <c r="T302" i="52"/>
  <c r="BD302" i="36" s="1"/>
  <c r="AK387" i="36"/>
  <c r="AK385" i="36"/>
  <c r="AV108" i="36"/>
  <c r="T108" i="59"/>
  <c r="BK108" i="36" s="1"/>
  <c r="AY373" i="36"/>
  <c r="T373" i="61"/>
  <c r="BN373" i="36" s="1"/>
  <c r="AX385" i="36"/>
  <c r="T385" i="62"/>
  <c r="BM385" i="36" s="1"/>
  <c r="AX392" i="36"/>
  <c r="AZ392" i="36" s="1"/>
  <c r="T392" i="62"/>
  <c r="BM392" i="36" s="1"/>
  <c r="AX219" i="36"/>
  <c r="T219" i="62"/>
  <c r="BM219" i="36" s="1"/>
  <c r="AV115" i="36"/>
  <c r="T115" i="59"/>
  <c r="BK115" i="36" s="1"/>
  <c r="AX370" i="36"/>
  <c r="T370" i="62"/>
  <c r="BM370" i="36" s="1"/>
  <c r="AX390" i="36"/>
  <c r="T390" i="62"/>
  <c r="BM390" i="36" s="1"/>
  <c r="AY164" i="36"/>
  <c r="T164" i="61"/>
  <c r="BN164" i="36" s="1"/>
  <c r="AX382" i="36"/>
  <c r="T382" i="62"/>
  <c r="BM382" i="36" s="1"/>
  <c r="AS281" i="36"/>
  <c r="T281" i="56"/>
  <c r="BH281" i="36" s="1"/>
  <c r="AS232" i="36"/>
  <c r="T232" i="56"/>
  <c r="BH232" i="36" s="1"/>
  <c r="AS239" i="36"/>
  <c r="T239" i="56"/>
  <c r="BH239" i="36" s="1"/>
  <c r="AR112" i="36"/>
  <c r="T112" i="55"/>
  <c r="BG112" i="36" s="1"/>
  <c r="AX198" i="36"/>
  <c r="T198" i="62"/>
  <c r="BM198" i="36" s="1"/>
  <c r="AY183" i="36"/>
  <c r="T183" i="61"/>
  <c r="BN183" i="36" s="1"/>
  <c r="AX316" i="36"/>
  <c r="T316" i="62"/>
  <c r="BM316" i="36" s="1"/>
  <c r="AY360" i="36"/>
  <c r="T360" i="61"/>
  <c r="BN360" i="36" s="1"/>
  <c r="AR292" i="36"/>
  <c r="T292" i="55"/>
  <c r="BG292" i="36" s="1"/>
  <c r="AY136" i="36"/>
  <c r="T136" i="61"/>
  <c r="BN136" i="36" s="1"/>
  <c r="AX78" i="36"/>
  <c r="T78" i="62"/>
  <c r="BM78" i="36" s="1"/>
  <c r="AQ81" i="36"/>
  <c r="T81" i="54"/>
  <c r="BF81" i="36" s="1"/>
  <c r="AR268" i="36"/>
  <c r="T268" i="55"/>
  <c r="BG268" i="36" s="1"/>
  <c r="AW37" i="36"/>
  <c r="T37" i="60"/>
  <c r="BL37" i="36" s="1"/>
  <c r="AY370" i="36"/>
  <c r="T370" i="61"/>
  <c r="BN370" i="36" s="1"/>
  <c r="AX203" i="36"/>
  <c r="T203" i="62"/>
  <c r="BM203" i="36" s="1"/>
  <c r="AY37" i="36"/>
  <c r="T37" i="61"/>
  <c r="BN37" i="36" s="1"/>
  <c r="AY248" i="36"/>
  <c r="T248" i="61"/>
  <c r="BN248" i="36" s="1"/>
  <c r="AX225" i="36"/>
  <c r="T225" i="62"/>
  <c r="BM225" i="36" s="1"/>
  <c r="AU173" i="36"/>
  <c r="T173" i="58"/>
  <c r="BJ173" i="36" s="1"/>
  <c r="AU393" i="36"/>
  <c r="T393" i="58"/>
  <c r="BJ393" i="36" s="1"/>
  <c r="AS52" i="36"/>
  <c r="T52" i="56"/>
  <c r="BH52" i="36" s="1"/>
  <c r="AV317" i="36"/>
  <c r="T317" i="59"/>
  <c r="BK317" i="36" s="1"/>
  <c r="AX292" i="36"/>
  <c r="T292" i="62"/>
  <c r="BM292" i="36" s="1"/>
  <c r="AU290" i="36"/>
  <c r="T290" i="58"/>
  <c r="BJ290" i="36" s="1"/>
  <c r="AW370" i="36"/>
  <c r="T370" i="60"/>
  <c r="BL370" i="36" s="1"/>
  <c r="AX206" i="36"/>
  <c r="T206" i="62"/>
  <c r="BM206" i="36" s="1"/>
  <c r="AS265" i="36"/>
  <c r="T265" i="56"/>
  <c r="BH265" i="36" s="1"/>
  <c r="AW382" i="36"/>
  <c r="AZ382" i="36" s="1"/>
  <c r="T382" i="60"/>
  <c r="BL382" i="36" s="1"/>
  <c r="AW93" i="36"/>
  <c r="T93" i="60"/>
  <c r="BL93" i="36" s="1"/>
  <c r="AU221" i="36"/>
  <c r="T221" i="58"/>
  <c r="BJ221" i="36" s="1"/>
  <c r="AW50" i="36"/>
  <c r="T50" i="60"/>
  <c r="BL50" i="36" s="1"/>
  <c r="AW367" i="36"/>
  <c r="T367" i="60"/>
  <c r="BL367" i="36" s="1"/>
  <c r="AW364" i="36"/>
  <c r="T364" i="60"/>
  <c r="BL364" i="36" s="1"/>
  <c r="AR91" i="36"/>
  <c r="T91" i="55"/>
  <c r="BG91" i="36" s="1"/>
  <c r="AR98" i="36"/>
  <c r="T98" i="55"/>
  <c r="BG98" i="36" s="1"/>
  <c r="AW389" i="36"/>
  <c r="AZ389" i="36" s="1"/>
  <c r="T389" i="60"/>
  <c r="BL389" i="36" s="1"/>
  <c r="AY384" i="36"/>
  <c r="T384" i="61"/>
  <c r="BN384" i="36" s="1"/>
  <c r="AR157" i="36"/>
  <c r="T157" i="55"/>
  <c r="BG157" i="36" s="1"/>
  <c r="AS94" i="36"/>
  <c r="T94" i="56"/>
  <c r="BH94" i="36" s="1"/>
  <c r="AV130" i="36"/>
  <c r="T130" i="59"/>
  <c r="BK130" i="36" s="1"/>
  <c r="AW388" i="36"/>
  <c r="T388" i="60"/>
  <c r="BL388" i="36" s="1"/>
  <c r="AQ206" i="36"/>
  <c r="T206" i="54"/>
  <c r="BF206" i="36" s="1"/>
  <c r="AY388" i="36"/>
  <c r="T388" i="61"/>
  <c r="BN388" i="36" s="1"/>
  <c r="AU136" i="36"/>
  <c r="T136" i="58"/>
  <c r="BJ136" i="36" s="1"/>
  <c r="AW123" i="36"/>
  <c r="T123" i="60"/>
  <c r="BL123" i="36" s="1"/>
  <c r="AX110" i="36"/>
  <c r="T110" i="62"/>
  <c r="BM110" i="36" s="1"/>
  <c r="AW386" i="36"/>
  <c r="AZ386" i="36" s="1"/>
  <c r="T386" i="60"/>
  <c r="BL386" i="36" s="1"/>
  <c r="AO49" i="36"/>
  <c r="T49" i="52"/>
  <c r="BD49" i="36" s="1"/>
  <c r="AW277" i="36"/>
  <c r="T277" i="60"/>
  <c r="BL277" i="36" s="1"/>
  <c r="AW284" i="36"/>
  <c r="T284" i="60"/>
  <c r="BL284" i="36" s="1"/>
  <c r="AW298" i="36"/>
  <c r="T298" i="60"/>
  <c r="BL298" i="36" s="1"/>
  <c r="AX241" i="36"/>
  <c r="T241" i="62"/>
  <c r="BM241" i="36" s="1"/>
  <c r="AW366" i="36"/>
  <c r="T366" i="60"/>
  <c r="BL366" i="36" s="1"/>
  <c r="AO181" i="36"/>
  <c r="T181" i="52"/>
  <c r="BD181" i="36" s="1"/>
  <c r="AP331" i="36"/>
  <c r="T331" i="53"/>
  <c r="BE331" i="36" s="1"/>
  <c r="AS194" i="36"/>
  <c r="T194" i="56"/>
  <c r="BH194" i="36" s="1"/>
  <c r="AS216" i="36"/>
  <c r="T216" i="56"/>
  <c r="BH216" i="36" s="1"/>
  <c r="AS223" i="36"/>
  <c r="T223" i="56"/>
  <c r="BH223" i="36" s="1"/>
  <c r="AS259" i="36"/>
  <c r="T259" i="56"/>
  <c r="BH259" i="36" s="1"/>
  <c r="AS344" i="36"/>
  <c r="T344" i="56"/>
  <c r="BH344" i="36" s="1"/>
  <c r="AT14" i="36"/>
  <c r="T14" i="57"/>
  <c r="BI14" i="36" s="1"/>
  <c r="AT58" i="36"/>
  <c r="T58" i="57"/>
  <c r="BI58" i="36" s="1"/>
  <c r="AT87" i="36"/>
  <c r="T87" i="57"/>
  <c r="BI87" i="36" s="1"/>
  <c r="AT109" i="36"/>
  <c r="T109" i="57"/>
  <c r="BI109" i="36" s="1"/>
  <c r="AT145" i="36"/>
  <c r="T145" i="57"/>
  <c r="BI145" i="36" s="1"/>
  <c r="AT174" i="36"/>
  <c r="T174" i="57"/>
  <c r="BI174" i="36" s="1"/>
  <c r="AT196" i="36"/>
  <c r="T196" i="57"/>
  <c r="BI196" i="36" s="1"/>
  <c r="AT218" i="36"/>
  <c r="T218" i="57"/>
  <c r="BI218" i="36" s="1"/>
  <c r="AT240" i="36"/>
  <c r="T240" i="57"/>
  <c r="BI240" i="36" s="1"/>
  <c r="AT284" i="36"/>
  <c r="T284" i="57"/>
  <c r="BI284" i="36" s="1"/>
  <c r="AT313" i="36"/>
  <c r="T313" i="57"/>
  <c r="BI313" i="36" s="1"/>
  <c r="AU21" i="36"/>
  <c r="T21" i="58"/>
  <c r="BJ21" i="36" s="1"/>
  <c r="AU35" i="36"/>
  <c r="T35" i="58"/>
  <c r="BJ35" i="36" s="1"/>
  <c r="AU57" i="36"/>
  <c r="T57" i="58"/>
  <c r="BJ57" i="36" s="1"/>
  <c r="AU79" i="36"/>
  <c r="T79" i="58"/>
  <c r="BJ79" i="36" s="1"/>
  <c r="AU115" i="36"/>
  <c r="T115" i="58"/>
  <c r="BJ115" i="36" s="1"/>
  <c r="AU165" i="36"/>
  <c r="T165" i="58"/>
  <c r="BJ165" i="36" s="1"/>
  <c r="AU215" i="36"/>
  <c r="T215" i="58"/>
  <c r="BJ215" i="36" s="1"/>
  <c r="AU222" i="36"/>
  <c r="T222" i="58"/>
  <c r="BJ222" i="36" s="1"/>
  <c r="AU236" i="36"/>
  <c r="T236" i="58"/>
  <c r="BJ236" i="36" s="1"/>
  <c r="AU307" i="36"/>
  <c r="T307" i="58"/>
  <c r="BJ307" i="36" s="1"/>
  <c r="AU358" i="36"/>
  <c r="T358" i="58"/>
  <c r="BJ358" i="36" s="1"/>
  <c r="AV28" i="36"/>
  <c r="T28" i="59"/>
  <c r="BK28" i="36" s="1"/>
  <c r="AV50" i="36"/>
  <c r="T50" i="59"/>
  <c r="BK50" i="36" s="1"/>
  <c r="AV57" i="36"/>
  <c r="T57" i="59"/>
  <c r="BK57" i="36" s="1"/>
  <c r="AV150" i="36"/>
  <c r="T150" i="59"/>
  <c r="BK150" i="36" s="1"/>
  <c r="AV179" i="36"/>
  <c r="T179" i="59"/>
  <c r="BK179" i="36" s="1"/>
  <c r="AV201" i="36"/>
  <c r="T201" i="59"/>
  <c r="BK201" i="36" s="1"/>
  <c r="AV208" i="36"/>
  <c r="T208" i="59"/>
  <c r="BK208" i="36" s="1"/>
  <c r="AV237" i="36"/>
  <c r="T237" i="59"/>
  <c r="BK237" i="36" s="1"/>
  <c r="AV259" i="36"/>
  <c r="T259" i="59"/>
  <c r="BK259" i="36" s="1"/>
  <c r="AV280" i="36"/>
  <c r="T280" i="59"/>
  <c r="BK280" i="36" s="1"/>
  <c r="AW31" i="36"/>
  <c r="T31" i="60"/>
  <c r="BL31" i="36" s="1"/>
  <c r="AW38" i="36"/>
  <c r="T38" i="60"/>
  <c r="BL38" i="36" s="1"/>
  <c r="AW45" i="36"/>
  <c r="T45" i="60"/>
  <c r="BL45" i="36" s="1"/>
  <c r="AW52" i="36"/>
  <c r="T52" i="60"/>
  <c r="BL52" i="36" s="1"/>
  <c r="AW88" i="36"/>
  <c r="T88" i="60"/>
  <c r="BL88" i="36" s="1"/>
  <c r="AW95" i="36"/>
  <c r="T95" i="60"/>
  <c r="BL95" i="36" s="1"/>
  <c r="AW117" i="36"/>
  <c r="T117" i="60"/>
  <c r="BL117" i="36" s="1"/>
  <c r="AW124" i="36"/>
  <c r="T124" i="60"/>
  <c r="BL124" i="36" s="1"/>
  <c r="AW153" i="36"/>
  <c r="T153" i="60"/>
  <c r="BL153" i="36" s="1"/>
  <c r="AW189" i="36"/>
  <c r="T189" i="60"/>
  <c r="BL189" i="36" s="1"/>
  <c r="AW211" i="36"/>
  <c r="T211" i="60"/>
  <c r="BL211" i="36" s="1"/>
  <c r="AW240" i="36"/>
  <c r="T240" i="60"/>
  <c r="BL240" i="36" s="1"/>
  <c r="AW269" i="36"/>
  <c r="T269" i="60"/>
  <c r="BL269" i="36" s="1"/>
  <c r="AW311" i="36"/>
  <c r="T311" i="60"/>
  <c r="BL311" i="36" s="1"/>
  <c r="AW318" i="36"/>
  <c r="T318" i="60"/>
  <c r="BL318" i="36" s="1"/>
  <c r="AY18" i="36"/>
  <c r="T18" i="61"/>
  <c r="BN18" i="36" s="1"/>
  <c r="AY68" i="36"/>
  <c r="T68" i="61"/>
  <c r="BN68" i="36" s="1"/>
  <c r="AY96" i="36"/>
  <c r="T96" i="61"/>
  <c r="BN96" i="36" s="1"/>
  <c r="AY153" i="36"/>
  <c r="T153" i="61"/>
  <c r="BN153" i="36" s="1"/>
  <c r="AY181" i="36"/>
  <c r="T181" i="61"/>
  <c r="BN181" i="36" s="1"/>
  <c r="AY252" i="36"/>
  <c r="T252" i="61"/>
  <c r="BN252" i="36" s="1"/>
  <c r="AY274" i="36"/>
  <c r="T274" i="61"/>
  <c r="BN274" i="36" s="1"/>
  <c r="AY347" i="36"/>
  <c r="T347" i="61"/>
  <c r="BN347" i="36" s="1"/>
  <c r="AX33" i="36"/>
  <c r="T33" i="62"/>
  <c r="BM33" i="36" s="1"/>
  <c r="AX55" i="36"/>
  <c r="T55" i="62"/>
  <c r="BM55" i="36" s="1"/>
  <c r="AX62" i="36"/>
  <c r="T62" i="62"/>
  <c r="BM62" i="36" s="1"/>
  <c r="AX105" i="36"/>
  <c r="T105" i="62"/>
  <c r="BM105" i="36" s="1"/>
  <c r="AX112" i="36"/>
  <c r="T112" i="62"/>
  <c r="BM112" i="36" s="1"/>
  <c r="AX134" i="36"/>
  <c r="T134" i="62"/>
  <c r="BM134" i="36" s="1"/>
  <c r="AX156" i="36"/>
  <c r="T156" i="62"/>
  <c r="BM156" i="36" s="1"/>
  <c r="AX178" i="36"/>
  <c r="T178" i="62"/>
  <c r="BM178" i="36" s="1"/>
  <c r="AX314" i="36"/>
  <c r="T314" i="62"/>
  <c r="BM314" i="36" s="1"/>
  <c r="AX343" i="36"/>
  <c r="T343" i="62"/>
  <c r="BM343" i="36" s="1"/>
  <c r="AO322" i="36"/>
  <c r="T322" i="52"/>
  <c r="BD322" i="36" s="1"/>
  <c r="AP321" i="36"/>
  <c r="T321" i="53"/>
  <c r="BE321" i="36" s="1"/>
  <c r="AO139" i="36"/>
  <c r="T139" i="52"/>
  <c r="BD139" i="36" s="1"/>
  <c r="AP52" i="36"/>
  <c r="T52" i="53"/>
  <c r="BE52" i="36" s="1"/>
  <c r="AR55" i="36"/>
  <c r="T55" i="55"/>
  <c r="BG55" i="36" s="1"/>
  <c r="AS104" i="36"/>
  <c r="T104" i="56"/>
  <c r="BH104" i="36" s="1"/>
  <c r="AS154" i="36"/>
  <c r="T154" i="56"/>
  <c r="BH154" i="36" s="1"/>
  <c r="AS182" i="36"/>
  <c r="T182" i="56"/>
  <c r="BH182" i="36" s="1"/>
  <c r="AS189" i="36"/>
  <c r="T189" i="56"/>
  <c r="BH189" i="36" s="1"/>
  <c r="AT53" i="36"/>
  <c r="T53" i="57"/>
  <c r="BI53" i="36" s="1"/>
  <c r="AU210" i="36"/>
  <c r="T210" i="58"/>
  <c r="BJ210" i="36" s="1"/>
  <c r="AV81" i="36"/>
  <c r="T81" i="59"/>
  <c r="BK81" i="36" s="1"/>
  <c r="AV196" i="36"/>
  <c r="T196" i="59"/>
  <c r="BK196" i="36" s="1"/>
  <c r="AV347" i="36"/>
  <c r="T347" i="59"/>
  <c r="BK347" i="36" s="1"/>
  <c r="AW26" i="36"/>
  <c r="T26" i="60"/>
  <c r="BL26" i="36" s="1"/>
  <c r="AW83" i="36"/>
  <c r="T83" i="60"/>
  <c r="BL83" i="36" s="1"/>
  <c r="AW141" i="36"/>
  <c r="T141" i="60"/>
  <c r="BL141" i="36" s="1"/>
  <c r="AW206" i="36"/>
  <c r="T206" i="60"/>
  <c r="BL206" i="36" s="1"/>
  <c r="AO291" i="36"/>
  <c r="T291" i="52"/>
  <c r="BD291" i="36" s="1"/>
  <c r="AP147" i="36"/>
  <c r="T147" i="53"/>
  <c r="BE147" i="36" s="1"/>
  <c r="AO87" i="36"/>
  <c r="T87" i="52"/>
  <c r="BD87" i="36" s="1"/>
  <c r="AO165" i="36"/>
  <c r="T165" i="52"/>
  <c r="BD165" i="36" s="1"/>
  <c r="AO194" i="36"/>
  <c r="T194" i="52"/>
  <c r="BD194" i="36" s="1"/>
  <c r="AP79" i="36"/>
  <c r="T79" i="53"/>
  <c r="BE79" i="36" s="1"/>
  <c r="AP216" i="36"/>
  <c r="T216" i="53"/>
  <c r="BE216" i="36" s="1"/>
  <c r="AR269" i="36"/>
  <c r="T269" i="55"/>
  <c r="BG269" i="36" s="1"/>
  <c r="AR348" i="36"/>
  <c r="T348" i="55"/>
  <c r="BG348" i="36" s="1"/>
  <c r="AS31" i="36"/>
  <c r="T31" i="56"/>
  <c r="BH31" i="36" s="1"/>
  <c r="AO30" i="36"/>
  <c r="T30" i="52"/>
  <c r="BD30" i="36" s="1"/>
  <c r="AO130" i="36"/>
  <c r="T130" i="52"/>
  <c r="BD130" i="36" s="1"/>
  <c r="AO260" i="36"/>
  <c r="T260" i="52"/>
  <c r="BD260" i="36" s="1"/>
  <c r="AO318" i="36"/>
  <c r="T318" i="52"/>
  <c r="BD318" i="36" s="1"/>
  <c r="AP36" i="36"/>
  <c r="T36" i="53"/>
  <c r="BE36" i="36" s="1"/>
  <c r="AP362" i="36"/>
  <c r="T362" i="53"/>
  <c r="BE362" i="36" s="1"/>
  <c r="AQ16" i="36"/>
  <c r="T16" i="54"/>
  <c r="BF16" i="36" s="1"/>
  <c r="AQ38" i="36"/>
  <c r="T38" i="54"/>
  <c r="BF38" i="36" s="1"/>
  <c r="AQ52" i="36"/>
  <c r="T52" i="54"/>
  <c r="BF52" i="36" s="1"/>
  <c r="AQ59" i="36"/>
  <c r="T59" i="54"/>
  <c r="BF59" i="36" s="1"/>
  <c r="AQ153" i="36"/>
  <c r="T153" i="54"/>
  <c r="BF153" i="36" s="1"/>
  <c r="AQ261" i="36"/>
  <c r="T261" i="54"/>
  <c r="BF261" i="36" s="1"/>
  <c r="AR24" i="36"/>
  <c r="T24" i="55"/>
  <c r="BG24" i="36" s="1"/>
  <c r="AR75" i="36"/>
  <c r="T75" i="55"/>
  <c r="BG75" i="36" s="1"/>
  <c r="AR111" i="36"/>
  <c r="T111" i="55"/>
  <c r="BG111" i="36" s="1"/>
  <c r="AR118" i="36"/>
  <c r="T118" i="55"/>
  <c r="BG118" i="36" s="1"/>
  <c r="AR147" i="36"/>
  <c r="T147" i="55"/>
  <c r="BG147" i="36" s="1"/>
  <c r="AR212" i="36"/>
  <c r="T212" i="55"/>
  <c r="BG212" i="36" s="1"/>
  <c r="AS24" i="36"/>
  <c r="T24" i="56"/>
  <c r="BH24" i="36" s="1"/>
  <c r="AS88" i="36"/>
  <c r="T88" i="56"/>
  <c r="BH88" i="36" s="1"/>
  <c r="AS95" i="36"/>
  <c r="T95" i="56"/>
  <c r="BH95" i="36" s="1"/>
  <c r="AS102" i="36"/>
  <c r="T102" i="56"/>
  <c r="BH102" i="36" s="1"/>
  <c r="AS109" i="36"/>
  <c r="T109" i="56"/>
  <c r="BH109" i="36" s="1"/>
  <c r="AS152" i="36"/>
  <c r="T152" i="56"/>
  <c r="BH152" i="36" s="1"/>
  <c r="AS159" i="36"/>
  <c r="T159" i="56"/>
  <c r="BH159" i="36" s="1"/>
  <c r="AS166" i="36"/>
  <c r="T166" i="56"/>
  <c r="BH166" i="36" s="1"/>
  <c r="AS266" i="36"/>
  <c r="T266" i="56"/>
  <c r="BH266" i="36" s="1"/>
  <c r="AS294" i="36"/>
  <c r="T294" i="56"/>
  <c r="BH294" i="36" s="1"/>
  <c r="AU50" i="36"/>
  <c r="T50" i="58"/>
  <c r="BJ50" i="36" s="1"/>
  <c r="AU72" i="36"/>
  <c r="T72" i="58"/>
  <c r="BJ72" i="36" s="1"/>
  <c r="AU101" i="36"/>
  <c r="T101" i="58"/>
  <c r="BJ101" i="36" s="1"/>
  <c r="AU108" i="36"/>
  <c r="T108" i="58"/>
  <c r="BJ108" i="36" s="1"/>
  <c r="AU158" i="36"/>
  <c r="T158" i="58"/>
  <c r="BJ158" i="36" s="1"/>
  <c r="AU208" i="36"/>
  <c r="T208" i="58"/>
  <c r="BJ208" i="36" s="1"/>
  <c r="AU229" i="36"/>
  <c r="T229" i="58"/>
  <c r="BJ229" i="36" s="1"/>
  <c r="AU258" i="36"/>
  <c r="T258" i="58"/>
  <c r="BJ258" i="36" s="1"/>
  <c r="AU265" i="36"/>
  <c r="T265" i="58"/>
  <c r="BJ265" i="36" s="1"/>
  <c r="AU279" i="36"/>
  <c r="T279" i="58"/>
  <c r="BJ279" i="36" s="1"/>
  <c r="AU286" i="36"/>
  <c r="T286" i="58"/>
  <c r="BJ286" i="36" s="1"/>
  <c r="AU293" i="36"/>
  <c r="T293" i="58"/>
  <c r="BJ293" i="36" s="1"/>
  <c r="AV21" i="36"/>
  <c r="T21" i="59"/>
  <c r="BK21" i="36" s="1"/>
  <c r="AV43" i="36"/>
  <c r="T43" i="59"/>
  <c r="BK43" i="36" s="1"/>
  <c r="AV72" i="36"/>
  <c r="T72" i="59"/>
  <c r="BK72" i="36" s="1"/>
  <c r="AV79" i="36"/>
  <c r="T79" i="59"/>
  <c r="BK79" i="36" s="1"/>
  <c r="AV129" i="36"/>
  <c r="T129" i="59"/>
  <c r="BK129" i="36" s="1"/>
  <c r="AV136" i="36"/>
  <c r="T136" i="59"/>
  <c r="BK136" i="36" s="1"/>
  <c r="AV165" i="36"/>
  <c r="T165" i="59"/>
  <c r="BK165" i="36" s="1"/>
  <c r="AV172" i="36"/>
  <c r="T172" i="59"/>
  <c r="BK172" i="36" s="1"/>
  <c r="AX307" i="36"/>
  <c r="T307" i="62"/>
  <c r="BM307" i="36" s="1"/>
  <c r="AS287" i="36"/>
  <c r="T287" i="56"/>
  <c r="BH287" i="36" s="1"/>
  <c r="AQ95" i="36"/>
  <c r="T95" i="54"/>
  <c r="BF95" i="36" s="1"/>
  <c r="AR46" i="36"/>
  <c r="T46" i="55"/>
  <c r="BG46" i="36" s="1"/>
  <c r="AR97" i="36"/>
  <c r="T97" i="55"/>
  <c r="BG97" i="36" s="1"/>
  <c r="AR133" i="36"/>
  <c r="T133" i="55"/>
  <c r="BG133" i="36" s="1"/>
  <c r="AR248" i="36"/>
  <c r="T248" i="55"/>
  <c r="BG248" i="36" s="1"/>
  <c r="AS39" i="36"/>
  <c r="T39" i="56"/>
  <c r="BH39" i="36" s="1"/>
  <c r="AS46" i="36"/>
  <c r="T46" i="56"/>
  <c r="BH46" i="36" s="1"/>
  <c r="AS131" i="36"/>
  <c r="T131" i="56"/>
  <c r="BH131" i="36" s="1"/>
  <c r="AS238" i="36"/>
  <c r="T238" i="56"/>
  <c r="BH238" i="36" s="1"/>
  <c r="AT124" i="36"/>
  <c r="T124" i="57"/>
  <c r="BI124" i="36" s="1"/>
  <c r="AU130" i="36"/>
  <c r="T130" i="58"/>
  <c r="BJ130" i="36" s="1"/>
  <c r="AU137" i="36"/>
  <c r="T137" i="58"/>
  <c r="BJ137" i="36" s="1"/>
  <c r="AU244" i="36"/>
  <c r="T244" i="58"/>
  <c r="BJ244" i="36" s="1"/>
  <c r="AW103" i="36"/>
  <c r="T103" i="60"/>
  <c r="BL103" i="36" s="1"/>
  <c r="AW132" i="36"/>
  <c r="T132" i="60"/>
  <c r="BL132" i="36" s="1"/>
  <c r="AW161" i="36"/>
  <c r="T161" i="60"/>
  <c r="BL161" i="36" s="1"/>
  <c r="AW248" i="36"/>
  <c r="T248" i="60"/>
  <c r="BL248" i="36" s="1"/>
  <c r="AW255" i="36"/>
  <c r="T255" i="60"/>
  <c r="BL255" i="36" s="1"/>
  <c r="AX164" i="36"/>
  <c r="T164" i="62"/>
  <c r="BM164" i="36" s="1"/>
  <c r="AX257" i="36"/>
  <c r="T257" i="62"/>
  <c r="BM257" i="36" s="1"/>
  <c r="AX264" i="36"/>
  <c r="T264" i="62"/>
  <c r="BM264" i="36" s="1"/>
  <c r="AX286" i="36"/>
  <c r="T286" i="62"/>
  <c r="BM286" i="36" s="1"/>
  <c r="AW177" i="36"/>
  <c r="T177" i="60"/>
  <c r="BL177" i="36" s="1"/>
  <c r="AO94" i="36"/>
  <c r="T94" i="52"/>
  <c r="BD94" i="36" s="1"/>
  <c r="AQ174" i="36"/>
  <c r="T174" i="54"/>
  <c r="BF174" i="36" s="1"/>
  <c r="AR31" i="36"/>
  <c r="T31" i="55"/>
  <c r="BG31" i="36" s="1"/>
  <c r="AR38" i="36"/>
  <c r="T38" i="55"/>
  <c r="BG38" i="36" s="1"/>
  <c r="AR60" i="36"/>
  <c r="T60" i="55"/>
  <c r="BG60" i="36" s="1"/>
  <c r="AR82" i="36"/>
  <c r="T82" i="55"/>
  <c r="BG82" i="36" s="1"/>
  <c r="AR125" i="36"/>
  <c r="T125" i="55"/>
  <c r="BG125" i="36" s="1"/>
  <c r="AR226" i="36"/>
  <c r="T226" i="55"/>
  <c r="BG226" i="36" s="1"/>
  <c r="AQ24" i="36"/>
  <c r="T24" i="54"/>
  <c r="BF24" i="36" s="1"/>
  <c r="AQ67" i="36"/>
  <c r="T67" i="54"/>
  <c r="BF67" i="36" s="1"/>
  <c r="AQ175" i="36"/>
  <c r="T175" i="54"/>
  <c r="BF175" i="36" s="1"/>
  <c r="AQ182" i="36"/>
  <c r="T182" i="54"/>
  <c r="BF182" i="36" s="1"/>
  <c r="AQ204" i="36"/>
  <c r="T204" i="54"/>
  <c r="BF204" i="36" s="1"/>
  <c r="AQ291" i="36"/>
  <c r="T291" i="54"/>
  <c r="BF291" i="36" s="1"/>
  <c r="AQ357" i="36"/>
  <c r="T357" i="54"/>
  <c r="BF357" i="36" s="1"/>
  <c r="AR39" i="36"/>
  <c r="T39" i="55"/>
  <c r="BG39" i="36" s="1"/>
  <c r="AR61" i="36"/>
  <c r="T61" i="55"/>
  <c r="BG61" i="36" s="1"/>
  <c r="AR83" i="36"/>
  <c r="T83" i="55"/>
  <c r="BG83" i="36" s="1"/>
  <c r="AR126" i="36"/>
  <c r="T126" i="55"/>
  <c r="BG126" i="36" s="1"/>
  <c r="AR155" i="36"/>
  <c r="T155" i="55"/>
  <c r="BG155" i="36" s="1"/>
  <c r="AR169" i="36"/>
  <c r="T169" i="55"/>
  <c r="BG169" i="36" s="1"/>
  <c r="AR270" i="36"/>
  <c r="T270" i="55"/>
  <c r="BG270" i="36" s="1"/>
  <c r="AU22" i="36"/>
  <c r="T22" i="58"/>
  <c r="BJ22" i="36" s="1"/>
  <c r="AU237" i="36"/>
  <c r="T237" i="58"/>
  <c r="BJ237" i="36" s="1"/>
  <c r="AU308" i="36"/>
  <c r="T308" i="58"/>
  <c r="BJ308" i="36" s="1"/>
  <c r="AV58" i="36"/>
  <c r="T58" i="59"/>
  <c r="BK58" i="36" s="1"/>
  <c r="AV151" i="36"/>
  <c r="T151" i="59"/>
  <c r="BK151" i="36" s="1"/>
  <c r="AV209" i="36"/>
  <c r="T209" i="59"/>
  <c r="BK209" i="36" s="1"/>
  <c r="AV260" i="36"/>
  <c r="T260" i="59"/>
  <c r="BK260" i="36" s="1"/>
  <c r="AW53" i="36"/>
  <c r="T53" i="60"/>
  <c r="BL53" i="36" s="1"/>
  <c r="AW125" i="36"/>
  <c r="T125" i="60"/>
  <c r="BL125" i="36" s="1"/>
  <c r="AW154" i="36"/>
  <c r="T154" i="60"/>
  <c r="BL154" i="36" s="1"/>
  <c r="AW312" i="36"/>
  <c r="T312" i="60"/>
  <c r="BL312" i="36" s="1"/>
  <c r="AW319" i="36"/>
  <c r="T319" i="60"/>
  <c r="BL319" i="36" s="1"/>
  <c r="AY69" i="36"/>
  <c r="T69" i="61"/>
  <c r="BN69" i="36" s="1"/>
  <c r="AY97" i="36"/>
  <c r="T97" i="61"/>
  <c r="BN97" i="36" s="1"/>
  <c r="AY253" i="36"/>
  <c r="T253" i="61"/>
  <c r="BN253" i="36" s="1"/>
  <c r="AX236" i="36"/>
  <c r="T236" i="62"/>
  <c r="BM236" i="36" s="1"/>
  <c r="AX279" i="36"/>
  <c r="T279" i="62"/>
  <c r="BM279" i="36" s="1"/>
  <c r="AO274" i="36"/>
  <c r="T274" i="52"/>
  <c r="BD274" i="36" s="1"/>
  <c r="AQ203" i="36"/>
  <c r="T203" i="54"/>
  <c r="BF203" i="36" s="1"/>
  <c r="AP181" i="36"/>
  <c r="T181" i="53"/>
  <c r="BE181" i="36" s="1"/>
  <c r="AO67" i="36"/>
  <c r="T67" i="52"/>
  <c r="BD67" i="36" s="1"/>
  <c r="AO188" i="36"/>
  <c r="T188" i="52"/>
  <c r="BD188" i="36" s="1"/>
  <c r="AO319" i="36"/>
  <c r="T319" i="52"/>
  <c r="BD319" i="36" s="1"/>
  <c r="AQ46" i="36"/>
  <c r="T46" i="54"/>
  <c r="BF46" i="36" s="1"/>
  <c r="AQ60" i="36"/>
  <c r="T60" i="54"/>
  <c r="BF60" i="36" s="1"/>
  <c r="AQ103" i="36"/>
  <c r="T103" i="54"/>
  <c r="BF103" i="36" s="1"/>
  <c r="AQ168" i="36"/>
  <c r="T168" i="54"/>
  <c r="BF168" i="36" s="1"/>
  <c r="AQ197" i="36"/>
  <c r="T197" i="54"/>
  <c r="BF197" i="36" s="1"/>
  <c r="AQ262" i="36"/>
  <c r="T262" i="54"/>
  <c r="BF262" i="36" s="1"/>
  <c r="AR76" i="36"/>
  <c r="T76" i="55"/>
  <c r="BG76" i="36" s="1"/>
  <c r="AR119" i="36"/>
  <c r="T119" i="55"/>
  <c r="BG119" i="36" s="1"/>
  <c r="AR148" i="36"/>
  <c r="T148" i="55"/>
  <c r="BG148" i="36" s="1"/>
  <c r="AR184" i="36"/>
  <c r="T184" i="55"/>
  <c r="BG184" i="36" s="1"/>
  <c r="AR213" i="36"/>
  <c r="T213" i="55"/>
  <c r="BG213" i="36" s="1"/>
  <c r="AR256" i="36"/>
  <c r="T256" i="55"/>
  <c r="BG256" i="36" s="1"/>
  <c r="AR285" i="36"/>
  <c r="T285" i="55"/>
  <c r="BG285" i="36" s="1"/>
  <c r="AR313" i="36"/>
  <c r="T313" i="55"/>
  <c r="BG313" i="36" s="1"/>
  <c r="AR320" i="36"/>
  <c r="T320" i="55"/>
  <c r="BG320" i="36" s="1"/>
  <c r="AS25" i="36"/>
  <c r="T25" i="56"/>
  <c r="BH25" i="36" s="1"/>
  <c r="AS89" i="36"/>
  <c r="T89" i="56"/>
  <c r="BH89" i="36" s="1"/>
  <c r="AQ190" i="36"/>
  <c r="T190" i="54"/>
  <c r="BF190" i="36" s="1"/>
  <c r="AR105" i="36"/>
  <c r="T105" i="55"/>
  <c r="BG105" i="36" s="1"/>
  <c r="AR177" i="36"/>
  <c r="T177" i="55"/>
  <c r="BG177" i="36" s="1"/>
  <c r="AR199" i="36"/>
  <c r="T199" i="55"/>
  <c r="BG199" i="36" s="1"/>
  <c r="AS18" i="36"/>
  <c r="T18" i="56"/>
  <c r="BH18" i="36" s="1"/>
  <c r="AS47" i="36"/>
  <c r="T47" i="56"/>
  <c r="BH47" i="36" s="1"/>
  <c r="AS146" i="36"/>
  <c r="T146" i="56"/>
  <c r="BH146" i="36" s="1"/>
  <c r="AS203" i="36"/>
  <c r="T203" i="56"/>
  <c r="BH203" i="36" s="1"/>
  <c r="AS353" i="36"/>
  <c r="T353" i="56"/>
  <c r="BH353" i="36" s="1"/>
  <c r="AT344" i="36"/>
  <c r="T344" i="57"/>
  <c r="BI344" i="36" s="1"/>
  <c r="AV102" i="36"/>
  <c r="T102" i="59"/>
  <c r="BK102" i="36" s="1"/>
  <c r="AV159" i="36"/>
  <c r="T159" i="59"/>
  <c r="BK159" i="36" s="1"/>
  <c r="AV217" i="36"/>
  <c r="T217" i="59"/>
  <c r="BK217" i="36" s="1"/>
  <c r="AW198" i="36"/>
  <c r="T198" i="60"/>
  <c r="BL198" i="36" s="1"/>
  <c r="AW220" i="36"/>
  <c r="T220" i="60"/>
  <c r="BL220" i="36" s="1"/>
  <c r="AW249" i="36"/>
  <c r="T249" i="60"/>
  <c r="BL249" i="36" s="1"/>
  <c r="AY27" i="36"/>
  <c r="T27" i="61"/>
  <c r="BN27" i="36" s="1"/>
  <c r="AY55" i="36"/>
  <c r="T55" i="61"/>
  <c r="BN55" i="36" s="1"/>
  <c r="AY112" i="36"/>
  <c r="T112" i="61"/>
  <c r="BN112" i="36" s="1"/>
  <c r="AY197" i="36"/>
  <c r="T197" i="61"/>
  <c r="BN197" i="36" s="1"/>
  <c r="AY225" i="36"/>
  <c r="T225" i="61"/>
  <c r="BN225" i="36" s="1"/>
  <c r="AX20" i="36"/>
  <c r="T20" i="62"/>
  <c r="BM20" i="36" s="1"/>
  <c r="AX42" i="36"/>
  <c r="T42" i="62"/>
  <c r="BM42" i="36" s="1"/>
  <c r="AX85" i="36"/>
  <c r="T85" i="62"/>
  <c r="BM85" i="36" s="1"/>
  <c r="AX121" i="36"/>
  <c r="T121" i="62"/>
  <c r="BM121" i="36" s="1"/>
  <c r="AX143" i="36"/>
  <c r="T143" i="62"/>
  <c r="BM143" i="36" s="1"/>
  <c r="AX165" i="36"/>
  <c r="T165" i="62"/>
  <c r="BM165" i="36" s="1"/>
  <c r="AX187" i="36"/>
  <c r="T187" i="62"/>
  <c r="BM187" i="36" s="1"/>
  <c r="AQ68" i="36"/>
  <c r="T68" i="54"/>
  <c r="BF68" i="36" s="1"/>
  <c r="AQ140" i="36"/>
  <c r="T140" i="54"/>
  <c r="BF140" i="36" s="1"/>
  <c r="AQ248" i="36"/>
  <c r="T248" i="54"/>
  <c r="BF248" i="36" s="1"/>
  <c r="AR40" i="36"/>
  <c r="T40" i="55"/>
  <c r="BG40" i="36" s="1"/>
  <c r="AR62" i="36"/>
  <c r="T62" i="55"/>
  <c r="BG62" i="36" s="1"/>
  <c r="AR84" i="36"/>
  <c r="T84" i="55"/>
  <c r="BG84" i="36" s="1"/>
  <c r="AR127" i="36"/>
  <c r="T127" i="55"/>
  <c r="BG127" i="36" s="1"/>
  <c r="AR170" i="36"/>
  <c r="T170" i="55"/>
  <c r="BG170" i="36" s="1"/>
  <c r="AR192" i="36"/>
  <c r="T192" i="55"/>
  <c r="BG192" i="36" s="1"/>
  <c r="AR228" i="36"/>
  <c r="T228" i="55"/>
  <c r="BG228" i="36" s="1"/>
  <c r="AR271" i="36"/>
  <c r="T271" i="55"/>
  <c r="BG271" i="36" s="1"/>
  <c r="AS54" i="36"/>
  <c r="T54" i="56"/>
  <c r="BH54" i="36" s="1"/>
  <c r="AS118" i="36"/>
  <c r="T118" i="56"/>
  <c r="BH118" i="36" s="1"/>
  <c r="AS125" i="36"/>
  <c r="T125" i="56"/>
  <c r="BH125" i="36" s="1"/>
  <c r="AS225" i="36"/>
  <c r="T225" i="56"/>
  <c r="BH225" i="36" s="1"/>
  <c r="AS261" i="36"/>
  <c r="T261" i="56"/>
  <c r="BH261" i="36" s="1"/>
  <c r="AT16" i="36"/>
  <c r="T16" i="57"/>
  <c r="BI16" i="36" s="1"/>
  <c r="AT38" i="36"/>
  <c r="T38" i="57"/>
  <c r="BI38" i="36" s="1"/>
  <c r="AT60" i="36"/>
  <c r="T60" i="57"/>
  <c r="BI60" i="36" s="1"/>
  <c r="AT147" i="36"/>
  <c r="T147" i="57"/>
  <c r="BI147" i="36" s="1"/>
  <c r="AV152" i="36"/>
  <c r="T152" i="59"/>
  <c r="BK152" i="36" s="1"/>
  <c r="AV181" i="36"/>
  <c r="T181" i="59"/>
  <c r="BK181" i="36" s="1"/>
  <c r="AV203" i="36"/>
  <c r="T203" i="59"/>
  <c r="BK203" i="36" s="1"/>
  <c r="AY190" i="36"/>
  <c r="T190" i="61"/>
  <c r="BN190" i="36" s="1"/>
  <c r="AY254" i="36"/>
  <c r="T254" i="61"/>
  <c r="BN254" i="36" s="1"/>
  <c r="AY276" i="36"/>
  <c r="T276" i="61"/>
  <c r="BN276" i="36" s="1"/>
  <c r="AX35" i="36"/>
  <c r="T35" i="62"/>
  <c r="BM35" i="36" s="1"/>
  <c r="AX64" i="36"/>
  <c r="T64" i="62"/>
  <c r="BM64" i="36" s="1"/>
  <c r="AX71" i="36"/>
  <c r="T71" i="62"/>
  <c r="BM71" i="36" s="1"/>
  <c r="AX114" i="36"/>
  <c r="T114" i="62"/>
  <c r="BM114" i="36" s="1"/>
  <c r="AX136" i="36"/>
  <c r="T136" i="62"/>
  <c r="BM136" i="36" s="1"/>
  <c r="AX180" i="36"/>
  <c r="T180" i="62"/>
  <c r="BM180" i="36" s="1"/>
  <c r="AX294" i="36"/>
  <c r="T294" i="62"/>
  <c r="BM294" i="36" s="1"/>
  <c r="AW235" i="36"/>
  <c r="T235" i="60"/>
  <c r="BL235" i="36" s="1"/>
  <c r="AW264" i="36"/>
  <c r="T264" i="60"/>
  <c r="BL264" i="36" s="1"/>
  <c r="AW292" i="36"/>
  <c r="T292" i="60"/>
  <c r="BL292" i="36" s="1"/>
  <c r="AY91" i="36"/>
  <c r="T91" i="61"/>
  <c r="BN91" i="36" s="1"/>
  <c r="AY127" i="36"/>
  <c r="T127" i="61"/>
  <c r="BN127" i="36" s="1"/>
  <c r="AY134" i="36"/>
  <c r="T134" i="61"/>
  <c r="BN134" i="36" s="1"/>
  <c r="AY269" i="36"/>
  <c r="T269" i="61"/>
  <c r="BN269" i="36" s="1"/>
  <c r="AY291" i="36"/>
  <c r="T291" i="61"/>
  <c r="BN291" i="36" s="1"/>
  <c r="AY298" i="36"/>
  <c r="T298" i="61"/>
  <c r="BN298" i="36" s="1"/>
  <c r="AX50" i="36"/>
  <c r="T50" i="62"/>
  <c r="BM50" i="36" s="1"/>
  <c r="AX57" i="36"/>
  <c r="T57" i="62"/>
  <c r="BM57" i="36" s="1"/>
  <c r="AR26" i="36"/>
  <c r="T26" i="55"/>
  <c r="BG26" i="36" s="1"/>
  <c r="AR149" i="36"/>
  <c r="T149" i="55"/>
  <c r="BG149" i="36" s="1"/>
  <c r="AR257" i="36"/>
  <c r="T257" i="55"/>
  <c r="BG257" i="36" s="1"/>
  <c r="AU231" i="36"/>
  <c r="T231" i="58"/>
  <c r="BJ231" i="36" s="1"/>
  <c r="AU288" i="36"/>
  <c r="T288" i="58"/>
  <c r="BJ288" i="36" s="1"/>
  <c r="AU295" i="36"/>
  <c r="T295" i="58"/>
  <c r="BJ295" i="36" s="1"/>
  <c r="AW69" i="36"/>
  <c r="T69" i="60"/>
  <c r="BL69" i="36" s="1"/>
  <c r="AR70" i="36"/>
  <c r="T70" i="55"/>
  <c r="BG70" i="36" s="1"/>
  <c r="AR142" i="36"/>
  <c r="T142" i="55"/>
  <c r="BG142" i="36" s="1"/>
  <c r="AS19" i="36"/>
  <c r="T19" i="56"/>
  <c r="BH19" i="36" s="1"/>
  <c r="AS204" i="36"/>
  <c r="T204" i="56"/>
  <c r="BH204" i="36" s="1"/>
  <c r="AS247" i="36"/>
  <c r="T247" i="56"/>
  <c r="BH247" i="36" s="1"/>
  <c r="AS354" i="36"/>
  <c r="T354" i="56"/>
  <c r="BH354" i="36" s="1"/>
  <c r="AT272" i="36"/>
  <c r="T272" i="57"/>
  <c r="BI272" i="36" s="1"/>
  <c r="AY56" i="36"/>
  <c r="T56" i="61"/>
  <c r="BN56" i="36" s="1"/>
  <c r="AY77" i="36"/>
  <c r="T77" i="61"/>
  <c r="BN77" i="36" s="1"/>
  <c r="AY106" i="36"/>
  <c r="T106" i="61"/>
  <c r="BN106" i="36" s="1"/>
  <c r="AY113" i="36"/>
  <c r="T113" i="61"/>
  <c r="BN113" i="36" s="1"/>
  <c r="AY205" i="36"/>
  <c r="T205" i="61"/>
  <c r="BN205" i="36" s="1"/>
  <c r="AY212" i="36"/>
  <c r="T212" i="61"/>
  <c r="BN212" i="36" s="1"/>
  <c r="AY219" i="36"/>
  <c r="T219" i="61"/>
  <c r="BN219" i="36" s="1"/>
  <c r="AY226" i="36"/>
  <c r="T226" i="61"/>
  <c r="BN226" i="36" s="1"/>
  <c r="AY262" i="36"/>
  <c r="T262" i="61"/>
  <c r="BN262" i="36" s="1"/>
  <c r="AY284" i="36"/>
  <c r="T284" i="61"/>
  <c r="BN284" i="36" s="1"/>
  <c r="AX21" i="36"/>
  <c r="T21" i="62"/>
  <c r="BM21" i="36" s="1"/>
  <c r="AX43" i="36"/>
  <c r="T43" i="62"/>
  <c r="BM43" i="36" s="1"/>
  <c r="AX86" i="36"/>
  <c r="T86" i="62"/>
  <c r="BM86" i="36" s="1"/>
  <c r="AX259" i="36"/>
  <c r="T259" i="62"/>
  <c r="BM259" i="36" s="1"/>
  <c r="AX288" i="36"/>
  <c r="T288" i="62"/>
  <c r="BM288" i="36" s="1"/>
  <c r="AT169" i="36"/>
  <c r="T169" i="57"/>
  <c r="BI169" i="36" s="1"/>
  <c r="AU353" i="36"/>
  <c r="T353" i="58"/>
  <c r="BJ353" i="36" s="1"/>
  <c r="AV45" i="36"/>
  <c r="T45" i="59"/>
  <c r="BK45" i="36" s="1"/>
  <c r="AW76" i="36"/>
  <c r="T76" i="60"/>
  <c r="BL76" i="36" s="1"/>
  <c r="AW184" i="36"/>
  <c r="T184" i="60"/>
  <c r="BL184" i="36" s="1"/>
  <c r="AT228" i="36"/>
  <c r="T228" i="57"/>
  <c r="BI228" i="36" s="1"/>
  <c r="AU153" i="36"/>
  <c r="T153" i="58"/>
  <c r="BJ153" i="36" s="1"/>
  <c r="AU253" i="36"/>
  <c r="T253" i="58"/>
  <c r="BJ253" i="36" s="1"/>
  <c r="AV160" i="36"/>
  <c r="T160" i="59"/>
  <c r="BK160" i="36" s="1"/>
  <c r="AV167" i="36"/>
  <c r="T167" i="59"/>
  <c r="BK167" i="36" s="1"/>
  <c r="AV189" i="36"/>
  <c r="T189" i="59"/>
  <c r="BK189" i="36" s="1"/>
  <c r="AV218" i="36"/>
  <c r="T218" i="59"/>
  <c r="BK218" i="36" s="1"/>
  <c r="AV247" i="36"/>
  <c r="T247" i="59"/>
  <c r="BK247" i="36" s="1"/>
  <c r="AV269" i="36"/>
  <c r="T269" i="59"/>
  <c r="BK269" i="36" s="1"/>
  <c r="AV290" i="36"/>
  <c r="T290" i="59"/>
  <c r="BK290" i="36" s="1"/>
  <c r="AV311" i="36"/>
  <c r="T311" i="59"/>
  <c r="BK311" i="36" s="1"/>
  <c r="AV318" i="36"/>
  <c r="T318" i="59"/>
  <c r="BK318" i="36" s="1"/>
  <c r="AW19" i="36"/>
  <c r="T19" i="60"/>
  <c r="BL19" i="36" s="1"/>
  <c r="AW62" i="36"/>
  <c r="T62" i="60"/>
  <c r="BL62" i="36" s="1"/>
  <c r="AW105" i="36"/>
  <c r="T105" i="60"/>
  <c r="BL105" i="36" s="1"/>
  <c r="AW134" i="36"/>
  <c r="T134" i="60"/>
  <c r="BL134" i="36" s="1"/>
  <c r="AW163" i="36"/>
  <c r="T163" i="60"/>
  <c r="BL163" i="36" s="1"/>
  <c r="AW170" i="36"/>
  <c r="T170" i="60"/>
  <c r="BL170" i="36" s="1"/>
  <c r="AW199" i="36"/>
  <c r="T199" i="60"/>
  <c r="BL199" i="36" s="1"/>
  <c r="AW257" i="36"/>
  <c r="T257" i="60"/>
  <c r="BL257" i="36" s="1"/>
  <c r="AW278" i="36"/>
  <c r="T278" i="60"/>
  <c r="BL278" i="36" s="1"/>
  <c r="AW285" i="36"/>
  <c r="T285" i="60"/>
  <c r="BL285" i="36" s="1"/>
  <c r="AW299" i="36"/>
  <c r="T299" i="60"/>
  <c r="BL299" i="36" s="1"/>
  <c r="AY28" i="36"/>
  <c r="T28" i="61"/>
  <c r="BN28" i="36" s="1"/>
  <c r="AY141" i="36"/>
  <c r="T141" i="61"/>
  <c r="BN141" i="36" s="1"/>
  <c r="AO47" i="36"/>
  <c r="T47" i="52"/>
  <c r="BD47" i="36" s="1"/>
  <c r="AO54" i="36"/>
  <c r="T54" i="52"/>
  <c r="BD54" i="36" s="1"/>
  <c r="AO147" i="36"/>
  <c r="T147" i="52"/>
  <c r="BD147" i="36" s="1"/>
  <c r="AO306" i="36"/>
  <c r="T306" i="52"/>
  <c r="BD306" i="36" s="1"/>
  <c r="AP197" i="36"/>
  <c r="T197" i="53"/>
  <c r="BE197" i="36" s="1"/>
  <c r="AP350" i="36"/>
  <c r="T350" i="53"/>
  <c r="BE350" i="36" s="1"/>
  <c r="AQ26" i="36"/>
  <c r="T26" i="54"/>
  <c r="BF26" i="36" s="1"/>
  <c r="AQ76" i="36"/>
  <c r="T76" i="54"/>
  <c r="BF76" i="36" s="1"/>
  <c r="AQ83" i="36"/>
  <c r="T83" i="54"/>
  <c r="BF83" i="36" s="1"/>
  <c r="AQ112" i="36"/>
  <c r="T112" i="54"/>
  <c r="BF112" i="36" s="1"/>
  <c r="AQ184" i="36"/>
  <c r="T184" i="54"/>
  <c r="BF184" i="36" s="1"/>
  <c r="AQ220" i="36"/>
  <c r="T220" i="54"/>
  <c r="BF220" i="36" s="1"/>
  <c r="AQ242" i="36"/>
  <c r="T242" i="54"/>
  <c r="BF242" i="36" s="1"/>
  <c r="AQ315" i="36"/>
  <c r="T315" i="54"/>
  <c r="BF315" i="36" s="1"/>
  <c r="AR41" i="36"/>
  <c r="T41" i="55"/>
  <c r="BG41" i="36" s="1"/>
  <c r="AR63" i="36"/>
  <c r="T63" i="55"/>
  <c r="BG63" i="36" s="1"/>
  <c r="AR85" i="36"/>
  <c r="T85" i="55"/>
  <c r="BG85" i="36" s="1"/>
  <c r="AR92" i="36"/>
  <c r="T92" i="55"/>
  <c r="BG92" i="36" s="1"/>
  <c r="AR99" i="36"/>
  <c r="T99" i="55"/>
  <c r="BG99" i="36" s="1"/>
  <c r="AR222" i="36"/>
  <c r="T222" i="55"/>
  <c r="BG222" i="36" s="1"/>
  <c r="AR229" i="36"/>
  <c r="T229" i="55"/>
  <c r="BG229" i="36" s="1"/>
  <c r="AR236" i="36"/>
  <c r="T236" i="55"/>
  <c r="BG236" i="36" s="1"/>
  <c r="AR265" i="36"/>
  <c r="T265" i="55"/>
  <c r="BG265" i="36" s="1"/>
  <c r="AR272" i="36"/>
  <c r="T272" i="55"/>
  <c r="BG272" i="36" s="1"/>
  <c r="AS34" i="36"/>
  <c r="T34" i="56"/>
  <c r="BH34" i="36" s="1"/>
  <c r="AS41" i="36"/>
  <c r="T41" i="56"/>
  <c r="BH41" i="36" s="1"/>
  <c r="AS55" i="36"/>
  <c r="T55" i="56"/>
  <c r="BH55" i="36" s="1"/>
  <c r="AS62" i="36"/>
  <c r="T62" i="56"/>
  <c r="BH62" i="36" s="1"/>
  <c r="AS119" i="36"/>
  <c r="T119" i="56"/>
  <c r="BH119" i="36" s="1"/>
  <c r="AS126" i="36"/>
  <c r="T126" i="56"/>
  <c r="BH126" i="36" s="1"/>
  <c r="AS197" i="36"/>
  <c r="T197" i="56"/>
  <c r="BH197" i="36" s="1"/>
  <c r="AS219" i="36"/>
  <c r="T219" i="56"/>
  <c r="BH219" i="36" s="1"/>
  <c r="AS226" i="36"/>
  <c r="T226" i="56"/>
  <c r="BH226" i="36" s="1"/>
  <c r="AS233" i="36"/>
  <c r="T233" i="56"/>
  <c r="BH233" i="36" s="1"/>
  <c r="AS240" i="36"/>
  <c r="T240" i="56"/>
  <c r="BH240" i="36" s="1"/>
  <c r="AS262" i="36"/>
  <c r="T262" i="56"/>
  <c r="BH262" i="36" s="1"/>
  <c r="AT90" i="36"/>
  <c r="T90" i="57"/>
  <c r="BI90" i="36" s="1"/>
  <c r="AT112" i="36"/>
  <c r="T112" i="57"/>
  <c r="BI112" i="36" s="1"/>
  <c r="AT148" i="36"/>
  <c r="T148" i="57"/>
  <c r="BI148" i="36" s="1"/>
  <c r="AT177" i="36"/>
  <c r="T177" i="57"/>
  <c r="BI177" i="36" s="1"/>
  <c r="AT243" i="36"/>
  <c r="T243" i="57"/>
  <c r="BI243" i="36" s="1"/>
  <c r="AT265" i="36"/>
  <c r="T265" i="57"/>
  <c r="BI265" i="36" s="1"/>
  <c r="AT287" i="36"/>
  <c r="T287" i="57"/>
  <c r="BI287" i="36" s="1"/>
  <c r="AU24" i="36"/>
  <c r="T24" i="58"/>
  <c r="BJ24" i="36" s="1"/>
  <c r="AU31" i="36"/>
  <c r="T31" i="58"/>
  <c r="BJ31" i="36" s="1"/>
  <c r="AU38" i="36"/>
  <c r="T38" i="58"/>
  <c r="BJ38" i="36" s="1"/>
  <c r="AU82" i="36"/>
  <c r="T82" i="58"/>
  <c r="BJ82" i="36" s="1"/>
  <c r="AU118" i="36"/>
  <c r="T118" i="58"/>
  <c r="BJ118" i="36" s="1"/>
  <c r="AU146" i="36"/>
  <c r="T146" i="58"/>
  <c r="BJ146" i="36" s="1"/>
  <c r="AU168" i="36"/>
  <c r="T168" i="58"/>
  <c r="BJ168" i="36" s="1"/>
  <c r="AU175" i="36"/>
  <c r="T175" i="58"/>
  <c r="BJ175" i="36" s="1"/>
  <c r="AU182" i="36"/>
  <c r="T182" i="58"/>
  <c r="BJ182" i="36" s="1"/>
  <c r="AU189" i="36"/>
  <c r="T189" i="58"/>
  <c r="BJ189" i="36" s="1"/>
  <c r="AU218" i="36"/>
  <c r="T218" i="58"/>
  <c r="BJ218" i="36" s="1"/>
  <c r="AU239" i="36"/>
  <c r="T239" i="58"/>
  <c r="BJ239" i="36" s="1"/>
  <c r="AU246" i="36"/>
  <c r="T246" i="58"/>
  <c r="BJ246" i="36" s="1"/>
  <c r="AU310" i="36"/>
  <c r="T310" i="58"/>
  <c r="BJ310" i="36" s="1"/>
  <c r="AU317" i="36"/>
  <c r="T317" i="58"/>
  <c r="BJ317" i="36" s="1"/>
  <c r="AU361" i="36"/>
  <c r="T361" i="58"/>
  <c r="BJ361" i="36" s="1"/>
  <c r="AV31" i="36"/>
  <c r="T31" i="59"/>
  <c r="BK31" i="36" s="1"/>
  <c r="AV110" i="36"/>
  <c r="T110" i="59"/>
  <c r="BK110" i="36" s="1"/>
  <c r="AV153" i="36"/>
  <c r="T153" i="59"/>
  <c r="BK153" i="36" s="1"/>
  <c r="AV211" i="36"/>
  <c r="T211" i="59"/>
  <c r="BK211" i="36" s="1"/>
  <c r="AV240" i="36"/>
  <c r="T240" i="59"/>
  <c r="BK240" i="36" s="1"/>
  <c r="AV262" i="36"/>
  <c r="T262" i="59"/>
  <c r="BK262" i="36" s="1"/>
  <c r="AV276" i="36"/>
  <c r="T276" i="59"/>
  <c r="BK276" i="36" s="1"/>
  <c r="AV283" i="36"/>
  <c r="T283" i="59"/>
  <c r="BK283" i="36" s="1"/>
  <c r="AV297" i="36"/>
  <c r="T297" i="59"/>
  <c r="BK297" i="36" s="1"/>
  <c r="AV304" i="36"/>
  <c r="T304" i="59"/>
  <c r="BK304" i="36" s="1"/>
  <c r="AW48" i="36"/>
  <c r="T48" i="60"/>
  <c r="BL48" i="36" s="1"/>
  <c r="AW91" i="36"/>
  <c r="T91" i="60"/>
  <c r="BL91" i="36" s="1"/>
  <c r="AW98" i="36"/>
  <c r="T98" i="60"/>
  <c r="BL98" i="36" s="1"/>
  <c r="AW120" i="36"/>
  <c r="T120" i="60"/>
  <c r="BL120" i="36" s="1"/>
  <c r="AW127" i="36"/>
  <c r="T127" i="60"/>
  <c r="BL127" i="36" s="1"/>
  <c r="AW156" i="36"/>
  <c r="T156" i="60"/>
  <c r="BL156" i="36" s="1"/>
  <c r="AW192" i="36"/>
  <c r="T192" i="60"/>
  <c r="BL192" i="36" s="1"/>
  <c r="AW214" i="36"/>
  <c r="T214" i="60"/>
  <c r="BL214" i="36" s="1"/>
  <c r="AW250" i="36"/>
  <c r="T250" i="60"/>
  <c r="BL250" i="36" s="1"/>
  <c r="AY21" i="36"/>
  <c r="T21" i="61"/>
  <c r="BN21" i="36" s="1"/>
  <c r="AY99" i="36"/>
  <c r="T99" i="61"/>
  <c r="BN99" i="36" s="1"/>
  <c r="AY156" i="36"/>
  <c r="T156" i="61"/>
  <c r="BN156" i="36" s="1"/>
  <c r="AY191" i="36"/>
  <c r="T191" i="61"/>
  <c r="BN191" i="36" s="1"/>
  <c r="AY198" i="36"/>
  <c r="T198" i="61"/>
  <c r="BN198" i="36" s="1"/>
  <c r="AX115" i="36"/>
  <c r="T115" i="62"/>
  <c r="BM115" i="36" s="1"/>
  <c r="AX137" i="36"/>
  <c r="T137" i="62"/>
  <c r="BM137" i="36" s="1"/>
  <c r="AX159" i="36"/>
  <c r="T159" i="62"/>
  <c r="BM159" i="36" s="1"/>
  <c r="AX181" i="36"/>
  <c r="T181" i="62"/>
  <c r="BM181" i="36" s="1"/>
  <c r="AW332" i="36"/>
  <c r="T332" i="60"/>
  <c r="BL332" i="36" s="1"/>
  <c r="AO248" i="36"/>
  <c r="T248" i="52"/>
  <c r="BD248" i="36" s="1"/>
  <c r="AP219" i="36"/>
  <c r="T219" i="53"/>
  <c r="BE219" i="36" s="1"/>
  <c r="AQ127" i="36"/>
  <c r="T127" i="54"/>
  <c r="BF127" i="36" s="1"/>
  <c r="AQ170" i="36"/>
  <c r="T170" i="54"/>
  <c r="BF170" i="36" s="1"/>
  <c r="AQ264" i="36"/>
  <c r="T264" i="54"/>
  <c r="BF264" i="36" s="1"/>
  <c r="AR34" i="36"/>
  <c r="T34" i="55"/>
  <c r="BG34" i="36" s="1"/>
  <c r="AR56" i="36"/>
  <c r="T56" i="55"/>
  <c r="BG56" i="36" s="1"/>
  <c r="AR78" i="36"/>
  <c r="T78" i="55"/>
  <c r="BG78" i="36" s="1"/>
  <c r="AR150" i="36"/>
  <c r="T150" i="55"/>
  <c r="BG150" i="36" s="1"/>
  <c r="AR186" i="36"/>
  <c r="T186" i="55"/>
  <c r="BG186" i="36" s="1"/>
  <c r="AS27" i="36"/>
  <c r="T27" i="56"/>
  <c r="BH27" i="36" s="1"/>
  <c r="AS91" i="36"/>
  <c r="T91" i="56"/>
  <c r="BH91" i="36" s="1"/>
  <c r="AS112" i="36"/>
  <c r="T112" i="56"/>
  <c r="BH112" i="36" s="1"/>
  <c r="AS155" i="36"/>
  <c r="T155" i="56"/>
  <c r="BH155" i="36" s="1"/>
  <c r="AS176" i="36"/>
  <c r="T176" i="56"/>
  <c r="BH176" i="36" s="1"/>
  <c r="AS212" i="36"/>
  <c r="T212" i="56"/>
  <c r="BH212" i="36" s="1"/>
  <c r="AS269" i="36"/>
  <c r="T269" i="56"/>
  <c r="BH269" i="36" s="1"/>
  <c r="AS311" i="36"/>
  <c r="T311" i="56"/>
  <c r="BH311" i="36" s="1"/>
  <c r="AS318" i="36"/>
  <c r="T318" i="56"/>
  <c r="BH318" i="36" s="1"/>
  <c r="AT54" i="36"/>
  <c r="T54" i="57"/>
  <c r="BI54" i="36" s="1"/>
  <c r="AT163" i="36"/>
  <c r="T163" i="57"/>
  <c r="BI163" i="36" s="1"/>
  <c r="AT236" i="36"/>
  <c r="T236" i="57"/>
  <c r="BI236" i="36" s="1"/>
  <c r="AT309" i="36"/>
  <c r="T309" i="57"/>
  <c r="BI309" i="36" s="1"/>
  <c r="AU53" i="36"/>
  <c r="T53" i="58"/>
  <c r="BJ53" i="36" s="1"/>
  <c r="AU75" i="36"/>
  <c r="T75" i="58"/>
  <c r="BJ75" i="36" s="1"/>
  <c r="AU232" i="36"/>
  <c r="T232" i="58"/>
  <c r="BJ232" i="36" s="1"/>
  <c r="AU354" i="36"/>
  <c r="T354" i="58"/>
  <c r="BJ354" i="36" s="1"/>
  <c r="AV46" i="36"/>
  <c r="T46" i="59"/>
  <c r="BK46" i="36" s="1"/>
  <c r="AV75" i="36"/>
  <c r="T75" i="59"/>
  <c r="BK75" i="36" s="1"/>
  <c r="AV146" i="36"/>
  <c r="T146" i="59"/>
  <c r="BK146" i="36" s="1"/>
  <c r="AV226" i="36"/>
  <c r="T226" i="59"/>
  <c r="BK226" i="36" s="1"/>
  <c r="AV233" i="36"/>
  <c r="T233" i="59"/>
  <c r="BK233" i="36" s="1"/>
  <c r="AV255" i="36"/>
  <c r="T255" i="59"/>
  <c r="BK255" i="36" s="1"/>
  <c r="AW27" i="36"/>
  <c r="T27" i="60"/>
  <c r="BL27" i="36" s="1"/>
  <c r="AW77" i="36"/>
  <c r="T77" i="60"/>
  <c r="BL77" i="36" s="1"/>
  <c r="AW84" i="36"/>
  <c r="T84" i="60"/>
  <c r="BL84" i="36" s="1"/>
  <c r="AW113" i="36"/>
  <c r="T113" i="60"/>
  <c r="BL113" i="36" s="1"/>
  <c r="AW142" i="36"/>
  <c r="T142" i="60"/>
  <c r="BL142" i="36" s="1"/>
  <c r="AW149" i="36"/>
  <c r="T149" i="60"/>
  <c r="BL149" i="36" s="1"/>
  <c r="AW178" i="36"/>
  <c r="T178" i="60"/>
  <c r="BL178" i="36" s="1"/>
  <c r="AW185" i="36"/>
  <c r="T185" i="60"/>
  <c r="BL185" i="36" s="1"/>
  <c r="AW207" i="36"/>
  <c r="T207" i="60"/>
  <c r="BL207" i="36" s="1"/>
  <c r="AW265" i="36"/>
  <c r="T265" i="60"/>
  <c r="BL265" i="36" s="1"/>
  <c r="AW307" i="36"/>
  <c r="T307" i="60"/>
  <c r="BL307" i="36" s="1"/>
  <c r="AY14" i="36"/>
  <c r="T14" i="61"/>
  <c r="BN14" i="36" s="1"/>
  <c r="AY36" i="36"/>
  <c r="T36" i="61"/>
  <c r="BN36" i="36" s="1"/>
  <c r="AY64" i="36"/>
  <c r="T64" i="61"/>
  <c r="BN64" i="36" s="1"/>
  <c r="AY71" i="36"/>
  <c r="T71" i="61"/>
  <c r="BN71" i="36" s="1"/>
  <c r="AY85" i="36"/>
  <c r="T85" i="61"/>
  <c r="BN85" i="36" s="1"/>
  <c r="AY92" i="36"/>
  <c r="T92" i="61"/>
  <c r="BN92" i="36" s="1"/>
  <c r="AY135" i="36"/>
  <c r="T135" i="61"/>
  <c r="BN135" i="36" s="1"/>
  <c r="AY149" i="36"/>
  <c r="T149" i="61"/>
  <c r="BN149" i="36" s="1"/>
  <c r="AY163" i="36"/>
  <c r="T163" i="61"/>
  <c r="BN163" i="36" s="1"/>
  <c r="AY170" i="36"/>
  <c r="T170" i="61"/>
  <c r="BN170" i="36" s="1"/>
  <c r="AY177" i="36"/>
  <c r="T177" i="61"/>
  <c r="BN177" i="36" s="1"/>
  <c r="AY184" i="36"/>
  <c r="T184" i="61"/>
  <c r="BN184" i="36" s="1"/>
  <c r="AY234" i="36"/>
  <c r="T234" i="61"/>
  <c r="BN234" i="36" s="1"/>
  <c r="AY270" i="36"/>
  <c r="T270" i="61"/>
  <c r="BN270" i="36" s="1"/>
  <c r="AY299" i="36"/>
  <c r="T299" i="61"/>
  <c r="BN299" i="36" s="1"/>
  <c r="AY343" i="36"/>
  <c r="T343" i="61"/>
  <c r="BN343" i="36" s="1"/>
  <c r="AX29" i="36"/>
  <c r="T29" i="62"/>
  <c r="BM29" i="36" s="1"/>
  <c r="AX51" i="36"/>
  <c r="T51" i="62"/>
  <c r="BM51" i="36" s="1"/>
  <c r="AX58" i="36"/>
  <c r="T58" i="62"/>
  <c r="BM58" i="36" s="1"/>
  <c r="AX101" i="36"/>
  <c r="T101" i="62"/>
  <c r="BM101" i="36" s="1"/>
  <c r="AX130" i="36"/>
  <c r="T130" i="62"/>
  <c r="BM130" i="36" s="1"/>
  <c r="AX152" i="36"/>
  <c r="T152" i="62"/>
  <c r="BM152" i="36" s="1"/>
  <c r="AX196" i="36"/>
  <c r="T196" i="62"/>
  <c r="BM196" i="36" s="1"/>
  <c r="AX274" i="36"/>
  <c r="T274" i="62"/>
  <c r="BM274" i="36" s="1"/>
  <c r="AR322" i="36"/>
  <c r="T322" i="55"/>
  <c r="BG322" i="36" s="1"/>
  <c r="AS321" i="36"/>
  <c r="T321" i="56"/>
  <c r="BH321" i="36" s="1"/>
  <c r="AY338" i="36"/>
  <c r="T338" i="61"/>
  <c r="BN338" i="36" s="1"/>
  <c r="AT24" i="36"/>
  <c r="T24" i="57"/>
  <c r="BI24" i="36" s="1"/>
  <c r="AT46" i="36"/>
  <c r="T46" i="57"/>
  <c r="BI46" i="36" s="1"/>
  <c r="AT68" i="36"/>
  <c r="T68" i="57"/>
  <c r="BI68" i="36" s="1"/>
  <c r="AT75" i="36"/>
  <c r="T75" i="57"/>
  <c r="BI75" i="36" s="1"/>
  <c r="AT97" i="36"/>
  <c r="T97" i="57"/>
  <c r="BI97" i="36" s="1"/>
  <c r="AT119" i="36"/>
  <c r="T119" i="57"/>
  <c r="BI119" i="36" s="1"/>
  <c r="AT126" i="36"/>
  <c r="T126" i="57"/>
  <c r="BI126" i="36" s="1"/>
  <c r="AT184" i="36"/>
  <c r="T184" i="57"/>
  <c r="BI184" i="36" s="1"/>
  <c r="AT250" i="36"/>
  <c r="T250" i="57"/>
  <c r="BI250" i="36" s="1"/>
  <c r="AU45" i="36"/>
  <c r="T45" i="58"/>
  <c r="BJ45" i="36" s="1"/>
  <c r="AU67" i="36"/>
  <c r="T67" i="58"/>
  <c r="BJ67" i="36" s="1"/>
  <c r="AU89" i="36"/>
  <c r="T89" i="58"/>
  <c r="BJ89" i="36" s="1"/>
  <c r="AU96" i="36"/>
  <c r="T96" i="58"/>
  <c r="BJ96" i="36" s="1"/>
  <c r="AU103" i="36"/>
  <c r="T103" i="58"/>
  <c r="BJ103" i="36" s="1"/>
  <c r="AU125" i="36"/>
  <c r="T125" i="58"/>
  <c r="BJ125" i="36" s="1"/>
  <c r="AU139" i="36"/>
  <c r="T139" i="58"/>
  <c r="BJ139" i="36" s="1"/>
  <c r="AU196" i="36"/>
  <c r="T196" i="58"/>
  <c r="BJ196" i="36" s="1"/>
  <c r="AU203" i="36"/>
  <c r="T203" i="58"/>
  <c r="BJ203" i="36" s="1"/>
  <c r="AV16" i="36"/>
  <c r="T16" i="59"/>
  <c r="BK16" i="36" s="1"/>
  <c r="AV38" i="36"/>
  <c r="T38" i="59"/>
  <c r="BK38" i="36" s="1"/>
  <c r="AV67" i="36"/>
  <c r="T67" i="59"/>
  <c r="BK67" i="36" s="1"/>
  <c r="AV96" i="36"/>
  <c r="T96" i="59"/>
  <c r="BK96" i="36" s="1"/>
  <c r="AV103" i="36"/>
  <c r="T103" i="59"/>
  <c r="BK103" i="36" s="1"/>
  <c r="AV124" i="36"/>
  <c r="T124" i="59"/>
  <c r="BK124" i="36" s="1"/>
  <c r="AV131" i="36"/>
  <c r="T131" i="59"/>
  <c r="BK131" i="36" s="1"/>
  <c r="AX266" i="36"/>
  <c r="T266" i="62"/>
  <c r="BM266" i="36" s="1"/>
  <c r="AO104" i="36"/>
  <c r="T104" i="52"/>
  <c r="BD104" i="36" s="1"/>
  <c r="AO76" i="36"/>
  <c r="T76" i="52"/>
  <c r="BD76" i="36" s="1"/>
  <c r="AO190" i="36"/>
  <c r="T190" i="52"/>
  <c r="BD190" i="36" s="1"/>
  <c r="AQ19" i="36"/>
  <c r="T19" i="54"/>
  <c r="BF19" i="36" s="1"/>
  <c r="AQ41" i="36"/>
  <c r="T41" i="54"/>
  <c r="BF41" i="36" s="1"/>
  <c r="AQ48" i="36"/>
  <c r="T48" i="54"/>
  <c r="BF48" i="36" s="1"/>
  <c r="AR258" i="36"/>
  <c r="T258" i="55"/>
  <c r="BG258" i="36" s="1"/>
  <c r="AR287" i="36"/>
  <c r="T287" i="55"/>
  <c r="BG287" i="36" s="1"/>
  <c r="AO126" i="36"/>
  <c r="T126" i="52"/>
  <c r="BD126" i="36" s="1"/>
  <c r="AO183" i="36"/>
  <c r="T183" i="52"/>
  <c r="BD183" i="36" s="1"/>
  <c r="AO234" i="36"/>
  <c r="T234" i="52"/>
  <c r="BD234" i="36" s="1"/>
  <c r="AO292" i="36"/>
  <c r="T292" i="52"/>
  <c r="BD292" i="36" s="1"/>
  <c r="AP241" i="36"/>
  <c r="T241" i="53"/>
  <c r="BE241" i="36" s="1"/>
  <c r="AP263" i="36"/>
  <c r="T263" i="53"/>
  <c r="BE263" i="36" s="1"/>
  <c r="AQ55" i="36"/>
  <c r="T55" i="54"/>
  <c r="BF55" i="36" s="1"/>
  <c r="AQ98" i="36"/>
  <c r="T98" i="54"/>
  <c r="BF98" i="36" s="1"/>
  <c r="AQ156" i="36"/>
  <c r="T156" i="54"/>
  <c r="BF156" i="36" s="1"/>
  <c r="AQ192" i="36"/>
  <c r="T192" i="54"/>
  <c r="BF192" i="36" s="1"/>
  <c r="AQ257" i="36"/>
  <c r="T257" i="54"/>
  <c r="BF257" i="36" s="1"/>
  <c r="AR20" i="36"/>
  <c r="T20" i="55"/>
  <c r="BG20" i="36" s="1"/>
  <c r="AR49" i="36"/>
  <c r="T49" i="55"/>
  <c r="BG49" i="36" s="1"/>
  <c r="AR71" i="36"/>
  <c r="T71" i="55"/>
  <c r="BG71" i="36" s="1"/>
  <c r="AR107" i="36"/>
  <c r="T107" i="55"/>
  <c r="BG107" i="36" s="1"/>
  <c r="AR114" i="36"/>
  <c r="T114" i="55"/>
  <c r="BG114" i="36" s="1"/>
  <c r="AR136" i="36"/>
  <c r="T136" i="55"/>
  <c r="BG136" i="36" s="1"/>
  <c r="AR143" i="36"/>
  <c r="T143" i="55"/>
  <c r="BG143" i="36" s="1"/>
  <c r="AR179" i="36"/>
  <c r="T179" i="55"/>
  <c r="BG179" i="36" s="1"/>
  <c r="AR201" i="36"/>
  <c r="T201" i="55"/>
  <c r="BG201" i="36" s="1"/>
  <c r="AR208" i="36"/>
  <c r="T208" i="55"/>
  <c r="BG208" i="36" s="1"/>
  <c r="AR244" i="36"/>
  <c r="T244" i="55"/>
  <c r="BG244" i="36" s="1"/>
  <c r="AR251" i="36"/>
  <c r="T251" i="55"/>
  <c r="BG251" i="36" s="1"/>
  <c r="AR280" i="36"/>
  <c r="T280" i="55"/>
  <c r="BG280" i="36" s="1"/>
  <c r="AR294" i="36"/>
  <c r="T294" i="55"/>
  <c r="BG294" i="36" s="1"/>
  <c r="AS20" i="36"/>
  <c r="T20" i="56"/>
  <c r="BH20" i="36" s="1"/>
  <c r="AS84" i="36"/>
  <c r="T84" i="56"/>
  <c r="BH84" i="36" s="1"/>
  <c r="AS134" i="36"/>
  <c r="T134" i="56"/>
  <c r="BH134" i="36" s="1"/>
  <c r="AS148" i="36"/>
  <c r="T148" i="56"/>
  <c r="BH148" i="36" s="1"/>
  <c r="AS162" i="36"/>
  <c r="T162" i="56"/>
  <c r="BH162" i="36" s="1"/>
  <c r="AS248" i="36"/>
  <c r="T248" i="56"/>
  <c r="BH248" i="36" s="1"/>
  <c r="AS304" i="36"/>
  <c r="T304" i="56"/>
  <c r="BH304" i="36" s="1"/>
  <c r="AT98" i="36"/>
  <c r="T98" i="57"/>
  <c r="BI98" i="36" s="1"/>
  <c r="AT134" i="36"/>
  <c r="T134" i="57"/>
  <c r="BI134" i="36" s="1"/>
  <c r="AT156" i="36"/>
  <c r="T156" i="57"/>
  <c r="BI156" i="36" s="1"/>
  <c r="AT207" i="36"/>
  <c r="T207" i="57"/>
  <c r="BI207" i="36" s="1"/>
  <c r="AT229" i="36"/>
  <c r="T229" i="57"/>
  <c r="BI229" i="36" s="1"/>
  <c r="AT251" i="36"/>
  <c r="T251" i="57"/>
  <c r="BI251" i="36" s="1"/>
  <c r="AT302" i="36"/>
  <c r="T302" i="57"/>
  <c r="BI302" i="36" s="1"/>
  <c r="AU46" i="36"/>
  <c r="T46" i="58"/>
  <c r="BJ46" i="36" s="1"/>
  <c r="AU68" i="36"/>
  <c r="T68" i="58"/>
  <c r="BJ68" i="36" s="1"/>
  <c r="AU90" i="36"/>
  <c r="T90" i="58"/>
  <c r="BJ90" i="36" s="1"/>
  <c r="AU97" i="36"/>
  <c r="T97" i="58"/>
  <c r="BJ97" i="36" s="1"/>
  <c r="AU133" i="36"/>
  <c r="T133" i="58"/>
  <c r="BJ133" i="36" s="1"/>
  <c r="AU140" i="36"/>
  <c r="T140" i="58"/>
  <c r="BJ140" i="36" s="1"/>
  <c r="AU154" i="36"/>
  <c r="T154" i="58"/>
  <c r="BJ154" i="36" s="1"/>
  <c r="AU204" i="36"/>
  <c r="T204" i="58"/>
  <c r="BJ204" i="36" s="1"/>
  <c r="AU254" i="36"/>
  <c r="T254" i="58"/>
  <c r="BJ254" i="36" s="1"/>
  <c r="AU268" i="36"/>
  <c r="T268" i="58"/>
  <c r="BJ268" i="36" s="1"/>
  <c r="AU275" i="36"/>
  <c r="T275" i="58"/>
  <c r="BJ275" i="36" s="1"/>
  <c r="AV17" i="36"/>
  <c r="T17" i="59"/>
  <c r="BK17" i="36" s="1"/>
  <c r="AV39" i="36"/>
  <c r="T39" i="59"/>
  <c r="BK39" i="36" s="1"/>
  <c r="AV168" i="36"/>
  <c r="T168" i="59"/>
  <c r="BK168" i="36" s="1"/>
  <c r="AV190" i="36"/>
  <c r="T190" i="59"/>
  <c r="BK190" i="36" s="1"/>
  <c r="AV248" i="36"/>
  <c r="T248" i="59"/>
  <c r="BK248" i="36" s="1"/>
  <c r="AV270" i="36"/>
  <c r="T270" i="59"/>
  <c r="BK270" i="36" s="1"/>
  <c r="AV291" i="36"/>
  <c r="T291" i="59"/>
  <c r="BK291" i="36" s="1"/>
  <c r="AV319" i="36"/>
  <c r="T319" i="59"/>
  <c r="BK319" i="36" s="1"/>
  <c r="AW63" i="36"/>
  <c r="T63" i="60"/>
  <c r="BL63" i="36" s="1"/>
  <c r="AW135" i="36"/>
  <c r="T135" i="60"/>
  <c r="BL135" i="36" s="1"/>
  <c r="AW164" i="36"/>
  <c r="T164" i="60"/>
  <c r="BL164" i="36" s="1"/>
  <c r="AW171" i="36"/>
  <c r="T171" i="60"/>
  <c r="BL171" i="36" s="1"/>
  <c r="AY220" i="36"/>
  <c r="T220" i="61"/>
  <c r="BN220" i="36" s="1"/>
  <c r="AY227" i="36"/>
  <c r="T227" i="61"/>
  <c r="BN227" i="36" s="1"/>
  <c r="AY263" i="36"/>
  <c r="T263" i="61"/>
  <c r="BN263" i="36" s="1"/>
  <c r="AY285" i="36"/>
  <c r="T285" i="61"/>
  <c r="BN285" i="36" s="1"/>
  <c r="AY314" i="36"/>
  <c r="T314" i="61"/>
  <c r="BN314" i="36" s="1"/>
  <c r="AX22" i="36"/>
  <c r="T22" i="62"/>
  <c r="BM22" i="36" s="1"/>
  <c r="AX44" i="36"/>
  <c r="T44" i="62"/>
  <c r="BM44" i="36" s="1"/>
  <c r="AX87" i="36"/>
  <c r="T87" i="62"/>
  <c r="BM87" i="36" s="1"/>
  <c r="AX123" i="36"/>
  <c r="T123" i="62"/>
  <c r="BM123" i="36" s="1"/>
  <c r="AX167" i="36"/>
  <c r="T167" i="62"/>
  <c r="BM167" i="36" s="1"/>
  <c r="AX189" i="36"/>
  <c r="T189" i="62"/>
  <c r="BM189" i="36" s="1"/>
  <c r="AX289" i="36"/>
  <c r="T289" i="62"/>
  <c r="BM289" i="36" s="1"/>
  <c r="AQ331" i="36"/>
  <c r="T331" i="54"/>
  <c r="BF331" i="36" s="1"/>
  <c r="AT308" i="36"/>
  <c r="T308" i="57"/>
  <c r="BI308" i="36" s="1"/>
  <c r="AU16" i="36"/>
  <c r="T16" i="58"/>
  <c r="BJ16" i="36" s="1"/>
  <c r="AV145" i="36"/>
  <c r="T145" i="59"/>
  <c r="BK145" i="36" s="1"/>
  <c r="AQ54" i="36"/>
  <c r="T54" i="54"/>
  <c r="BF54" i="36" s="1"/>
  <c r="AQ300" i="36"/>
  <c r="T300" i="54"/>
  <c r="BF300" i="36" s="1"/>
  <c r="AR106" i="36"/>
  <c r="T106" i="55"/>
  <c r="BG106" i="36" s="1"/>
  <c r="AO278" i="36"/>
  <c r="T278" i="52"/>
  <c r="BD278" i="36" s="1"/>
  <c r="AP141" i="36"/>
  <c r="T141" i="53"/>
  <c r="BE141" i="36" s="1"/>
  <c r="AP285" i="36"/>
  <c r="T285" i="53"/>
  <c r="BE285" i="36" s="1"/>
  <c r="AS56" i="36"/>
  <c r="T56" i="56"/>
  <c r="BH56" i="36" s="1"/>
  <c r="AS120" i="36"/>
  <c r="T120" i="56"/>
  <c r="BH120" i="36" s="1"/>
  <c r="AS198" i="36"/>
  <c r="T198" i="56"/>
  <c r="BH198" i="36" s="1"/>
  <c r="AS234" i="36"/>
  <c r="T234" i="56"/>
  <c r="BH234" i="36" s="1"/>
  <c r="AS241" i="36"/>
  <c r="T241" i="56"/>
  <c r="BH241" i="36" s="1"/>
  <c r="AT18" i="36"/>
  <c r="T18" i="57"/>
  <c r="BI18" i="36" s="1"/>
  <c r="AT40" i="36"/>
  <c r="T40" i="57"/>
  <c r="BI40" i="36" s="1"/>
  <c r="AT62" i="36"/>
  <c r="T62" i="57"/>
  <c r="BI62" i="36" s="1"/>
  <c r="AT222" i="36"/>
  <c r="T222" i="57"/>
  <c r="BI222" i="36" s="1"/>
  <c r="AT244" i="36"/>
  <c r="T244" i="57"/>
  <c r="BI244" i="36" s="1"/>
  <c r="AT288" i="36"/>
  <c r="T288" i="57"/>
  <c r="BI288" i="36" s="1"/>
  <c r="AT295" i="36"/>
  <c r="T295" i="57"/>
  <c r="BI295" i="36" s="1"/>
  <c r="AT317" i="36"/>
  <c r="T317" i="57"/>
  <c r="BI317" i="36" s="1"/>
  <c r="AU119" i="36"/>
  <c r="T119" i="58"/>
  <c r="BJ119" i="36" s="1"/>
  <c r="AU169" i="36"/>
  <c r="T169" i="58"/>
  <c r="BJ169" i="36" s="1"/>
  <c r="AU247" i="36"/>
  <c r="T247" i="58"/>
  <c r="BJ247" i="36" s="1"/>
  <c r="AV61" i="36"/>
  <c r="T61" i="59"/>
  <c r="BK61" i="36" s="1"/>
  <c r="AV111" i="36"/>
  <c r="T111" i="59"/>
  <c r="BK111" i="36" s="1"/>
  <c r="AV212" i="36"/>
  <c r="T212" i="59"/>
  <c r="BK212" i="36" s="1"/>
  <c r="AV241" i="36"/>
  <c r="T241" i="59"/>
  <c r="BK241" i="36" s="1"/>
  <c r="AW35" i="36"/>
  <c r="T35" i="60"/>
  <c r="BL35" i="36" s="1"/>
  <c r="AW99" i="36"/>
  <c r="T99" i="60"/>
  <c r="BL99" i="36" s="1"/>
  <c r="AW121" i="36"/>
  <c r="T121" i="60"/>
  <c r="BL121" i="36" s="1"/>
  <c r="AW128" i="36"/>
  <c r="T128" i="60"/>
  <c r="BL128" i="36" s="1"/>
  <c r="AW157" i="36"/>
  <c r="T157" i="60"/>
  <c r="BL157" i="36" s="1"/>
  <c r="AW193" i="36"/>
  <c r="T193" i="60"/>
  <c r="BL193" i="36" s="1"/>
  <c r="AW244" i="36"/>
  <c r="T244" i="60"/>
  <c r="BL244" i="36" s="1"/>
  <c r="AW251" i="36"/>
  <c r="T251" i="60"/>
  <c r="BL251" i="36" s="1"/>
  <c r="AW315" i="36"/>
  <c r="T315" i="60"/>
  <c r="BL315" i="36" s="1"/>
  <c r="AW344" i="36"/>
  <c r="T344" i="60"/>
  <c r="BL344" i="36" s="1"/>
  <c r="AY22" i="36"/>
  <c r="T22" i="61"/>
  <c r="BN22" i="36" s="1"/>
  <c r="AY100" i="36"/>
  <c r="T100" i="61"/>
  <c r="BN100" i="36" s="1"/>
  <c r="AY157" i="36"/>
  <c r="T157" i="61"/>
  <c r="BN157" i="36" s="1"/>
  <c r="AY242" i="36"/>
  <c r="T242" i="61"/>
  <c r="BN242" i="36" s="1"/>
  <c r="AY278" i="36"/>
  <c r="T278" i="61"/>
  <c r="BN278" i="36" s="1"/>
  <c r="AY307" i="36"/>
  <c r="T307" i="61"/>
  <c r="BN307" i="36" s="1"/>
  <c r="AX15" i="36"/>
  <c r="T15" i="62"/>
  <c r="BM15" i="36" s="1"/>
  <c r="AX37" i="36"/>
  <c r="T37" i="62"/>
  <c r="BM37" i="36" s="1"/>
  <c r="AX66" i="36"/>
  <c r="T66" i="62"/>
  <c r="BM66" i="36" s="1"/>
  <c r="AX73" i="36"/>
  <c r="T73" i="62"/>
  <c r="BM73" i="36" s="1"/>
  <c r="AX109" i="36"/>
  <c r="T109" i="62"/>
  <c r="BM109" i="36" s="1"/>
  <c r="AX160" i="36"/>
  <c r="T160" i="62"/>
  <c r="BM160" i="36" s="1"/>
  <c r="AO333" i="36"/>
  <c r="T333" i="52"/>
  <c r="BD333" i="36" s="1"/>
  <c r="AP339" i="36"/>
  <c r="T339" i="53"/>
  <c r="BE339" i="36" s="1"/>
  <c r="AQ324" i="36"/>
  <c r="T324" i="54"/>
  <c r="BF324" i="36" s="1"/>
  <c r="AS329" i="36"/>
  <c r="T329" i="56"/>
  <c r="BH329" i="36" s="1"/>
  <c r="AR194" i="36"/>
  <c r="T194" i="55"/>
  <c r="BG194" i="36" s="1"/>
  <c r="AR237" i="36"/>
  <c r="T237" i="55"/>
  <c r="BG237" i="36" s="1"/>
  <c r="AR273" i="36"/>
  <c r="T273" i="55"/>
  <c r="BG273" i="36" s="1"/>
  <c r="AP47" i="36"/>
  <c r="T47" i="53"/>
  <c r="BE47" i="36" s="1"/>
  <c r="AT310" i="36"/>
  <c r="T310" i="57"/>
  <c r="BI310" i="36" s="1"/>
  <c r="AX275" i="36"/>
  <c r="T275" i="62"/>
  <c r="BM275" i="36" s="1"/>
  <c r="AX362" i="36"/>
  <c r="T362" i="62"/>
  <c r="BM362" i="36" s="1"/>
  <c r="AS206" i="36"/>
  <c r="T206" i="56"/>
  <c r="BH206" i="36" s="1"/>
  <c r="AS305" i="36"/>
  <c r="T305" i="56"/>
  <c r="BH305" i="36" s="1"/>
  <c r="AY143" i="36"/>
  <c r="T143" i="61"/>
  <c r="BN143" i="36" s="1"/>
  <c r="AS21" i="36"/>
  <c r="T21" i="56"/>
  <c r="BH21" i="36" s="1"/>
  <c r="AU134" i="36"/>
  <c r="T134" i="58"/>
  <c r="BJ134" i="36" s="1"/>
  <c r="AU297" i="36"/>
  <c r="T297" i="58"/>
  <c r="BJ297" i="36" s="1"/>
  <c r="AY58" i="36"/>
  <c r="T58" i="61"/>
  <c r="BN58" i="36" s="1"/>
  <c r="AX211" i="36"/>
  <c r="T211" i="62"/>
  <c r="BM211" i="36" s="1"/>
  <c r="AR94" i="36"/>
  <c r="T94" i="55"/>
  <c r="BG94" i="36" s="1"/>
  <c r="AR137" i="36"/>
  <c r="T137" i="55"/>
  <c r="BG137" i="36" s="1"/>
  <c r="AR173" i="36"/>
  <c r="T173" i="55"/>
  <c r="BG173" i="36" s="1"/>
  <c r="AR195" i="36"/>
  <c r="T195" i="55"/>
  <c r="BG195" i="36" s="1"/>
  <c r="AS228" i="36"/>
  <c r="T228" i="56"/>
  <c r="BH228" i="36" s="1"/>
  <c r="AX297" i="36"/>
  <c r="T297" i="62"/>
  <c r="BM297" i="36" s="1"/>
  <c r="AP326" i="36"/>
  <c r="T326" i="53"/>
  <c r="BE326" i="36" s="1"/>
  <c r="AT34" i="36"/>
  <c r="T34" i="57"/>
  <c r="BI34" i="36" s="1"/>
  <c r="AT172" i="36"/>
  <c r="T172" i="57"/>
  <c r="BI172" i="36" s="1"/>
  <c r="AT260" i="36"/>
  <c r="T260" i="57"/>
  <c r="BI260" i="36" s="1"/>
  <c r="AX176" i="36"/>
  <c r="T176" i="62"/>
  <c r="BM176" i="36" s="1"/>
  <c r="AX319" i="36"/>
  <c r="T319" i="62"/>
  <c r="BM319" i="36" s="1"/>
  <c r="AP316" i="36"/>
  <c r="T316" i="53"/>
  <c r="BE316" i="36" s="1"/>
  <c r="AR116" i="36"/>
  <c r="T116" i="55"/>
  <c r="BG116" i="36" s="1"/>
  <c r="AR145" i="36"/>
  <c r="T145" i="55"/>
  <c r="BG145" i="36" s="1"/>
  <c r="AR181" i="36"/>
  <c r="T181" i="55"/>
  <c r="BG181" i="36" s="1"/>
  <c r="AR210" i="36"/>
  <c r="T210" i="55"/>
  <c r="BG210" i="36" s="1"/>
  <c r="AR282" i="36"/>
  <c r="T282" i="55"/>
  <c r="BG282" i="36" s="1"/>
  <c r="AR289" i="36"/>
  <c r="T289" i="55"/>
  <c r="BG289" i="36" s="1"/>
  <c r="AR296" i="36"/>
  <c r="T296" i="55"/>
  <c r="BG296" i="36" s="1"/>
  <c r="AS150" i="36"/>
  <c r="T150" i="56"/>
  <c r="BH150" i="36" s="1"/>
  <c r="AS357" i="36"/>
  <c r="T357" i="56"/>
  <c r="BH357" i="36" s="1"/>
  <c r="AT78" i="36"/>
  <c r="T78" i="57"/>
  <c r="BI78" i="36" s="1"/>
  <c r="AT158" i="36"/>
  <c r="T158" i="57"/>
  <c r="BI158" i="36" s="1"/>
  <c r="AT348" i="36"/>
  <c r="T348" i="57"/>
  <c r="BI348" i="36" s="1"/>
  <c r="AW79" i="36"/>
  <c r="T79" i="60"/>
  <c r="BL79" i="36" s="1"/>
  <c r="AY31" i="36"/>
  <c r="T31" i="61"/>
  <c r="BN31" i="36" s="1"/>
  <c r="AY80" i="36"/>
  <c r="T80" i="61"/>
  <c r="BN80" i="36" s="1"/>
  <c r="AY87" i="36"/>
  <c r="T87" i="61"/>
  <c r="BN87" i="36" s="1"/>
  <c r="AY144" i="36"/>
  <c r="T144" i="61"/>
  <c r="BN144" i="36" s="1"/>
  <c r="AY229" i="36"/>
  <c r="T229" i="61"/>
  <c r="BN229" i="36" s="1"/>
  <c r="AX262" i="36"/>
  <c r="T262" i="62"/>
  <c r="BM262" i="36" s="1"/>
  <c r="AQ121" i="36"/>
  <c r="T121" i="54"/>
  <c r="BF121" i="36" s="1"/>
  <c r="AQ21" i="36"/>
  <c r="T21" i="54"/>
  <c r="BF21" i="36" s="1"/>
  <c r="AQ107" i="36"/>
  <c r="T107" i="54"/>
  <c r="BF107" i="36" s="1"/>
  <c r="AP20" i="36"/>
  <c r="T20" i="53"/>
  <c r="BE20" i="36" s="1"/>
  <c r="AP27" i="36"/>
  <c r="T27" i="53"/>
  <c r="BE27" i="36" s="1"/>
  <c r="AQ79" i="36"/>
  <c r="T79" i="54"/>
  <c r="BF79" i="36" s="1"/>
  <c r="AQ274" i="36"/>
  <c r="T274" i="54"/>
  <c r="BF274" i="36" s="1"/>
  <c r="AR95" i="36"/>
  <c r="T95" i="55"/>
  <c r="BG95" i="36" s="1"/>
  <c r="AR138" i="36"/>
  <c r="T138" i="55"/>
  <c r="BG138" i="36" s="1"/>
  <c r="AR239" i="36"/>
  <c r="T239" i="55"/>
  <c r="BG239" i="36" s="1"/>
  <c r="AR354" i="36"/>
  <c r="T354" i="55"/>
  <c r="BG354" i="36" s="1"/>
  <c r="AS58" i="36"/>
  <c r="T58" i="56"/>
  <c r="BH58" i="36" s="1"/>
  <c r="AY24" i="36"/>
  <c r="T24" i="61"/>
  <c r="BN24" i="36" s="1"/>
  <c r="AY102" i="36"/>
  <c r="T102" i="61"/>
  <c r="BN102" i="36" s="1"/>
  <c r="AY201" i="36"/>
  <c r="T201" i="61"/>
  <c r="BN201" i="36" s="1"/>
  <c r="AX255" i="36"/>
  <c r="T255" i="62"/>
  <c r="BM255" i="36" s="1"/>
  <c r="AQ354" i="36"/>
  <c r="T354" i="54"/>
  <c r="BF354" i="36" s="1"/>
  <c r="AW44" i="36"/>
  <c r="T44" i="60"/>
  <c r="BL44" i="36" s="1"/>
  <c r="AW51" i="36"/>
  <c r="T51" i="60"/>
  <c r="BL51" i="36" s="1"/>
  <c r="AW152" i="36"/>
  <c r="T152" i="60"/>
  <c r="BL152" i="36" s="1"/>
  <c r="AW188" i="36"/>
  <c r="T188" i="60"/>
  <c r="BL188" i="36" s="1"/>
  <c r="AY131" i="36"/>
  <c r="T131" i="61"/>
  <c r="BN131" i="36" s="1"/>
  <c r="AY187" i="36"/>
  <c r="T187" i="61"/>
  <c r="BN187" i="36" s="1"/>
  <c r="AY273" i="36"/>
  <c r="T273" i="61"/>
  <c r="BN273" i="36" s="1"/>
  <c r="AQ340" i="36"/>
  <c r="T340" i="54"/>
  <c r="BF340" i="36" s="1"/>
  <c r="AW363" i="36"/>
  <c r="T363" i="60"/>
  <c r="BL363" i="36" s="1"/>
  <c r="AW391" i="36"/>
  <c r="T391" i="60"/>
  <c r="BL391" i="36" s="1"/>
  <c r="AW64" i="36"/>
  <c r="T64" i="60"/>
  <c r="BL64" i="36" s="1"/>
  <c r="AK380" i="36"/>
  <c r="AQ382" i="36"/>
  <c r="T382" i="54"/>
  <c r="BF382" i="36" s="1"/>
  <c r="AU383" i="36"/>
  <c r="T383" i="58"/>
  <c r="BJ383" i="36" s="1"/>
  <c r="AU381" i="36"/>
  <c r="T381" i="58"/>
  <c r="BJ381" i="36" s="1"/>
  <c r="AW41" i="36"/>
  <c r="T41" i="60"/>
  <c r="BL41" i="36" s="1"/>
  <c r="AS391" i="36"/>
  <c r="T391" i="56"/>
  <c r="BH391" i="36" s="1"/>
  <c r="AQ391" i="36"/>
  <c r="T391" i="54"/>
  <c r="BF391" i="36" s="1"/>
  <c r="AP22" i="36"/>
  <c r="T22" i="53"/>
  <c r="BE22" i="36" s="1"/>
  <c r="AR373" i="36"/>
  <c r="T373" i="55"/>
  <c r="BG373" i="36" s="1"/>
  <c r="AR379" i="36"/>
  <c r="T379" i="55"/>
  <c r="BG379" i="36" s="1"/>
  <c r="AR392" i="36"/>
  <c r="T392" i="55"/>
  <c r="BG392" i="36" s="1"/>
  <c r="AS375" i="36"/>
  <c r="T375" i="56"/>
  <c r="BH375" i="36" s="1"/>
  <c r="AY375" i="36"/>
  <c r="T375" i="61"/>
  <c r="BN375" i="36" s="1"/>
  <c r="AU338" i="36"/>
  <c r="T338" i="58"/>
  <c r="BJ338" i="36" s="1"/>
  <c r="AR362" i="36"/>
  <c r="T362" i="55"/>
  <c r="BG362" i="36" s="1"/>
  <c r="AT339" i="36"/>
  <c r="T339" i="57"/>
  <c r="BI339" i="36" s="1"/>
  <c r="AU339" i="36"/>
  <c r="T339" i="58"/>
  <c r="BJ339" i="36" s="1"/>
  <c r="AR341" i="36"/>
  <c r="T341" i="55"/>
  <c r="BG341" i="36" s="1"/>
  <c r="AV334" i="36"/>
  <c r="T334" i="59"/>
  <c r="BK334" i="36" s="1"/>
  <c r="AW180" i="36"/>
  <c r="T180" i="60"/>
  <c r="BL180" i="36" s="1"/>
  <c r="AN392" i="36"/>
  <c r="T392" i="15"/>
  <c r="BC392" i="36" s="1"/>
  <c r="AR376" i="36"/>
  <c r="T376" i="55"/>
  <c r="BG376" i="36" s="1"/>
  <c r="AR370" i="36"/>
  <c r="T370" i="55"/>
  <c r="BG370" i="36" s="1"/>
  <c r="AR337" i="36"/>
  <c r="T337" i="55"/>
  <c r="BG337" i="36" s="1"/>
  <c r="AO392" i="36"/>
  <c r="T392" i="52"/>
  <c r="BD392" i="36" s="1"/>
  <c r="AP380" i="36"/>
  <c r="T380" i="53"/>
  <c r="BE380" i="36" s="1"/>
  <c r="AP366" i="36"/>
  <c r="T366" i="53"/>
  <c r="BE366" i="36" s="1"/>
  <c r="AQ74" i="36"/>
  <c r="T74" i="54"/>
  <c r="BF74" i="36" s="1"/>
  <c r="AP127" i="36"/>
  <c r="T127" i="53"/>
  <c r="BE127" i="36" s="1"/>
  <c r="AN368" i="36"/>
  <c r="T368" i="15"/>
  <c r="BC368" i="36" s="1"/>
  <c r="AP365" i="36"/>
  <c r="T365" i="53"/>
  <c r="BE365" i="36" s="1"/>
  <c r="AQ247" i="36"/>
  <c r="T247" i="54"/>
  <c r="BF247" i="36" s="1"/>
  <c r="AQ342" i="36"/>
  <c r="T342" i="54"/>
  <c r="BF342" i="36" s="1"/>
  <c r="AS303" i="36"/>
  <c r="T303" i="56"/>
  <c r="BH303" i="36" s="1"/>
  <c r="AS370" i="36"/>
  <c r="T370" i="56"/>
  <c r="BH370" i="36" s="1"/>
  <c r="AX366" i="36"/>
  <c r="T366" i="62"/>
  <c r="BM366" i="36" s="1"/>
  <c r="AS160" i="36"/>
  <c r="T160" i="56"/>
  <c r="BH160" i="36" s="1"/>
  <c r="AV228" i="36"/>
  <c r="T228" i="59"/>
  <c r="BK228" i="36" s="1"/>
  <c r="AT342" i="36"/>
  <c r="T342" i="57"/>
  <c r="BI342" i="36" s="1"/>
  <c r="AT386" i="36"/>
  <c r="T386" i="57"/>
  <c r="BI386" i="36" s="1"/>
  <c r="AW316" i="36"/>
  <c r="T316" i="60"/>
  <c r="BL316" i="36" s="1"/>
  <c r="AS270" i="36"/>
  <c r="T270" i="56"/>
  <c r="BH270" i="36" s="1"/>
  <c r="AS313" i="36"/>
  <c r="T313" i="56"/>
  <c r="BH313" i="36" s="1"/>
  <c r="AY359" i="36"/>
  <c r="T359" i="61"/>
  <c r="BN359" i="36" s="1"/>
  <c r="AS59" i="36"/>
  <c r="T59" i="56"/>
  <c r="BH59" i="36" s="1"/>
  <c r="AY206" i="36"/>
  <c r="T206" i="61"/>
  <c r="BN206" i="36" s="1"/>
  <c r="AU392" i="36"/>
  <c r="T392" i="58"/>
  <c r="BJ392" i="36" s="1"/>
  <c r="AU379" i="36"/>
  <c r="T379" i="58"/>
  <c r="BJ379" i="36" s="1"/>
  <c r="AU366" i="36"/>
  <c r="T366" i="58"/>
  <c r="BJ366" i="36" s="1"/>
  <c r="AX383" i="36"/>
  <c r="T383" i="62"/>
  <c r="BM383" i="36" s="1"/>
  <c r="AT384" i="36"/>
  <c r="T384" i="57"/>
  <c r="BI384" i="36" s="1"/>
  <c r="AY394" i="36"/>
  <c r="T394" i="61"/>
  <c r="BN394" i="36" s="1"/>
  <c r="AW143" i="36"/>
  <c r="T143" i="60"/>
  <c r="BL143" i="36" s="1"/>
  <c r="AX69" i="36"/>
  <c r="T69" i="62"/>
  <c r="BM69" i="36" s="1"/>
  <c r="AT376" i="36"/>
  <c r="T376" i="57"/>
  <c r="BI376" i="36" s="1"/>
  <c r="AT74" i="36"/>
  <c r="T74" i="57"/>
  <c r="BI74" i="36" s="1"/>
  <c r="AT375" i="36"/>
  <c r="T375" i="57"/>
  <c r="BI375" i="36" s="1"/>
  <c r="AT368" i="36"/>
  <c r="T368" i="57"/>
  <c r="BI368" i="36" s="1"/>
  <c r="AU369" i="36"/>
  <c r="T369" i="58"/>
  <c r="BJ369" i="36" s="1"/>
  <c r="AO136" i="36"/>
  <c r="T136" i="52"/>
  <c r="BD136" i="36" s="1"/>
  <c r="AT132" i="36"/>
  <c r="T132" i="57"/>
  <c r="BI132" i="36" s="1"/>
  <c r="AP393" i="36"/>
  <c r="T393" i="53"/>
  <c r="BE393" i="36" s="1"/>
  <c r="AP387" i="36"/>
  <c r="T387" i="53"/>
  <c r="BE387" i="36" s="1"/>
  <c r="AU388" i="36"/>
  <c r="T388" i="58"/>
  <c r="BJ388" i="36" s="1"/>
  <c r="AW377" i="36"/>
  <c r="T377" i="60"/>
  <c r="BL377" i="36" s="1"/>
  <c r="AX384" i="36"/>
  <c r="T384" i="62"/>
  <c r="BM384" i="36" s="1"/>
  <c r="AW294" i="36"/>
  <c r="T294" i="60"/>
  <c r="BL294" i="36" s="1"/>
  <c r="AQ338" i="36"/>
  <c r="T338" i="54"/>
  <c r="BF338" i="36" s="1"/>
  <c r="AT321" i="36"/>
  <c r="T321" i="57"/>
  <c r="BI321" i="36" s="1"/>
  <c r="AR367" i="36"/>
  <c r="T367" i="55"/>
  <c r="BG367" i="36" s="1"/>
  <c r="AS386" i="36"/>
  <c r="T386" i="56"/>
  <c r="BH386" i="36" s="1"/>
  <c r="AT392" i="36"/>
  <c r="T392" i="57"/>
  <c r="BI392" i="36" s="1"/>
  <c r="AY390" i="36"/>
  <c r="T390" i="61"/>
  <c r="BN390" i="36" s="1"/>
  <c r="AP373" i="36"/>
  <c r="T373" i="53"/>
  <c r="BE373" i="36" s="1"/>
  <c r="AR385" i="36"/>
  <c r="T385" i="55"/>
  <c r="BG385" i="36" s="1"/>
  <c r="AS366" i="36"/>
  <c r="T366" i="56"/>
  <c r="BH366" i="36" s="1"/>
  <c r="AX364" i="36"/>
  <c r="T364" i="62"/>
  <c r="BM364" i="36" s="1"/>
  <c r="AR164" i="36"/>
  <c r="T164" i="55"/>
  <c r="BG164" i="36" s="1"/>
  <c r="AS181" i="36"/>
  <c r="T181" i="56"/>
  <c r="BH181" i="36" s="1"/>
  <c r="AS188" i="36"/>
  <c r="T188" i="56"/>
  <c r="BH188" i="36" s="1"/>
  <c r="AV137" i="36"/>
  <c r="T137" i="59"/>
  <c r="BK137" i="36" s="1"/>
  <c r="AV166" i="36"/>
  <c r="T166" i="59"/>
  <c r="BK166" i="36" s="1"/>
  <c r="AV275" i="36"/>
  <c r="T275" i="59"/>
  <c r="BK275" i="36" s="1"/>
  <c r="AY110" i="36"/>
  <c r="T110" i="61"/>
  <c r="BN110" i="36" s="1"/>
  <c r="AY247" i="36"/>
  <c r="T247" i="61"/>
  <c r="BN247" i="36" s="1"/>
  <c r="AW341" i="36"/>
  <c r="T341" i="60"/>
  <c r="BL341" i="36" s="1"/>
  <c r="AO374" i="36"/>
  <c r="T374" i="52"/>
  <c r="BD374" i="36" s="1"/>
  <c r="AP379" i="36"/>
  <c r="T379" i="53"/>
  <c r="BE379" i="36" s="1"/>
  <c r="AQ339" i="36"/>
  <c r="T339" i="54"/>
  <c r="BF339" i="36" s="1"/>
  <c r="AU336" i="36"/>
  <c r="T336" i="58"/>
  <c r="BJ336" i="36" s="1"/>
  <c r="AY377" i="36"/>
  <c r="T377" i="61"/>
  <c r="BN377" i="36" s="1"/>
  <c r="AS371" i="36"/>
  <c r="T371" i="56"/>
  <c r="BH371" i="36" s="1"/>
  <c r="AS365" i="36"/>
  <c r="T365" i="56"/>
  <c r="BH365" i="36" s="1"/>
  <c r="AT378" i="36"/>
  <c r="T378" i="57"/>
  <c r="BI378" i="36" s="1"/>
  <c r="AP42" i="36"/>
  <c r="T42" i="53"/>
  <c r="BE42" i="36" s="1"/>
  <c r="AP231" i="36"/>
  <c r="T231" i="53"/>
  <c r="BE231" i="36" s="1"/>
  <c r="AP334" i="36"/>
  <c r="T334" i="53"/>
  <c r="BE334" i="36" s="1"/>
  <c r="AR365" i="36"/>
  <c r="T365" i="55"/>
  <c r="BG365" i="36" s="1"/>
  <c r="AT390" i="36"/>
  <c r="T390" i="57"/>
  <c r="BI390" i="36" s="1"/>
  <c r="AY382" i="36"/>
  <c r="T382" i="61"/>
  <c r="BN382" i="36" s="1"/>
  <c r="AY76" i="36"/>
  <c r="T76" i="61"/>
  <c r="BN76" i="36" s="1"/>
  <c r="AP218" i="36"/>
  <c r="T218" i="53"/>
  <c r="BE218" i="36" s="1"/>
  <c r="AR356" i="36"/>
  <c r="T356" i="55"/>
  <c r="BG356" i="36" s="1"/>
  <c r="AU385" i="36"/>
  <c r="T385" i="58"/>
  <c r="BJ385" i="36" s="1"/>
  <c r="AP153" i="36"/>
  <c r="T153" i="53"/>
  <c r="BE153" i="36" s="1"/>
  <c r="AY41" i="36"/>
  <c r="T41" i="61"/>
  <c r="BN41" i="36" s="1"/>
  <c r="AY70" i="36"/>
  <c r="T70" i="61"/>
  <c r="BN70" i="36" s="1"/>
  <c r="AO329" i="36"/>
  <c r="T329" i="52"/>
  <c r="BD329" i="36" s="1"/>
  <c r="AP370" i="36"/>
  <c r="T370" i="53"/>
  <c r="BE370" i="36" s="1"/>
  <c r="AP364" i="36"/>
  <c r="T364" i="53"/>
  <c r="BE364" i="36" s="1"/>
  <c r="AQ179" i="36"/>
  <c r="T179" i="54"/>
  <c r="BF179" i="36" s="1"/>
  <c r="AS40" i="36"/>
  <c r="T40" i="56"/>
  <c r="BH40" i="36" s="1"/>
  <c r="AT166" i="36"/>
  <c r="T166" i="57"/>
  <c r="BI166" i="36" s="1"/>
  <c r="AP376" i="36"/>
  <c r="T376" i="53"/>
  <c r="BE376" i="36" s="1"/>
  <c r="AS369" i="36"/>
  <c r="T369" i="56"/>
  <c r="BH369" i="36" s="1"/>
  <c r="AT382" i="36"/>
  <c r="T382" i="57"/>
  <c r="BI382" i="36" s="1"/>
  <c r="AT369" i="36"/>
  <c r="T369" i="57"/>
  <c r="BI369" i="36" s="1"/>
  <c r="AU390" i="36"/>
  <c r="T390" i="58"/>
  <c r="BJ390" i="36" s="1"/>
  <c r="AQ376" i="36"/>
  <c r="T376" i="54"/>
  <c r="BF376" i="36" s="1"/>
  <c r="AY386" i="36"/>
  <c r="T386" i="61"/>
  <c r="BN386" i="36" s="1"/>
  <c r="AY114" i="36"/>
  <c r="T114" i="61"/>
  <c r="BN114" i="36" s="1"/>
  <c r="AP388" i="36"/>
  <c r="T388" i="53"/>
  <c r="BE388" i="36" s="1"/>
  <c r="AY86" i="36"/>
  <c r="T86" i="61"/>
  <c r="BN86" i="36" s="1"/>
  <c r="AY158" i="36"/>
  <c r="T158" i="61"/>
  <c r="BN158" i="36" s="1"/>
  <c r="AW339" i="36"/>
  <c r="T339" i="60"/>
  <c r="BL339" i="36" s="1"/>
  <c r="AR368" i="36"/>
  <c r="T368" i="55"/>
  <c r="BG368" i="36" s="1"/>
  <c r="AS49" i="36"/>
  <c r="T49" i="56"/>
  <c r="BH49" i="36" s="1"/>
  <c r="AS172" i="36"/>
  <c r="T172" i="56"/>
  <c r="BH172" i="36" s="1"/>
  <c r="AT351" i="36"/>
  <c r="T351" i="57"/>
  <c r="BI351" i="36" s="1"/>
  <c r="AU30" i="36"/>
  <c r="T30" i="58"/>
  <c r="BJ30" i="36" s="1"/>
  <c r="AQ368" i="36"/>
  <c r="T368" i="54"/>
  <c r="BF368" i="36" s="1"/>
  <c r="AN393" i="36"/>
  <c r="T393" i="15"/>
  <c r="BC393" i="36" s="1"/>
  <c r="AN381" i="36"/>
  <c r="T381" i="15"/>
  <c r="BC381" i="36" s="1"/>
  <c r="AQ40" i="36"/>
  <c r="T40" i="54"/>
  <c r="BF40" i="36" s="1"/>
  <c r="AW148" i="36"/>
  <c r="T148" i="60"/>
  <c r="BL148" i="36" s="1"/>
  <c r="AS116" i="36"/>
  <c r="T116" i="56"/>
  <c r="BH116" i="36" s="1"/>
  <c r="AS123" i="36"/>
  <c r="T123" i="56"/>
  <c r="BH123" i="36" s="1"/>
  <c r="AS180" i="36"/>
  <c r="T180" i="56"/>
  <c r="BH180" i="36" s="1"/>
  <c r="AS187" i="36"/>
  <c r="T187" i="56"/>
  <c r="BH187" i="36" s="1"/>
  <c r="AW336" i="36"/>
  <c r="T336" i="60"/>
  <c r="BL336" i="36" s="1"/>
  <c r="AQ47" i="36"/>
  <c r="T47" i="54"/>
  <c r="BF47" i="36" s="1"/>
  <c r="AP204" i="36"/>
  <c r="T204" i="53"/>
  <c r="BE204" i="36" s="1"/>
  <c r="AQ23" i="36"/>
  <c r="T23" i="54"/>
  <c r="BF23" i="36" s="1"/>
  <c r="AQ239" i="36"/>
  <c r="T239" i="54"/>
  <c r="BF239" i="36" s="1"/>
  <c r="AP50" i="36"/>
  <c r="T50" i="53"/>
  <c r="BE50" i="36" s="1"/>
  <c r="AP72" i="36"/>
  <c r="T72" i="53"/>
  <c r="BE72" i="36" s="1"/>
  <c r="AP94" i="36"/>
  <c r="T94" i="53"/>
  <c r="BE94" i="36" s="1"/>
  <c r="AP101" i="36"/>
  <c r="T101" i="53"/>
  <c r="BE101" i="36" s="1"/>
  <c r="AP152" i="36"/>
  <c r="T152" i="53"/>
  <c r="BE152" i="36" s="1"/>
  <c r="AP209" i="36"/>
  <c r="T209" i="53"/>
  <c r="BE209" i="36" s="1"/>
  <c r="AP267" i="36"/>
  <c r="T267" i="53"/>
  <c r="BE267" i="36" s="1"/>
  <c r="AP296" i="36"/>
  <c r="T296" i="53"/>
  <c r="BE296" i="36" s="1"/>
  <c r="AP318" i="36"/>
  <c r="T318" i="53"/>
  <c r="BE318" i="36" s="1"/>
  <c r="AQ124" i="36"/>
  <c r="T124" i="54"/>
  <c r="BF124" i="36" s="1"/>
  <c r="AQ131" i="36"/>
  <c r="T131" i="54"/>
  <c r="BF131" i="36" s="1"/>
  <c r="AQ196" i="36"/>
  <c r="T196" i="54"/>
  <c r="BF196" i="36" s="1"/>
  <c r="AQ232" i="36"/>
  <c r="T232" i="54"/>
  <c r="BF232" i="36" s="1"/>
  <c r="AQ283" i="36"/>
  <c r="T283" i="54"/>
  <c r="BF283" i="36" s="1"/>
  <c r="AQ305" i="36"/>
  <c r="T305" i="54"/>
  <c r="BF305" i="36" s="1"/>
  <c r="AU351" i="36"/>
  <c r="T351" i="58"/>
  <c r="BJ351" i="36" s="1"/>
  <c r="AV143" i="36"/>
  <c r="T143" i="59"/>
  <c r="BK143" i="36" s="1"/>
  <c r="AW24" i="36"/>
  <c r="T24" i="60"/>
  <c r="BL24" i="36" s="1"/>
  <c r="AW175" i="36"/>
  <c r="T175" i="60"/>
  <c r="BL175" i="36" s="1"/>
  <c r="AW204" i="36"/>
  <c r="T204" i="60"/>
  <c r="BL204" i="36" s="1"/>
  <c r="AW290" i="36"/>
  <c r="T290" i="60"/>
  <c r="BL290" i="36" s="1"/>
  <c r="AW304" i="36"/>
  <c r="T304" i="60"/>
  <c r="BL304" i="36" s="1"/>
  <c r="AX358" i="36"/>
  <c r="T358" i="62"/>
  <c r="BM358" i="36" s="1"/>
  <c r="AV330" i="36"/>
  <c r="T330" i="59"/>
  <c r="BK330" i="36" s="1"/>
  <c r="AS252" i="36"/>
  <c r="T252" i="56"/>
  <c r="BH252" i="36" s="1"/>
  <c r="AS359" i="36"/>
  <c r="T359" i="56"/>
  <c r="BH359" i="36" s="1"/>
  <c r="AT29" i="36"/>
  <c r="T29" i="57"/>
  <c r="BI29" i="36" s="1"/>
  <c r="AT51" i="36"/>
  <c r="T51" i="57"/>
  <c r="BI51" i="36" s="1"/>
  <c r="AT73" i="36"/>
  <c r="T73" i="57"/>
  <c r="BI73" i="36" s="1"/>
  <c r="AT131" i="36"/>
  <c r="T131" i="57"/>
  <c r="BI131" i="36" s="1"/>
  <c r="AT167" i="36"/>
  <c r="T167" i="57"/>
  <c r="BI167" i="36" s="1"/>
  <c r="AT189" i="36"/>
  <c r="T189" i="57"/>
  <c r="BI189" i="36" s="1"/>
  <c r="AT211" i="36"/>
  <c r="T211" i="57"/>
  <c r="BI211" i="36" s="1"/>
  <c r="AT233" i="36"/>
  <c r="T233" i="57"/>
  <c r="BI233" i="36" s="1"/>
  <c r="AT277" i="36"/>
  <c r="T277" i="57"/>
  <c r="BI277" i="36" s="1"/>
  <c r="AP29" i="36"/>
  <c r="T29" i="53"/>
  <c r="BE29" i="36" s="1"/>
  <c r="AP116" i="36"/>
  <c r="T116" i="53"/>
  <c r="BE116" i="36" s="1"/>
  <c r="AP145" i="36"/>
  <c r="T145" i="53"/>
  <c r="BE145" i="36" s="1"/>
  <c r="AP202" i="36"/>
  <c r="T202" i="53"/>
  <c r="BE202" i="36" s="1"/>
  <c r="AP289" i="36"/>
  <c r="T289" i="53"/>
  <c r="BE289" i="36" s="1"/>
  <c r="AP311" i="36"/>
  <c r="T311" i="53"/>
  <c r="BE311" i="36" s="1"/>
  <c r="AQ160" i="36"/>
  <c r="T160" i="54"/>
  <c r="BF160" i="36" s="1"/>
  <c r="AQ225" i="36"/>
  <c r="T225" i="54"/>
  <c r="BF225" i="36" s="1"/>
  <c r="AQ254" i="36"/>
  <c r="T254" i="54"/>
  <c r="BF254" i="36" s="1"/>
  <c r="AQ276" i="36"/>
  <c r="T276" i="54"/>
  <c r="BF276" i="36" s="1"/>
  <c r="AQ298" i="36"/>
  <c r="T298" i="54"/>
  <c r="BF298" i="36" s="1"/>
  <c r="AT22" i="36"/>
  <c r="T22" i="57"/>
  <c r="BI22" i="36" s="1"/>
  <c r="AT44" i="36"/>
  <c r="T44" i="57"/>
  <c r="BI44" i="36" s="1"/>
  <c r="AT66" i="36"/>
  <c r="T66" i="57"/>
  <c r="BI66" i="36" s="1"/>
  <c r="AT95" i="36"/>
  <c r="T95" i="57"/>
  <c r="BI95" i="36" s="1"/>
  <c r="AT117" i="36"/>
  <c r="T117" i="57"/>
  <c r="BI117" i="36" s="1"/>
  <c r="AT153" i="36"/>
  <c r="T153" i="57"/>
  <c r="BI153" i="36" s="1"/>
  <c r="AT299" i="36"/>
  <c r="T299" i="57"/>
  <c r="BI299" i="36" s="1"/>
  <c r="AT350" i="36"/>
  <c r="T350" i="57"/>
  <c r="BI350" i="36" s="1"/>
  <c r="AT357" i="36"/>
  <c r="T357" i="57"/>
  <c r="BI357" i="36" s="1"/>
  <c r="AV65" i="36"/>
  <c r="T65" i="59"/>
  <c r="BK65" i="36" s="1"/>
  <c r="AW60" i="36"/>
  <c r="T60" i="60"/>
  <c r="BL60" i="36" s="1"/>
  <c r="AW168" i="36"/>
  <c r="T168" i="60"/>
  <c r="BL168" i="36" s="1"/>
  <c r="AW348" i="36"/>
  <c r="T348" i="60"/>
  <c r="BL348" i="36" s="1"/>
  <c r="AS340" i="36"/>
  <c r="T340" i="56"/>
  <c r="BH340" i="36" s="1"/>
  <c r="AT332" i="36"/>
  <c r="T332" i="57"/>
  <c r="BI332" i="36" s="1"/>
  <c r="AP291" i="36"/>
  <c r="T291" i="53"/>
  <c r="BE291" i="36" s="1"/>
  <c r="AP14" i="36"/>
  <c r="T14" i="53"/>
  <c r="BE14" i="36" s="1"/>
  <c r="AQ217" i="36"/>
  <c r="T217" i="54"/>
  <c r="BF217" i="36" s="1"/>
  <c r="AQ312" i="36"/>
  <c r="T312" i="54"/>
  <c r="BF312" i="36" s="1"/>
  <c r="AQ356" i="36"/>
  <c r="T356" i="54"/>
  <c r="BF356" i="36" s="1"/>
  <c r="AO74" i="36"/>
  <c r="T74" i="52"/>
  <c r="BD74" i="36" s="1"/>
  <c r="AO88" i="36"/>
  <c r="T88" i="52"/>
  <c r="BD88" i="36" s="1"/>
  <c r="AO145" i="36"/>
  <c r="T145" i="52"/>
  <c r="BD145" i="36" s="1"/>
  <c r="AO224" i="36"/>
  <c r="T224" i="52"/>
  <c r="BD224" i="36" s="1"/>
  <c r="AO246" i="36"/>
  <c r="T246" i="52"/>
  <c r="BD246" i="36" s="1"/>
  <c r="AP109" i="36"/>
  <c r="T109" i="53"/>
  <c r="BE109" i="36" s="1"/>
  <c r="AP224" i="36"/>
  <c r="T224" i="53"/>
  <c r="BE224" i="36" s="1"/>
  <c r="AP253" i="36"/>
  <c r="T253" i="53"/>
  <c r="BE253" i="36" s="1"/>
  <c r="AP275" i="36"/>
  <c r="T275" i="53"/>
  <c r="BE275" i="36" s="1"/>
  <c r="AP282" i="36"/>
  <c r="T282" i="53"/>
  <c r="BE282" i="36" s="1"/>
  <c r="AP348" i="36"/>
  <c r="T348" i="53"/>
  <c r="BE348" i="36" s="1"/>
  <c r="AQ269" i="36"/>
  <c r="T269" i="54"/>
  <c r="BF269" i="36" s="1"/>
  <c r="AQ313" i="36"/>
  <c r="T313" i="54"/>
  <c r="BF313" i="36" s="1"/>
  <c r="AR349" i="36"/>
  <c r="T349" i="55"/>
  <c r="BG349" i="36" s="1"/>
  <c r="AS53" i="36"/>
  <c r="T53" i="56"/>
  <c r="BH53" i="36" s="1"/>
  <c r="AS60" i="36"/>
  <c r="T60" i="56"/>
  <c r="BH60" i="36" s="1"/>
  <c r="AS117" i="36"/>
  <c r="T117" i="56"/>
  <c r="BH117" i="36" s="1"/>
  <c r="AS224" i="36"/>
  <c r="T224" i="56"/>
  <c r="BH224" i="36" s="1"/>
  <c r="AS302" i="36"/>
  <c r="T302" i="56"/>
  <c r="BH302" i="36" s="1"/>
  <c r="AS345" i="36"/>
  <c r="T345" i="56"/>
  <c r="BH345" i="36" s="1"/>
  <c r="AT88" i="36"/>
  <c r="T88" i="57"/>
  <c r="BI88" i="36" s="1"/>
  <c r="AT110" i="36"/>
  <c r="T110" i="57"/>
  <c r="BI110" i="36" s="1"/>
  <c r="AT197" i="36"/>
  <c r="T197" i="57"/>
  <c r="BI197" i="36" s="1"/>
  <c r="AT219" i="36"/>
  <c r="T219" i="57"/>
  <c r="BI219" i="36" s="1"/>
  <c r="AT241" i="36"/>
  <c r="T241" i="57"/>
  <c r="BI241" i="36" s="1"/>
  <c r="AT263" i="36"/>
  <c r="T263" i="57"/>
  <c r="BI263" i="36" s="1"/>
  <c r="AT285" i="36"/>
  <c r="T285" i="57"/>
  <c r="BI285" i="36" s="1"/>
  <c r="AU58" i="36"/>
  <c r="T58" i="58"/>
  <c r="BJ58" i="36" s="1"/>
  <c r="AU223" i="36"/>
  <c r="T223" i="58"/>
  <c r="BJ223" i="36" s="1"/>
  <c r="AU359" i="36"/>
  <c r="T359" i="58"/>
  <c r="BJ359" i="36" s="1"/>
  <c r="AV29" i="36"/>
  <c r="T29" i="59"/>
  <c r="BK29" i="36" s="1"/>
  <c r="AV51" i="36"/>
  <c r="T51" i="59"/>
  <c r="BK51" i="36" s="1"/>
  <c r="AV87" i="36"/>
  <c r="T87" i="59"/>
  <c r="BK87" i="36" s="1"/>
  <c r="AV180" i="36"/>
  <c r="T180" i="59"/>
  <c r="BK180" i="36" s="1"/>
  <c r="AV202" i="36"/>
  <c r="T202" i="59"/>
  <c r="BK202" i="36" s="1"/>
  <c r="AV353" i="36"/>
  <c r="T353" i="59"/>
  <c r="BK353" i="36" s="1"/>
  <c r="AW39" i="36"/>
  <c r="T39" i="60"/>
  <c r="BL39" i="36" s="1"/>
  <c r="AW46" i="36"/>
  <c r="T46" i="60"/>
  <c r="BL46" i="36" s="1"/>
  <c r="AW96" i="36"/>
  <c r="T96" i="60"/>
  <c r="BL96" i="36" s="1"/>
  <c r="AW118" i="36"/>
  <c r="T118" i="60"/>
  <c r="BL118" i="36" s="1"/>
  <c r="AW190" i="36"/>
  <c r="T190" i="60"/>
  <c r="BL190" i="36" s="1"/>
  <c r="AW241" i="36"/>
  <c r="T241" i="60"/>
  <c r="BL241" i="36" s="1"/>
  <c r="AY348" i="36"/>
  <c r="T348" i="61"/>
  <c r="BN348" i="36" s="1"/>
  <c r="AX344" i="36"/>
  <c r="T344" i="62"/>
  <c r="BM344" i="36" s="1"/>
  <c r="AS326" i="36"/>
  <c r="T326" i="56"/>
  <c r="BH326" i="36" s="1"/>
  <c r="AP313" i="36"/>
  <c r="T313" i="53"/>
  <c r="BE313" i="36" s="1"/>
  <c r="AP57" i="36"/>
  <c r="T57" i="53"/>
  <c r="BE57" i="36" s="1"/>
  <c r="AP137" i="36"/>
  <c r="T137" i="53"/>
  <c r="BE137" i="36" s="1"/>
  <c r="AP252" i="36"/>
  <c r="T252" i="53"/>
  <c r="BE252" i="36" s="1"/>
  <c r="AP274" i="36"/>
  <c r="T274" i="53"/>
  <c r="BE274" i="36" s="1"/>
  <c r="AP281" i="36"/>
  <c r="T281" i="53"/>
  <c r="BE281" i="36" s="1"/>
  <c r="AP303" i="36"/>
  <c r="T303" i="53"/>
  <c r="BE303" i="36" s="1"/>
  <c r="AP347" i="36"/>
  <c r="T347" i="53"/>
  <c r="BE347" i="36" s="1"/>
  <c r="AQ109" i="36"/>
  <c r="T109" i="54"/>
  <c r="BF109" i="36" s="1"/>
  <c r="AQ138" i="36"/>
  <c r="T138" i="54"/>
  <c r="BF138" i="36" s="1"/>
  <c r="AQ181" i="36"/>
  <c r="T181" i="54"/>
  <c r="BF181" i="36" s="1"/>
  <c r="AQ268" i="36"/>
  <c r="T268" i="54"/>
  <c r="BF268" i="36" s="1"/>
  <c r="AP245" i="36"/>
  <c r="T245" i="53"/>
  <c r="BE245" i="36" s="1"/>
  <c r="AP58" i="36"/>
  <c r="T58" i="53"/>
  <c r="BE58" i="36" s="1"/>
  <c r="AP80" i="36"/>
  <c r="T80" i="53"/>
  <c r="BE80" i="36" s="1"/>
  <c r="AP138" i="36"/>
  <c r="T138" i="53"/>
  <c r="BE138" i="36" s="1"/>
  <c r="AP217" i="36"/>
  <c r="T217" i="53"/>
  <c r="BE217" i="36" s="1"/>
  <c r="AO131" i="36"/>
  <c r="T131" i="52"/>
  <c r="BD131" i="36" s="1"/>
  <c r="AO268" i="36"/>
  <c r="T268" i="52"/>
  <c r="BD268" i="36" s="1"/>
  <c r="AO363" i="36"/>
  <c r="T363" i="52"/>
  <c r="BD363" i="36" s="1"/>
  <c r="AP37" i="36"/>
  <c r="T37" i="53"/>
  <c r="BE37" i="36" s="1"/>
  <c r="AP44" i="36"/>
  <c r="T44" i="53"/>
  <c r="BE44" i="36" s="1"/>
  <c r="AP124" i="36"/>
  <c r="T124" i="53"/>
  <c r="BE124" i="36" s="1"/>
  <c r="AP174" i="36"/>
  <c r="T174" i="53"/>
  <c r="BE174" i="36" s="1"/>
  <c r="AP246" i="36"/>
  <c r="T246" i="53"/>
  <c r="BE246" i="36" s="1"/>
  <c r="AP268" i="36"/>
  <c r="T268" i="53"/>
  <c r="BE268" i="36" s="1"/>
  <c r="AP319" i="36"/>
  <c r="T319" i="53"/>
  <c r="BE319" i="36" s="1"/>
  <c r="AP363" i="36"/>
  <c r="T363" i="53"/>
  <c r="BE363" i="36" s="1"/>
  <c r="AQ17" i="36"/>
  <c r="T17" i="54"/>
  <c r="BF17" i="36" s="1"/>
  <c r="AQ39" i="36"/>
  <c r="T39" i="54"/>
  <c r="BF39" i="36" s="1"/>
  <c r="AQ53" i="36"/>
  <c r="T53" i="54"/>
  <c r="BF53" i="36" s="1"/>
  <c r="AQ125" i="36"/>
  <c r="T125" i="54"/>
  <c r="BF125" i="36" s="1"/>
  <c r="AQ211" i="36"/>
  <c r="T211" i="54"/>
  <c r="BF211" i="36" s="1"/>
  <c r="AQ350" i="36"/>
  <c r="T350" i="54"/>
  <c r="BF350" i="36" s="1"/>
  <c r="AS103" i="36"/>
  <c r="T103" i="56"/>
  <c r="BH103" i="36" s="1"/>
  <c r="AS153" i="36"/>
  <c r="T153" i="56"/>
  <c r="BH153" i="36" s="1"/>
  <c r="AS167" i="36"/>
  <c r="T167" i="56"/>
  <c r="BH167" i="36" s="1"/>
  <c r="AS210" i="36"/>
  <c r="T210" i="56"/>
  <c r="BH210" i="36" s="1"/>
  <c r="AS267" i="36"/>
  <c r="T267" i="56"/>
  <c r="BH267" i="36" s="1"/>
  <c r="AS316" i="36"/>
  <c r="T316" i="56"/>
  <c r="BH316" i="36" s="1"/>
  <c r="AT30" i="36"/>
  <c r="T30" i="57"/>
  <c r="BI30" i="36" s="1"/>
  <c r="AT52" i="36"/>
  <c r="T52" i="57"/>
  <c r="BI52" i="36" s="1"/>
  <c r="AT139" i="36"/>
  <c r="T139" i="57"/>
  <c r="BI139" i="36" s="1"/>
  <c r="AT161" i="36"/>
  <c r="T161" i="57"/>
  <c r="BI161" i="36" s="1"/>
  <c r="AT256" i="36"/>
  <c r="T256" i="57"/>
  <c r="BI256" i="36" s="1"/>
  <c r="AT278" i="36"/>
  <c r="T278" i="57"/>
  <c r="BI278" i="36" s="1"/>
  <c r="AT307" i="36"/>
  <c r="T307" i="57"/>
  <c r="BI307" i="36" s="1"/>
  <c r="AU51" i="36"/>
  <c r="T51" i="58"/>
  <c r="BJ51" i="36" s="1"/>
  <c r="AU73" i="36"/>
  <c r="T73" i="58"/>
  <c r="BJ73" i="36" s="1"/>
  <c r="AU230" i="36"/>
  <c r="T230" i="58"/>
  <c r="BJ230" i="36" s="1"/>
  <c r="AU352" i="36"/>
  <c r="T352" i="58"/>
  <c r="BJ352" i="36" s="1"/>
  <c r="AV22" i="36"/>
  <c r="T22" i="59"/>
  <c r="BK22" i="36" s="1"/>
  <c r="AV44" i="36"/>
  <c r="T44" i="59"/>
  <c r="BK44" i="36" s="1"/>
  <c r="AV73" i="36"/>
  <c r="T73" i="59"/>
  <c r="BK73" i="36" s="1"/>
  <c r="AV224" i="36"/>
  <c r="T224" i="59"/>
  <c r="BK224" i="36" s="1"/>
  <c r="AV346" i="36"/>
  <c r="T346" i="59"/>
  <c r="BK346" i="36" s="1"/>
  <c r="AW75" i="36"/>
  <c r="T75" i="60"/>
  <c r="BL75" i="36" s="1"/>
  <c r="AW111" i="36"/>
  <c r="T111" i="60"/>
  <c r="BL111" i="36" s="1"/>
  <c r="AW140" i="36"/>
  <c r="T140" i="60"/>
  <c r="BL140" i="36" s="1"/>
  <c r="AW147" i="36"/>
  <c r="T147" i="60"/>
  <c r="BL147" i="36" s="1"/>
  <c r="AW305" i="36"/>
  <c r="T305" i="60"/>
  <c r="BL305" i="36" s="1"/>
  <c r="AY83" i="36"/>
  <c r="T83" i="61"/>
  <c r="BN83" i="36" s="1"/>
  <c r="AY268" i="36"/>
  <c r="T268" i="61"/>
  <c r="BN268" i="36" s="1"/>
  <c r="AP125" i="36"/>
  <c r="T125" i="53"/>
  <c r="BE125" i="36" s="1"/>
  <c r="AP175" i="36"/>
  <c r="T175" i="53"/>
  <c r="BE175" i="36" s="1"/>
  <c r="AP211" i="36"/>
  <c r="T211" i="53"/>
  <c r="BE211" i="36" s="1"/>
  <c r="AP247" i="36"/>
  <c r="T247" i="53"/>
  <c r="BE247" i="36" s="1"/>
  <c r="AP320" i="36"/>
  <c r="T320" i="53"/>
  <c r="BE320" i="36" s="1"/>
  <c r="AQ61" i="36"/>
  <c r="T61" i="54"/>
  <c r="BF61" i="36" s="1"/>
  <c r="AQ307" i="36"/>
  <c r="T307" i="54"/>
  <c r="BF307" i="36" s="1"/>
  <c r="AS90" i="36"/>
  <c r="T90" i="56"/>
  <c r="BH90" i="36" s="1"/>
  <c r="AS111" i="36"/>
  <c r="T111" i="56"/>
  <c r="BH111" i="36" s="1"/>
  <c r="AS361" i="36"/>
  <c r="T361" i="56"/>
  <c r="BH361" i="36" s="1"/>
  <c r="AO124" i="36"/>
  <c r="T124" i="52"/>
  <c r="BD124" i="36" s="1"/>
  <c r="AP30" i="36"/>
  <c r="T30" i="53"/>
  <c r="BE30" i="36" s="1"/>
  <c r="AP66" i="36"/>
  <c r="T66" i="53"/>
  <c r="BE66" i="36" s="1"/>
  <c r="AP88" i="36"/>
  <c r="T88" i="53"/>
  <c r="BE88" i="36" s="1"/>
  <c r="AP160" i="36"/>
  <c r="T160" i="53"/>
  <c r="BE160" i="36" s="1"/>
  <c r="AP167" i="36"/>
  <c r="T167" i="53"/>
  <c r="BE167" i="36" s="1"/>
  <c r="AP189" i="36"/>
  <c r="T189" i="53"/>
  <c r="BE189" i="36" s="1"/>
  <c r="AP196" i="36"/>
  <c r="T196" i="53"/>
  <c r="BE196" i="36" s="1"/>
  <c r="AP203" i="36"/>
  <c r="T203" i="53"/>
  <c r="BE203" i="36" s="1"/>
  <c r="AP239" i="36"/>
  <c r="T239" i="53"/>
  <c r="BE239" i="36" s="1"/>
  <c r="AP261" i="36"/>
  <c r="T261" i="53"/>
  <c r="BE261" i="36" s="1"/>
  <c r="AP312" i="36"/>
  <c r="T312" i="53"/>
  <c r="BE312" i="36" s="1"/>
  <c r="AP356" i="36"/>
  <c r="T356" i="53"/>
  <c r="BE356" i="36" s="1"/>
  <c r="AQ32" i="36"/>
  <c r="T32" i="54"/>
  <c r="BF32" i="36" s="1"/>
  <c r="AQ147" i="36"/>
  <c r="T147" i="54"/>
  <c r="BF147" i="36" s="1"/>
  <c r="AQ255" i="36"/>
  <c r="T255" i="54"/>
  <c r="BF255" i="36" s="1"/>
  <c r="AQ277" i="36"/>
  <c r="T277" i="54"/>
  <c r="BF277" i="36" s="1"/>
  <c r="AQ299" i="36"/>
  <c r="T299" i="54"/>
  <c r="BF299" i="36" s="1"/>
  <c r="AQ343" i="36"/>
  <c r="T343" i="54"/>
  <c r="BF343" i="36" s="1"/>
  <c r="AR47" i="36"/>
  <c r="T47" i="55"/>
  <c r="BG47" i="36" s="1"/>
  <c r="AR134" i="36"/>
  <c r="T134" i="55"/>
  <c r="BG134" i="36" s="1"/>
  <c r="AR206" i="36"/>
  <c r="T206" i="55"/>
  <c r="BG206" i="36" s="1"/>
  <c r="AR278" i="36"/>
  <c r="T278" i="55"/>
  <c r="BG278" i="36" s="1"/>
  <c r="AS68" i="36"/>
  <c r="T68" i="56"/>
  <c r="BH68" i="36" s="1"/>
  <c r="AS75" i="36"/>
  <c r="T75" i="56"/>
  <c r="BH75" i="36" s="1"/>
  <c r="AS82" i="36"/>
  <c r="T82" i="56"/>
  <c r="BH82" i="36" s="1"/>
  <c r="AS132" i="36"/>
  <c r="T132" i="56"/>
  <c r="BH132" i="36" s="1"/>
  <c r="AS139" i="36"/>
  <c r="T139" i="56"/>
  <c r="BH139" i="36" s="1"/>
  <c r="AT23" i="36"/>
  <c r="T23" i="57"/>
  <c r="BI23" i="36" s="1"/>
  <c r="AT67" i="36"/>
  <c r="T67" i="57"/>
  <c r="BI67" i="36" s="1"/>
  <c r="AT96" i="36"/>
  <c r="T96" i="57"/>
  <c r="BI96" i="36" s="1"/>
  <c r="AT118" i="36"/>
  <c r="T118" i="57"/>
  <c r="BI118" i="36" s="1"/>
  <c r="AT125" i="36"/>
  <c r="T125" i="57"/>
  <c r="BI125" i="36" s="1"/>
  <c r="AT154" i="36"/>
  <c r="T154" i="57"/>
  <c r="BI154" i="36" s="1"/>
  <c r="AT183" i="36"/>
  <c r="T183" i="57"/>
  <c r="BI183" i="36" s="1"/>
  <c r="AT205" i="36"/>
  <c r="T205" i="57"/>
  <c r="BI205" i="36" s="1"/>
  <c r="AT227" i="36"/>
  <c r="T227" i="57"/>
  <c r="BI227" i="36" s="1"/>
  <c r="AT249" i="36"/>
  <c r="T249" i="57"/>
  <c r="BI249" i="36" s="1"/>
  <c r="AT271" i="36"/>
  <c r="T271" i="57"/>
  <c r="BI271" i="36" s="1"/>
  <c r="AT293" i="36"/>
  <c r="T293" i="57"/>
  <c r="BI293" i="36" s="1"/>
  <c r="AT300" i="36"/>
  <c r="T300" i="57"/>
  <c r="BI300" i="36" s="1"/>
  <c r="AT358" i="36"/>
  <c r="T358" i="57"/>
  <c r="BI358" i="36" s="1"/>
  <c r="AU345" i="36"/>
  <c r="T345" i="58"/>
  <c r="BJ345" i="36" s="1"/>
  <c r="AW133" i="36"/>
  <c r="T133" i="60"/>
  <c r="BL133" i="36" s="1"/>
  <c r="AW169" i="36"/>
  <c r="T169" i="60"/>
  <c r="BL169" i="36" s="1"/>
  <c r="AS334" i="36"/>
  <c r="T334" i="56"/>
  <c r="BH334" i="36" s="1"/>
  <c r="AP38" i="36"/>
  <c r="T38" i="53"/>
  <c r="BE38" i="36" s="1"/>
  <c r="AQ104" i="36"/>
  <c r="T104" i="54"/>
  <c r="BF104" i="36" s="1"/>
  <c r="AQ126" i="36"/>
  <c r="T126" i="54"/>
  <c r="BF126" i="36" s="1"/>
  <c r="AO153" i="36"/>
  <c r="T153" i="52"/>
  <c r="BD153" i="36" s="1"/>
  <c r="AO305" i="36"/>
  <c r="T305" i="52"/>
  <c r="BD305" i="36" s="1"/>
  <c r="AP16" i="36"/>
  <c r="T16" i="53"/>
  <c r="BE16" i="36" s="1"/>
  <c r="AP23" i="36"/>
  <c r="T23" i="53"/>
  <c r="BE23" i="36" s="1"/>
  <c r="AP81" i="36"/>
  <c r="T81" i="53"/>
  <c r="BE81" i="36" s="1"/>
  <c r="AP110" i="36"/>
  <c r="T110" i="53"/>
  <c r="BE110" i="36" s="1"/>
  <c r="AP139" i="36"/>
  <c r="T139" i="53"/>
  <c r="BE139" i="36" s="1"/>
  <c r="AP182" i="36"/>
  <c r="T182" i="53"/>
  <c r="BE182" i="36" s="1"/>
  <c r="AP225" i="36"/>
  <c r="T225" i="53"/>
  <c r="BE225" i="36" s="1"/>
  <c r="AP232" i="36"/>
  <c r="T232" i="53"/>
  <c r="BE232" i="36" s="1"/>
  <c r="AP283" i="36"/>
  <c r="T283" i="53"/>
  <c r="BE283" i="36" s="1"/>
  <c r="AP305" i="36"/>
  <c r="T305" i="53"/>
  <c r="BE305" i="36" s="1"/>
  <c r="AP349" i="36"/>
  <c r="T349" i="53"/>
  <c r="BE349" i="36" s="1"/>
  <c r="AQ25" i="36"/>
  <c r="T25" i="54"/>
  <c r="BF25" i="36" s="1"/>
  <c r="AQ75" i="36"/>
  <c r="T75" i="54"/>
  <c r="BF75" i="36" s="1"/>
  <c r="AQ82" i="36"/>
  <c r="T82" i="54"/>
  <c r="BF82" i="36" s="1"/>
  <c r="AQ89" i="36"/>
  <c r="T89" i="54"/>
  <c r="BF89" i="36" s="1"/>
  <c r="AQ183" i="36"/>
  <c r="T183" i="54"/>
  <c r="BF183" i="36" s="1"/>
  <c r="AQ205" i="36"/>
  <c r="T205" i="54"/>
  <c r="BF205" i="36" s="1"/>
  <c r="AQ241" i="36"/>
  <c r="T241" i="54"/>
  <c r="BF241" i="36" s="1"/>
  <c r="AQ314" i="36"/>
  <c r="T314" i="54"/>
  <c r="BF314" i="36" s="1"/>
  <c r="AR163" i="36"/>
  <c r="T163" i="55"/>
  <c r="BG163" i="36" s="1"/>
  <c r="AR350" i="36"/>
  <c r="T350" i="55"/>
  <c r="BG350" i="36" s="1"/>
  <c r="AS33" i="36"/>
  <c r="T33" i="56"/>
  <c r="BH33" i="36" s="1"/>
  <c r="AS61" i="36"/>
  <c r="T61" i="56"/>
  <c r="BH61" i="36" s="1"/>
  <c r="AS218" i="36"/>
  <c r="T218" i="56"/>
  <c r="BH218" i="36" s="1"/>
  <c r="AS346" i="36"/>
  <c r="T346" i="56"/>
  <c r="BH346" i="36" s="1"/>
  <c r="AT89" i="36"/>
  <c r="T89" i="57"/>
  <c r="BI89" i="36" s="1"/>
  <c r="AT111" i="36"/>
  <c r="T111" i="57"/>
  <c r="BI111" i="36" s="1"/>
  <c r="AT176" i="36"/>
  <c r="T176" i="57"/>
  <c r="BI176" i="36" s="1"/>
  <c r="AT198" i="36"/>
  <c r="T198" i="57"/>
  <c r="BI198" i="36" s="1"/>
  <c r="AT220" i="36"/>
  <c r="T220" i="57"/>
  <c r="BI220" i="36" s="1"/>
  <c r="AT242" i="36"/>
  <c r="T242" i="57"/>
  <c r="BI242" i="36" s="1"/>
  <c r="AT264" i="36"/>
  <c r="T264" i="57"/>
  <c r="BI264" i="36" s="1"/>
  <c r="AT286" i="36"/>
  <c r="T286" i="57"/>
  <c r="BI286" i="36" s="1"/>
  <c r="AT315" i="36"/>
  <c r="T315" i="57"/>
  <c r="BI315" i="36" s="1"/>
  <c r="AU23" i="36"/>
  <c r="T23" i="58"/>
  <c r="BJ23" i="36" s="1"/>
  <c r="AU37" i="36"/>
  <c r="T37" i="58"/>
  <c r="BJ37" i="36" s="1"/>
  <c r="AU59" i="36"/>
  <c r="T59" i="58"/>
  <c r="BJ59" i="36" s="1"/>
  <c r="AU117" i="36"/>
  <c r="T117" i="58"/>
  <c r="BJ117" i="36" s="1"/>
  <c r="AV30" i="36"/>
  <c r="T30" i="59"/>
  <c r="BK30" i="36" s="1"/>
  <c r="AV52" i="36"/>
  <c r="T52" i="59"/>
  <c r="BK52" i="36" s="1"/>
  <c r="AV88" i="36"/>
  <c r="T88" i="59"/>
  <c r="BK88" i="36" s="1"/>
  <c r="AY155" i="36"/>
  <c r="T155" i="61"/>
  <c r="BN155" i="36" s="1"/>
  <c r="AY240" i="36"/>
  <c r="T240" i="61"/>
  <c r="BN240" i="36" s="1"/>
  <c r="AY349" i="36"/>
  <c r="T349" i="61"/>
  <c r="BN349" i="36" s="1"/>
  <c r="AX107" i="36"/>
  <c r="T107" i="62"/>
  <c r="BM107" i="36" s="1"/>
  <c r="AO331" i="36"/>
  <c r="T331" i="52"/>
  <c r="BD331" i="36" s="1"/>
  <c r="AY322" i="36"/>
  <c r="T322" i="61"/>
  <c r="BN322" i="36" s="1"/>
  <c r="AY35" i="36"/>
  <c r="T35" i="61"/>
  <c r="BN35" i="36" s="1"/>
  <c r="AY63" i="36"/>
  <c r="T63" i="61"/>
  <c r="BN63" i="36" s="1"/>
  <c r="AY84" i="36"/>
  <c r="T84" i="61"/>
  <c r="BN84" i="36" s="1"/>
  <c r="AY148" i="36"/>
  <c r="T148" i="61"/>
  <c r="BN148" i="36" s="1"/>
  <c r="AY162" i="36"/>
  <c r="T162" i="61"/>
  <c r="BN162" i="36" s="1"/>
  <c r="AY169" i="36"/>
  <c r="T169" i="61"/>
  <c r="BN169" i="36" s="1"/>
  <c r="AY233" i="36"/>
  <c r="T233" i="61"/>
  <c r="BN233" i="36" s="1"/>
  <c r="AX28" i="36"/>
  <c r="T28" i="62"/>
  <c r="BM28" i="36" s="1"/>
  <c r="AR321" i="36"/>
  <c r="T321" i="55"/>
  <c r="BG321" i="36" s="1"/>
  <c r="AO39" i="36"/>
  <c r="T39" i="52"/>
  <c r="BD39" i="36" s="1"/>
  <c r="AO218" i="36"/>
  <c r="T218" i="52"/>
  <c r="BD218" i="36" s="1"/>
  <c r="AO320" i="36"/>
  <c r="T320" i="52"/>
  <c r="BD320" i="36" s="1"/>
  <c r="AP45" i="36"/>
  <c r="T45" i="53"/>
  <c r="BE45" i="36" s="1"/>
  <c r="AP74" i="36"/>
  <c r="T74" i="53"/>
  <c r="BE74" i="36" s="1"/>
  <c r="AP132" i="36"/>
  <c r="T132" i="53"/>
  <c r="BE132" i="36" s="1"/>
  <c r="AP269" i="36"/>
  <c r="T269" i="53"/>
  <c r="BE269" i="36" s="1"/>
  <c r="AQ18" i="36"/>
  <c r="T18" i="54"/>
  <c r="BF18" i="36" s="1"/>
  <c r="AQ234" i="36"/>
  <c r="T234" i="54"/>
  <c r="BF234" i="36" s="1"/>
  <c r="AR185" i="36"/>
  <c r="T185" i="55"/>
  <c r="BG185" i="36" s="1"/>
  <c r="AR286" i="36"/>
  <c r="T286" i="55"/>
  <c r="BG286" i="36" s="1"/>
  <c r="AR343" i="36"/>
  <c r="T343" i="55"/>
  <c r="BG343" i="36" s="1"/>
  <c r="AT140" i="36"/>
  <c r="T140" i="57"/>
  <c r="BI140" i="36" s="1"/>
  <c r="AU267" i="36"/>
  <c r="T267" i="58"/>
  <c r="BJ267" i="36" s="1"/>
  <c r="AU281" i="36"/>
  <c r="T281" i="58"/>
  <c r="BJ281" i="36" s="1"/>
  <c r="AV74" i="36"/>
  <c r="T74" i="59"/>
  <c r="BK74" i="36" s="1"/>
  <c r="AV225" i="36"/>
  <c r="T225" i="59"/>
  <c r="BK225" i="36" s="1"/>
  <c r="AW112" i="36"/>
  <c r="T112" i="60"/>
  <c r="BL112" i="36" s="1"/>
  <c r="AQ155" i="36"/>
  <c r="T155" i="54"/>
  <c r="BF155" i="36" s="1"/>
  <c r="AQ191" i="36"/>
  <c r="T191" i="54"/>
  <c r="BF191" i="36" s="1"/>
  <c r="AR178" i="36"/>
  <c r="T178" i="55"/>
  <c r="BG178" i="36" s="1"/>
  <c r="AR293" i="36"/>
  <c r="T293" i="55"/>
  <c r="BG293" i="36" s="1"/>
  <c r="AR300" i="36"/>
  <c r="T300" i="55"/>
  <c r="BG300" i="36" s="1"/>
  <c r="AS69" i="36"/>
  <c r="T69" i="56"/>
  <c r="BH69" i="36" s="1"/>
  <c r="AS76" i="36"/>
  <c r="T76" i="56"/>
  <c r="BH76" i="36" s="1"/>
  <c r="AS133" i="36"/>
  <c r="T133" i="56"/>
  <c r="BH133" i="36" s="1"/>
  <c r="AS147" i="36"/>
  <c r="T147" i="56"/>
  <c r="BH147" i="36" s="1"/>
  <c r="AS161" i="36"/>
  <c r="T161" i="56"/>
  <c r="BH161" i="36" s="1"/>
  <c r="AW357" i="36"/>
  <c r="T357" i="60"/>
  <c r="BL357" i="36" s="1"/>
  <c r="AP17" i="36"/>
  <c r="T17" i="53"/>
  <c r="BE17" i="36" s="1"/>
  <c r="AP24" i="36"/>
  <c r="T24" i="53"/>
  <c r="BE24" i="36" s="1"/>
  <c r="AP60" i="36"/>
  <c r="T60" i="53"/>
  <c r="BE60" i="36" s="1"/>
  <c r="AP82" i="36"/>
  <c r="T82" i="53"/>
  <c r="BE82" i="36" s="1"/>
  <c r="AP140" i="36"/>
  <c r="T140" i="53"/>
  <c r="BE140" i="36" s="1"/>
  <c r="AP226" i="36"/>
  <c r="T226" i="53"/>
  <c r="BE226" i="36" s="1"/>
  <c r="AP255" i="36"/>
  <c r="T255" i="53"/>
  <c r="BE255" i="36" s="1"/>
  <c r="AQ90" i="36"/>
  <c r="T90" i="54"/>
  <c r="BF90" i="36" s="1"/>
  <c r="AQ141" i="36"/>
  <c r="T141" i="54"/>
  <c r="BF141" i="36" s="1"/>
  <c r="AQ177" i="36"/>
  <c r="T177" i="54"/>
  <c r="BF177" i="36" s="1"/>
  <c r="AQ249" i="36"/>
  <c r="T249" i="54"/>
  <c r="BF249" i="36" s="1"/>
  <c r="AQ293" i="36"/>
  <c r="T293" i="54"/>
  <c r="BF293" i="36" s="1"/>
  <c r="AR351" i="36"/>
  <c r="T351" i="55"/>
  <c r="BG351" i="36" s="1"/>
  <c r="AR358" i="36"/>
  <c r="T358" i="55"/>
  <c r="BG358" i="36" s="1"/>
  <c r="AS347" i="36"/>
  <c r="T347" i="56"/>
  <c r="BH347" i="36" s="1"/>
  <c r="AT17" i="36"/>
  <c r="T17" i="57"/>
  <c r="BI17" i="36" s="1"/>
  <c r="AT39" i="36"/>
  <c r="T39" i="57"/>
  <c r="BI39" i="36" s="1"/>
  <c r="AT61" i="36"/>
  <c r="T61" i="57"/>
  <c r="BI61" i="36" s="1"/>
  <c r="AT199" i="36"/>
  <c r="T199" i="57"/>
  <c r="BI199" i="36" s="1"/>
  <c r="AT294" i="36"/>
  <c r="T294" i="57"/>
  <c r="BI294" i="36" s="1"/>
  <c r="AT316" i="36"/>
  <c r="T316" i="57"/>
  <c r="BI316" i="36" s="1"/>
  <c r="AV60" i="36"/>
  <c r="T60" i="59"/>
  <c r="BK60" i="36" s="1"/>
  <c r="AV117" i="36"/>
  <c r="T117" i="59"/>
  <c r="BK117" i="36" s="1"/>
  <c r="AV355" i="36"/>
  <c r="T355" i="59"/>
  <c r="BK355" i="36" s="1"/>
  <c r="AW34" i="36"/>
  <c r="T34" i="60"/>
  <c r="BL34" i="36" s="1"/>
  <c r="AW55" i="36"/>
  <c r="T55" i="60"/>
  <c r="BL55" i="36" s="1"/>
  <c r="AW243" i="36"/>
  <c r="T243" i="60"/>
  <c r="BL243" i="36" s="1"/>
  <c r="AW314" i="36"/>
  <c r="T314" i="60"/>
  <c r="BL314" i="36" s="1"/>
  <c r="AW343" i="36"/>
  <c r="T343" i="60"/>
  <c r="BL343" i="36" s="1"/>
  <c r="AR329" i="36"/>
  <c r="T329" i="55"/>
  <c r="BG329" i="36" s="1"/>
  <c r="AS328" i="36"/>
  <c r="T328" i="56"/>
  <c r="BH328" i="36" s="1"/>
  <c r="AT327" i="36"/>
  <c r="T327" i="57"/>
  <c r="BI327" i="36" s="1"/>
  <c r="AO241" i="36"/>
  <c r="T241" i="52"/>
  <c r="BD241" i="36" s="1"/>
  <c r="AP39" i="36"/>
  <c r="T39" i="53"/>
  <c r="BE39" i="36" s="1"/>
  <c r="AP46" i="36"/>
  <c r="T46" i="53"/>
  <c r="BE46" i="36" s="1"/>
  <c r="AP53" i="36"/>
  <c r="T53" i="53"/>
  <c r="BE53" i="36" s="1"/>
  <c r="AP75" i="36"/>
  <c r="T75" i="53"/>
  <c r="BE75" i="36" s="1"/>
  <c r="AP126" i="36"/>
  <c r="T126" i="53"/>
  <c r="BE126" i="36" s="1"/>
  <c r="AP176" i="36"/>
  <c r="T176" i="53"/>
  <c r="BE176" i="36" s="1"/>
  <c r="AP248" i="36"/>
  <c r="T248" i="53"/>
  <c r="BE248" i="36" s="1"/>
  <c r="AP270" i="36"/>
  <c r="T270" i="53"/>
  <c r="BE270" i="36" s="1"/>
  <c r="AP277" i="36"/>
  <c r="T277" i="53"/>
  <c r="BE277" i="36" s="1"/>
  <c r="AQ352" i="36"/>
  <c r="T352" i="54"/>
  <c r="BF352" i="36" s="1"/>
  <c r="AR121" i="36"/>
  <c r="T121" i="55"/>
  <c r="BG121" i="36" s="1"/>
  <c r="AR344" i="36"/>
  <c r="T344" i="55"/>
  <c r="BG344" i="36" s="1"/>
  <c r="AS98" i="36"/>
  <c r="T98" i="56"/>
  <c r="BH98" i="36" s="1"/>
  <c r="AS105" i="36"/>
  <c r="T105" i="56"/>
  <c r="BH105" i="36" s="1"/>
  <c r="AS169" i="36"/>
  <c r="T169" i="56"/>
  <c r="BH169" i="36" s="1"/>
  <c r="AS183" i="36"/>
  <c r="T183" i="56"/>
  <c r="BH183" i="36" s="1"/>
  <c r="AS255" i="36"/>
  <c r="T255" i="56"/>
  <c r="BH255" i="36" s="1"/>
  <c r="AS297" i="36"/>
  <c r="T297" i="56"/>
  <c r="BH297" i="36" s="1"/>
  <c r="AS362" i="36"/>
  <c r="T362" i="56"/>
  <c r="BH362" i="36" s="1"/>
  <c r="AT32" i="36"/>
  <c r="T32" i="57"/>
  <c r="BI32" i="36" s="1"/>
  <c r="AT83" i="36"/>
  <c r="T83" i="57"/>
  <c r="BI83" i="36" s="1"/>
  <c r="AT141" i="36"/>
  <c r="T141" i="57"/>
  <c r="BI141" i="36" s="1"/>
  <c r="AT192" i="36"/>
  <c r="T192" i="57"/>
  <c r="BI192" i="36" s="1"/>
  <c r="AT214" i="36"/>
  <c r="T214" i="57"/>
  <c r="BI214" i="36" s="1"/>
  <c r="AT258" i="36"/>
  <c r="T258" i="57"/>
  <c r="BI258" i="36" s="1"/>
  <c r="AU17" i="36"/>
  <c r="T17" i="58"/>
  <c r="BJ17" i="36" s="1"/>
  <c r="AU161" i="36"/>
  <c r="T161" i="58"/>
  <c r="BJ161" i="36" s="1"/>
  <c r="AU211" i="36"/>
  <c r="T211" i="58"/>
  <c r="BJ211" i="36" s="1"/>
  <c r="AU261" i="36"/>
  <c r="T261" i="58"/>
  <c r="BJ261" i="36" s="1"/>
  <c r="AU289" i="36"/>
  <c r="T289" i="58"/>
  <c r="BJ289" i="36" s="1"/>
  <c r="AU303" i="36"/>
  <c r="T303" i="58"/>
  <c r="BJ303" i="36" s="1"/>
  <c r="AV24" i="36"/>
  <c r="T24" i="59"/>
  <c r="BK24" i="36" s="1"/>
  <c r="AV82" i="36"/>
  <c r="T82" i="59"/>
  <c r="BK82" i="36" s="1"/>
  <c r="AV175" i="36"/>
  <c r="T175" i="59"/>
  <c r="BK175" i="36" s="1"/>
  <c r="AV348" i="36"/>
  <c r="T348" i="59"/>
  <c r="BK348" i="36" s="1"/>
  <c r="AU334" i="36"/>
  <c r="T334" i="58"/>
  <c r="BJ334" i="36" s="1"/>
  <c r="AT133" i="36"/>
  <c r="T133" i="57"/>
  <c r="BI133" i="36" s="1"/>
  <c r="AT155" i="36"/>
  <c r="T155" i="57"/>
  <c r="BI155" i="36" s="1"/>
  <c r="AT345" i="36"/>
  <c r="T345" i="57"/>
  <c r="BI345" i="36" s="1"/>
  <c r="AT359" i="36"/>
  <c r="T359" i="57"/>
  <c r="BI359" i="36" s="1"/>
  <c r="AP343" i="36"/>
  <c r="T343" i="53"/>
  <c r="BE343" i="36" s="1"/>
  <c r="AQ62" i="36"/>
  <c r="T62" i="54"/>
  <c r="BF62" i="36" s="1"/>
  <c r="AQ213" i="36"/>
  <c r="T213" i="54"/>
  <c r="BF213" i="36" s="1"/>
  <c r="AQ235" i="36"/>
  <c r="T235" i="54"/>
  <c r="BF235" i="36" s="1"/>
  <c r="AR308" i="36"/>
  <c r="T308" i="55"/>
  <c r="BG308" i="36" s="1"/>
  <c r="AO26" i="36"/>
  <c r="T26" i="52"/>
  <c r="BD26" i="36" s="1"/>
  <c r="AO314" i="36"/>
  <c r="T314" i="52"/>
  <c r="BD314" i="36" s="1"/>
  <c r="AO358" i="36"/>
  <c r="T358" i="52"/>
  <c r="BD358" i="36" s="1"/>
  <c r="AP32" i="36"/>
  <c r="T32" i="53"/>
  <c r="BE32" i="36" s="1"/>
  <c r="AP68" i="36"/>
  <c r="T68" i="53"/>
  <c r="BE68" i="36" s="1"/>
  <c r="AP90" i="36"/>
  <c r="T90" i="53"/>
  <c r="BE90" i="36" s="1"/>
  <c r="AP119" i="36"/>
  <c r="T119" i="53"/>
  <c r="BE119" i="36" s="1"/>
  <c r="AP148" i="36"/>
  <c r="T148" i="53"/>
  <c r="BE148" i="36" s="1"/>
  <c r="AP155" i="36"/>
  <c r="T155" i="53"/>
  <c r="BE155" i="36" s="1"/>
  <c r="AP162" i="36"/>
  <c r="T162" i="53"/>
  <c r="BE162" i="36" s="1"/>
  <c r="AP169" i="36"/>
  <c r="T169" i="53"/>
  <c r="BE169" i="36" s="1"/>
  <c r="AP191" i="36"/>
  <c r="T191" i="53"/>
  <c r="BE191" i="36" s="1"/>
  <c r="AP205" i="36"/>
  <c r="T205" i="53"/>
  <c r="BE205" i="36" s="1"/>
  <c r="AP314" i="36"/>
  <c r="T314" i="53"/>
  <c r="BE314" i="36" s="1"/>
  <c r="AQ34" i="36"/>
  <c r="T34" i="54"/>
  <c r="BF34" i="36" s="1"/>
  <c r="AQ120" i="36"/>
  <c r="T120" i="54"/>
  <c r="BF120" i="36" s="1"/>
  <c r="AQ149" i="36"/>
  <c r="T149" i="54"/>
  <c r="BF149" i="36" s="1"/>
  <c r="AQ163" i="36"/>
  <c r="T163" i="54"/>
  <c r="BF163" i="36" s="1"/>
  <c r="AQ345" i="36"/>
  <c r="T345" i="54"/>
  <c r="BF345" i="36" s="1"/>
  <c r="AS70" i="36"/>
  <c r="T70" i="56"/>
  <c r="BH70" i="36" s="1"/>
  <c r="AS77" i="36"/>
  <c r="T77" i="56"/>
  <c r="BH77" i="36" s="1"/>
  <c r="AS141" i="36"/>
  <c r="T141" i="56"/>
  <c r="BH141" i="36" s="1"/>
  <c r="AS205" i="36"/>
  <c r="T205" i="56"/>
  <c r="BH205" i="36" s="1"/>
  <c r="AS276" i="36"/>
  <c r="T276" i="56"/>
  <c r="BH276" i="36" s="1"/>
  <c r="AS290" i="36"/>
  <c r="T290" i="56"/>
  <c r="BH290" i="36" s="1"/>
  <c r="AS355" i="36"/>
  <c r="T355" i="56"/>
  <c r="BH355" i="36" s="1"/>
  <c r="AT25" i="36"/>
  <c r="T25" i="57"/>
  <c r="BI25" i="36" s="1"/>
  <c r="AT47" i="36"/>
  <c r="T47" i="57"/>
  <c r="BI47" i="36" s="1"/>
  <c r="AT69" i="36"/>
  <c r="T69" i="57"/>
  <c r="BI69" i="36" s="1"/>
  <c r="AT76" i="36"/>
  <c r="T76" i="57"/>
  <c r="BI76" i="36" s="1"/>
  <c r="AT127" i="36"/>
  <c r="T127" i="57"/>
  <c r="BI127" i="36" s="1"/>
  <c r="AT360" i="36"/>
  <c r="T360" i="57"/>
  <c r="BI360" i="36" s="1"/>
  <c r="AU126" i="36"/>
  <c r="T126" i="58"/>
  <c r="BJ126" i="36" s="1"/>
  <c r="AU197" i="36"/>
  <c r="T197" i="58"/>
  <c r="BJ197" i="36" s="1"/>
  <c r="AU347" i="36"/>
  <c r="T347" i="58"/>
  <c r="BJ347" i="36" s="1"/>
  <c r="AV125" i="36"/>
  <c r="T125" i="59"/>
  <c r="BK125" i="36" s="1"/>
  <c r="AV132" i="36"/>
  <c r="T132" i="59"/>
  <c r="BK132" i="36" s="1"/>
  <c r="AV139" i="36"/>
  <c r="T139" i="59"/>
  <c r="BK139" i="36" s="1"/>
  <c r="AV161" i="36"/>
  <c r="T161" i="59"/>
  <c r="BK161" i="36" s="1"/>
  <c r="AV219" i="36"/>
  <c r="T219" i="59"/>
  <c r="BK219" i="36" s="1"/>
  <c r="AW20" i="36"/>
  <c r="T20" i="60"/>
  <c r="BL20" i="36" s="1"/>
  <c r="AW70" i="36"/>
  <c r="T70" i="60"/>
  <c r="BL70" i="36" s="1"/>
  <c r="AW106" i="36"/>
  <c r="T106" i="60"/>
  <c r="BL106" i="36" s="1"/>
  <c r="AY213" i="36"/>
  <c r="T213" i="61"/>
  <c r="BN213" i="36" s="1"/>
  <c r="AY358" i="36"/>
  <c r="T358" i="61"/>
  <c r="BN358" i="36" s="1"/>
  <c r="AS336" i="36"/>
  <c r="T336" i="56"/>
  <c r="BH336" i="36" s="1"/>
  <c r="AR33" i="36"/>
  <c r="T33" i="55"/>
  <c r="BG33" i="36" s="1"/>
  <c r="AR307" i="36"/>
  <c r="T307" i="55"/>
  <c r="BG307" i="36" s="1"/>
  <c r="AS26" i="36"/>
  <c r="T26" i="56"/>
  <c r="BH26" i="36" s="1"/>
  <c r="AT31" i="36"/>
  <c r="T31" i="57"/>
  <c r="BI31" i="36" s="1"/>
  <c r="AU160" i="36"/>
  <c r="T160" i="58"/>
  <c r="BJ160" i="36" s="1"/>
  <c r="AU302" i="36"/>
  <c r="T302" i="58"/>
  <c r="BJ302" i="36" s="1"/>
  <c r="AO357" i="36"/>
  <c r="T357" i="52"/>
  <c r="BD357" i="36" s="1"/>
  <c r="AP67" i="36"/>
  <c r="T67" i="53"/>
  <c r="BE67" i="36" s="1"/>
  <c r="AP89" i="36"/>
  <c r="T89" i="53"/>
  <c r="BE89" i="36" s="1"/>
  <c r="AP118" i="36"/>
  <c r="T118" i="53"/>
  <c r="BE118" i="36" s="1"/>
  <c r="AP262" i="36"/>
  <c r="T262" i="53"/>
  <c r="BE262" i="36" s="1"/>
  <c r="AQ33" i="36"/>
  <c r="T33" i="54"/>
  <c r="BF33" i="36" s="1"/>
  <c r="AQ97" i="36"/>
  <c r="T97" i="54"/>
  <c r="BF97" i="36" s="1"/>
  <c r="AQ148" i="36"/>
  <c r="T148" i="54"/>
  <c r="BF148" i="36" s="1"/>
  <c r="AQ162" i="36"/>
  <c r="T162" i="54"/>
  <c r="BF162" i="36" s="1"/>
  <c r="AO198" i="36"/>
  <c r="T198" i="52"/>
  <c r="BD198" i="36" s="1"/>
  <c r="AO307" i="36"/>
  <c r="T307" i="52"/>
  <c r="BD307" i="36" s="1"/>
  <c r="AP18" i="36"/>
  <c r="T18" i="53"/>
  <c r="BE18" i="36" s="1"/>
  <c r="AP25" i="36"/>
  <c r="T25" i="53"/>
  <c r="BE25" i="36" s="1"/>
  <c r="AP61" i="36"/>
  <c r="T61" i="53"/>
  <c r="BE61" i="36" s="1"/>
  <c r="AP83" i="36"/>
  <c r="T83" i="53"/>
  <c r="BE83" i="36" s="1"/>
  <c r="AP112" i="36"/>
  <c r="T112" i="53"/>
  <c r="BE112" i="36" s="1"/>
  <c r="AP184" i="36"/>
  <c r="T184" i="53"/>
  <c r="BE184" i="36" s="1"/>
  <c r="AP227" i="36"/>
  <c r="T227" i="53"/>
  <c r="BE227" i="36" s="1"/>
  <c r="AP234" i="36"/>
  <c r="T234" i="53"/>
  <c r="BE234" i="36" s="1"/>
  <c r="AP256" i="36"/>
  <c r="T256" i="53"/>
  <c r="BE256" i="36" s="1"/>
  <c r="AQ77" i="36"/>
  <c r="T77" i="54"/>
  <c r="BF77" i="36" s="1"/>
  <c r="AQ91" i="36"/>
  <c r="T91" i="54"/>
  <c r="BF91" i="36" s="1"/>
  <c r="AQ113" i="36"/>
  <c r="T113" i="54"/>
  <c r="BF113" i="36" s="1"/>
  <c r="AR352" i="36"/>
  <c r="T352" i="55"/>
  <c r="BG352" i="36" s="1"/>
  <c r="AS127" i="36"/>
  <c r="T127" i="56"/>
  <c r="BH127" i="36" s="1"/>
  <c r="AS227" i="36"/>
  <c r="T227" i="56"/>
  <c r="BH227" i="36" s="1"/>
  <c r="AS348" i="36"/>
  <c r="T348" i="56"/>
  <c r="BH348" i="36" s="1"/>
  <c r="AT91" i="36"/>
  <c r="T91" i="57"/>
  <c r="BI91" i="36" s="1"/>
  <c r="AT113" i="36"/>
  <c r="T113" i="57"/>
  <c r="BI113" i="36" s="1"/>
  <c r="AT353" i="36"/>
  <c r="T353" i="57"/>
  <c r="BI353" i="36" s="1"/>
  <c r="AU25" i="36"/>
  <c r="T25" i="58"/>
  <c r="BJ25" i="36" s="1"/>
  <c r="AU32" i="36"/>
  <c r="T32" i="58"/>
  <c r="BJ32" i="36" s="1"/>
  <c r="AU39" i="36"/>
  <c r="T39" i="58"/>
  <c r="BJ39" i="36" s="1"/>
  <c r="AU61" i="36"/>
  <c r="T61" i="58"/>
  <c r="BJ61" i="36" s="1"/>
  <c r="AU83" i="36"/>
  <c r="T83" i="58"/>
  <c r="BJ83" i="36" s="1"/>
  <c r="AU147" i="36"/>
  <c r="T147" i="58"/>
  <c r="BJ147" i="36" s="1"/>
  <c r="AU176" i="36"/>
  <c r="T176" i="58"/>
  <c r="BJ176" i="36" s="1"/>
  <c r="AU183" i="36"/>
  <c r="T183" i="58"/>
  <c r="BJ183" i="36" s="1"/>
  <c r="AU190" i="36"/>
  <c r="T190" i="58"/>
  <c r="BJ190" i="36" s="1"/>
  <c r="AU219" i="36"/>
  <c r="T219" i="58"/>
  <c r="BJ219" i="36" s="1"/>
  <c r="AU240" i="36"/>
  <c r="T240" i="58"/>
  <c r="BJ240" i="36" s="1"/>
  <c r="AU311" i="36"/>
  <c r="T311" i="58"/>
  <c r="BJ311" i="36" s="1"/>
  <c r="AU362" i="36"/>
  <c r="T362" i="58"/>
  <c r="BJ362" i="36" s="1"/>
  <c r="AV32" i="36"/>
  <c r="T32" i="59"/>
  <c r="BK32" i="36" s="1"/>
  <c r="AV90" i="36"/>
  <c r="T90" i="59"/>
  <c r="BK90" i="36" s="1"/>
  <c r="AV118" i="36"/>
  <c r="T118" i="59"/>
  <c r="BK118" i="36" s="1"/>
  <c r="AV154" i="36"/>
  <c r="T154" i="59"/>
  <c r="BK154" i="36" s="1"/>
  <c r="AV183" i="36"/>
  <c r="T183" i="59"/>
  <c r="BK183" i="36" s="1"/>
  <c r="AV205" i="36"/>
  <c r="T205" i="59"/>
  <c r="BK205" i="36" s="1"/>
  <c r="AV263" i="36"/>
  <c r="T263" i="59"/>
  <c r="BK263" i="36" s="1"/>
  <c r="AV284" i="36"/>
  <c r="T284" i="59"/>
  <c r="BK284" i="36" s="1"/>
  <c r="AV356" i="36"/>
  <c r="T356" i="59"/>
  <c r="BK356" i="36" s="1"/>
  <c r="AW49" i="36"/>
  <c r="T49" i="60"/>
  <c r="BL49" i="36" s="1"/>
  <c r="AW56" i="36"/>
  <c r="T56" i="60"/>
  <c r="BL56" i="36" s="1"/>
  <c r="AW92" i="36"/>
  <c r="T92" i="60"/>
  <c r="BL92" i="36" s="1"/>
  <c r="AW215" i="36"/>
  <c r="T215" i="60"/>
  <c r="BL215" i="36" s="1"/>
  <c r="AY199" i="36"/>
  <c r="T199" i="61"/>
  <c r="BN199" i="36" s="1"/>
  <c r="AY351" i="36"/>
  <c r="T351" i="61"/>
  <c r="BN351" i="36" s="1"/>
  <c r="AX116" i="36"/>
  <c r="T116" i="62"/>
  <c r="BM116" i="36" s="1"/>
  <c r="AP325" i="36"/>
  <c r="T325" i="53"/>
  <c r="BE325" i="36" s="1"/>
  <c r="AP332" i="36"/>
  <c r="T332" i="53"/>
  <c r="BE332" i="36" s="1"/>
  <c r="AQ27" i="36"/>
  <c r="T27" i="54"/>
  <c r="BF27" i="36" s="1"/>
  <c r="AQ70" i="36"/>
  <c r="T70" i="54"/>
  <c r="BF70" i="36" s="1"/>
  <c r="AQ84" i="36"/>
  <c r="T84" i="54"/>
  <c r="BF84" i="36" s="1"/>
  <c r="AQ142" i="36"/>
  <c r="T142" i="54"/>
  <c r="BF142" i="36" s="1"/>
  <c r="AQ185" i="36"/>
  <c r="T185" i="54"/>
  <c r="BF185" i="36" s="1"/>
  <c r="AQ221" i="36"/>
  <c r="T221" i="54"/>
  <c r="BF221" i="36" s="1"/>
  <c r="AQ294" i="36"/>
  <c r="T294" i="54"/>
  <c r="BF294" i="36" s="1"/>
  <c r="AR42" i="36"/>
  <c r="T42" i="55"/>
  <c r="BG42" i="36" s="1"/>
  <c r="AR64" i="36"/>
  <c r="T64" i="55"/>
  <c r="BG64" i="36" s="1"/>
  <c r="AR86" i="36"/>
  <c r="T86" i="55"/>
  <c r="BG86" i="36" s="1"/>
  <c r="AR93" i="36"/>
  <c r="T93" i="55"/>
  <c r="BG93" i="36" s="1"/>
  <c r="AR266" i="36"/>
  <c r="T266" i="55"/>
  <c r="BG266" i="36" s="1"/>
  <c r="AS35" i="36"/>
  <c r="T35" i="56"/>
  <c r="BH35" i="36" s="1"/>
  <c r="AS42" i="36"/>
  <c r="T42" i="56"/>
  <c r="BH42" i="36" s="1"/>
  <c r="AO70" i="36"/>
  <c r="T70" i="52"/>
  <c r="BD70" i="36" s="1"/>
  <c r="AO264" i="36"/>
  <c r="T264" i="52"/>
  <c r="BD264" i="36" s="1"/>
  <c r="AP40" i="36"/>
  <c r="T40" i="53"/>
  <c r="BE40" i="36" s="1"/>
  <c r="AP105" i="36"/>
  <c r="T105" i="53"/>
  <c r="BE105" i="36" s="1"/>
  <c r="AP134" i="36"/>
  <c r="T134" i="53"/>
  <c r="BE134" i="36" s="1"/>
  <c r="AP177" i="36"/>
  <c r="T177" i="53"/>
  <c r="BE177" i="36" s="1"/>
  <c r="AP213" i="36"/>
  <c r="T213" i="53"/>
  <c r="BE213" i="36" s="1"/>
  <c r="AP278" i="36"/>
  <c r="T278" i="53"/>
  <c r="BE278" i="36" s="1"/>
  <c r="AP300" i="36"/>
  <c r="T300" i="53"/>
  <c r="BE300" i="36" s="1"/>
  <c r="AP344" i="36"/>
  <c r="T344" i="53"/>
  <c r="BE344" i="36" s="1"/>
  <c r="AQ20" i="36"/>
  <c r="T20" i="54"/>
  <c r="BF20" i="36" s="1"/>
  <c r="AQ42" i="36"/>
  <c r="T42" i="54"/>
  <c r="BF42" i="36" s="1"/>
  <c r="AQ49" i="36"/>
  <c r="T49" i="54"/>
  <c r="BF49" i="36" s="1"/>
  <c r="AQ171" i="36"/>
  <c r="T171" i="54"/>
  <c r="BF171" i="36" s="1"/>
  <c r="AQ200" i="36"/>
  <c r="T200" i="54"/>
  <c r="BF200" i="36" s="1"/>
  <c r="AQ207" i="36"/>
  <c r="T207" i="54"/>
  <c r="BF207" i="36" s="1"/>
  <c r="AQ236" i="36"/>
  <c r="T236" i="54"/>
  <c r="BF236" i="36" s="1"/>
  <c r="AQ287" i="36"/>
  <c r="T287" i="54"/>
  <c r="BF287" i="36" s="1"/>
  <c r="AQ309" i="36"/>
  <c r="T309" i="54"/>
  <c r="BF309" i="36" s="1"/>
  <c r="AR158" i="36"/>
  <c r="T158" i="55"/>
  <c r="BG158" i="36" s="1"/>
  <c r="AR288" i="36"/>
  <c r="T288" i="55"/>
  <c r="BG288" i="36" s="1"/>
  <c r="AR345" i="36"/>
  <c r="T345" i="55"/>
  <c r="BG345" i="36" s="1"/>
  <c r="AS28" i="36"/>
  <c r="T28" i="56"/>
  <c r="BH28" i="36" s="1"/>
  <c r="AS92" i="36"/>
  <c r="T92" i="56"/>
  <c r="BH92" i="36" s="1"/>
  <c r="AS99" i="36"/>
  <c r="T99" i="56"/>
  <c r="BH99" i="36" s="1"/>
  <c r="AS113" i="36"/>
  <c r="T113" i="56"/>
  <c r="BH113" i="36" s="1"/>
  <c r="AS156" i="36"/>
  <c r="T156" i="56"/>
  <c r="BH156" i="36" s="1"/>
  <c r="AS170" i="36"/>
  <c r="T170" i="56"/>
  <c r="BH170" i="36" s="1"/>
  <c r="AS191" i="36"/>
  <c r="T191" i="56"/>
  <c r="BH191" i="36" s="1"/>
  <c r="AS256" i="36"/>
  <c r="T256" i="56"/>
  <c r="BH256" i="36" s="1"/>
  <c r="AS298" i="36"/>
  <c r="T298" i="56"/>
  <c r="BH298" i="36" s="1"/>
  <c r="AS312" i="36"/>
  <c r="T312" i="56"/>
  <c r="BH312" i="36" s="1"/>
  <c r="AS319" i="36"/>
  <c r="T319" i="56"/>
  <c r="BH319" i="36" s="1"/>
  <c r="AT33" i="36"/>
  <c r="T33" i="57"/>
  <c r="BI33" i="36" s="1"/>
  <c r="AT55" i="36"/>
  <c r="T55" i="57"/>
  <c r="BI55" i="36" s="1"/>
  <c r="AT106" i="36"/>
  <c r="T106" i="57"/>
  <c r="BI106" i="36" s="1"/>
  <c r="AT142" i="36"/>
  <c r="T142" i="57"/>
  <c r="BI142" i="36" s="1"/>
  <c r="AT164" i="36"/>
  <c r="T164" i="57"/>
  <c r="BI164" i="36" s="1"/>
  <c r="AT171" i="36"/>
  <c r="T171" i="57"/>
  <c r="BI171" i="36" s="1"/>
  <c r="AT193" i="36"/>
  <c r="T193" i="57"/>
  <c r="BI193" i="36" s="1"/>
  <c r="AT215" i="36"/>
  <c r="T215" i="57"/>
  <c r="BI215" i="36" s="1"/>
  <c r="AT237" i="36"/>
  <c r="T237" i="57"/>
  <c r="BI237" i="36" s="1"/>
  <c r="AT259" i="36"/>
  <c r="T259" i="57"/>
  <c r="BI259" i="36" s="1"/>
  <c r="AT281" i="36"/>
  <c r="T281" i="57"/>
  <c r="BI281" i="36" s="1"/>
  <c r="AU76" i="36"/>
  <c r="T76" i="58"/>
  <c r="BJ76" i="36" s="1"/>
  <c r="AU112" i="36"/>
  <c r="T112" i="58"/>
  <c r="BJ112" i="36" s="1"/>
  <c r="AU233" i="36"/>
  <c r="T233" i="58"/>
  <c r="BJ233" i="36" s="1"/>
  <c r="AU304" i="36"/>
  <c r="T304" i="58"/>
  <c r="BJ304" i="36" s="1"/>
  <c r="AV25" i="36"/>
  <c r="T25" i="59"/>
  <c r="BK25" i="36" s="1"/>
  <c r="AV47" i="36"/>
  <c r="T47" i="59"/>
  <c r="BK47" i="36" s="1"/>
  <c r="AV147" i="36"/>
  <c r="T147" i="59"/>
  <c r="BK147" i="36" s="1"/>
  <c r="AV176" i="36"/>
  <c r="T176" i="59"/>
  <c r="BK176" i="36" s="1"/>
  <c r="AV198" i="36"/>
  <c r="T198" i="59"/>
  <c r="BK198" i="36" s="1"/>
  <c r="AV227" i="36"/>
  <c r="T227" i="59"/>
  <c r="BK227" i="36" s="1"/>
  <c r="AV234" i="36"/>
  <c r="T234" i="59"/>
  <c r="BK234" i="36" s="1"/>
  <c r="AV256" i="36"/>
  <c r="T256" i="59"/>
  <c r="BK256" i="36" s="1"/>
  <c r="AV349" i="36"/>
  <c r="T349" i="59"/>
  <c r="BK349" i="36" s="1"/>
  <c r="AW85" i="36"/>
  <c r="T85" i="60"/>
  <c r="BL85" i="36" s="1"/>
  <c r="AW114" i="36"/>
  <c r="T114" i="60"/>
  <c r="BL114" i="36" s="1"/>
  <c r="AW150" i="36"/>
  <c r="T150" i="60"/>
  <c r="BL150" i="36" s="1"/>
  <c r="AW208" i="36"/>
  <c r="T208" i="60"/>
  <c r="BL208" i="36" s="1"/>
  <c r="AW273" i="36"/>
  <c r="T273" i="60"/>
  <c r="BL273" i="36" s="1"/>
  <c r="AY15" i="36"/>
  <c r="T15" i="61"/>
  <c r="BN15" i="36" s="1"/>
  <c r="AY72" i="36"/>
  <c r="T72" i="61"/>
  <c r="BN72" i="36" s="1"/>
  <c r="AY93" i="36"/>
  <c r="T93" i="61"/>
  <c r="BN93" i="36" s="1"/>
  <c r="AY129" i="36"/>
  <c r="T129" i="61"/>
  <c r="BN129" i="36" s="1"/>
  <c r="AY150" i="36"/>
  <c r="T150" i="61"/>
  <c r="BN150" i="36" s="1"/>
  <c r="AY171" i="36"/>
  <c r="T171" i="61"/>
  <c r="BN171" i="36" s="1"/>
  <c r="AY235" i="36"/>
  <c r="T235" i="61"/>
  <c r="BN235" i="36" s="1"/>
  <c r="AO340" i="36"/>
  <c r="T340" i="52"/>
  <c r="BD340" i="36" s="1"/>
  <c r="AP315" i="36"/>
  <c r="T315" i="53"/>
  <c r="BE315" i="36" s="1"/>
  <c r="AQ99" i="36"/>
  <c r="T99" i="54"/>
  <c r="BF99" i="36" s="1"/>
  <c r="AS135" i="36"/>
  <c r="T135" i="56"/>
  <c r="BH135" i="36" s="1"/>
  <c r="AS163" i="36"/>
  <c r="T163" i="56"/>
  <c r="BH163" i="36" s="1"/>
  <c r="AT70" i="36"/>
  <c r="T70" i="57"/>
  <c r="BI70" i="36" s="1"/>
  <c r="AT135" i="36"/>
  <c r="T135" i="57"/>
  <c r="BI135" i="36" s="1"/>
  <c r="AV162" i="36"/>
  <c r="T162" i="59"/>
  <c r="BK162" i="36" s="1"/>
  <c r="AV169" i="36"/>
  <c r="T169" i="59"/>
  <c r="BK169" i="36" s="1"/>
  <c r="AW14" i="36"/>
  <c r="T14" i="60"/>
  <c r="BL14" i="36" s="1"/>
  <c r="AW21" i="36"/>
  <c r="T21" i="60"/>
  <c r="BL21" i="36" s="1"/>
  <c r="AY108" i="36"/>
  <c r="T108" i="61"/>
  <c r="BN108" i="36" s="1"/>
  <c r="AP298" i="36"/>
  <c r="T298" i="53"/>
  <c r="BE298" i="36" s="1"/>
  <c r="AS277" i="36"/>
  <c r="T277" i="56"/>
  <c r="BH277" i="36" s="1"/>
  <c r="AS284" i="36"/>
  <c r="T284" i="56"/>
  <c r="BH284" i="36" s="1"/>
  <c r="AT121" i="36"/>
  <c r="T121" i="57"/>
  <c r="BI121" i="36" s="1"/>
  <c r="AT230" i="36"/>
  <c r="T230" i="57"/>
  <c r="BI230" i="36" s="1"/>
  <c r="AT347" i="36"/>
  <c r="T347" i="57"/>
  <c r="BI347" i="36" s="1"/>
  <c r="AU47" i="36"/>
  <c r="T47" i="58"/>
  <c r="BJ47" i="36" s="1"/>
  <c r="AV69" i="36"/>
  <c r="T69" i="59"/>
  <c r="BK69" i="36" s="1"/>
  <c r="AV126" i="36"/>
  <c r="T126" i="59"/>
  <c r="BK126" i="36" s="1"/>
  <c r="AV249" i="36"/>
  <c r="T249" i="59"/>
  <c r="BK249" i="36" s="1"/>
  <c r="AW165" i="36"/>
  <c r="T165" i="60"/>
  <c r="BL165" i="36" s="1"/>
  <c r="AY79" i="36"/>
  <c r="T79" i="61"/>
  <c r="BN79" i="36" s="1"/>
  <c r="AO206" i="36"/>
  <c r="T206" i="52"/>
  <c r="BD206" i="36" s="1"/>
  <c r="AO250" i="36"/>
  <c r="T250" i="52"/>
  <c r="BD250" i="36" s="1"/>
  <c r="AP19" i="36"/>
  <c r="T19" i="53"/>
  <c r="BE19" i="36" s="1"/>
  <c r="AP26" i="36"/>
  <c r="T26" i="53"/>
  <c r="BE26" i="36" s="1"/>
  <c r="AP84" i="36"/>
  <c r="T84" i="53"/>
  <c r="BE84" i="36" s="1"/>
  <c r="AP113" i="36"/>
  <c r="T113" i="53"/>
  <c r="BE113" i="36" s="1"/>
  <c r="AP142" i="36"/>
  <c r="T142" i="53"/>
  <c r="BE142" i="36" s="1"/>
  <c r="AP192" i="36"/>
  <c r="T192" i="53"/>
  <c r="BE192" i="36" s="1"/>
  <c r="AP199" i="36"/>
  <c r="T199" i="53"/>
  <c r="BE199" i="36" s="1"/>
  <c r="AP257" i="36"/>
  <c r="T257" i="53"/>
  <c r="BE257" i="36" s="1"/>
  <c r="AP308" i="36"/>
  <c r="T308" i="53"/>
  <c r="BE308" i="36" s="1"/>
  <c r="AQ78" i="36"/>
  <c r="T78" i="54"/>
  <c r="BF78" i="36" s="1"/>
  <c r="AQ143" i="36"/>
  <c r="T143" i="54"/>
  <c r="BF143" i="36" s="1"/>
  <c r="AQ222" i="36"/>
  <c r="T222" i="54"/>
  <c r="BF222" i="36" s="1"/>
  <c r="AQ244" i="36"/>
  <c r="T244" i="54"/>
  <c r="BF244" i="36" s="1"/>
  <c r="AQ251" i="36"/>
  <c r="T251" i="54"/>
  <c r="BF251" i="36" s="1"/>
  <c r="AQ317" i="36"/>
  <c r="T317" i="54"/>
  <c r="BF317" i="36" s="1"/>
  <c r="AR14" i="36"/>
  <c r="T14" i="55"/>
  <c r="BG14" i="36" s="1"/>
  <c r="AR130" i="36"/>
  <c r="T130" i="55"/>
  <c r="BG130" i="36" s="1"/>
  <c r="AS50" i="36"/>
  <c r="T50" i="56"/>
  <c r="BH50" i="36" s="1"/>
  <c r="AS57" i="36"/>
  <c r="T57" i="56"/>
  <c r="BH57" i="36" s="1"/>
  <c r="AS64" i="36"/>
  <c r="T64" i="56"/>
  <c r="BH64" i="36" s="1"/>
  <c r="AS78" i="36"/>
  <c r="T78" i="56"/>
  <c r="BH78" i="36" s="1"/>
  <c r="AS121" i="36"/>
  <c r="T121" i="56"/>
  <c r="BH121" i="36" s="1"/>
  <c r="AS128" i="36"/>
  <c r="T128" i="56"/>
  <c r="BH128" i="36" s="1"/>
  <c r="AS142" i="36"/>
  <c r="T142" i="56"/>
  <c r="BH142" i="36" s="1"/>
  <c r="AT19" i="36"/>
  <c r="T19" i="57"/>
  <c r="BI19" i="36" s="1"/>
  <c r="AT41" i="36"/>
  <c r="T41" i="57"/>
  <c r="BI41" i="36" s="1"/>
  <c r="AT63" i="36"/>
  <c r="T63" i="57"/>
  <c r="BI63" i="36" s="1"/>
  <c r="AT114" i="36"/>
  <c r="T114" i="57"/>
  <c r="BI114" i="36" s="1"/>
  <c r="AT150" i="36"/>
  <c r="T150" i="57"/>
  <c r="BI150" i="36" s="1"/>
  <c r="AT179" i="36"/>
  <c r="T179" i="57"/>
  <c r="BI179" i="36" s="1"/>
  <c r="AT201" i="36"/>
  <c r="T201" i="57"/>
  <c r="BI201" i="36" s="1"/>
  <c r="AT223" i="36"/>
  <c r="T223" i="57"/>
  <c r="BI223" i="36" s="1"/>
  <c r="AT245" i="36"/>
  <c r="T245" i="57"/>
  <c r="BI245" i="36" s="1"/>
  <c r="AT267" i="36"/>
  <c r="T267" i="57"/>
  <c r="BI267" i="36" s="1"/>
  <c r="AT289" i="36"/>
  <c r="T289" i="57"/>
  <c r="BI289" i="36" s="1"/>
  <c r="AT296" i="36"/>
  <c r="T296" i="57"/>
  <c r="BI296" i="36" s="1"/>
  <c r="AT318" i="36"/>
  <c r="T318" i="57"/>
  <c r="BI318" i="36" s="1"/>
  <c r="AT354" i="36"/>
  <c r="T354" i="57"/>
  <c r="BI354" i="36" s="1"/>
  <c r="AU62" i="36"/>
  <c r="T62" i="58"/>
  <c r="BJ62" i="36" s="1"/>
  <c r="AU148" i="36"/>
  <c r="T148" i="58"/>
  <c r="BJ148" i="36" s="1"/>
  <c r="AU170" i="36"/>
  <c r="T170" i="58"/>
  <c r="BJ170" i="36" s="1"/>
  <c r="AU241" i="36"/>
  <c r="T241" i="58"/>
  <c r="BJ241" i="36" s="1"/>
  <c r="AU248" i="36"/>
  <c r="T248" i="58"/>
  <c r="BJ248" i="36" s="1"/>
  <c r="AV62" i="36"/>
  <c r="T62" i="59"/>
  <c r="BK62" i="36" s="1"/>
  <c r="AV91" i="36"/>
  <c r="T91" i="59"/>
  <c r="BK91" i="36" s="1"/>
  <c r="AV105" i="36"/>
  <c r="T105" i="59"/>
  <c r="BK105" i="36" s="1"/>
  <c r="AV112" i="36"/>
  <c r="T112" i="59"/>
  <c r="BK112" i="36" s="1"/>
  <c r="AV206" i="36"/>
  <c r="T206" i="59"/>
  <c r="BK206" i="36" s="1"/>
  <c r="AV213" i="36"/>
  <c r="T213" i="59"/>
  <c r="BK213" i="36" s="1"/>
  <c r="AV242" i="36"/>
  <c r="T242" i="59"/>
  <c r="BK242" i="36" s="1"/>
  <c r="AV264" i="36"/>
  <c r="T264" i="59"/>
  <c r="BK264" i="36" s="1"/>
  <c r="AV285" i="36"/>
  <c r="T285" i="59"/>
  <c r="BK285" i="36" s="1"/>
  <c r="AV306" i="36"/>
  <c r="T306" i="59"/>
  <c r="BK306" i="36" s="1"/>
  <c r="AV357" i="36"/>
  <c r="T357" i="59"/>
  <c r="BK357" i="36" s="1"/>
  <c r="AW122" i="36"/>
  <c r="T122" i="60"/>
  <c r="BL122" i="36" s="1"/>
  <c r="AW129" i="36"/>
  <c r="T129" i="60"/>
  <c r="BL129" i="36" s="1"/>
  <c r="AW158" i="36"/>
  <c r="T158" i="60"/>
  <c r="BL158" i="36" s="1"/>
  <c r="AW216" i="36"/>
  <c r="T216" i="60"/>
  <c r="BL216" i="36" s="1"/>
  <c r="AW345" i="36"/>
  <c r="T345" i="60"/>
  <c r="BL345" i="36" s="1"/>
  <c r="AY44" i="36"/>
  <c r="T44" i="61"/>
  <c r="BN44" i="36" s="1"/>
  <c r="AY115" i="36"/>
  <c r="T115" i="61"/>
  <c r="BN115" i="36" s="1"/>
  <c r="AY243" i="36"/>
  <c r="T243" i="61"/>
  <c r="BN243" i="36" s="1"/>
  <c r="AY257" i="36"/>
  <c r="T257" i="61"/>
  <c r="BN257" i="36" s="1"/>
  <c r="AY279" i="36"/>
  <c r="T279" i="61"/>
  <c r="BN279" i="36" s="1"/>
  <c r="AY308" i="36"/>
  <c r="T308" i="61"/>
  <c r="BN308" i="36" s="1"/>
  <c r="AX38" i="36"/>
  <c r="T38" i="62"/>
  <c r="BM38" i="36" s="1"/>
  <c r="AX348" i="36"/>
  <c r="T348" i="62"/>
  <c r="BM348" i="36" s="1"/>
  <c r="AS71" i="36"/>
  <c r="T71" i="56"/>
  <c r="BH71" i="36" s="1"/>
  <c r="AS291" i="36"/>
  <c r="T291" i="56"/>
  <c r="BH291" i="36" s="1"/>
  <c r="AT26" i="36"/>
  <c r="T26" i="57"/>
  <c r="BI26" i="36" s="1"/>
  <c r="AT48" i="36"/>
  <c r="T48" i="57"/>
  <c r="BI48" i="36" s="1"/>
  <c r="AT77" i="36"/>
  <c r="T77" i="57"/>
  <c r="BI77" i="36" s="1"/>
  <c r="AT99" i="36"/>
  <c r="T99" i="57"/>
  <c r="BI99" i="36" s="1"/>
  <c r="AT208" i="36"/>
  <c r="T208" i="57"/>
  <c r="BI208" i="36" s="1"/>
  <c r="AU69" i="36"/>
  <c r="T69" i="58"/>
  <c r="BJ69" i="36" s="1"/>
  <c r="AW71" i="36"/>
  <c r="T71" i="60"/>
  <c r="BL71" i="36" s="1"/>
  <c r="AQ201" i="36"/>
  <c r="T201" i="54"/>
  <c r="BF201" i="36" s="1"/>
  <c r="AQ215" i="36"/>
  <c r="T215" i="54"/>
  <c r="BF215" i="36" s="1"/>
  <c r="AQ237" i="36"/>
  <c r="T237" i="54"/>
  <c r="BF237" i="36" s="1"/>
  <c r="AQ266" i="36"/>
  <c r="T266" i="54"/>
  <c r="BF266" i="36" s="1"/>
  <c r="AR217" i="36"/>
  <c r="T217" i="55"/>
  <c r="BG217" i="36" s="1"/>
  <c r="AR224" i="36"/>
  <c r="T224" i="55"/>
  <c r="BG224" i="36" s="1"/>
  <c r="AS320" i="36"/>
  <c r="T320" i="56"/>
  <c r="BH320" i="36" s="1"/>
  <c r="AT85" i="36"/>
  <c r="T85" i="57"/>
  <c r="BI85" i="36" s="1"/>
  <c r="AT107" i="36"/>
  <c r="T107" i="57"/>
  <c r="BI107" i="36" s="1"/>
  <c r="AT143" i="36"/>
  <c r="T143" i="57"/>
  <c r="BI143" i="36" s="1"/>
  <c r="AT165" i="36"/>
  <c r="T165" i="57"/>
  <c r="BI165" i="36" s="1"/>
  <c r="AT194" i="36"/>
  <c r="T194" i="57"/>
  <c r="BI194" i="36" s="1"/>
  <c r="AT238" i="36"/>
  <c r="T238" i="57"/>
  <c r="BI238" i="36" s="1"/>
  <c r="AT311" i="36"/>
  <c r="T311" i="57"/>
  <c r="BI311" i="36" s="1"/>
  <c r="AU19" i="36"/>
  <c r="T19" i="58"/>
  <c r="BJ19" i="36" s="1"/>
  <c r="AU55" i="36"/>
  <c r="T55" i="58"/>
  <c r="BJ55" i="36" s="1"/>
  <c r="AU113" i="36"/>
  <c r="T113" i="58"/>
  <c r="BJ113" i="36" s="1"/>
  <c r="AU163" i="36"/>
  <c r="T163" i="58"/>
  <c r="BJ163" i="36" s="1"/>
  <c r="AU234" i="36"/>
  <c r="T234" i="58"/>
  <c r="BJ234" i="36" s="1"/>
  <c r="AU305" i="36"/>
  <c r="T305" i="58"/>
  <c r="BJ305" i="36" s="1"/>
  <c r="AV26" i="36"/>
  <c r="T26" i="59"/>
  <c r="BK26" i="36" s="1"/>
  <c r="AV48" i="36"/>
  <c r="T48" i="59"/>
  <c r="BK48" i="36" s="1"/>
  <c r="AV77" i="36"/>
  <c r="T77" i="59"/>
  <c r="BK77" i="36" s="1"/>
  <c r="AV84" i="36"/>
  <c r="T84" i="59"/>
  <c r="BK84" i="36" s="1"/>
  <c r="AV148" i="36"/>
  <c r="T148" i="59"/>
  <c r="BK148" i="36" s="1"/>
  <c r="AV177" i="36"/>
  <c r="T177" i="59"/>
  <c r="BK177" i="36" s="1"/>
  <c r="AV235" i="36"/>
  <c r="T235" i="59"/>
  <c r="BK235" i="36" s="1"/>
  <c r="AV257" i="36"/>
  <c r="T257" i="59"/>
  <c r="BK257" i="36" s="1"/>
  <c r="AV350" i="36"/>
  <c r="T350" i="59"/>
  <c r="BK350" i="36" s="1"/>
  <c r="AW86" i="36"/>
  <c r="T86" i="60"/>
  <c r="BL86" i="36" s="1"/>
  <c r="AW231" i="36"/>
  <c r="T231" i="60"/>
  <c r="BL231" i="36" s="1"/>
  <c r="AT303" i="36"/>
  <c r="T303" i="57"/>
  <c r="BI303" i="36" s="1"/>
  <c r="AO114" i="36"/>
  <c r="T114" i="52"/>
  <c r="BD114" i="36" s="1"/>
  <c r="AO178" i="36"/>
  <c r="T178" i="52"/>
  <c r="BD178" i="36" s="1"/>
  <c r="AP150" i="36"/>
  <c r="T150" i="53"/>
  <c r="BE150" i="36" s="1"/>
  <c r="AP171" i="36"/>
  <c r="T171" i="53"/>
  <c r="BE171" i="36" s="1"/>
  <c r="AP207" i="36"/>
  <c r="T207" i="53"/>
  <c r="BE207" i="36" s="1"/>
  <c r="AQ57" i="36"/>
  <c r="T57" i="54"/>
  <c r="BF57" i="36" s="1"/>
  <c r="AQ122" i="36"/>
  <c r="T122" i="54"/>
  <c r="BF122" i="36" s="1"/>
  <c r="AQ194" i="36"/>
  <c r="T194" i="54"/>
  <c r="BF194" i="36" s="1"/>
  <c r="AQ230" i="36"/>
  <c r="T230" i="54"/>
  <c r="BF230" i="36" s="1"/>
  <c r="AQ259" i="36"/>
  <c r="T259" i="54"/>
  <c r="BF259" i="36" s="1"/>
  <c r="AQ281" i="36"/>
  <c r="T281" i="54"/>
  <c r="BF281" i="36" s="1"/>
  <c r="AQ303" i="36"/>
  <c r="T303" i="54"/>
  <c r="BF303" i="36" s="1"/>
  <c r="AQ347" i="36"/>
  <c r="T347" i="54"/>
  <c r="BF347" i="36" s="1"/>
  <c r="AR73" i="36"/>
  <c r="T73" i="55"/>
  <c r="BG73" i="36" s="1"/>
  <c r="AR109" i="36"/>
  <c r="T109" i="55"/>
  <c r="BG109" i="36" s="1"/>
  <c r="AS22" i="36"/>
  <c r="T22" i="56"/>
  <c r="BH22" i="36" s="1"/>
  <c r="AS136" i="36"/>
  <c r="T136" i="56"/>
  <c r="BH136" i="36" s="1"/>
  <c r="AS164" i="36"/>
  <c r="T164" i="56"/>
  <c r="BH164" i="36" s="1"/>
  <c r="AS207" i="36"/>
  <c r="T207" i="56"/>
  <c r="BH207" i="36" s="1"/>
  <c r="AS250" i="36"/>
  <c r="T250" i="56"/>
  <c r="BH250" i="36" s="1"/>
  <c r="AS271" i="36"/>
  <c r="T271" i="56"/>
  <c r="BH271" i="36" s="1"/>
  <c r="AS278" i="36"/>
  <c r="T278" i="56"/>
  <c r="BH278" i="36" s="1"/>
  <c r="AS292" i="36"/>
  <c r="T292" i="56"/>
  <c r="BH292" i="36" s="1"/>
  <c r="AT71" i="36"/>
  <c r="T71" i="57"/>
  <c r="BI71" i="36" s="1"/>
  <c r="AT136" i="36"/>
  <c r="T136" i="57"/>
  <c r="BI136" i="36" s="1"/>
  <c r="AT187" i="36"/>
  <c r="T187" i="57"/>
  <c r="BI187" i="36" s="1"/>
  <c r="AT209" i="36"/>
  <c r="T209" i="57"/>
  <c r="BI209" i="36" s="1"/>
  <c r="AT231" i="36"/>
  <c r="T231" i="57"/>
  <c r="BI231" i="36" s="1"/>
  <c r="AT253" i="36"/>
  <c r="T253" i="57"/>
  <c r="BI253" i="36" s="1"/>
  <c r="AT304" i="36"/>
  <c r="T304" i="57"/>
  <c r="BI304" i="36" s="1"/>
  <c r="AU106" i="36"/>
  <c r="T106" i="58"/>
  <c r="BJ106" i="36" s="1"/>
  <c r="AU128" i="36"/>
  <c r="T128" i="58"/>
  <c r="BJ128" i="36" s="1"/>
  <c r="AU135" i="36"/>
  <c r="T135" i="58"/>
  <c r="BJ135" i="36" s="1"/>
  <c r="AU156" i="36"/>
  <c r="T156" i="58"/>
  <c r="BJ156" i="36" s="1"/>
  <c r="AU227" i="36"/>
  <c r="T227" i="58"/>
  <c r="BJ227" i="36" s="1"/>
  <c r="AU270" i="36"/>
  <c r="T270" i="58"/>
  <c r="BJ270" i="36" s="1"/>
  <c r="AU277" i="36"/>
  <c r="T277" i="58"/>
  <c r="BJ277" i="36" s="1"/>
  <c r="AU349" i="36"/>
  <c r="T349" i="58"/>
  <c r="BJ349" i="36" s="1"/>
  <c r="AV70" i="36"/>
  <c r="T70" i="59"/>
  <c r="BK70" i="36" s="1"/>
  <c r="AV170" i="36"/>
  <c r="T170" i="59"/>
  <c r="BK170" i="36" s="1"/>
  <c r="AV192" i="36"/>
  <c r="T192" i="59"/>
  <c r="BK192" i="36" s="1"/>
  <c r="AV250" i="36"/>
  <c r="T250" i="59"/>
  <c r="BK250" i="36" s="1"/>
  <c r="AW72" i="36"/>
  <c r="T72" i="60"/>
  <c r="BL72" i="36" s="1"/>
  <c r="AW137" i="36"/>
  <c r="T137" i="60"/>
  <c r="BL137" i="36" s="1"/>
  <c r="AW144" i="36"/>
  <c r="T144" i="60"/>
  <c r="BL144" i="36" s="1"/>
  <c r="AW202" i="36"/>
  <c r="T202" i="60"/>
  <c r="BL202" i="36" s="1"/>
  <c r="AW288" i="36"/>
  <c r="T288" i="60"/>
  <c r="BL288" i="36" s="1"/>
  <c r="AW295" i="36"/>
  <c r="T295" i="60"/>
  <c r="BL295" i="36" s="1"/>
  <c r="AW353" i="36"/>
  <c r="T353" i="60"/>
  <c r="BL353" i="36" s="1"/>
  <c r="AW360" i="36"/>
  <c r="T360" i="60"/>
  <c r="BL360" i="36" s="1"/>
  <c r="AY38" i="36"/>
  <c r="T38" i="61"/>
  <c r="BN38" i="36" s="1"/>
  <c r="AY59" i="36"/>
  <c r="T59" i="61"/>
  <c r="BN59" i="36" s="1"/>
  <c r="AY123" i="36"/>
  <c r="T123" i="61"/>
  <c r="BN123" i="36" s="1"/>
  <c r="AY287" i="36"/>
  <c r="T287" i="61"/>
  <c r="BN287" i="36" s="1"/>
  <c r="AY294" i="36"/>
  <c r="T294" i="61"/>
  <c r="BN294" i="36" s="1"/>
  <c r="AY316" i="36"/>
  <c r="T316" i="61"/>
  <c r="BN316" i="36" s="1"/>
  <c r="AX147" i="36"/>
  <c r="T147" i="62"/>
  <c r="BM147" i="36" s="1"/>
  <c r="AX226" i="36"/>
  <c r="T226" i="62"/>
  <c r="BM226" i="36" s="1"/>
  <c r="AX269" i="36"/>
  <c r="T269" i="62"/>
  <c r="BM269" i="36" s="1"/>
  <c r="AX356" i="36"/>
  <c r="T356" i="62"/>
  <c r="BM356" i="36" s="1"/>
  <c r="AR120" i="36"/>
  <c r="T120" i="55"/>
  <c r="BG120" i="36" s="1"/>
  <c r="AS97" i="36"/>
  <c r="T97" i="56"/>
  <c r="BH97" i="36" s="1"/>
  <c r="AS211" i="36"/>
  <c r="T211" i="56"/>
  <c r="BH211" i="36" s="1"/>
  <c r="AS254" i="36"/>
  <c r="T254" i="56"/>
  <c r="BH254" i="36" s="1"/>
  <c r="AS268" i="36"/>
  <c r="T268" i="56"/>
  <c r="BH268" i="36" s="1"/>
  <c r="AS275" i="36"/>
  <c r="T275" i="56"/>
  <c r="BH275" i="36" s="1"/>
  <c r="AS289" i="36"/>
  <c r="T289" i="56"/>
  <c r="BH289" i="36" s="1"/>
  <c r="AS296" i="36"/>
  <c r="T296" i="56"/>
  <c r="BH296" i="36" s="1"/>
  <c r="AT162" i="36"/>
  <c r="T162" i="57"/>
  <c r="BI162" i="36" s="1"/>
  <c r="AT235" i="36"/>
  <c r="T235" i="57"/>
  <c r="BI235" i="36" s="1"/>
  <c r="AT257" i="36"/>
  <c r="T257" i="57"/>
  <c r="BI257" i="36" s="1"/>
  <c r="AU110" i="36"/>
  <c r="T110" i="58"/>
  <c r="BJ110" i="36" s="1"/>
  <c r="AV174" i="36"/>
  <c r="T174" i="59"/>
  <c r="BK174" i="36" s="1"/>
  <c r="AO118" i="36"/>
  <c r="T118" i="52"/>
  <c r="BD118" i="36" s="1"/>
  <c r="AQ278" i="36"/>
  <c r="T278" i="54"/>
  <c r="BF278" i="36" s="1"/>
  <c r="AR250" i="36"/>
  <c r="T250" i="55"/>
  <c r="BG250" i="36" s="1"/>
  <c r="AO98" i="36"/>
  <c r="T98" i="52"/>
  <c r="BD98" i="36" s="1"/>
  <c r="AO286" i="36"/>
  <c r="T286" i="52"/>
  <c r="BD286" i="36" s="1"/>
  <c r="AP33" i="36"/>
  <c r="T33" i="53"/>
  <c r="BE33" i="36" s="1"/>
  <c r="AP69" i="36"/>
  <c r="T69" i="53"/>
  <c r="BE69" i="36" s="1"/>
  <c r="AP163" i="36"/>
  <c r="T163" i="53"/>
  <c r="BE163" i="36" s="1"/>
  <c r="AP170" i="36"/>
  <c r="T170" i="53"/>
  <c r="BE170" i="36" s="1"/>
  <c r="AQ157" i="36"/>
  <c r="T157" i="54"/>
  <c r="BF157" i="36" s="1"/>
  <c r="AQ164" i="36"/>
  <c r="T164" i="54"/>
  <c r="BF164" i="36" s="1"/>
  <c r="AV313" i="36"/>
  <c r="T313" i="59"/>
  <c r="BK313" i="36" s="1"/>
  <c r="AO192" i="36"/>
  <c r="T192" i="52"/>
  <c r="BD192" i="36" s="1"/>
  <c r="AP48" i="36"/>
  <c r="T48" i="53"/>
  <c r="BE48" i="36" s="1"/>
  <c r="AP55" i="36"/>
  <c r="T55" i="53"/>
  <c r="BE55" i="36" s="1"/>
  <c r="AP99" i="36"/>
  <c r="T99" i="53"/>
  <c r="BE99" i="36" s="1"/>
  <c r="AP178" i="36"/>
  <c r="T178" i="53"/>
  <c r="BE178" i="36" s="1"/>
  <c r="AP221" i="36"/>
  <c r="T221" i="53"/>
  <c r="BE221" i="36" s="1"/>
  <c r="AP250" i="36"/>
  <c r="T250" i="53"/>
  <c r="BE250" i="36" s="1"/>
  <c r="AP345" i="36"/>
  <c r="T345" i="53"/>
  <c r="BE345" i="36" s="1"/>
  <c r="AQ43" i="36"/>
  <c r="T43" i="54"/>
  <c r="BF43" i="36" s="1"/>
  <c r="AQ50" i="36"/>
  <c r="T50" i="54"/>
  <c r="BF50" i="36" s="1"/>
  <c r="AQ172" i="36"/>
  <c r="T172" i="54"/>
  <c r="BF172" i="36" s="1"/>
  <c r="AR29" i="36"/>
  <c r="T29" i="55"/>
  <c r="BG29" i="36" s="1"/>
  <c r="AR152" i="36"/>
  <c r="T152" i="55"/>
  <c r="BG152" i="36" s="1"/>
  <c r="AR166" i="36"/>
  <c r="T166" i="55"/>
  <c r="BG166" i="36" s="1"/>
  <c r="AO360" i="36"/>
  <c r="T360" i="52"/>
  <c r="BD360" i="36" s="1"/>
  <c r="AP34" i="36"/>
  <c r="T34" i="53"/>
  <c r="BE34" i="36" s="1"/>
  <c r="AP121" i="36"/>
  <c r="T121" i="53"/>
  <c r="BE121" i="36" s="1"/>
  <c r="AP128" i="36"/>
  <c r="T128" i="53"/>
  <c r="BE128" i="36" s="1"/>
  <c r="AO207" i="36"/>
  <c r="T207" i="52"/>
  <c r="BD207" i="36" s="1"/>
  <c r="AP63" i="36"/>
  <c r="T63" i="53"/>
  <c r="BE63" i="36" s="1"/>
  <c r="AP85" i="36"/>
  <c r="T85" i="53"/>
  <c r="BE85" i="36" s="1"/>
  <c r="AP114" i="36"/>
  <c r="T114" i="53"/>
  <c r="BE114" i="36" s="1"/>
  <c r="AP143" i="36"/>
  <c r="T143" i="53"/>
  <c r="BE143" i="36" s="1"/>
  <c r="AP186" i="36"/>
  <c r="T186" i="53"/>
  <c r="BE186" i="36" s="1"/>
  <c r="AP193" i="36"/>
  <c r="T193" i="53"/>
  <c r="BE193" i="36" s="1"/>
  <c r="AP200" i="36"/>
  <c r="T200" i="53"/>
  <c r="BE200" i="36" s="1"/>
  <c r="AP236" i="36"/>
  <c r="T236" i="53"/>
  <c r="BE236" i="36" s="1"/>
  <c r="AP258" i="36"/>
  <c r="T258" i="53"/>
  <c r="BE258" i="36" s="1"/>
  <c r="AP287" i="36"/>
  <c r="T287" i="53"/>
  <c r="BE287" i="36" s="1"/>
  <c r="AP309" i="36"/>
  <c r="T309" i="53"/>
  <c r="BE309" i="36" s="1"/>
  <c r="AQ29" i="36"/>
  <c r="T29" i="54"/>
  <c r="BF29" i="36" s="1"/>
  <c r="AQ72" i="36"/>
  <c r="T72" i="54"/>
  <c r="BF72" i="36" s="1"/>
  <c r="AQ93" i="36"/>
  <c r="T93" i="54"/>
  <c r="BF93" i="36" s="1"/>
  <c r="AQ115" i="36"/>
  <c r="T115" i="54"/>
  <c r="BF115" i="36" s="1"/>
  <c r="AQ144" i="36"/>
  <c r="T144" i="54"/>
  <c r="BF144" i="36" s="1"/>
  <c r="AQ187" i="36"/>
  <c r="T187" i="54"/>
  <c r="BF187" i="36" s="1"/>
  <c r="AQ223" i="36"/>
  <c r="T223" i="54"/>
  <c r="BF223" i="36" s="1"/>
  <c r="AQ245" i="36"/>
  <c r="T245" i="54"/>
  <c r="BF245" i="36" s="1"/>
  <c r="AQ252" i="36"/>
  <c r="T252" i="54"/>
  <c r="BF252" i="36" s="1"/>
  <c r="AQ296" i="36"/>
  <c r="T296" i="54"/>
  <c r="BF296" i="36" s="1"/>
  <c r="AQ318" i="36"/>
  <c r="T318" i="54"/>
  <c r="BF318" i="36" s="1"/>
  <c r="AR15" i="36"/>
  <c r="T15" i="55"/>
  <c r="BG15" i="36" s="1"/>
  <c r="AR66" i="36"/>
  <c r="T66" i="55"/>
  <c r="BG66" i="36" s="1"/>
  <c r="AR102" i="36"/>
  <c r="T102" i="55"/>
  <c r="BG102" i="36" s="1"/>
  <c r="AR131" i="36"/>
  <c r="T131" i="55"/>
  <c r="BG131" i="36" s="1"/>
  <c r="AR275" i="36"/>
  <c r="T275" i="55"/>
  <c r="BG275" i="36" s="1"/>
  <c r="AR361" i="36"/>
  <c r="T361" i="55"/>
  <c r="BG361" i="36" s="1"/>
  <c r="AS37" i="36"/>
  <c r="T37" i="56"/>
  <c r="BH37" i="36" s="1"/>
  <c r="AS44" i="36"/>
  <c r="T44" i="56"/>
  <c r="BH44" i="36" s="1"/>
  <c r="AS51" i="36"/>
  <c r="T51" i="56"/>
  <c r="BH51" i="36" s="1"/>
  <c r="AS65" i="36"/>
  <c r="T65" i="56"/>
  <c r="BH65" i="36" s="1"/>
  <c r="AS72" i="36"/>
  <c r="T72" i="56"/>
  <c r="BH72" i="36" s="1"/>
  <c r="AS79" i="36"/>
  <c r="T79" i="56"/>
  <c r="BH79" i="36" s="1"/>
  <c r="AS129" i="36"/>
  <c r="T129" i="56"/>
  <c r="BH129" i="36" s="1"/>
  <c r="AS143" i="36"/>
  <c r="T143" i="56"/>
  <c r="BH143" i="36" s="1"/>
  <c r="AS200" i="36"/>
  <c r="T200" i="56"/>
  <c r="BH200" i="36" s="1"/>
  <c r="AS229" i="36"/>
  <c r="T229" i="56"/>
  <c r="BH229" i="36" s="1"/>
  <c r="AS236" i="36"/>
  <c r="T236" i="56"/>
  <c r="BH236" i="36" s="1"/>
  <c r="AS350" i="36"/>
  <c r="T350" i="56"/>
  <c r="BH350" i="36" s="1"/>
  <c r="AT20" i="36"/>
  <c r="T20" i="57"/>
  <c r="BI20" i="36" s="1"/>
  <c r="AT42" i="36"/>
  <c r="T42" i="57"/>
  <c r="BI42" i="36" s="1"/>
  <c r="AT64" i="36"/>
  <c r="T64" i="57"/>
  <c r="BI64" i="36" s="1"/>
  <c r="AT93" i="36"/>
  <c r="T93" i="57"/>
  <c r="BI93" i="36" s="1"/>
  <c r="AT122" i="36"/>
  <c r="T122" i="57"/>
  <c r="BI122" i="36" s="1"/>
  <c r="AT151" i="36"/>
  <c r="T151" i="57"/>
  <c r="BI151" i="36" s="1"/>
  <c r="AT180" i="36"/>
  <c r="T180" i="57"/>
  <c r="BI180" i="36" s="1"/>
  <c r="AT202" i="36"/>
  <c r="T202" i="57"/>
  <c r="BI202" i="36" s="1"/>
  <c r="AT224" i="36"/>
  <c r="T224" i="57"/>
  <c r="BI224" i="36" s="1"/>
  <c r="AT246" i="36"/>
  <c r="T246" i="57"/>
  <c r="BI246" i="36" s="1"/>
  <c r="AT268" i="36"/>
  <c r="T268" i="57"/>
  <c r="BI268" i="36" s="1"/>
  <c r="AT290" i="36"/>
  <c r="T290" i="57"/>
  <c r="BI290" i="36" s="1"/>
  <c r="AT297" i="36"/>
  <c r="T297" i="57"/>
  <c r="BI297" i="36" s="1"/>
  <c r="AT355" i="36"/>
  <c r="T355" i="57"/>
  <c r="BI355" i="36" s="1"/>
  <c r="AU27" i="36"/>
  <c r="T27" i="58"/>
  <c r="BJ27" i="36" s="1"/>
  <c r="AU85" i="36"/>
  <c r="T85" i="58"/>
  <c r="BJ85" i="36" s="1"/>
  <c r="AU92" i="36"/>
  <c r="T92" i="58"/>
  <c r="BJ92" i="36" s="1"/>
  <c r="AU121" i="36"/>
  <c r="T121" i="58"/>
  <c r="BJ121" i="36" s="1"/>
  <c r="AU149" i="36"/>
  <c r="T149" i="58"/>
  <c r="BJ149" i="36" s="1"/>
  <c r="AU171" i="36"/>
  <c r="T171" i="58"/>
  <c r="BJ171" i="36" s="1"/>
  <c r="AU178" i="36"/>
  <c r="T178" i="58"/>
  <c r="BJ178" i="36" s="1"/>
  <c r="AU185" i="36"/>
  <c r="T185" i="58"/>
  <c r="BJ185" i="36" s="1"/>
  <c r="AU192" i="36"/>
  <c r="T192" i="58"/>
  <c r="BJ192" i="36" s="1"/>
  <c r="AU199" i="36"/>
  <c r="T199" i="58"/>
  <c r="BJ199" i="36" s="1"/>
  <c r="AU242" i="36"/>
  <c r="T242" i="58"/>
  <c r="BJ242" i="36" s="1"/>
  <c r="AU249" i="36"/>
  <c r="T249" i="58"/>
  <c r="BJ249" i="36" s="1"/>
  <c r="AU320" i="36"/>
  <c r="T320" i="58"/>
  <c r="BJ320" i="36" s="1"/>
  <c r="AV34" i="36"/>
  <c r="T34" i="59"/>
  <c r="BK34" i="36" s="1"/>
  <c r="AV63" i="36"/>
  <c r="T63" i="59"/>
  <c r="BK63" i="36" s="1"/>
  <c r="AV99" i="36"/>
  <c r="T99" i="59"/>
  <c r="BK99" i="36" s="1"/>
  <c r="AV106" i="36"/>
  <c r="T106" i="59"/>
  <c r="BK106" i="36" s="1"/>
  <c r="AV113" i="36"/>
  <c r="T113" i="59"/>
  <c r="BK113" i="36" s="1"/>
  <c r="AV120" i="36"/>
  <c r="T120" i="59"/>
  <c r="BK120" i="36" s="1"/>
  <c r="AV156" i="36"/>
  <c r="T156" i="59"/>
  <c r="BK156" i="36" s="1"/>
  <c r="AV185" i="36"/>
  <c r="T185" i="59"/>
  <c r="BK185" i="36" s="1"/>
  <c r="AV265" i="36"/>
  <c r="T265" i="59"/>
  <c r="BK265" i="36" s="1"/>
  <c r="AV272" i="36"/>
  <c r="T272" i="59"/>
  <c r="BK272" i="36" s="1"/>
  <c r="AV307" i="36"/>
  <c r="T307" i="59"/>
  <c r="BK307" i="36" s="1"/>
  <c r="AW166" i="36"/>
  <c r="T166" i="60"/>
  <c r="BL166" i="36" s="1"/>
  <c r="AW246" i="36"/>
  <c r="T246" i="60"/>
  <c r="BL246" i="36" s="1"/>
  <c r="AW253" i="36"/>
  <c r="T253" i="60"/>
  <c r="BL253" i="36" s="1"/>
  <c r="AY45" i="36"/>
  <c r="T45" i="61"/>
  <c r="BN45" i="36" s="1"/>
  <c r="AY52" i="36"/>
  <c r="T52" i="61"/>
  <c r="BN52" i="36" s="1"/>
  <c r="AY194" i="36"/>
  <c r="T194" i="61"/>
  <c r="BN194" i="36" s="1"/>
  <c r="AY208" i="36"/>
  <c r="T208" i="61"/>
  <c r="BN208" i="36" s="1"/>
  <c r="AY258" i="36"/>
  <c r="T258" i="61"/>
  <c r="BN258" i="36" s="1"/>
  <c r="AX75" i="36"/>
  <c r="T75" i="62"/>
  <c r="BM75" i="36" s="1"/>
  <c r="AX118" i="36"/>
  <c r="T118" i="62"/>
  <c r="BM118" i="36" s="1"/>
  <c r="AX140" i="36"/>
  <c r="T140" i="62"/>
  <c r="BM140" i="36" s="1"/>
  <c r="AX291" i="36"/>
  <c r="T291" i="62"/>
  <c r="BM291" i="36" s="1"/>
  <c r="AX298" i="36"/>
  <c r="T298" i="62"/>
  <c r="BM298" i="36" s="1"/>
  <c r="AP327" i="36"/>
  <c r="T327" i="53"/>
  <c r="BE327" i="36" s="1"/>
  <c r="AV335" i="36"/>
  <c r="T335" i="59"/>
  <c r="BK335" i="36" s="1"/>
  <c r="AU74" i="36"/>
  <c r="T74" i="58"/>
  <c r="BJ74" i="36" s="1"/>
  <c r="AR72" i="36"/>
  <c r="T72" i="55"/>
  <c r="BG72" i="36" s="1"/>
  <c r="AV220" i="36"/>
  <c r="T220" i="59"/>
  <c r="BK220" i="36" s="1"/>
  <c r="AV271" i="36"/>
  <c r="T271" i="59"/>
  <c r="BK271" i="36" s="1"/>
  <c r="AV292" i="36"/>
  <c r="T292" i="59"/>
  <c r="BK292" i="36" s="1"/>
  <c r="AY30" i="36"/>
  <c r="T30" i="61"/>
  <c r="BN30" i="36" s="1"/>
  <c r="AR58" i="36"/>
  <c r="T58" i="55"/>
  <c r="BG58" i="36" s="1"/>
  <c r="AR80" i="36"/>
  <c r="T80" i="55"/>
  <c r="BG80" i="36" s="1"/>
  <c r="AR231" i="36"/>
  <c r="T231" i="55"/>
  <c r="BG231" i="36" s="1"/>
  <c r="AR346" i="36"/>
  <c r="T346" i="55"/>
  <c r="BG346" i="36" s="1"/>
  <c r="AS29" i="36"/>
  <c r="T29" i="56"/>
  <c r="BH29" i="36" s="1"/>
  <c r="AS114" i="36"/>
  <c r="T114" i="56"/>
  <c r="BH114" i="36" s="1"/>
  <c r="AS171" i="36"/>
  <c r="T171" i="56"/>
  <c r="BH171" i="36" s="1"/>
  <c r="AS185" i="36"/>
  <c r="T185" i="56"/>
  <c r="BH185" i="36" s="1"/>
  <c r="AS192" i="36"/>
  <c r="T192" i="56"/>
  <c r="BH192" i="36" s="1"/>
  <c r="AS214" i="36"/>
  <c r="T214" i="56"/>
  <c r="BH214" i="36" s="1"/>
  <c r="AS221" i="36"/>
  <c r="T221" i="56"/>
  <c r="BH221" i="36" s="1"/>
  <c r="AS264" i="36"/>
  <c r="T264" i="56"/>
  <c r="BH264" i="36" s="1"/>
  <c r="AO72" i="36"/>
  <c r="T72" i="52"/>
  <c r="BD72" i="36" s="1"/>
  <c r="AP78" i="36"/>
  <c r="T78" i="53"/>
  <c r="BE78" i="36" s="1"/>
  <c r="AP100" i="36"/>
  <c r="T100" i="53"/>
  <c r="BE100" i="36" s="1"/>
  <c r="AP215" i="36"/>
  <c r="T215" i="53"/>
  <c r="BE215" i="36" s="1"/>
  <c r="AP251" i="36"/>
  <c r="T251" i="53"/>
  <c r="BE251" i="36" s="1"/>
  <c r="AP273" i="36"/>
  <c r="T273" i="53"/>
  <c r="BE273" i="36" s="1"/>
  <c r="AP280" i="36"/>
  <c r="T280" i="53"/>
  <c r="BE280" i="36" s="1"/>
  <c r="AP302" i="36"/>
  <c r="T302" i="53"/>
  <c r="BE302" i="36" s="1"/>
  <c r="AP346" i="36"/>
  <c r="T346" i="53"/>
  <c r="BE346" i="36" s="1"/>
  <c r="AQ22" i="36"/>
  <c r="T22" i="54"/>
  <c r="BF22" i="36" s="1"/>
  <c r="AQ51" i="36"/>
  <c r="T51" i="54"/>
  <c r="BF51" i="36" s="1"/>
  <c r="AQ86" i="36"/>
  <c r="T86" i="54"/>
  <c r="BF86" i="36" s="1"/>
  <c r="AQ108" i="36"/>
  <c r="T108" i="54"/>
  <c r="BF108" i="36" s="1"/>
  <c r="AQ137" i="36"/>
  <c r="T137" i="54"/>
  <c r="BF137" i="36" s="1"/>
  <c r="AQ173" i="36"/>
  <c r="T173" i="54"/>
  <c r="BF173" i="36" s="1"/>
  <c r="AQ216" i="36"/>
  <c r="T216" i="54"/>
  <c r="BF216" i="36" s="1"/>
  <c r="AR37" i="36"/>
  <c r="T37" i="55"/>
  <c r="BG37" i="36" s="1"/>
  <c r="AR81" i="36"/>
  <c r="T81" i="55"/>
  <c r="BG81" i="36" s="1"/>
  <c r="AR124" i="36"/>
  <c r="T124" i="55"/>
  <c r="BG124" i="36" s="1"/>
  <c r="AR153" i="36"/>
  <c r="T153" i="55"/>
  <c r="BG153" i="36" s="1"/>
  <c r="AR160" i="36"/>
  <c r="T160" i="55"/>
  <c r="BG160" i="36" s="1"/>
  <c r="AR167" i="36"/>
  <c r="T167" i="55"/>
  <c r="BG167" i="36" s="1"/>
  <c r="AR232" i="36"/>
  <c r="T232" i="55"/>
  <c r="BG232" i="36" s="1"/>
  <c r="AR347" i="36"/>
  <c r="T347" i="55"/>
  <c r="BG347" i="36" s="1"/>
  <c r="AS30" i="36"/>
  <c r="T30" i="56"/>
  <c r="BH30" i="36" s="1"/>
  <c r="AS101" i="36"/>
  <c r="T101" i="56"/>
  <c r="BH101" i="36" s="1"/>
  <c r="AS108" i="36"/>
  <c r="T108" i="56"/>
  <c r="BH108" i="36" s="1"/>
  <c r="AS158" i="36"/>
  <c r="T158" i="56"/>
  <c r="BH158" i="36" s="1"/>
  <c r="AS179" i="36"/>
  <c r="T179" i="56"/>
  <c r="BH179" i="36" s="1"/>
  <c r="AS186" i="36"/>
  <c r="T186" i="56"/>
  <c r="BH186" i="36" s="1"/>
  <c r="AS193" i="36"/>
  <c r="T193" i="56"/>
  <c r="BH193" i="36" s="1"/>
  <c r="AS215" i="36"/>
  <c r="T215" i="56"/>
  <c r="BH215" i="36" s="1"/>
  <c r="AS222" i="36"/>
  <c r="T222" i="56"/>
  <c r="BH222" i="36" s="1"/>
  <c r="AS300" i="36"/>
  <c r="T300" i="56"/>
  <c r="BH300" i="36" s="1"/>
  <c r="AS343" i="36"/>
  <c r="T343" i="56"/>
  <c r="BH343" i="36" s="1"/>
  <c r="AT35" i="36"/>
  <c r="T35" i="57"/>
  <c r="BI35" i="36" s="1"/>
  <c r="AT57" i="36"/>
  <c r="T57" i="57"/>
  <c r="BI57" i="36" s="1"/>
  <c r="AT86" i="36"/>
  <c r="T86" i="57"/>
  <c r="BI86" i="36" s="1"/>
  <c r="AT108" i="36"/>
  <c r="T108" i="57"/>
  <c r="BI108" i="36" s="1"/>
  <c r="AT173" i="36"/>
  <c r="T173" i="57"/>
  <c r="BI173" i="36" s="1"/>
  <c r="AT195" i="36"/>
  <c r="T195" i="57"/>
  <c r="BI195" i="36" s="1"/>
  <c r="AT239" i="36"/>
  <c r="T239" i="57"/>
  <c r="BI239" i="36" s="1"/>
  <c r="AT261" i="36"/>
  <c r="T261" i="57"/>
  <c r="BI261" i="36" s="1"/>
  <c r="AT283" i="36"/>
  <c r="T283" i="57"/>
  <c r="BI283" i="36" s="1"/>
  <c r="AU20" i="36"/>
  <c r="T20" i="58"/>
  <c r="BJ20" i="36" s="1"/>
  <c r="AU34" i="36"/>
  <c r="T34" i="58"/>
  <c r="BJ34" i="36" s="1"/>
  <c r="AU56" i="36"/>
  <c r="T56" i="58"/>
  <c r="BJ56" i="36" s="1"/>
  <c r="AU164" i="36"/>
  <c r="T164" i="58"/>
  <c r="BJ164" i="36" s="1"/>
  <c r="AU214" i="36"/>
  <c r="T214" i="58"/>
  <c r="BJ214" i="36" s="1"/>
  <c r="AU264" i="36"/>
  <c r="T264" i="58"/>
  <c r="BJ264" i="36" s="1"/>
  <c r="AU306" i="36"/>
  <c r="T306" i="58"/>
  <c r="BJ306" i="36" s="1"/>
  <c r="AU357" i="36"/>
  <c r="T357" i="58"/>
  <c r="BJ357" i="36" s="1"/>
  <c r="AV49" i="36"/>
  <c r="T49" i="59"/>
  <c r="BK49" i="36" s="1"/>
  <c r="AV56" i="36"/>
  <c r="T56" i="59"/>
  <c r="BK56" i="36" s="1"/>
  <c r="AV85" i="36"/>
  <c r="T85" i="59"/>
  <c r="BK85" i="36" s="1"/>
  <c r="AV149" i="36"/>
  <c r="T149" i="59"/>
  <c r="BK149" i="36" s="1"/>
  <c r="AV178" i="36"/>
  <c r="T178" i="59"/>
  <c r="BK178" i="36" s="1"/>
  <c r="AV258" i="36"/>
  <c r="T258" i="59"/>
  <c r="BK258" i="36" s="1"/>
  <c r="AV351" i="36"/>
  <c r="T351" i="59"/>
  <c r="BK351" i="36" s="1"/>
  <c r="AW30" i="36"/>
  <c r="T30" i="60"/>
  <c r="BL30" i="36" s="1"/>
  <c r="AW87" i="36"/>
  <c r="T87" i="60"/>
  <c r="BL87" i="36" s="1"/>
  <c r="AW116" i="36"/>
  <c r="T116" i="60"/>
  <c r="BL116" i="36" s="1"/>
  <c r="AW232" i="36"/>
  <c r="T232" i="60"/>
  <c r="BL232" i="36" s="1"/>
  <c r="AW239" i="36"/>
  <c r="T239" i="60"/>
  <c r="BL239" i="36" s="1"/>
  <c r="AW310" i="36"/>
  <c r="T310" i="60"/>
  <c r="BL310" i="36" s="1"/>
  <c r="AW317" i="36"/>
  <c r="T317" i="60"/>
  <c r="BL317" i="36" s="1"/>
  <c r="AY17" i="36"/>
  <c r="T17" i="61"/>
  <c r="BN17" i="36" s="1"/>
  <c r="AY95" i="36"/>
  <c r="T95" i="61"/>
  <c r="BN95" i="36" s="1"/>
  <c r="AY152" i="36"/>
  <c r="T152" i="61"/>
  <c r="BN152" i="36" s="1"/>
  <c r="AY237" i="36"/>
  <c r="T237" i="61"/>
  <c r="BN237" i="36" s="1"/>
  <c r="AY346" i="36"/>
  <c r="T346" i="61"/>
  <c r="BN346" i="36" s="1"/>
  <c r="AX32" i="36"/>
  <c r="T32" i="62"/>
  <c r="BM32" i="36" s="1"/>
  <c r="AX61" i="36"/>
  <c r="T61" i="62"/>
  <c r="BM61" i="36" s="1"/>
  <c r="AX104" i="36"/>
  <c r="T104" i="62"/>
  <c r="BM104" i="36" s="1"/>
  <c r="AX111" i="36"/>
  <c r="T111" i="62"/>
  <c r="BM111" i="36" s="1"/>
  <c r="AX234" i="36"/>
  <c r="T234" i="62"/>
  <c r="BM234" i="36" s="1"/>
  <c r="AX248" i="36"/>
  <c r="T248" i="62"/>
  <c r="BM248" i="36" s="1"/>
  <c r="AO342" i="36"/>
  <c r="T342" i="52"/>
  <c r="BD342" i="36" s="1"/>
  <c r="AW328" i="36"/>
  <c r="T328" i="60"/>
  <c r="BL328" i="36" s="1"/>
  <c r="AP264" i="36"/>
  <c r="T264" i="53"/>
  <c r="BE264" i="36" s="1"/>
  <c r="AQ346" i="36"/>
  <c r="T346" i="54"/>
  <c r="BF346" i="36" s="1"/>
  <c r="AR144" i="36"/>
  <c r="T144" i="55"/>
  <c r="BG144" i="36" s="1"/>
  <c r="AO179" i="36"/>
  <c r="T179" i="52"/>
  <c r="BD179" i="36" s="1"/>
  <c r="AO295" i="36"/>
  <c r="T295" i="52"/>
  <c r="BD295" i="36" s="1"/>
  <c r="AO317" i="36"/>
  <c r="T317" i="52"/>
  <c r="BD317" i="36" s="1"/>
  <c r="AP35" i="36"/>
  <c r="T35" i="53"/>
  <c r="BE35" i="36" s="1"/>
  <c r="AP122" i="36"/>
  <c r="T122" i="53"/>
  <c r="BE122" i="36" s="1"/>
  <c r="AP158" i="36"/>
  <c r="T158" i="53"/>
  <c r="BE158" i="36" s="1"/>
  <c r="AP165" i="36"/>
  <c r="T165" i="53"/>
  <c r="BE165" i="36" s="1"/>
  <c r="AP172" i="36"/>
  <c r="T172" i="53"/>
  <c r="BE172" i="36" s="1"/>
  <c r="AP208" i="36"/>
  <c r="T208" i="53"/>
  <c r="BE208" i="36" s="1"/>
  <c r="AP295" i="36"/>
  <c r="T295" i="53"/>
  <c r="BE295" i="36" s="1"/>
  <c r="AP361" i="36"/>
  <c r="T361" i="53"/>
  <c r="BE361" i="36" s="1"/>
  <c r="AQ15" i="36"/>
  <c r="T15" i="54"/>
  <c r="BF15" i="36" s="1"/>
  <c r="AQ37" i="36"/>
  <c r="T37" i="54"/>
  <c r="BF37" i="36" s="1"/>
  <c r="AQ58" i="36"/>
  <c r="T58" i="54"/>
  <c r="BF58" i="36" s="1"/>
  <c r="AQ130" i="36"/>
  <c r="T130" i="54"/>
  <c r="BF130" i="36" s="1"/>
  <c r="AQ166" i="36"/>
  <c r="T166" i="54"/>
  <c r="BF166" i="36" s="1"/>
  <c r="AQ231" i="36"/>
  <c r="T231" i="54"/>
  <c r="BF231" i="36" s="1"/>
  <c r="AQ260" i="36"/>
  <c r="T260" i="54"/>
  <c r="BF260" i="36" s="1"/>
  <c r="AQ304" i="36"/>
  <c r="T304" i="54"/>
  <c r="BF304" i="36" s="1"/>
  <c r="AR23" i="36"/>
  <c r="T23" i="55"/>
  <c r="BG23" i="36" s="1"/>
  <c r="AR52" i="36"/>
  <c r="T52" i="55"/>
  <c r="BG52" i="36" s="1"/>
  <c r="AR74" i="36"/>
  <c r="T74" i="55"/>
  <c r="BG74" i="36" s="1"/>
  <c r="AR117" i="36"/>
  <c r="T117" i="55"/>
  <c r="BG117" i="36" s="1"/>
  <c r="AR146" i="36"/>
  <c r="T146" i="55"/>
  <c r="BG146" i="36" s="1"/>
  <c r="AR211" i="36"/>
  <c r="T211" i="55"/>
  <c r="BG211" i="36" s="1"/>
  <c r="AR304" i="36"/>
  <c r="T304" i="55"/>
  <c r="BG304" i="36" s="1"/>
  <c r="AS23" i="36"/>
  <c r="T23" i="56"/>
  <c r="BH23" i="36" s="1"/>
  <c r="AS137" i="36"/>
  <c r="T137" i="56"/>
  <c r="BH137" i="36" s="1"/>
  <c r="AS151" i="36"/>
  <c r="T151" i="56"/>
  <c r="BH151" i="36" s="1"/>
  <c r="AS165" i="36"/>
  <c r="T165" i="56"/>
  <c r="BH165" i="36" s="1"/>
  <c r="AS208" i="36"/>
  <c r="T208" i="56"/>
  <c r="BH208" i="36" s="1"/>
  <c r="AS251" i="36"/>
  <c r="T251" i="56"/>
  <c r="BH251" i="36" s="1"/>
  <c r="AS272" i="36"/>
  <c r="T272" i="56"/>
  <c r="BH272" i="36" s="1"/>
  <c r="AS286" i="36"/>
  <c r="T286" i="56"/>
  <c r="BH286" i="36" s="1"/>
  <c r="AS293" i="36"/>
  <c r="T293" i="56"/>
  <c r="BH293" i="36" s="1"/>
  <c r="AS307" i="36"/>
  <c r="T307" i="56"/>
  <c r="BH307" i="36" s="1"/>
  <c r="AS358" i="36"/>
  <c r="T358" i="56"/>
  <c r="BH358" i="36" s="1"/>
  <c r="AT28" i="36"/>
  <c r="T28" i="57"/>
  <c r="BI28" i="36" s="1"/>
  <c r="AT50" i="36"/>
  <c r="T50" i="57"/>
  <c r="BI50" i="36" s="1"/>
  <c r="AT79" i="36"/>
  <c r="T79" i="57"/>
  <c r="BI79" i="36" s="1"/>
  <c r="AT101" i="36"/>
  <c r="T101" i="57"/>
  <c r="BI101" i="36" s="1"/>
  <c r="AT130" i="36"/>
  <c r="T130" i="57"/>
  <c r="BI130" i="36" s="1"/>
  <c r="AT159" i="36"/>
  <c r="T159" i="57"/>
  <c r="BI159" i="36" s="1"/>
  <c r="AT188" i="36"/>
  <c r="T188" i="57"/>
  <c r="BI188" i="36" s="1"/>
  <c r="AT210" i="36"/>
  <c r="T210" i="57"/>
  <c r="BI210" i="36" s="1"/>
  <c r="AT254" i="36"/>
  <c r="T254" i="57"/>
  <c r="BI254" i="36" s="1"/>
  <c r="AT276" i="36"/>
  <c r="T276" i="57"/>
  <c r="BI276" i="36" s="1"/>
  <c r="AT305" i="36"/>
  <c r="T305" i="57"/>
  <c r="BI305" i="36" s="1"/>
  <c r="AT349" i="36"/>
  <c r="T349" i="57"/>
  <c r="BI349" i="36" s="1"/>
  <c r="AU49" i="36"/>
  <c r="T49" i="58"/>
  <c r="BJ49" i="36" s="1"/>
  <c r="AU100" i="36"/>
  <c r="T100" i="58"/>
  <c r="BJ100" i="36" s="1"/>
  <c r="AU107" i="36"/>
  <c r="T107" i="58"/>
  <c r="BJ107" i="36" s="1"/>
  <c r="AU129" i="36"/>
  <c r="T129" i="58"/>
  <c r="BJ129" i="36" s="1"/>
  <c r="AU143" i="36"/>
  <c r="T143" i="58"/>
  <c r="BJ143" i="36" s="1"/>
  <c r="AU157" i="36"/>
  <c r="T157" i="58"/>
  <c r="BJ157" i="36" s="1"/>
  <c r="AU207" i="36"/>
  <c r="T207" i="58"/>
  <c r="BJ207" i="36" s="1"/>
  <c r="AU228" i="36"/>
  <c r="T228" i="58"/>
  <c r="BJ228" i="36" s="1"/>
  <c r="AU257" i="36"/>
  <c r="T257" i="58"/>
  <c r="BJ257" i="36" s="1"/>
  <c r="AU271" i="36"/>
  <c r="T271" i="58"/>
  <c r="BJ271" i="36" s="1"/>
  <c r="AU278" i="36"/>
  <c r="T278" i="58"/>
  <c r="BJ278" i="36" s="1"/>
  <c r="AU285" i="36"/>
  <c r="T285" i="58"/>
  <c r="BJ285" i="36" s="1"/>
  <c r="AU292" i="36"/>
  <c r="T292" i="58"/>
  <c r="BJ292" i="36" s="1"/>
  <c r="AU299" i="36"/>
  <c r="T299" i="58"/>
  <c r="BJ299" i="36" s="1"/>
  <c r="AV20" i="36"/>
  <c r="T20" i="59"/>
  <c r="BK20" i="36" s="1"/>
  <c r="AV71" i="36"/>
  <c r="T71" i="59"/>
  <c r="BK71" i="36" s="1"/>
  <c r="AV128" i="36"/>
  <c r="T128" i="59"/>
  <c r="BK128" i="36" s="1"/>
  <c r="AV135" i="36"/>
  <c r="T135" i="59"/>
  <c r="BK135" i="36" s="1"/>
  <c r="AV142" i="36"/>
  <c r="T142" i="59"/>
  <c r="BK142" i="36" s="1"/>
  <c r="AV164" i="36"/>
  <c r="T164" i="59"/>
  <c r="BK164" i="36" s="1"/>
  <c r="AV171" i="36"/>
  <c r="T171" i="59"/>
  <c r="BK171" i="36" s="1"/>
  <c r="AV193" i="36"/>
  <c r="T193" i="59"/>
  <c r="BK193" i="36" s="1"/>
  <c r="AV222" i="36"/>
  <c r="T222" i="59"/>
  <c r="BK222" i="36" s="1"/>
  <c r="AV251" i="36"/>
  <c r="T251" i="59"/>
  <c r="BK251" i="36" s="1"/>
  <c r="AV294" i="36"/>
  <c r="T294" i="59"/>
  <c r="BK294" i="36" s="1"/>
  <c r="AV344" i="36"/>
  <c r="T344" i="59"/>
  <c r="BK344" i="36" s="1"/>
  <c r="AW16" i="36"/>
  <c r="T16" i="60"/>
  <c r="BL16" i="36" s="1"/>
  <c r="AW66" i="36"/>
  <c r="T66" i="60"/>
  <c r="BL66" i="36" s="1"/>
  <c r="AW73" i="36"/>
  <c r="T73" i="60"/>
  <c r="BL73" i="36" s="1"/>
  <c r="AW80" i="36"/>
  <c r="T80" i="60"/>
  <c r="BL80" i="36" s="1"/>
  <c r="AW138" i="36"/>
  <c r="T138" i="60"/>
  <c r="BL138" i="36" s="1"/>
  <c r="AW145" i="36"/>
  <c r="T145" i="60"/>
  <c r="BL145" i="36" s="1"/>
  <c r="AW174" i="36"/>
  <c r="T174" i="60"/>
  <c r="BL174" i="36" s="1"/>
  <c r="AW203" i="36"/>
  <c r="T203" i="60"/>
  <c r="BL203" i="36" s="1"/>
  <c r="AW225" i="36"/>
  <c r="T225" i="60"/>
  <c r="BL225" i="36" s="1"/>
  <c r="AW296" i="36"/>
  <c r="T296" i="60"/>
  <c r="BL296" i="36" s="1"/>
  <c r="AW303" i="36"/>
  <c r="T303" i="60"/>
  <c r="BL303" i="36" s="1"/>
  <c r="AW354" i="36"/>
  <c r="T354" i="60"/>
  <c r="BL354" i="36" s="1"/>
  <c r="AY32" i="36"/>
  <c r="T32" i="61"/>
  <c r="BN32" i="36" s="1"/>
  <c r="AY39" i="36"/>
  <c r="T39" i="61"/>
  <c r="BN39" i="36" s="1"/>
  <c r="AY60" i="36"/>
  <c r="T60" i="61"/>
  <c r="BN60" i="36" s="1"/>
  <c r="AY81" i="36"/>
  <c r="T81" i="61"/>
  <c r="BN81" i="36" s="1"/>
  <c r="AY124" i="36"/>
  <c r="T124" i="61"/>
  <c r="BN124" i="36" s="1"/>
  <c r="AY145" i="36"/>
  <c r="T145" i="61"/>
  <c r="BN145" i="36" s="1"/>
  <c r="AY166" i="36"/>
  <c r="T166" i="61"/>
  <c r="BN166" i="36" s="1"/>
  <c r="AY173" i="36"/>
  <c r="T173" i="61"/>
  <c r="BN173" i="36" s="1"/>
  <c r="AY216" i="36"/>
  <c r="T216" i="61"/>
  <c r="BN216" i="36" s="1"/>
  <c r="AY223" i="36"/>
  <c r="T223" i="61"/>
  <c r="BN223" i="36" s="1"/>
  <c r="AY230" i="36"/>
  <c r="T230" i="61"/>
  <c r="BN230" i="36" s="1"/>
  <c r="AX90" i="36"/>
  <c r="T90" i="62"/>
  <c r="BM90" i="36" s="1"/>
  <c r="AX192" i="36"/>
  <c r="T192" i="62"/>
  <c r="BM192" i="36" s="1"/>
  <c r="AX199" i="36"/>
  <c r="T199" i="62"/>
  <c r="BM199" i="36" s="1"/>
  <c r="AX227" i="36"/>
  <c r="T227" i="62"/>
  <c r="BM227" i="36" s="1"/>
  <c r="AW321" i="36"/>
  <c r="T321" i="60"/>
  <c r="BL321" i="36" s="1"/>
  <c r="AO63" i="36"/>
  <c r="T63" i="52"/>
  <c r="BD63" i="36" s="1"/>
  <c r="AP91" i="36"/>
  <c r="T91" i="53"/>
  <c r="BE91" i="36" s="1"/>
  <c r="AP120" i="36"/>
  <c r="T120" i="53"/>
  <c r="BE120" i="36" s="1"/>
  <c r="AP206" i="36"/>
  <c r="T206" i="53"/>
  <c r="BE206" i="36" s="1"/>
  <c r="AQ258" i="36"/>
  <c r="T258" i="54"/>
  <c r="BF258" i="36" s="1"/>
  <c r="AQ280" i="36"/>
  <c r="T280" i="54"/>
  <c r="BF280" i="36" s="1"/>
  <c r="AQ302" i="36"/>
  <c r="T302" i="54"/>
  <c r="BF302" i="36" s="1"/>
  <c r="AR108" i="36"/>
  <c r="T108" i="55"/>
  <c r="BG108" i="36" s="1"/>
  <c r="AR115" i="36"/>
  <c r="T115" i="55"/>
  <c r="BG115" i="36" s="1"/>
  <c r="AR180" i="36"/>
  <c r="T180" i="55"/>
  <c r="BG180" i="36" s="1"/>
  <c r="AR209" i="36"/>
  <c r="T209" i="55"/>
  <c r="BG209" i="36" s="1"/>
  <c r="AR245" i="36"/>
  <c r="T245" i="55"/>
  <c r="BG245" i="36" s="1"/>
  <c r="AR281" i="36"/>
  <c r="T281" i="55"/>
  <c r="BG281" i="36" s="1"/>
  <c r="AR302" i="36"/>
  <c r="T302" i="55"/>
  <c r="BG302" i="36" s="1"/>
  <c r="AT157" i="36"/>
  <c r="T157" i="57"/>
  <c r="BI157" i="36" s="1"/>
  <c r="AU105" i="36"/>
  <c r="T105" i="58"/>
  <c r="BJ105" i="36" s="1"/>
  <c r="AU127" i="36"/>
  <c r="T127" i="58"/>
  <c r="BJ127" i="36" s="1"/>
  <c r="AU141" i="36"/>
  <c r="T141" i="58"/>
  <c r="BJ141" i="36" s="1"/>
  <c r="AU198" i="36"/>
  <c r="T198" i="58"/>
  <c r="BJ198" i="36" s="1"/>
  <c r="AU205" i="36"/>
  <c r="T205" i="58"/>
  <c r="BJ205" i="36" s="1"/>
  <c r="AU276" i="36"/>
  <c r="T276" i="58"/>
  <c r="BJ276" i="36" s="1"/>
  <c r="AP77" i="36"/>
  <c r="T77" i="53"/>
  <c r="BE77" i="36" s="1"/>
  <c r="AO115" i="36"/>
  <c r="T115" i="52"/>
  <c r="BD115" i="36" s="1"/>
  <c r="AO208" i="36"/>
  <c r="T208" i="52"/>
  <c r="BD208" i="36" s="1"/>
  <c r="AP21" i="36"/>
  <c r="T21" i="53"/>
  <c r="BE21" i="36" s="1"/>
  <c r="AP28" i="36"/>
  <c r="T28" i="53"/>
  <c r="BE28" i="36" s="1"/>
  <c r="AP64" i="36"/>
  <c r="T64" i="53"/>
  <c r="BE64" i="36" s="1"/>
  <c r="AP115" i="36"/>
  <c r="T115" i="53"/>
  <c r="BE115" i="36" s="1"/>
  <c r="AP144" i="36"/>
  <c r="T144" i="53"/>
  <c r="BE144" i="36" s="1"/>
  <c r="AP194" i="36"/>
  <c r="T194" i="53"/>
  <c r="BE194" i="36" s="1"/>
  <c r="AP237" i="36"/>
  <c r="T237" i="53"/>
  <c r="BE237" i="36" s="1"/>
  <c r="AP259" i="36"/>
  <c r="T259" i="53"/>
  <c r="BE259" i="36" s="1"/>
  <c r="AP288" i="36"/>
  <c r="T288" i="53"/>
  <c r="BE288" i="36" s="1"/>
  <c r="AP310" i="36"/>
  <c r="T310" i="53"/>
  <c r="BE310" i="36" s="1"/>
  <c r="AP354" i="36"/>
  <c r="T354" i="53"/>
  <c r="BE354" i="36" s="1"/>
  <c r="AQ30" i="36"/>
  <c r="T30" i="54"/>
  <c r="BF30" i="36" s="1"/>
  <c r="AQ188" i="36"/>
  <c r="T188" i="54"/>
  <c r="BF188" i="36" s="1"/>
  <c r="AQ246" i="36"/>
  <c r="T246" i="54"/>
  <c r="BF246" i="36" s="1"/>
  <c r="AQ253" i="36"/>
  <c r="T253" i="54"/>
  <c r="BF253" i="36" s="1"/>
  <c r="AR16" i="36"/>
  <c r="T16" i="55"/>
  <c r="BG16" i="36" s="1"/>
  <c r="AR67" i="36"/>
  <c r="T67" i="55"/>
  <c r="BG67" i="36" s="1"/>
  <c r="AR89" i="36"/>
  <c r="T89" i="55"/>
  <c r="BG89" i="36" s="1"/>
  <c r="AR96" i="36"/>
  <c r="T96" i="55"/>
  <c r="BG96" i="36" s="1"/>
  <c r="AR132" i="36"/>
  <c r="T132" i="55"/>
  <c r="BG132" i="36" s="1"/>
  <c r="AR139" i="36"/>
  <c r="T139" i="55"/>
  <c r="BG139" i="36" s="1"/>
  <c r="AR175" i="36"/>
  <c r="T175" i="55"/>
  <c r="BG175" i="36" s="1"/>
  <c r="AR197" i="36"/>
  <c r="T197" i="55"/>
  <c r="BG197" i="36" s="1"/>
  <c r="AR247" i="36"/>
  <c r="T247" i="55"/>
  <c r="BG247" i="36" s="1"/>
  <c r="AR276" i="36"/>
  <c r="T276" i="55"/>
  <c r="BG276" i="36" s="1"/>
  <c r="AS16" i="36"/>
  <c r="T16" i="56"/>
  <c r="BH16" i="36" s="1"/>
  <c r="AS38" i="36"/>
  <c r="T38" i="56"/>
  <c r="BH38" i="36" s="1"/>
  <c r="AS45" i="36"/>
  <c r="T45" i="56"/>
  <c r="BH45" i="36" s="1"/>
  <c r="AS66" i="36"/>
  <c r="T66" i="56"/>
  <c r="BH66" i="36" s="1"/>
  <c r="AS73" i="36"/>
  <c r="T73" i="56"/>
  <c r="BH73" i="36" s="1"/>
  <c r="AS80" i="36"/>
  <c r="T80" i="56"/>
  <c r="BH80" i="36" s="1"/>
  <c r="AS144" i="36"/>
  <c r="T144" i="56"/>
  <c r="BH144" i="36" s="1"/>
  <c r="AS201" i="36"/>
  <c r="T201" i="56"/>
  <c r="BH201" i="36" s="1"/>
  <c r="AS230" i="36"/>
  <c r="T230" i="56"/>
  <c r="BH230" i="36" s="1"/>
  <c r="AS237" i="36"/>
  <c r="T237" i="56"/>
  <c r="BH237" i="36" s="1"/>
  <c r="AS244" i="36"/>
  <c r="T244" i="56"/>
  <c r="BH244" i="36" s="1"/>
  <c r="AS351" i="36"/>
  <c r="T351" i="56"/>
  <c r="BH351" i="36" s="1"/>
  <c r="AT21" i="36"/>
  <c r="T21" i="57"/>
  <c r="BI21" i="36" s="1"/>
  <c r="AT43" i="36"/>
  <c r="T43" i="57"/>
  <c r="BI43" i="36" s="1"/>
  <c r="AT65" i="36"/>
  <c r="T65" i="57"/>
  <c r="BI65" i="36" s="1"/>
  <c r="AT116" i="36"/>
  <c r="T116" i="57"/>
  <c r="BI116" i="36" s="1"/>
  <c r="AT123" i="36"/>
  <c r="T123" i="57"/>
  <c r="BI123" i="36" s="1"/>
  <c r="AT152" i="36"/>
  <c r="T152" i="57"/>
  <c r="BI152" i="36" s="1"/>
  <c r="AT181" i="36"/>
  <c r="T181" i="57"/>
  <c r="BI181" i="36" s="1"/>
  <c r="AT203" i="36"/>
  <c r="T203" i="57"/>
  <c r="BI203" i="36" s="1"/>
  <c r="AT291" i="36"/>
  <c r="T291" i="57"/>
  <c r="BI291" i="36" s="1"/>
  <c r="AT298" i="36"/>
  <c r="T298" i="57"/>
  <c r="BI298" i="36" s="1"/>
  <c r="AT356" i="36"/>
  <c r="T356" i="57"/>
  <c r="BI356" i="36" s="1"/>
  <c r="AU28" i="36"/>
  <c r="T28" i="58"/>
  <c r="BJ28" i="36" s="1"/>
  <c r="AU42" i="36"/>
  <c r="T42" i="58"/>
  <c r="BJ42" i="36" s="1"/>
  <c r="AU86" i="36"/>
  <c r="T86" i="58"/>
  <c r="BJ86" i="36" s="1"/>
  <c r="AU93" i="36"/>
  <c r="T93" i="58"/>
  <c r="BJ93" i="36" s="1"/>
  <c r="AU122" i="36"/>
  <c r="T122" i="58"/>
  <c r="BJ122" i="36" s="1"/>
  <c r="AU172" i="36"/>
  <c r="T172" i="58"/>
  <c r="BJ172" i="36" s="1"/>
  <c r="AU179" i="36"/>
  <c r="T179" i="58"/>
  <c r="BJ179" i="36" s="1"/>
  <c r="AU186" i="36"/>
  <c r="T186" i="58"/>
  <c r="BJ186" i="36" s="1"/>
  <c r="AU193" i="36"/>
  <c r="T193" i="58"/>
  <c r="BJ193" i="36" s="1"/>
  <c r="AU200" i="36"/>
  <c r="T200" i="58"/>
  <c r="BJ200" i="36" s="1"/>
  <c r="AU243" i="36"/>
  <c r="T243" i="58"/>
  <c r="BJ243" i="36" s="1"/>
  <c r="AU314" i="36"/>
  <c r="T314" i="58"/>
  <c r="BJ314" i="36" s="1"/>
  <c r="AV35" i="36"/>
  <c r="T35" i="59"/>
  <c r="BK35" i="36" s="1"/>
  <c r="AV93" i="36"/>
  <c r="T93" i="59"/>
  <c r="BK93" i="36" s="1"/>
  <c r="AV100" i="36"/>
  <c r="T100" i="59"/>
  <c r="BK100" i="36" s="1"/>
  <c r="AV114" i="36"/>
  <c r="T114" i="59"/>
  <c r="BK114" i="36" s="1"/>
  <c r="AV121" i="36"/>
  <c r="T121" i="59"/>
  <c r="BK121" i="36" s="1"/>
  <c r="AV157" i="36"/>
  <c r="T157" i="59"/>
  <c r="BK157" i="36" s="1"/>
  <c r="AV215" i="36"/>
  <c r="T215" i="59"/>
  <c r="BK215" i="36" s="1"/>
  <c r="AV244" i="36"/>
  <c r="T244" i="59"/>
  <c r="BK244" i="36" s="1"/>
  <c r="AV266" i="36"/>
  <c r="T266" i="59"/>
  <c r="BK266" i="36" s="1"/>
  <c r="AV287" i="36"/>
  <c r="T287" i="59"/>
  <c r="BK287" i="36" s="1"/>
  <c r="AV308" i="36"/>
  <c r="T308" i="59"/>
  <c r="BK308" i="36" s="1"/>
  <c r="AW59" i="36"/>
  <c r="T59" i="60"/>
  <c r="BL59" i="36" s="1"/>
  <c r="AW102" i="36"/>
  <c r="T102" i="60"/>
  <c r="BL102" i="36" s="1"/>
  <c r="AW131" i="36"/>
  <c r="T131" i="60"/>
  <c r="BL131" i="36" s="1"/>
  <c r="AW167" i="36"/>
  <c r="T167" i="60"/>
  <c r="BL167" i="36" s="1"/>
  <c r="AW196" i="36"/>
  <c r="T196" i="60"/>
  <c r="BL196" i="36" s="1"/>
  <c r="AW218" i="36"/>
  <c r="T218" i="60"/>
  <c r="BL218" i="36" s="1"/>
  <c r="AW254" i="36"/>
  <c r="T254" i="60"/>
  <c r="BL254" i="36" s="1"/>
  <c r="AW347" i="36"/>
  <c r="T347" i="60"/>
  <c r="BL347" i="36" s="1"/>
  <c r="AY46" i="36"/>
  <c r="T46" i="61"/>
  <c r="BN46" i="36" s="1"/>
  <c r="AY53" i="36"/>
  <c r="T53" i="61"/>
  <c r="BN53" i="36" s="1"/>
  <c r="AY103" i="36"/>
  <c r="T103" i="61"/>
  <c r="BN103" i="36" s="1"/>
  <c r="AY138" i="36"/>
  <c r="T138" i="61"/>
  <c r="BN138" i="36" s="1"/>
  <c r="AY195" i="36"/>
  <c r="T195" i="61"/>
  <c r="BN195" i="36" s="1"/>
  <c r="AY202" i="36"/>
  <c r="T202" i="61"/>
  <c r="BN202" i="36" s="1"/>
  <c r="AY209" i="36"/>
  <c r="T209" i="61"/>
  <c r="BN209" i="36" s="1"/>
  <c r="AY259" i="36"/>
  <c r="T259" i="61"/>
  <c r="BN259" i="36" s="1"/>
  <c r="AY281" i="36"/>
  <c r="T281" i="61"/>
  <c r="BN281" i="36" s="1"/>
  <c r="AY310" i="36"/>
  <c r="T310" i="61"/>
  <c r="BN310" i="36" s="1"/>
  <c r="AY354" i="36"/>
  <c r="T354" i="61"/>
  <c r="BN354" i="36" s="1"/>
  <c r="AX18" i="36"/>
  <c r="T18" i="62"/>
  <c r="BM18" i="36" s="1"/>
  <c r="AX40" i="36"/>
  <c r="T40" i="62"/>
  <c r="BM40" i="36" s="1"/>
  <c r="AX83" i="36"/>
  <c r="T83" i="62"/>
  <c r="BM83" i="36" s="1"/>
  <c r="AX119" i="36"/>
  <c r="T119" i="62"/>
  <c r="BM119" i="36" s="1"/>
  <c r="AX141" i="36"/>
  <c r="T141" i="62"/>
  <c r="BM141" i="36" s="1"/>
  <c r="AX285" i="36"/>
  <c r="T285" i="62"/>
  <c r="BM285" i="36" s="1"/>
  <c r="AX299" i="36"/>
  <c r="T299" i="62"/>
  <c r="BM299" i="36" s="1"/>
  <c r="AX350" i="36"/>
  <c r="T350" i="62"/>
  <c r="BM350" i="36" s="1"/>
  <c r="AP342" i="36"/>
  <c r="T342" i="53"/>
  <c r="BE342" i="36" s="1"/>
  <c r="AY168" i="36"/>
  <c r="T168" i="61"/>
  <c r="BN168" i="36" s="1"/>
  <c r="AX84" i="36"/>
  <c r="T84" i="62"/>
  <c r="BM84" i="36" s="1"/>
  <c r="AX98" i="36"/>
  <c r="T98" i="62"/>
  <c r="BM98" i="36" s="1"/>
  <c r="AX127" i="36"/>
  <c r="T127" i="62"/>
  <c r="BM127" i="36" s="1"/>
  <c r="AX171" i="36"/>
  <c r="T171" i="62"/>
  <c r="BM171" i="36" s="1"/>
  <c r="AX193" i="36"/>
  <c r="T193" i="62"/>
  <c r="BM193" i="36" s="1"/>
  <c r="AX242" i="36"/>
  <c r="T242" i="62"/>
  <c r="BM242" i="36" s="1"/>
  <c r="AX357" i="36"/>
  <c r="T357" i="62"/>
  <c r="BM357" i="36" s="1"/>
  <c r="AX338" i="36"/>
  <c r="T338" i="62"/>
  <c r="BM338" i="36" s="1"/>
  <c r="AX222" i="36"/>
  <c r="T222" i="62"/>
  <c r="BM222" i="36" s="1"/>
  <c r="AX272" i="36"/>
  <c r="T272" i="62"/>
  <c r="BM272" i="36" s="1"/>
  <c r="AV321" i="36"/>
  <c r="T321" i="59"/>
  <c r="BK321" i="36" s="1"/>
  <c r="AX237" i="36"/>
  <c r="T237" i="62"/>
  <c r="BM237" i="36" s="1"/>
  <c r="AT338" i="36"/>
  <c r="T338" i="57"/>
  <c r="BI338" i="36" s="1"/>
  <c r="AW222" i="36"/>
  <c r="T222" i="60"/>
  <c r="BL222" i="36" s="1"/>
  <c r="AW279" i="36"/>
  <c r="T279" i="60"/>
  <c r="BL279" i="36" s="1"/>
  <c r="AW358" i="36"/>
  <c r="T358" i="60"/>
  <c r="BL358" i="36" s="1"/>
  <c r="AY29" i="36"/>
  <c r="T29" i="61"/>
  <c r="BN29" i="36" s="1"/>
  <c r="AY43" i="36"/>
  <c r="T43" i="61"/>
  <c r="BN43" i="36" s="1"/>
  <c r="AY57" i="36"/>
  <c r="T57" i="61"/>
  <c r="BN57" i="36" s="1"/>
  <c r="AY78" i="36"/>
  <c r="T78" i="61"/>
  <c r="BN78" i="36" s="1"/>
  <c r="AY121" i="36"/>
  <c r="T121" i="61"/>
  <c r="BN121" i="36" s="1"/>
  <c r="AY142" i="36"/>
  <c r="T142" i="61"/>
  <c r="BN142" i="36" s="1"/>
  <c r="AY241" i="36"/>
  <c r="T241" i="61"/>
  <c r="BN241" i="36" s="1"/>
  <c r="AY277" i="36"/>
  <c r="T277" i="61"/>
  <c r="BN277" i="36" s="1"/>
  <c r="AX14" i="36"/>
  <c r="T14" i="62"/>
  <c r="BM14" i="36" s="1"/>
  <c r="AX36" i="36"/>
  <c r="T36" i="62"/>
  <c r="BM36" i="36" s="1"/>
  <c r="AX65" i="36"/>
  <c r="T65" i="62"/>
  <c r="BM65" i="36" s="1"/>
  <c r="AX72" i="36"/>
  <c r="T72" i="62"/>
  <c r="BM72" i="36" s="1"/>
  <c r="AX79" i="36"/>
  <c r="T79" i="62"/>
  <c r="BM79" i="36" s="1"/>
  <c r="AX144" i="36"/>
  <c r="T144" i="62"/>
  <c r="BM144" i="36" s="1"/>
  <c r="AX166" i="36"/>
  <c r="T166" i="62"/>
  <c r="BM166" i="36" s="1"/>
  <c r="AU323" i="36"/>
  <c r="T323" i="58"/>
  <c r="BJ323" i="36" s="1"/>
  <c r="AT325" i="36"/>
  <c r="T325" i="57"/>
  <c r="BI325" i="36" s="1"/>
  <c r="AP338" i="36"/>
  <c r="T338" i="53"/>
  <c r="BE338" i="36" s="1"/>
  <c r="AY193" i="36"/>
  <c r="T193" i="61"/>
  <c r="BN193" i="36" s="1"/>
  <c r="AY200" i="36"/>
  <c r="T200" i="61"/>
  <c r="BN200" i="36" s="1"/>
  <c r="AY207" i="36"/>
  <c r="T207" i="61"/>
  <c r="BN207" i="36" s="1"/>
  <c r="AY264" i="36"/>
  <c r="T264" i="61"/>
  <c r="BN264" i="36" s="1"/>
  <c r="AY286" i="36"/>
  <c r="T286" i="61"/>
  <c r="BN286" i="36" s="1"/>
  <c r="AX23" i="36"/>
  <c r="T23" i="62"/>
  <c r="BM23" i="36" s="1"/>
  <c r="AX88" i="36"/>
  <c r="T88" i="62"/>
  <c r="BM88" i="36" s="1"/>
  <c r="AX290" i="36"/>
  <c r="T290" i="62"/>
  <c r="BM290" i="36" s="1"/>
  <c r="AX355" i="36"/>
  <c r="T355" i="62"/>
  <c r="BM355" i="36" s="1"/>
  <c r="AV325" i="36"/>
  <c r="T325" i="59"/>
  <c r="BK325" i="36" s="1"/>
  <c r="AX81" i="36"/>
  <c r="T81" i="62"/>
  <c r="BM81" i="36" s="1"/>
  <c r="AX102" i="36"/>
  <c r="T102" i="62"/>
  <c r="BM102" i="36" s="1"/>
  <c r="AX124" i="36"/>
  <c r="T124" i="62"/>
  <c r="BM124" i="36" s="1"/>
  <c r="AY146" i="36"/>
  <c r="T146" i="61"/>
  <c r="BN146" i="36" s="1"/>
  <c r="AY160" i="36"/>
  <c r="T160" i="61"/>
  <c r="BN160" i="36" s="1"/>
  <c r="AY188" i="36"/>
  <c r="T188" i="61"/>
  <c r="BN188" i="36" s="1"/>
  <c r="AX25" i="36"/>
  <c r="T25" i="62"/>
  <c r="BM25" i="36" s="1"/>
  <c r="AX47" i="36"/>
  <c r="T47" i="62"/>
  <c r="BM47" i="36" s="1"/>
  <c r="AX132" i="36"/>
  <c r="T132" i="62"/>
  <c r="BM132" i="36" s="1"/>
  <c r="AX168" i="36"/>
  <c r="T168" i="62"/>
  <c r="BM168" i="36" s="1"/>
  <c r="AX125" i="36"/>
  <c r="T125" i="62"/>
  <c r="BM125" i="36" s="1"/>
  <c r="AX361" i="36"/>
  <c r="T361" i="62"/>
  <c r="BM361" i="36" s="1"/>
  <c r="AX48" i="36"/>
  <c r="T48" i="62"/>
  <c r="BM48" i="36" s="1"/>
  <c r="AX133" i="36"/>
  <c r="T133" i="62"/>
  <c r="BM133" i="36" s="1"/>
  <c r="AW47" i="36"/>
  <c r="T47" i="60"/>
  <c r="BL47" i="36" s="1"/>
  <c r="AW119" i="36"/>
  <c r="T119" i="60"/>
  <c r="BL119" i="36" s="1"/>
  <c r="AW191" i="36"/>
  <c r="T191" i="60"/>
  <c r="BL191" i="36" s="1"/>
  <c r="AS373" i="36"/>
  <c r="T373" i="56"/>
  <c r="BH373" i="36" s="1"/>
  <c r="AP383" i="36"/>
  <c r="T383" i="53"/>
  <c r="BE383" i="36" s="1"/>
  <c r="AS372" i="36"/>
  <c r="T372" i="56"/>
  <c r="BH372" i="36" s="1"/>
  <c r="AN378" i="36"/>
  <c r="T378" i="15"/>
  <c r="BC378" i="36" s="1"/>
  <c r="AT385" i="36"/>
  <c r="T385" i="57"/>
  <c r="BI385" i="36" s="1"/>
  <c r="AU371" i="36"/>
  <c r="T371" i="58"/>
  <c r="BJ371" i="36" s="1"/>
  <c r="AP377" i="36"/>
  <c r="T377" i="53"/>
  <c r="BE377" i="36" s="1"/>
  <c r="AW380" i="36"/>
  <c r="T380" i="60"/>
  <c r="BL380" i="36" s="1"/>
  <c r="AT373" i="36"/>
  <c r="T373" i="57"/>
  <c r="BI373" i="36" s="1"/>
  <c r="AU375" i="36"/>
  <c r="T375" i="58"/>
  <c r="BJ375" i="36" s="1"/>
  <c r="AP374" i="36"/>
  <c r="T374" i="53"/>
  <c r="BE374" i="36" s="1"/>
  <c r="AT370" i="36"/>
  <c r="T370" i="57"/>
  <c r="BI370" i="36" s="1"/>
  <c r="AO385" i="36"/>
  <c r="T385" i="52"/>
  <c r="BD385" i="36" s="1"/>
  <c r="AS376" i="36"/>
  <c r="T376" i="56"/>
  <c r="BH376" i="36" s="1"/>
  <c r="AW368" i="36"/>
  <c r="T368" i="60"/>
  <c r="BL368" i="36" s="1"/>
  <c r="AR386" i="36"/>
  <c r="T386" i="55"/>
  <c r="BG386" i="36" s="1"/>
  <c r="AO388" i="36"/>
  <c r="T388" i="52"/>
  <c r="BD388" i="36" s="1"/>
  <c r="AP369" i="36"/>
  <c r="T369" i="53"/>
  <c r="BE369" i="36" s="1"/>
  <c r="AT363" i="36"/>
  <c r="T363" i="57"/>
  <c r="BI363" i="36" s="1"/>
  <c r="AW385" i="36"/>
  <c r="T385" i="60"/>
  <c r="BL385" i="36" s="1"/>
  <c r="AQ393" i="36"/>
  <c r="T393" i="54"/>
  <c r="BF393" i="36" s="1"/>
  <c r="AX391" i="36"/>
  <c r="T391" i="62"/>
  <c r="BM391" i="36" s="1"/>
  <c r="T217" i="57"/>
  <c r="BI217" i="36" s="1"/>
  <c r="AK376" i="36"/>
  <c r="T87" i="58"/>
  <c r="BJ87" i="36" s="1"/>
  <c r="T237" i="60"/>
  <c r="BL237" i="36" s="1"/>
  <c r="T251" i="61"/>
  <c r="BN251" i="36" s="1"/>
  <c r="T60" i="62"/>
  <c r="BM60" i="36" s="1"/>
  <c r="T305" i="61"/>
  <c r="BN305" i="36" s="1"/>
  <c r="T224" i="54"/>
  <c r="BF224" i="36" s="1"/>
  <c r="T352" i="62"/>
  <c r="BM352" i="36" s="1"/>
  <c r="T394" i="54"/>
  <c r="BF394" i="36" s="1"/>
  <c r="T68" i="55"/>
  <c r="BG68" i="36" s="1"/>
  <c r="T182" i="55"/>
  <c r="BG182" i="36" s="1"/>
  <c r="T165" i="55"/>
  <c r="BG165" i="36" s="1"/>
  <c r="T111" i="58"/>
  <c r="BJ111" i="36" s="1"/>
  <c r="T277" i="59"/>
  <c r="BK277" i="36" s="1"/>
  <c r="T89" i="59"/>
  <c r="BK89" i="36" s="1"/>
  <c r="T357" i="61"/>
  <c r="BN357" i="36" s="1"/>
  <c r="T221" i="55"/>
  <c r="BG221" i="36" s="1"/>
  <c r="T381" i="53"/>
  <c r="BE381" i="36" s="1"/>
  <c r="T93" i="53"/>
  <c r="BE93" i="36" s="1"/>
  <c r="T296" i="61"/>
  <c r="BN296" i="36" s="1"/>
  <c r="T176" i="61"/>
  <c r="BN176" i="36" s="1"/>
  <c r="T318" i="62"/>
  <c r="BM318" i="36" s="1"/>
  <c r="T22" i="55"/>
  <c r="BG22" i="36" s="1"/>
  <c r="T77" i="55"/>
  <c r="BG77" i="36" s="1"/>
  <c r="T97" i="53"/>
  <c r="BE97" i="36" s="1"/>
  <c r="T196" i="56"/>
  <c r="BH196" i="36" s="1"/>
  <c r="T48" i="56"/>
  <c r="BH48" i="36" s="1"/>
  <c r="T83" i="56"/>
  <c r="BH83" i="36" s="1"/>
  <c r="T106" i="56"/>
  <c r="BH106" i="36" s="1"/>
  <c r="T320" i="57"/>
  <c r="BI320" i="36" s="1"/>
  <c r="T217" i="61"/>
  <c r="BN217" i="36" s="1"/>
  <c r="T251" i="58"/>
  <c r="BJ251" i="36" s="1"/>
  <c r="T382" i="55"/>
  <c r="BG382" i="36" s="1"/>
  <c r="T214" i="59"/>
  <c r="BK214" i="36" s="1"/>
  <c r="T268" i="60"/>
  <c r="BL268" i="36" s="1"/>
  <c r="T277" i="62"/>
  <c r="BM277" i="36" s="1"/>
  <c r="T300" i="58"/>
  <c r="BJ300" i="36" s="1"/>
  <c r="T374" i="58"/>
  <c r="BJ374" i="36" s="1"/>
  <c r="T283" i="56"/>
  <c r="BH283" i="36" s="1"/>
  <c r="T119" i="54"/>
  <c r="BF119" i="36" s="1"/>
  <c r="T270" i="54"/>
  <c r="BF270" i="36" s="1"/>
  <c r="T258" i="56"/>
  <c r="BH258" i="36" s="1"/>
  <c r="T213" i="57"/>
  <c r="BI213" i="36" s="1"/>
  <c r="T167" i="58"/>
  <c r="BJ167" i="36" s="1"/>
  <c r="T91" i="58"/>
  <c r="BJ91" i="36" s="1"/>
  <c r="T184" i="59"/>
  <c r="BK184" i="36" s="1"/>
  <c r="T235" i="62"/>
  <c r="BM235" i="36" s="1"/>
  <c r="S3" i="53"/>
  <c r="T186" i="54"/>
  <c r="BF186" i="36" s="1"/>
  <c r="S3" i="56"/>
  <c r="T210" i="53"/>
  <c r="BE210" i="36" s="1"/>
  <c r="T100" i="54"/>
  <c r="BF100" i="36" s="1"/>
  <c r="T235" i="58"/>
  <c r="BJ235" i="36" s="1"/>
  <c r="T159" i="53"/>
  <c r="BE159" i="36" s="1"/>
  <c r="T117" i="54"/>
  <c r="BF117" i="36" s="1"/>
  <c r="T355" i="58"/>
  <c r="BJ355" i="36" s="1"/>
  <c r="T274" i="58"/>
  <c r="BJ274" i="36" s="1"/>
  <c r="T178" i="61"/>
  <c r="BN178" i="36" s="1"/>
  <c r="T115" i="57"/>
  <c r="BI115" i="36" s="1"/>
  <c r="T82" i="57"/>
  <c r="BI82" i="36" s="1"/>
  <c r="T105" i="57"/>
  <c r="BI105" i="36" s="1"/>
  <c r="T185" i="57"/>
  <c r="BI185" i="36" s="1"/>
  <c r="T312" i="59"/>
  <c r="BK312" i="36" s="1"/>
  <c r="T42" i="61"/>
  <c r="BN42" i="36" s="1"/>
  <c r="T82" i="62"/>
  <c r="BM82" i="36" s="1"/>
  <c r="T362" i="60"/>
  <c r="BL362" i="36" s="1"/>
  <c r="T53" i="59"/>
  <c r="BK53" i="36" s="1"/>
  <c r="T104" i="59"/>
  <c r="BK104" i="36" s="1"/>
  <c r="T188" i="55"/>
  <c r="BG188" i="36" s="1"/>
  <c r="T50" i="55"/>
  <c r="BG50" i="36" s="1"/>
  <c r="T25" i="61"/>
  <c r="BN25" i="36" s="1"/>
  <c r="T382" i="56"/>
  <c r="BH382" i="36" s="1"/>
  <c r="T371" i="61"/>
  <c r="BN371" i="36" s="1"/>
  <c r="T261" i="60"/>
  <c r="BL261" i="36" s="1"/>
  <c r="T190" i="56"/>
  <c r="BH190" i="36" s="1"/>
  <c r="T59" i="53"/>
  <c r="BE59" i="36" s="1"/>
  <c r="T317" i="53"/>
  <c r="BE317" i="36" s="1"/>
  <c r="T98" i="53"/>
  <c r="BE98" i="36" s="1"/>
  <c r="T41" i="53"/>
  <c r="BE41" i="36" s="1"/>
  <c r="T96" i="53"/>
  <c r="BE96" i="36" s="1"/>
  <c r="T210" i="54"/>
  <c r="BF210" i="36" s="1"/>
  <c r="T183" i="55"/>
  <c r="BG183" i="36" s="1"/>
  <c r="T279" i="59"/>
  <c r="BK279" i="36" s="1"/>
  <c r="T306" i="60"/>
  <c r="BL306" i="36" s="1"/>
  <c r="T23" i="60"/>
  <c r="BL23" i="36" s="1"/>
  <c r="T99" i="62"/>
  <c r="BM99" i="36" s="1"/>
  <c r="T305" i="62"/>
  <c r="BM305" i="36" s="1"/>
  <c r="T203" i="55"/>
  <c r="BG203" i="36" s="1"/>
  <c r="T107" i="59"/>
  <c r="BK107" i="36" s="1"/>
  <c r="T350" i="60"/>
  <c r="BL350" i="36" s="1"/>
  <c r="T328" i="53"/>
  <c r="BE328" i="36" s="1"/>
  <c r="T378" i="52"/>
  <c r="BD378" i="36" s="1"/>
  <c r="T361" i="60"/>
  <c r="BL361" i="36" s="1"/>
  <c r="T302" i="60"/>
  <c r="BL302" i="36" s="1"/>
  <c r="T15" i="56"/>
  <c r="BH15" i="36" s="1"/>
  <c r="T20" i="61"/>
  <c r="BN20" i="36" s="1"/>
  <c r="T136" i="54"/>
  <c r="BF136" i="36" s="1"/>
  <c r="T204" i="55"/>
  <c r="BG204" i="36" s="1"/>
  <c r="T247" i="57"/>
  <c r="BI247" i="36" s="1"/>
  <c r="T274" i="55"/>
  <c r="BG274" i="36" s="1"/>
  <c r="T348" i="54"/>
  <c r="BF348" i="36" s="1"/>
  <c r="T284" i="62"/>
  <c r="BM284" i="36" s="1"/>
  <c r="T185" i="62"/>
  <c r="BM185" i="36" s="1"/>
  <c r="T78" i="58"/>
  <c r="BJ78" i="36" s="1"/>
  <c r="T74" i="62"/>
  <c r="BM74" i="36" s="1"/>
  <c r="T67" i="61"/>
  <c r="BN67" i="36" s="1"/>
  <c r="T71" i="58"/>
  <c r="BJ71" i="36" s="1"/>
  <c r="T42" i="59"/>
  <c r="BK42" i="36" s="1"/>
  <c r="T179" i="53"/>
  <c r="BE179" i="36" s="1"/>
  <c r="T325" i="54"/>
  <c r="BF325" i="36" s="1"/>
  <c r="T281" i="60"/>
  <c r="BL281" i="36" s="1"/>
  <c r="T215" i="61"/>
  <c r="BN215" i="36" s="1"/>
  <c r="T180" i="61"/>
  <c r="BN180" i="36" s="1"/>
  <c r="T116" i="54"/>
  <c r="BF116" i="36" s="1"/>
  <c r="T130" i="56"/>
  <c r="BH130" i="36" s="1"/>
  <c r="S3" i="57"/>
  <c r="T115" i="56"/>
  <c r="BH115" i="36" s="1"/>
  <c r="T232" i="57"/>
  <c r="BI232" i="36" s="1"/>
  <c r="T40" i="59"/>
  <c r="BK40" i="36" s="1"/>
  <c r="T238" i="54"/>
  <c r="BF238" i="36" s="1"/>
  <c r="T352" i="61"/>
  <c r="BN352" i="36" s="1"/>
  <c r="T325" i="62"/>
  <c r="BM325" i="36" s="1"/>
  <c r="T129" i="57"/>
  <c r="BI129" i="36" s="1"/>
  <c r="T312" i="57"/>
  <c r="BI312" i="36" s="1"/>
  <c r="T92" i="59"/>
  <c r="BK92" i="36" s="1"/>
  <c r="T80" i="62"/>
  <c r="BM80" i="36" s="1"/>
  <c r="T168" i="53"/>
  <c r="BE168" i="36" s="1"/>
  <c r="T351" i="54"/>
  <c r="BF351" i="36" s="1"/>
  <c r="T77" i="58"/>
  <c r="BJ77" i="36" s="1"/>
  <c r="T127" i="59"/>
  <c r="BK127" i="36" s="1"/>
  <c r="T115" i="60"/>
  <c r="BL115" i="36" s="1"/>
  <c r="T148" i="62"/>
  <c r="BM148" i="36" s="1"/>
  <c r="T192" i="61"/>
  <c r="BN192" i="36" s="1"/>
  <c r="T137" i="61"/>
  <c r="BN137" i="36" s="1"/>
  <c r="T331" i="61"/>
  <c r="BN331" i="36" s="1"/>
  <c r="T99" i="58"/>
  <c r="BJ99" i="36" s="1"/>
  <c r="T186" i="59"/>
  <c r="BK186" i="36" s="1"/>
  <c r="T178" i="56"/>
  <c r="BH178" i="36" s="1"/>
  <c r="T250" i="58"/>
  <c r="BJ250" i="36" s="1"/>
  <c r="T323" i="61"/>
  <c r="BN323" i="36" s="1"/>
  <c r="T267" i="54"/>
  <c r="BF267" i="36" s="1"/>
  <c r="T189" i="55"/>
  <c r="BG189" i="36" s="1"/>
  <c r="T30" i="55"/>
  <c r="BG30" i="36" s="1"/>
  <c r="T65" i="60"/>
  <c r="BL65" i="36" s="1"/>
  <c r="T285" i="56"/>
  <c r="BH285" i="36" s="1"/>
  <c r="T291" i="58"/>
  <c r="BJ291" i="36" s="1"/>
  <c r="T320" i="59"/>
  <c r="BK320" i="36" s="1"/>
  <c r="T247" i="60"/>
  <c r="BL247" i="36" s="1"/>
  <c r="T87" i="56"/>
  <c r="BH87" i="36" s="1"/>
  <c r="T177" i="56"/>
  <c r="BH177" i="36" s="1"/>
  <c r="T45" i="62"/>
  <c r="BM45" i="36" s="1"/>
  <c r="T144" i="57"/>
  <c r="BI144" i="36" s="1"/>
  <c r="T273" i="59"/>
  <c r="BK273" i="36" s="1"/>
  <c r="T314" i="59"/>
  <c r="BK314" i="36" s="1"/>
  <c r="T364" i="55"/>
  <c r="BG364" i="36" s="1"/>
  <c r="T279" i="56"/>
  <c r="BH279" i="36" s="1"/>
  <c r="T335" i="52"/>
  <c r="BD335" i="36" s="1"/>
  <c r="T74" i="61"/>
  <c r="BN74" i="36" s="1"/>
  <c r="T255" i="61"/>
  <c r="BN255" i="36" s="1"/>
  <c r="T16" i="62"/>
  <c r="BM16" i="36" s="1"/>
  <c r="T358" i="59"/>
  <c r="BK358" i="36" s="1"/>
  <c r="AI10" i="36"/>
  <c r="T65" i="54"/>
  <c r="BF65" i="36" s="1"/>
  <c r="T122" i="62"/>
  <c r="BM122" i="36" s="1"/>
  <c r="T76" i="62"/>
  <c r="BM76" i="36" s="1"/>
  <c r="T23" i="61"/>
  <c r="BN23" i="36" s="1"/>
  <c r="T98" i="58"/>
  <c r="BJ98" i="36" s="1"/>
  <c r="T315" i="59"/>
  <c r="BK315" i="36" s="1"/>
  <c r="T244" i="62"/>
  <c r="BM244" i="36" s="1"/>
  <c r="T52" i="62"/>
  <c r="BM52" i="36" s="1"/>
  <c r="T228" i="54"/>
  <c r="BF228" i="36" s="1"/>
  <c r="T41" i="62"/>
  <c r="BM41" i="36" s="1"/>
  <c r="T71" i="52"/>
  <c r="BD71" i="36" s="1"/>
  <c r="T342" i="59"/>
  <c r="BK342" i="36" s="1"/>
  <c r="T319" i="54"/>
  <c r="BF319" i="36" s="1"/>
  <c r="T53" i="62"/>
  <c r="BM53" i="36" s="1"/>
  <c r="T314" i="56"/>
  <c r="BH314" i="36" s="1"/>
  <c r="T100" i="57"/>
  <c r="BI100" i="36" s="1"/>
  <c r="T64" i="58"/>
  <c r="BJ64" i="36" s="1"/>
  <c r="T55" i="59"/>
  <c r="BK55" i="36" s="1"/>
  <c r="T27" i="59"/>
  <c r="BK27" i="36" s="1"/>
  <c r="T133" i="59"/>
  <c r="BK133" i="36" s="1"/>
  <c r="T327" i="60"/>
  <c r="BL327" i="36" s="1"/>
  <c r="T244" i="61"/>
  <c r="BN244" i="36" s="1"/>
  <c r="T149" i="62"/>
  <c r="BM149" i="36" s="1"/>
  <c r="T108" i="52"/>
  <c r="BD108" i="36" s="1"/>
  <c r="T83" i="59"/>
  <c r="BK83" i="36" s="1"/>
  <c r="T128" i="61"/>
  <c r="BN128" i="36" s="1"/>
  <c r="T272" i="61"/>
  <c r="BN272" i="36" s="1"/>
  <c r="T159" i="61"/>
  <c r="BN159" i="36" s="1"/>
  <c r="T180" i="54"/>
  <c r="BF180" i="36" s="1"/>
  <c r="T160" i="60"/>
  <c r="BL160" i="36" s="1"/>
  <c r="T33" i="59"/>
  <c r="BK33" i="36" s="1"/>
  <c r="T159" i="60"/>
  <c r="BL159" i="36" s="1"/>
  <c r="T189" i="61"/>
  <c r="BN189" i="36" s="1"/>
  <c r="T117" i="61"/>
  <c r="BN117" i="36" s="1"/>
  <c r="T137" i="57"/>
  <c r="BI137" i="36" s="1"/>
  <c r="T243" i="54"/>
  <c r="BF243" i="36" s="1"/>
  <c r="T318" i="58"/>
  <c r="BJ318" i="36" s="1"/>
  <c r="T174" i="61"/>
  <c r="BN174" i="36" s="1"/>
  <c r="T109" i="61"/>
  <c r="BN109" i="36" s="1"/>
  <c r="T89" i="62"/>
  <c r="BM89" i="36" s="1"/>
  <c r="T100" i="55"/>
  <c r="BG100" i="36" s="1"/>
  <c r="T296" i="58"/>
  <c r="BJ296" i="36" s="1"/>
  <c r="T177" i="62"/>
  <c r="BM177" i="36" s="1"/>
  <c r="T260" i="60"/>
  <c r="BL260" i="36" s="1"/>
  <c r="T150" i="58"/>
  <c r="BJ150" i="36" s="1"/>
  <c r="T64" i="59"/>
  <c r="BK64" i="36" s="1"/>
  <c r="T181" i="60"/>
  <c r="BL181" i="36" s="1"/>
  <c r="T305" i="59"/>
  <c r="BK305" i="36" s="1"/>
  <c r="T342" i="60"/>
  <c r="BL342" i="36" s="1"/>
  <c r="T155" i="58"/>
  <c r="BJ155" i="36" s="1"/>
  <c r="T33" i="60"/>
  <c r="BL33" i="36" s="1"/>
  <c r="T54" i="62"/>
  <c r="BM54" i="36" s="1"/>
  <c r="T99" i="52"/>
  <c r="BD99" i="36" s="1"/>
  <c r="T109" i="60"/>
  <c r="BL109" i="36" s="1"/>
  <c r="T344" i="54"/>
  <c r="BF344" i="36" s="1"/>
  <c r="T327" i="62"/>
  <c r="BM327" i="36" s="1"/>
  <c r="T363" i="54"/>
  <c r="BF363" i="36" s="1"/>
  <c r="T375" i="54"/>
  <c r="BF375" i="36" s="1"/>
  <c r="T364" i="54"/>
  <c r="BF364" i="36" s="1"/>
  <c r="AR284" i="36"/>
  <c r="S9" i="55"/>
  <c r="T230" i="53"/>
  <c r="BE230" i="36" s="1"/>
  <c r="T272" i="53"/>
  <c r="BE272" i="36" s="1"/>
  <c r="T384" i="55"/>
  <c r="BG384" i="36" s="1"/>
  <c r="T195" i="54"/>
  <c r="BF195" i="36" s="1"/>
  <c r="T44" i="54"/>
  <c r="BF44" i="36" s="1"/>
  <c r="T172" i="52"/>
  <c r="BD172" i="36" s="1"/>
  <c r="S3" i="55"/>
  <c r="T295" i="55"/>
  <c r="BG295" i="36" s="1"/>
  <c r="T378" i="53"/>
  <c r="BE378" i="36" s="1"/>
  <c r="T391" i="53"/>
  <c r="BE391" i="36" s="1"/>
  <c r="AK332" i="36"/>
  <c r="AC10" i="36"/>
  <c r="AQ284" i="36"/>
  <c r="S9" i="54"/>
  <c r="T384" i="53"/>
  <c r="BE384" i="36" s="1"/>
  <c r="T59" i="55"/>
  <c r="BG59" i="36" s="1"/>
  <c r="AP284" i="36"/>
  <c r="S9" i="53"/>
  <c r="T294" i="53"/>
  <c r="BE294" i="36" s="1"/>
  <c r="T283" i="55"/>
  <c r="BG283" i="36" s="1"/>
  <c r="T376" i="15"/>
  <c r="BC376" i="36" s="1"/>
  <c r="T338" i="55"/>
  <c r="BG338" i="36" s="1"/>
  <c r="T374" i="15"/>
  <c r="BC374" i="36" s="1"/>
  <c r="AB10" i="36"/>
  <c r="T107" i="53"/>
  <c r="BE107" i="36" s="1"/>
  <c r="T110" i="55"/>
  <c r="BG110" i="36" s="1"/>
  <c r="T288" i="52"/>
  <c r="BD288" i="36" s="1"/>
  <c r="T123" i="55"/>
  <c r="BG123" i="36" s="1"/>
  <c r="T371" i="15"/>
  <c r="BC371" i="36" s="1"/>
  <c r="T311" i="54"/>
  <c r="BF311" i="36" s="1"/>
  <c r="T370" i="15"/>
  <c r="BC370" i="36" s="1"/>
  <c r="T326" i="54"/>
  <c r="BF326" i="36" s="1"/>
  <c r="T48" i="52"/>
  <c r="BD48" i="36" s="1"/>
  <c r="T266" i="53"/>
  <c r="BE266" i="36" s="1"/>
  <c r="T86" i="53"/>
  <c r="BE86" i="36" s="1"/>
  <c r="T276" i="53"/>
  <c r="BE276" i="36" s="1"/>
  <c r="T87" i="53"/>
  <c r="BE87" i="36" s="1"/>
  <c r="T71" i="53"/>
  <c r="BE71" i="36" s="1"/>
  <c r="T212" i="53"/>
  <c r="BE212" i="36" s="1"/>
  <c r="T56" i="53"/>
  <c r="BE56" i="36" s="1"/>
  <c r="T129" i="53"/>
  <c r="BE129" i="36" s="1"/>
  <c r="T73" i="53"/>
  <c r="BE73" i="36" s="1"/>
  <c r="T95" i="53"/>
  <c r="BE95" i="36" s="1"/>
  <c r="T273" i="54"/>
  <c r="BF273" i="36" s="1"/>
  <c r="T80" i="54"/>
  <c r="BF80" i="36" s="1"/>
  <c r="T263" i="54"/>
  <c r="BF263" i="36" s="1"/>
  <c r="T288" i="54"/>
  <c r="BF288" i="36" s="1"/>
  <c r="T139" i="54"/>
  <c r="BF139" i="36" s="1"/>
  <c r="T123" i="54"/>
  <c r="BF123" i="36" s="1"/>
  <c r="T308" i="54"/>
  <c r="BF308" i="36" s="1"/>
  <c r="T88" i="55"/>
  <c r="BG88" i="36" s="1"/>
  <c r="T65" i="55"/>
  <c r="BG65" i="36" s="1"/>
  <c r="T240" i="55"/>
  <c r="BG240" i="36" s="1"/>
  <c r="T315" i="55"/>
  <c r="BG315" i="36" s="1"/>
  <c r="T168" i="55"/>
  <c r="BG168" i="36" s="1"/>
  <c r="T316" i="55"/>
  <c r="BG316" i="36" s="1"/>
  <c r="T161" i="52"/>
  <c r="BD161" i="36" s="1"/>
  <c r="T45" i="55"/>
  <c r="BG45" i="36" s="1"/>
  <c r="T254" i="55"/>
  <c r="BG254" i="36" s="1"/>
  <c r="T252" i="55"/>
  <c r="BG252" i="36" s="1"/>
  <c r="T128" i="55"/>
  <c r="BG128" i="36" s="1"/>
  <c r="T27" i="55"/>
  <c r="BG27" i="36" s="1"/>
  <c r="T243" i="55"/>
  <c r="BG243" i="36" s="1"/>
  <c r="T113" i="55"/>
  <c r="BG113" i="36" s="1"/>
  <c r="T199" i="54"/>
  <c r="BF199" i="36" s="1"/>
  <c r="T218" i="54"/>
  <c r="BF218" i="36" s="1"/>
  <c r="T40" i="52"/>
  <c r="BD40" i="36" s="1"/>
  <c r="T101" i="55"/>
  <c r="BG101" i="36" s="1"/>
  <c r="T150" i="54"/>
  <c r="BF150" i="36" s="1"/>
  <c r="T103" i="52"/>
  <c r="BD103" i="36" s="1"/>
  <c r="T300" i="52"/>
  <c r="BD300" i="36" s="1"/>
  <c r="T353" i="53"/>
  <c r="BE353" i="36" s="1"/>
  <c r="T357" i="55"/>
  <c r="BG357" i="36" s="1"/>
  <c r="T352" i="53"/>
  <c r="BE352" i="36" s="1"/>
  <c r="T328" i="54"/>
  <c r="BF328" i="36" s="1"/>
  <c r="T333" i="53"/>
  <c r="BE333" i="36" s="1"/>
  <c r="T377" i="15"/>
  <c r="BC377" i="36" s="1"/>
  <c r="T101" i="54"/>
  <c r="BF101" i="36" s="1"/>
  <c r="T261" i="55"/>
  <c r="BG261" i="36" s="1"/>
  <c r="T135" i="55"/>
  <c r="BG135" i="36" s="1"/>
  <c r="T267" i="55"/>
  <c r="BG267" i="36" s="1"/>
  <c r="T384" i="52"/>
  <c r="BD384" i="36" s="1"/>
  <c r="T21" i="52"/>
  <c r="BD21" i="36" s="1"/>
  <c r="T244" i="53"/>
  <c r="BE244" i="36" s="1"/>
  <c r="T70" i="53"/>
  <c r="BE70" i="36" s="1"/>
  <c r="T265" i="53"/>
  <c r="BE265" i="36" s="1"/>
  <c r="T185" i="53"/>
  <c r="BE185" i="36" s="1"/>
  <c r="T145" i="54"/>
  <c r="BF145" i="36" s="1"/>
  <c r="T152" i="54"/>
  <c r="BF152" i="36" s="1"/>
  <c r="T43" i="55"/>
  <c r="BG43" i="36" s="1"/>
  <c r="T218" i="55"/>
  <c r="BG218" i="36" s="1"/>
  <c r="T214" i="52"/>
  <c r="BD214" i="36" s="1"/>
  <c r="T351" i="53"/>
  <c r="BE351" i="36" s="1"/>
  <c r="T36" i="55"/>
  <c r="BG36" i="36" s="1"/>
  <c r="T238" i="55"/>
  <c r="BG238" i="36" s="1"/>
  <c r="T303" i="55"/>
  <c r="BG303" i="36" s="1"/>
  <c r="T329" i="53"/>
  <c r="BE329" i="36" s="1"/>
  <c r="T201" i="53"/>
  <c r="BE201" i="36" s="1"/>
  <c r="T151" i="53"/>
  <c r="BE151" i="36" s="1"/>
  <c r="T14" i="54"/>
  <c r="BF14" i="36" s="1"/>
  <c r="T230" i="55"/>
  <c r="BG230" i="36" s="1"/>
  <c r="T222" i="53"/>
  <c r="BE222" i="36" s="1"/>
  <c r="T254" i="53"/>
  <c r="BE254" i="36" s="1"/>
  <c r="T130" i="53"/>
  <c r="BE130" i="36" s="1"/>
  <c r="T214" i="53"/>
  <c r="BE214" i="36" s="1"/>
  <c r="T131" i="53"/>
  <c r="BE131" i="36" s="1"/>
  <c r="T249" i="53"/>
  <c r="BE249" i="36" s="1"/>
  <c r="T106" i="53"/>
  <c r="BE106" i="36" s="1"/>
  <c r="T306" i="54"/>
  <c r="BF306" i="36" s="1"/>
  <c r="T207" i="55"/>
  <c r="BG207" i="36" s="1"/>
  <c r="T215" i="55"/>
  <c r="BG215" i="36" s="1"/>
  <c r="T17" i="55"/>
  <c r="BG17" i="36" s="1"/>
  <c r="T172" i="55"/>
  <c r="BG172" i="36" s="1"/>
  <c r="T314" i="55"/>
  <c r="BG314" i="36" s="1"/>
  <c r="T311" i="55"/>
  <c r="BG311" i="36" s="1"/>
  <c r="T208" i="54"/>
  <c r="BF208" i="36" s="1"/>
  <c r="T134" i="54"/>
  <c r="BF134" i="36" s="1"/>
  <c r="T272" i="54"/>
  <c r="BF272" i="36" s="1"/>
  <c r="T76" i="53"/>
  <c r="BE76" i="36" s="1"/>
  <c r="T146" i="53"/>
  <c r="BE146" i="36" s="1"/>
  <c r="T368" i="52"/>
  <c r="BD368" i="36" s="1"/>
  <c r="T65" i="53"/>
  <c r="BE65" i="36" s="1"/>
  <c r="T375" i="52"/>
  <c r="BD375" i="36" s="1"/>
  <c r="T358" i="53"/>
  <c r="BE358" i="36" s="1"/>
  <c r="T360" i="53"/>
  <c r="BE360" i="36" s="1"/>
  <c r="T369" i="54"/>
  <c r="BF369" i="36" s="1"/>
  <c r="T340" i="53"/>
  <c r="BE340" i="36" s="1"/>
  <c r="T370" i="54"/>
  <c r="BF370" i="36" s="1"/>
  <c r="T366" i="55"/>
  <c r="BG366" i="36" s="1"/>
  <c r="T87" i="55"/>
  <c r="BG87" i="36" s="1"/>
  <c r="T359" i="55"/>
  <c r="BG359" i="36" s="1"/>
  <c r="T19" i="55"/>
  <c r="BG19" i="36" s="1"/>
  <c r="T35" i="54"/>
  <c r="BF35" i="36" s="1"/>
  <c r="T379" i="52"/>
  <c r="BD379" i="36" s="1"/>
  <c r="T357" i="53"/>
  <c r="BE357" i="36" s="1"/>
  <c r="T132" i="52"/>
  <c r="BD132" i="36" s="1"/>
  <c r="T54" i="53"/>
  <c r="BE54" i="36" s="1"/>
  <c r="T15" i="53"/>
  <c r="BE15" i="36" s="1"/>
  <c r="T355" i="53"/>
  <c r="BE355" i="36" s="1"/>
  <c r="T190" i="53"/>
  <c r="BE190" i="36" s="1"/>
  <c r="T173" i="53"/>
  <c r="BE173" i="36" s="1"/>
  <c r="T198" i="53"/>
  <c r="BE198" i="36" s="1"/>
  <c r="T295" i="54"/>
  <c r="BF295" i="36" s="1"/>
  <c r="T292" i="54"/>
  <c r="BF292" i="36" s="1"/>
  <c r="T28" i="54"/>
  <c r="BF28" i="36" s="1"/>
  <c r="T256" i="54"/>
  <c r="BF256" i="36" s="1"/>
  <c r="T167" i="54"/>
  <c r="BF167" i="36" s="1"/>
  <c r="T94" i="54"/>
  <c r="BF94" i="36" s="1"/>
  <c r="T44" i="55"/>
  <c r="BG44" i="36" s="1"/>
  <c r="T21" i="55"/>
  <c r="BG21" i="36" s="1"/>
  <c r="T141" i="55"/>
  <c r="BG141" i="36" s="1"/>
  <c r="T360" i="55"/>
  <c r="BG360" i="36" s="1"/>
  <c r="T96" i="52"/>
  <c r="BD96" i="36" s="1"/>
  <c r="T157" i="53"/>
  <c r="BE157" i="36" s="1"/>
  <c r="T43" i="53"/>
  <c r="BE43" i="36" s="1"/>
  <c r="T243" i="53"/>
  <c r="BE243" i="36" s="1"/>
  <c r="T103" i="53"/>
  <c r="BE103" i="36" s="1"/>
  <c r="T136" i="53"/>
  <c r="BE136" i="36" s="1"/>
  <c r="T180" i="53"/>
  <c r="BE180" i="36" s="1"/>
  <c r="T49" i="53"/>
  <c r="BE49" i="36" s="1"/>
  <c r="T104" i="53"/>
  <c r="BE104" i="36" s="1"/>
  <c r="T195" i="53"/>
  <c r="BE195" i="36" s="1"/>
  <c r="T271" i="53"/>
  <c r="BE271" i="36" s="1"/>
  <c r="T183" i="53"/>
  <c r="BE183" i="36" s="1"/>
  <c r="T220" i="53"/>
  <c r="BE220" i="36" s="1"/>
  <c r="T56" i="54"/>
  <c r="BF56" i="36" s="1"/>
  <c r="T63" i="54"/>
  <c r="BF63" i="36" s="1"/>
  <c r="T158" i="54"/>
  <c r="BF158" i="36" s="1"/>
  <c r="T316" i="54"/>
  <c r="BF316" i="36" s="1"/>
  <c r="T85" i="54"/>
  <c r="BF85" i="36" s="1"/>
  <c r="T212" i="54"/>
  <c r="BF212" i="36" s="1"/>
  <c r="T275" i="54"/>
  <c r="BF275" i="36" s="1"/>
  <c r="T189" i="54"/>
  <c r="BF189" i="36" s="1"/>
  <c r="T297" i="55"/>
  <c r="BG297" i="36" s="1"/>
  <c r="T174" i="55"/>
  <c r="BG174" i="36" s="1"/>
  <c r="T53" i="55"/>
  <c r="BG53" i="36" s="1"/>
  <c r="T162" i="55"/>
  <c r="BG162" i="36" s="1"/>
  <c r="T161" i="55"/>
  <c r="BG161" i="36" s="1"/>
  <c r="T338" i="15"/>
  <c r="BC338" i="36" s="1"/>
  <c r="T307" i="53"/>
  <c r="BE307" i="36" s="1"/>
  <c r="T161" i="54"/>
  <c r="BF161" i="36" s="1"/>
  <c r="T271" i="54"/>
  <c r="BF271" i="36" s="1"/>
  <c r="T103" i="55"/>
  <c r="BG103" i="36" s="1"/>
  <c r="T104" i="55"/>
  <c r="BG104" i="36" s="1"/>
  <c r="T290" i="55"/>
  <c r="BG290" i="36" s="1"/>
  <c r="T171" i="55"/>
  <c r="BG171" i="36" s="1"/>
  <c r="T279" i="55"/>
  <c r="BG279" i="36" s="1"/>
  <c r="T165" i="54"/>
  <c r="BF165" i="36" s="1"/>
  <c r="T105" i="54"/>
  <c r="BF105" i="36" s="1"/>
  <c r="T227" i="54"/>
  <c r="BF227" i="36" s="1"/>
  <c r="T287" i="52"/>
  <c r="BD287" i="36" s="1"/>
  <c r="T282" i="54"/>
  <c r="BF282" i="36" s="1"/>
  <c r="T250" i="54"/>
  <c r="BF250" i="36" s="1"/>
  <c r="T150" i="52"/>
  <c r="BD150" i="36" s="1"/>
  <c r="T390" i="52"/>
  <c r="BD390" i="36" s="1"/>
  <c r="T369" i="52"/>
  <c r="BD369" i="36" s="1"/>
  <c r="T359" i="53"/>
  <c r="BE359" i="36" s="1"/>
  <c r="T363" i="55"/>
  <c r="BG363" i="36" s="1"/>
  <c r="T366" i="54"/>
  <c r="BF366" i="36" s="1"/>
  <c r="T335" i="15"/>
  <c r="BC335" i="36" s="1"/>
  <c r="T341" i="53"/>
  <c r="BE341" i="36" s="1"/>
  <c r="T367" i="54"/>
  <c r="BF367" i="36" s="1"/>
  <c r="AO284" i="36"/>
  <c r="S9" i="52"/>
  <c r="T260" i="58"/>
  <c r="BJ260" i="36" s="1"/>
  <c r="T391" i="57"/>
  <c r="BI391" i="36" s="1"/>
  <c r="T375" i="59"/>
  <c r="BK375" i="36" s="1"/>
  <c r="AK383" i="36"/>
  <c r="T195" i="62"/>
  <c r="BM195" i="36" s="1"/>
  <c r="T270" i="62"/>
  <c r="BM270" i="36" s="1"/>
  <c r="T384" i="56"/>
  <c r="BH384" i="36" s="1"/>
  <c r="T371" i="59"/>
  <c r="BK371" i="36" s="1"/>
  <c r="AY282" i="36"/>
  <c r="S9" i="61"/>
  <c r="T349" i="62"/>
  <c r="BM349" i="36" s="1"/>
  <c r="AT282" i="36"/>
  <c r="S9" i="57"/>
  <c r="T368" i="59"/>
  <c r="BK368" i="36" s="1"/>
  <c r="S3" i="61"/>
  <c r="T220" i="62"/>
  <c r="BM220" i="36" s="1"/>
  <c r="T175" i="62"/>
  <c r="BM175" i="36" s="1"/>
  <c r="T313" i="58"/>
  <c r="BJ313" i="36" s="1"/>
  <c r="T265" i="61"/>
  <c r="BN265" i="36" s="1"/>
  <c r="T256" i="58"/>
  <c r="BJ256" i="36" s="1"/>
  <c r="T134" i="59"/>
  <c r="BK134" i="36" s="1"/>
  <c r="T359" i="59"/>
  <c r="BK359" i="36" s="1"/>
  <c r="T341" i="59"/>
  <c r="BK341" i="36" s="1"/>
  <c r="T365" i="57"/>
  <c r="BI365" i="36" s="1"/>
  <c r="T366" i="59"/>
  <c r="BK366" i="36" s="1"/>
  <c r="AV282" i="36"/>
  <c r="S9" i="59"/>
  <c r="T157" i="56"/>
  <c r="BH157" i="36" s="1"/>
  <c r="T388" i="57"/>
  <c r="BI388" i="36" s="1"/>
  <c r="AD10" i="36"/>
  <c r="T380" i="62"/>
  <c r="BM380" i="36" s="1"/>
  <c r="T334" i="60"/>
  <c r="BL334" i="36" s="1"/>
  <c r="AS282" i="36"/>
  <c r="S9" i="56"/>
  <c r="T93" i="62"/>
  <c r="BM93" i="36" s="1"/>
  <c r="T23" i="59"/>
  <c r="BK23" i="36" s="1"/>
  <c r="T356" i="56"/>
  <c r="BH356" i="36" s="1"/>
  <c r="AK381" i="36"/>
  <c r="T336" i="59"/>
  <c r="BK336" i="36" s="1"/>
  <c r="AK392" i="36"/>
  <c r="AK369" i="36"/>
  <c r="T368" i="62"/>
  <c r="BM368" i="36" s="1"/>
  <c r="T201" i="62"/>
  <c r="BM201" i="36" s="1"/>
  <c r="T27" i="57"/>
  <c r="BI27" i="36" s="1"/>
  <c r="T383" i="61"/>
  <c r="BN383" i="36" s="1"/>
  <c r="T392" i="56"/>
  <c r="BH392" i="36" s="1"/>
  <c r="T365" i="62"/>
  <c r="BM365" i="36" s="1"/>
  <c r="AJ10" i="36"/>
  <c r="AU282" i="36"/>
  <c r="S9" i="58"/>
  <c r="T381" i="59"/>
  <c r="BK381" i="36" s="1"/>
  <c r="AK368" i="36"/>
  <c r="AX282" i="36"/>
  <c r="S9" i="62"/>
  <c r="T345" i="61"/>
  <c r="BN345" i="36" s="1"/>
  <c r="T50" i="61"/>
  <c r="BN50" i="36" s="1"/>
  <c r="T41" i="58"/>
  <c r="BJ41" i="36" s="1"/>
  <c r="T213" i="62"/>
  <c r="BM213" i="36" s="1"/>
  <c r="T379" i="57"/>
  <c r="BI379" i="36" s="1"/>
  <c r="T340" i="61"/>
  <c r="BN340" i="36" s="1"/>
  <c r="AW282" i="36"/>
  <c r="S9" i="60"/>
  <c r="T184" i="52"/>
  <c r="BD184" i="36" s="1"/>
  <c r="T101" i="52"/>
  <c r="BD101" i="36" s="1"/>
  <c r="T256" i="52"/>
  <c r="BD256" i="36" s="1"/>
  <c r="T195" i="52"/>
  <c r="BD195" i="36" s="1"/>
  <c r="T36" i="52"/>
  <c r="BD36" i="36" s="1"/>
  <c r="T230" i="52"/>
  <c r="BD230" i="36" s="1"/>
  <c r="T80" i="52"/>
  <c r="BD80" i="36" s="1"/>
  <c r="T107" i="52"/>
  <c r="BD107" i="36" s="1"/>
  <c r="T31" i="52"/>
  <c r="BD31" i="36" s="1"/>
  <c r="T129" i="52"/>
  <c r="BD129" i="36" s="1"/>
  <c r="T137" i="52"/>
  <c r="BD137" i="36" s="1"/>
  <c r="T209" i="52"/>
  <c r="BD209" i="36" s="1"/>
  <c r="T15" i="52"/>
  <c r="BD15" i="36" s="1"/>
  <c r="T225" i="52"/>
  <c r="BD225" i="36" s="1"/>
  <c r="T356" i="52"/>
  <c r="BD356" i="36" s="1"/>
  <c r="T53" i="52"/>
  <c r="BD53" i="36" s="1"/>
  <c r="T294" i="52"/>
  <c r="BD294" i="36" s="1"/>
  <c r="T362" i="52"/>
  <c r="BD362" i="36" s="1"/>
  <c r="T142" i="52"/>
  <c r="BD142" i="36" s="1"/>
  <c r="T359" i="52"/>
  <c r="BD359" i="36" s="1"/>
  <c r="T284" i="52"/>
  <c r="BD284" i="36" s="1"/>
  <c r="T111" i="52"/>
  <c r="BD111" i="36" s="1"/>
  <c r="T285" i="52"/>
  <c r="BD285" i="36" s="1"/>
  <c r="T73" i="52"/>
  <c r="BD73" i="36" s="1"/>
  <c r="T25" i="52"/>
  <c r="BD25" i="36" s="1"/>
  <c r="T235" i="52"/>
  <c r="BD235" i="36" s="1"/>
  <c r="T90" i="52"/>
  <c r="BD90" i="36" s="1"/>
  <c r="T251" i="52"/>
  <c r="BD251" i="36" s="1"/>
  <c r="T89" i="52"/>
  <c r="BD89" i="36" s="1"/>
  <c r="T244" i="52"/>
  <c r="BD244" i="36" s="1"/>
  <c r="T82" i="52"/>
  <c r="BD82" i="36" s="1"/>
  <c r="T345" i="52"/>
  <c r="BD345" i="36" s="1"/>
  <c r="S3" i="52"/>
  <c r="T273" i="52"/>
  <c r="BD273" i="36" s="1"/>
  <c r="T29" i="52"/>
  <c r="BD29" i="36" s="1"/>
  <c r="T252" i="52"/>
  <c r="BD252" i="36" s="1"/>
  <c r="T91" i="52"/>
  <c r="BD91" i="36" s="1"/>
  <c r="T348" i="52"/>
  <c r="BD348" i="36" s="1"/>
  <c r="T281" i="52"/>
  <c r="BD281" i="36" s="1"/>
  <c r="T65" i="52"/>
  <c r="BD65" i="36" s="1"/>
  <c r="T166" i="52"/>
  <c r="BD166" i="36" s="1"/>
  <c r="T255" i="52"/>
  <c r="BD255" i="36" s="1"/>
  <c r="T229" i="52"/>
  <c r="BD229" i="36" s="1"/>
  <c r="T361" i="52"/>
  <c r="BD361" i="36" s="1"/>
  <c r="T199" i="52"/>
  <c r="BD199" i="36" s="1"/>
  <c r="T119" i="52"/>
  <c r="BD119" i="36" s="1"/>
  <c r="T81" i="52"/>
  <c r="BD81" i="36" s="1"/>
  <c r="T239" i="52"/>
  <c r="BD239" i="36" s="1"/>
  <c r="T167" i="52"/>
  <c r="BD167" i="36" s="1"/>
  <c r="T171" i="52"/>
  <c r="BD171" i="36" s="1"/>
  <c r="T163" i="52"/>
  <c r="BD163" i="36" s="1"/>
  <c r="T140" i="52"/>
  <c r="BD140" i="36" s="1"/>
  <c r="T227" i="52"/>
  <c r="BD227" i="36" s="1"/>
  <c r="T20" i="52"/>
  <c r="BD20" i="36" s="1"/>
  <c r="T185" i="52"/>
  <c r="BD185" i="36" s="1"/>
  <c r="T182" i="52"/>
  <c r="BD182" i="36" s="1"/>
  <c r="T217" i="52"/>
  <c r="BD217" i="36" s="1"/>
  <c r="T312" i="52"/>
  <c r="BD312" i="36" s="1"/>
  <c r="T315" i="52"/>
  <c r="BD315" i="36" s="1"/>
  <c r="T170" i="52"/>
  <c r="BD170" i="36" s="1"/>
  <c r="T105" i="52"/>
  <c r="BD105" i="36" s="1"/>
  <c r="T66" i="52"/>
  <c r="BD66" i="36" s="1"/>
  <c r="T353" i="52"/>
  <c r="BD353" i="36" s="1"/>
  <c r="T311" i="52"/>
  <c r="BD311" i="36" s="1"/>
  <c r="T106" i="52"/>
  <c r="BD106" i="36" s="1"/>
  <c r="T204" i="52"/>
  <c r="BD204" i="36" s="1"/>
  <c r="T159" i="52"/>
  <c r="BD159" i="36" s="1"/>
  <c r="T228" i="52"/>
  <c r="BD228" i="36" s="1"/>
  <c r="T210" i="52"/>
  <c r="BD210" i="36" s="1"/>
  <c r="T45" i="52"/>
  <c r="BD45" i="36" s="1"/>
  <c r="T37" i="52"/>
  <c r="BD37" i="36" s="1"/>
  <c r="T160" i="52"/>
  <c r="BD160" i="36" s="1"/>
  <c r="T117" i="52"/>
  <c r="BD117" i="36" s="1"/>
  <c r="T191" i="52"/>
  <c r="BD191" i="36" s="1"/>
  <c r="T92" i="52"/>
  <c r="BD92" i="36" s="1"/>
  <c r="T151" i="52"/>
  <c r="BD151" i="36" s="1"/>
  <c r="T64" i="52"/>
  <c r="BD64" i="36" s="1"/>
  <c r="T97" i="52"/>
  <c r="BD97" i="36" s="1"/>
  <c r="T261" i="52"/>
  <c r="BD261" i="36" s="1"/>
  <c r="T237" i="52"/>
  <c r="BD237" i="36" s="1"/>
  <c r="T85" i="52"/>
  <c r="BD85" i="36" s="1"/>
  <c r="T262" i="52"/>
  <c r="BD262" i="36" s="1"/>
  <c r="T232" i="52"/>
  <c r="BD232" i="36" s="1"/>
  <c r="T149" i="52"/>
  <c r="BD149" i="36" s="1"/>
  <c r="T162" i="52"/>
  <c r="BD162" i="36" s="1"/>
  <c r="T249" i="52"/>
  <c r="BD249" i="36" s="1"/>
  <c r="T155" i="52"/>
  <c r="BD155" i="36" s="1"/>
  <c r="T59" i="52"/>
  <c r="BD59" i="36" s="1"/>
  <c r="T245" i="52"/>
  <c r="BD245" i="36" s="1"/>
  <c r="T33" i="52"/>
  <c r="BD33" i="36" s="1"/>
  <c r="T240" i="52"/>
  <c r="BD240" i="36" s="1"/>
  <c r="T156" i="52"/>
  <c r="BD156" i="36" s="1"/>
  <c r="T271" i="52"/>
  <c r="BD271" i="36" s="1"/>
  <c r="T299" i="52"/>
  <c r="BD299" i="36" s="1"/>
  <c r="T109" i="52"/>
  <c r="BD109" i="36" s="1"/>
  <c r="T43" i="52"/>
  <c r="BD43" i="36" s="1"/>
  <c r="T110" i="52"/>
  <c r="BD110" i="36" s="1"/>
  <c r="T177" i="52"/>
  <c r="BD177" i="36" s="1"/>
  <c r="T351" i="52"/>
  <c r="BD351" i="36" s="1"/>
  <c r="T60" i="52"/>
  <c r="BD60" i="36" s="1"/>
  <c r="T84" i="52"/>
  <c r="BD84" i="36" s="1"/>
  <c r="T341" i="52"/>
  <c r="BD341" i="36" s="1"/>
  <c r="BF301" i="36"/>
  <c r="BJ301" i="36"/>
  <c r="BL301" i="36"/>
  <c r="S3" i="54"/>
  <c r="BD301" i="36"/>
  <c r="AQ301" i="36"/>
  <c r="S7" i="54"/>
  <c r="BE301" i="36"/>
  <c r="BM301" i="36"/>
  <c r="AY301" i="36"/>
  <c r="S7" i="61"/>
  <c r="BH301" i="36"/>
  <c r="BK301" i="36"/>
  <c r="AT301" i="36"/>
  <c r="S7" i="57"/>
  <c r="AV301" i="36"/>
  <c r="S7" i="59"/>
  <c r="BG301" i="36"/>
  <c r="AX301" i="36"/>
  <c r="S7" i="62"/>
  <c r="AR301" i="36"/>
  <c r="S7" i="55"/>
  <c r="AU301" i="36"/>
  <c r="S7" i="58"/>
  <c r="AS301" i="36"/>
  <c r="S7" i="56"/>
  <c r="AO301" i="36"/>
  <c r="S7" i="52"/>
  <c r="BN301" i="36"/>
  <c r="AP301" i="36"/>
  <c r="S7" i="53"/>
  <c r="BI301" i="36"/>
  <c r="S3" i="62"/>
  <c r="AW301" i="36"/>
  <c r="S7" i="60"/>
  <c r="T376" i="60"/>
  <c r="BL376" i="36" s="1"/>
  <c r="T392" i="61"/>
  <c r="BN392" i="36" s="1"/>
  <c r="T334" i="61"/>
  <c r="BN334" i="36" s="1"/>
  <c r="T383" i="59"/>
  <c r="BK383" i="36" s="1"/>
  <c r="T367" i="52"/>
  <c r="BD367" i="36" s="1"/>
  <c r="T389" i="55"/>
  <c r="BG389" i="36" s="1"/>
  <c r="T382" i="59"/>
  <c r="BK382" i="36" s="1"/>
  <c r="T385" i="56"/>
  <c r="BH385" i="36" s="1"/>
  <c r="S3" i="59"/>
  <c r="S3" i="60"/>
  <c r="T322" i="58"/>
  <c r="BJ322" i="36" s="1"/>
  <c r="T368" i="56"/>
  <c r="BH368" i="36" s="1"/>
  <c r="T329" i="60"/>
  <c r="BL329" i="36" s="1"/>
  <c r="S3" i="58"/>
  <c r="T157" i="52"/>
  <c r="BD157" i="36" s="1"/>
  <c r="T367" i="61"/>
  <c r="BN367" i="36" s="1"/>
  <c r="T394" i="56"/>
  <c r="BH394" i="36" s="1"/>
  <c r="T367" i="56"/>
  <c r="BH367" i="36" s="1"/>
  <c r="T366" i="61"/>
  <c r="BN366" i="36" s="1"/>
  <c r="T374" i="59"/>
  <c r="BK374" i="36" s="1"/>
  <c r="AK386" i="36"/>
  <c r="AK323" i="36"/>
  <c r="AK388" i="36"/>
  <c r="T14" i="52"/>
  <c r="BD14" i="36" s="1"/>
  <c r="T78" i="52"/>
  <c r="BD78" i="36" s="1"/>
  <c r="T364" i="57"/>
  <c r="BI364" i="36" s="1"/>
  <c r="T335" i="60"/>
  <c r="BL335" i="36" s="1"/>
  <c r="T392" i="59"/>
  <c r="BK392" i="36" s="1"/>
  <c r="AJ4" i="36"/>
  <c r="T340" i="60"/>
  <c r="BL340" i="36" s="1"/>
  <c r="T391" i="59"/>
  <c r="BK391" i="36" s="1"/>
  <c r="AK377" i="36"/>
  <c r="T355" i="61"/>
  <c r="BN355" i="36" s="1"/>
  <c r="AK375" i="36"/>
  <c r="T371" i="62"/>
  <c r="BM371" i="36" s="1"/>
  <c r="T337" i="54"/>
  <c r="BF337" i="36" s="1"/>
  <c r="T88" i="61"/>
  <c r="BN88" i="36" s="1"/>
  <c r="T257" i="56"/>
  <c r="BH257" i="36" s="1"/>
  <c r="T379" i="62"/>
  <c r="BM379" i="36" s="1"/>
  <c r="T377" i="57"/>
  <c r="BI377" i="36" s="1"/>
  <c r="T333" i="55"/>
  <c r="BG333" i="36" s="1"/>
  <c r="T334" i="62"/>
  <c r="BM334" i="36" s="1"/>
  <c r="T363" i="62"/>
  <c r="BM363" i="36" s="1"/>
  <c r="AK324" i="36"/>
  <c r="T318" i="55"/>
  <c r="BG318" i="36" s="1"/>
  <c r="T332" i="62"/>
  <c r="BM332" i="36" s="1"/>
  <c r="T331" i="58"/>
  <c r="BJ331" i="36" s="1"/>
  <c r="T360" i="62"/>
  <c r="BM360" i="36" s="1"/>
  <c r="T122" i="56"/>
  <c r="BH122" i="36" s="1"/>
  <c r="T107" i="56"/>
  <c r="BH107" i="36" s="1"/>
  <c r="T393" i="61"/>
  <c r="BN393" i="36" s="1"/>
  <c r="T375" i="53"/>
  <c r="BE375" i="36" s="1"/>
  <c r="T386" i="62"/>
  <c r="BM386" i="36" s="1"/>
  <c r="T379" i="56"/>
  <c r="BH379" i="36" s="1"/>
  <c r="AK370" i="36"/>
  <c r="AK379" i="36"/>
  <c r="AH10" i="36"/>
  <c r="T93" i="56"/>
  <c r="BH93" i="36" s="1"/>
  <c r="T100" i="56"/>
  <c r="BH100" i="36" s="1"/>
  <c r="T371" i="57"/>
  <c r="BI371" i="36" s="1"/>
  <c r="T380" i="52"/>
  <c r="BD380" i="36" s="1"/>
  <c r="T365" i="54"/>
  <c r="BF365" i="36" s="1"/>
  <c r="AK393" i="36"/>
  <c r="AK382" i="36"/>
  <c r="T373" i="54"/>
  <c r="BF373" i="36" s="1"/>
  <c r="T341" i="62"/>
  <c r="BM341" i="36" s="1"/>
  <c r="T383" i="60"/>
  <c r="BL383" i="36" s="1"/>
  <c r="T374" i="62"/>
  <c r="BM374" i="36" s="1"/>
  <c r="T369" i="55"/>
  <c r="BG369" i="36" s="1"/>
  <c r="T388" i="59"/>
  <c r="BK388" i="36" s="1"/>
  <c r="AK389" i="36"/>
  <c r="AK372" i="36"/>
  <c r="T355" i="54"/>
  <c r="BF355" i="36" s="1"/>
  <c r="T372" i="62"/>
  <c r="BM372" i="36" s="1"/>
  <c r="T394" i="58"/>
  <c r="BJ394" i="36" s="1"/>
  <c r="T394" i="57"/>
  <c r="BI394" i="36" s="1"/>
  <c r="T360" i="54"/>
  <c r="BF360" i="36" s="1"/>
  <c r="T385" i="59"/>
  <c r="BK385" i="36" s="1"/>
  <c r="AK384" i="36"/>
  <c r="AK394" i="36"/>
  <c r="AK374" i="36"/>
  <c r="T389" i="15"/>
  <c r="BC389" i="36" s="1"/>
  <c r="T373" i="15"/>
  <c r="BC373" i="36" s="1"/>
  <c r="T337" i="15"/>
  <c r="BC337" i="36" s="1"/>
  <c r="T386" i="15"/>
  <c r="BC386" i="36" s="1"/>
  <c r="T390" i="15"/>
  <c r="BC390" i="36" s="1"/>
  <c r="T331" i="15"/>
  <c r="BC331" i="36" s="1"/>
  <c r="T334" i="15"/>
  <c r="BC334" i="36" s="1"/>
  <c r="T367" i="15"/>
  <c r="BC367" i="36" s="1"/>
  <c r="T366" i="15"/>
  <c r="BC366" i="36" s="1"/>
  <c r="T372" i="15"/>
  <c r="BC372" i="36" s="1"/>
  <c r="T328" i="15"/>
  <c r="BC328" i="36" s="1"/>
  <c r="T329" i="15"/>
  <c r="BC329" i="36" s="1"/>
  <c r="AK330" i="36"/>
  <c r="T342" i="15"/>
  <c r="BC342" i="36" s="1"/>
  <c r="AK322" i="36"/>
  <c r="T186" i="52"/>
  <c r="BD186" i="36" s="1"/>
  <c r="T215" i="52"/>
  <c r="BD215" i="36" s="1"/>
  <c r="T56" i="52"/>
  <c r="BD56" i="36" s="1"/>
  <c r="T276" i="52"/>
  <c r="BD276" i="36" s="1"/>
  <c r="T55" i="52"/>
  <c r="BD55" i="36" s="1"/>
  <c r="T350" i="52"/>
  <c r="BD350" i="36" s="1"/>
  <c r="T193" i="52"/>
  <c r="BD193" i="36" s="1"/>
  <c r="T154" i="52"/>
  <c r="BD154" i="36" s="1"/>
  <c r="T308" i="52"/>
  <c r="BD308" i="36" s="1"/>
  <c r="T28" i="52"/>
  <c r="BD28" i="36" s="1"/>
  <c r="T247" i="52"/>
  <c r="BD247" i="36" s="1"/>
  <c r="T50" i="52"/>
  <c r="BD50" i="36" s="1"/>
  <c r="T19" i="52"/>
  <c r="BD19" i="36" s="1"/>
  <c r="T355" i="52"/>
  <c r="BD355" i="36" s="1"/>
  <c r="T143" i="52"/>
  <c r="BD143" i="36" s="1"/>
  <c r="T221" i="52"/>
  <c r="BD221" i="36" s="1"/>
  <c r="T83" i="52"/>
  <c r="BD83" i="36" s="1"/>
  <c r="T344" i="52"/>
  <c r="BD344" i="36" s="1"/>
  <c r="T61" i="52"/>
  <c r="BD61" i="36" s="1"/>
  <c r="T148" i="52"/>
  <c r="BD148" i="36" s="1"/>
  <c r="T79" i="52"/>
  <c r="BD79" i="36" s="1"/>
  <c r="T135" i="52"/>
  <c r="BD135" i="36" s="1"/>
  <c r="T57" i="52"/>
  <c r="BD57" i="36" s="1"/>
  <c r="T263" i="52"/>
  <c r="BD263" i="36" s="1"/>
  <c r="T121" i="52"/>
  <c r="BD121" i="36" s="1"/>
  <c r="T243" i="52"/>
  <c r="BD243" i="36" s="1"/>
  <c r="T289" i="52"/>
  <c r="BD289" i="36" s="1"/>
  <c r="T257" i="52"/>
  <c r="BD257" i="36" s="1"/>
  <c r="T293" i="52"/>
  <c r="BD293" i="36" s="1"/>
  <c r="T212" i="52"/>
  <c r="BD212" i="36" s="1"/>
  <c r="T38" i="52"/>
  <c r="BD38" i="36" s="1"/>
  <c r="T35" i="52"/>
  <c r="BD35" i="36" s="1"/>
  <c r="T254" i="52"/>
  <c r="BD254" i="36" s="1"/>
  <c r="T282" i="52"/>
  <c r="BD282" i="36" s="1"/>
  <c r="T310" i="52"/>
  <c r="BD310" i="36" s="1"/>
  <c r="T93" i="52"/>
  <c r="BD93" i="36" s="1"/>
  <c r="T113" i="52"/>
  <c r="BD113" i="36" s="1"/>
  <c r="T125" i="52"/>
  <c r="BD125" i="36" s="1"/>
  <c r="T233" i="52"/>
  <c r="BD233" i="36" s="1"/>
  <c r="T290" i="52"/>
  <c r="BD290" i="36" s="1"/>
  <c r="T219" i="52"/>
  <c r="BD219" i="36" s="1"/>
  <c r="T309" i="52"/>
  <c r="BD309" i="36" s="1"/>
  <c r="T201" i="52"/>
  <c r="BD201" i="36" s="1"/>
  <c r="T280" i="52"/>
  <c r="BD280" i="36" s="1"/>
  <c r="T253" i="52"/>
  <c r="BD253" i="36" s="1"/>
  <c r="T86" i="52"/>
  <c r="BD86" i="36" s="1"/>
  <c r="T62" i="52"/>
  <c r="BD62" i="36" s="1"/>
  <c r="T77" i="52"/>
  <c r="BD77" i="36" s="1"/>
  <c r="T334" i="52"/>
  <c r="BD334" i="36" s="1"/>
  <c r="T22" i="52"/>
  <c r="BD22" i="36" s="1"/>
  <c r="T211" i="52"/>
  <c r="BD211" i="36" s="1"/>
  <c r="T158" i="52"/>
  <c r="BD158" i="36" s="1"/>
  <c r="T197" i="52"/>
  <c r="BD197" i="36" s="1"/>
  <c r="T272" i="52"/>
  <c r="BD272" i="36" s="1"/>
  <c r="T75" i="52"/>
  <c r="BD75" i="36" s="1"/>
  <c r="T23" i="52"/>
  <c r="BD23" i="36" s="1"/>
  <c r="T187" i="52"/>
  <c r="BD187" i="36" s="1"/>
  <c r="T24" i="52"/>
  <c r="BD24" i="36" s="1"/>
  <c r="T100" i="52"/>
  <c r="BD100" i="36" s="1"/>
  <c r="T34" i="52"/>
  <c r="BD34" i="36" s="1"/>
  <c r="T337" i="52"/>
  <c r="BD337" i="36" s="1"/>
  <c r="T141" i="52"/>
  <c r="BD141" i="36" s="1"/>
  <c r="T189" i="52"/>
  <c r="BD189" i="36" s="1"/>
  <c r="T175" i="52"/>
  <c r="BD175" i="36" s="1"/>
  <c r="T176" i="52"/>
  <c r="BD176" i="36" s="1"/>
  <c r="T242" i="52"/>
  <c r="BD242" i="36" s="1"/>
  <c r="T275" i="52"/>
  <c r="BD275" i="36" s="1"/>
  <c r="T52" i="52"/>
  <c r="BD52" i="36" s="1"/>
  <c r="T120" i="52"/>
  <c r="BD120" i="36" s="1"/>
  <c r="T168" i="52"/>
  <c r="BD168" i="36" s="1"/>
  <c r="T223" i="52"/>
  <c r="BD223" i="36" s="1"/>
  <c r="T173" i="52"/>
  <c r="BD173" i="36" s="1"/>
  <c r="T279" i="52"/>
  <c r="BD279" i="36" s="1"/>
  <c r="T298" i="52"/>
  <c r="BD298" i="36" s="1"/>
  <c r="T349" i="52"/>
  <c r="BD349" i="36" s="1"/>
  <c r="T222" i="52"/>
  <c r="BD222" i="36" s="1"/>
  <c r="T58" i="52"/>
  <c r="BD58" i="36" s="1"/>
  <c r="T321" i="52"/>
  <c r="BD321" i="36" s="1"/>
  <c r="T365" i="52"/>
  <c r="BD365" i="36" s="1"/>
  <c r="T122" i="52"/>
  <c r="BD122" i="36" s="1"/>
  <c r="T220" i="52"/>
  <c r="BD220" i="36" s="1"/>
  <c r="T152" i="52"/>
  <c r="BD152" i="36" s="1"/>
  <c r="T41" i="52"/>
  <c r="BD41" i="36" s="1"/>
  <c r="T174" i="52"/>
  <c r="BD174" i="36" s="1"/>
  <c r="T265" i="52"/>
  <c r="BD265" i="36" s="1"/>
  <c r="T238" i="52"/>
  <c r="BD238" i="36" s="1"/>
  <c r="T258" i="52"/>
  <c r="BD258" i="36" s="1"/>
  <c r="T68" i="52"/>
  <c r="BD68" i="36" s="1"/>
  <c r="T304" i="52"/>
  <c r="BD304" i="36" s="1"/>
  <c r="T303" i="52"/>
  <c r="BD303" i="36" s="1"/>
  <c r="T112" i="52"/>
  <c r="BD112" i="36" s="1"/>
  <c r="T200" i="52"/>
  <c r="BD200" i="36" s="1"/>
  <c r="T134" i="52"/>
  <c r="BD134" i="36" s="1"/>
  <c r="T102" i="52"/>
  <c r="BD102" i="36" s="1"/>
  <c r="T352" i="52"/>
  <c r="BD352" i="36" s="1"/>
  <c r="T32" i="52"/>
  <c r="BD32" i="36" s="1"/>
  <c r="T297" i="52"/>
  <c r="BD297" i="36" s="1"/>
  <c r="T205" i="52"/>
  <c r="BD205" i="36" s="1"/>
  <c r="T328" i="52"/>
  <c r="BD328" i="36" s="1"/>
  <c r="T377" i="55"/>
  <c r="BG377" i="36" s="1"/>
  <c r="AC4" i="36"/>
  <c r="AP13" i="36"/>
  <c r="S11" i="53"/>
  <c r="T374" i="57"/>
  <c r="BI374" i="36" s="1"/>
  <c r="T369" i="60"/>
  <c r="BL369" i="36" s="1"/>
  <c r="T342" i="55"/>
  <c r="BG342" i="36" s="1"/>
  <c r="T327" i="61"/>
  <c r="BN327" i="36" s="1"/>
  <c r="T394" i="52"/>
  <c r="BD394" i="36" s="1"/>
  <c r="T351" i="60"/>
  <c r="BL351" i="36" s="1"/>
  <c r="T327" i="56"/>
  <c r="BH327" i="36" s="1"/>
  <c r="T363" i="58"/>
  <c r="BJ363" i="36" s="1"/>
  <c r="T392" i="53"/>
  <c r="BE392" i="36" s="1"/>
  <c r="T376" i="61"/>
  <c r="BN376" i="36" s="1"/>
  <c r="T372" i="54"/>
  <c r="BF372" i="36" s="1"/>
  <c r="T380" i="59"/>
  <c r="BK380" i="36" s="1"/>
  <c r="AA4" i="36"/>
  <c r="AT13" i="36"/>
  <c r="S11" i="57"/>
  <c r="T359" i="54"/>
  <c r="BF359" i="36" s="1"/>
  <c r="T366" i="57"/>
  <c r="BI366" i="36" s="1"/>
  <c r="T330" i="61"/>
  <c r="BN330" i="36" s="1"/>
  <c r="AK326" i="36"/>
  <c r="AV13" i="36"/>
  <c r="S11" i="59"/>
  <c r="AR13" i="36"/>
  <c r="S11" i="55"/>
  <c r="T355" i="55"/>
  <c r="BG355" i="36" s="1"/>
  <c r="T369" i="61"/>
  <c r="BN369" i="36" s="1"/>
  <c r="T333" i="56"/>
  <c r="BH333" i="36" s="1"/>
  <c r="T332" i="61"/>
  <c r="BN332" i="36" s="1"/>
  <c r="T365" i="61"/>
  <c r="BN365" i="36" s="1"/>
  <c r="T377" i="59"/>
  <c r="BK377" i="36" s="1"/>
  <c r="AK373" i="36"/>
  <c r="T394" i="59"/>
  <c r="BK394" i="36" s="1"/>
  <c r="AK378" i="36"/>
  <c r="T63" i="58"/>
  <c r="BJ63" i="36" s="1"/>
  <c r="AU63" i="36"/>
  <c r="AK367" i="36"/>
  <c r="AK329" i="36"/>
  <c r="AK325" i="36"/>
  <c r="AK331" i="36"/>
  <c r="AS13" i="36"/>
  <c r="S11" i="56"/>
  <c r="AY13" i="36"/>
  <c r="S11" i="61"/>
  <c r="T391" i="58"/>
  <c r="BJ391" i="36" s="1"/>
  <c r="T380" i="55"/>
  <c r="BG380" i="36" s="1"/>
  <c r="AG4" i="36"/>
  <c r="Z4" i="36"/>
  <c r="AX13" i="36"/>
  <c r="S11" i="62"/>
  <c r="T362" i="54"/>
  <c r="BF362" i="36" s="1"/>
  <c r="T378" i="55"/>
  <c r="BG378" i="36" s="1"/>
  <c r="AK321" i="36"/>
  <c r="AH4" i="36"/>
  <c r="T382" i="53"/>
  <c r="BE382" i="36" s="1"/>
  <c r="T331" i="57"/>
  <c r="BI331" i="36" s="1"/>
  <c r="T361" i="54"/>
  <c r="BF361" i="36" s="1"/>
  <c r="AE10" i="36"/>
  <c r="AF10" i="36"/>
  <c r="AB4" i="36"/>
  <c r="AA10" i="36"/>
  <c r="AK328" i="36"/>
  <c r="T394" i="60"/>
  <c r="BL394" i="36" s="1"/>
  <c r="T372" i="53"/>
  <c r="BE372" i="36" s="1"/>
  <c r="T364" i="56"/>
  <c r="BH364" i="36" s="1"/>
  <c r="T329" i="59"/>
  <c r="BK329" i="36" s="1"/>
  <c r="T336" i="15"/>
  <c r="BC336" i="36" s="1"/>
  <c r="AK371" i="36"/>
  <c r="AI4" i="36"/>
  <c r="AK366" i="36"/>
  <c r="AW13" i="36"/>
  <c r="S11" i="60"/>
  <c r="AK391" i="36"/>
  <c r="AK390" i="36"/>
  <c r="AU13" i="36"/>
  <c r="S11" i="58"/>
  <c r="T341" i="61"/>
  <c r="BN341" i="36" s="1"/>
  <c r="T382" i="58"/>
  <c r="BJ382" i="36" s="1"/>
  <c r="S11" i="52"/>
  <c r="T14" i="58"/>
  <c r="BJ14" i="36" s="1"/>
  <c r="AU14" i="36"/>
  <c r="T32" i="60"/>
  <c r="BL32" i="36" s="1"/>
  <c r="AW32" i="36"/>
  <c r="T363" i="59"/>
  <c r="BK363" i="36" s="1"/>
  <c r="AF4" i="36"/>
  <c r="AK327" i="36"/>
  <c r="AQ13" i="36"/>
  <c r="S11" i="54"/>
  <c r="Z10" i="36"/>
  <c r="T365" i="60"/>
  <c r="BL365" i="36" s="1"/>
  <c r="T379" i="15"/>
  <c r="BC379" i="36" s="1"/>
  <c r="AE4" i="36"/>
  <c r="AD4" i="36"/>
  <c r="BK13" i="36"/>
  <c r="AS14" i="36"/>
  <c r="T14" i="56"/>
  <c r="BH14" i="36" s="1"/>
  <c r="T13" i="62"/>
  <c r="T13" i="56"/>
  <c r="T13" i="61"/>
  <c r="T13" i="60"/>
  <c r="AG10" i="36"/>
  <c r="BM63" i="36"/>
  <c r="AO13" i="36"/>
  <c r="T14" i="59"/>
  <c r="T13" i="58"/>
  <c r="T13" i="57"/>
  <c r="T63" i="56"/>
  <c r="T13" i="55"/>
  <c r="T64" i="54"/>
  <c r="BF64" i="36" s="1"/>
  <c r="T13" i="54"/>
  <c r="T13" i="53"/>
  <c r="T13" i="52"/>
  <c r="BO393" i="36" l="1"/>
  <c r="AZ383" i="36"/>
  <c r="AZ391" i="36"/>
  <c r="BO387" i="36"/>
  <c r="BO381" i="36"/>
  <c r="BO388" i="36"/>
  <c r="AZ381" i="36"/>
  <c r="AZ388" i="36"/>
  <c r="AZ385" i="36"/>
  <c r="AZ379" i="36"/>
  <c r="AZ322" i="36"/>
  <c r="AZ332" i="36"/>
  <c r="AZ366" i="36"/>
  <c r="AZ374" i="36"/>
  <c r="AZ368" i="36"/>
  <c r="AZ372" i="36"/>
  <c r="AZ375" i="36"/>
  <c r="AZ328" i="36"/>
  <c r="AZ378" i="36"/>
  <c r="AZ369" i="36"/>
  <c r="AZ329" i="36"/>
  <c r="AZ377" i="36"/>
  <c r="AZ323" i="36"/>
  <c r="AZ367" i="36"/>
  <c r="AZ330" i="36"/>
  <c r="AZ393" i="36"/>
  <c r="AZ331" i="36"/>
  <c r="AZ324" i="36"/>
  <c r="AZ384" i="36"/>
  <c r="AZ321" i="36"/>
  <c r="AZ387" i="36"/>
  <c r="AZ327" i="36"/>
  <c r="AZ325" i="36"/>
  <c r="AZ371" i="36"/>
  <c r="AZ326" i="36"/>
  <c r="AZ373" i="36"/>
  <c r="AZ376" i="36"/>
  <c r="AZ380" i="36"/>
  <c r="BO383" i="36"/>
  <c r="AZ390" i="36"/>
  <c r="AZ370" i="36"/>
  <c r="BO326" i="36"/>
  <c r="BO385" i="36"/>
  <c r="BO390" i="36"/>
  <c r="BO370" i="36"/>
  <c r="BO330" i="36"/>
  <c r="AV10" i="36"/>
  <c r="BO391" i="36"/>
  <c r="BO378" i="36"/>
  <c r="BO325" i="36"/>
  <c r="AU10" i="36"/>
  <c r="BO384" i="36"/>
  <c r="AW10" i="36"/>
  <c r="T7" i="57"/>
  <c r="P7" i="57" s="1"/>
  <c r="BO375" i="36"/>
  <c r="AR10" i="36"/>
  <c r="AP10" i="36"/>
  <c r="T9" i="53"/>
  <c r="P9" i="53" s="1"/>
  <c r="T7" i="55"/>
  <c r="P7" i="55" s="1"/>
  <c r="AQ4" i="36"/>
  <c r="BO373" i="36"/>
  <c r="AQ10" i="36"/>
  <c r="BO382" i="36"/>
  <c r="AR4" i="36"/>
  <c r="AP4" i="36"/>
  <c r="T3" i="53"/>
  <c r="P3" i="53" s="1"/>
  <c r="T7" i="61"/>
  <c r="P7" i="61" s="1"/>
  <c r="BO368" i="36"/>
  <c r="BO386" i="36"/>
  <c r="AS10" i="36"/>
  <c r="AX4" i="36"/>
  <c r="T7" i="62"/>
  <c r="P7" i="62" s="1"/>
  <c r="BO376" i="36"/>
  <c r="T7" i="59"/>
  <c r="P7" i="59" s="1"/>
  <c r="AW4" i="36"/>
  <c r="BO371" i="36"/>
  <c r="BO367" i="36"/>
  <c r="T7" i="56"/>
  <c r="P7" i="56" s="1"/>
  <c r="T7" i="60"/>
  <c r="P7" i="60" s="1"/>
  <c r="T7" i="54"/>
  <c r="P7" i="54" s="1"/>
  <c r="T9" i="59"/>
  <c r="P9" i="59" s="1"/>
  <c r="T9" i="57"/>
  <c r="P9" i="57" s="1"/>
  <c r="BO332" i="36"/>
  <c r="T9" i="54"/>
  <c r="P9" i="54" s="1"/>
  <c r="T7" i="58"/>
  <c r="P7" i="58" s="1"/>
  <c r="T9" i="60"/>
  <c r="P9" i="60" s="1"/>
  <c r="BO331" i="36"/>
  <c r="T9" i="58"/>
  <c r="P9" i="58" s="1"/>
  <c r="T9" i="61"/>
  <c r="P9" i="61" s="1"/>
  <c r="T9" i="56"/>
  <c r="P9" i="56" s="1"/>
  <c r="T3" i="54"/>
  <c r="T3" i="55"/>
  <c r="P3" i="55" s="1"/>
  <c r="T9" i="62"/>
  <c r="P9" i="62" s="1"/>
  <c r="T7" i="53"/>
  <c r="P7" i="53" s="1"/>
  <c r="T9" i="52"/>
  <c r="P9" i="52" s="1"/>
  <c r="T9" i="55"/>
  <c r="P9" i="55" s="1"/>
  <c r="T7" i="52"/>
  <c r="P7" i="52" s="1"/>
  <c r="AO4" i="36"/>
  <c r="AT4" i="36"/>
  <c r="AY4" i="36"/>
  <c r="T3" i="62"/>
  <c r="P3" i="62" s="1"/>
  <c r="BO379" i="36"/>
  <c r="BO380" i="36"/>
  <c r="AT10" i="36"/>
  <c r="T3" i="60"/>
  <c r="P3" i="60" s="1"/>
  <c r="AX10" i="36"/>
  <c r="AU4" i="36"/>
  <c r="BO389" i="36"/>
  <c r="T3" i="52"/>
  <c r="P3" i="52" s="1"/>
  <c r="T3" i="61"/>
  <c r="T3" i="56"/>
  <c r="T3" i="57"/>
  <c r="P3" i="57" s="1"/>
  <c r="AS4" i="36"/>
  <c r="T3" i="59"/>
  <c r="T3" i="58"/>
  <c r="P3" i="58" s="1"/>
  <c r="BO374" i="36"/>
  <c r="BO366" i="36"/>
  <c r="BO328" i="36"/>
  <c r="BO329" i="36"/>
  <c r="BO327" i="36"/>
  <c r="BO369" i="36"/>
  <c r="T11" i="52"/>
  <c r="BO372" i="36"/>
  <c r="BO377" i="36"/>
  <c r="BO394" i="36"/>
  <c r="T11" i="60"/>
  <c r="T11" i="55"/>
  <c r="T11" i="53"/>
  <c r="T11" i="54"/>
  <c r="T11" i="57"/>
  <c r="T11" i="58"/>
  <c r="AV4" i="36"/>
  <c r="AY10" i="36"/>
  <c r="T11" i="61"/>
  <c r="BO392" i="36"/>
  <c r="T11" i="56"/>
  <c r="T11" i="62"/>
  <c r="T11" i="59"/>
  <c r="BN13" i="36"/>
  <c r="BL13" i="36"/>
  <c r="BJ13" i="36"/>
  <c r="BI13" i="36"/>
  <c r="BH13" i="36"/>
  <c r="BG13" i="36"/>
  <c r="BF13" i="36"/>
  <c r="BE13" i="36"/>
  <c r="BD13" i="36"/>
  <c r="BM13" i="36"/>
  <c r="BK14" i="36"/>
  <c r="BK4" i="36" s="1"/>
  <c r="BH63" i="36"/>
  <c r="AO10" i="36"/>
  <c r="F26" i="22"/>
  <c r="P3" i="54" l="1"/>
  <c r="F28" i="22"/>
  <c r="P3" i="56"/>
  <c r="F25" i="50"/>
  <c r="P3" i="59"/>
  <c r="L19" i="50"/>
  <c r="P3" i="61"/>
  <c r="F24" i="22"/>
  <c r="BJ4" i="36"/>
  <c r="BJ10" i="36"/>
  <c r="BF4" i="36"/>
  <c r="BF10" i="36"/>
  <c r="BE4" i="36"/>
  <c r="BE10" i="36"/>
  <c r="BH4" i="36"/>
  <c r="BG4" i="36"/>
  <c r="BG10" i="36"/>
  <c r="BN10" i="36"/>
  <c r="BN4" i="36"/>
  <c r="BL10" i="36"/>
  <c r="BL4" i="36"/>
  <c r="BI10" i="36"/>
  <c r="BI4" i="36"/>
  <c r="BD10" i="36"/>
  <c r="BD4" i="36"/>
  <c r="BM10" i="36"/>
  <c r="BM4" i="36"/>
  <c r="BH10" i="36"/>
  <c r="BK10" i="36"/>
  <c r="U13" i="15" l="1"/>
  <c r="K49" i="50" l="1"/>
  <c r="L49" i="50" l="1"/>
  <c r="L52" i="50" s="1"/>
  <c r="J7" i="50" l="1"/>
  <c r="J6" i="50"/>
  <c r="E7" i="50"/>
  <c r="E6" i="50"/>
  <c r="E9" i="50" l="1"/>
  <c r="C9" i="60"/>
  <c r="C9" i="58"/>
  <c r="C9" i="53"/>
  <c r="C9" i="57"/>
  <c r="C9" i="56"/>
  <c r="C9" i="52"/>
  <c r="C9" i="62"/>
  <c r="C9" i="61"/>
  <c r="C9" i="59"/>
  <c r="C9" i="55"/>
  <c r="C9" i="54"/>
  <c r="R353" i="15" l="1"/>
  <c r="U353" i="15"/>
  <c r="V353" i="15"/>
  <c r="R354" i="15"/>
  <c r="U354" i="15"/>
  <c r="V354" i="15"/>
  <c r="R355" i="15"/>
  <c r="U355" i="15"/>
  <c r="V355" i="15"/>
  <c r="R356" i="15"/>
  <c r="U356" i="15"/>
  <c r="V356" i="15"/>
  <c r="R357" i="15"/>
  <c r="U357" i="15"/>
  <c r="V357" i="15"/>
  <c r="R358" i="15"/>
  <c r="Y358" i="36" s="1"/>
  <c r="AK358" i="36" s="1"/>
  <c r="U358" i="15"/>
  <c r="V358" i="15"/>
  <c r="R359" i="15"/>
  <c r="U359" i="15"/>
  <c r="V359" i="15"/>
  <c r="R365" i="15"/>
  <c r="U365" i="15"/>
  <c r="V365" i="15"/>
  <c r="S356" i="15" l="1"/>
  <c r="AN356" i="36" s="1"/>
  <c r="AZ356" i="36" s="1"/>
  <c r="Y356" i="36"/>
  <c r="AK356" i="36" s="1"/>
  <c r="S359" i="15"/>
  <c r="AN359" i="36" s="1"/>
  <c r="AZ359" i="36" s="1"/>
  <c r="Y359" i="36"/>
  <c r="AK359" i="36" s="1"/>
  <c r="S357" i="15"/>
  <c r="AN357" i="36" s="1"/>
  <c r="AZ357" i="36" s="1"/>
  <c r="Y357" i="36"/>
  <c r="AK357" i="36" s="1"/>
  <c r="S354" i="15"/>
  <c r="AN354" i="36" s="1"/>
  <c r="AZ354" i="36" s="1"/>
  <c r="Y354" i="36"/>
  <c r="AK354" i="36" s="1"/>
  <c r="S355" i="15"/>
  <c r="AN355" i="36" s="1"/>
  <c r="AZ355" i="36" s="1"/>
  <c r="Y355" i="36"/>
  <c r="AK355" i="36" s="1"/>
  <c r="S358" i="15"/>
  <c r="AN358" i="36" s="1"/>
  <c r="AZ358" i="36" s="1"/>
  <c r="S365" i="15"/>
  <c r="AN365" i="36" s="1"/>
  <c r="AZ365" i="36" s="1"/>
  <c r="Y365" i="36"/>
  <c r="AK365" i="36" s="1"/>
  <c r="S353" i="15"/>
  <c r="AN353" i="36" s="1"/>
  <c r="AZ353" i="36" s="1"/>
  <c r="Y353" i="36"/>
  <c r="AK353" i="36" s="1"/>
  <c r="C9" i="15"/>
  <c r="AY2" i="36" l="1"/>
  <c r="AX2" i="36"/>
  <c r="AW2" i="36"/>
  <c r="AV2" i="36"/>
  <c r="AU2" i="36"/>
  <c r="AT2" i="36"/>
  <c r="AS2" i="36"/>
  <c r="AR2" i="36"/>
  <c r="AQ2" i="36"/>
  <c r="AP2" i="36"/>
  <c r="AO2" i="36"/>
  <c r="AN2" i="36"/>
  <c r="BA355" i="36" l="1"/>
  <c r="BA356" i="36"/>
  <c r="BA357" i="36"/>
  <c r="BA358" i="36"/>
  <c r="BA359" i="36"/>
  <c r="BA365" i="36"/>
  <c r="BA366" i="36"/>
  <c r="BA367" i="36"/>
  <c r="BA368" i="36"/>
  <c r="BA369" i="36"/>
  <c r="BA370" i="36"/>
  <c r="BA371" i="36"/>
  <c r="BA372" i="36"/>
  <c r="BA373" i="36"/>
  <c r="BA374" i="36"/>
  <c r="BA375" i="36"/>
  <c r="BA376" i="36"/>
  <c r="BA377" i="36"/>
  <c r="BA378" i="36"/>
  <c r="BA379" i="36"/>
  <c r="BA380" i="36"/>
  <c r="BA381" i="36"/>
  <c r="BA382" i="36"/>
  <c r="BA383" i="36"/>
  <c r="BA384" i="36"/>
  <c r="BA385" i="36"/>
  <c r="BA386" i="36"/>
  <c r="BA387" i="36"/>
  <c r="BA388" i="36"/>
  <c r="BA389" i="36"/>
  <c r="BA390" i="36"/>
  <c r="BA391" i="36"/>
  <c r="BA392" i="36"/>
  <c r="BA393" i="36"/>
  <c r="BA394" i="36"/>
  <c r="BA353" i="36"/>
  <c r="BA354" i="36"/>
  <c r="BA324" i="36"/>
  <c r="BA329" i="36"/>
  <c r="BA327" i="36"/>
  <c r="BA325" i="36"/>
  <c r="BA321" i="36"/>
  <c r="BA330" i="36"/>
  <c r="BA322" i="36"/>
  <c r="BA323" i="36"/>
  <c r="BA332" i="36"/>
  <c r="BA328" i="36"/>
  <c r="BA326" i="36"/>
  <c r="BA331" i="36"/>
  <c r="V35" i="36"/>
  <c r="V194" i="36"/>
  <c r="V340" i="36"/>
  <c r="V319" i="36"/>
  <c r="V311" i="36"/>
  <c r="V303" i="36"/>
  <c r="V295" i="36"/>
  <c r="V287" i="36"/>
  <c r="V279" i="36"/>
  <c r="V271" i="36"/>
  <c r="V263" i="36"/>
  <c r="V255" i="36"/>
  <c r="V247" i="36"/>
  <c r="V239" i="36"/>
  <c r="V231" i="36"/>
  <c r="V223" i="36"/>
  <c r="V215" i="36"/>
  <c r="V207" i="36"/>
  <c r="V199" i="36"/>
  <c r="V191" i="36"/>
  <c r="V183" i="36"/>
  <c r="V175" i="36"/>
  <c r="V167" i="36"/>
  <c r="V159" i="36"/>
  <c r="V151" i="36"/>
  <c r="V143" i="36"/>
  <c r="V135" i="36"/>
  <c r="V127" i="36"/>
  <c r="V119" i="36"/>
  <c r="V111" i="36"/>
  <c r="V103" i="36"/>
  <c r="V95" i="36"/>
  <c r="V87" i="36"/>
  <c r="V79" i="36"/>
  <c r="V71" i="36"/>
  <c r="V63" i="36"/>
  <c r="V55" i="36"/>
  <c r="V47" i="36"/>
  <c r="V39" i="36"/>
  <c r="V31" i="36"/>
  <c r="V23" i="36"/>
  <c r="V15" i="36"/>
  <c r="V162" i="36"/>
  <c r="V302" i="36"/>
  <c r="V270" i="36"/>
  <c r="V246" i="36"/>
  <c r="V130" i="36"/>
  <c r="V278" i="36"/>
  <c r="V214" i="36"/>
  <c r="V190" i="36"/>
  <c r="V142" i="36"/>
  <c r="V94" i="36"/>
  <c r="V22" i="36"/>
  <c r="V339" i="36"/>
  <c r="V286" i="36"/>
  <c r="V238" i="36"/>
  <c r="V174" i="36"/>
  <c r="V126" i="36"/>
  <c r="V78" i="36"/>
  <c r="V38" i="36"/>
  <c r="V309" i="36"/>
  <c r="V269" i="36"/>
  <c r="V237" i="36"/>
  <c r="V189" i="36"/>
  <c r="V149" i="36"/>
  <c r="V101" i="36"/>
  <c r="V61" i="36"/>
  <c r="V29" i="36"/>
  <c r="V310" i="36"/>
  <c r="V262" i="36"/>
  <c r="V206" i="36"/>
  <c r="V150" i="36"/>
  <c r="V110" i="36"/>
  <c r="V62" i="36"/>
  <c r="V54" i="36"/>
  <c r="V301" i="36"/>
  <c r="V285" i="36"/>
  <c r="V253" i="36"/>
  <c r="V213" i="36"/>
  <c r="V173" i="36"/>
  <c r="V133" i="36"/>
  <c r="V93" i="36"/>
  <c r="V45" i="36"/>
  <c r="V13" i="36"/>
  <c r="V345" i="36"/>
  <c r="V337" i="36"/>
  <c r="V316" i="36"/>
  <c r="V308" i="36"/>
  <c r="V300" i="36"/>
  <c r="V292" i="36"/>
  <c r="V284" i="36"/>
  <c r="V276" i="36"/>
  <c r="V268" i="36"/>
  <c r="V260" i="36"/>
  <c r="V252" i="36"/>
  <c r="V244" i="36"/>
  <c r="V236" i="36"/>
  <c r="V228" i="36"/>
  <c r="V220" i="36"/>
  <c r="V212" i="36"/>
  <c r="V204" i="36"/>
  <c r="V196" i="36"/>
  <c r="V188" i="36"/>
  <c r="V180" i="36"/>
  <c r="V172" i="36"/>
  <c r="V164" i="36"/>
  <c r="V156" i="36"/>
  <c r="V148" i="36"/>
  <c r="V140" i="36"/>
  <c r="V132" i="36"/>
  <c r="V124" i="36"/>
  <c r="V116" i="36"/>
  <c r="V108" i="36"/>
  <c r="V100" i="36"/>
  <c r="V92" i="36"/>
  <c r="V84" i="36"/>
  <c r="V76" i="36"/>
  <c r="V68" i="36"/>
  <c r="V60" i="36"/>
  <c r="V52" i="36"/>
  <c r="V44" i="36"/>
  <c r="V36" i="36"/>
  <c r="V28" i="36"/>
  <c r="V20" i="36"/>
  <c r="V349" i="36"/>
  <c r="V344" i="36"/>
  <c r="V336" i="36"/>
  <c r="V315" i="36"/>
  <c r="V307" i="36"/>
  <c r="V299" i="36"/>
  <c r="V291" i="36"/>
  <c r="V283" i="36"/>
  <c r="V275" i="36"/>
  <c r="V267" i="36"/>
  <c r="V259" i="36"/>
  <c r="V251" i="36"/>
  <c r="V243" i="36"/>
  <c r="V235" i="36"/>
  <c r="V227" i="36"/>
  <c r="V219" i="36"/>
  <c r="V211" i="36"/>
  <c r="V203" i="36"/>
  <c r="V195" i="36"/>
  <c r="V187" i="36"/>
  <c r="V179" i="36"/>
  <c r="V171" i="36"/>
  <c r="V163" i="36"/>
  <c r="V155" i="36"/>
  <c r="V147" i="36"/>
  <c r="V139" i="36"/>
  <c r="V131" i="36"/>
  <c r="V123" i="36"/>
  <c r="V115" i="36"/>
  <c r="V107" i="36"/>
  <c r="V99" i="36"/>
  <c r="V91" i="36"/>
  <c r="V83" i="36"/>
  <c r="V75" i="36"/>
  <c r="V67" i="36"/>
  <c r="V59" i="36"/>
  <c r="V51" i="36"/>
  <c r="V43" i="36"/>
  <c r="V27" i="36"/>
  <c r="V19" i="36"/>
  <c r="V318" i="36"/>
  <c r="V222" i="36"/>
  <c r="V182" i="36"/>
  <c r="V134" i="36"/>
  <c r="V86" i="36"/>
  <c r="V14" i="36"/>
  <c r="V346" i="36"/>
  <c r="V293" i="36"/>
  <c r="V245" i="36"/>
  <c r="V197" i="36"/>
  <c r="V157" i="36"/>
  <c r="V125" i="36"/>
  <c r="V77" i="36"/>
  <c r="V21" i="36"/>
  <c r="V348" i="36"/>
  <c r="V343" i="36"/>
  <c r="V335" i="36"/>
  <c r="V314" i="36"/>
  <c r="V306" i="36"/>
  <c r="V298" i="36"/>
  <c r="V290" i="36"/>
  <c r="V282" i="36"/>
  <c r="V274" i="36"/>
  <c r="V266" i="36"/>
  <c r="V258" i="36"/>
  <c r="V250" i="36"/>
  <c r="V242" i="36"/>
  <c r="V234" i="36"/>
  <c r="V226" i="36"/>
  <c r="V218" i="36"/>
  <c r="V210" i="36"/>
  <c r="V202" i="36"/>
  <c r="V186" i="36"/>
  <c r="V178" i="36"/>
  <c r="V170" i="36"/>
  <c r="V154" i="36"/>
  <c r="V146" i="36"/>
  <c r="V138" i="36"/>
  <c r="V122" i="36"/>
  <c r="V114" i="36"/>
  <c r="V106" i="36"/>
  <c r="V98" i="36"/>
  <c r="V90" i="36"/>
  <c r="V82" i="36"/>
  <c r="V74" i="36"/>
  <c r="V66" i="36"/>
  <c r="V58" i="36"/>
  <c r="V50" i="36"/>
  <c r="V42" i="36"/>
  <c r="V18" i="36"/>
  <c r="V254" i="36"/>
  <c r="V198" i="36"/>
  <c r="V158" i="36"/>
  <c r="V102" i="36"/>
  <c r="V30" i="36"/>
  <c r="V317" i="36"/>
  <c r="V261" i="36"/>
  <c r="V221" i="36"/>
  <c r="V181" i="36"/>
  <c r="V141" i="36"/>
  <c r="V109" i="36"/>
  <c r="V69" i="36"/>
  <c r="V53" i="36"/>
  <c r="V34" i="36"/>
  <c r="V347" i="36"/>
  <c r="V342" i="36"/>
  <c r="V334" i="36"/>
  <c r="V313" i="36"/>
  <c r="V305" i="36"/>
  <c r="V297" i="36"/>
  <c r="V289" i="36"/>
  <c r="V281" i="36"/>
  <c r="V273" i="36"/>
  <c r="V265" i="36"/>
  <c r="V257" i="36"/>
  <c r="V249" i="36"/>
  <c r="V241" i="36"/>
  <c r="V233" i="36"/>
  <c r="V225" i="36"/>
  <c r="V217" i="36"/>
  <c r="V209" i="36"/>
  <c r="V201" i="36"/>
  <c r="V193" i="36"/>
  <c r="V185" i="36"/>
  <c r="V177" i="36"/>
  <c r="V169" i="36"/>
  <c r="V161" i="36"/>
  <c r="V153" i="36"/>
  <c r="V145" i="36"/>
  <c r="V137" i="36"/>
  <c r="V129" i="36"/>
  <c r="V121" i="36"/>
  <c r="V113" i="36"/>
  <c r="V105" i="36"/>
  <c r="V97" i="36"/>
  <c r="V89" i="36"/>
  <c r="V81" i="36"/>
  <c r="V73" i="36"/>
  <c r="V65" i="36"/>
  <c r="V57" i="36"/>
  <c r="V49" i="36"/>
  <c r="V41" i="36"/>
  <c r="V33" i="36"/>
  <c r="V25" i="36"/>
  <c r="V17" i="36"/>
  <c r="V294" i="36"/>
  <c r="V230" i="36"/>
  <c r="V166" i="36"/>
  <c r="V118" i="36"/>
  <c r="V70" i="36"/>
  <c r="V46" i="36"/>
  <c r="V338" i="36"/>
  <c r="V277" i="36"/>
  <c r="V229" i="36"/>
  <c r="V205" i="36"/>
  <c r="V165" i="36"/>
  <c r="V117" i="36"/>
  <c r="V85" i="36"/>
  <c r="V37" i="36"/>
  <c r="V26" i="36"/>
  <c r="V341" i="36"/>
  <c r="V333" i="36"/>
  <c r="V312" i="36"/>
  <c r="V304" i="36"/>
  <c r="V296" i="36"/>
  <c r="V288" i="36"/>
  <c r="V280" i="36"/>
  <c r="V272" i="36"/>
  <c r="V264" i="36"/>
  <c r="V256" i="36"/>
  <c r="V248" i="36"/>
  <c r="V240" i="36"/>
  <c r="V232" i="36"/>
  <c r="V224" i="36"/>
  <c r="V216" i="36"/>
  <c r="V208" i="36"/>
  <c r="V200" i="36"/>
  <c r="V192" i="36"/>
  <c r="V184" i="36"/>
  <c r="V176" i="36"/>
  <c r="V168" i="36"/>
  <c r="V160" i="36"/>
  <c r="V152" i="36"/>
  <c r="V144" i="36"/>
  <c r="V136" i="36"/>
  <c r="V128" i="36"/>
  <c r="V120" i="36"/>
  <c r="V112" i="36"/>
  <c r="V104" i="36"/>
  <c r="V96" i="36"/>
  <c r="V88" i="36"/>
  <c r="V80" i="36"/>
  <c r="V72" i="36"/>
  <c r="V64" i="36"/>
  <c r="V56" i="36"/>
  <c r="V48" i="36"/>
  <c r="V40" i="36"/>
  <c r="V32" i="36"/>
  <c r="V24" i="36"/>
  <c r="V16" i="36"/>
  <c r="V4" i="36" l="1"/>
  <c r="V10" i="36"/>
  <c r="F6" i="36" l="1"/>
  <c r="C6" i="36"/>
  <c r="F4" i="36"/>
  <c r="C4" i="36"/>
  <c r="BN2" i="36"/>
  <c r="BM2" i="36"/>
  <c r="BL2" i="36"/>
  <c r="BK2" i="36"/>
  <c r="BJ2" i="36"/>
  <c r="BI2" i="36"/>
  <c r="BH2" i="36"/>
  <c r="BG2" i="36"/>
  <c r="BF2" i="36"/>
  <c r="BE2" i="36"/>
  <c r="BD2" i="36"/>
  <c r="BC2" i="36"/>
  <c r="AJ2" i="36"/>
  <c r="AI2" i="36"/>
  <c r="AH2" i="36"/>
  <c r="AG2" i="36"/>
  <c r="AF2" i="36"/>
  <c r="AE2" i="36"/>
  <c r="AD2" i="36"/>
  <c r="AC2" i="36"/>
  <c r="AB2" i="36"/>
  <c r="AA2" i="36"/>
  <c r="Z2" i="36"/>
  <c r="Y2" i="36"/>
  <c r="U2" i="36"/>
  <c r="T2" i="36"/>
  <c r="S2" i="36"/>
  <c r="R2" i="36"/>
  <c r="Q2" i="36"/>
  <c r="P2" i="36"/>
  <c r="O2" i="36"/>
  <c r="N2" i="36"/>
  <c r="M2" i="36"/>
  <c r="L2" i="36"/>
  <c r="K2" i="36"/>
  <c r="J2" i="36"/>
  <c r="F2" i="36"/>
  <c r="C2" i="36"/>
  <c r="V352" i="15"/>
  <c r="U352" i="15"/>
  <c r="R352" i="15"/>
  <c r="Y352" i="36" s="1"/>
  <c r="AK352" i="36" s="1"/>
  <c r="V351" i="15"/>
  <c r="U351" i="15"/>
  <c r="R351" i="15"/>
  <c r="Y351" i="36" s="1"/>
  <c r="AK351" i="36" s="1"/>
  <c r="V350" i="15"/>
  <c r="U350" i="15"/>
  <c r="R350" i="15"/>
  <c r="Y350" i="36" s="1"/>
  <c r="AK350" i="36" s="1"/>
  <c r="V349" i="15"/>
  <c r="U349" i="15"/>
  <c r="R349" i="15"/>
  <c r="Y349" i="36" s="1"/>
  <c r="V348" i="15"/>
  <c r="U348" i="15"/>
  <c r="R348" i="15"/>
  <c r="Y348" i="36" s="1"/>
  <c r="V347" i="15"/>
  <c r="U347" i="15"/>
  <c r="R347" i="15"/>
  <c r="Y347" i="36" s="1"/>
  <c r="V346" i="15"/>
  <c r="U346" i="15"/>
  <c r="R346" i="15"/>
  <c r="Y346" i="36" s="1"/>
  <c r="V345" i="15"/>
  <c r="U345" i="15"/>
  <c r="R345" i="15"/>
  <c r="Y345" i="36" s="1"/>
  <c r="V344" i="15"/>
  <c r="U344" i="15"/>
  <c r="R344" i="15"/>
  <c r="Y344" i="36" s="1"/>
  <c r="AK344" i="36" s="1"/>
  <c r="V343" i="15"/>
  <c r="U343" i="15"/>
  <c r="R343" i="15"/>
  <c r="Y343" i="36" s="1"/>
  <c r="V320" i="15"/>
  <c r="U320" i="15"/>
  <c r="R320" i="15"/>
  <c r="Y320" i="36" s="1"/>
  <c r="AK320" i="36" s="1"/>
  <c r="V319" i="15"/>
  <c r="U319" i="15"/>
  <c r="R319" i="15"/>
  <c r="Y319" i="36" s="1"/>
  <c r="V318" i="15"/>
  <c r="U318" i="15"/>
  <c r="R318" i="15"/>
  <c r="Y318" i="36" s="1"/>
  <c r="V317" i="15"/>
  <c r="U317" i="15"/>
  <c r="R317" i="15"/>
  <c r="Y317" i="36" s="1"/>
  <c r="BP368" i="36" l="1"/>
  <c r="BP379" i="36"/>
  <c r="BP375" i="36"/>
  <c r="BP376" i="36"/>
  <c r="BP377" i="36"/>
  <c r="BP378" i="36"/>
  <c r="BP369" i="36"/>
  <c r="BP380" i="36"/>
  <c r="BP381" i="36"/>
  <c r="BP389" i="36"/>
  <c r="BP382" i="36"/>
  <c r="BP383" i="36"/>
  <c r="BP394" i="36"/>
  <c r="BP384" i="36"/>
  <c r="BP370" i="36"/>
  <c r="BP385" i="36"/>
  <c r="BP373" i="36"/>
  <c r="BP386" i="36"/>
  <c r="BP387" i="36"/>
  <c r="BP388" i="36"/>
  <c r="BP371" i="36"/>
  <c r="BP390" i="36"/>
  <c r="BP374" i="36"/>
  <c r="BP391" i="36"/>
  <c r="BP366" i="36"/>
  <c r="BP392" i="36"/>
  <c r="BP393" i="36"/>
  <c r="BP367" i="36"/>
  <c r="BP372" i="36"/>
  <c r="AL355" i="36"/>
  <c r="AL374" i="36"/>
  <c r="AL356" i="36"/>
  <c r="AL369" i="36"/>
  <c r="AL357" i="36"/>
  <c r="AL373" i="36"/>
  <c r="AL359" i="36"/>
  <c r="AL370" i="36"/>
  <c r="AL358" i="36"/>
  <c r="AL371" i="36"/>
  <c r="AL365" i="36"/>
  <c r="AL366" i="36"/>
  <c r="AL372" i="36"/>
  <c r="AL367" i="36"/>
  <c r="AL379" i="36"/>
  <c r="AL368" i="36"/>
  <c r="AL385" i="36"/>
  <c r="AL380" i="36"/>
  <c r="AL386" i="36"/>
  <c r="AL377" i="36"/>
  <c r="AL387" i="36"/>
  <c r="AL381" i="36"/>
  <c r="AL388" i="36"/>
  <c r="AL376" i="36"/>
  <c r="AL384" i="36"/>
  <c r="AL390" i="36"/>
  <c r="AL382" i="36"/>
  <c r="AL391" i="36"/>
  <c r="AL378" i="36"/>
  <c r="AL392" i="36"/>
  <c r="AL383" i="36"/>
  <c r="AL393" i="36"/>
  <c r="AL375" i="36"/>
  <c r="AL394" i="36"/>
  <c r="AL389" i="36"/>
  <c r="W369" i="36"/>
  <c r="W382" i="36"/>
  <c r="W370" i="36"/>
  <c r="W371" i="36"/>
  <c r="W383" i="36"/>
  <c r="W372" i="36"/>
  <c r="W373" i="36"/>
  <c r="W384" i="36"/>
  <c r="W374" i="36"/>
  <c r="W360" i="36"/>
  <c r="W385" i="36"/>
  <c r="W355" i="36"/>
  <c r="W356" i="36"/>
  <c r="W386" i="36"/>
  <c r="W376" i="36"/>
  <c r="W357" i="36"/>
  <c r="W387" i="36"/>
  <c r="W358" i="36"/>
  <c r="W377" i="36"/>
  <c r="W388" i="36"/>
  <c r="W359" i="36"/>
  <c r="W361" i="36"/>
  <c r="W389" i="36"/>
  <c r="W378" i="36"/>
  <c r="W375" i="36"/>
  <c r="W390" i="36"/>
  <c r="W362" i="36"/>
  <c r="W363" i="36"/>
  <c r="W391" i="36"/>
  <c r="W379" i="36"/>
  <c r="W364" i="36"/>
  <c r="W392" i="36"/>
  <c r="W365" i="36"/>
  <c r="W380" i="36"/>
  <c r="W393" i="36"/>
  <c r="W366" i="36"/>
  <c r="W367" i="36"/>
  <c r="W394" i="36"/>
  <c r="W381" i="36"/>
  <c r="W368" i="36"/>
  <c r="T323" i="15"/>
  <c r="BC323" i="36" s="1"/>
  <c r="BO323" i="36" s="1"/>
  <c r="T324" i="15"/>
  <c r="BC324" i="36" s="1"/>
  <c r="BO324" i="36" s="1"/>
  <c r="T321" i="15"/>
  <c r="BC321" i="36" s="1"/>
  <c r="BO321" i="36" s="1"/>
  <c r="T322" i="15"/>
  <c r="BC322" i="36" s="1"/>
  <c r="BO322" i="36" s="1"/>
  <c r="W352" i="36"/>
  <c r="W350" i="36"/>
  <c r="W354" i="36"/>
  <c r="W353" i="36"/>
  <c r="W351" i="36"/>
  <c r="AL351" i="36"/>
  <c r="AL354" i="36"/>
  <c r="AL352" i="36"/>
  <c r="AL350" i="36"/>
  <c r="AL353" i="36"/>
  <c r="AL327" i="36"/>
  <c r="AL321" i="36"/>
  <c r="AL330" i="36"/>
  <c r="AL328" i="36"/>
  <c r="AL326" i="36"/>
  <c r="AL322" i="36"/>
  <c r="AL331" i="36"/>
  <c r="AL325" i="36"/>
  <c r="AL332" i="36"/>
  <c r="AL324" i="36"/>
  <c r="AL320" i="36"/>
  <c r="AL329" i="36"/>
  <c r="AL323" i="36"/>
  <c r="BP332" i="36"/>
  <c r="BP331" i="36"/>
  <c r="BP329" i="36"/>
  <c r="BP325" i="36"/>
  <c r="BP330" i="36"/>
  <c r="BP326" i="36"/>
  <c r="BP327" i="36"/>
  <c r="BP328" i="36"/>
  <c r="W330" i="36"/>
  <c r="W324" i="36"/>
  <c r="W322" i="36"/>
  <c r="W331" i="36"/>
  <c r="W320" i="36"/>
  <c r="W325" i="36"/>
  <c r="W323" i="36"/>
  <c r="W321" i="36"/>
  <c r="W328" i="36"/>
  <c r="W329" i="36"/>
  <c r="W327" i="36"/>
  <c r="W332" i="36"/>
  <c r="W326" i="36"/>
  <c r="T358" i="15"/>
  <c r="BC358" i="36" s="1"/>
  <c r="BO358" i="36" s="1"/>
  <c r="T354" i="15"/>
  <c r="BC354" i="36" s="1"/>
  <c r="BO354" i="36" s="1"/>
  <c r="T357" i="15"/>
  <c r="BC357" i="36" s="1"/>
  <c r="BO357" i="36" s="1"/>
  <c r="T353" i="15"/>
  <c r="BC353" i="36" s="1"/>
  <c r="BO353" i="36" s="1"/>
  <c r="T359" i="15"/>
  <c r="BC359" i="36" s="1"/>
  <c r="BO359" i="36" s="1"/>
  <c r="T356" i="15"/>
  <c r="BC356" i="36" s="1"/>
  <c r="BO356" i="36" s="1"/>
  <c r="T365" i="15"/>
  <c r="BC365" i="36" s="1"/>
  <c r="BO365" i="36" s="1"/>
  <c r="T355" i="15"/>
  <c r="BC355" i="36" s="1"/>
  <c r="BO355" i="36" s="1"/>
  <c r="S320" i="15"/>
  <c r="AN320" i="36" s="1"/>
  <c r="AK333" i="36"/>
  <c r="S350" i="15"/>
  <c r="AN350" i="36" s="1"/>
  <c r="AK341" i="36"/>
  <c r="S345" i="15"/>
  <c r="AN345" i="36" s="1"/>
  <c r="AK336" i="36"/>
  <c r="S318" i="15"/>
  <c r="AN318" i="36" s="1"/>
  <c r="AK318" i="36"/>
  <c r="S348" i="15"/>
  <c r="AN348" i="36" s="1"/>
  <c r="AK339" i="36"/>
  <c r="S319" i="15"/>
  <c r="AN319" i="36" s="1"/>
  <c r="AK319" i="36"/>
  <c r="S349" i="15"/>
  <c r="AN349" i="36" s="1"/>
  <c r="AK340" i="36"/>
  <c r="S344" i="15"/>
  <c r="AN344" i="36" s="1"/>
  <c r="AK335" i="36"/>
  <c r="S352" i="15"/>
  <c r="AN352" i="36" s="1"/>
  <c r="AK343" i="36"/>
  <c r="S343" i="15"/>
  <c r="AN343" i="36" s="1"/>
  <c r="AK334" i="36"/>
  <c r="S351" i="15"/>
  <c r="AN351" i="36" s="1"/>
  <c r="AK342" i="36"/>
  <c r="S346" i="15"/>
  <c r="AN346" i="36" s="1"/>
  <c r="AK337" i="36"/>
  <c r="S317" i="15"/>
  <c r="AN317" i="36" s="1"/>
  <c r="AK317" i="36"/>
  <c r="S347" i="15"/>
  <c r="AN347" i="36" s="1"/>
  <c r="AK338" i="36"/>
  <c r="AL344" i="36"/>
  <c r="W15" i="36"/>
  <c r="W20" i="36"/>
  <c r="W26" i="36"/>
  <c r="W31" i="36"/>
  <c r="W36" i="36"/>
  <c r="W42" i="36"/>
  <c r="W47" i="36"/>
  <c r="W52" i="36"/>
  <c r="W58" i="36"/>
  <c r="W63" i="36"/>
  <c r="W68" i="36"/>
  <c r="W78" i="36"/>
  <c r="W21" i="36"/>
  <c r="W37" i="36"/>
  <c r="W53" i="36"/>
  <c r="W69" i="36"/>
  <c r="W74" i="36"/>
  <c r="W83" i="36"/>
  <c r="W87" i="36"/>
  <c r="W91" i="36"/>
  <c r="W95" i="36"/>
  <c r="W99" i="36"/>
  <c r="W103" i="36"/>
  <c r="W107" i="36"/>
  <c r="W111" i="36"/>
  <c r="W115" i="36"/>
  <c r="W119" i="36"/>
  <c r="W123" i="36"/>
  <c r="W127" i="36"/>
  <c r="W131" i="36"/>
  <c r="W135" i="36"/>
  <c r="W139" i="36"/>
  <c r="W143" i="36"/>
  <c r="W147" i="36"/>
  <c r="W151" i="36"/>
  <c r="W155" i="36"/>
  <c r="W159" i="36"/>
  <c r="W163" i="36"/>
  <c r="W167" i="36"/>
  <c r="W171" i="36"/>
  <c r="W175" i="36"/>
  <c r="W179" i="36"/>
  <c r="W183" i="36"/>
  <c r="W187" i="36"/>
  <c r="W191" i="36"/>
  <c r="W195" i="36"/>
  <c r="W199" i="36"/>
  <c r="W203" i="36"/>
  <c r="W207" i="36"/>
  <c r="W211" i="36"/>
  <c r="W215" i="36"/>
  <c r="W219" i="36"/>
  <c r="W223" i="36"/>
  <c r="W227" i="36"/>
  <c r="W231" i="36"/>
  <c r="W235" i="36"/>
  <c r="W239" i="36"/>
  <c r="W243" i="36"/>
  <c r="W247" i="36"/>
  <c r="W251" i="36"/>
  <c r="W16" i="36"/>
  <c r="W22" i="36"/>
  <c r="W27" i="36"/>
  <c r="W32" i="36"/>
  <c r="W38" i="36"/>
  <c r="W43" i="36"/>
  <c r="W48" i="36"/>
  <c r="W54" i="36"/>
  <c r="W59" i="36"/>
  <c r="W64" i="36"/>
  <c r="W70" i="36"/>
  <c r="W79" i="36"/>
  <c r="W13" i="36"/>
  <c r="W17" i="36"/>
  <c r="W33" i="36"/>
  <c r="W49" i="36"/>
  <c r="W65" i="36"/>
  <c r="W75" i="36"/>
  <c r="W84" i="36"/>
  <c r="W88" i="36"/>
  <c r="W92" i="36"/>
  <c r="W96" i="36"/>
  <c r="W100" i="36"/>
  <c r="W104" i="36"/>
  <c r="W108" i="36"/>
  <c r="W112" i="36"/>
  <c r="W116" i="36"/>
  <c r="W120" i="36"/>
  <c r="W124" i="36"/>
  <c r="W128" i="36"/>
  <c r="W132" i="36"/>
  <c r="W136" i="36"/>
  <c r="W140" i="36"/>
  <c r="W144" i="36"/>
  <c r="W148" i="36"/>
  <c r="W152" i="36"/>
  <c r="W156" i="36"/>
  <c r="W160" i="36"/>
  <c r="W164" i="36"/>
  <c r="W168" i="36"/>
  <c r="W172" i="36"/>
  <c r="W176" i="36"/>
  <c r="W180" i="36"/>
  <c r="W184" i="36"/>
  <c r="W188" i="36"/>
  <c r="W192" i="36"/>
  <c r="W196" i="36"/>
  <c r="W200" i="36"/>
  <c r="W204" i="36"/>
  <c r="W208" i="36"/>
  <c r="W212" i="36"/>
  <c r="W216" i="36"/>
  <c r="W220" i="36"/>
  <c r="W224" i="36"/>
  <c r="W228" i="36"/>
  <c r="W232" i="36"/>
  <c r="W236" i="36"/>
  <c r="W240" i="36"/>
  <c r="W244" i="36"/>
  <c r="W248" i="36"/>
  <c r="W252" i="36"/>
  <c r="W256" i="36"/>
  <c r="W18" i="36"/>
  <c r="W23" i="36"/>
  <c r="W28" i="36"/>
  <c r="W34" i="36"/>
  <c r="W39" i="36"/>
  <c r="W44" i="36"/>
  <c r="W50" i="36"/>
  <c r="W55" i="36"/>
  <c r="W60" i="36"/>
  <c r="W66" i="36"/>
  <c r="W71" i="36"/>
  <c r="W80" i="36"/>
  <c r="W51" i="36"/>
  <c r="W101" i="36"/>
  <c r="W110" i="36"/>
  <c r="W133" i="36"/>
  <c r="W142" i="36"/>
  <c r="W165" i="36"/>
  <c r="W174" i="36"/>
  <c r="W197" i="36"/>
  <c r="W206" i="36"/>
  <c r="W229" i="36"/>
  <c r="W238" i="36"/>
  <c r="W258" i="36"/>
  <c r="W265" i="36"/>
  <c r="W271" i="36"/>
  <c r="W284" i="36"/>
  <c r="W290" i="36"/>
  <c r="W297" i="36"/>
  <c r="W303" i="36"/>
  <c r="W316" i="36"/>
  <c r="W335" i="36"/>
  <c r="W342" i="36"/>
  <c r="W24" i="36"/>
  <c r="W67" i="36"/>
  <c r="W81" i="36"/>
  <c r="W90" i="36"/>
  <c r="W113" i="36"/>
  <c r="W122" i="36"/>
  <c r="W145" i="36"/>
  <c r="W154" i="36"/>
  <c r="W177" i="36"/>
  <c r="W186" i="36"/>
  <c r="W209" i="36"/>
  <c r="W218" i="36"/>
  <c r="W241" i="36"/>
  <c r="W250" i="36"/>
  <c r="W259" i="36"/>
  <c r="W272" i="36"/>
  <c r="W278" i="36"/>
  <c r="W285" i="36"/>
  <c r="W291" i="36"/>
  <c r="W304" i="36"/>
  <c r="W310" i="36"/>
  <c r="W317" i="36"/>
  <c r="W336" i="36"/>
  <c r="W25" i="36"/>
  <c r="W40" i="36"/>
  <c r="W93" i="36"/>
  <c r="W102" i="36"/>
  <c r="W125" i="36"/>
  <c r="W134" i="36"/>
  <c r="W157" i="36"/>
  <c r="W166" i="36"/>
  <c r="W189" i="36"/>
  <c r="W198" i="36"/>
  <c r="W221" i="36"/>
  <c r="W230" i="36"/>
  <c r="W253" i="36"/>
  <c r="W260" i="36"/>
  <c r="W266" i="36"/>
  <c r="W273" i="36"/>
  <c r="W279" i="36"/>
  <c r="W292" i="36"/>
  <c r="W298" i="36"/>
  <c r="W305" i="36"/>
  <c r="W311" i="36"/>
  <c r="W337" i="36"/>
  <c r="W343" i="36"/>
  <c r="W347" i="36"/>
  <c r="W14" i="36"/>
  <c r="W29" i="36"/>
  <c r="W41" i="36"/>
  <c r="W56" i="36"/>
  <c r="W82" i="36"/>
  <c r="W105" i="36"/>
  <c r="W114" i="36"/>
  <c r="W137" i="36"/>
  <c r="W146" i="36"/>
  <c r="W169" i="36"/>
  <c r="W178" i="36"/>
  <c r="W201" i="36"/>
  <c r="W210" i="36"/>
  <c r="W233" i="36"/>
  <c r="W242" i="36"/>
  <c r="W261" i="36"/>
  <c r="W267" i="36"/>
  <c r="W280" i="36"/>
  <c r="W286" i="36"/>
  <c r="W293" i="36"/>
  <c r="W299" i="36"/>
  <c r="W312" i="36"/>
  <c r="W318" i="36"/>
  <c r="W338" i="36"/>
  <c r="W344" i="36"/>
  <c r="W30" i="36"/>
  <c r="W45" i="36"/>
  <c r="W57" i="36"/>
  <c r="W72" i="36"/>
  <c r="W85" i="36"/>
  <c r="W94" i="36"/>
  <c r="W117" i="36"/>
  <c r="W126" i="36"/>
  <c r="W149" i="36"/>
  <c r="W158" i="36"/>
  <c r="W181" i="36"/>
  <c r="W190" i="36"/>
  <c r="W213" i="36"/>
  <c r="W222" i="36"/>
  <c r="W245" i="36"/>
  <c r="W254" i="36"/>
  <c r="W268" i="36"/>
  <c r="W274" i="36"/>
  <c r="W281" i="36"/>
  <c r="W287" i="36"/>
  <c r="W300" i="36"/>
  <c r="W306" i="36"/>
  <c r="W313" i="36"/>
  <c r="W319" i="36"/>
  <c r="W345" i="36"/>
  <c r="W348" i="36"/>
  <c r="W141" i="36"/>
  <c r="W170" i="36"/>
  <c r="W194" i="36"/>
  <c r="W255" i="36"/>
  <c r="W270" i="36"/>
  <c r="W289" i="36"/>
  <c r="W307" i="36"/>
  <c r="W86" i="36"/>
  <c r="W173" i="36"/>
  <c r="W202" i="36"/>
  <c r="W226" i="36"/>
  <c r="W257" i="36"/>
  <c r="W275" i="36"/>
  <c r="W308" i="36"/>
  <c r="W339" i="36"/>
  <c r="W19" i="36"/>
  <c r="W61" i="36"/>
  <c r="W89" i="36"/>
  <c r="W118" i="36"/>
  <c r="W205" i="36"/>
  <c r="W234" i="36"/>
  <c r="W276" i="36"/>
  <c r="W294" i="36"/>
  <c r="W309" i="36"/>
  <c r="W340" i="36"/>
  <c r="W62" i="36"/>
  <c r="W97" i="36"/>
  <c r="W121" i="36"/>
  <c r="W150" i="36"/>
  <c r="W237" i="36"/>
  <c r="W262" i="36"/>
  <c r="W277" i="36"/>
  <c r="W295" i="36"/>
  <c r="W341" i="36"/>
  <c r="W129" i="36"/>
  <c r="W153" i="36"/>
  <c r="W182" i="36"/>
  <c r="W263" i="36"/>
  <c r="W296" i="36"/>
  <c r="W314" i="36"/>
  <c r="W346" i="36"/>
  <c r="W35" i="36"/>
  <c r="W269" i="36"/>
  <c r="W315" i="36"/>
  <c r="W46" i="36"/>
  <c r="W130" i="36"/>
  <c r="W214" i="36"/>
  <c r="W333" i="36"/>
  <c r="W249" i="36"/>
  <c r="W73" i="36"/>
  <c r="W138" i="36"/>
  <c r="W217" i="36"/>
  <c r="W282" i="36"/>
  <c r="W334" i="36"/>
  <c r="W76" i="36"/>
  <c r="W161" i="36"/>
  <c r="W225" i="36"/>
  <c r="W283" i="36"/>
  <c r="W77" i="36"/>
  <c r="W288" i="36"/>
  <c r="W98" i="36"/>
  <c r="W162" i="36"/>
  <c r="W246" i="36"/>
  <c r="W301" i="36"/>
  <c r="W349" i="36"/>
  <c r="W302" i="36"/>
  <c r="W106" i="36"/>
  <c r="W185" i="36"/>
  <c r="W109" i="36"/>
  <c r="W193" i="36"/>
  <c r="W264" i="36"/>
  <c r="BP354" i="36" l="1"/>
  <c r="BP321" i="36"/>
  <c r="AZ344" i="36"/>
  <c r="BA344" i="36"/>
  <c r="BP358" i="36"/>
  <c r="BP365" i="36"/>
  <c r="BP359" i="36"/>
  <c r="AZ320" i="36"/>
  <c r="BA320" i="36"/>
  <c r="AZ351" i="36"/>
  <c r="BA351" i="36"/>
  <c r="AZ352" i="36"/>
  <c r="BA352" i="36"/>
  <c r="AZ350" i="36"/>
  <c r="BA350" i="36"/>
  <c r="BP323" i="36"/>
  <c r="BP357" i="36"/>
  <c r="BP322" i="36"/>
  <c r="BP324" i="36"/>
  <c r="BP356" i="36"/>
  <c r="BP355" i="36"/>
  <c r="BP353" i="36"/>
  <c r="T349" i="15"/>
  <c r="BC349" i="36" s="1"/>
  <c r="W4" i="36"/>
  <c r="BO340" i="36"/>
  <c r="W10" i="36"/>
  <c r="AL341" i="36"/>
  <c r="T352" i="15"/>
  <c r="BC352" i="36" s="1"/>
  <c r="T348" i="15"/>
  <c r="T320" i="15"/>
  <c r="T319" i="15"/>
  <c r="T317" i="15"/>
  <c r="AL339" i="36"/>
  <c r="AL317" i="36"/>
  <c r="T347" i="15"/>
  <c r="T351" i="15"/>
  <c r="T345" i="15"/>
  <c r="T346" i="15"/>
  <c r="T350" i="15"/>
  <c r="T343" i="15"/>
  <c r="AL340" i="36"/>
  <c r="T318" i="15"/>
  <c r="AL333" i="36"/>
  <c r="T344" i="15"/>
  <c r="AL343" i="36"/>
  <c r="AL334" i="36"/>
  <c r="AL319" i="36"/>
  <c r="AL338" i="36"/>
  <c r="BA337" i="36"/>
  <c r="AZ337" i="36"/>
  <c r="BA335" i="36"/>
  <c r="AZ335" i="36"/>
  <c r="BA318" i="36"/>
  <c r="AZ318" i="36"/>
  <c r="AL336" i="36"/>
  <c r="BA342" i="36"/>
  <c r="AZ342" i="36"/>
  <c r="BA340" i="36"/>
  <c r="AZ340" i="36"/>
  <c r="BA336" i="36"/>
  <c r="AZ336" i="36"/>
  <c r="AL342" i="36"/>
  <c r="AL335" i="36"/>
  <c r="AL337" i="36"/>
  <c r="BA338" i="36"/>
  <c r="AZ338" i="36"/>
  <c r="BA334" i="36"/>
  <c r="AZ334" i="36"/>
  <c r="BA319" i="36"/>
  <c r="AZ319" i="36"/>
  <c r="BA341" i="36"/>
  <c r="AZ341" i="36"/>
  <c r="AL318" i="36"/>
  <c r="BA317" i="36"/>
  <c r="AZ317" i="36"/>
  <c r="BA343" i="36"/>
  <c r="AZ343" i="36"/>
  <c r="BA339" i="36"/>
  <c r="AZ339" i="36"/>
  <c r="BA333" i="36"/>
  <c r="AZ333" i="36"/>
  <c r="BP340" i="36"/>
  <c r="BP339" i="36"/>
  <c r="BP333" i="36"/>
  <c r="V309" i="15"/>
  <c r="U309" i="15"/>
  <c r="R309" i="15"/>
  <c r="Y309" i="36" s="1"/>
  <c r="V308" i="15"/>
  <c r="U308" i="15"/>
  <c r="R308" i="15"/>
  <c r="Y308" i="36" s="1"/>
  <c r="V307" i="15"/>
  <c r="U307" i="15"/>
  <c r="R307" i="15"/>
  <c r="Y307" i="36" s="1"/>
  <c r="V306" i="15"/>
  <c r="U306" i="15"/>
  <c r="R306" i="15"/>
  <c r="Y306" i="36" s="1"/>
  <c r="V305" i="15"/>
  <c r="U305" i="15"/>
  <c r="R305" i="15"/>
  <c r="Y305" i="36" s="1"/>
  <c r="V304" i="15"/>
  <c r="U304" i="15"/>
  <c r="R304" i="15"/>
  <c r="Y304" i="36" s="1"/>
  <c r="V303" i="15"/>
  <c r="U303" i="15"/>
  <c r="R303" i="15"/>
  <c r="Y303" i="36" s="1"/>
  <c r="V302" i="15"/>
  <c r="U302" i="15"/>
  <c r="R302" i="15"/>
  <c r="Y302" i="36" s="1"/>
  <c r="V301" i="15"/>
  <c r="U301" i="15"/>
  <c r="R301" i="15"/>
  <c r="Y301" i="36" s="1"/>
  <c r="V300" i="15"/>
  <c r="U300" i="15"/>
  <c r="R300" i="15"/>
  <c r="Y300" i="36" s="1"/>
  <c r="V299" i="15"/>
  <c r="U299" i="15"/>
  <c r="R299" i="15"/>
  <c r="Y299" i="36" s="1"/>
  <c r="V316" i="15"/>
  <c r="U316" i="15"/>
  <c r="R316" i="15"/>
  <c r="Y316" i="36" s="1"/>
  <c r="V315" i="15"/>
  <c r="U315" i="15"/>
  <c r="R315" i="15"/>
  <c r="Y315" i="36" s="1"/>
  <c r="V314" i="15"/>
  <c r="U314" i="15"/>
  <c r="R314" i="15"/>
  <c r="Y314" i="36" s="1"/>
  <c r="V313" i="15"/>
  <c r="U313" i="15"/>
  <c r="R313" i="15"/>
  <c r="Y313" i="36" s="1"/>
  <c r="V312" i="15"/>
  <c r="U312" i="15"/>
  <c r="R312" i="15"/>
  <c r="Y312" i="36" s="1"/>
  <c r="V311" i="15"/>
  <c r="U311" i="15"/>
  <c r="R311" i="15"/>
  <c r="Y311" i="36" s="1"/>
  <c r="V310" i="15"/>
  <c r="U310" i="15"/>
  <c r="R310" i="15"/>
  <c r="Y310" i="36" s="1"/>
  <c r="BO352" i="36" l="1"/>
  <c r="BP352" i="36"/>
  <c r="BO339" i="36"/>
  <c r="BC348" i="36"/>
  <c r="BO338" i="36"/>
  <c r="BC347" i="36"/>
  <c r="BO342" i="36"/>
  <c r="BC351" i="36"/>
  <c r="BO336" i="36"/>
  <c r="BC345" i="36"/>
  <c r="BP337" i="36"/>
  <c r="BC346" i="36"/>
  <c r="BO341" i="36"/>
  <c r="BC350" i="36"/>
  <c r="BO334" i="36"/>
  <c r="BC343" i="36"/>
  <c r="BO335" i="36"/>
  <c r="BC344" i="36"/>
  <c r="BC318" i="36"/>
  <c r="BO318" i="36" s="1"/>
  <c r="BC319" i="36"/>
  <c r="BP319" i="36" s="1"/>
  <c r="BC317" i="36"/>
  <c r="BP317" i="36" s="1"/>
  <c r="BO333" i="36"/>
  <c r="BC320" i="36"/>
  <c r="BP338" i="36"/>
  <c r="BP342" i="36"/>
  <c r="BO337" i="36"/>
  <c r="BP334" i="36"/>
  <c r="BP341" i="36"/>
  <c r="BP335" i="36"/>
  <c r="BP336" i="36"/>
  <c r="S302" i="15"/>
  <c r="AN302" i="36" s="1"/>
  <c r="S316" i="15"/>
  <c r="AN316" i="36" s="1"/>
  <c r="S303" i="15"/>
  <c r="AN303" i="36" s="1"/>
  <c r="S301" i="15"/>
  <c r="AN301" i="36" s="1"/>
  <c r="S309" i="15"/>
  <c r="AN309" i="36" s="1"/>
  <c r="S311" i="15"/>
  <c r="AN311" i="36" s="1"/>
  <c r="S306" i="15"/>
  <c r="AN306" i="36" s="1"/>
  <c r="S314" i="15"/>
  <c r="AN314" i="36" s="1"/>
  <c r="S304" i="15"/>
  <c r="AN304" i="36" s="1"/>
  <c r="S312" i="15"/>
  <c r="AN312" i="36" s="1"/>
  <c r="S299" i="15"/>
  <c r="AN299" i="36" s="1"/>
  <c r="S307" i="15"/>
  <c r="AN307" i="36" s="1"/>
  <c r="S315" i="15"/>
  <c r="AN315" i="36" s="1"/>
  <c r="S310" i="15"/>
  <c r="AN310" i="36" s="1"/>
  <c r="S305" i="15"/>
  <c r="AN305" i="36" s="1"/>
  <c r="S313" i="15"/>
  <c r="AN313" i="36" s="1"/>
  <c r="S300" i="15"/>
  <c r="AN300" i="36" s="1"/>
  <c r="S308" i="15"/>
  <c r="AN308" i="36" s="1"/>
  <c r="BO344" i="36" l="1"/>
  <c r="BP344" i="36"/>
  <c r="BO343" i="36"/>
  <c r="BP343" i="36"/>
  <c r="BO351" i="36"/>
  <c r="BP351" i="36"/>
  <c r="BO350" i="36"/>
  <c r="BP350" i="36"/>
  <c r="BP318" i="36"/>
  <c r="BO320" i="36"/>
  <c r="BP320" i="36"/>
  <c r="BO317" i="36"/>
  <c r="BO319" i="36"/>
  <c r="BA300" i="36"/>
  <c r="AZ300" i="36"/>
  <c r="BA310" i="36"/>
  <c r="AZ310" i="36"/>
  <c r="BA312" i="36"/>
  <c r="AZ312" i="36"/>
  <c r="BA306" i="36"/>
  <c r="AZ306" i="36"/>
  <c r="BA301" i="36"/>
  <c r="AZ301" i="36"/>
  <c r="AK305" i="36"/>
  <c r="AL305" i="36"/>
  <c r="AK307" i="36"/>
  <c r="AL307" i="36"/>
  <c r="AK345" i="36"/>
  <c r="AL345" i="36"/>
  <c r="AK311" i="36"/>
  <c r="AL311" i="36"/>
  <c r="AK316" i="36"/>
  <c r="AL316" i="36"/>
  <c r="AZ307" i="36"/>
  <c r="BA307" i="36"/>
  <c r="BA311" i="36"/>
  <c r="AZ311" i="36"/>
  <c r="BA316" i="36"/>
  <c r="AZ316" i="36"/>
  <c r="AK300" i="36"/>
  <c r="AL300" i="36"/>
  <c r="AK310" i="36"/>
  <c r="AL310" i="36"/>
  <c r="AK312" i="36"/>
  <c r="AL312" i="36"/>
  <c r="AK306" i="36"/>
  <c r="AL306" i="36"/>
  <c r="AK301" i="36"/>
  <c r="AL301" i="36"/>
  <c r="AK313" i="36"/>
  <c r="AL313" i="36"/>
  <c r="AK315" i="36"/>
  <c r="AL315" i="36"/>
  <c r="AK304" i="36"/>
  <c r="AL304" i="36"/>
  <c r="AK303" i="36"/>
  <c r="AL303" i="36"/>
  <c r="BA313" i="36"/>
  <c r="AZ313" i="36"/>
  <c r="BA304" i="36"/>
  <c r="AZ304" i="36"/>
  <c r="BA303" i="36"/>
  <c r="AZ303" i="36"/>
  <c r="BA305" i="36"/>
  <c r="AZ305" i="36"/>
  <c r="AZ345" i="36"/>
  <c r="BA345" i="36"/>
  <c r="AK308" i="36"/>
  <c r="AL308" i="36"/>
  <c r="AK346" i="36"/>
  <c r="AL346" i="36"/>
  <c r="AK299" i="36"/>
  <c r="AL299" i="36"/>
  <c r="AK314" i="36"/>
  <c r="AL314" i="36"/>
  <c r="AK309" i="36"/>
  <c r="AL309" i="36"/>
  <c r="AK302" i="36"/>
  <c r="AL302" i="36"/>
  <c r="BA315" i="36"/>
  <c r="AZ315" i="36"/>
  <c r="BA308" i="36"/>
  <c r="AZ308" i="36"/>
  <c r="BA346" i="36"/>
  <c r="AZ346" i="36"/>
  <c r="AZ299" i="36"/>
  <c r="BA299" i="36"/>
  <c r="BA314" i="36"/>
  <c r="AZ314" i="36"/>
  <c r="BA309" i="36"/>
  <c r="AZ309" i="36"/>
  <c r="BA302" i="36"/>
  <c r="AZ302" i="36"/>
  <c r="T311" i="15"/>
  <c r="BC311" i="36" s="1"/>
  <c r="T310" i="15"/>
  <c r="BC310" i="36" s="1"/>
  <c r="T308" i="15"/>
  <c r="BC308" i="36" s="1"/>
  <c r="T306" i="15"/>
  <c r="BC306" i="36" s="1"/>
  <c r="T313" i="15"/>
  <c r="BC313" i="36" s="1"/>
  <c r="T316" i="15"/>
  <c r="BC316" i="36" s="1"/>
  <c r="T309" i="15"/>
  <c r="BC309" i="36" s="1"/>
  <c r="T300" i="15"/>
  <c r="BC300" i="36" s="1"/>
  <c r="T301" i="15"/>
  <c r="BC301" i="36" s="1"/>
  <c r="T312" i="15"/>
  <c r="BC312" i="36" s="1"/>
  <c r="T314" i="15"/>
  <c r="BC314" i="36" s="1"/>
  <c r="T303" i="15"/>
  <c r="BC303" i="36" s="1"/>
  <c r="T315" i="15"/>
  <c r="BC315" i="36" s="1"/>
  <c r="T302" i="15"/>
  <c r="BC302" i="36" s="1"/>
  <c r="T299" i="15"/>
  <c r="BC299" i="36" s="1"/>
  <c r="T307" i="15"/>
  <c r="BC307" i="36" s="1"/>
  <c r="T305" i="15"/>
  <c r="BC305" i="36" s="1"/>
  <c r="T304" i="15"/>
  <c r="BC304" i="36" s="1"/>
  <c r="BO308" i="36" l="1"/>
  <c r="BP308" i="36"/>
  <c r="BO312" i="36"/>
  <c r="BP312" i="36"/>
  <c r="BO311" i="36"/>
  <c r="BP311" i="36"/>
  <c r="BO314" i="36"/>
  <c r="BP314" i="36"/>
  <c r="BO307" i="36"/>
  <c r="BP307" i="36"/>
  <c r="BO300" i="36"/>
  <c r="BP300" i="36"/>
  <c r="BO345" i="36"/>
  <c r="BP345" i="36"/>
  <c r="BO299" i="36"/>
  <c r="BP299" i="36"/>
  <c r="BO346" i="36"/>
  <c r="BP346" i="36"/>
  <c r="BO309" i="36"/>
  <c r="BP309" i="36"/>
  <c r="BO302" i="36"/>
  <c r="BP302" i="36"/>
  <c r="BO304" i="36"/>
  <c r="BP304" i="36"/>
  <c r="BO315" i="36"/>
  <c r="BP315" i="36"/>
  <c r="BO313" i="36"/>
  <c r="BP313" i="36"/>
  <c r="BO310" i="36"/>
  <c r="BP310" i="36"/>
  <c r="BO301" i="36"/>
  <c r="BP301" i="36"/>
  <c r="BO316" i="36"/>
  <c r="BP316" i="36"/>
  <c r="BO305" i="36"/>
  <c r="BP305" i="36"/>
  <c r="BO303" i="36"/>
  <c r="BP303" i="36"/>
  <c r="BO306" i="36"/>
  <c r="BP306" i="36"/>
  <c r="U14" i="15"/>
  <c r="V14" i="15"/>
  <c r="U15" i="15"/>
  <c r="V15" i="15"/>
  <c r="U16" i="15"/>
  <c r="V16" i="15"/>
  <c r="U17" i="15"/>
  <c r="V17" i="15"/>
  <c r="U18" i="15"/>
  <c r="V18" i="15"/>
  <c r="U19" i="15"/>
  <c r="V19" i="15"/>
  <c r="U20" i="15"/>
  <c r="V20" i="15"/>
  <c r="U21" i="15"/>
  <c r="V21" i="15"/>
  <c r="U22" i="15"/>
  <c r="V22" i="15"/>
  <c r="U23" i="15"/>
  <c r="V23" i="15"/>
  <c r="U24" i="15"/>
  <c r="V24" i="15"/>
  <c r="U25" i="15"/>
  <c r="V25" i="15"/>
  <c r="U26" i="15"/>
  <c r="V26" i="15"/>
  <c r="U27" i="15"/>
  <c r="V27" i="15"/>
  <c r="U28" i="15"/>
  <c r="V28" i="15"/>
  <c r="U29" i="15"/>
  <c r="V29" i="15"/>
  <c r="U30" i="15"/>
  <c r="V30" i="15"/>
  <c r="U31" i="15"/>
  <c r="V31" i="15"/>
  <c r="U32" i="15"/>
  <c r="V32" i="15"/>
  <c r="U33" i="15"/>
  <c r="V33" i="15"/>
  <c r="U34" i="15"/>
  <c r="V34" i="15"/>
  <c r="U35" i="15"/>
  <c r="V35" i="15"/>
  <c r="U36" i="15"/>
  <c r="V36" i="15"/>
  <c r="U37" i="15"/>
  <c r="V37" i="15"/>
  <c r="U38" i="15"/>
  <c r="V38" i="15"/>
  <c r="U39" i="15"/>
  <c r="V39" i="15"/>
  <c r="U40" i="15"/>
  <c r="V40" i="15"/>
  <c r="U41" i="15"/>
  <c r="V41" i="15"/>
  <c r="U42" i="15"/>
  <c r="V42" i="15"/>
  <c r="U43" i="15"/>
  <c r="V43" i="15"/>
  <c r="U44" i="15"/>
  <c r="V44" i="15"/>
  <c r="U45" i="15"/>
  <c r="V45" i="15"/>
  <c r="U46" i="15"/>
  <c r="V46" i="15"/>
  <c r="U47" i="15"/>
  <c r="V47" i="15"/>
  <c r="U48" i="15"/>
  <c r="V48" i="15"/>
  <c r="U49" i="15"/>
  <c r="V49" i="15"/>
  <c r="U50" i="15"/>
  <c r="V50" i="15"/>
  <c r="U51" i="15"/>
  <c r="V51" i="15"/>
  <c r="U52" i="15"/>
  <c r="V52" i="15"/>
  <c r="U53" i="15"/>
  <c r="V53" i="15"/>
  <c r="U54" i="15"/>
  <c r="V54" i="15"/>
  <c r="U55" i="15"/>
  <c r="V55" i="15"/>
  <c r="U56" i="15"/>
  <c r="V56" i="15"/>
  <c r="U57" i="15"/>
  <c r="V57" i="15"/>
  <c r="U58" i="15"/>
  <c r="V58" i="15"/>
  <c r="U59" i="15"/>
  <c r="V59" i="15"/>
  <c r="U60" i="15"/>
  <c r="V60" i="15"/>
  <c r="U61" i="15"/>
  <c r="V61" i="15"/>
  <c r="U62" i="15"/>
  <c r="V62" i="15"/>
  <c r="U63" i="15"/>
  <c r="V63" i="15"/>
  <c r="U64" i="15"/>
  <c r="V64" i="15"/>
  <c r="U65" i="15"/>
  <c r="V65" i="15"/>
  <c r="U66" i="15"/>
  <c r="V66" i="15"/>
  <c r="U67" i="15"/>
  <c r="V67" i="15"/>
  <c r="U68" i="15"/>
  <c r="V68" i="15"/>
  <c r="U69" i="15"/>
  <c r="V69" i="15"/>
  <c r="U70" i="15"/>
  <c r="V70" i="15"/>
  <c r="U71" i="15"/>
  <c r="V71" i="15"/>
  <c r="U72" i="15"/>
  <c r="V72" i="15"/>
  <c r="U73" i="15"/>
  <c r="V73" i="15"/>
  <c r="U74" i="15"/>
  <c r="V74" i="15"/>
  <c r="U75" i="15"/>
  <c r="V75" i="15"/>
  <c r="U76" i="15"/>
  <c r="V76" i="15"/>
  <c r="U77" i="15"/>
  <c r="V77" i="15"/>
  <c r="U78" i="15"/>
  <c r="V78" i="15"/>
  <c r="U79" i="15"/>
  <c r="V79" i="15"/>
  <c r="U80" i="15"/>
  <c r="V80" i="15"/>
  <c r="U81" i="15"/>
  <c r="V81" i="15"/>
  <c r="U82" i="15"/>
  <c r="V82" i="15"/>
  <c r="U83" i="15"/>
  <c r="V83" i="15"/>
  <c r="U84" i="15"/>
  <c r="V84" i="15"/>
  <c r="U85" i="15"/>
  <c r="V85" i="15"/>
  <c r="U86" i="15"/>
  <c r="V86" i="15"/>
  <c r="U87" i="15"/>
  <c r="V87" i="15"/>
  <c r="U88" i="15"/>
  <c r="V88" i="15"/>
  <c r="U89" i="15"/>
  <c r="V89" i="15"/>
  <c r="U90" i="15"/>
  <c r="V90" i="15"/>
  <c r="U91" i="15"/>
  <c r="V91" i="15"/>
  <c r="U92" i="15"/>
  <c r="V92" i="15"/>
  <c r="U93" i="15"/>
  <c r="V93" i="15"/>
  <c r="U94" i="15"/>
  <c r="V94" i="15"/>
  <c r="U95" i="15"/>
  <c r="V95" i="15"/>
  <c r="U96" i="15"/>
  <c r="V96" i="15"/>
  <c r="U97" i="15"/>
  <c r="V97" i="15"/>
  <c r="U98" i="15"/>
  <c r="V98" i="15"/>
  <c r="U99" i="15"/>
  <c r="V99" i="15"/>
  <c r="U100" i="15"/>
  <c r="V100" i="15"/>
  <c r="U101" i="15"/>
  <c r="V101" i="15"/>
  <c r="U102" i="15"/>
  <c r="V102" i="15"/>
  <c r="U103" i="15"/>
  <c r="V103" i="15"/>
  <c r="U104" i="15"/>
  <c r="V104" i="15"/>
  <c r="U105" i="15"/>
  <c r="V105" i="15"/>
  <c r="U106" i="15"/>
  <c r="V106" i="15"/>
  <c r="U107" i="15"/>
  <c r="V107" i="15"/>
  <c r="U108" i="15"/>
  <c r="V108" i="15"/>
  <c r="U109" i="15"/>
  <c r="V109" i="15"/>
  <c r="U110" i="15"/>
  <c r="V110" i="15"/>
  <c r="U111" i="15"/>
  <c r="V111" i="15"/>
  <c r="U112" i="15"/>
  <c r="V112" i="15"/>
  <c r="U113" i="15"/>
  <c r="V113" i="15"/>
  <c r="U114" i="15"/>
  <c r="V114" i="15"/>
  <c r="U115" i="15"/>
  <c r="V115" i="15"/>
  <c r="U116" i="15"/>
  <c r="V116" i="15"/>
  <c r="U117" i="15"/>
  <c r="V117" i="15"/>
  <c r="U118" i="15"/>
  <c r="V118" i="15"/>
  <c r="U119" i="15"/>
  <c r="V119" i="15"/>
  <c r="U120" i="15"/>
  <c r="V120" i="15"/>
  <c r="U121" i="15"/>
  <c r="V121" i="15"/>
  <c r="U122" i="15"/>
  <c r="V122" i="15"/>
  <c r="U123" i="15"/>
  <c r="V123" i="15"/>
  <c r="U124" i="15"/>
  <c r="V124" i="15"/>
  <c r="U125" i="15"/>
  <c r="V125" i="15"/>
  <c r="U126" i="15"/>
  <c r="V126" i="15"/>
  <c r="U127" i="15"/>
  <c r="V127" i="15"/>
  <c r="U128" i="15"/>
  <c r="V128" i="15"/>
  <c r="U129" i="15"/>
  <c r="V129" i="15"/>
  <c r="U130" i="15"/>
  <c r="V130" i="15"/>
  <c r="U131" i="15"/>
  <c r="V131" i="15"/>
  <c r="U132" i="15"/>
  <c r="V132" i="15"/>
  <c r="U133" i="15"/>
  <c r="V133" i="15"/>
  <c r="U134" i="15"/>
  <c r="V134" i="15"/>
  <c r="U135" i="15"/>
  <c r="V135" i="15"/>
  <c r="U136" i="15"/>
  <c r="V136" i="15"/>
  <c r="U137" i="15"/>
  <c r="V137" i="15"/>
  <c r="U138" i="15"/>
  <c r="V138" i="15"/>
  <c r="U139" i="15"/>
  <c r="V139" i="15"/>
  <c r="U140" i="15"/>
  <c r="V140" i="15"/>
  <c r="U141" i="15"/>
  <c r="V141" i="15"/>
  <c r="U142" i="15"/>
  <c r="V142" i="15"/>
  <c r="U143" i="15"/>
  <c r="V143" i="15"/>
  <c r="U144" i="15"/>
  <c r="V144" i="15"/>
  <c r="U145" i="15"/>
  <c r="V145" i="15"/>
  <c r="U146" i="15"/>
  <c r="V146" i="15"/>
  <c r="U147" i="15"/>
  <c r="V147" i="15"/>
  <c r="U148" i="15"/>
  <c r="V148" i="15"/>
  <c r="U149" i="15"/>
  <c r="V149" i="15"/>
  <c r="U150" i="15"/>
  <c r="V150" i="15"/>
  <c r="U151" i="15"/>
  <c r="V151" i="15"/>
  <c r="U152" i="15"/>
  <c r="V152" i="15"/>
  <c r="U153" i="15"/>
  <c r="V153" i="15"/>
  <c r="U154" i="15"/>
  <c r="V154" i="15"/>
  <c r="U155" i="15"/>
  <c r="V155" i="15"/>
  <c r="U156" i="15"/>
  <c r="V156" i="15"/>
  <c r="U157" i="15"/>
  <c r="V157" i="15"/>
  <c r="U158" i="15"/>
  <c r="V158" i="15"/>
  <c r="U159" i="15"/>
  <c r="V159" i="15"/>
  <c r="U160" i="15"/>
  <c r="V160" i="15"/>
  <c r="U161" i="15"/>
  <c r="V161" i="15"/>
  <c r="U162" i="15"/>
  <c r="V162" i="15"/>
  <c r="U163" i="15"/>
  <c r="V163" i="15"/>
  <c r="U164" i="15"/>
  <c r="V164" i="15"/>
  <c r="U165" i="15"/>
  <c r="V165" i="15"/>
  <c r="U166" i="15"/>
  <c r="V166" i="15"/>
  <c r="U167" i="15"/>
  <c r="V167" i="15"/>
  <c r="U168" i="15"/>
  <c r="V168" i="15"/>
  <c r="U169" i="15"/>
  <c r="V169" i="15"/>
  <c r="U170" i="15"/>
  <c r="V170" i="15"/>
  <c r="U171" i="15"/>
  <c r="V171" i="15"/>
  <c r="U172" i="15"/>
  <c r="V172" i="15"/>
  <c r="U173" i="15"/>
  <c r="V173" i="15"/>
  <c r="U174" i="15"/>
  <c r="V174" i="15"/>
  <c r="U175" i="15"/>
  <c r="V175" i="15"/>
  <c r="U176" i="15"/>
  <c r="V176" i="15"/>
  <c r="U177" i="15"/>
  <c r="V177" i="15"/>
  <c r="U178" i="15"/>
  <c r="V178" i="15"/>
  <c r="U179" i="15"/>
  <c r="V179" i="15"/>
  <c r="U180" i="15"/>
  <c r="V180" i="15"/>
  <c r="U181" i="15"/>
  <c r="V181" i="15"/>
  <c r="U182" i="15"/>
  <c r="V182" i="15"/>
  <c r="U183" i="15"/>
  <c r="V183" i="15"/>
  <c r="U184" i="15"/>
  <c r="V184" i="15"/>
  <c r="U185" i="15"/>
  <c r="V185" i="15"/>
  <c r="U186" i="15"/>
  <c r="V186" i="15"/>
  <c r="U187" i="15"/>
  <c r="V187" i="15"/>
  <c r="U188" i="15"/>
  <c r="V188" i="15"/>
  <c r="U189" i="15"/>
  <c r="V189" i="15"/>
  <c r="U190" i="15"/>
  <c r="V190" i="15"/>
  <c r="U191" i="15"/>
  <c r="V191" i="15"/>
  <c r="U192" i="15"/>
  <c r="V192" i="15"/>
  <c r="U193" i="15"/>
  <c r="V193" i="15"/>
  <c r="U194" i="15"/>
  <c r="V194" i="15"/>
  <c r="U195" i="15"/>
  <c r="V195" i="15"/>
  <c r="U196" i="15"/>
  <c r="V196" i="15"/>
  <c r="U197" i="15"/>
  <c r="V197" i="15"/>
  <c r="U198" i="15"/>
  <c r="V198" i="15"/>
  <c r="U199" i="15"/>
  <c r="V199" i="15"/>
  <c r="U200" i="15"/>
  <c r="V200" i="15"/>
  <c r="U201" i="15"/>
  <c r="V201" i="15"/>
  <c r="U202" i="15"/>
  <c r="V202" i="15"/>
  <c r="U203" i="15"/>
  <c r="V203" i="15"/>
  <c r="U204" i="15"/>
  <c r="V204" i="15"/>
  <c r="U205" i="15"/>
  <c r="V205" i="15"/>
  <c r="U206" i="15"/>
  <c r="V206" i="15"/>
  <c r="U207" i="15"/>
  <c r="V207" i="15"/>
  <c r="U208" i="15"/>
  <c r="V208" i="15"/>
  <c r="U209" i="15"/>
  <c r="V209" i="15"/>
  <c r="U210" i="15"/>
  <c r="V210" i="15"/>
  <c r="U211" i="15"/>
  <c r="V211" i="15"/>
  <c r="U212" i="15"/>
  <c r="V212" i="15"/>
  <c r="U213" i="15"/>
  <c r="V213" i="15"/>
  <c r="U214" i="15"/>
  <c r="V214" i="15"/>
  <c r="U215" i="15"/>
  <c r="V215" i="15"/>
  <c r="U216" i="15"/>
  <c r="V216" i="15"/>
  <c r="U217" i="15"/>
  <c r="V217" i="15"/>
  <c r="U218" i="15"/>
  <c r="V218" i="15"/>
  <c r="U219" i="15"/>
  <c r="V219" i="15"/>
  <c r="U220" i="15"/>
  <c r="V220" i="15"/>
  <c r="U221" i="15"/>
  <c r="V221" i="15"/>
  <c r="U222" i="15"/>
  <c r="V222" i="15"/>
  <c r="U223" i="15"/>
  <c r="V223" i="15"/>
  <c r="U224" i="15"/>
  <c r="V224" i="15"/>
  <c r="U225" i="15"/>
  <c r="V225" i="15"/>
  <c r="U226" i="15"/>
  <c r="V226" i="15"/>
  <c r="U227" i="15"/>
  <c r="V227" i="15"/>
  <c r="U228" i="15"/>
  <c r="V228" i="15"/>
  <c r="U229" i="15"/>
  <c r="V229" i="15"/>
  <c r="U230" i="15"/>
  <c r="V230" i="15"/>
  <c r="U231" i="15"/>
  <c r="V231" i="15"/>
  <c r="U232" i="15"/>
  <c r="V232" i="15"/>
  <c r="U233" i="15"/>
  <c r="V233" i="15"/>
  <c r="U234" i="15"/>
  <c r="V234" i="15"/>
  <c r="U235" i="15"/>
  <c r="V235" i="15"/>
  <c r="U236" i="15"/>
  <c r="V236" i="15"/>
  <c r="U237" i="15"/>
  <c r="V237" i="15"/>
  <c r="U238" i="15"/>
  <c r="V238" i="15"/>
  <c r="U239" i="15"/>
  <c r="V239" i="15"/>
  <c r="U240" i="15"/>
  <c r="V240" i="15"/>
  <c r="U241" i="15"/>
  <c r="V241" i="15"/>
  <c r="U242" i="15"/>
  <c r="V242" i="15"/>
  <c r="U243" i="15"/>
  <c r="V243" i="15"/>
  <c r="U244" i="15"/>
  <c r="V244" i="15"/>
  <c r="U245" i="15"/>
  <c r="V245" i="15"/>
  <c r="U246" i="15"/>
  <c r="V246" i="15"/>
  <c r="U247" i="15"/>
  <c r="V247" i="15"/>
  <c r="U248" i="15"/>
  <c r="V248" i="15"/>
  <c r="U249" i="15"/>
  <c r="V249" i="15"/>
  <c r="U250" i="15"/>
  <c r="V250" i="15"/>
  <c r="U251" i="15"/>
  <c r="V251" i="15"/>
  <c r="U252" i="15"/>
  <c r="V252" i="15"/>
  <c r="U253" i="15"/>
  <c r="V253" i="15"/>
  <c r="U254" i="15"/>
  <c r="V254" i="15"/>
  <c r="U255" i="15"/>
  <c r="V255" i="15"/>
  <c r="U256" i="15"/>
  <c r="V256" i="15"/>
  <c r="U257" i="15"/>
  <c r="V257" i="15"/>
  <c r="U258" i="15"/>
  <c r="V258" i="15"/>
  <c r="U259" i="15"/>
  <c r="V259" i="15"/>
  <c r="U260" i="15"/>
  <c r="V260" i="15"/>
  <c r="U261" i="15"/>
  <c r="V261" i="15"/>
  <c r="U262" i="15"/>
  <c r="V262" i="15"/>
  <c r="U263" i="15"/>
  <c r="V263" i="15"/>
  <c r="U264" i="15"/>
  <c r="V264" i="15"/>
  <c r="U265" i="15"/>
  <c r="V265" i="15"/>
  <c r="U266" i="15"/>
  <c r="V266" i="15"/>
  <c r="U267" i="15"/>
  <c r="V267" i="15"/>
  <c r="U268" i="15"/>
  <c r="V268" i="15"/>
  <c r="U269" i="15"/>
  <c r="V269" i="15"/>
  <c r="U270" i="15"/>
  <c r="V270" i="15"/>
  <c r="U271" i="15"/>
  <c r="V271" i="15"/>
  <c r="U272" i="15"/>
  <c r="V272" i="15"/>
  <c r="U273" i="15"/>
  <c r="V273" i="15"/>
  <c r="U274" i="15"/>
  <c r="V274" i="15"/>
  <c r="U275" i="15"/>
  <c r="V275" i="15"/>
  <c r="U276" i="15"/>
  <c r="V276" i="15"/>
  <c r="U277" i="15"/>
  <c r="V277" i="15"/>
  <c r="U278" i="15"/>
  <c r="V278" i="15"/>
  <c r="U279" i="15"/>
  <c r="V279" i="15"/>
  <c r="U280" i="15"/>
  <c r="V280" i="15"/>
  <c r="U281" i="15"/>
  <c r="V281" i="15"/>
  <c r="U282" i="15"/>
  <c r="V282" i="15"/>
  <c r="U283" i="15"/>
  <c r="V283" i="15"/>
  <c r="U284" i="15"/>
  <c r="V284" i="15"/>
  <c r="U285" i="15"/>
  <c r="V285" i="15"/>
  <c r="U286" i="15"/>
  <c r="V286" i="15"/>
  <c r="U287" i="15"/>
  <c r="V287" i="15"/>
  <c r="U288" i="15"/>
  <c r="V288" i="15"/>
  <c r="U289" i="15"/>
  <c r="V289" i="15"/>
  <c r="U290" i="15"/>
  <c r="V290" i="15"/>
  <c r="U291" i="15"/>
  <c r="V291" i="15"/>
  <c r="U292" i="15"/>
  <c r="V292" i="15"/>
  <c r="U293" i="15"/>
  <c r="V293" i="15"/>
  <c r="U294" i="15"/>
  <c r="V294" i="15"/>
  <c r="U295" i="15"/>
  <c r="V295" i="15"/>
  <c r="U296" i="15"/>
  <c r="V296" i="15"/>
  <c r="U297" i="15"/>
  <c r="V297" i="15"/>
  <c r="U298" i="15"/>
  <c r="V298" i="15"/>
  <c r="U360" i="15"/>
  <c r="V360" i="15"/>
  <c r="U361" i="15"/>
  <c r="V361" i="15"/>
  <c r="U362" i="15"/>
  <c r="V362" i="15"/>
  <c r="U363" i="15"/>
  <c r="V363" i="15"/>
  <c r="U364" i="15"/>
  <c r="V364" i="15"/>
  <c r="R364" i="15"/>
  <c r="R363" i="15"/>
  <c r="R362" i="15"/>
  <c r="R361" i="15"/>
  <c r="Y361" i="36" s="1"/>
  <c r="R360" i="15"/>
  <c r="Y360" i="36" s="1"/>
  <c r="R298" i="15"/>
  <c r="Y298" i="36" s="1"/>
  <c r="R297" i="15"/>
  <c r="Y297" i="36" s="1"/>
  <c r="R296" i="15"/>
  <c r="Y296" i="36" s="1"/>
  <c r="R295" i="15"/>
  <c r="Y295" i="36" s="1"/>
  <c r="R294" i="15"/>
  <c r="Y294" i="36" s="1"/>
  <c r="R293" i="15"/>
  <c r="Y293" i="36" s="1"/>
  <c r="R292" i="15"/>
  <c r="Y292" i="36" s="1"/>
  <c r="R291" i="15"/>
  <c r="Y291" i="36" s="1"/>
  <c r="R290" i="15"/>
  <c r="Y290" i="36" s="1"/>
  <c r="R289" i="15"/>
  <c r="Y289" i="36" s="1"/>
  <c r="R288" i="15"/>
  <c r="Y288" i="36" s="1"/>
  <c r="R287" i="15"/>
  <c r="Y287" i="36" s="1"/>
  <c r="R286" i="15"/>
  <c r="Y286" i="36" s="1"/>
  <c r="R285" i="15"/>
  <c r="Y285" i="36" s="1"/>
  <c r="R284" i="15"/>
  <c r="Y284" i="36" s="1"/>
  <c r="R283" i="15"/>
  <c r="Y283" i="36" s="1"/>
  <c r="R282" i="15"/>
  <c r="Y282" i="36" s="1"/>
  <c r="R281" i="15"/>
  <c r="Y281" i="36" s="1"/>
  <c r="R280" i="15"/>
  <c r="Y280" i="36" s="1"/>
  <c r="R279" i="15"/>
  <c r="Y279" i="36" s="1"/>
  <c r="R278" i="15"/>
  <c r="Y278" i="36" s="1"/>
  <c r="R277" i="15"/>
  <c r="Y277" i="36" s="1"/>
  <c r="R276" i="15"/>
  <c r="Y276" i="36" s="1"/>
  <c r="R275" i="15"/>
  <c r="Y275" i="36" s="1"/>
  <c r="R274" i="15"/>
  <c r="Y274" i="36" s="1"/>
  <c r="R273" i="15"/>
  <c r="Y273" i="36" s="1"/>
  <c r="R272" i="15"/>
  <c r="Y272" i="36" s="1"/>
  <c r="R271" i="15"/>
  <c r="Y271" i="36" s="1"/>
  <c r="R270" i="15"/>
  <c r="Y270" i="36" s="1"/>
  <c r="R269" i="15"/>
  <c r="Y269" i="36" s="1"/>
  <c r="R268" i="15"/>
  <c r="Y268" i="36" s="1"/>
  <c r="R267" i="15"/>
  <c r="Y267" i="36" s="1"/>
  <c r="R266" i="15"/>
  <c r="Y266" i="36" s="1"/>
  <c r="R265" i="15"/>
  <c r="Y265" i="36" s="1"/>
  <c r="R264" i="15"/>
  <c r="Y264" i="36" s="1"/>
  <c r="R263" i="15"/>
  <c r="Y263" i="36" s="1"/>
  <c r="R262" i="15"/>
  <c r="Y262" i="36" s="1"/>
  <c r="R261" i="15"/>
  <c r="Y261" i="36" s="1"/>
  <c r="R260" i="15"/>
  <c r="Y260" i="36" s="1"/>
  <c r="AK360" i="36" l="1"/>
  <c r="AL360" i="36"/>
  <c r="AK361" i="36"/>
  <c r="AL361" i="36"/>
  <c r="S362" i="15"/>
  <c r="Y362" i="36"/>
  <c r="S363" i="15"/>
  <c r="AN363" i="36" s="1"/>
  <c r="Y363" i="36"/>
  <c r="S364" i="15"/>
  <c r="AN364" i="36" s="1"/>
  <c r="Y364" i="36"/>
  <c r="S280" i="15"/>
  <c r="AN280" i="36" s="1"/>
  <c r="S296" i="15"/>
  <c r="AN296" i="36" s="1"/>
  <c r="S274" i="15"/>
  <c r="AN274" i="36" s="1"/>
  <c r="S298" i="15"/>
  <c r="AN298" i="36" s="1"/>
  <c r="S275" i="15"/>
  <c r="AN275" i="36" s="1"/>
  <c r="AK260" i="36"/>
  <c r="AL260" i="36"/>
  <c r="S272" i="15"/>
  <c r="AN272" i="36" s="1"/>
  <c r="S273" i="15"/>
  <c r="AN273" i="36" s="1"/>
  <c r="S297" i="15"/>
  <c r="AN297" i="36" s="1"/>
  <c r="S290" i="15"/>
  <c r="AN290" i="36" s="1"/>
  <c r="S267" i="15"/>
  <c r="AN267" i="36" s="1"/>
  <c r="S284" i="15"/>
  <c r="AN284" i="36" s="1"/>
  <c r="S288" i="15"/>
  <c r="AN288" i="36" s="1"/>
  <c r="S289" i="15"/>
  <c r="AN289" i="36" s="1"/>
  <c r="S282" i="15"/>
  <c r="AN282" i="36" s="1"/>
  <c r="S283" i="15"/>
  <c r="AN283" i="36" s="1"/>
  <c r="S276" i="15"/>
  <c r="AN276" i="36" s="1"/>
  <c r="S261" i="15"/>
  <c r="AN261" i="36" s="1"/>
  <c r="S277" i="15"/>
  <c r="AN277" i="36" s="1"/>
  <c r="S293" i="15"/>
  <c r="AN293" i="36" s="1"/>
  <c r="S262" i="15"/>
  <c r="AN262" i="36" s="1"/>
  <c r="S278" i="15"/>
  <c r="AN278" i="36" s="1"/>
  <c r="S294" i="15"/>
  <c r="AN294" i="36" s="1"/>
  <c r="S264" i="15"/>
  <c r="AN264" i="36" s="1"/>
  <c r="S265" i="15"/>
  <c r="AN265" i="36" s="1"/>
  <c r="S281" i="15"/>
  <c r="AN281" i="36" s="1"/>
  <c r="S266" i="15"/>
  <c r="AN266" i="36" s="1"/>
  <c r="S291" i="15"/>
  <c r="AN291" i="36" s="1"/>
  <c r="S268" i="15"/>
  <c r="AN268" i="36" s="1"/>
  <c r="S292" i="15"/>
  <c r="AN292" i="36" s="1"/>
  <c r="S269" i="15"/>
  <c r="AN269" i="36" s="1"/>
  <c r="S285" i="15"/>
  <c r="AN285" i="36" s="1"/>
  <c r="S270" i="15"/>
  <c r="AN270" i="36" s="1"/>
  <c r="S286" i="15"/>
  <c r="AN286" i="36" s="1"/>
  <c r="S360" i="15"/>
  <c r="AN360" i="36" s="1"/>
  <c r="S263" i="15"/>
  <c r="AN263" i="36" s="1"/>
  <c r="S271" i="15"/>
  <c r="AN271" i="36" s="1"/>
  <c r="S279" i="15"/>
  <c r="AN279" i="36" s="1"/>
  <c r="S287" i="15"/>
  <c r="AN287" i="36" s="1"/>
  <c r="S295" i="15"/>
  <c r="AN295" i="36" s="1"/>
  <c r="S361" i="15"/>
  <c r="AN361" i="36" s="1"/>
  <c r="S260" i="15"/>
  <c r="AN260" i="36" s="1"/>
  <c r="AN362" i="36" l="1"/>
  <c r="AZ362" i="36" s="1"/>
  <c r="T362" i="15"/>
  <c r="BC362" i="36" s="1"/>
  <c r="BO362" i="36" s="1"/>
  <c r="T364" i="15"/>
  <c r="BC364" i="36" s="1"/>
  <c r="BO364" i="36" s="1"/>
  <c r="T274" i="15"/>
  <c r="BC274" i="36" s="1"/>
  <c r="BO274" i="36" s="1"/>
  <c r="T278" i="15"/>
  <c r="BC278" i="36" s="1"/>
  <c r="BP278" i="36" s="1"/>
  <c r="BP362" i="36"/>
  <c r="T296" i="15"/>
  <c r="BC296" i="36" s="1"/>
  <c r="BP296" i="36" s="1"/>
  <c r="T287" i="15"/>
  <c r="BC287" i="36" s="1"/>
  <c r="BO287" i="36" s="1"/>
  <c r="AK364" i="36"/>
  <c r="AL364" i="36"/>
  <c r="T363" i="15"/>
  <c r="BC363" i="36" s="1"/>
  <c r="AZ364" i="36"/>
  <c r="BA364" i="36"/>
  <c r="AZ361" i="36"/>
  <c r="BA361" i="36"/>
  <c r="AK363" i="36"/>
  <c r="AL363" i="36"/>
  <c r="AZ363" i="36"/>
  <c r="BA363" i="36"/>
  <c r="AK362" i="36"/>
  <c r="AL362" i="36"/>
  <c r="BA362" i="36"/>
  <c r="AZ360" i="36"/>
  <c r="BA360" i="36"/>
  <c r="T265" i="15"/>
  <c r="BC265" i="36" s="1"/>
  <c r="BO265" i="36" s="1"/>
  <c r="T289" i="15"/>
  <c r="BC289" i="36" s="1"/>
  <c r="BO289" i="36" s="1"/>
  <c r="T263" i="15"/>
  <c r="BC263" i="36" s="1"/>
  <c r="BO263" i="36" s="1"/>
  <c r="T280" i="15"/>
  <c r="BC280" i="36" s="1"/>
  <c r="BO280" i="36" s="1"/>
  <c r="T291" i="15"/>
  <c r="BC291" i="36" s="1"/>
  <c r="BO291" i="36" s="1"/>
  <c r="T282" i="15"/>
  <c r="BC282" i="36" s="1"/>
  <c r="BO282" i="36" s="1"/>
  <c r="T281" i="15"/>
  <c r="BC281" i="36" s="1"/>
  <c r="BO281" i="36" s="1"/>
  <c r="T292" i="15"/>
  <c r="BC292" i="36" s="1"/>
  <c r="BO292" i="36" s="1"/>
  <c r="T283" i="15"/>
  <c r="BC283" i="36" s="1"/>
  <c r="BO283" i="36" s="1"/>
  <c r="T285" i="15"/>
  <c r="T293" i="15"/>
  <c r="BC293" i="36" s="1"/>
  <c r="BO293" i="36" s="1"/>
  <c r="T275" i="15"/>
  <c r="T266" i="15"/>
  <c r="T261" i="15"/>
  <c r="T276" i="15"/>
  <c r="T295" i="15"/>
  <c r="T297" i="15"/>
  <c r="T284" i="15"/>
  <c r="T273" i="15"/>
  <c r="T272" i="15"/>
  <c r="T360" i="15"/>
  <c r="T286" i="15"/>
  <c r="T270" i="15"/>
  <c r="T290" i="15"/>
  <c r="T262" i="15"/>
  <c r="AK349" i="36"/>
  <c r="AL349" i="36"/>
  <c r="AK270" i="36"/>
  <c r="AL270" i="36"/>
  <c r="AK265" i="36"/>
  <c r="AL265" i="36"/>
  <c r="AK262" i="36"/>
  <c r="AL262" i="36"/>
  <c r="AK276" i="36"/>
  <c r="AL276" i="36"/>
  <c r="AK288" i="36"/>
  <c r="AL288" i="36"/>
  <c r="AK267" i="36"/>
  <c r="AL267" i="36"/>
  <c r="AK298" i="36"/>
  <c r="AL298" i="36"/>
  <c r="BA271" i="36"/>
  <c r="AZ271" i="36"/>
  <c r="BA265" i="36"/>
  <c r="AZ265" i="36"/>
  <c r="BA262" i="36"/>
  <c r="AZ262" i="36"/>
  <c r="AZ276" i="36"/>
  <c r="BA276" i="36"/>
  <c r="BA288" i="36"/>
  <c r="AZ288" i="36"/>
  <c r="BA267" i="36"/>
  <c r="AZ267" i="36"/>
  <c r="BA272" i="36"/>
  <c r="AZ272" i="36"/>
  <c r="BA298" i="36"/>
  <c r="AZ298" i="36"/>
  <c r="AK271" i="36"/>
  <c r="AL271" i="36"/>
  <c r="AK268" i="36"/>
  <c r="AL268" i="36"/>
  <c r="AK272" i="36"/>
  <c r="AL272" i="36"/>
  <c r="AK263" i="36"/>
  <c r="AL263" i="36"/>
  <c r="AK291" i="36"/>
  <c r="AL291" i="36"/>
  <c r="AK264" i="36"/>
  <c r="AL264" i="36"/>
  <c r="AK347" i="36"/>
  <c r="AL347" i="36"/>
  <c r="T269" i="15"/>
  <c r="T267" i="15"/>
  <c r="BA263" i="36"/>
  <c r="AZ263" i="36"/>
  <c r="BA285" i="36"/>
  <c r="AZ285" i="36"/>
  <c r="BA291" i="36"/>
  <c r="AZ291" i="36"/>
  <c r="BA264" i="36"/>
  <c r="AZ264" i="36"/>
  <c r="BA293" i="36"/>
  <c r="AZ293" i="36"/>
  <c r="BA283" i="36"/>
  <c r="AZ283" i="36"/>
  <c r="BA347" i="36"/>
  <c r="AZ347" i="36"/>
  <c r="BA290" i="36"/>
  <c r="AZ290" i="36"/>
  <c r="BA274" i="36"/>
  <c r="AZ274" i="36"/>
  <c r="BA349" i="36"/>
  <c r="AZ349" i="36"/>
  <c r="BA260" i="36"/>
  <c r="AZ260" i="36"/>
  <c r="AK295" i="36"/>
  <c r="AL295" i="36"/>
  <c r="AK285" i="36"/>
  <c r="AL285" i="36"/>
  <c r="AK293" i="36"/>
  <c r="AL293" i="36"/>
  <c r="AK283" i="36"/>
  <c r="AL283" i="36"/>
  <c r="AK290" i="36"/>
  <c r="AL290" i="36"/>
  <c r="AK274" i="36"/>
  <c r="AL274" i="36"/>
  <c r="BA295" i="36"/>
  <c r="AZ295" i="36"/>
  <c r="T271" i="15"/>
  <c r="T288" i="15"/>
  <c r="T298" i="15"/>
  <c r="T277" i="15"/>
  <c r="AK287" i="36"/>
  <c r="AL287" i="36"/>
  <c r="AK348" i="36"/>
  <c r="AL348" i="36"/>
  <c r="AK269" i="36"/>
  <c r="AL269" i="36"/>
  <c r="AK266" i="36"/>
  <c r="AL266" i="36"/>
  <c r="AK294" i="36"/>
  <c r="AL294" i="36"/>
  <c r="AK277" i="36"/>
  <c r="AL277" i="36"/>
  <c r="AK282" i="36"/>
  <c r="AL282" i="36"/>
  <c r="AK284" i="36"/>
  <c r="AL284" i="36"/>
  <c r="AK297" i="36"/>
  <c r="AL297" i="36"/>
  <c r="AK296" i="36"/>
  <c r="AL296" i="36"/>
  <c r="BA296" i="36"/>
  <c r="AZ296" i="36"/>
  <c r="BA270" i="36"/>
  <c r="AZ270" i="36"/>
  <c r="BA348" i="36"/>
  <c r="AZ348" i="36"/>
  <c r="BA269" i="36"/>
  <c r="AZ269" i="36"/>
  <c r="BA294" i="36"/>
  <c r="AZ294" i="36"/>
  <c r="AZ277" i="36"/>
  <c r="BA277" i="36"/>
  <c r="BA282" i="36"/>
  <c r="AZ282" i="36"/>
  <c r="AZ284" i="36"/>
  <c r="BA284" i="36"/>
  <c r="BA297" i="36"/>
  <c r="AZ297" i="36"/>
  <c r="T268" i="15"/>
  <c r="T279" i="15"/>
  <c r="T264" i="15"/>
  <c r="AK279" i="36"/>
  <c r="AL279" i="36"/>
  <c r="AK286" i="36"/>
  <c r="AL286" i="36"/>
  <c r="AK292" i="36"/>
  <c r="AL292" i="36"/>
  <c r="AK281" i="36"/>
  <c r="AL281" i="36"/>
  <c r="AK278" i="36"/>
  <c r="AL278" i="36"/>
  <c r="AK261" i="36"/>
  <c r="AL261" i="36"/>
  <c r="AK289" i="36"/>
  <c r="AL289" i="36"/>
  <c r="AK273" i="36"/>
  <c r="AL273" i="36"/>
  <c r="AK275" i="36"/>
  <c r="AL275" i="36"/>
  <c r="AK280" i="36"/>
  <c r="AL280" i="36"/>
  <c r="BA268" i="36"/>
  <c r="AZ268" i="36"/>
  <c r="T361" i="15"/>
  <c r="BC361" i="36" s="1"/>
  <c r="BP361" i="36" s="1"/>
  <c r="BA287" i="36"/>
  <c r="AZ287" i="36"/>
  <c r="BA266" i="36"/>
  <c r="AZ266" i="36"/>
  <c r="T294" i="15"/>
  <c r="BA279" i="36"/>
  <c r="AZ279" i="36"/>
  <c r="BA286" i="36"/>
  <c r="AZ286" i="36"/>
  <c r="AZ292" i="36"/>
  <c r="BA292" i="36"/>
  <c r="BA281" i="36"/>
  <c r="AZ281" i="36"/>
  <c r="AZ278" i="36"/>
  <c r="BA278" i="36"/>
  <c r="BA261" i="36"/>
  <c r="AZ261" i="36"/>
  <c r="AZ289" i="36"/>
  <c r="BA289" i="36"/>
  <c r="BA273" i="36"/>
  <c r="AZ273" i="36"/>
  <c r="BA275" i="36"/>
  <c r="AZ275" i="36"/>
  <c r="BA280" i="36"/>
  <c r="AZ280" i="36"/>
  <c r="BO347" i="36"/>
  <c r="BP347" i="36"/>
  <c r="T260" i="15"/>
  <c r="BC260" i="36" s="1"/>
  <c r="BP274" i="36" l="1"/>
  <c r="BP364" i="36"/>
  <c r="BP263" i="36"/>
  <c r="BO296" i="36"/>
  <c r="BP265" i="36"/>
  <c r="BP281" i="36"/>
  <c r="BO278" i="36"/>
  <c r="BP293" i="36"/>
  <c r="BP291" i="36"/>
  <c r="BP282" i="36"/>
  <c r="BP287" i="36"/>
  <c r="BO363" i="36"/>
  <c r="BP363" i="36"/>
  <c r="BP289" i="36"/>
  <c r="BP280" i="36"/>
  <c r="BO348" i="36"/>
  <c r="BC360" i="36"/>
  <c r="BO361" i="36"/>
  <c r="BO349" i="36"/>
  <c r="BP283" i="36"/>
  <c r="BP292" i="36"/>
  <c r="BC264" i="36"/>
  <c r="BO264" i="36" s="1"/>
  <c r="BC262" i="36"/>
  <c r="BO262" i="36" s="1"/>
  <c r="BC284" i="36"/>
  <c r="BO284" i="36" s="1"/>
  <c r="BC268" i="36"/>
  <c r="BP268" i="36" s="1"/>
  <c r="BC297" i="36"/>
  <c r="BO297" i="36" s="1"/>
  <c r="BC295" i="36"/>
  <c r="BO295" i="36" s="1"/>
  <c r="BC266" i="36"/>
  <c r="BO266" i="36" s="1"/>
  <c r="BC290" i="36"/>
  <c r="BP290" i="36" s="1"/>
  <c r="BC275" i="36"/>
  <c r="BO275" i="36" s="1"/>
  <c r="BC276" i="36"/>
  <c r="BP276" i="36" s="1"/>
  <c r="BC277" i="36"/>
  <c r="BP277" i="36" s="1"/>
  <c r="BC272" i="36"/>
  <c r="BO272" i="36" s="1"/>
  <c r="BC285" i="36"/>
  <c r="BP285" i="36" s="1"/>
  <c r="BC279" i="36"/>
  <c r="BP279" i="36" s="1"/>
  <c r="BC270" i="36"/>
  <c r="BC288" i="36"/>
  <c r="BO288" i="36" s="1"/>
  <c r="BC267" i="36"/>
  <c r="BP267" i="36" s="1"/>
  <c r="BC298" i="36"/>
  <c r="BP298" i="36" s="1"/>
  <c r="BC294" i="36"/>
  <c r="BP294" i="36" s="1"/>
  <c r="BC269" i="36"/>
  <c r="BP269" i="36" s="1"/>
  <c r="BC271" i="36"/>
  <c r="BO271" i="36" s="1"/>
  <c r="BC261" i="36"/>
  <c r="BP261" i="36" s="1"/>
  <c r="BC286" i="36"/>
  <c r="BP286" i="36" s="1"/>
  <c r="BC273" i="36"/>
  <c r="BO273" i="36" s="1"/>
  <c r="BP348" i="36"/>
  <c r="BP349" i="36"/>
  <c r="BO260" i="36"/>
  <c r="BP260" i="36"/>
  <c r="F5" i="15"/>
  <c r="F3" i="15"/>
  <c r="F2" i="15"/>
  <c r="V13" i="15"/>
  <c r="C5" i="15"/>
  <c r="C3" i="15"/>
  <c r="C2" i="15"/>
  <c r="R15" i="15"/>
  <c r="R16" i="15"/>
  <c r="Y16" i="36" s="1"/>
  <c r="R17" i="15"/>
  <c r="Y17" i="36" s="1"/>
  <c r="R18" i="15"/>
  <c r="Y18" i="36" s="1"/>
  <c r="R19" i="15"/>
  <c r="Y19" i="36" s="1"/>
  <c r="R20" i="15"/>
  <c r="Y20" i="36" s="1"/>
  <c r="R21" i="15"/>
  <c r="Y21" i="36" s="1"/>
  <c r="R22" i="15"/>
  <c r="Y22" i="36" s="1"/>
  <c r="R23" i="15"/>
  <c r="Y23" i="36" s="1"/>
  <c r="R24" i="15"/>
  <c r="Y24" i="36" s="1"/>
  <c r="R25" i="15"/>
  <c r="Y25" i="36" s="1"/>
  <c r="R26" i="15"/>
  <c r="Y26" i="36" s="1"/>
  <c r="R27" i="15"/>
  <c r="Y27" i="36" s="1"/>
  <c r="R28" i="15"/>
  <c r="Y28" i="36" s="1"/>
  <c r="R29" i="15"/>
  <c r="Y29" i="36" s="1"/>
  <c r="R30" i="15"/>
  <c r="Y30" i="36" s="1"/>
  <c r="R31" i="15"/>
  <c r="Y31" i="36" s="1"/>
  <c r="R32" i="15"/>
  <c r="Y32" i="36" s="1"/>
  <c r="R33" i="15"/>
  <c r="Y33" i="36" s="1"/>
  <c r="R34" i="15"/>
  <c r="Y34" i="36" s="1"/>
  <c r="R35" i="15"/>
  <c r="Y35" i="36" s="1"/>
  <c r="R36" i="15"/>
  <c r="Y36" i="36" s="1"/>
  <c r="R37" i="15"/>
  <c r="Y37" i="36" s="1"/>
  <c r="R38" i="15"/>
  <c r="Y38" i="36" s="1"/>
  <c r="R39" i="15"/>
  <c r="Y39" i="36" s="1"/>
  <c r="R40" i="15"/>
  <c r="Y40" i="36" s="1"/>
  <c r="R41" i="15"/>
  <c r="Y41" i="36" s="1"/>
  <c r="R42" i="15"/>
  <c r="Y42" i="36" s="1"/>
  <c r="R43" i="15"/>
  <c r="Y43" i="36" s="1"/>
  <c r="R44" i="15"/>
  <c r="Y44" i="36" s="1"/>
  <c r="R45" i="15"/>
  <c r="Y45" i="36" s="1"/>
  <c r="R46" i="15"/>
  <c r="Y46" i="36" s="1"/>
  <c r="R47" i="15"/>
  <c r="Y47" i="36" s="1"/>
  <c r="R48" i="15"/>
  <c r="Y48" i="36" s="1"/>
  <c r="R49" i="15"/>
  <c r="Y49" i="36" s="1"/>
  <c r="R50" i="15"/>
  <c r="Y50" i="36" s="1"/>
  <c r="R51" i="15"/>
  <c r="Y51" i="36" s="1"/>
  <c r="R52" i="15"/>
  <c r="Y52" i="36" s="1"/>
  <c r="R53" i="15"/>
  <c r="Y53" i="36" s="1"/>
  <c r="R54" i="15"/>
  <c r="Y54" i="36" s="1"/>
  <c r="R55" i="15"/>
  <c r="Y55" i="36" s="1"/>
  <c r="R56" i="15"/>
  <c r="Y56" i="36" s="1"/>
  <c r="R57" i="15"/>
  <c r="Y57" i="36" s="1"/>
  <c r="R58" i="15"/>
  <c r="Y58" i="36" s="1"/>
  <c r="R59" i="15"/>
  <c r="Y59" i="36" s="1"/>
  <c r="R60" i="15"/>
  <c r="Y60" i="36" s="1"/>
  <c r="R61" i="15"/>
  <c r="Y61" i="36" s="1"/>
  <c r="R62" i="15"/>
  <c r="R63" i="15"/>
  <c r="Y63" i="36" s="1"/>
  <c r="R64" i="15"/>
  <c r="Y64" i="36" s="1"/>
  <c r="R65" i="15"/>
  <c r="Y65" i="36" s="1"/>
  <c r="R66" i="15"/>
  <c r="Y66" i="36" s="1"/>
  <c r="R67" i="15"/>
  <c r="Y67" i="36" s="1"/>
  <c r="R68" i="15"/>
  <c r="Y68" i="36" s="1"/>
  <c r="R69" i="15"/>
  <c r="Y69" i="36" s="1"/>
  <c r="R70" i="15"/>
  <c r="Y70" i="36" s="1"/>
  <c r="R71" i="15"/>
  <c r="Y71" i="36" s="1"/>
  <c r="R72" i="15"/>
  <c r="Y72" i="36" s="1"/>
  <c r="R73" i="15"/>
  <c r="Y73" i="36" s="1"/>
  <c r="R74" i="15"/>
  <c r="Y74" i="36" s="1"/>
  <c r="R75" i="15"/>
  <c r="Y75" i="36" s="1"/>
  <c r="R76" i="15"/>
  <c r="Y76" i="36" s="1"/>
  <c r="R77" i="15"/>
  <c r="Y77" i="36" s="1"/>
  <c r="R78" i="15"/>
  <c r="Y78" i="36" s="1"/>
  <c r="R79" i="15"/>
  <c r="Y79" i="36" s="1"/>
  <c r="R80" i="15"/>
  <c r="Y80" i="36" s="1"/>
  <c r="R81" i="15"/>
  <c r="Y81" i="36" s="1"/>
  <c r="R82" i="15"/>
  <c r="Y82" i="36" s="1"/>
  <c r="R83" i="15"/>
  <c r="Y83" i="36" s="1"/>
  <c r="R84" i="15"/>
  <c r="Y84" i="36" s="1"/>
  <c r="R85" i="15"/>
  <c r="Y85" i="36" s="1"/>
  <c r="R86" i="15"/>
  <c r="Y86" i="36" s="1"/>
  <c r="R87" i="15"/>
  <c r="Y87" i="36" s="1"/>
  <c r="R88" i="15"/>
  <c r="Y88" i="36" s="1"/>
  <c r="R89" i="15"/>
  <c r="Y89" i="36" s="1"/>
  <c r="R90" i="15"/>
  <c r="Y90" i="36" s="1"/>
  <c r="R91" i="15"/>
  <c r="Y91" i="36" s="1"/>
  <c r="R92" i="15"/>
  <c r="Y92" i="36" s="1"/>
  <c r="R93" i="15"/>
  <c r="Y93" i="36" s="1"/>
  <c r="R94" i="15"/>
  <c r="Y94" i="36" s="1"/>
  <c r="R95" i="15"/>
  <c r="Y95" i="36" s="1"/>
  <c r="R96" i="15"/>
  <c r="Y96" i="36" s="1"/>
  <c r="R97" i="15"/>
  <c r="Y97" i="36" s="1"/>
  <c r="R98" i="15"/>
  <c r="Y98" i="36" s="1"/>
  <c r="R99" i="15"/>
  <c r="Y99" i="36" s="1"/>
  <c r="R100" i="15"/>
  <c r="Y100" i="36" s="1"/>
  <c r="R101" i="15"/>
  <c r="Y101" i="36" s="1"/>
  <c r="R102" i="15"/>
  <c r="Y102" i="36" s="1"/>
  <c r="R103" i="15"/>
  <c r="Y103" i="36" s="1"/>
  <c r="R104" i="15"/>
  <c r="Y104" i="36" s="1"/>
  <c r="R105" i="15"/>
  <c r="Y105" i="36" s="1"/>
  <c r="R106" i="15"/>
  <c r="Y106" i="36" s="1"/>
  <c r="R107" i="15"/>
  <c r="Y107" i="36" s="1"/>
  <c r="R108" i="15"/>
  <c r="Y108" i="36" s="1"/>
  <c r="R109" i="15"/>
  <c r="Y109" i="36" s="1"/>
  <c r="R110" i="15"/>
  <c r="Y110" i="36" s="1"/>
  <c r="R111" i="15"/>
  <c r="Y111" i="36" s="1"/>
  <c r="R112" i="15"/>
  <c r="Y112" i="36" s="1"/>
  <c r="R113" i="15"/>
  <c r="Y113" i="36" s="1"/>
  <c r="R114" i="15"/>
  <c r="Y114" i="36" s="1"/>
  <c r="R115" i="15"/>
  <c r="Y115" i="36" s="1"/>
  <c r="R116" i="15"/>
  <c r="Y116" i="36" s="1"/>
  <c r="R117" i="15"/>
  <c r="Y117" i="36" s="1"/>
  <c r="R118" i="15"/>
  <c r="Y118" i="36" s="1"/>
  <c r="R119" i="15"/>
  <c r="Y119" i="36" s="1"/>
  <c r="R120" i="15"/>
  <c r="Y120" i="36" s="1"/>
  <c r="R121" i="15"/>
  <c r="Y121" i="36" s="1"/>
  <c r="R122" i="15"/>
  <c r="Y122" i="36" s="1"/>
  <c r="R123" i="15"/>
  <c r="Y123" i="36" s="1"/>
  <c r="R124" i="15"/>
  <c r="Y124" i="36" s="1"/>
  <c r="R125" i="15"/>
  <c r="Y125" i="36" s="1"/>
  <c r="R126" i="15"/>
  <c r="Y126" i="36" s="1"/>
  <c r="R127" i="15"/>
  <c r="Y127" i="36" s="1"/>
  <c r="R128" i="15"/>
  <c r="Y128" i="36" s="1"/>
  <c r="R129" i="15"/>
  <c r="Y129" i="36" s="1"/>
  <c r="R130" i="15"/>
  <c r="Y130" i="36" s="1"/>
  <c r="R131" i="15"/>
  <c r="Y131" i="36" s="1"/>
  <c r="R132" i="15"/>
  <c r="Y132" i="36" s="1"/>
  <c r="R133" i="15"/>
  <c r="Y133" i="36" s="1"/>
  <c r="R134" i="15"/>
  <c r="Y134" i="36" s="1"/>
  <c r="R135" i="15"/>
  <c r="Y135" i="36" s="1"/>
  <c r="R136" i="15"/>
  <c r="Y136" i="36" s="1"/>
  <c r="R137" i="15"/>
  <c r="Y137" i="36" s="1"/>
  <c r="R138" i="15"/>
  <c r="Y138" i="36" s="1"/>
  <c r="R139" i="15"/>
  <c r="Y139" i="36" s="1"/>
  <c r="R140" i="15"/>
  <c r="Y140" i="36" s="1"/>
  <c r="R141" i="15"/>
  <c r="Y141" i="36" s="1"/>
  <c r="R142" i="15"/>
  <c r="Y142" i="36" s="1"/>
  <c r="R143" i="15"/>
  <c r="Y143" i="36" s="1"/>
  <c r="R144" i="15"/>
  <c r="Y144" i="36" s="1"/>
  <c r="R145" i="15"/>
  <c r="Y145" i="36" s="1"/>
  <c r="R146" i="15"/>
  <c r="Y146" i="36" s="1"/>
  <c r="R147" i="15"/>
  <c r="Y147" i="36" s="1"/>
  <c r="R148" i="15"/>
  <c r="Y148" i="36" s="1"/>
  <c r="R149" i="15"/>
  <c r="Y149" i="36" s="1"/>
  <c r="R150" i="15"/>
  <c r="Y150" i="36" s="1"/>
  <c r="R151" i="15"/>
  <c r="Y151" i="36" s="1"/>
  <c r="R152" i="15"/>
  <c r="Y152" i="36" s="1"/>
  <c r="R153" i="15"/>
  <c r="Y153" i="36" s="1"/>
  <c r="R154" i="15"/>
  <c r="Y154" i="36" s="1"/>
  <c r="R155" i="15"/>
  <c r="Y155" i="36" s="1"/>
  <c r="R156" i="15"/>
  <c r="Y156" i="36" s="1"/>
  <c r="R157" i="15"/>
  <c r="Y157" i="36" s="1"/>
  <c r="R158" i="15"/>
  <c r="Y158" i="36" s="1"/>
  <c r="R159" i="15"/>
  <c r="Y159" i="36" s="1"/>
  <c r="R160" i="15"/>
  <c r="Y160" i="36" s="1"/>
  <c r="R161" i="15"/>
  <c r="Y161" i="36" s="1"/>
  <c r="R162" i="15"/>
  <c r="Y162" i="36" s="1"/>
  <c r="R163" i="15"/>
  <c r="Y163" i="36" s="1"/>
  <c r="R164" i="15"/>
  <c r="Y164" i="36" s="1"/>
  <c r="R165" i="15"/>
  <c r="Y165" i="36" s="1"/>
  <c r="R166" i="15"/>
  <c r="Y166" i="36" s="1"/>
  <c r="R167" i="15"/>
  <c r="Y167" i="36" s="1"/>
  <c r="R168" i="15"/>
  <c r="Y168" i="36" s="1"/>
  <c r="R169" i="15"/>
  <c r="Y169" i="36" s="1"/>
  <c r="R170" i="15"/>
  <c r="Y170" i="36" s="1"/>
  <c r="R171" i="15"/>
  <c r="Y171" i="36" s="1"/>
  <c r="R172" i="15"/>
  <c r="Y172" i="36" s="1"/>
  <c r="R173" i="15"/>
  <c r="Y173" i="36" s="1"/>
  <c r="R174" i="15"/>
  <c r="Y174" i="36" s="1"/>
  <c r="R175" i="15"/>
  <c r="Y175" i="36" s="1"/>
  <c r="R176" i="15"/>
  <c r="Y176" i="36" s="1"/>
  <c r="R177" i="15"/>
  <c r="Y177" i="36" s="1"/>
  <c r="R178" i="15"/>
  <c r="Y178" i="36" s="1"/>
  <c r="R179" i="15"/>
  <c r="Y179" i="36" s="1"/>
  <c r="R180" i="15"/>
  <c r="Y180" i="36" s="1"/>
  <c r="R181" i="15"/>
  <c r="Y181" i="36" s="1"/>
  <c r="R182" i="15"/>
  <c r="Y182" i="36" s="1"/>
  <c r="R183" i="15"/>
  <c r="Y183" i="36" s="1"/>
  <c r="R184" i="15"/>
  <c r="Y184" i="36" s="1"/>
  <c r="R185" i="15"/>
  <c r="Y185" i="36" s="1"/>
  <c r="R186" i="15"/>
  <c r="Y186" i="36" s="1"/>
  <c r="R187" i="15"/>
  <c r="Y187" i="36" s="1"/>
  <c r="R188" i="15"/>
  <c r="Y188" i="36" s="1"/>
  <c r="R189" i="15"/>
  <c r="Y189" i="36" s="1"/>
  <c r="R190" i="15"/>
  <c r="Y190" i="36" s="1"/>
  <c r="R191" i="15"/>
  <c r="Y191" i="36" s="1"/>
  <c r="R192" i="15"/>
  <c r="Y192" i="36" s="1"/>
  <c r="R193" i="15"/>
  <c r="Y193" i="36" s="1"/>
  <c r="R194" i="15"/>
  <c r="Y194" i="36" s="1"/>
  <c r="R195" i="15"/>
  <c r="Y195" i="36" s="1"/>
  <c r="R196" i="15"/>
  <c r="Y196" i="36" s="1"/>
  <c r="R197" i="15"/>
  <c r="Y197" i="36" s="1"/>
  <c r="R198" i="15"/>
  <c r="Y198" i="36" s="1"/>
  <c r="R199" i="15"/>
  <c r="Y199" i="36" s="1"/>
  <c r="R200" i="15"/>
  <c r="Y200" i="36" s="1"/>
  <c r="R201" i="15"/>
  <c r="Y201" i="36" s="1"/>
  <c r="R202" i="15"/>
  <c r="Y202" i="36" s="1"/>
  <c r="R203" i="15"/>
  <c r="Y203" i="36" s="1"/>
  <c r="R204" i="15"/>
  <c r="Y204" i="36" s="1"/>
  <c r="R205" i="15"/>
  <c r="Y205" i="36" s="1"/>
  <c r="R206" i="15"/>
  <c r="Y206" i="36" s="1"/>
  <c r="R207" i="15"/>
  <c r="Y207" i="36" s="1"/>
  <c r="R208" i="15"/>
  <c r="Y208" i="36" s="1"/>
  <c r="R209" i="15"/>
  <c r="Y209" i="36" s="1"/>
  <c r="R210" i="15"/>
  <c r="Y210" i="36" s="1"/>
  <c r="R211" i="15"/>
  <c r="R212" i="15"/>
  <c r="Y212" i="36" s="1"/>
  <c r="R213" i="15"/>
  <c r="Y213" i="36" s="1"/>
  <c r="R214" i="15"/>
  <c r="Y214" i="36" s="1"/>
  <c r="R215" i="15"/>
  <c r="Y215" i="36" s="1"/>
  <c r="R216" i="15"/>
  <c r="Y216" i="36" s="1"/>
  <c r="R217" i="15"/>
  <c r="Y217" i="36" s="1"/>
  <c r="R218" i="15"/>
  <c r="Y218" i="36" s="1"/>
  <c r="R219" i="15"/>
  <c r="Y219" i="36" s="1"/>
  <c r="R220" i="15"/>
  <c r="Y220" i="36" s="1"/>
  <c r="R221" i="15"/>
  <c r="Y221" i="36" s="1"/>
  <c r="R222" i="15"/>
  <c r="Y222" i="36" s="1"/>
  <c r="R223" i="15"/>
  <c r="Y223" i="36" s="1"/>
  <c r="R224" i="15"/>
  <c r="Y224" i="36" s="1"/>
  <c r="R225" i="15"/>
  <c r="Y225" i="36" s="1"/>
  <c r="R226" i="15"/>
  <c r="Y226" i="36" s="1"/>
  <c r="R227" i="15"/>
  <c r="Y227" i="36" s="1"/>
  <c r="R228" i="15"/>
  <c r="Y228" i="36" s="1"/>
  <c r="R229" i="15"/>
  <c r="Y229" i="36" s="1"/>
  <c r="R230" i="15"/>
  <c r="Y230" i="36" s="1"/>
  <c r="R231" i="15"/>
  <c r="Y231" i="36" s="1"/>
  <c r="R232" i="15"/>
  <c r="Y232" i="36" s="1"/>
  <c r="R233" i="15"/>
  <c r="Y233" i="36" s="1"/>
  <c r="R234" i="15"/>
  <c r="Y234" i="36" s="1"/>
  <c r="R235" i="15"/>
  <c r="Y235" i="36" s="1"/>
  <c r="R236" i="15"/>
  <c r="Y236" i="36" s="1"/>
  <c r="R237" i="15"/>
  <c r="Y237" i="36" s="1"/>
  <c r="R238" i="15"/>
  <c r="Y238" i="36" s="1"/>
  <c r="R239" i="15"/>
  <c r="Y239" i="36" s="1"/>
  <c r="R240" i="15"/>
  <c r="Y240" i="36" s="1"/>
  <c r="R241" i="15"/>
  <c r="Y241" i="36" s="1"/>
  <c r="R242" i="15"/>
  <c r="Y242" i="36" s="1"/>
  <c r="R243" i="15"/>
  <c r="Y243" i="36" s="1"/>
  <c r="R244" i="15"/>
  <c r="Y244" i="36" s="1"/>
  <c r="R245" i="15"/>
  <c r="Y245" i="36" s="1"/>
  <c r="R246" i="15"/>
  <c r="Y246" i="36" s="1"/>
  <c r="R247" i="15"/>
  <c r="Y247" i="36" s="1"/>
  <c r="R248" i="15"/>
  <c r="Y248" i="36" s="1"/>
  <c r="R249" i="15"/>
  <c r="Y249" i="36" s="1"/>
  <c r="R250" i="15"/>
  <c r="Y250" i="36" s="1"/>
  <c r="R251" i="15"/>
  <c r="Y251" i="36" s="1"/>
  <c r="R252" i="15"/>
  <c r="Y252" i="36" s="1"/>
  <c r="R253" i="15"/>
  <c r="Y253" i="36" s="1"/>
  <c r="R254" i="15"/>
  <c r="Y254" i="36" s="1"/>
  <c r="R255" i="15"/>
  <c r="Y255" i="36" s="1"/>
  <c r="R256" i="15"/>
  <c r="Y256" i="36" s="1"/>
  <c r="R257" i="15"/>
  <c r="Y257" i="36" s="1"/>
  <c r="R258" i="15"/>
  <c r="Y258" i="36" s="1"/>
  <c r="R259" i="15"/>
  <c r="Y259" i="36" s="1"/>
  <c r="R14" i="15"/>
  <c r="BP262" i="36" l="1"/>
  <c r="BP264" i="36"/>
  <c r="R3" i="15"/>
  <c r="R9" i="15"/>
  <c r="Y15" i="36"/>
  <c r="R7" i="15"/>
  <c r="Y211" i="36"/>
  <c r="BO360" i="36"/>
  <c r="BP360" i="36"/>
  <c r="BP284" i="36"/>
  <c r="Y62" i="36"/>
  <c r="Y14" i="36"/>
  <c r="R11" i="15"/>
  <c r="BP297" i="36"/>
  <c r="BO290" i="36"/>
  <c r="BO286" i="36"/>
  <c r="BO270" i="36"/>
  <c r="BP266" i="36"/>
  <c r="BP273" i="36"/>
  <c r="BP288" i="36"/>
  <c r="BO298" i="36"/>
  <c r="BP272" i="36"/>
  <c r="BP270" i="36"/>
  <c r="BO277" i="36"/>
  <c r="BO276" i="36"/>
  <c r="BO269" i="36"/>
  <c r="BP275" i="36"/>
  <c r="BO268" i="36"/>
  <c r="BP271" i="36"/>
  <c r="BO294" i="36"/>
  <c r="BO267" i="36"/>
  <c r="BP295" i="36"/>
  <c r="BO279" i="36"/>
  <c r="BO261" i="36"/>
  <c r="BO285" i="36"/>
  <c r="Y13" i="36"/>
  <c r="AL13" i="36" s="1"/>
  <c r="S234" i="15"/>
  <c r="AN234" i="36" s="1"/>
  <c r="S186" i="15"/>
  <c r="AN186" i="36" s="1"/>
  <c r="S154" i="15"/>
  <c r="AN154" i="36" s="1"/>
  <c r="S130" i="15"/>
  <c r="AN130" i="36" s="1"/>
  <c r="S122" i="15"/>
  <c r="AN122" i="36" s="1"/>
  <c r="S114" i="15"/>
  <c r="AN114" i="36" s="1"/>
  <c r="S106" i="15"/>
  <c r="AN106" i="36" s="1"/>
  <c r="S98" i="15"/>
  <c r="AN98" i="36" s="1"/>
  <c r="S90" i="15"/>
  <c r="AN90" i="36" s="1"/>
  <c r="S82" i="15"/>
  <c r="AN82" i="36" s="1"/>
  <c r="S74" i="15"/>
  <c r="AN74" i="36" s="1"/>
  <c r="S66" i="15"/>
  <c r="AN66" i="36" s="1"/>
  <c r="S58" i="15"/>
  <c r="AN58" i="36" s="1"/>
  <c r="S50" i="15"/>
  <c r="AN50" i="36" s="1"/>
  <c r="S42" i="15"/>
  <c r="AN42" i="36" s="1"/>
  <c r="S34" i="15"/>
  <c r="AN34" i="36" s="1"/>
  <c r="S26" i="15"/>
  <c r="AN26" i="36" s="1"/>
  <c r="S18" i="15"/>
  <c r="AN18" i="36" s="1"/>
  <c r="S257" i="15"/>
  <c r="AN257" i="36" s="1"/>
  <c r="S249" i="15"/>
  <c r="AN249" i="36" s="1"/>
  <c r="S241" i="15"/>
  <c r="AN241" i="36" s="1"/>
  <c r="S233" i="15"/>
  <c r="AN233" i="36" s="1"/>
  <c r="S225" i="15"/>
  <c r="AN225" i="36" s="1"/>
  <c r="S217" i="15"/>
  <c r="AN217" i="36" s="1"/>
  <c r="S209" i="15"/>
  <c r="AN209" i="36" s="1"/>
  <c r="S201" i="15"/>
  <c r="AN201" i="36" s="1"/>
  <c r="S193" i="15"/>
  <c r="AN193" i="36" s="1"/>
  <c r="S185" i="15"/>
  <c r="AN185" i="36" s="1"/>
  <c r="S177" i="15"/>
  <c r="AN177" i="36" s="1"/>
  <c r="S169" i="15"/>
  <c r="AN169" i="36" s="1"/>
  <c r="S161" i="15"/>
  <c r="S153" i="15"/>
  <c r="AN153" i="36" s="1"/>
  <c r="S145" i="15"/>
  <c r="AN145" i="36" s="1"/>
  <c r="S137" i="15"/>
  <c r="AN137" i="36" s="1"/>
  <c r="S129" i="15"/>
  <c r="AN129" i="36" s="1"/>
  <c r="S121" i="15"/>
  <c r="AN121" i="36" s="1"/>
  <c r="S113" i="15"/>
  <c r="AN113" i="36" s="1"/>
  <c r="S105" i="15"/>
  <c r="AN105" i="36" s="1"/>
  <c r="S97" i="15"/>
  <c r="AN97" i="36" s="1"/>
  <c r="S89" i="15"/>
  <c r="AN89" i="36" s="1"/>
  <c r="S81" i="15"/>
  <c r="AN81" i="36" s="1"/>
  <c r="S73" i="15"/>
  <c r="AN73" i="36" s="1"/>
  <c r="S65" i="15"/>
  <c r="AN65" i="36" s="1"/>
  <c r="S57" i="15"/>
  <c r="AN57" i="36" s="1"/>
  <c r="AK49" i="36"/>
  <c r="AL49" i="36"/>
  <c r="S41" i="15"/>
  <c r="AN41" i="36" s="1"/>
  <c r="S33" i="15"/>
  <c r="AN33" i="36" s="1"/>
  <c r="S25" i="15"/>
  <c r="AN25" i="36" s="1"/>
  <c r="S242" i="15"/>
  <c r="AN242" i="36" s="1"/>
  <c r="S194" i="15"/>
  <c r="AN194" i="36" s="1"/>
  <c r="S138" i="15"/>
  <c r="AN138" i="36" s="1"/>
  <c r="S224" i="15"/>
  <c r="AN224" i="36" s="1"/>
  <c r="S184" i="15"/>
  <c r="AN184" i="36" s="1"/>
  <c r="S144" i="15"/>
  <c r="AN144" i="36" s="1"/>
  <c r="S104" i="15"/>
  <c r="AN104" i="36" s="1"/>
  <c r="S64" i="15"/>
  <c r="AN64" i="36" s="1"/>
  <c r="S48" i="15"/>
  <c r="AN48" i="36" s="1"/>
  <c r="S239" i="15"/>
  <c r="AN239" i="36" s="1"/>
  <c r="S207" i="15"/>
  <c r="AN207" i="36" s="1"/>
  <c r="S175" i="15"/>
  <c r="AN175" i="36" s="1"/>
  <c r="S151" i="15"/>
  <c r="AN151" i="36" s="1"/>
  <c r="S135" i="15"/>
  <c r="AN135" i="36" s="1"/>
  <c r="S127" i="15"/>
  <c r="AN127" i="36" s="1"/>
  <c r="S119" i="15"/>
  <c r="AN119" i="36" s="1"/>
  <c r="S111" i="15"/>
  <c r="AN111" i="36" s="1"/>
  <c r="S103" i="15"/>
  <c r="AN103" i="36" s="1"/>
  <c r="S95" i="15"/>
  <c r="AN95" i="36" s="1"/>
  <c r="S87" i="15"/>
  <c r="AN87" i="36" s="1"/>
  <c r="S79" i="15"/>
  <c r="AN79" i="36" s="1"/>
  <c r="S71" i="15"/>
  <c r="AN71" i="36" s="1"/>
  <c r="S63" i="15"/>
  <c r="AN63" i="36" s="1"/>
  <c r="AK55" i="36"/>
  <c r="AL55" i="36"/>
  <c r="S47" i="15"/>
  <c r="AN47" i="36" s="1"/>
  <c r="S39" i="15"/>
  <c r="AN39" i="36" s="1"/>
  <c r="S31" i="15"/>
  <c r="AN31" i="36" s="1"/>
  <c r="S23" i="15"/>
  <c r="AN23" i="36" s="1"/>
  <c r="S210" i="15"/>
  <c r="AN210" i="36" s="1"/>
  <c r="S146" i="15"/>
  <c r="AN146" i="36" s="1"/>
  <c r="S232" i="15"/>
  <c r="AN232" i="36" s="1"/>
  <c r="S192" i="15"/>
  <c r="AN192" i="36" s="1"/>
  <c r="S160" i="15"/>
  <c r="AN160" i="36" s="1"/>
  <c r="S120" i="15"/>
  <c r="AN120" i="36" s="1"/>
  <c r="S80" i="15"/>
  <c r="AN80" i="36" s="1"/>
  <c r="S40" i="15"/>
  <c r="AN40" i="36" s="1"/>
  <c r="S247" i="15"/>
  <c r="AN247" i="36" s="1"/>
  <c r="S215" i="15"/>
  <c r="AN215" i="36" s="1"/>
  <c r="S183" i="15"/>
  <c r="AN183" i="36" s="1"/>
  <c r="S143" i="15"/>
  <c r="AN143" i="36" s="1"/>
  <c r="S254" i="15"/>
  <c r="AN254" i="36" s="1"/>
  <c r="S246" i="15"/>
  <c r="AN246" i="36" s="1"/>
  <c r="S238" i="15"/>
  <c r="AN238" i="36" s="1"/>
  <c r="S230" i="15"/>
  <c r="AN230" i="36" s="1"/>
  <c r="S222" i="15"/>
  <c r="AN222" i="36" s="1"/>
  <c r="S214" i="15"/>
  <c r="AN214" i="36" s="1"/>
  <c r="S206" i="15"/>
  <c r="AN206" i="36" s="1"/>
  <c r="S198" i="15"/>
  <c r="AN198" i="36" s="1"/>
  <c r="S190" i="15"/>
  <c r="AN190" i="36" s="1"/>
  <c r="S182" i="15"/>
  <c r="AN182" i="36" s="1"/>
  <c r="S174" i="15"/>
  <c r="AN174" i="36" s="1"/>
  <c r="S166" i="15"/>
  <c r="AN166" i="36" s="1"/>
  <c r="S158" i="15"/>
  <c r="AN158" i="36" s="1"/>
  <c r="S150" i="15"/>
  <c r="AN150" i="36" s="1"/>
  <c r="S142" i="15"/>
  <c r="AN142" i="36" s="1"/>
  <c r="S134" i="15"/>
  <c r="AN134" i="36" s="1"/>
  <c r="S126" i="15"/>
  <c r="AN126" i="36" s="1"/>
  <c r="S118" i="15"/>
  <c r="AN118" i="36" s="1"/>
  <c r="S110" i="15"/>
  <c r="AN110" i="36" s="1"/>
  <c r="S102" i="15"/>
  <c r="AN102" i="36" s="1"/>
  <c r="S94" i="15"/>
  <c r="AN94" i="36" s="1"/>
  <c r="S86" i="15"/>
  <c r="AN86" i="36" s="1"/>
  <c r="S78" i="15"/>
  <c r="AN78" i="36" s="1"/>
  <c r="S70" i="15"/>
  <c r="AN70" i="36" s="1"/>
  <c r="S62" i="15"/>
  <c r="S54" i="15"/>
  <c r="AN54" i="36" s="1"/>
  <c r="S46" i="15"/>
  <c r="AN46" i="36" s="1"/>
  <c r="S38" i="15"/>
  <c r="AN38" i="36" s="1"/>
  <c r="S30" i="15"/>
  <c r="AN30" i="36" s="1"/>
  <c r="S22" i="15"/>
  <c r="AN22" i="36" s="1"/>
  <c r="S226" i="15"/>
  <c r="AN226" i="36" s="1"/>
  <c r="S170" i="15"/>
  <c r="AN170" i="36" s="1"/>
  <c r="S248" i="15"/>
  <c r="AN248" i="36" s="1"/>
  <c r="S208" i="15"/>
  <c r="AN208" i="36" s="1"/>
  <c r="S168" i="15"/>
  <c r="AN168" i="36" s="1"/>
  <c r="S128" i="15"/>
  <c r="AN128" i="36" s="1"/>
  <c r="S88" i="15"/>
  <c r="AN88" i="36" s="1"/>
  <c r="S24" i="15"/>
  <c r="AN24" i="36" s="1"/>
  <c r="S253" i="15"/>
  <c r="AN253" i="36" s="1"/>
  <c r="S245" i="15"/>
  <c r="AN245" i="36" s="1"/>
  <c r="S237" i="15"/>
  <c r="AN237" i="36" s="1"/>
  <c r="S229" i="15"/>
  <c r="AN229" i="36" s="1"/>
  <c r="S221" i="15"/>
  <c r="AN221" i="36" s="1"/>
  <c r="S213" i="15"/>
  <c r="AN213" i="36" s="1"/>
  <c r="S205" i="15"/>
  <c r="AN205" i="36" s="1"/>
  <c r="S197" i="15"/>
  <c r="AN197" i="36" s="1"/>
  <c r="S189" i="15"/>
  <c r="AN189" i="36" s="1"/>
  <c r="S181" i="15"/>
  <c r="AN181" i="36" s="1"/>
  <c r="S173" i="15"/>
  <c r="AN173" i="36" s="1"/>
  <c r="S165" i="15"/>
  <c r="AN165" i="36" s="1"/>
  <c r="S157" i="15"/>
  <c r="AN157" i="36" s="1"/>
  <c r="S149" i="15"/>
  <c r="AN149" i="36" s="1"/>
  <c r="S141" i="15"/>
  <c r="AN141" i="36" s="1"/>
  <c r="S133" i="15"/>
  <c r="AN133" i="36" s="1"/>
  <c r="S125" i="15"/>
  <c r="AN125" i="36" s="1"/>
  <c r="S117" i="15"/>
  <c r="AN117" i="36" s="1"/>
  <c r="S109" i="15"/>
  <c r="AN109" i="36" s="1"/>
  <c r="S101" i="15"/>
  <c r="AN101" i="36" s="1"/>
  <c r="S93" i="15"/>
  <c r="AN93" i="36" s="1"/>
  <c r="S85" i="15"/>
  <c r="AN85" i="36" s="1"/>
  <c r="S77" i="15"/>
  <c r="AN77" i="36" s="1"/>
  <c r="S69" i="15"/>
  <c r="AN69" i="36" s="1"/>
  <c r="S61" i="15"/>
  <c r="AN61" i="36" s="1"/>
  <c r="S53" i="15"/>
  <c r="AN53" i="36" s="1"/>
  <c r="S45" i="15"/>
  <c r="AN45" i="36" s="1"/>
  <c r="S37" i="15"/>
  <c r="AN37" i="36" s="1"/>
  <c r="S29" i="15"/>
  <c r="AN29" i="36" s="1"/>
  <c r="S21" i="15"/>
  <c r="AN21" i="36" s="1"/>
  <c r="S250" i="15"/>
  <c r="AN250" i="36" s="1"/>
  <c r="S202" i="15"/>
  <c r="AN202" i="36" s="1"/>
  <c r="S162" i="15"/>
  <c r="AN162" i="36" s="1"/>
  <c r="S240" i="15"/>
  <c r="AN240" i="36" s="1"/>
  <c r="S200" i="15"/>
  <c r="AN200" i="36" s="1"/>
  <c r="S152" i="15"/>
  <c r="AN152" i="36" s="1"/>
  <c r="S112" i="15"/>
  <c r="AN112" i="36" s="1"/>
  <c r="S72" i="15"/>
  <c r="AN72" i="36" s="1"/>
  <c r="S223" i="15"/>
  <c r="AN223" i="36" s="1"/>
  <c r="S191" i="15"/>
  <c r="AN191" i="36" s="1"/>
  <c r="S159" i="15"/>
  <c r="AN159" i="36" s="1"/>
  <c r="S244" i="15"/>
  <c r="AN244" i="36" s="1"/>
  <c r="S236" i="15"/>
  <c r="AN236" i="36" s="1"/>
  <c r="S228" i="15"/>
  <c r="AN228" i="36" s="1"/>
  <c r="S220" i="15"/>
  <c r="AN220" i="36" s="1"/>
  <c r="S212" i="15"/>
  <c r="AN212" i="36" s="1"/>
  <c r="S204" i="15"/>
  <c r="AN204" i="36" s="1"/>
  <c r="S196" i="15"/>
  <c r="AN196" i="36" s="1"/>
  <c r="S188" i="15"/>
  <c r="AN188" i="36" s="1"/>
  <c r="S180" i="15"/>
  <c r="AN180" i="36" s="1"/>
  <c r="S172" i="15"/>
  <c r="AN172" i="36" s="1"/>
  <c r="S164" i="15"/>
  <c r="AN164" i="36" s="1"/>
  <c r="S156" i="15"/>
  <c r="AN156" i="36" s="1"/>
  <c r="S148" i="15"/>
  <c r="AN148" i="36" s="1"/>
  <c r="S140" i="15"/>
  <c r="AN140" i="36" s="1"/>
  <c r="S132" i="15"/>
  <c r="AN132" i="36" s="1"/>
  <c r="S124" i="15"/>
  <c r="AN124" i="36" s="1"/>
  <c r="S116" i="15"/>
  <c r="AN116" i="36" s="1"/>
  <c r="S108" i="15"/>
  <c r="AN108" i="36" s="1"/>
  <c r="S100" i="15"/>
  <c r="AN100" i="36" s="1"/>
  <c r="S92" i="15"/>
  <c r="AN92" i="36" s="1"/>
  <c r="S84" i="15"/>
  <c r="AN84" i="36" s="1"/>
  <c r="S76" i="15"/>
  <c r="AN76" i="36" s="1"/>
  <c r="S68" i="15"/>
  <c r="AN68" i="36" s="1"/>
  <c r="S60" i="15"/>
  <c r="AN60" i="36" s="1"/>
  <c r="S52" i="15"/>
  <c r="AN52" i="36" s="1"/>
  <c r="S44" i="15"/>
  <c r="AN44" i="36" s="1"/>
  <c r="S36" i="15"/>
  <c r="AN36" i="36" s="1"/>
  <c r="S28" i="15"/>
  <c r="AN28" i="36" s="1"/>
  <c r="S20" i="15"/>
  <c r="AN20" i="36" s="1"/>
  <c r="S258" i="15"/>
  <c r="AN258" i="36" s="1"/>
  <c r="S218" i="15"/>
  <c r="AN218" i="36" s="1"/>
  <c r="S178" i="15"/>
  <c r="AN178" i="36" s="1"/>
  <c r="S256" i="15"/>
  <c r="AN256" i="36" s="1"/>
  <c r="S216" i="15"/>
  <c r="AN216" i="36" s="1"/>
  <c r="S176" i="15"/>
  <c r="AN176" i="36" s="1"/>
  <c r="S136" i="15"/>
  <c r="AN136" i="36" s="1"/>
  <c r="S96" i="15"/>
  <c r="AN96" i="36" s="1"/>
  <c r="S56" i="15"/>
  <c r="AN56" i="36" s="1"/>
  <c r="S32" i="15"/>
  <c r="AN32" i="36" s="1"/>
  <c r="S255" i="15"/>
  <c r="AN255" i="36" s="1"/>
  <c r="S231" i="15"/>
  <c r="AN231" i="36" s="1"/>
  <c r="S199" i="15"/>
  <c r="AN199" i="36" s="1"/>
  <c r="S167" i="15"/>
  <c r="AN167" i="36" s="1"/>
  <c r="S252" i="15"/>
  <c r="AN252" i="36" s="1"/>
  <c r="S259" i="15"/>
  <c r="AN259" i="36" s="1"/>
  <c r="S251" i="15"/>
  <c r="AN251" i="36" s="1"/>
  <c r="S243" i="15"/>
  <c r="AN243" i="36" s="1"/>
  <c r="S235" i="15"/>
  <c r="AN235" i="36" s="1"/>
  <c r="S227" i="15"/>
  <c r="AN227" i="36" s="1"/>
  <c r="S219" i="15"/>
  <c r="AN219" i="36" s="1"/>
  <c r="S211" i="15"/>
  <c r="S9" i="15" s="1"/>
  <c r="S203" i="15"/>
  <c r="AN203" i="36" s="1"/>
  <c r="S195" i="15"/>
  <c r="AN195" i="36" s="1"/>
  <c r="S187" i="15"/>
  <c r="AN187" i="36" s="1"/>
  <c r="S179" i="15"/>
  <c r="AN179" i="36" s="1"/>
  <c r="S171" i="15"/>
  <c r="AN171" i="36" s="1"/>
  <c r="S163" i="15"/>
  <c r="AN163" i="36" s="1"/>
  <c r="S155" i="15"/>
  <c r="AN155" i="36" s="1"/>
  <c r="S147" i="15"/>
  <c r="AN147" i="36" s="1"/>
  <c r="S139" i="15"/>
  <c r="AN139" i="36" s="1"/>
  <c r="S131" i="15"/>
  <c r="AN131" i="36" s="1"/>
  <c r="S123" i="15"/>
  <c r="AN123" i="36" s="1"/>
  <c r="S115" i="15"/>
  <c r="AN115" i="36" s="1"/>
  <c r="S107" i="15"/>
  <c r="AN107" i="36" s="1"/>
  <c r="S99" i="15"/>
  <c r="AN99" i="36" s="1"/>
  <c r="S91" i="15"/>
  <c r="AN91" i="36" s="1"/>
  <c r="S83" i="15"/>
  <c r="AN83" i="36" s="1"/>
  <c r="S75" i="15"/>
  <c r="AN75" i="36" s="1"/>
  <c r="S67" i="15"/>
  <c r="AN67" i="36" s="1"/>
  <c r="S59" i="15"/>
  <c r="AN59" i="36" s="1"/>
  <c r="S51" i="15"/>
  <c r="AN51" i="36" s="1"/>
  <c r="S43" i="15"/>
  <c r="AN43" i="36" s="1"/>
  <c r="S35" i="15"/>
  <c r="AN35" i="36" s="1"/>
  <c r="S27" i="15"/>
  <c r="AN27" i="36" s="1"/>
  <c r="S19" i="15"/>
  <c r="AN19" i="36" s="1"/>
  <c r="S17" i="15"/>
  <c r="AN17" i="36" s="1"/>
  <c r="S16" i="15"/>
  <c r="AN16" i="36" s="1"/>
  <c r="S15" i="15"/>
  <c r="S14" i="15"/>
  <c r="S55" i="15"/>
  <c r="AN55" i="36" s="1"/>
  <c r="S13" i="15"/>
  <c r="AN13" i="36" s="1"/>
  <c r="S49" i="15"/>
  <c r="AN49" i="36" s="1"/>
  <c r="AN161" i="36" l="1"/>
  <c r="T161" i="15"/>
  <c r="BC161" i="36" s="1"/>
  <c r="T26" i="15"/>
  <c r="BC26" i="36" s="1"/>
  <c r="T175" i="15"/>
  <c r="BC175" i="36" s="1"/>
  <c r="T86" i="15"/>
  <c r="BC86" i="36" s="1"/>
  <c r="T186" i="15"/>
  <c r="BC186" i="36" s="1"/>
  <c r="BO186" i="36" s="1"/>
  <c r="AN15" i="36"/>
  <c r="S7" i="15"/>
  <c r="AN211" i="36"/>
  <c r="BA211" i="36" s="1"/>
  <c r="T125" i="15"/>
  <c r="BC125" i="36" s="1"/>
  <c r="BO125" i="36" s="1"/>
  <c r="T95" i="15"/>
  <c r="BC95" i="36" s="1"/>
  <c r="BO95" i="36" s="1"/>
  <c r="T103" i="15"/>
  <c r="BC103" i="36" s="1"/>
  <c r="BO103" i="36" s="1"/>
  <c r="T121" i="15"/>
  <c r="BC121" i="36" s="1"/>
  <c r="BO121" i="36" s="1"/>
  <c r="T82" i="15"/>
  <c r="BC82" i="36" s="1"/>
  <c r="BO82" i="36" s="1"/>
  <c r="T114" i="15"/>
  <c r="BC114" i="36" s="1"/>
  <c r="BO114" i="36" s="1"/>
  <c r="T48" i="15"/>
  <c r="BC48" i="36" s="1"/>
  <c r="BO48" i="36" s="1"/>
  <c r="T208" i="15"/>
  <c r="BC208" i="36" s="1"/>
  <c r="BO208" i="36" s="1"/>
  <c r="T137" i="15"/>
  <c r="BC137" i="36" s="1"/>
  <c r="BO137" i="36" s="1"/>
  <c r="T24" i="15"/>
  <c r="BC24" i="36" s="1"/>
  <c r="BO24" i="36" s="1"/>
  <c r="T117" i="15"/>
  <c r="BC117" i="36" s="1"/>
  <c r="BO117" i="36" s="1"/>
  <c r="AN62" i="36"/>
  <c r="AZ62" i="36" s="1"/>
  <c r="T193" i="15"/>
  <c r="BC193" i="36" s="1"/>
  <c r="BO193" i="36" s="1"/>
  <c r="T201" i="15"/>
  <c r="BC201" i="36" s="1"/>
  <c r="BP201" i="36" s="1"/>
  <c r="T42" i="15"/>
  <c r="BC42" i="36" s="1"/>
  <c r="BO42" i="36" s="1"/>
  <c r="T106" i="15"/>
  <c r="BC106" i="36" s="1"/>
  <c r="BO106" i="36" s="1"/>
  <c r="T150" i="15"/>
  <c r="BC150" i="36" s="1"/>
  <c r="BO150" i="36" s="1"/>
  <c r="T25" i="15"/>
  <c r="BC25" i="36" s="1"/>
  <c r="BO25" i="36" s="1"/>
  <c r="T105" i="15"/>
  <c r="BC105" i="36" s="1"/>
  <c r="BO105" i="36" s="1"/>
  <c r="Y4" i="36"/>
  <c r="T225" i="15"/>
  <c r="BC225" i="36" s="1"/>
  <c r="BO225" i="36" s="1"/>
  <c r="T146" i="15"/>
  <c r="BC146" i="36" s="1"/>
  <c r="BO146" i="36" s="1"/>
  <c r="AN14" i="36"/>
  <c r="S11" i="15"/>
  <c r="S3" i="15"/>
  <c r="AK13" i="36"/>
  <c r="Y10" i="36"/>
  <c r="T120" i="15"/>
  <c r="BC120" i="36" s="1"/>
  <c r="BO120" i="36" s="1"/>
  <c r="T97" i="15"/>
  <c r="BC97" i="36" s="1"/>
  <c r="BO97" i="36" s="1"/>
  <c r="T224" i="15"/>
  <c r="BC224" i="36" s="1"/>
  <c r="BO224" i="36" s="1"/>
  <c r="T179" i="15"/>
  <c r="BC179" i="36" s="1"/>
  <c r="BP179" i="36" s="1"/>
  <c r="T239" i="15"/>
  <c r="BC239" i="36" s="1"/>
  <c r="BO239" i="36" s="1"/>
  <c r="T218" i="15"/>
  <c r="BC218" i="36" s="1"/>
  <c r="BO218" i="36" s="1"/>
  <c r="T71" i="15"/>
  <c r="T246" i="15"/>
  <c r="T135" i="15"/>
  <c r="T215" i="15"/>
  <c r="BC215" i="36" s="1"/>
  <c r="BO215" i="36" s="1"/>
  <c r="T22" i="15"/>
  <c r="BC22" i="36" s="1"/>
  <c r="BP22" i="36" s="1"/>
  <c r="T118" i="15"/>
  <c r="BC118" i="36" s="1"/>
  <c r="BO118" i="36" s="1"/>
  <c r="T59" i="15"/>
  <c r="BC59" i="36" s="1"/>
  <c r="BP59" i="36" s="1"/>
  <c r="T173" i="15"/>
  <c r="T65" i="15"/>
  <c r="T174" i="15"/>
  <c r="BC174" i="36" s="1"/>
  <c r="BO174" i="36" s="1"/>
  <c r="T245" i="15"/>
  <c r="T214" i="15"/>
  <c r="T127" i="15"/>
  <c r="T138" i="15"/>
  <c r="T194" i="15"/>
  <c r="T144" i="15"/>
  <c r="T51" i="15"/>
  <c r="BC51" i="36" s="1"/>
  <c r="BO51" i="36" s="1"/>
  <c r="T39" i="15"/>
  <c r="BC39" i="36" s="1"/>
  <c r="BO39" i="36" s="1"/>
  <c r="T108" i="15"/>
  <c r="BC108" i="36" s="1"/>
  <c r="BO108" i="36" s="1"/>
  <c r="T111" i="15"/>
  <c r="BC111" i="36" s="1"/>
  <c r="BO111" i="36" s="1"/>
  <c r="T139" i="15"/>
  <c r="BC139" i="36" s="1"/>
  <c r="BO139" i="36" s="1"/>
  <c r="T229" i="15"/>
  <c r="T183" i="15"/>
  <c r="T40" i="15"/>
  <c r="BC40" i="36" s="1"/>
  <c r="BO40" i="36" s="1"/>
  <c r="T33" i="15"/>
  <c r="T153" i="15"/>
  <c r="BC153" i="36" s="1"/>
  <c r="BP153" i="36" s="1"/>
  <c r="T176" i="15"/>
  <c r="T231" i="15"/>
  <c r="BC231" i="36" s="1"/>
  <c r="BP231" i="36" s="1"/>
  <c r="T53" i="15"/>
  <c r="BC53" i="36" s="1"/>
  <c r="BO53" i="36" s="1"/>
  <c r="T73" i="15"/>
  <c r="BC73" i="36" s="1"/>
  <c r="BP73" i="36" s="1"/>
  <c r="T147" i="15"/>
  <c r="T54" i="15"/>
  <c r="T50" i="15"/>
  <c r="BC50" i="36" s="1"/>
  <c r="BP50" i="36" s="1"/>
  <c r="T233" i="15"/>
  <c r="T20" i="15"/>
  <c r="T55" i="15"/>
  <c r="T104" i="15"/>
  <c r="T41" i="15"/>
  <c r="T182" i="15"/>
  <c r="BC182" i="36" s="1"/>
  <c r="BO182" i="36" s="1"/>
  <c r="T129" i="15"/>
  <c r="BC129" i="36" s="1"/>
  <c r="BP129" i="36" s="1"/>
  <c r="T93" i="15"/>
  <c r="BC93" i="36" s="1"/>
  <c r="BP93" i="36" s="1"/>
  <c r="T74" i="15"/>
  <c r="BC74" i="36" s="1"/>
  <c r="BO74" i="36" s="1"/>
  <c r="T222" i="15"/>
  <c r="BC222" i="36" s="1"/>
  <c r="BO222" i="36" s="1"/>
  <c r="T80" i="15"/>
  <c r="T76" i="15"/>
  <c r="BC76" i="36" s="1"/>
  <c r="BP76" i="36" s="1"/>
  <c r="T143" i="15"/>
  <c r="BC143" i="36" s="1"/>
  <c r="BP143" i="36" s="1"/>
  <c r="T242" i="15"/>
  <c r="BC242" i="36" s="1"/>
  <c r="BO242" i="36" s="1"/>
  <c r="T18" i="15"/>
  <c r="BC18" i="36" s="1"/>
  <c r="BO18" i="36" s="1"/>
  <c r="T154" i="15"/>
  <c r="T169" i="15"/>
  <c r="BC169" i="36" s="1"/>
  <c r="BO169" i="36" s="1"/>
  <c r="T16" i="15"/>
  <c r="T145" i="15"/>
  <c r="T241" i="15"/>
  <c r="T62" i="15"/>
  <c r="T205" i="15"/>
  <c r="T58" i="15"/>
  <c r="T199" i="15"/>
  <c r="T140" i="15"/>
  <c r="T109" i="15"/>
  <c r="T44" i="15"/>
  <c r="T210" i="15"/>
  <c r="T254" i="15"/>
  <c r="T187" i="15"/>
  <c r="T223" i="15"/>
  <c r="T209" i="15"/>
  <c r="T79" i="15"/>
  <c r="T219" i="15"/>
  <c r="T158" i="15"/>
  <c r="T200" i="15"/>
  <c r="T81" i="15"/>
  <c r="T184" i="15"/>
  <c r="T151" i="15"/>
  <c r="T247" i="15"/>
  <c r="T228" i="15"/>
  <c r="T30" i="15"/>
  <c r="T236" i="15"/>
  <c r="T250" i="15"/>
  <c r="T160" i="15"/>
  <c r="T155" i="15"/>
  <c r="T75" i="15"/>
  <c r="T113" i="15"/>
  <c r="T96" i="15"/>
  <c r="T116" i="15"/>
  <c r="T204" i="15"/>
  <c r="T141" i="15"/>
  <c r="T123" i="15"/>
  <c r="T90" i="15"/>
  <c r="T94" i="15"/>
  <c r="T88" i="15"/>
  <c r="T190" i="15"/>
  <c r="T47" i="15"/>
  <c r="T195" i="15"/>
  <c r="T177" i="15"/>
  <c r="T91" i="15"/>
  <c r="T45" i="15"/>
  <c r="T126" i="15"/>
  <c r="T248" i="15"/>
  <c r="T122" i="15"/>
  <c r="T56" i="15"/>
  <c r="T77" i="15"/>
  <c r="T234" i="15"/>
  <c r="T136" i="15"/>
  <c r="T237" i="15"/>
  <c r="T132" i="15"/>
  <c r="T244" i="15"/>
  <c r="T89" i="15"/>
  <c r="T128" i="15"/>
  <c r="T181" i="15"/>
  <c r="T213" i="15"/>
  <c r="T63" i="15"/>
  <c r="T216" i="15"/>
  <c r="T217" i="15"/>
  <c r="T64" i="15"/>
  <c r="T130" i="15"/>
  <c r="T85" i="15"/>
  <c r="T207" i="15"/>
  <c r="T172" i="15"/>
  <c r="T66" i="15"/>
  <c r="T32" i="15"/>
  <c r="T57" i="15"/>
  <c r="T256" i="15"/>
  <c r="T180" i="15"/>
  <c r="T227" i="15"/>
  <c r="T84" i="15"/>
  <c r="T259" i="15"/>
  <c r="T87" i="15"/>
  <c r="T34" i="15"/>
  <c r="T70" i="15"/>
  <c r="T249" i="15"/>
  <c r="T185" i="15"/>
  <c r="T52" i="15"/>
  <c r="T149" i="15"/>
  <c r="T212" i="15"/>
  <c r="T221" i="15"/>
  <c r="T15" i="15"/>
  <c r="T98" i="15"/>
  <c r="T99" i="15"/>
  <c r="T163" i="15"/>
  <c r="T60" i="15"/>
  <c r="T258" i="15"/>
  <c r="T257" i="15"/>
  <c r="T148" i="15"/>
  <c r="T131" i="15"/>
  <c r="T202" i="15"/>
  <c r="T35" i="15"/>
  <c r="T119" i="15"/>
  <c r="T240" i="15"/>
  <c r="T21" i="15"/>
  <c r="T192" i="15"/>
  <c r="T72" i="15"/>
  <c r="T112" i="15"/>
  <c r="BA107" i="36"/>
  <c r="AZ107" i="36"/>
  <c r="BA171" i="36"/>
  <c r="AZ171" i="36"/>
  <c r="BA235" i="36"/>
  <c r="AZ235" i="36"/>
  <c r="BA252" i="36"/>
  <c r="AZ252" i="36"/>
  <c r="BA255" i="36"/>
  <c r="AZ255" i="36"/>
  <c r="AZ136" i="36"/>
  <c r="BA136" i="36"/>
  <c r="BA178" i="36"/>
  <c r="AZ178" i="36"/>
  <c r="BA28" i="36"/>
  <c r="AZ28" i="36"/>
  <c r="AZ60" i="36"/>
  <c r="BA60" i="36"/>
  <c r="BA92" i="36"/>
  <c r="AZ92" i="36"/>
  <c r="AZ124" i="36"/>
  <c r="BA124" i="36"/>
  <c r="BA156" i="36"/>
  <c r="AZ156" i="36"/>
  <c r="BA188" i="36"/>
  <c r="AZ188" i="36"/>
  <c r="BA220" i="36"/>
  <c r="AZ220" i="36"/>
  <c r="BA159" i="36"/>
  <c r="AZ159" i="36"/>
  <c r="BA112" i="36"/>
  <c r="AZ112" i="36"/>
  <c r="AZ162" i="36"/>
  <c r="BA162" i="36"/>
  <c r="BA29" i="36"/>
  <c r="AZ29" i="36"/>
  <c r="BA61" i="36"/>
  <c r="AZ61" i="36"/>
  <c r="BA93" i="36"/>
  <c r="AZ93" i="36"/>
  <c r="BA125" i="36"/>
  <c r="AZ125" i="36"/>
  <c r="BA157" i="36"/>
  <c r="AZ157" i="36"/>
  <c r="BA189" i="36"/>
  <c r="AZ189" i="36"/>
  <c r="BA221" i="36"/>
  <c r="AZ221" i="36"/>
  <c r="BA253" i="36"/>
  <c r="AZ253" i="36"/>
  <c r="BA128" i="36"/>
  <c r="AZ128" i="36"/>
  <c r="BA170" i="36"/>
  <c r="AZ170" i="36"/>
  <c r="BA38" i="36"/>
  <c r="AZ38" i="36"/>
  <c r="BA70" i="36"/>
  <c r="AZ70" i="36"/>
  <c r="BA102" i="36"/>
  <c r="AZ102" i="36"/>
  <c r="BA134" i="36"/>
  <c r="AZ134" i="36"/>
  <c r="BA166" i="36"/>
  <c r="AZ166" i="36"/>
  <c r="BA198" i="36"/>
  <c r="AZ198" i="36"/>
  <c r="BA230" i="36"/>
  <c r="AZ230" i="36"/>
  <c r="BA143" i="36"/>
  <c r="AZ143" i="36"/>
  <c r="BA40" i="36"/>
  <c r="AZ40" i="36"/>
  <c r="BA192" i="36"/>
  <c r="AZ192" i="36"/>
  <c r="BA23" i="36"/>
  <c r="AZ23" i="36"/>
  <c r="AK87" i="36"/>
  <c r="AL87" i="36"/>
  <c r="AK119" i="36"/>
  <c r="AL119" i="36"/>
  <c r="AK175" i="36"/>
  <c r="AL175" i="36"/>
  <c r="AK64" i="36"/>
  <c r="AL64" i="36"/>
  <c r="AK224" i="36"/>
  <c r="AL224" i="36"/>
  <c r="AK25" i="36"/>
  <c r="AL25" i="36"/>
  <c r="AK57" i="36"/>
  <c r="AL57" i="36"/>
  <c r="AK89" i="36"/>
  <c r="AL89" i="36"/>
  <c r="AK121" i="36"/>
  <c r="AL121" i="36"/>
  <c r="AK153" i="36"/>
  <c r="AL153" i="36"/>
  <c r="AK185" i="36"/>
  <c r="AL185" i="36"/>
  <c r="AK217" i="36"/>
  <c r="AL217" i="36"/>
  <c r="AK249" i="36"/>
  <c r="AL249" i="36"/>
  <c r="AK34" i="36"/>
  <c r="AL34" i="36"/>
  <c r="AK66" i="36"/>
  <c r="AL66" i="36"/>
  <c r="AK98" i="36"/>
  <c r="AL98" i="36"/>
  <c r="AK130" i="36"/>
  <c r="AL130" i="36"/>
  <c r="T14" i="15"/>
  <c r="T36" i="15"/>
  <c r="T78" i="15"/>
  <c r="T238" i="15"/>
  <c r="T159" i="15"/>
  <c r="T220" i="15"/>
  <c r="T188" i="15"/>
  <c r="T168" i="15"/>
  <c r="T156" i="15"/>
  <c r="T102" i="15"/>
  <c r="T165" i="15"/>
  <c r="T191" i="15"/>
  <c r="T243" i="15"/>
  <c r="T67" i="15"/>
  <c r="T28" i="15"/>
  <c r="AK14" i="36"/>
  <c r="AL14" i="36"/>
  <c r="AK19" i="36"/>
  <c r="AL19" i="36"/>
  <c r="AK51" i="36"/>
  <c r="AL51" i="36"/>
  <c r="AK83" i="36"/>
  <c r="AL83" i="36"/>
  <c r="AK115" i="36"/>
  <c r="AL115" i="36"/>
  <c r="AK147" i="36"/>
  <c r="AL147" i="36"/>
  <c r="AK179" i="36"/>
  <c r="AL179" i="36"/>
  <c r="AK211" i="36"/>
  <c r="AL211" i="36"/>
  <c r="AK243" i="36"/>
  <c r="AL243" i="36"/>
  <c r="AK167" i="36"/>
  <c r="AL167" i="36"/>
  <c r="AK32" i="36"/>
  <c r="AL32" i="36"/>
  <c r="AK176" i="36"/>
  <c r="AL176" i="36"/>
  <c r="AK218" i="36"/>
  <c r="AL218" i="36"/>
  <c r="AK36" i="36"/>
  <c r="AL36" i="36"/>
  <c r="AK68" i="36"/>
  <c r="AL68" i="36"/>
  <c r="AK100" i="36"/>
  <c r="AL100" i="36"/>
  <c r="AK132" i="36"/>
  <c r="AL132" i="36"/>
  <c r="AK164" i="36"/>
  <c r="AL164" i="36"/>
  <c r="AK196" i="36"/>
  <c r="AL196" i="36"/>
  <c r="AK228" i="36"/>
  <c r="AL228" i="36"/>
  <c r="AK191" i="36"/>
  <c r="AL191" i="36"/>
  <c r="AK152" i="36"/>
  <c r="AL152" i="36"/>
  <c r="AK202" i="36"/>
  <c r="AL202" i="36"/>
  <c r="AK37" i="36"/>
  <c r="AL37" i="36"/>
  <c r="AK69" i="36"/>
  <c r="AL69" i="36"/>
  <c r="AK101" i="36"/>
  <c r="AL101" i="36"/>
  <c r="AK133" i="36"/>
  <c r="AL133" i="36"/>
  <c r="AK165" i="36"/>
  <c r="AL165" i="36"/>
  <c r="AK197" i="36"/>
  <c r="AL197" i="36"/>
  <c r="AK229" i="36"/>
  <c r="AL229" i="36"/>
  <c r="AK168" i="36"/>
  <c r="AL168" i="36"/>
  <c r="AK226" i="36"/>
  <c r="AL226" i="36"/>
  <c r="AK46" i="36"/>
  <c r="AL46" i="36"/>
  <c r="AK78" i="36"/>
  <c r="AL78" i="36"/>
  <c r="AK110" i="36"/>
  <c r="AL110" i="36"/>
  <c r="AK142" i="36"/>
  <c r="AL142" i="36"/>
  <c r="AK174" i="36"/>
  <c r="AL174" i="36"/>
  <c r="AK206" i="36"/>
  <c r="AL206" i="36"/>
  <c r="AK238" i="36"/>
  <c r="AL238" i="36"/>
  <c r="AK183" i="36"/>
  <c r="AL183" i="36"/>
  <c r="AK80" i="36"/>
  <c r="AL80" i="36"/>
  <c r="AK232" i="36"/>
  <c r="AL232" i="36"/>
  <c r="AK31" i="36"/>
  <c r="AL31" i="36"/>
  <c r="BA87" i="36"/>
  <c r="AZ87" i="36"/>
  <c r="BA119" i="36"/>
  <c r="AZ119" i="36"/>
  <c r="BA175" i="36"/>
  <c r="AZ175" i="36"/>
  <c r="AZ64" i="36"/>
  <c r="BA64" i="36"/>
  <c r="BA224" i="36"/>
  <c r="AZ224" i="36"/>
  <c r="BA25" i="36"/>
  <c r="AZ25" i="36"/>
  <c r="BA57" i="36"/>
  <c r="AZ57" i="36"/>
  <c r="BA89" i="36"/>
  <c r="AZ89" i="36"/>
  <c r="BA121" i="36"/>
  <c r="AZ121" i="36"/>
  <c r="BA153" i="36"/>
  <c r="AZ153" i="36"/>
  <c r="BA185" i="36"/>
  <c r="AZ185" i="36"/>
  <c r="AZ217" i="36"/>
  <c r="BA217" i="36"/>
  <c r="BA249" i="36"/>
  <c r="AZ249" i="36"/>
  <c r="BA34" i="36"/>
  <c r="AZ34" i="36"/>
  <c r="BA66" i="36"/>
  <c r="AZ66" i="36"/>
  <c r="BA98" i="36"/>
  <c r="AZ98" i="36"/>
  <c r="BA130" i="36"/>
  <c r="AZ130" i="36"/>
  <c r="BA75" i="36"/>
  <c r="AZ75" i="36"/>
  <c r="BA115" i="36"/>
  <c r="AZ115" i="36"/>
  <c r="BA167" i="36"/>
  <c r="AZ167" i="36"/>
  <c r="BA36" i="36"/>
  <c r="AZ36" i="36"/>
  <c r="BA100" i="36"/>
  <c r="AZ100" i="36"/>
  <c r="BA164" i="36"/>
  <c r="AZ164" i="36"/>
  <c r="BA228" i="36"/>
  <c r="AZ228" i="36"/>
  <c r="BA191" i="36"/>
  <c r="AZ191" i="36"/>
  <c r="BA152" i="36"/>
  <c r="AZ152" i="36"/>
  <c r="BA202" i="36"/>
  <c r="AZ202" i="36"/>
  <c r="BA37" i="36"/>
  <c r="AZ37" i="36"/>
  <c r="BA69" i="36"/>
  <c r="AZ69" i="36"/>
  <c r="BA197" i="36"/>
  <c r="AZ197" i="36"/>
  <c r="AZ226" i="36"/>
  <c r="BA226" i="36"/>
  <c r="BA46" i="36"/>
  <c r="AZ46" i="36"/>
  <c r="BA78" i="36"/>
  <c r="AZ78" i="36"/>
  <c r="BA142" i="36"/>
  <c r="AZ142" i="36"/>
  <c r="BA206" i="36"/>
  <c r="AZ206" i="36"/>
  <c r="BA238" i="36"/>
  <c r="AZ238" i="36"/>
  <c r="AZ183" i="36"/>
  <c r="BA183" i="36"/>
  <c r="BA80" i="36"/>
  <c r="AZ80" i="36"/>
  <c r="BA232" i="36"/>
  <c r="AZ232" i="36"/>
  <c r="BA31" i="36"/>
  <c r="AZ31" i="36"/>
  <c r="AK63" i="36"/>
  <c r="AL63" i="36"/>
  <c r="AK95" i="36"/>
  <c r="AL95" i="36"/>
  <c r="AK127" i="36"/>
  <c r="AL127" i="36"/>
  <c r="AK207" i="36"/>
  <c r="AL207" i="36"/>
  <c r="AK104" i="36"/>
  <c r="AL104" i="36"/>
  <c r="AK138" i="36"/>
  <c r="AL138" i="36"/>
  <c r="AK33" i="36"/>
  <c r="AL33" i="36"/>
  <c r="AK65" i="36"/>
  <c r="AL65" i="36"/>
  <c r="AK97" i="36"/>
  <c r="AL97" i="36"/>
  <c r="AK129" i="36"/>
  <c r="AL129" i="36"/>
  <c r="AK161" i="36"/>
  <c r="AL161" i="36"/>
  <c r="AK193" i="36"/>
  <c r="AL193" i="36"/>
  <c r="AK225" i="36"/>
  <c r="AL225" i="36"/>
  <c r="AK257" i="36"/>
  <c r="AL257" i="36"/>
  <c r="AK42" i="36"/>
  <c r="AL42" i="36"/>
  <c r="AK74" i="36"/>
  <c r="AL74" i="36"/>
  <c r="AK106" i="36"/>
  <c r="AL106" i="36"/>
  <c r="AK154" i="36"/>
  <c r="AL154" i="36"/>
  <c r="T19" i="15"/>
  <c r="T100" i="15"/>
  <c r="T107" i="15"/>
  <c r="T203" i="15"/>
  <c r="T92" i="15"/>
  <c r="T235" i="15"/>
  <c r="T23" i="15"/>
  <c r="T196" i="15"/>
  <c r="T69" i="15"/>
  <c r="T206" i="15"/>
  <c r="AK15" i="36"/>
  <c r="AL15" i="36"/>
  <c r="AK27" i="36"/>
  <c r="AL27" i="36"/>
  <c r="AK59" i="36"/>
  <c r="AL59" i="36"/>
  <c r="AK91" i="36"/>
  <c r="AL91" i="36"/>
  <c r="AK123" i="36"/>
  <c r="AL123" i="36"/>
  <c r="AK155" i="36"/>
  <c r="AL155" i="36"/>
  <c r="AK187" i="36"/>
  <c r="AL187" i="36"/>
  <c r="AK219" i="36"/>
  <c r="AL219" i="36"/>
  <c r="AK251" i="36"/>
  <c r="AL251" i="36"/>
  <c r="AK199" i="36"/>
  <c r="AL199" i="36"/>
  <c r="AK56" i="36"/>
  <c r="AL56" i="36"/>
  <c r="AK216" i="36"/>
  <c r="AL216" i="36"/>
  <c r="AK258" i="36"/>
  <c r="AL258" i="36"/>
  <c r="AK44" i="36"/>
  <c r="AL44" i="36"/>
  <c r="AK76" i="36"/>
  <c r="AL76" i="36"/>
  <c r="AK108" i="36"/>
  <c r="AL108" i="36"/>
  <c r="AK140" i="36"/>
  <c r="AL140" i="36"/>
  <c r="AK172" i="36"/>
  <c r="AL172" i="36"/>
  <c r="AK204" i="36"/>
  <c r="AL204" i="36"/>
  <c r="AK236" i="36"/>
  <c r="AL236" i="36"/>
  <c r="AK223" i="36"/>
  <c r="AL223" i="36"/>
  <c r="AK200" i="36"/>
  <c r="AL200" i="36"/>
  <c r="AK250" i="36"/>
  <c r="AL250" i="36"/>
  <c r="AK45" i="36"/>
  <c r="AL45" i="36"/>
  <c r="AK77" i="36"/>
  <c r="AL77" i="36"/>
  <c r="AK109" i="36"/>
  <c r="AL109" i="36"/>
  <c r="AK141" i="36"/>
  <c r="AL141" i="36"/>
  <c r="AK173" i="36"/>
  <c r="AL173" i="36"/>
  <c r="AK205" i="36"/>
  <c r="AL205" i="36"/>
  <c r="AK237" i="36"/>
  <c r="AL237" i="36"/>
  <c r="AK24" i="36"/>
  <c r="AL24" i="36"/>
  <c r="AK208" i="36"/>
  <c r="AL208" i="36"/>
  <c r="AK22" i="36"/>
  <c r="AL22" i="36"/>
  <c r="AK54" i="36"/>
  <c r="AL54" i="36"/>
  <c r="AK86" i="36"/>
  <c r="AL86" i="36"/>
  <c r="AK118" i="36"/>
  <c r="AL118" i="36"/>
  <c r="AK150" i="36"/>
  <c r="AL150" i="36"/>
  <c r="AK182" i="36"/>
  <c r="AL182" i="36"/>
  <c r="AK214" i="36"/>
  <c r="AL214" i="36"/>
  <c r="AK246" i="36"/>
  <c r="AL246" i="36"/>
  <c r="AK215" i="36"/>
  <c r="AL215" i="36"/>
  <c r="AK120" i="36"/>
  <c r="AL120" i="36"/>
  <c r="AK146" i="36"/>
  <c r="AL146" i="36"/>
  <c r="AK39" i="36"/>
  <c r="AL39" i="36"/>
  <c r="BA63" i="36"/>
  <c r="AZ63" i="36"/>
  <c r="BA95" i="36"/>
  <c r="AZ95" i="36"/>
  <c r="BA127" i="36"/>
  <c r="AZ127" i="36"/>
  <c r="BA207" i="36"/>
  <c r="AZ207" i="36"/>
  <c r="AZ104" i="36"/>
  <c r="BA104" i="36"/>
  <c r="BA138" i="36"/>
  <c r="AZ138" i="36"/>
  <c r="BA33" i="36"/>
  <c r="AZ33" i="36"/>
  <c r="BA65" i="36"/>
  <c r="AZ65" i="36"/>
  <c r="BA97" i="36"/>
  <c r="AZ97" i="36"/>
  <c r="BA129" i="36"/>
  <c r="AZ129" i="36"/>
  <c r="BA193" i="36"/>
  <c r="AZ193" i="36"/>
  <c r="BA225" i="36"/>
  <c r="AZ225" i="36"/>
  <c r="BA257" i="36"/>
  <c r="AZ257" i="36"/>
  <c r="AZ42" i="36"/>
  <c r="BA42" i="36"/>
  <c r="BA74" i="36"/>
  <c r="AZ74" i="36"/>
  <c r="BA106" i="36"/>
  <c r="AZ106" i="36"/>
  <c r="BA154" i="36"/>
  <c r="AZ154" i="36"/>
  <c r="BA133" i="36"/>
  <c r="AZ133" i="36"/>
  <c r="BA229" i="36"/>
  <c r="AZ229" i="36"/>
  <c r="BA110" i="36"/>
  <c r="AZ110" i="36"/>
  <c r="T46" i="15"/>
  <c r="T157" i="15"/>
  <c r="BA27" i="36"/>
  <c r="AZ27" i="36"/>
  <c r="BA59" i="36"/>
  <c r="AZ59" i="36"/>
  <c r="AZ91" i="36"/>
  <c r="BA91" i="36"/>
  <c r="BA123" i="36"/>
  <c r="AZ123" i="36"/>
  <c r="BA155" i="36"/>
  <c r="AZ155" i="36"/>
  <c r="BA187" i="36"/>
  <c r="AZ187" i="36"/>
  <c r="AZ219" i="36"/>
  <c r="BA219" i="36"/>
  <c r="BA251" i="36"/>
  <c r="AZ251" i="36"/>
  <c r="BA199" i="36"/>
  <c r="AZ199" i="36"/>
  <c r="BA56" i="36"/>
  <c r="AZ56" i="36"/>
  <c r="BA216" i="36"/>
  <c r="AZ216" i="36"/>
  <c r="BA258" i="36"/>
  <c r="AZ258" i="36"/>
  <c r="BA44" i="36"/>
  <c r="AZ44" i="36"/>
  <c r="BA76" i="36"/>
  <c r="AZ76" i="36"/>
  <c r="BA108" i="36"/>
  <c r="AZ108" i="36"/>
  <c r="BA140" i="36"/>
  <c r="AZ140" i="36"/>
  <c r="BA172" i="36"/>
  <c r="AZ172" i="36"/>
  <c r="BA204" i="36"/>
  <c r="AZ204" i="36"/>
  <c r="BA236" i="36"/>
  <c r="AZ236" i="36"/>
  <c r="BA223" i="36"/>
  <c r="AZ223" i="36"/>
  <c r="BA200" i="36"/>
  <c r="AZ200" i="36"/>
  <c r="BA250" i="36"/>
  <c r="AZ250" i="36"/>
  <c r="BA45" i="36"/>
  <c r="AZ45" i="36"/>
  <c r="BA77" i="36"/>
  <c r="AZ77" i="36"/>
  <c r="BA109" i="36"/>
  <c r="AZ109" i="36"/>
  <c r="BA141" i="36"/>
  <c r="AZ141" i="36"/>
  <c r="BA173" i="36"/>
  <c r="AZ173" i="36"/>
  <c r="BA205" i="36"/>
  <c r="AZ205" i="36"/>
  <c r="BA237" i="36"/>
  <c r="AZ237" i="36"/>
  <c r="BA24" i="36"/>
  <c r="AZ24" i="36"/>
  <c r="BA208" i="36"/>
  <c r="AZ208" i="36"/>
  <c r="BA22" i="36"/>
  <c r="AZ22" i="36"/>
  <c r="BA54" i="36"/>
  <c r="AZ54" i="36"/>
  <c r="BA86" i="36"/>
  <c r="AZ86" i="36"/>
  <c r="BA118" i="36"/>
  <c r="AZ118" i="36"/>
  <c r="BA150" i="36"/>
  <c r="AZ150" i="36"/>
  <c r="BA182" i="36"/>
  <c r="AZ182" i="36"/>
  <c r="BA214" i="36"/>
  <c r="AZ214" i="36"/>
  <c r="BA246" i="36"/>
  <c r="AZ246" i="36"/>
  <c r="BA215" i="36"/>
  <c r="AZ215" i="36"/>
  <c r="BA120" i="36"/>
  <c r="AZ120" i="36"/>
  <c r="BA146" i="36"/>
  <c r="AZ146" i="36"/>
  <c r="BA39" i="36"/>
  <c r="AZ39" i="36"/>
  <c r="AK71" i="36"/>
  <c r="AL71" i="36"/>
  <c r="AK103" i="36"/>
  <c r="AL103" i="36"/>
  <c r="AK135" i="36"/>
  <c r="AL135" i="36"/>
  <c r="AK239" i="36"/>
  <c r="AL239" i="36"/>
  <c r="AK144" i="36"/>
  <c r="AL144" i="36"/>
  <c r="AK194" i="36"/>
  <c r="AL194" i="36"/>
  <c r="AK41" i="36"/>
  <c r="AL41" i="36"/>
  <c r="AK73" i="36"/>
  <c r="AL73" i="36"/>
  <c r="AK105" i="36"/>
  <c r="AL105" i="36"/>
  <c r="AK137" i="36"/>
  <c r="AL137" i="36"/>
  <c r="AK169" i="36"/>
  <c r="AL169" i="36"/>
  <c r="AK201" i="36"/>
  <c r="AL201" i="36"/>
  <c r="AK233" i="36"/>
  <c r="AL233" i="36"/>
  <c r="AK18" i="36"/>
  <c r="AL18" i="36"/>
  <c r="AK50" i="36"/>
  <c r="AL50" i="36"/>
  <c r="AK82" i="36"/>
  <c r="AL82" i="36"/>
  <c r="AK114" i="36"/>
  <c r="AL114" i="36"/>
  <c r="AK186" i="36"/>
  <c r="AL186" i="36"/>
  <c r="AZ17" i="36"/>
  <c r="BA17" i="36"/>
  <c r="BA203" i="36"/>
  <c r="AZ203" i="36"/>
  <c r="BA19" i="36"/>
  <c r="AZ19" i="36"/>
  <c r="BA176" i="36"/>
  <c r="AZ176" i="36"/>
  <c r="BA101" i="36"/>
  <c r="AZ101" i="36"/>
  <c r="BA165" i="36"/>
  <c r="AZ165" i="36"/>
  <c r="BA168" i="36"/>
  <c r="AZ168" i="36"/>
  <c r="BA174" i="36"/>
  <c r="AZ174" i="36"/>
  <c r="T17" i="15"/>
  <c r="T166" i="15"/>
  <c r="T167" i="15"/>
  <c r="T134" i="15"/>
  <c r="T101" i="15"/>
  <c r="T43" i="15"/>
  <c r="T253" i="15"/>
  <c r="T142" i="15"/>
  <c r="T37" i="15"/>
  <c r="T232" i="15"/>
  <c r="T226" i="15"/>
  <c r="T115" i="15"/>
  <c r="T61" i="15"/>
  <c r="T110" i="15"/>
  <c r="T83" i="15"/>
  <c r="T124" i="15"/>
  <c r="T152" i="15"/>
  <c r="T251" i="15"/>
  <c r="T211" i="15"/>
  <c r="T9" i="15" s="1"/>
  <c r="P9" i="15" s="1"/>
  <c r="T162" i="15"/>
  <c r="T27" i="15"/>
  <c r="AK16" i="36"/>
  <c r="AL16" i="36"/>
  <c r="AK35" i="36"/>
  <c r="AL35" i="36"/>
  <c r="AK67" i="36"/>
  <c r="AL67" i="36"/>
  <c r="AK99" i="36"/>
  <c r="AL99" i="36"/>
  <c r="AK131" i="36"/>
  <c r="AL131" i="36"/>
  <c r="AK163" i="36"/>
  <c r="AL163" i="36"/>
  <c r="AK195" i="36"/>
  <c r="AL195" i="36"/>
  <c r="AK227" i="36"/>
  <c r="AL227" i="36"/>
  <c r="AK259" i="36"/>
  <c r="AL259" i="36"/>
  <c r="AK231" i="36"/>
  <c r="AL231" i="36"/>
  <c r="AK96" i="36"/>
  <c r="AL96" i="36"/>
  <c r="AK256" i="36"/>
  <c r="AL256" i="36"/>
  <c r="AK20" i="36"/>
  <c r="AL20" i="36"/>
  <c r="AK52" i="36"/>
  <c r="AL52" i="36"/>
  <c r="AK84" i="36"/>
  <c r="AL84" i="36"/>
  <c r="AK116" i="36"/>
  <c r="AL116" i="36"/>
  <c r="AK148" i="36"/>
  <c r="AL148" i="36"/>
  <c r="AK180" i="36"/>
  <c r="AL180" i="36"/>
  <c r="AK212" i="36"/>
  <c r="AL212" i="36"/>
  <c r="AK244" i="36"/>
  <c r="AL244" i="36"/>
  <c r="AK72" i="36"/>
  <c r="AL72" i="36"/>
  <c r="AK240" i="36"/>
  <c r="AL240" i="36"/>
  <c r="AK21" i="36"/>
  <c r="AL21" i="36"/>
  <c r="AK53" i="36"/>
  <c r="AL53" i="36"/>
  <c r="AK85" i="36"/>
  <c r="AL85" i="36"/>
  <c r="AK117" i="36"/>
  <c r="AL117" i="36"/>
  <c r="AK149" i="36"/>
  <c r="AL149" i="36"/>
  <c r="AK181" i="36"/>
  <c r="AL181" i="36"/>
  <c r="AK213" i="36"/>
  <c r="AL213" i="36"/>
  <c r="AK245" i="36"/>
  <c r="AL245" i="36"/>
  <c r="AK88" i="36"/>
  <c r="AL88" i="36"/>
  <c r="AK248" i="36"/>
  <c r="AL248" i="36"/>
  <c r="AK30" i="36"/>
  <c r="AL30" i="36"/>
  <c r="AK62" i="36"/>
  <c r="AL62" i="36"/>
  <c r="AK94" i="36"/>
  <c r="AL94" i="36"/>
  <c r="AK126" i="36"/>
  <c r="AL126" i="36"/>
  <c r="AK158" i="36"/>
  <c r="AL158" i="36"/>
  <c r="AK190" i="36"/>
  <c r="AL190" i="36"/>
  <c r="AK222" i="36"/>
  <c r="AL222" i="36"/>
  <c r="AK254" i="36"/>
  <c r="AL254" i="36"/>
  <c r="AK247" i="36"/>
  <c r="AL247" i="36"/>
  <c r="AK160" i="36"/>
  <c r="AL160" i="36"/>
  <c r="AK210" i="36"/>
  <c r="AL210" i="36"/>
  <c r="AK47" i="36"/>
  <c r="AL47" i="36"/>
  <c r="BA71" i="36"/>
  <c r="AZ71" i="36"/>
  <c r="BA103" i="36"/>
  <c r="AZ103" i="36"/>
  <c r="BA135" i="36"/>
  <c r="AZ135" i="36"/>
  <c r="BA239" i="36"/>
  <c r="AZ239" i="36"/>
  <c r="BA144" i="36"/>
  <c r="AZ144" i="36"/>
  <c r="AZ194" i="36"/>
  <c r="BA194" i="36"/>
  <c r="BA41" i="36"/>
  <c r="AZ41" i="36"/>
  <c r="BA73" i="36"/>
  <c r="AZ73" i="36"/>
  <c r="BA105" i="36"/>
  <c r="AZ105" i="36"/>
  <c r="BA137" i="36"/>
  <c r="AZ137" i="36"/>
  <c r="BA169" i="36"/>
  <c r="AZ169" i="36"/>
  <c r="BA201" i="36"/>
  <c r="AZ201" i="36"/>
  <c r="AZ233" i="36"/>
  <c r="BA233" i="36"/>
  <c r="BA18" i="36"/>
  <c r="AZ18" i="36"/>
  <c r="BA50" i="36"/>
  <c r="AZ50" i="36"/>
  <c r="BA82" i="36"/>
  <c r="AZ82" i="36"/>
  <c r="BA114" i="36"/>
  <c r="AZ114" i="36"/>
  <c r="BA186" i="36"/>
  <c r="AZ186" i="36"/>
  <c r="BA139" i="36"/>
  <c r="AZ139" i="36"/>
  <c r="BA83" i="36"/>
  <c r="AZ83" i="36"/>
  <c r="BA179" i="36"/>
  <c r="AZ179" i="36"/>
  <c r="BA243" i="36"/>
  <c r="AZ243" i="36"/>
  <c r="BA218" i="36"/>
  <c r="AZ218" i="36"/>
  <c r="BA68" i="36"/>
  <c r="AZ68" i="36"/>
  <c r="AZ196" i="36"/>
  <c r="BA196" i="36"/>
  <c r="T178" i="15"/>
  <c r="AZ16" i="36"/>
  <c r="BA16" i="36"/>
  <c r="AZ35" i="36"/>
  <c r="BA35" i="36"/>
  <c r="BA67" i="36"/>
  <c r="AZ67" i="36"/>
  <c r="BA99" i="36"/>
  <c r="AZ99" i="36"/>
  <c r="BA131" i="36"/>
  <c r="AZ131" i="36"/>
  <c r="BA163" i="36"/>
  <c r="AZ163" i="36"/>
  <c r="BA195" i="36"/>
  <c r="AZ195" i="36"/>
  <c r="BA227" i="36"/>
  <c r="AZ227" i="36"/>
  <c r="BA259" i="36"/>
  <c r="AZ259" i="36"/>
  <c r="BA231" i="36"/>
  <c r="AZ231" i="36"/>
  <c r="BA96" i="36"/>
  <c r="AZ96" i="36"/>
  <c r="BA256" i="36"/>
  <c r="AZ256" i="36"/>
  <c r="BA20" i="36"/>
  <c r="AZ20" i="36"/>
  <c r="BA52" i="36"/>
  <c r="AZ52" i="36"/>
  <c r="BA84" i="36"/>
  <c r="AZ84" i="36"/>
  <c r="BA116" i="36"/>
  <c r="AZ116" i="36"/>
  <c r="BA148" i="36"/>
  <c r="AZ148" i="36"/>
  <c r="BA180" i="36"/>
  <c r="AZ180" i="36"/>
  <c r="BA212" i="36"/>
  <c r="AZ212" i="36"/>
  <c r="BA244" i="36"/>
  <c r="AZ244" i="36"/>
  <c r="BA72" i="36"/>
  <c r="AZ72" i="36"/>
  <c r="BA240" i="36"/>
  <c r="AZ240" i="36"/>
  <c r="BA21" i="36"/>
  <c r="AZ21" i="36"/>
  <c r="BA53" i="36"/>
  <c r="AZ53" i="36"/>
  <c r="BA85" i="36"/>
  <c r="AZ85" i="36"/>
  <c r="BA117" i="36"/>
  <c r="AZ117" i="36"/>
  <c r="BA149" i="36"/>
  <c r="AZ149" i="36"/>
  <c r="BA181" i="36"/>
  <c r="AZ181" i="36"/>
  <c r="BA213" i="36"/>
  <c r="AZ213" i="36"/>
  <c r="AZ245" i="36"/>
  <c r="BA245" i="36"/>
  <c r="BA88" i="36"/>
  <c r="AZ88" i="36"/>
  <c r="BA248" i="36"/>
  <c r="AZ248" i="36"/>
  <c r="BA30" i="36"/>
  <c r="AZ30" i="36"/>
  <c r="BA94" i="36"/>
  <c r="AZ94" i="36"/>
  <c r="BA126" i="36"/>
  <c r="AZ126" i="36"/>
  <c r="BA158" i="36"/>
  <c r="AZ158" i="36"/>
  <c r="BA190" i="36"/>
  <c r="AZ190" i="36"/>
  <c r="BA222" i="36"/>
  <c r="AZ222" i="36"/>
  <c r="BA254" i="36"/>
  <c r="AZ254" i="36"/>
  <c r="BA247" i="36"/>
  <c r="AZ247" i="36"/>
  <c r="AZ160" i="36"/>
  <c r="BA160" i="36"/>
  <c r="AZ210" i="36"/>
  <c r="BA210" i="36"/>
  <c r="BA47" i="36"/>
  <c r="AZ47" i="36"/>
  <c r="AK79" i="36"/>
  <c r="AL79" i="36"/>
  <c r="AK111" i="36"/>
  <c r="AL111" i="36"/>
  <c r="AK151" i="36"/>
  <c r="AL151" i="36"/>
  <c r="AK48" i="36"/>
  <c r="AL48" i="36"/>
  <c r="AK184" i="36"/>
  <c r="AL184" i="36"/>
  <c r="AK242" i="36"/>
  <c r="AL242" i="36"/>
  <c r="AK81" i="36"/>
  <c r="AL81" i="36"/>
  <c r="AK113" i="36"/>
  <c r="AL113" i="36"/>
  <c r="AK145" i="36"/>
  <c r="AL145" i="36"/>
  <c r="AK177" i="36"/>
  <c r="AL177" i="36"/>
  <c r="AK209" i="36"/>
  <c r="AL209" i="36"/>
  <c r="AK241" i="36"/>
  <c r="AL241" i="36"/>
  <c r="AK26" i="36"/>
  <c r="AL26" i="36"/>
  <c r="AK58" i="36"/>
  <c r="AL58" i="36"/>
  <c r="AK90" i="36"/>
  <c r="AL90" i="36"/>
  <c r="AK122" i="36"/>
  <c r="AL122" i="36"/>
  <c r="AK234" i="36"/>
  <c r="AL234" i="36"/>
  <c r="AZ43" i="36"/>
  <c r="BA43" i="36"/>
  <c r="BA49" i="36"/>
  <c r="AZ49" i="36"/>
  <c r="BA51" i="36"/>
  <c r="AZ51" i="36"/>
  <c r="AZ147" i="36"/>
  <c r="BA147" i="36"/>
  <c r="BA32" i="36"/>
  <c r="AZ32" i="36"/>
  <c r="BA132" i="36"/>
  <c r="AZ132" i="36"/>
  <c r="T189" i="15"/>
  <c r="T68" i="15"/>
  <c r="T197" i="15"/>
  <c r="T171" i="15"/>
  <c r="T255" i="15"/>
  <c r="T29" i="15"/>
  <c r="T38" i="15"/>
  <c r="T198" i="15"/>
  <c r="T133" i="15"/>
  <c r="T164" i="15"/>
  <c r="T170" i="15"/>
  <c r="T230" i="15"/>
  <c r="T252" i="15"/>
  <c r="T31" i="15"/>
  <c r="AZ55" i="36"/>
  <c r="BA55" i="36"/>
  <c r="AK17" i="36"/>
  <c r="AL17" i="36"/>
  <c r="AK43" i="36"/>
  <c r="AL43" i="36"/>
  <c r="AK75" i="36"/>
  <c r="AL75" i="36"/>
  <c r="AK107" i="36"/>
  <c r="AL107" i="36"/>
  <c r="AK139" i="36"/>
  <c r="AL139" i="36"/>
  <c r="AK171" i="36"/>
  <c r="AL171" i="36"/>
  <c r="AK203" i="36"/>
  <c r="AL203" i="36"/>
  <c r="AK235" i="36"/>
  <c r="AL235" i="36"/>
  <c r="AK252" i="36"/>
  <c r="AL252" i="36"/>
  <c r="AK255" i="36"/>
  <c r="AL255" i="36"/>
  <c r="AK136" i="36"/>
  <c r="AL136" i="36"/>
  <c r="AK178" i="36"/>
  <c r="AL178" i="36"/>
  <c r="AK28" i="36"/>
  <c r="AL28" i="36"/>
  <c r="AK60" i="36"/>
  <c r="AL60" i="36"/>
  <c r="AK92" i="36"/>
  <c r="AL92" i="36"/>
  <c r="AK124" i="36"/>
  <c r="AL124" i="36"/>
  <c r="AK156" i="36"/>
  <c r="AL156" i="36"/>
  <c r="AK188" i="36"/>
  <c r="AL188" i="36"/>
  <c r="AK220" i="36"/>
  <c r="AL220" i="36"/>
  <c r="AK159" i="36"/>
  <c r="AL159" i="36"/>
  <c r="AK112" i="36"/>
  <c r="AL112" i="36"/>
  <c r="AK162" i="36"/>
  <c r="AL162" i="36"/>
  <c r="AK29" i="36"/>
  <c r="AL29" i="36"/>
  <c r="AK61" i="36"/>
  <c r="AL61" i="36"/>
  <c r="AK93" i="36"/>
  <c r="AL93" i="36"/>
  <c r="AK125" i="36"/>
  <c r="AL125" i="36"/>
  <c r="AK157" i="36"/>
  <c r="AL157" i="36"/>
  <c r="AK189" i="36"/>
  <c r="AL189" i="36"/>
  <c r="AK221" i="36"/>
  <c r="AL221" i="36"/>
  <c r="AK253" i="36"/>
  <c r="AL253" i="36"/>
  <c r="AK128" i="36"/>
  <c r="AL128" i="36"/>
  <c r="AK170" i="36"/>
  <c r="AL170" i="36"/>
  <c r="AK38" i="36"/>
  <c r="AL38" i="36"/>
  <c r="AK70" i="36"/>
  <c r="AL70" i="36"/>
  <c r="AK102" i="36"/>
  <c r="AL102" i="36"/>
  <c r="AK134" i="36"/>
  <c r="AL134" i="36"/>
  <c r="AK166" i="36"/>
  <c r="AL166" i="36"/>
  <c r="AK198" i="36"/>
  <c r="AL198" i="36"/>
  <c r="AK230" i="36"/>
  <c r="AL230" i="36"/>
  <c r="AK143" i="36"/>
  <c r="AL143" i="36"/>
  <c r="AK40" i="36"/>
  <c r="AL40" i="36"/>
  <c r="AK192" i="36"/>
  <c r="AL192" i="36"/>
  <c r="AK23" i="36"/>
  <c r="AL23" i="36"/>
  <c r="BA79" i="36"/>
  <c r="AZ79" i="36"/>
  <c r="AZ111" i="36"/>
  <c r="BA111" i="36"/>
  <c r="BA151" i="36"/>
  <c r="AZ151" i="36"/>
  <c r="BA48" i="36"/>
  <c r="AZ48" i="36"/>
  <c r="BA184" i="36"/>
  <c r="AZ184" i="36"/>
  <c r="BA242" i="36"/>
  <c r="AZ242" i="36"/>
  <c r="BA81" i="36"/>
  <c r="AZ81" i="36"/>
  <c r="BA113" i="36"/>
  <c r="AZ113" i="36"/>
  <c r="BA145" i="36"/>
  <c r="AZ145" i="36"/>
  <c r="BA177" i="36"/>
  <c r="AZ177" i="36"/>
  <c r="AZ209" i="36"/>
  <c r="BA209" i="36"/>
  <c r="BA241" i="36"/>
  <c r="AZ241" i="36"/>
  <c r="BA26" i="36"/>
  <c r="AZ26" i="36"/>
  <c r="AZ58" i="36"/>
  <c r="BA58" i="36"/>
  <c r="BA90" i="36"/>
  <c r="AZ90" i="36"/>
  <c r="BA122" i="36"/>
  <c r="AZ122" i="36"/>
  <c r="BA234" i="36"/>
  <c r="AZ234" i="36"/>
  <c r="T13" i="15"/>
  <c r="BA13" i="36"/>
  <c r="T49" i="15"/>
  <c r="BC49" i="36" s="1"/>
  <c r="AZ161" i="36" l="1"/>
  <c r="BA161" i="36"/>
  <c r="BO161" i="36"/>
  <c r="BP161" i="36"/>
  <c r="BO26" i="36"/>
  <c r="BP26" i="36"/>
  <c r="BO86" i="36"/>
  <c r="BP86" i="36"/>
  <c r="AZ15" i="36"/>
  <c r="BA15" i="36"/>
  <c r="BP175" i="36"/>
  <c r="BO175" i="36"/>
  <c r="BP186" i="36"/>
  <c r="AZ211" i="36"/>
  <c r="BP103" i="36"/>
  <c r="BP121" i="36"/>
  <c r="BP193" i="36"/>
  <c r="T7" i="15"/>
  <c r="P7" i="15" s="1"/>
  <c r="BP82" i="36"/>
  <c r="BP48" i="36"/>
  <c r="BP137" i="36"/>
  <c r="BO201" i="36"/>
  <c r="BP117" i="36"/>
  <c r="BP208" i="36"/>
  <c r="BP95" i="36"/>
  <c r="BP114" i="36"/>
  <c r="BP125" i="36"/>
  <c r="BP40" i="36"/>
  <c r="BP42" i="36"/>
  <c r="BP25" i="36"/>
  <c r="BP51" i="36"/>
  <c r="AN10" i="36"/>
  <c r="BP150" i="36"/>
  <c r="BP24" i="36"/>
  <c r="BP106" i="36"/>
  <c r="BA62" i="36"/>
  <c r="BP225" i="36"/>
  <c r="BP146" i="36"/>
  <c r="BP169" i="36"/>
  <c r="BP239" i="36"/>
  <c r="BP120" i="36"/>
  <c r="BP105" i="36"/>
  <c r="BP139" i="36"/>
  <c r="BP222" i="36"/>
  <c r="BP224" i="36"/>
  <c r="BP97" i="36"/>
  <c r="AN4" i="36"/>
  <c r="AZ14" i="36"/>
  <c r="AK4" i="36"/>
  <c r="AL4" i="36"/>
  <c r="BC14" i="36"/>
  <c r="BO14" i="36" s="1"/>
  <c r="T11" i="15"/>
  <c r="T3" i="15"/>
  <c r="BP174" i="36"/>
  <c r="BO129" i="36"/>
  <c r="BO179" i="36"/>
  <c r="BO50" i="36"/>
  <c r="BO22" i="36"/>
  <c r="BO153" i="36"/>
  <c r="BO93" i="36"/>
  <c r="BP108" i="36"/>
  <c r="BP242" i="36"/>
  <c r="BO76" i="36"/>
  <c r="BP215" i="36"/>
  <c r="BO231" i="36"/>
  <c r="BP18" i="36"/>
  <c r="BP39" i="36"/>
  <c r="BO59" i="36"/>
  <c r="BP53" i="36"/>
  <c r="BP118" i="36"/>
  <c r="BC133" i="36"/>
  <c r="BO133" i="36" s="1"/>
  <c r="BC32" i="36"/>
  <c r="BO32" i="36" s="1"/>
  <c r="BC248" i="36"/>
  <c r="BP248" i="36" s="1"/>
  <c r="BC241" i="36"/>
  <c r="BO241" i="36" s="1"/>
  <c r="BC198" i="36"/>
  <c r="BO198" i="36" s="1"/>
  <c r="BC124" i="36"/>
  <c r="BO124" i="36" s="1"/>
  <c r="BC165" i="36"/>
  <c r="BO165" i="36" s="1"/>
  <c r="BC258" i="36"/>
  <c r="BP258" i="36" s="1"/>
  <c r="BC66" i="36"/>
  <c r="BP66" i="36" s="1"/>
  <c r="BC126" i="36"/>
  <c r="BO126" i="36" s="1"/>
  <c r="BC228" i="36"/>
  <c r="BP228" i="36" s="1"/>
  <c r="BC145" i="36"/>
  <c r="BO145" i="36" s="1"/>
  <c r="BC54" i="36"/>
  <c r="BO54" i="36" s="1"/>
  <c r="BC191" i="36"/>
  <c r="BP191" i="36" s="1"/>
  <c r="BC257" i="36"/>
  <c r="BO257" i="36" s="1"/>
  <c r="BC245" i="36"/>
  <c r="BP245" i="36" s="1"/>
  <c r="BO143" i="36"/>
  <c r="BC38" i="36"/>
  <c r="BO38" i="36" s="1"/>
  <c r="BC83" i="36"/>
  <c r="BO83" i="36" s="1"/>
  <c r="BC102" i="36"/>
  <c r="BO102" i="36" s="1"/>
  <c r="BC60" i="36"/>
  <c r="BO60" i="36" s="1"/>
  <c r="BC172" i="36"/>
  <c r="BP172" i="36" s="1"/>
  <c r="BC45" i="36"/>
  <c r="BO45" i="36" s="1"/>
  <c r="BC247" i="36"/>
  <c r="BP247" i="36" s="1"/>
  <c r="BC147" i="36"/>
  <c r="BO147" i="36" s="1"/>
  <c r="BC65" i="36"/>
  <c r="BO65" i="36" s="1"/>
  <c r="BC185" i="36"/>
  <c r="BP185" i="36" s="1"/>
  <c r="BC110" i="36"/>
  <c r="BO110" i="36" s="1"/>
  <c r="BC157" i="36"/>
  <c r="BO157" i="36" s="1"/>
  <c r="BC206" i="36"/>
  <c r="BO206" i="36" s="1"/>
  <c r="BC156" i="36"/>
  <c r="BP156" i="36" s="1"/>
  <c r="BC163" i="36"/>
  <c r="BP163" i="36" s="1"/>
  <c r="BC207" i="36"/>
  <c r="BP207" i="36" s="1"/>
  <c r="BC91" i="36"/>
  <c r="BO91" i="36" s="1"/>
  <c r="BC151" i="36"/>
  <c r="BO151" i="36" s="1"/>
  <c r="BC173" i="36"/>
  <c r="BO173" i="36" s="1"/>
  <c r="BP182" i="36"/>
  <c r="BC255" i="36"/>
  <c r="BP255" i="36" s="1"/>
  <c r="BC61" i="36"/>
  <c r="BO61" i="36" s="1"/>
  <c r="BC46" i="36"/>
  <c r="BO46" i="36" s="1"/>
  <c r="BC69" i="36"/>
  <c r="BO69" i="36" s="1"/>
  <c r="BC168" i="36"/>
  <c r="BP168" i="36" s="1"/>
  <c r="BC99" i="36"/>
  <c r="BP99" i="36" s="1"/>
  <c r="BC85" i="36"/>
  <c r="BP85" i="36" s="1"/>
  <c r="BC177" i="36"/>
  <c r="BP177" i="36" s="1"/>
  <c r="BC184" i="36"/>
  <c r="BO184" i="36" s="1"/>
  <c r="BC16" i="36"/>
  <c r="BO16" i="36" s="1"/>
  <c r="BC196" i="36"/>
  <c r="BO196" i="36" s="1"/>
  <c r="BC188" i="36"/>
  <c r="BP188" i="36" s="1"/>
  <c r="BC98" i="36"/>
  <c r="BO98" i="36" s="1"/>
  <c r="BC130" i="36"/>
  <c r="BO130" i="36" s="1"/>
  <c r="BC195" i="36"/>
  <c r="BP195" i="36" s="1"/>
  <c r="BC81" i="36"/>
  <c r="BO81" i="36" s="1"/>
  <c r="BC223" i="36"/>
  <c r="BO223" i="36" s="1"/>
  <c r="BC197" i="36"/>
  <c r="BP197" i="36" s="1"/>
  <c r="BC226" i="36"/>
  <c r="BP226" i="36" s="1"/>
  <c r="BC23" i="36"/>
  <c r="BO23" i="36" s="1"/>
  <c r="BC220" i="36"/>
  <c r="BO220" i="36" s="1"/>
  <c r="BC15" i="36"/>
  <c r="BO15" i="36" s="1"/>
  <c r="BC64" i="36"/>
  <c r="BO64" i="36" s="1"/>
  <c r="BC47" i="36"/>
  <c r="BO47" i="36" s="1"/>
  <c r="BC200" i="36"/>
  <c r="BP200" i="36" s="1"/>
  <c r="BC154" i="36"/>
  <c r="BP154" i="36" s="1"/>
  <c r="BC176" i="36"/>
  <c r="BP176" i="36" s="1"/>
  <c r="BC152" i="36"/>
  <c r="BP152" i="36" s="1"/>
  <c r="BO73" i="36"/>
  <c r="BP74" i="36"/>
  <c r="BC68" i="36"/>
  <c r="BP68" i="36" s="1"/>
  <c r="BC232" i="36"/>
  <c r="BO232" i="36" s="1"/>
  <c r="BC235" i="36"/>
  <c r="BO235" i="36" s="1"/>
  <c r="BC159" i="36"/>
  <c r="BO159" i="36" s="1"/>
  <c r="BC221" i="36"/>
  <c r="BP221" i="36" s="1"/>
  <c r="BC217" i="36"/>
  <c r="BP217" i="36" s="1"/>
  <c r="BC190" i="36"/>
  <c r="BP190" i="36" s="1"/>
  <c r="BC158" i="36"/>
  <c r="BO158" i="36" s="1"/>
  <c r="BC43" i="36"/>
  <c r="BP43" i="36" s="1"/>
  <c r="BC80" i="36"/>
  <c r="BO80" i="36" s="1"/>
  <c r="BC29" i="36"/>
  <c r="BO29" i="36" s="1"/>
  <c r="BC171" i="36"/>
  <c r="BP171" i="36" s="1"/>
  <c r="BC115" i="36"/>
  <c r="BO115" i="36" s="1"/>
  <c r="BC189" i="36"/>
  <c r="BO189" i="36" s="1"/>
  <c r="BC37" i="36"/>
  <c r="BP37" i="36" s="1"/>
  <c r="BC92" i="36"/>
  <c r="BO92" i="36" s="1"/>
  <c r="BC238" i="36"/>
  <c r="BO238" i="36" s="1"/>
  <c r="BC212" i="36"/>
  <c r="BO212" i="36" s="1"/>
  <c r="BC216" i="36"/>
  <c r="BO216" i="36" s="1"/>
  <c r="BC88" i="36"/>
  <c r="BO88" i="36" s="1"/>
  <c r="BC219" i="36"/>
  <c r="BP219" i="36" s="1"/>
  <c r="BC33" i="36"/>
  <c r="BO33" i="36" s="1"/>
  <c r="BC135" i="36"/>
  <c r="BP135" i="36" s="1"/>
  <c r="BC246" i="36"/>
  <c r="BC181" i="36"/>
  <c r="BO181" i="36" s="1"/>
  <c r="BC30" i="36"/>
  <c r="BO30" i="36" s="1"/>
  <c r="BC142" i="36"/>
  <c r="BO142" i="36" s="1"/>
  <c r="BC203" i="36"/>
  <c r="BO203" i="36" s="1"/>
  <c r="BC78" i="36"/>
  <c r="BO78" i="36" s="1"/>
  <c r="BC149" i="36"/>
  <c r="BP149" i="36" s="1"/>
  <c r="BC63" i="36"/>
  <c r="BO63" i="36" s="1"/>
  <c r="BC94" i="36"/>
  <c r="BO94" i="36" s="1"/>
  <c r="BC79" i="36"/>
  <c r="BP79" i="36" s="1"/>
  <c r="BC253" i="36"/>
  <c r="BP253" i="36" s="1"/>
  <c r="BC107" i="36"/>
  <c r="BO107" i="36" s="1"/>
  <c r="BC36" i="36"/>
  <c r="BP36" i="36" s="1"/>
  <c r="BC52" i="36"/>
  <c r="BO52" i="36" s="1"/>
  <c r="BC213" i="36"/>
  <c r="BO213" i="36" s="1"/>
  <c r="BC90" i="36"/>
  <c r="BP90" i="36" s="1"/>
  <c r="BC209" i="36"/>
  <c r="BP209" i="36" s="1"/>
  <c r="BC183" i="36"/>
  <c r="BP183" i="36" s="1"/>
  <c r="BC71" i="36"/>
  <c r="BO71" i="36" s="1"/>
  <c r="BC229" i="36"/>
  <c r="BO229" i="36" s="1"/>
  <c r="BC101" i="36"/>
  <c r="BO101" i="36" s="1"/>
  <c r="BC19" i="36"/>
  <c r="BP19" i="36" s="1"/>
  <c r="BC112" i="36"/>
  <c r="BO112" i="36" s="1"/>
  <c r="BC249" i="36"/>
  <c r="BP249" i="36" s="1"/>
  <c r="BC128" i="36"/>
  <c r="BO128" i="36" s="1"/>
  <c r="BC141" i="36"/>
  <c r="BO141" i="36" s="1"/>
  <c r="BC187" i="36"/>
  <c r="BO187" i="36" s="1"/>
  <c r="BC204" i="36"/>
  <c r="BO204" i="36" s="1"/>
  <c r="BC167" i="36"/>
  <c r="BP167" i="36" s="1"/>
  <c r="BC192" i="36"/>
  <c r="BP192" i="36" s="1"/>
  <c r="BC34" i="36"/>
  <c r="BP34" i="36" s="1"/>
  <c r="BC244" i="36"/>
  <c r="BP244" i="36" s="1"/>
  <c r="BC116" i="36"/>
  <c r="BO116" i="36" s="1"/>
  <c r="BC210" i="36"/>
  <c r="BO210" i="36" s="1"/>
  <c r="BC254" i="36"/>
  <c r="BP254" i="36" s="1"/>
  <c r="BC166" i="36"/>
  <c r="BO166" i="36" s="1"/>
  <c r="BC21" i="36"/>
  <c r="BP21" i="36" s="1"/>
  <c r="BC87" i="36"/>
  <c r="BO87" i="36" s="1"/>
  <c r="BC132" i="36"/>
  <c r="BP132" i="36" s="1"/>
  <c r="BC96" i="36"/>
  <c r="BP96" i="36" s="1"/>
  <c r="BC44" i="36"/>
  <c r="BP44" i="36" s="1"/>
  <c r="BC31" i="36"/>
  <c r="BP31" i="36" s="1"/>
  <c r="BC119" i="36"/>
  <c r="BP119" i="36" s="1"/>
  <c r="BC84" i="36"/>
  <c r="BO84" i="36" s="1"/>
  <c r="BC136" i="36"/>
  <c r="BO136" i="36" s="1"/>
  <c r="BC75" i="36"/>
  <c r="BP75" i="36" s="1"/>
  <c r="BC140" i="36"/>
  <c r="BO140" i="36" s="1"/>
  <c r="BC41" i="36"/>
  <c r="BO41" i="36" s="1"/>
  <c r="BC144" i="36"/>
  <c r="BO144" i="36" s="1"/>
  <c r="BC100" i="36"/>
  <c r="BO100" i="36" s="1"/>
  <c r="BC113" i="36"/>
  <c r="BP113" i="36" s="1"/>
  <c r="BC252" i="36"/>
  <c r="BP252" i="36" s="1"/>
  <c r="BC27" i="36"/>
  <c r="BP27" i="36" s="1"/>
  <c r="BC35" i="36"/>
  <c r="BO35" i="36" s="1"/>
  <c r="BC227" i="36"/>
  <c r="BP227" i="36" s="1"/>
  <c r="BC234" i="36"/>
  <c r="BO234" i="36" s="1"/>
  <c r="BC155" i="36"/>
  <c r="BO155" i="36" s="1"/>
  <c r="BC199" i="36"/>
  <c r="BO199" i="36" s="1"/>
  <c r="BC104" i="36"/>
  <c r="BO104" i="36" s="1"/>
  <c r="BC194" i="36"/>
  <c r="BO194" i="36" s="1"/>
  <c r="BC259" i="36"/>
  <c r="BP259" i="36" s="1"/>
  <c r="BP218" i="36"/>
  <c r="BP111" i="36"/>
  <c r="BC230" i="36"/>
  <c r="BP230" i="36" s="1"/>
  <c r="BC162" i="36"/>
  <c r="BP162" i="36" s="1"/>
  <c r="BC28" i="36"/>
  <c r="BO28" i="36" s="1"/>
  <c r="BC202" i="36"/>
  <c r="BP202" i="36" s="1"/>
  <c r="BC180" i="36"/>
  <c r="BP180" i="36" s="1"/>
  <c r="BC77" i="36"/>
  <c r="BP77" i="36" s="1"/>
  <c r="BC160" i="36"/>
  <c r="BO160" i="36" s="1"/>
  <c r="BC58" i="36"/>
  <c r="BP58" i="36" s="1"/>
  <c r="BC55" i="36"/>
  <c r="BO55" i="36" s="1"/>
  <c r="BC138" i="36"/>
  <c r="BP138" i="36" s="1"/>
  <c r="BC123" i="36"/>
  <c r="BP123" i="36" s="1"/>
  <c r="BC134" i="36"/>
  <c r="BP134" i="36" s="1"/>
  <c r="BC72" i="36"/>
  <c r="BO72" i="36" s="1"/>
  <c r="BC70" i="36"/>
  <c r="BP70" i="36" s="1"/>
  <c r="BC240" i="36"/>
  <c r="BO240" i="36" s="1"/>
  <c r="BC237" i="36"/>
  <c r="BO237" i="36" s="1"/>
  <c r="BC170" i="36"/>
  <c r="BO170" i="36" s="1"/>
  <c r="BC211" i="36"/>
  <c r="BP211" i="36" s="1"/>
  <c r="BC67" i="36"/>
  <c r="BP67" i="36" s="1"/>
  <c r="BC131" i="36"/>
  <c r="BO131" i="36" s="1"/>
  <c r="BC256" i="36"/>
  <c r="BP256" i="36" s="1"/>
  <c r="BC56" i="36"/>
  <c r="BP56" i="36" s="1"/>
  <c r="BC250" i="36"/>
  <c r="BP250" i="36" s="1"/>
  <c r="BC205" i="36"/>
  <c r="BP205" i="36" s="1"/>
  <c r="BC20" i="36"/>
  <c r="BO20" i="36" s="1"/>
  <c r="BC127" i="36"/>
  <c r="BP127" i="36" s="1"/>
  <c r="BC178" i="36"/>
  <c r="BO178" i="36" s="1"/>
  <c r="BC89" i="36"/>
  <c r="BO89" i="36" s="1"/>
  <c r="BC17" i="36"/>
  <c r="BP17" i="36" s="1"/>
  <c r="BC109" i="36"/>
  <c r="BO109" i="36" s="1"/>
  <c r="BC164" i="36"/>
  <c r="BP164" i="36" s="1"/>
  <c r="BC251" i="36"/>
  <c r="BO251" i="36" s="1"/>
  <c r="BC243" i="36"/>
  <c r="BO243" i="36" s="1"/>
  <c r="BC148" i="36"/>
  <c r="BO148" i="36" s="1"/>
  <c r="BC57" i="36"/>
  <c r="BP57" i="36" s="1"/>
  <c r="BC122" i="36"/>
  <c r="BP122" i="36" s="1"/>
  <c r="BC236" i="36"/>
  <c r="BO236" i="36" s="1"/>
  <c r="BC62" i="36"/>
  <c r="BO62" i="36" s="1"/>
  <c r="BC233" i="36"/>
  <c r="BP233" i="36" s="1"/>
  <c r="BC214" i="36"/>
  <c r="BP214" i="36" s="1"/>
  <c r="AL10" i="36"/>
  <c r="BC13" i="36"/>
  <c r="BP13" i="36" s="1"/>
  <c r="AK10" i="36"/>
  <c r="BA14" i="36"/>
  <c r="BO49" i="36"/>
  <c r="BP49" i="36"/>
  <c r="AZ13" i="36"/>
  <c r="F22" i="22" l="1"/>
  <c r="J36" i="22" s="1"/>
  <c r="L27" i="50"/>
  <c r="L51" i="50" s="1"/>
  <c r="BP237" i="36"/>
  <c r="BP173" i="36"/>
  <c r="BP189" i="36"/>
  <c r="BP46" i="36"/>
  <c r="BP216" i="36"/>
  <c r="BP92" i="36"/>
  <c r="BP15" i="36"/>
  <c r="BP52" i="36"/>
  <c r="BP220" i="36"/>
  <c r="BP238" i="36"/>
  <c r="BP115" i="36"/>
  <c r="BP32" i="36"/>
  <c r="BA4" i="36"/>
  <c r="BP41" i="36"/>
  <c r="BP241" i="36"/>
  <c r="BP91" i="36"/>
  <c r="BP61" i="36"/>
  <c r="AZ4" i="36"/>
  <c r="BC4" i="36"/>
  <c r="BP4" i="36" s="1"/>
  <c r="BP133" i="36"/>
  <c r="BP45" i="36"/>
  <c r="BP234" i="36"/>
  <c r="BP147" i="36"/>
  <c r="BP83" i="36"/>
  <c r="BP69" i="36"/>
  <c r="BP232" i="36"/>
  <c r="BP155" i="36"/>
  <c r="BP170" i="36"/>
  <c r="BP145" i="36"/>
  <c r="BP184" i="36"/>
  <c r="BP47" i="36"/>
  <c r="BP196" i="36"/>
  <c r="BP16" i="36"/>
  <c r="BO255" i="36"/>
  <c r="BO246" i="36"/>
  <c r="BO37" i="36"/>
  <c r="BO17" i="36"/>
  <c r="BO200" i="36"/>
  <c r="BO36" i="36"/>
  <c r="BO180" i="36"/>
  <c r="BO58" i="36"/>
  <c r="BO247" i="36"/>
  <c r="BO248" i="36"/>
  <c r="BO138" i="36"/>
  <c r="BP128" i="36"/>
  <c r="BP78" i="36"/>
  <c r="BP178" i="36"/>
  <c r="BP110" i="36"/>
  <c r="BP124" i="36"/>
  <c r="BP109" i="36"/>
  <c r="BP104" i="36"/>
  <c r="BP158" i="36"/>
  <c r="BP87" i="36"/>
  <c r="BO167" i="36"/>
  <c r="BP65" i="36"/>
  <c r="BP198" i="36"/>
  <c r="BP144" i="36"/>
  <c r="BP140" i="36"/>
  <c r="BP23" i="36"/>
  <c r="BP136" i="36"/>
  <c r="BO233" i="36"/>
  <c r="BO185" i="36"/>
  <c r="BP187" i="36"/>
  <c r="BP204" i="36"/>
  <c r="BO188" i="36"/>
  <c r="BP199" i="36"/>
  <c r="BP194" i="36"/>
  <c r="BO249" i="36"/>
  <c r="BP98" i="36"/>
  <c r="BO211" i="36"/>
  <c r="BP142" i="36"/>
  <c r="BP72" i="36"/>
  <c r="BP89" i="36"/>
  <c r="BP141" i="36"/>
  <c r="BP166" i="36"/>
  <c r="BP165" i="36"/>
  <c r="BP64" i="36"/>
  <c r="BP63" i="36"/>
  <c r="BO221" i="36"/>
  <c r="BO13" i="36"/>
  <c r="BO195" i="36"/>
  <c r="BP107" i="36"/>
  <c r="BO162" i="36"/>
  <c r="BP130" i="36"/>
  <c r="BP38" i="36"/>
  <c r="BP126" i="36"/>
  <c r="BP157" i="36"/>
  <c r="BO77" i="36"/>
  <c r="BP55" i="36"/>
  <c r="BO217" i="36"/>
  <c r="BO214" i="36"/>
  <c r="BO90" i="36"/>
  <c r="BP210" i="36"/>
  <c r="BO67" i="36"/>
  <c r="BP100" i="36"/>
  <c r="BP131" i="36"/>
  <c r="BO254" i="36"/>
  <c r="BP213" i="36"/>
  <c r="BO191" i="36"/>
  <c r="BO152" i="36"/>
  <c r="BP160" i="36"/>
  <c r="BP181" i="36"/>
  <c r="BO164" i="36"/>
  <c r="BO75" i="36"/>
  <c r="BO252" i="36"/>
  <c r="BP257" i="36"/>
  <c r="BP62" i="36"/>
  <c r="BO21" i="36"/>
  <c r="BP54" i="36"/>
  <c r="BP235" i="36"/>
  <c r="BP151" i="36"/>
  <c r="BP71" i="36"/>
  <c r="BO190" i="36"/>
  <c r="BP206" i="36"/>
  <c r="BP203" i="36"/>
  <c r="BP30" i="36"/>
  <c r="BP236" i="36"/>
  <c r="BP243" i="36"/>
  <c r="BP212" i="36"/>
  <c r="BP148" i="36"/>
  <c r="BP81" i="36"/>
  <c r="BP246" i="36"/>
  <c r="BO226" i="36"/>
  <c r="BO119" i="36"/>
  <c r="BO205" i="36"/>
  <c r="BO31" i="36"/>
  <c r="BP94" i="36"/>
  <c r="BP84" i="36"/>
  <c r="BO156" i="36"/>
  <c r="BP102" i="36"/>
  <c r="BO127" i="36"/>
  <c r="BO227" i="36"/>
  <c r="BO135" i="36"/>
  <c r="BO172" i="36"/>
  <c r="BP35" i="36"/>
  <c r="BO197" i="36"/>
  <c r="BO219" i="36"/>
  <c r="BO66" i="36"/>
  <c r="BO250" i="36"/>
  <c r="BO134" i="36"/>
  <c r="BO230" i="36"/>
  <c r="BO44" i="36"/>
  <c r="BO192" i="36"/>
  <c r="BP88" i="36"/>
  <c r="BO43" i="36"/>
  <c r="BO176" i="36"/>
  <c r="BO168" i="36"/>
  <c r="BO258" i="36"/>
  <c r="BO253" i="36"/>
  <c r="BO34" i="36"/>
  <c r="BO99" i="36"/>
  <c r="BP28" i="36"/>
  <c r="BP251" i="36"/>
  <c r="BO68" i="36"/>
  <c r="BO244" i="36"/>
  <c r="BO85" i="36"/>
  <c r="BO57" i="36"/>
  <c r="BO27" i="36"/>
  <c r="BP229" i="36"/>
  <c r="BP80" i="36"/>
  <c r="BP223" i="36"/>
  <c r="BP60" i="36"/>
  <c r="BP116" i="36"/>
  <c r="BO56" i="36"/>
  <c r="BO123" i="36"/>
  <c r="BO113" i="36"/>
  <c r="BO96" i="36"/>
  <c r="BO183" i="36"/>
  <c r="BO149" i="36"/>
  <c r="BO154" i="36"/>
  <c r="BO202" i="36"/>
  <c r="BO70" i="36"/>
  <c r="BO256" i="36"/>
  <c r="BO259" i="36"/>
  <c r="BO132" i="36"/>
  <c r="BO209" i="36"/>
  <c r="BO122" i="36"/>
  <c r="BO171" i="36"/>
  <c r="BP101" i="36"/>
  <c r="BP29" i="36"/>
  <c r="BO245" i="36"/>
  <c r="BO207" i="36"/>
  <c r="BO177" i="36"/>
  <c r="BO79" i="36"/>
  <c r="BP159" i="36"/>
  <c r="BO19" i="36"/>
  <c r="BO228" i="36"/>
  <c r="BP20" i="36"/>
  <c r="BO163" i="36"/>
  <c r="BP240" i="36"/>
  <c r="BP33" i="36"/>
  <c r="BP112" i="36"/>
  <c r="BA10" i="36"/>
  <c r="AZ10" i="36"/>
  <c r="BC10" i="36"/>
  <c r="P3" i="15"/>
  <c r="BP14" i="36"/>
  <c r="BO4" i="36" l="1"/>
  <c r="BP10" i="36"/>
  <c r="BO10" i="36"/>
  <c r="L53" i="50"/>
  <c r="H13" i="22"/>
  <c r="I210" i="12" l="1"/>
  <c r="J209" i="12"/>
  <c r="H209" i="12"/>
  <c r="K209" i="12" s="1"/>
  <c r="M209" i="12" s="1"/>
  <c r="J208" i="12"/>
  <c r="H208" i="12"/>
  <c r="K208" i="12" s="1"/>
  <c r="M208" i="12" s="1"/>
  <c r="J207" i="12"/>
  <c r="H207" i="12"/>
  <c r="K207" i="12" s="1"/>
  <c r="M207" i="12" s="1"/>
  <c r="J206" i="12"/>
  <c r="H206" i="12"/>
  <c r="K206" i="12" s="1"/>
  <c r="M206" i="12" s="1"/>
  <c r="J205" i="12"/>
  <c r="H205" i="12"/>
  <c r="K205" i="12" s="1"/>
  <c r="M205" i="12" s="1"/>
  <c r="J204" i="12"/>
  <c r="H204" i="12"/>
  <c r="K204" i="12" s="1"/>
  <c r="M204" i="12" s="1"/>
  <c r="J203" i="12"/>
  <c r="H203" i="12"/>
  <c r="K203" i="12" s="1"/>
  <c r="M203" i="12" s="1"/>
  <c r="J202" i="12"/>
  <c r="H202" i="12"/>
  <c r="K202" i="12" s="1"/>
  <c r="M202" i="12" s="1"/>
  <c r="J201" i="12"/>
  <c r="H201" i="12"/>
  <c r="K201" i="12" s="1"/>
  <c r="M201" i="12" s="1"/>
  <c r="J200" i="12"/>
  <c r="H200" i="12"/>
  <c r="K200" i="12" s="1"/>
  <c r="M200" i="12" s="1"/>
  <c r="J199" i="12"/>
  <c r="H199" i="12"/>
  <c r="K199" i="12" s="1"/>
  <c r="M199" i="12" s="1"/>
  <c r="J198" i="12"/>
  <c r="H198" i="12"/>
  <c r="K198" i="12" s="1"/>
  <c r="M198" i="12" s="1"/>
  <c r="J197" i="12"/>
  <c r="H197" i="12"/>
  <c r="K197" i="12" s="1"/>
  <c r="M197" i="12" s="1"/>
  <c r="J196" i="12"/>
  <c r="H196" i="12"/>
  <c r="K196" i="12" s="1"/>
  <c r="M196" i="12" s="1"/>
  <c r="J195" i="12"/>
  <c r="H195" i="12"/>
  <c r="K195" i="12" s="1"/>
  <c r="M195" i="12" s="1"/>
  <c r="J194" i="12"/>
  <c r="H194" i="12"/>
  <c r="K194" i="12" s="1"/>
  <c r="M194" i="12" s="1"/>
  <c r="J193" i="12"/>
  <c r="H193" i="12"/>
  <c r="K193" i="12" s="1"/>
  <c r="M193" i="12" s="1"/>
  <c r="J192" i="12"/>
  <c r="H192" i="12"/>
  <c r="K192" i="12" s="1"/>
  <c r="M192" i="12" s="1"/>
  <c r="J191" i="12"/>
  <c r="H191" i="12"/>
  <c r="K191" i="12" s="1"/>
  <c r="M191" i="12" s="1"/>
  <c r="J190" i="12"/>
  <c r="H190" i="12"/>
  <c r="K190" i="12" s="1"/>
  <c r="M190" i="12" s="1"/>
  <c r="J189" i="12"/>
  <c r="H189" i="12"/>
  <c r="K189" i="12" s="1"/>
  <c r="M189" i="12" s="1"/>
  <c r="J188" i="12"/>
  <c r="H188" i="12"/>
  <c r="K188" i="12" s="1"/>
  <c r="M188" i="12" s="1"/>
  <c r="J187" i="12"/>
  <c r="H187" i="12"/>
  <c r="K187" i="12" s="1"/>
  <c r="M187" i="12" s="1"/>
  <c r="J186" i="12"/>
  <c r="H186" i="12"/>
  <c r="K186" i="12" s="1"/>
  <c r="M186" i="12" s="1"/>
  <c r="J185" i="12"/>
  <c r="H185" i="12"/>
  <c r="K185" i="12" s="1"/>
  <c r="M185" i="12" s="1"/>
  <c r="J184" i="12"/>
  <c r="H184" i="12"/>
  <c r="K184" i="12" s="1"/>
  <c r="M184" i="12" s="1"/>
  <c r="J183" i="12"/>
  <c r="H183" i="12"/>
  <c r="K183" i="12" s="1"/>
  <c r="M183" i="12" s="1"/>
  <c r="J182" i="12"/>
  <c r="H182" i="12"/>
  <c r="K182" i="12" s="1"/>
  <c r="M182" i="12" s="1"/>
  <c r="J181" i="12"/>
  <c r="H181" i="12"/>
  <c r="K181" i="12" s="1"/>
  <c r="M181" i="12" s="1"/>
  <c r="J180" i="12"/>
  <c r="H180" i="12"/>
  <c r="K180" i="12" s="1"/>
  <c r="M180" i="12" s="1"/>
  <c r="J179" i="12"/>
  <c r="H179" i="12"/>
  <c r="K179" i="12" s="1"/>
  <c r="M179" i="12" s="1"/>
  <c r="J178" i="12"/>
  <c r="H178" i="12"/>
  <c r="K178" i="12" s="1"/>
  <c r="M178" i="12" s="1"/>
  <c r="J177" i="12"/>
  <c r="H177" i="12"/>
  <c r="K177" i="12" s="1"/>
  <c r="M177" i="12" s="1"/>
  <c r="J176" i="12"/>
  <c r="H176" i="12"/>
  <c r="K176" i="12" s="1"/>
  <c r="M176" i="12" s="1"/>
  <c r="J175" i="12"/>
  <c r="H175" i="12"/>
  <c r="K175" i="12" s="1"/>
  <c r="M175" i="12" s="1"/>
  <c r="J174" i="12"/>
  <c r="H174" i="12"/>
  <c r="K174" i="12" s="1"/>
  <c r="M174" i="12" s="1"/>
  <c r="J173" i="12"/>
  <c r="H173" i="12"/>
  <c r="K173" i="12" s="1"/>
  <c r="M173" i="12" s="1"/>
  <c r="J172" i="12"/>
  <c r="H172" i="12"/>
  <c r="K172" i="12" s="1"/>
  <c r="M172" i="12" s="1"/>
  <c r="J171" i="12"/>
  <c r="H171" i="12"/>
  <c r="K171" i="12" s="1"/>
  <c r="M171" i="12" s="1"/>
  <c r="J170" i="12"/>
  <c r="H170" i="12"/>
  <c r="K170" i="12" s="1"/>
  <c r="M170" i="12" s="1"/>
  <c r="J169" i="12"/>
  <c r="H169" i="12"/>
  <c r="K169" i="12" s="1"/>
  <c r="M169" i="12" s="1"/>
  <c r="J168" i="12"/>
  <c r="H168" i="12"/>
  <c r="K168" i="12" s="1"/>
  <c r="M168" i="12" s="1"/>
  <c r="J167" i="12"/>
  <c r="H167" i="12"/>
  <c r="K167" i="12" s="1"/>
  <c r="M167" i="12" s="1"/>
  <c r="J166" i="12"/>
  <c r="H166" i="12"/>
  <c r="K166" i="12" s="1"/>
  <c r="M166" i="12" s="1"/>
  <c r="J165" i="12"/>
  <c r="H165" i="12"/>
  <c r="K165" i="12" s="1"/>
  <c r="M165" i="12" s="1"/>
  <c r="J164" i="12"/>
  <c r="H164" i="12"/>
  <c r="K164" i="12" s="1"/>
  <c r="M164" i="12" s="1"/>
  <c r="J163" i="12"/>
  <c r="H163" i="12"/>
  <c r="K163" i="12" s="1"/>
  <c r="M163" i="12" s="1"/>
  <c r="J162" i="12"/>
  <c r="H162" i="12"/>
  <c r="K162" i="12" s="1"/>
  <c r="M162" i="12" s="1"/>
  <c r="J161" i="12"/>
  <c r="H161" i="12"/>
  <c r="K161" i="12" s="1"/>
  <c r="M161" i="12" s="1"/>
  <c r="J160" i="12"/>
  <c r="H160" i="12"/>
  <c r="K160" i="12" s="1"/>
  <c r="M160" i="12" s="1"/>
  <c r="J159" i="12"/>
  <c r="H159" i="12"/>
  <c r="K159" i="12" s="1"/>
  <c r="M159" i="12" s="1"/>
  <c r="J158" i="12"/>
  <c r="H158" i="12"/>
  <c r="K158" i="12" s="1"/>
  <c r="M158" i="12" s="1"/>
  <c r="J157" i="12"/>
  <c r="H157" i="12"/>
  <c r="K157" i="12" s="1"/>
  <c r="M157" i="12" s="1"/>
  <c r="J156" i="12"/>
  <c r="H156" i="12"/>
  <c r="K156" i="12" s="1"/>
  <c r="M156" i="12" s="1"/>
  <c r="J155" i="12"/>
  <c r="H155" i="12"/>
  <c r="K155" i="12" s="1"/>
  <c r="M155" i="12" s="1"/>
  <c r="J154" i="12"/>
  <c r="H154" i="12"/>
  <c r="K154" i="12" s="1"/>
  <c r="M154" i="12" s="1"/>
  <c r="J153" i="12"/>
  <c r="H153" i="12"/>
  <c r="K153" i="12" s="1"/>
  <c r="M153" i="12" s="1"/>
  <c r="J152" i="12"/>
  <c r="H152" i="12"/>
  <c r="K152" i="12" s="1"/>
  <c r="M152" i="12" s="1"/>
  <c r="J151" i="12"/>
  <c r="H151" i="12"/>
  <c r="K151" i="12" s="1"/>
  <c r="M151" i="12" s="1"/>
  <c r="J150" i="12"/>
  <c r="H150" i="12"/>
  <c r="K150" i="12" s="1"/>
  <c r="M150" i="12" s="1"/>
  <c r="J149" i="12"/>
  <c r="H149" i="12"/>
  <c r="K149" i="12" s="1"/>
  <c r="M149" i="12" s="1"/>
  <c r="J148" i="12"/>
  <c r="H148" i="12"/>
  <c r="K148" i="12" s="1"/>
  <c r="M148" i="12" s="1"/>
  <c r="J147" i="12"/>
  <c r="H147" i="12"/>
  <c r="K147" i="12" s="1"/>
  <c r="M147" i="12" s="1"/>
  <c r="J146" i="12"/>
  <c r="H146" i="12"/>
  <c r="K146" i="12" s="1"/>
  <c r="M146" i="12" s="1"/>
  <c r="J145" i="12"/>
  <c r="H145" i="12"/>
  <c r="K145" i="12" s="1"/>
  <c r="M145" i="12" s="1"/>
  <c r="J144" i="12"/>
  <c r="H144" i="12"/>
  <c r="K144" i="12" s="1"/>
  <c r="M144" i="12" s="1"/>
  <c r="J143" i="12"/>
  <c r="H143" i="12"/>
  <c r="K143" i="12" s="1"/>
  <c r="M143" i="12" s="1"/>
  <c r="J142" i="12"/>
  <c r="H142" i="12"/>
  <c r="K142" i="12" s="1"/>
  <c r="M142" i="12" s="1"/>
  <c r="J141" i="12"/>
  <c r="H141" i="12"/>
  <c r="K141" i="12" s="1"/>
  <c r="M141" i="12" s="1"/>
  <c r="J140" i="12"/>
  <c r="H140" i="12"/>
  <c r="K140" i="12" s="1"/>
  <c r="M140" i="12" s="1"/>
  <c r="J139" i="12"/>
  <c r="H139" i="12"/>
  <c r="K139" i="12" s="1"/>
  <c r="M139" i="12" s="1"/>
  <c r="J138" i="12"/>
  <c r="H138" i="12"/>
  <c r="K138" i="12" s="1"/>
  <c r="M138" i="12" s="1"/>
  <c r="J137" i="12"/>
  <c r="H137" i="12"/>
  <c r="K137" i="12" s="1"/>
  <c r="M137" i="12" s="1"/>
  <c r="J136" i="12"/>
  <c r="H136" i="12"/>
  <c r="K136" i="12" s="1"/>
  <c r="M136" i="12" s="1"/>
  <c r="J135" i="12"/>
  <c r="H135" i="12"/>
  <c r="K135" i="12" s="1"/>
  <c r="M135" i="12" s="1"/>
  <c r="J134" i="12"/>
  <c r="H134" i="12"/>
  <c r="K134" i="12" s="1"/>
  <c r="M134" i="12" s="1"/>
  <c r="J133" i="12"/>
  <c r="H133" i="12"/>
  <c r="K133" i="12" s="1"/>
  <c r="M133" i="12" s="1"/>
  <c r="J132" i="12"/>
  <c r="H132" i="12"/>
  <c r="K132" i="12" s="1"/>
  <c r="M132" i="12" s="1"/>
  <c r="J131" i="12"/>
  <c r="H131" i="12"/>
  <c r="K131" i="12" s="1"/>
  <c r="M131" i="12" s="1"/>
  <c r="J130" i="12"/>
  <c r="H130" i="12"/>
  <c r="K130" i="12" s="1"/>
  <c r="M130" i="12" s="1"/>
  <c r="J129" i="12"/>
  <c r="H129" i="12"/>
  <c r="K129" i="12" s="1"/>
  <c r="M129" i="12" s="1"/>
  <c r="J128" i="12"/>
  <c r="H128" i="12"/>
  <c r="K128" i="12" s="1"/>
  <c r="M128" i="12" s="1"/>
  <c r="J127" i="12"/>
  <c r="H127" i="12"/>
  <c r="K127" i="12" s="1"/>
  <c r="M127" i="12" s="1"/>
  <c r="J126" i="12"/>
  <c r="H126" i="12"/>
  <c r="K126" i="12" s="1"/>
  <c r="M126" i="12" s="1"/>
  <c r="J125" i="12"/>
  <c r="H125" i="12"/>
  <c r="K125" i="12" s="1"/>
  <c r="M125" i="12" s="1"/>
  <c r="J124" i="12"/>
  <c r="H124" i="12"/>
  <c r="K124" i="12" s="1"/>
  <c r="M124" i="12" s="1"/>
  <c r="J123" i="12"/>
  <c r="H123" i="12"/>
  <c r="K123" i="12" s="1"/>
  <c r="M123" i="12" s="1"/>
  <c r="J122" i="12"/>
  <c r="H122" i="12"/>
  <c r="K122" i="12" s="1"/>
  <c r="M122" i="12" s="1"/>
  <c r="J121" i="12"/>
  <c r="H121" i="12"/>
  <c r="K121" i="12" s="1"/>
  <c r="M121" i="12" s="1"/>
  <c r="J120" i="12"/>
  <c r="H120" i="12"/>
  <c r="K120" i="12" s="1"/>
  <c r="M120" i="12" s="1"/>
  <c r="J119" i="12"/>
  <c r="H119" i="12"/>
  <c r="K119" i="12" s="1"/>
  <c r="M119" i="12" s="1"/>
  <c r="J118" i="12"/>
  <c r="H118" i="12"/>
  <c r="K118" i="12" s="1"/>
  <c r="M118" i="12" s="1"/>
  <c r="J117" i="12"/>
  <c r="H117" i="12"/>
  <c r="K117" i="12" s="1"/>
  <c r="M117" i="12" s="1"/>
  <c r="J116" i="12"/>
  <c r="H116" i="12"/>
  <c r="K116" i="12" s="1"/>
  <c r="M116" i="12" s="1"/>
  <c r="J115" i="12"/>
  <c r="H115" i="12"/>
  <c r="K115" i="12" s="1"/>
  <c r="M115" i="12" s="1"/>
  <c r="J114" i="12"/>
  <c r="H114" i="12"/>
  <c r="K114" i="12" s="1"/>
  <c r="M114" i="12" s="1"/>
  <c r="J113" i="12"/>
  <c r="H113" i="12"/>
  <c r="K113" i="12" s="1"/>
  <c r="M113" i="12" s="1"/>
  <c r="J112" i="12"/>
  <c r="H112" i="12"/>
  <c r="K112" i="12" s="1"/>
  <c r="M112" i="12" s="1"/>
  <c r="J111" i="12"/>
  <c r="H111" i="12"/>
  <c r="K111" i="12" s="1"/>
  <c r="M111" i="12" s="1"/>
  <c r="J110" i="12"/>
  <c r="H110" i="12"/>
  <c r="K110" i="12" s="1"/>
  <c r="M110" i="12" s="1"/>
  <c r="J109" i="12"/>
  <c r="H109" i="12"/>
  <c r="K109" i="12" s="1"/>
  <c r="M109" i="12" s="1"/>
  <c r="J108" i="12"/>
  <c r="H108" i="12"/>
  <c r="K108" i="12" s="1"/>
  <c r="M108" i="12" s="1"/>
  <c r="J107" i="12"/>
  <c r="H107" i="12"/>
  <c r="K107" i="12" s="1"/>
  <c r="M107" i="12" s="1"/>
  <c r="J106" i="12"/>
  <c r="H106" i="12"/>
  <c r="K106" i="12" s="1"/>
  <c r="M106" i="12" s="1"/>
  <c r="J105" i="12"/>
  <c r="H105" i="12"/>
  <c r="K105" i="12" s="1"/>
  <c r="M105" i="12" s="1"/>
  <c r="J104" i="12"/>
  <c r="H104" i="12"/>
  <c r="K104" i="12" s="1"/>
  <c r="M104" i="12" s="1"/>
  <c r="J103" i="12"/>
  <c r="H103" i="12"/>
  <c r="K103" i="12" s="1"/>
  <c r="M103" i="12" s="1"/>
  <c r="J102" i="12"/>
  <c r="H102" i="12"/>
  <c r="K102" i="12" s="1"/>
  <c r="M102" i="12" s="1"/>
  <c r="J101" i="12"/>
  <c r="H101" i="12"/>
  <c r="K101" i="12" s="1"/>
  <c r="M101" i="12" s="1"/>
  <c r="J100" i="12"/>
  <c r="H100" i="12"/>
  <c r="K100" i="12" s="1"/>
  <c r="M100" i="12" s="1"/>
  <c r="J99" i="12"/>
  <c r="H99" i="12"/>
  <c r="K99" i="12" s="1"/>
  <c r="M99" i="12" s="1"/>
  <c r="J98" i="12"/>
  <c r="H98" i="12"/>
  <c r="K98" i="12" s="1"/>
  <c r="M98" i="12" s="1"/>
  <c r="J97" i="12"/>
  <c r="H97" i="12"/>
  <c r="K97" i="12" s="1"/>
  <c r="M97" i="12" s="1"/>
  <c r="J96" i="12"/>
  <c r="H96" i="12"/>
  <c r="K96" i="12" s="1"/>
  <c r="M96" i="12" s="1"/>
  <c r="J95" i="12"/>
  <c r="H95" i="12"/>
  <c r="K95" i="12" s="1"/>
  <c r="M95" i="12" s="1"/>
  <c r="J94" i="12"/>
  <c r="H94" i="12"/>
  <c r="K94" i="12" s="1"/>
  <c r="M94" i="12" s="1"/>
  <c r="J93" i="12"/>
  <c r="H93" i="12"/>
  <c r="K93" i="12" s="1"/>
  <c r="M93" i="12" s="1"/>
  <c r="J92" i="12"/>
  <c r="H92" i="12"/>
  <c r="K92" i="12" s="1"/>
  <c r="M92" i="12" s="1"/>
  <c r="J91" i="12"/>
  <c r="H91" i="12"/>
  <c r="K91" i="12" s="1"/>
  <c r="M91" i="12" s="1"/>
  <c r="J90" i="12"/>
  <c r="H90" i="12"/>
  <c r="K90" i="12" s="1"/>
  <c r="M90" i="12" s="1"/>
  <c r="J89" i="12"/>
  <c r="H89" i="12"/>
  <c r="K89" i="12" s="1"/>
  <c r="M89" i="12" s="1"/>
  <c r="J88" i="12"/>
  <c r="H88" i="12"/>
  <c r="K88" i="12" s="1"/>
  <c r="M88" i="12" s="1"/>
  <c r="J87" i="12"/>
  <c r="H87" i="12"/>
  <c r="K87" i="12" s="1"/>
  <c r="M87" i="12" s="1"/>
  <c r="J86" i="12"/>
  <c r="H86" i="12"/>
  <c r="K86" i="12" s="1"/>
  <c r="M86" i="12" s="1"/>
  <c r="J85" i="12"/>
  <c r="H85" i="12"/>
  <c r="K85" i="12" s="1"/>
  <c r="M85" i="12" s="1"/>
  <c r="J84" i="12"/>
  <c r="H84" i="12"/>
  <c r="K84" i="12" s="1"/>
  <c r="M84" i="12" s="1"/>
  <c r="J83" i="12"/>
  <c r="H83" i="12"/>
  <c r="K83" i="12" s="1"/>
  <c r="M83" i="12" s="1"/>
  <c r="J82" i="12"/>
  <c r="H82" i="12"/>
  <c r="K82" i="12" s="1"/>
  <c r="M82" i="12" s="1"/>
  <c r="J81" i="12"/>
  <c r="H81" i="12"/>
  <c r="K81" i="12" s="1"/>
  <c r="M81" i="12" s="1"/>
  <c r="J80" i="12"/>
  <c r="H80" i="12"/>
  <c r="K80" i="12" s="1"/>
  <c r="M80" i="12" s="1"/>
  <c r="J79" i="12"/>
  <c r="H79" i="12"/>
  <c r="K79" i="12" s="1"/>
  <c r="M79" i="12" s="1"/>
  <c r="J78" i="12"/>
  <c r="H78" i="12"/>
  <c r="K78" i="12" s="1"/>
  <c r="M78" i="12" s="1"/>
  <c r="J77" i="12"/>
  <c r="H77" i="12"/>
  <c r="K77" i="12" s="1"/>
  <c r="M77" i="12" s="1"/>
  <c r="J76" i="12"/>
  <c r="H76" i="12"/>
  <c r="K76" i="12" s="1"/>
  <c r="M76" i="12" s="1"/>
  <c r="J75" i="12"/>
  <c r="H75" i="12"/>
  <c r="K75" i="12" s="1"/>
  <c r="M75" i="12" s="1"/>
  <c r="J74" i="12"/>
  <c r="H74" i="12"/>
  <c r="K74" i="12" s="1"/>
  <c r="M74" i="12" s="1"/>
  <c r="J73" i="12"/>
  <c r="H73" i="12"/>
  <c r="K73" i="12" s="1"/>
  <c r="M73" i="12" s="1"/>
  <c r="J72" i="12"/>
  <c r="H72" i="12"/>
  <c r="K72" i="12" s="1"/>
  <c r="M72" i="12" s="1"/>
  <c r="J71" i="12"/>
  <c r="H71" i="12"/>
  <c r="K71" i="12" s="1"/>
  <c r="M71" i="12" s="1"/>
  <c r="J70" i="12"/>
  <c r="H70" i="12"/>
  <c r="K70" i="12" s="1"/>
  <c r="M70" i="12" s="1"/>
  <c r="J69" i="12"/>
  <c r="H69" i="12"/>
  <c r="K69" i="12" s="1"/>
  <c r="M69" i="12" s="1"/>
  <c r="J68" i="12"/>
  <c r="H68" i="12"/>
  <c r="K68" i="12" s="1"/>
  <c r="M68" i="12" s="1"/>
  <c r="J67" i="12"/>
  <c r="H67" i="12"/>
  <c r="K67" i="12" s="1"/>
  <c r="M67" i="12" s="1"/>
  <c r="J66" i="12"/>
  <c r="H66" i="12"/>
  <c r="K66" i="12" s="1"/>
  <c r="M66" i="12" s="1"/>
  <c r="J65" i="12"/>
  <c r="H65" i="12"/>
  <c r="K65" i="12" s="1"/>
  <c r="M65" i="12" s="1"/>
  <c r="J64" i="12"/>
  <c r="H64" i="12"/>
  <c r="K64" i="12" s="1"/>
  <c r="M64" i="12" s="1"/>
  <c r="J63" i="12"/>
  <c r="H63" i="12"/>
  <c r="K63" i="12" s="1"/>
  <c r="M63" i="12" s="1"/>
  <c r="J62" i="12"/>
  <c r="H62" i="12"/>
  <c r="K62" i="12" s="1"/>
  <c r="M62" i="12" s="1"/>
  <c r="J61" i="12"/>
  <c r="H61" i="12"/>
  <c r="K61" i="12" s="1"/>
  <c r="M61" i="12" s="1"/>
  <c r="J60" i="12"/>
  <c r="H60" i="12"/>
  <c r="K60" i="12" s="1"/>
  <c r="M60" i="12" s="1"/>
  <c r="J59" i="12"/>
  <c r="H59" i="12"/>
  <c r="K59" i="12" s="1"/>
  <c r="M59" i="12" s="1"/>
  <c r="J58" i="12"/>
  <c r="H58" i="12"/>
  <c r="K58" i="12" s="1"/>
  <c r="M58" i="12" s="1"/>
  <c r="J57" i="12"/>
  <c r="H57" i="12"/>
  <c r="K57" i="12" s="1"/>
  <c r="M57" i="12" s="1"/>
  <c r="J56" i="12"/>
  <c r="H56" i="12"/>
  <c r="K56" i="12" s="1"/>
  <c r="M56" i="12" s="1"/>
  <c r="J55" i="12"/>
  <c r="H55" i="12"/>
  <c r="K55" i="12" s="1"/>
  <c r="M55" i="12" s="1"/>
  <c r="J54" i="12"/>
  <c r="H54" i="12"/>
  <c r="K54" i="12" s="1"/>
  <c r="M54" i="12" s="1"/>
  <c r="J53" i="12"/>
  <c r="H53" i="12"/>
  <c r="K53" i="12" s="1"/>
  <c r="M53" i="12" s="1"/>
  <c r="J52" i="12"/>
  <c r="H52" i="12"/>
  <c r="K52" i="12" s="1"/>
  <c r="M52" i="12" s="1"/>
  <c r="J51" i="12"/>
  <c r="H51" i="12"/>
  <c r="K51" i="12" s="1"/>
  <c r="M51" i="12" s="1"/>
  <c r="J50" i="12"/>
  <c r="H50" i="12"/>
  <c r="K50" i="12" s="1"/>
  <c r="M50" i="12" s="1"/>
  <c r="J49" i="12"/>
  <c r="H49" i="12"/>
  <c r="K49" i="12" s="1"/>
  <c r="M49" i="12" s="1"/>
  <c r="J48" i="12"/>
  <c r="H48" i="12"/>
  <c r="K48" i="12" s="1"/>
  <c r="M48" i="12" s="1"/>
  <c r="J47" i="12"/>
  <c r="H47" i="12"/>
  <c r="K47" i="12" s="1"/>
  <c r="M47" i="12" s="1"/>
  <c r="J46" i="12"/>
  <c r="H46" i="12"/>
  <c r="K46" i="12" s="1"/>
  <c r="M46" i="12" s="1"/>
  <c r="J45" i="12"/>
  <c r="H45" i="12"/>
  <c r="K45" i="12" s="1"/>
  <c r="M45" i="12" s="1"/>
  <c r="J44" i="12"/>
  <c r="H44" i="12"/>
  <c r="K44" i="12" s="1"/>
  <c r="M44" i="12" s="1"/>
  <c r="J43" i="12"/>
  <c r="H43" i="12"/>
  <c r="K43" i="12" s="1"/>
  <c r="M43" i="12" s="1"/>
  <c r="J42" i="12"/>
  <c r="H42" i="12"/>
  <c r="K42" i="12" s="1"/>
  <c r="M42" i="12" s="1"/>
  <c r="J41" i="12"/>
  <c r="H41" i="12"/>
  <c r="K41" i="12" s="1"/>
  <c r="M41" i="12" s="1"/>
  <c r="J40" i="12"/>
  <c r="H40" i="12"/>
  <c r="K40" i="12" s="1"/>
  <c r="M40" i="12" s="1"/>
  <c r="J39" i="12"/>
  <c r="H39" i="12"/>
  <c r="K39" i="12" s="1"/>
  <c r="M39" i="12" s="1"/>
  <c r="J38" i="12"/>
  <c r="H38" i="12"/>
  <c r="K38" i="12" s="1"/>
  <c r="M38" i="12" s="1"/>
  <c r="J37" i="12"/>
  <c r="H37" i="12"/>
  <c r="K37" i="12" s="1"/>
  <c r="M37" i="12" s="1"/>
  <c r="J36" i="12"/>
  <c r="H36" i="12"/>
  <c r="K36" i="12" s="1"/>
  <c r="M36" i="12" s="1"/>
  <c r="J35" i="12"/>
  <c r="H35" i="12"/>
  <c r="K35" i="12" s="1"/>
  <c r="M35" i="12" s="1"/>
  <c r="J34" i="12"/>
  <c r="H34" i="12"/>
  <c r="K34" i="12" s="1"/>
  <c r="M34" i="12" s="1"/>
  <c r="J33" i="12"/>
  <c r="H33" i="12"/>
  <c r="K33" i="12" s="1"/>
  <c r="M33" i="12" s="1"/>
  <c r="J32" i="12"/>
  <c r="H32" i="12"/>
  <c r="K32" i="12" s="1"/>
  <c r="M32" i="12" s="1"/>
  <c r="J31" i="12"/>
  <c r="H31" i="12"/>
  <c r="K31" i="12" s="1"/>
  <c r="M31" i="12" s="1"/>
  <c r="J30" i="12"/>
  <c r="H30" i="12"/>
  <c r="K30" i="12" s="1"/>
  <c r="M30" i="12" s="1"/>
  <c r="J29" i="12"/>
  <c r="H29" i="12"/>
  <c r="K29" i="12" s="1"/>
  <c r="M29" i="12" s="1"/>
  <c r="J28" i="12"/>
  <c r="H28" i="12"/>
  <c r="K28" i="12" s="1"/>
  <c r="M28" i="12" s="1"/>
  <c r="J27" i="12"/>
  <c r="H27" i="12"/>
  <c r="K27" i="12" s="1"/>
  <c r="M27" i="12" s="1"/>
  <c r="J26" i="12"/>
  <c r="H26" i="12"/>
  <c r="K26" i="12" s="1"/>
  <c r="M26" i="12" s="1"/>
  <c r="J25" i="12"/>
  <c r="H25" i="12"/>
  <c r="K25" i="12" s="1"/>
  <c r="M25" i="12" s="1"/>
  <c r="J24" i="12"/>
  <c r="H24" i="12"/>
  <c r="K24" i="12" s="1"/>
  <c r="M24" i="12" s="1"/>
  <c r="J23" i="12"/>
  <c r="H23" i="12"/>
  <c r="K23" i="12" s="1"/>
  <c r="M23" i="12" s="1"/>
  <c r="J22" i="12"/>
  <c r="H22" i="12"/>
  <c r="K22" i="12" s="1"/>
  <c r="M22" i="12" s="1"/>
  <c r="J21" i="12"/>
  <c r="H21" i="12"/>
  <c r="K21" i="12" s="1"/>
  <c r="M21" i="12" s="1"/>
  <c r="J20" i="12"/>
  <c r="H20" i="12"/>
  <c r="K20" i="12" s="1"/>
  <c r="M20" i="12" s="1"/>
  <c r="J19" i="12"/>
  <c r="H19" i="12"/>
  <c r="K19" i="12" s="1"/>
  <c r="M19" i="12" s="1"/>
  <c r="J18" i="12"/>
  <c r="H18" i="12"/>
  <c r="K18" i="12" s="1"/>
  <c r="M18" i="12" s="1"/>
  <c r="J17" i="12"/>
  <c r="H17" i="12"/>
  <c r="K17" i="12" s="1"/>
  <c r="M17" i="12" s="1"/>
  <c r="J16" i="12"/>
  <c r="H16" i="12"/>
  <c r="K16" i="12" s="1"/>
  <c r="M16" i="12" s="1"/>
  <c r="J15" i="12"/>
  <c r="H15" i="12"/>
  <c r="K15" i="12" s="1"/>
  <c r="M15" i="12" s="1"/>
  <c r="J14" i="12"/>
  <c r="H14" i="12"/>
  <c r="K14" i="12" s="1"/>
  <c r="M14" i="12" s="1"/>
  <c r="J13" i="12"/>
  <c r="H13" i="12"/>
  <c r="K13" i="12" s="1"/>
  <c r="M13" i="12" s="1"/>
  <c r="J12" i="12"/>
  <c r="H12" i="12"/>
  <c r="K12" i="12" s="1"/>
  <c r="M12" i="12" s="1"/>
  <c r="J11" i="12"/>
  <c r="H11" i="12"/>
  <c r="K11" i="12" s="1"/>
  <c r="M11" i="12" s="1"/>
  <c r="J10" i="12"/>
  <c r="H10" i="12"/>
  <c r="K10" i="12" s="1"/>
  <c r="M10" i="12" s="1"/>
  <c r="J9" i="12"/>
  <c r="H9" i="12"/>
  <c r="K9" i="12" s="1"/>
  <c r="M9" i="12" s="1"/>
  <c r="J8" i="12"/>
  <c r="H8" i="12"/>
  <c r="K8" i="12" s="1"/>
  <c r="I210" i="11"/>
  <c r="K209" i="11"/>
  <c r="M209" i="11" s="1"/>
  <c r="G209" i="11"/>
  <c r="J209" i="11" s="1"/>
  <c r="K208" i="11"/>
  <c r="M208" i="11" s="1"/>
  <c r="G208" i="11"/>
  <c r="J208" i="11" s="1"/>
  <c r="K207" i="11"/>
  <c r="M207" i="11" s="1"/>
  <c r="G207" i="11"/>
  <c r="J207" i="11" s="1"/>
  <c r="K206" i="11"/>
  <c r="M206" i="11" s="1"/>
  <c r="G206" i="11"/>
  <c r="J206" i="11" s="1"/>
  <c r="K205" i="11"/>
  <c r="M205" i="11" s="1"/>
  <c r="G205" i="11"/>
  <c r="J205" i="11" s="1"/>
  <c r="K204" i="11"/>
  <c r="M204" i="11" s="1"/>
  <c r="G204" i="11"/>
  <c r="J204" i="11" s="1"/>
  <c r="K203" i="11"/>
  <c r="M203" i="11" s="1"/>
  <c r="G203" i="11"/>
  <c r="J203" i="11" s="1"/>
  <c r="K202" i="11"/>
  <c r="M202" i="11" s="1"/>
  <c r="G202" i="11"/>
  <c r="J202" i="11" s="1"/>
  <c r="K201" i="11"/>
  <c r="M201" i="11" s="1"/>
  <c r="G201" i="11"/>
  <c r="J201" i="11" s="1"/>
  <c r="K200" i="11"/>
  <c r="M200" i="11" s="1"/>
  <c r="G200" i="11"/>
  <c r="J200" i="11" s="1"/>
  <c r="K199" i="11"/>
  <c r="M199" i="11" s="1"/>
  <c r="G199" i="11"/>
  <c r="J199" i="11" s="1"/>
  <c r="K198" i="11"/>
  <c r="M198" i="11" s="1"/>
  <c r="G198" i="11"/>
  <c r="J198" i="11" s="1"/>
  <c r="K197" i="11"/>
  <c r="M197" i="11" s="1"/>
  <c r="G197" i="11"/>
  <c r="J197" i="11" s="1"/>
  <c r="K196" i="11"/>
  <c r="M196" i="11" s="1"/>
  <c r="G196" i="11"/>
  <c r="J196" i="11" s="1"/>
  <c r="K195" i="11"/>
  <c r="M195" i="11" s="1"/>
  <c r="G195" i="11"/>
  <c r="J195" i="11" s="1"/>
  <c r="K194" i="11"/>
  <c r="M194" i="11" s="1"/>
  <c r="G194" i="11"/>
  <c r="J194" i="11" s="1"/>
  <c r="K193" i="11"/>
  <c r="M193" i="11" s="1"/>
  <c r="G193" i="11"/>
  <c r="J193" i="11" s="1"/>
  <c r="K192" i="11"/>
  <c r="M192" i="11" s="1"/>
  <c r="G192" i="11"/>
  <c r="J192" i="11" s="1"/>
  <c r="K191" i="11"/>
  <c r="M191" i="11" s="1"/>
  <c r="G191" i="11"/>
  <c r="J191" i="11" s="1"/>
  <c r="K190" i="11"/>
  <c r="M190" i="11" s="1"/>
  <c r="G190" i="11"/>
  <c r="J190" i="11" s="1"/>
  <c r="K189" i="11"/>
  <c r="M189" i="11" s="1"/>
  <c r="G189" i="11"/>
  <c r="J189" i="11" s="1"/>
  <c r="K188" i="11"/>
  <c r="M188" i="11" s="1"/>
  <c r="G188" i="11"/>
  <c r="J188" i="11" s="1"/>
  <c r="K187" i="11"/>
  <c r="M187" i="11" s="1"/>
  <c r="G187" i="11"/>
  <c r="J187" i="11" s="1"/>
  <c r="K186" i="11"/>
  <c r="M186" i="11" s="1"/>
  <c r="G186" i="11"/>
  <c r="J186" i="11" s="1"/>
  <c r="K185" i="11"/>
  <c r="M185" i="11" s="1"/>
  <c r="G185" i="11"/>
  <c r="J185" i="11" s="1"/>
  <c r="K184" i="11"/>
  <c r="M184" i="11" s="1"/>
  <c r="G184" i="11"/>
  <c r="J184" i="11" s="1"/>
  <c r="K183" i="11"/>
  <c r="M183" i="11" s="1"/>
  <c r="G183" i="11"/>
  <c r="J183" i="11" s="1"/>
  <c r="K182" i="11"/>
  <c r="M182" i="11" s="1"/>
  <c r="G182" i="11"/>
  <c r="J182" i="11" s="1"/>
  <c r="K181" i="11"/>
  <c r="M181" i="11" s="1"/>
  <c r="G181" i="11"/>
  <c r="J181" i="11" s="1"/>
  <c r="K180" i="11"/>
  <c r="M180" i="11" s="1"/>
  <c r="G180" i="11"/>
  <c r="J180" i="11" s="1"/>
  <c r="K179" i="11"/>
  <c r="M179" i="11" s="1"/>
  <c r="G179" i="11"/>
  <c r="J179" i="11" s="1"/>
  <c r="K178" i="11"/>
  <c r="M178" i="11" s="1"/>
  <c r="G178" i="11"/>
  <c r="J178" i="11" s="1"/>
  <c r="K177" i="11"/>
  <c r="M177" i="11" s="1"/>
  <c r="G177" i="11"/>
  <c r="J177" i="11" s="1"/>
  <c r="K176" i="11"/>
  <c r="M176" i="11" s="1"/>
  <c r="G176" i="11"/>
  <c r="J176" i="11" s="1"/>
  <c r="K175" i="11"/>
  <c r="M175" i="11" s="1"/>
  <c r="G175" i="11"/>
  <c r="J175" i="11" s="1"/>
  <c r="K174" i="11"/>
  <c r="M174" i="11" s="1"/>
  <c r="G174" i="11"/>
  <c r="J174" i="11" s="1"/>
  <c r="K173" i="11"/>
  <c r="M173" i="11" s="1"/>
  <c r="G173" i="11"/>
  <c r="J173" i="11" s="1"/>
  <c r="K172" i="11"/>
  <c r="M172" i="11" s="1"/>
  <c r="G172" i="11"/>
  <c r="J172" i="11" s="1"/>
  <c r="K171" i="11"/>
  <c r="M171" i="11" s="1"/>
  <c r="G171" i="11"/>
  <c r="J171" i="11" s="1"/>
  <c r="K170" i="11"/>
  <c r="M170" i="11" s="1"/>
  <c r="G170" i="11"/>
  <c r="J170" i="11" s="1"/>
  <c r="K169" i="11"/>
  <c r="M169" i="11" s="1"/>
  <c r="G169" i="11"/>
  <c r="J169" i="11" s="1"/>
  <c r="K168" i="11"/>
  <c r="M168" i="11" s="1"/>
  <c r="G168" i="11"/>
  <c r="J168" i="11" s="1"/>
  <c r="K167" i="11"/>
  <c r="M167" i="11" s="1"/>
  <c r="G167" i="11"/>
  <c r="J167" i="11" s="1"/>
  <c r="K166" i="11"/>
  <c r="M166" i="11" s="1"/>
  <c r="G166" i="11"/>
  <c r="J166" i="11" s="1"/>
  <c r="K165" i="11"/>
  <c r="M165" i="11" s="1"/>
  <c r="G165" i="11"/>
  <c r="J165" i="11" s="1"/>
  <c r="K164" i="11"/>
  <c r="M164" i="11" s="1"/>
  <c r="G164" i="11"/>
  <c r="J164" i="11" s="1"/>
  <c r="K163" i="11"/>
  <c r="M163" i="11" s="1"/>
  <c r="G163" i="11"/>
  <c r="J163" i="11" s="1"/>
  <c r="K162" i="11"/>
  <c r="M162" i="11" s="1"/>
  <c r="G162" i="11"/>
  <c r="J162" i="11" s="1"/>
  <c r="K161" i="11"/>
  <c r="M161" i="11" s="1"/>
  <c r="G161" i="11"/>
  <c r="J161" i="11" s="1"/>
  <c r="K160" i="11"/>
  <c r="M160" i="11" s="1"/>
  <c r="G160" i="11"/>
  <c r="J160" i="11" s="1"/>
  <c r="K159" i="11"/>
  <c r="M159" i="11" s="1"/>
  <c r="G159" i="11"/>
  <c r="J159" i="11" s="1"/>
  <c r="K158" i="11"/>
  <c r="M158" i="11" s="1"/>
  <c r="G158" i="11"/>
  <c r="J158" i="11" s="1"/>
  <c r="K157" i="11"/>
  <c r="M157" i="11" s="1"/>
  <c r="G157" i="11"/>
  <c r="J157" i="11" s="1"/>
  <c r="K156" i="11"/>
  <c r="M156" i="11" s="1"/>
  <c r="G156" i="11"/>
  <c r="J156" i="11" s="1"/>
  <c r="K155" i="11"/>
  <c r="M155" i="11" s="1"/>
  <c r="G155" i="11"/>
  <c r="J155" i="11" s="1"/>
  <c r="K154" i="11"/>
  <c r="M154" i="11" s="1"/>
  <c r="G154" i="11"/>
  <c r="J154" i="11" s="1"/>
  <c r="K153" i="11"/>
  <c r="M153" i="11" s="1"/>
  <c r="G153" i="11"/>
  <c r="J153" i="11" s="1"/>
  <c r="K152" i="11"/>
  <c r="M152" i="11" s="1"/>
  <c r="G152" i="11"/>
  <c r="J152" i="11" s="1"/>
  <c r="K151" i="11"/>
  <c r="M151" i="11" s="1"/>
  <c r="G151" i="11"/>
  <c r="J151" i="11" s="1"/>
  <c r="K150" i="11"/>
  <c r="M150" i="11" s="1"/>
  <c r="G150" i="11"/>
  <c r="J150" i="11" s="1"/>
  <c r="K149" i="11"/>
  <c r="M149" i="11" s="1"/>
  <c r="G149" i="11"/>
  <c r="J149" i="11" s="1"/>
  <c r="K148" i="11"/>
  <c r="M148" i="11" s="1"/>
  <c r="G148" i="11"/>
  <c r="J148" i="11" s="1"/>
  <c r="K147" i="11"/>
  <c r="M147" i="11" s="1"/>
  <c r="G147" i="11"/>
  <c r="J147" i="11" s="1"/>
  <c r="K146" i="11"/>
  <c r="M146" i="11" s="1"/>
  <c r="G146" i="11"/>
  <c r="J146" i="11" s="1"/>
  <c r="K145" i="11"/>
  <c r="M145" i="11" s="1"/>
  <c r="G145" i="11"/>
  <c r="J145" i="11" s="1"/>
  <c r="K144" i="11"/>
  <c r="M144" i="11" s="1"/>
  <c r="G144" i="11"/>
  <c r="J144" i="11" s="1"/>
  <c r="K143" i="11"/>
  <c r="M143" i="11" s="1"/>
  <c r="G143" i="11"/>
  <c r="J143" i="11" s="1"/>
  <c r="K142" i="11"/>
  <c r="M142" i="11" s="1"/>
  <c r="G142" i="11"/>
  <c r="J142" i="11" s="1"/>
  <c r="K141" i="11"/>
  <c r="M141" i="11" s="1"/>
  <c r="G141" i="11"/>
  <c r="J141" i="11" s="1"/>
  <c r="K140" i="11"/>
  <c r="M140" i="11" s="1"/>
  <c r="G140" i="11"/>
  <c r="J140" i="11" s="1"/>
  <c r="K139" i="11"/>
  <c r="M139" i="11" s="1"/>
  <c r="G139" i="11"/>
  <c r="J139" i="11" s="1"/>
  <c r="K138" i="11"/>
  <c r="M138" i="11" s="1"/>
  <c r="G138" i="11"/>
  <c r="J138" i="11" s="1"/>
  <c r="K137" i="11"/>
  <c r="M137" i="11" s="1"/>
  <c r="G137" i="11"/>
  <c r="J137" i="11" s="1"/>
  <c r="K136" i="11"/>
  <c r="M136" i="11" s="1"/>
  <c r="G136" i="11"/>
  <c r="J136" i="11" s="1"/>
  <c r="K135" i="11"/>
  <c r="M135" i="11" s="1"/>
  <c r="G135" i="11"/>
  <c r="J135" i="11" s="1"/>
  <c r="K134" i="11"/>
  <c r="M134" i="11" s="1"/>
  <c r="G134" i="11"/>
  <c r="J134" i="11" s="1"/>
  <c r="K133" i="11"/>
  <c r="M133" i="11" s="1"/>
  <c r="G133" i="11"/>
  <c r="J133" i="11" s="1"/>
  <c r="K132" i="11"/>
  <c r="M132" i="11" s="1"/>
  <c r="G132" i="11"/>
  <c r="J132" i="11" s="1"/>
  <c r="K131" i="11"/>
  <c r="M131" i="11" s="1"/>
  <c r="G131" i="11"/>
  <c r="J131" i="11" s="1"/>
  <c r="K130" i="11"/>
  <c r="M130" i="11" s="1"/>
  <c r="G130" i="11"/>
  <c r="J130" i="11" s="1"/>
  <c r="K129" i="11"/>
  <c r="M129" i="11" s="1"/>
  <c r="G129" i="11"/>
  <c r="J129" i="11" s="1"/>
  <c r="K128" i="11"/>
  <c r="M128" i="11" s="1"/>
  <c r="G128" i="11"/>
  <c r="J128" i="11" s="1"/>
  <c r="K127" i="11"/>
  <c r="M127" i="11" s="1"/>
  <c r="G127" i="11"/>
  <c r="J127" i="11" s="1"/>
  <c r="K126" i="11"/>
  <c r="M126" i="11" s="1"/>
  <c r="G126" i="11"/>
  <c r="J126" i="11" s="1"/>
  <c r="K125" i="11"/>
  <c r="M125" i="11" s="1"/>
  <c r="G125" i="11"/>
  <c r="J125" i="11" s="1"/>
  <c r="K124" i="11"/>
  <c r="M124" i="11" s="1"/>
  <c r="G124" i="11"/>
  <c r="J124" i="11" s="1"/>
  <c r="K123" i="11"/>
  <c r="M123" i="11" s="1"/>
  <c r="G123" i="11"/>
  <c r="J123" i="11" s="1"/>
  <c r="K122" i="11"/>
  <c r="M122" i="11" s="1"/>
  <c r="G122" i="11"/>
  <c r="J122" i="11" s="1"/>
  <c r="K121" i="11"/>
  <c r="M121" i="11" s="1"/>
  <c r="G121" i="11"/>
  <c r="J121" i="11" s="1"/>
  <c r="K120" i="11"/>
  <c r="M120" i="11" s="1"/>
  <c r="G120" i="11"/>
  <c r="J120" i="11" s="1"/>
  <c r="K119" i="11"/>
  <c r="M119" i="11" s="1"/>
  <c r="G119" i="11"/>
  <c r="J119" i="11" s="1"/>
  <c r="K118" i="11"/>
  <c r="M118" i="11" s="1"/>
  <c r="G118" i="11"/>
  <c r="J118" i="11" s="1"/>
  <c r="K117" i="11"/>
  <c r="M117" i="11" s="1"/>
  <c r="G117" i="11"/>
  <c r="J117" i="11" s="1"/>
  <c r="K116" i="11"/>
  <c r="M116" i="11" s="1"/>
  <c r="G116" i="11"/>
  <c r="J116" i="11" s="1"/>
  <c r="K115" i="11"/>
  <c r="M115" i="11" s="1"/>
  <c r="G115" i="11"/>
  <c r="J115" i="11" s="1"/>
  <c r="K114" i="11"/>
  <c r="M114" i="11" s="1"/>
  <c r="G114" i="11"/>
  <c r="J114" i="11" s="1"/>
  <c r="K113" i="11"/>
  <c r="M113" i="11" s="1"/>
  <c r="G113" i="11"/>
  <c r="J113" i="11" s="1"/>
  <c r="K112" i="11"/>
  <c r="M112" i="11" s="1"/>
  <c r="G112" i="11"/>
  <c r="J112" i="11" s="1"/>
  <c r="K111" i="11"/>
  <c r="M111" i="11" s="1"/>
  <c r="G111" i="11"/>
  <c r="J111" i="11" s="1"/>
  <c r="K110" i="11"/>
  <c r="M110" i="11" s="1"/>
  <c r="G110" i="11"/>
  <c r="J110" i="11" s="1"/>
  <c r="K109" i="11"/>
  <c r="M109" i="11" s="1"/>
  <c r="G109" i="11"/>
  <c r="J109" i="11" s="1"/>
  <c r="K108" i="11"/>
  <c r="M108" i="11" s="1"/>
  <c r="G108" i="11"/>
  <c r="J108" i="11" s="1"/>
  <c r="K107" i="11"/>
  <c r="M107" i="11" s="1"/>
  <c r="G107" i="11"/>
  <c r="J107" i="11" s="1"/>
  <c r="K106" i="11"/>
  <c r="M106" i="11" s="1"/>
  <c r="G106" i="11"/>
  <c r="J106" i="11" s="1"/>
  <c r="K105" i="11"/>
  <c r="M105" i="11" s="1"/>
  <c r="G105" i="11"/>
  <c r="J105" i="11" s="1"/>
  <c r="K104" i="11"/>
  <c r="M104" i="11" s="1"/>
  <c r="G104" i="11"/>
  <c r="J104" i="11" s="1"/>
  <c r="K103" i="11"/>
  <c r="M103" i="11" s="1"/>
  <c r="G103" i="11"/>
  <c r="J103" i="11" s="1"/>
  <c r="K102" i="11"/>
  <c r="M102" i="11" s="1"/>
  <c r="G102" i="11"/>
  <c r="J102" i="11" s="1"/>
  <c r="K101" i="11"/>
  <c r="M101" i="11" s="1"/>
  <c r="G101" i="11"/>
  <c r="J101" i="11" s="1"/>
  <c r="K100" i="11"/>
  <c r="M100" i="11" s="1"/>
  <c r="G100" i="11"/>
  <c r="J100" i="11" s="1"/>
  <c r="K99" i="11"/>
  <c r="M99" i="11" s="1"/>
  <c r="G99" i="11"/>
  <c r="J99" i="11" s="1"/>
  <c r="K98" i="11"/>
  <c r="M98" i="11" s="1"/>
  <c r="G98" i="11"/>
  <c r="J98" i="11" s="1"/>
  <c r="K97" i="11"/>
  <c r="M97" i="11" s="1"/>
  <c r="G97" i="11"/>
  <c r="J97" i="11" s="1"/>
  <c r="K96" i="11"/>
  <c r="M96" i="11" s="1"/>
  <c r="G96" i="11"/>
  <c r="J96" i="11" s="1"/>
  <c r="K95" i="11"/>
  <c r="M95" i="11" s="1"/>
  <c r="G95" i="11"/>
  <c r="J95" i="11" s="1"/>
  <c r="K94" i="11"/>
  <c r="M94" i="11" s="1"/>
  <c r="G94" i="11"/>
  <c r="J94" i="11" s="1"/>
  <c r="K93" i="11"/>
  <c r="M93" i="11" s="1"/>
  <c r="G93" i="11"/>
  <c r="J93" i="11" s="1"/>
  <c r="K92" i="11"/>
  <c r="M92" i="11" s="1"/>
  <c r="G92" i="11"/>
  <c r="J92" i="11" s="1"/>
  <c r="K91" i="11"/>
  <c r="M91" i="11" s="1"/>
  <c r="G91" i="11"/>
  <c r="J91" i="11" s="1"/>
  <c r="K90" i="11"/>
  <c r="M90" i="11" s="1"/>
  <c r="G90" i="11"/>
  <c r="J90" i="11" s="1"/>
  <c r="K89" i="11"/>
  <c r="M89" i="11" s="1"/>
  <c r="G89" i="11"/>
  <c r="J89" i="11" s="1"/>
  <c r="K88" i="11"/>
  <c r="M88" i="11" s="1"/>
  <c r="G88" i="11"/>
  <c r="J88" i="11" s="1"/>
  <c r="K87" i="11"/>
  <c r="M87" i="11" s="1"/>
  <c r="G87" i="11"/>
  <c r="J87" i="11" s="1"/>
  <c r="K86" i="11"/>
  <c r="M86" i="11" s="1"/>
  <c r="G86" i="11"/>
  <c r="J86" i="11" s="1"/>
  <c r="K85" i="11"/>
  <c r="M85" i="11" s="1"/>
  <c r="G85" i="11"/>
  <c r="J85" i="11" s="1"/>
  <c r="K84" i="11"/>
  <c r="M84" i="11" s="1"/>
  <c r="G84" i="11"/>
  <c r="J84" i="11" s="1"/>
  <c r="K83" i="11"/>
  <c r="M83" i="11" s="1"/>
  <c r="G83" i="11"/>
  <c r="J83" i="11" s="1"/>
  <c r="K82" i="11"/>
  <c r="M82" i="11" s="1"/>
  <c r="G82" i="11"/>
  <c r="J82" i="11" s="1"/>
  <c r="K81" i="11"/>
  <c r="M81" i="11" s="1"/>
  <c r="G81" i="11"/>
  <c r="J81" i="11" s="1"/>
  <c r="K80" i="11"/>
  <c r="M80" i="11" s="1"/>
  <c r="G80" i="11"/>
  <c r="J80" i="11" s="1"/>
  <c r="K79" i="11"/>
  <c r="M79" i="11" s="1"/>
  <c r="G79" i="11"/>
  <c r="J79" i="11" s="1"/>
  <c r="K78" i="11"/>
  <c r="M78" i="11" s="1"/>
  <c r="G78" i="11"/>
  <c r="J78" i="11" s="1"/>
  <c r="K77" i="11"/>
  <c r="M77" i="11" s="1"/>
  <c r="G77" i="11"/>
  <c r="J77" i="11" s="1"/>
  <c r="K76" i="11"/>
  <c r="M76" i="11" s="1"/>
  <c r="G76" i="11"/>
  <c r="J76" i="11" s="1"/>
  <c r="K75" i="11"/>
  <c r="M75" i="11" s="1"/>
  <c r="G75" i="11"/>
  <c r="J75" i="11" s="1"/>
  <c r="K74" i="11"/>
  <c r="M74" i="11" s="1"/>
  <c r="G74" i="11"/>
  <c r="J74" i="11" s="1"/>
  <c r="K73" i="11"/>
  <c r="M73" i="11" s="1"/>
  <c r="G73" i="11"/>
  <c r="J73" i="11" s="1"/>
  <c r="K72" i="11"/>
  <c r="M72" i="11" s="1"/>
  <c r="G72" i="11"/>
  <c r="J72" i="11" s="1"/>
  <c r="K71" i="11"/>
  <c r="M71" i="11" s="1"/>
  <c r="G71" i="11"/>
  <c r="J71" i="11" s="1"/>
  <c r="K70" i="11"/>
  <c r="M70" i="11" s="1"/>
  <c r="G70" i="11"/>
  <c r="J70" i="11" s="1"/>
  <c r="K69" i="11"/>
  <c r="M69" i="11" s="1"/>
  <c r="G69" i="11"/>
  <c r="J69" i="11" s="1"/>
  <c r="K68" i="11"/>
  <c r="M68" i="11" s="1"/>
  <c r="G68" i="11"/>
  <c r="J68" i="11" s="1"/>
  <c r="K67" i="11"/>
  <c r="M67" i="11" s="1"/>
  <c r="G67" i="11"/>
  <c r="J67" i="11" s="1"/>
  <c r="K66" i="11"/>
  <c r="M66" i="11" s="1"/>
  <c r="G66" i="11"/>
  <c r="J66" i="11" s="1"/>
  <c r="K65" i="11"/>
  <c r="M65" i="11" s="1"/>
  <c r="G65" i="11"/>
  <c r="J65" i="11" s="1"/>
  <c r="K64" i="11"/>
  <c r="M64" i="11" s="1"/>
  <c r="G64" i="11"/>
  <c r="J64" i="11" s="1"/>
  <c r="K63" i="11"/>
  <c r="M63" i="11" s="1"/>
  <c r="G63" i="11"/>
  <c r="J63" i="11" s="1"/>
  <c r="K62" i="11"/>
  <c r="M62" i="11" s="1"/>
  <c r="G62" i="11"/>
  <c r="J62" i="11" s="1"/>
  <c r="K61" i="11"/>
  <c r="M61" i="11" s="1"/>
  <c r="G61" i="11"/>
  <c r="J61" i="11" s="1"/>
  <c r="K60" i="11"/>
  <c r="M60" i="11" s="1"/>
  <c r="G60" i="11"/>
  <c r="J60" i="11" s="1"/>
  <c r="K59" i="11"/>
  <c r="M59" i="11" s="1"/>
  <c r="G59" i="11"/>
  <c r="J59" i="11" s="1"/>
  <c r="K58" i="11"/>
  <c r="M58" i="11" s="1"/>
  <c r="G58" i="11"/>
  <c r="J58" i="11" s="1"/>
  <c r="K57" i="11"/>
  <c r="M57" i="11" s="1"/>
  <c r="G57" i="11"/>
  <c r="J57" i="11" s="1"/>
  <c r="K56" i="11"/>
  <c r="M56" i="11" s="1"/>
  <c r="G56" i="11"/>
  <c r="J56" i="11" s="1"/>
  <c r="K55" i="11"/>
  <c r="M55" i="11" s="1"/>
  <c r="G55" i="11"/>
  <c r="J55" i="11" s="1"/>
  <c r="K54" i="11"/>
  <c r="M54" i="11" s="1"/>
  <c r="G54" i="11"/>
  <c r="J54" i="11" s="1"/>
  <c r="K53" i="11"/>
  <c r="M53" i="11" s="1"/>
  <c r="G53" i="11"/>
  <c r="J53" i="11" s="1"/>
  <c r="K52" i="11"/>
  <c r="M52" i="11" s="1"/>
  <c r="G52" i="11"/>
  <c r="J52" i="11" s="1"/>
  <c r="K51" i="11"/>
  <c r="M51" i="11" s="1"/>
  <c r="G51" i="11"/>
  <c r="J51" i="11" s="1"/>
  <c r="K50" i="11"/>
  <c r="M50" i="11" s="1"/>
  <c r="G50" i="11"/>
  <c r="J50" i="11" s="1"/>
  <c r="K49" i="11"/>
  <c r="M49" i="11" s="1"/>
  <c r="G49" i="11"/>
  <c r="J49" i="11" s="1"/>
  <c r="K48" i="11"/>
  <c r="M48" i="11" s="1"/>
  <c r="G48" i="11"/>
  <c r="J48" i="11" s="1"/>
  <c r="K47" i="11"/>
  <c r="M47" i="11" s="1"/>
  <c r="G47" i="11"/>
  <c r="J47" i="11" s="1"/>
  <c r="K46" i="11"/>
  <c r="M46" i="11" s="1"/>
  <c r="G46" i="11"/>
  <c r="J46" i="11" s="1"/>
  <c r="K45" i="11"/>
  <c r="M45" i="11" s="1"/>
  <c r="G45" i="11"/>
  <c r="J45" i="11" s="1"/>
  <c r="K44" i="11"/>
  <c r="M44" i="11" s="1"/>
  <c r="G44" i="11"/>
  <c r="J44" i="11" s="1"/>
  <c r="K43" i="11"/>
  <c r="M43" i="11" s="1"/>
  <c r="G43" i="11"/>
  <c r="J43" i="11" s="1"/>
  <c r="K42" i="11"/>
  <c r="M42" i="11" s="1"/>
  <c r="G42" i="11"/>
  <c r="J42" i="11" s="1"/>
  <c r="K41" i="11"/>
  <c r="M41" i="11" s="1"/>
  <c r="G41" i="11"/>
  <c r="J41" i="11" s="1"/>
  <c r="K40" i="11"/>
  <c r="M40" i="11" s="1"/>
  <c r="G40" i="11"/>
  <c r="J40" i="11" s="1"/>
  <c r="K39" i="11"/>
  <c r="M39" i="11" s="1"/>
  <c r="G39" i="11"/>
  <c r="J39" i="11" s="1"/>
  <c r="K38" i="11"/>
  <c r="M38" i="11" s="1"/>
  <c r="G38" i="11"/>
  <c r="J38" i="11" s="1"/>
  <c r="K37" i="11"/>
  <c r="M37" i="11" s="1"/>
  <c r="G37" i="11"/>
  <c r="J37" i="11" s="1"/>
  <c r="K36" i="11"/>
  <c r="M36" i="11" s="1"/>
  <c r="G36" i="11"/>
  <c r="J36" i="11" s="1"/>
  <c r="K35" i="11"/>
  <c r="M35" i="11" s="1"/>
  <c r="G35" i="11"/>
  <c r="J35" i="11" s="1"/>
  <c r="K34" i="11"/>
  <c r="M34" i="11" s="1"/>
  <c r="G34" i="11"/>
  <c r="J34" i="11" s="1"/>
  <c r="K33" i="11"/>
  <c r="M33" i="11" s="1"/>
  <c r="G33" i="11"/>
  <c r="J33" i="11" s="1"/>
  <c r="K32" i="11"/>
  <c r="M32" i="11" s="1"/>
  <c r="G32" i="11"/>
  <c r="J32" i="11" s="1"/>
  <c r="K31" i="11"/>
  <c r="M31" i="11" s="1"/>
  <c r="G31" i="11"/>
  <c r="J31" i="11" s="1"/>
  <c r="K30" i="11"/>
  <c r="M30" i="11" s="1"/>
  <c r="G30" i="11"/>
  <c r="J30" i="11" s="1"/>
  <c r="K29" i="11"/>
  <c r="M29" i="11" s="1"/>
  <c r="G29" i="11"/>
  <c r="J29" i="11" s="1"/>
  <c r="K28" i="11"/>
  <c r="M28" i="11" s="1"/>
  <c r="G28" i="11"/>
  <c r="J28" i="11" s="1"/>
  <c r="K27" i="11"/>
  <c r="M27" i="11" s="1"/>
  <c r="G27" i="11"/>
  <c r="J27" i="11" s="1"/>
  <c r="K26" i="11"/>
  <c r="M26" i="11" s="1"/>
  <c r="G26" i="11"/>
  <c r="J26" i="11" s="1"/>
  <c r="K25" i="11"/>
  <c r="M25" i="11" s="1"/>
  <c r="G25" i="11"/>
  <c r="J25" i="11" s="1"/>
  <c r="K24" i="11"/>
  <c r="M24" i="11" s="1"/>
  <c r="G24" i="11"/>
  <c r="J24" i="11" s="1"/>
  <c r="K23" i="11"/>
  <c r="M23" i="11" s="1"/>
  <c r="G23" i="11"/>
  <c r="J23" i="11" s="1"/>
  <c r="K22" i="11"/>
  <c r="M22" i="11" s="1"/>
  <c r="G22" i="11"/>
  <c r="J22" i="11" s="1"/>
  <c r="K21" i="11"/>
  <c r="M21" i="11" s="1"/>
  <c r="G21" i="11"/>
  <c r="J21" i="11" s="1"/>
  <c r="K20" i="11"/>
  <c r="M20" i="11" s="1"/>
  <c r="G20" i="11"/>
  <c r="J20" i="11" s="1"/>
  <c r="K19" i="11"/>
  <c r="M19" i="11" s="1"/>
  <c r="G19" i="11"/>
  <c r="J19" i="11" s="1"/>
  <c r="K18" i="11"/>
  <c r="M18" i="11" s="1"/>
  <c r="G18" i="11"/>
  <c r="J18" i="11" s="1"/>
  <c r="K17" i="11"/>
  <c r="M17" i="11" s="1"/>
  <c r="G17" i="11"/>
  <c r="J17" i="11" s="1"/>
  <c r="K16" i="11"/>
  <c r="M16" i="11" s="1"/>
  <c r="G16" i="11"/>
  <c r="J16" i="11" s="1"/>
  <c r="K15" i="11"/>
  <c r="M15" i="11" s="1"/>
  <c r="G15" i="11"/>
  <c r="J15" i="11" s="1"/>
  <c r="K14" i="11"/>
  <c r="M14" i="11" s="1"/>
  <c r="G14" i="11"/>
  <c r="J14" i="11" s="1"/>
  <c r="K13" i="11"/>
  <c r="M13" i="11" s="1"/>
  <c r="G13" i="11"/>
  <c r="J13" i="11" s="1"/>
  <c r="K12" i="11"/>
  <c r="M12" i="11" s="1"/>
  <c r="G12" i="11"/>
  <c r="J12" i="11" s="1"/>
  <c r="K11" i="11"/>
  <c r="M11" i="11" s="1"/>
  <c r="G11" i="11"/>
  <c r="J11" i="11" s="1"/>
  <c r="K10" i="11"/>
  <c r="M10" i="11" s="1"/>
  <c r="G10" i="11"/>
  <c r="J10" i="11" s="1"/>
  <c r="K9" i="11"/>
  <c r="M9" i="11" s="1"/>
  <c r="G9" i="11"/>
  <c r="J9" i="11" s="1"/>
  <c r="K8" i="11"/>
  <c r="G8" i="11"/>
  <c r="J8" i="11" s="1"/>
  <c r="J210" i="11" l="1"/>
  <c r="J210" i="12"/>
  <c r="K210" i="11"/>
  <c r="M8" i="11"/>
  <c r="M210" i="11" s="1"/>
  <c r="K210" i="12"/>
  <c r="M8" i="12"/>
  <c r="M210" i="12" s="1"/>
  <c r="T5" i="15" l="1"/>
  <c r="B13" i="36" a="1"/>
  <c r="AF6" i="36" l="1"/>
  <c r="S5" i="52"/>
  <c r="R5" i="52"/>
  <c r="N5" i="52"/>
  <c r="T5" i="52"/>
  <c r="N5" i="56"/>
  <c r="R5" i="56"/>
  <c r="T5" i="56"/>
  <c r="S5" i="56"/>
  <c r="S5" i="54"/>
  <c r="T5" i="54"/>
  <c r="R5" i="54"/>
  <c r="N5" i="54"/>
  <c r="S5" i="53"/>
  <c r="R5" i="53"/>
  <c r="N5" i="53"/>
  <c r="T5" i="53"/>
  <c r="R5" i="58"/>
  <c r="T5" i="58"/>
  <c r="S5" i="58"/>
  <c r="N5" i="58"/>
  <c r="R5" i="61"/>
  <c r="T5" i="61"/>
  <c r="S5" i="61"/>
  <c r="N5" i="61"/>
  <c r="R5" i="62"/>
  <c r="N5" i="62"/>
  <c r="S5" i="62"/>
  <c r="T5" i="62"/>
  <c r="L2130" i="63" a="1"/>
  <c r="T5" i="57"/>
  <c r="R5" i="57"/>
  <c r="S5" i="57"/>
  <c r="N5" i="57"/>
  <c r="T5" i="55"/>
  <c r="S5" i="55"/>
  <c r="N5" i="55"/>
  <c r="R5" i="55"/>
  <c r="S5" i="59"/>
  <c r="T5" i="59"/>
  <c r="R5" i="59"/>
  <c r="N5" i="59"/>
  <c r="T5" i="60"/>
  <c r="S5" i="60"/>
  <c r="N5" i="60"/>
  <c r="R5" i="60"/>
  <c r="L365" i="63" a="1"/>
  <c r="BA6" i="36"/>
  <c r="BE6" i="36"/>
  <c r="BI6" i="36"/>
  <c r="J6" i="36"/>
  <c r="R6" i="36"/>
  <c r="M6" i="36"/>
  <c r="L718" i="63" a="1"/>
  <c r="BO6" i="36"/>
  <c r="AD6" i="36"/>
  <c r="AR6" i="36"/>
  <c r="AE6" i="36"/>
  <c r="BD6" i="36"/>
  <c r="BG6" i="36"/>
  <c r="P6" i="36"/>
  <c r="AG6" i="36"/>
  <c r="AY6" i="36"/>
  <c r="AK6" i="36"/>
  <c r="L12" i="63" a="1"/>
  <c r="R5" i="15"/>
  <c r="N5" i="15"/>
  <c r="S5" i="15"/>
  <c r="P5" i="15" s="1"/>
  <c r="L3542" i="63" a="1"/>
  <c r="W6" i="36"/>
  <c r="AO6" i="36"/>
  <c r="AU6" i="36"/>
  <c r="N6" i="36"/>
  <c r="BM6" i="36"/>
  <c r="K6" i="36"/>
  <c r="AZ6" i="36"/>
  <c r="AV6" i="36"/>
  <c r="BN6" i="36"/>
  <c r="AI6" i="36"/>
  <c r="Z6" i="36"/>
  <c r="BF6" i="36"/>
  <c r="AB6" i="36"/>
  <c r="BK6" i="36"/>
  <c r="Q6" i="36"/>
  <c r="S6" i="36"/>
  <c r="AJ6" i="36"/>
  <c r="AX6" i="36"/>
  <c r="AA6" i="36"/>
  <c r="AS6" i="36"/>
  <c r="BJ6" i="36"/>
  <c r="AL6" i="36"/>
  <c r="V6" i="36"/>
  <c r="AW6" i="36"/>
  <c r="U6" i="36"/>
  <c r="AC6" i="36"/>
  <c r="AH6" i="36"/>
  <c r="L6" i="36"/>
  <c r="BC6" i="36"/>
  <c r="BL6" i="36"/>
  <c r="AT6" i="36"/>
  <c r="AQ6" i="36"/>
  <c r="L3189" i="63" a="1"/>
  <c r="L1777" i="63" a="1"/>
  <c r="Y6" i="36"/>
  <c r="T6" i="36"/>
  <c r="AP6" i="36"/>
  <c r="L3895" i="63" a="1"/>
  <c r="O6" i="36"/>
  <c r="AN6" i="36"/>
  <c r="BH6" i="36"/>
  <c r="L1424" i="63" a="1"/>
  <c r="L1071" i="63" a="1"/>
  <c r="P5" i="61" l="1"/>
  <c r="P5" i="57"/>
  <c r="P5" i="54"/>
  <c r="P5" i="59"/>
  <c r="P5" i="52"/>
  <c r="P5" i="55"/>
  <c r="P5" i="62"/>
  <c r="P5" i="60"/>
  <c r="P5" i="53"/>
  <c r="P5" i="58"/>
  <c r="P5" i="56"/>
  <c r="BP6" i="36"/>
  <c r="L2836" i="63" a="1"/>
  <c r="L2483" i="63" a="1"/>
  <c r="F24" i="63" l="1"/>
  <c r="F66" i="63"/>
  <c r="F13" i="63"/>
  <c r="F12" i="63"/>
  <c r="F56" i="63"/>
  <c r="D40" i="63"/>
  <c r="F43" i="63"/>
  <c r="E66" i="63"/>
  <c r="F63" i="63"/>
  <c r="D23" i="63"/>
  <c r="E31" i="63"/>
  <c r="D30" i="63"/>
  <c r="D37" i="63"/>
  <c r="F25" i="63"/>
  <c r="F44" i="63"/>
  <c r="D12" i="63"/>
  <c r="E37" i="63"/>
  <c r="E38" i="63"/>
  <c r="D27" i="63"/>
  <c r="D58" i="63"/>
  <c r="D51" i="63"/>
  <c r="F27" i="63"/>
  <c r="F67" i="63"/>
  <c r="D64" i="63"/>
  <c r="E32" i="63"/>
  <c r="D55" i="63"/>
  <c r="D28" i="63"/>
  <c r="E22" i="63"/>
  <c r="E72" i="63"/>
  <c r="D43" i="63"/>
  <c r="F28" i="63"/>
  <c r="E57" i="63"/>
  <c r="F20" i="63"/>
  <c r="E25" i="63"/>
  <c r="D24" i="63"/>
  <c r="D65" i="63"/>
  <c r="F31" i="63"/>
  <c r="D52" i="63"/>
  <c r="D33" i="63"/>
  <c r="F32" i="63"/>
  <c r="E68" i="63"/>
  <c r="E40" i="63"/>
  <c r="D21" i="63"/>
  <c r="D48" i="63"/>
  <c r="D72" i="63"/>
  <c r="F22" i="63"/>
  <c r="E42" i="63"/>
  <c r="E61" i="63"/>
  <c r="F35" i="63"/>
  <c r="F65" i="63"/>
  <c r="F39" i="63"/>
  <c r="D19" i="63"/>
  <c r="E41" i="63"/>
  <c r="E71" i="63"/>
  <c r="D44" i="63"/>
  <c r="E58" i="63"/>
  <c r="E50" i="63"/>
  <c r="F16" i="63"/>
  <c r="F69" i="63"/>
  <c r="E27" i="63"/>
  <c r="D25" i="63"/>
  <c r="D62" i="63"/>
  <c r="F47" i="63"/>
  <c r="F18" i="63"/>
  <c r="F23" i="63"/>
  <c r="E35" i="63"/>
  <c r="E39" i="63"/>
  <c r="E29" i="63"/>
  <c r="F61" i="63"/>
  <c r="E13" i="63"/>
  <c r="E45" i="63"/>
  <c r="F71" i="63"/>
  <c r="E60" i="63"/>
  <c r="D53" i="63"/>
  <c r="D45" i="63"/>
  <c r="D34" i="63"/>
  <c r="F17" i="63"/>
  <c r="F72" i="63"/>
  <c r="E34" i="63"/>
  <c r="D49" i="63"/>
  <c r="E69" i="63"/>
  <c r="E14" i="63"/>
  <c r="D42" i="63"/>
  <c r="F58" i="63"/>
  <c r="D63" i="63"/>
  <c r="F26" i="63"/>
  <c r="D20" i="63"/>
  <c r="D41" i="63"/>
  <c r="D18" i="63"/>
  <c r="E47" i="63"/>
  <c r="D14" i="63"/>
  <c r="E73" i="63"/>
  <c r="F52" i="63"/>
  <c r="D16" i="63"/>
  <c r="D15" i="63"/>
  <c r="F37" i="63"/>
  <c r="D13" i="63"/>
  <c r="D38" i="63"/>
  <c r="E26" i="63"/>
  <c r="E70" i="63"/>
  <c r="D32" i="63"/>
  <c r="D47" i="63"/>
  <c r="E65" i="63"/>
  <c r="F40" i="63"/>
  <c r="E44" i="63"/>
  <c r="E56" i="63"/>
  <c r="D54" i="63"/>
  <c r="F59" i="63"/>
  <c r="D35" i="63"/>
  <c r="E21" i="63"/>
  <c r="F21" i="63"/>
  <c r="E43" i="63"/>
  <c r="E33" i="63"/>
  <c r="D68" i="63"/>
  <c r="F45" i="63"/>
  <c r="F36" i="63"/>
  <c r="F46" i="63"/>
  <c r="E63" i="63"/>
  <c r="F57" i="63"/>
  <c r="D36" i="63"/>
  <c r="E12" i="63"/>
  <c r="F33" i="63"/>
  <c r="F41" i="63"/>
  <c r="F48" i="63"/>
  <c r="F68" i="63"/>
  <c r="E49" i="63"/>
  <c r="F73" i="63"/>
  <c r="E16" i="63"/>
  <c r="E62" i="63"/>
  <c r="E48" i="63"/>
  <c r="F19" i="63"/>
  <c r="D73" i="63"/>
  <c r="F55" i="63"/>
  <c r="F42" i="63"/>
  <c r="D26" i="63"/>
  <c r="F60" i="63"/>
  <c r="E15" i="63"/>
  <c r="D70" i="63"/>
  <c r="F49" i="63"/>
  <c r="E51" i="63"/>
  <c r="E19" i="63"/>
  <c r="F51" i="63"/>
  <c r="D67" i="63"/>
  <c r="F14" i="63"/>
  <c r="D61" i="63"/>
  <c r="E55" i="63"/>
  <c r="E20" i="63"/>
  <c r="E54" i="63"/>
  <c r="E53" i="63"/>
  <c r="F64" i="63"/>
  <c r="E46" i="63"/>
  <c r="E67" i="63"/>
  <c r="D60" i="63"/>
  <c r="F62" i="63"/>
  <c r="E36" i="63"/>
  <c r="D29" i="63"/>
  <c r="E17" i="63"/>
  <c r="E30" i="63"/>
  <c r="F50" i="63"/>
  <c r="E23" i="63"/>
  <c r="E52" i="63"/>
  <c r="D31" i="63"/>
  <c r="F53" i="63"/>
  <c r="D56" i="63"/>
  <c r="F30" i="63"/>
  <c r="D46" i="63"/>
  <c r="D57" i="63"/>
  <c r="D69" i="63"/>
  <c r="D17" i="63"/>
  <c r="F70" i="63"/>
  <c r="D50" i="63"/>
  <c r="E59" i="63"/>
  <c r="E18" i="63"/>
  <c r="E64" i="63"/>
  <c r="D71" i="63"/>
  <c r="F38" i="63"/>
  <c r="F15" i="63"/>
  <c r="D39" i="63"/>
  <c r="F34" i="63"/>
  <c r="D59" i="63"/>
  <c r="F29" i="63"/>
  <c r="D66" i="63"/>
  <c r="E24" i="63"/>
  <c r="D22" i="63"/>
  <c r="F54" i="63"/>
  <c r="E28" i="63"/>
  <c r="D10" i="63" l="1"/>
  <c r="E10" i="63"/>
  <c r="F10" i="6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7" authorId="0" shapeId="0" xr:uid="{31E2B05A-2713-485D-ADD6-F30576784D51}">
      <text>
        <r>
          <rPr>
            <b/>
            <sz val="9"/>
            <color indexed="81"/>
            <rFont val="Tahoma"/>
            <family val="2"/>
          </rPr>
          <t>Rebate depend on contract detail.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L7" authorId="0" shapeId="0" xr:uid="{8F87CD27-0411-44AF-9000-DC415BA9C2CA}">
      <text>
        <r>
          <rPr>
            <b/>
            <sz val="9"/>
            <color indexed="81"/>
            <rFont val="Tahoma"/>
            <family val="2"/>
          </rPr>
          <t>Rebate depend on contract detail.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Natnada Ruengrittha</author>
  </authors>
  <commentList>
    <comment ref="J33" authorId="0" shapeId="0" xr:uid="{AB910638-2D3D-400A-86DE-2099A877F7AA}">
      <text>
        <r>
          <rPr>
            <b/>
            <sz val="9"/>
            <color indexed="81"/>
            <rFont val="Tahoma"/>
            <family val="2"/>
          </rPr>
          <t>Please Use Direct Price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<sst xmlns="http://schemas.openxmlformats.org/spreadsheetml/2006/main" count="21358" uniqueCount="3988">
  <si>
    <t>Commission &amp; Outlet Rebate Calculation Form</t>
  </si>
  <si>
    <t xml:space="preserve">Outlet :   </t>
  </si>
  <si>
    <t xml:space="preserve">BDE :   </t>
  </si>
  <si>
    <t xml:space="preserve">Types &amp; Sub Types :   </t>
  </si>
  <si>
    <t xml:space="preserve">Period :   </t>
  </si>
  <si>
    <t xml:space="preserve">Area :   </t>
  </si>
  <si>
    <t xml:space="preserve">Supervisor :   </t>
  </si>
  <si>
    <t xml:space="preserve">Agent :   </t>
  </si>
  <si>
    <t>ACTUAL OFF TAKE</t>
  </si>
  <si>
    <t>TOTAL ACTUAL OFF TAKE VALUE</t>
  </si>
  <si>
    <t>Principle</t>
  </si>
  <si>
    <t>Category</t>
  </si>
  <si>
    <t>Brand</t>
  </si>
  <si>
    <t>Product</t>
  </si>
  <si>
    <t>Size</t>
  </si>
  <si>
    <t>Packing</t>
  </si>
  <si>
    <t>Price INC.VAT</t>
  </si>
  <si>
    <t>Price EXC.VAT</t>
  </si>
  <si>
    <t>Vol. Btls.</t>
  </si>
  <si>
    <t>Total Price Inc.VAT</t>
  </si>
  <si>
    <t>Total Price Exc.VAT</t>
  </si>
  <si>
    <t>Rebate %</t>
  </si>
  <si>
    <t>Rebate Value</t>
  </si>
  <si>
    <t>TEG</t>
  </si>
  <si>
    <t>Single Malt Scotch</t>
  </si>
  <si>
    <t>The Macallan</t>
  </si>
  <si>
    <t>The Macallan Sherry Oak 12YO</t>
  </si>
  <si>
    <t>700ml</t>
  </si>
  <si>
    <t>The Macallan Triple Cask 12YO</t>
  </si>
  <si>
    <t>The Macallan Double Cask 12YO</t>
  </si>
  <si>
    <t>The Macallan Double Cask 15YO</t>
  </si>
  <si>
    <t>The Macallan Triple Cask 15YO</t>
  </si>
  <si>
    <t>The Macalan Double Cask 18YO</t>
  </si>
  <si>
    <t>The Macallan Sherry Oak 18YO</t>
  </si>
  <si>
    <t>The Macallan Sherry Oak 25YO</t>
  </si>
  <si>
    <t>The Macallan Harmony Collection</t>
  </si>
  <si>
    <t>The Macallan Rare Cask</t>
  </si>
  <si>
    <t>The Macallan Reflexion</t>
  </si>
  <si>
    <t>The Macallan Classic Cut Whisky</t>
  </si>
  <si>
    <t>The Macalan No.6</t>
  </si>
  <si>
    <t xml:space="preserve">Highland Park </t>
  </si>
  <si>
    <t>Highland Park 12YO</t>
  </si>
  <si>
    <t>Highland Park 15YO</t>
  </si>
  <si>
    <t>Highland Park 18YO</t>
  </si>
  <si>
    <t>Highland Park 21YO</t>
  </si>
  <si>
    <t>Highland Park 25YO</t>
  </si>
  <si>
    <t>Highland Park 30YO</t>
  </si>
  <si>
    <t>Highland Park Valfather</t>
  </si>
  <si>
    <t>Highland Park Valknut</t>
  </si>
  <si>
    <t>The Glenrothes</t>
  </si>
  <si>
    <t>The Glenrothes 12YO</t>
  </si>
  <si>
    <t>The Glenrothes Maker Cut</t>
  </si>
  <si>
    <t>The Glenrothes 18YO</t>
  </si>
  <si>
    <t>The Glenrothes 25YO</t>
  </si>
  <si>
    <t>RC</t>
  </si>
  <si>
    <t>Bruichladdich</t>
  </si>
  <si>
    <t>Bruichladdich Classic Laddie</t>
  </si>
  <si>
    <t>Bruichladdich Port Charlotte 10YO</t>
  </si>
  <si>
    <t>Bruichladdich Octomore</t>
  </si>
  <si>
    <t>Campari</t>
  </si>
  <si>
    <t>Glen Grant</t>
  </si>
  <si>
    <t>Glen Grant Single Malt Arboralis</t>
  </si>
  <si>
    <t>Glen Grant Single Malt 10YO</t>
  </si>
  <si>
    <t>Glen Grant Single Malt 12YO</t>
  </si>
  <si>
    <t>Glen Grant Single Malt 18YO</t>
  </si>
  <si>
    <t>Blended Scotch</t>
  </si>
  <si>
    <t>The Famous Grouse</t>
  </si>
  <si>
    <t>The Famous Grouse Finest</t>
  </si>
  <si>
    <t>1000ml</t>
  </si>
  <si>
    <t>Naked Malt</t>
  </si>
  <si>
    <t>Naked Malt Blended Malt Scotch Whisky</t>
  </si>
  <si>
    <t>Proximo</t>
  </si>
  <si>
    <t>Irish Whiskey</t>
  </si>
  <si>
    <t>Bushmill Black</t>
  </si>
  <si>
    <t>Bushmills Original Blend</t>
  </si>
  <si>
    <t>Bushmill Black Bush Blend</t>
  </si>
  <si>
    <t>Bushmills Single Malt 10YO Single Malt</t>
  </si>
  <si>
    <t>Bushmills Single Malt 12YO Single Malt</t>
  </si>
  <si>
    <t>Bushmills Single Malt 16YO Single Malt</t>
  </si>
  <si>
    <t>Bushmills Single Malt 21YO Single Malt</t>
  </si>
  <si>
    <t>Sexton</t>
  </si>
  <si>
    <t>Sexton Single Malt</t>
  </si>
  <si>
    <t>American Whiskey</t>
  </si>
  <si>
    <t>Wild Turkey</t>
  </si>
  <si>
    <t>Wild Turkey Aged 8 YO</t>
  </si>
  <si>
    <t>Wild Turkey Bourbon 81 (40.5%)</t>
  </si>
  <si>
    <t>750ml</t>
  </si>
  <si>
    <t>Wild Turkey Bourbon 101 (50.5%)</t>
  </si>
  <si>
    <r>
      <t>Wild Turkey Rye 40.5%</t>
    </r>
    <r>
      <rPr>
        <sz val="12"/>
        <color rgb="FF0033CC"/>
        <rFont val="Calibri"/>
        <family val="2"/>
        <scheme val="minor"/>
      </rPr>
      <t xml:space="preserve"> 700ml</t>
    </r>
  </si>
  <si>
    <r>
      <t xml:space="preserve">Wild Turkey Rye 40.5% </t>
    </r>
    <r>
      <rPr>
        <sz val="12"/>
        <color rgb="FF0033CC"/>
        <rFont val="Calibri"/>
        <family val="2"/>
        <scheme val="minor"/>
      </rPr>
      <t>750ml</t>
    </r>
  </si>
  <si>
    <t>Wild Turkey Rare Breed Bourbon 54.1%</t>
  </si>
  <si>
    <t>Wild Turkey Cornerstone Rye</t>
  </si>
  <si>
    <t>Wild Turkey Aged 12 Years GB</t>
  </si>
  <si>
    <t>Russell's Reserve Single Barrel</t>
  </si>
  <si>
    <t>Russell's Reserve 10YO</t>
  </si>
  <si>
    <t>Wild Turkey Forgiven</t>
  </si>
  <si>
    <t>Wild Turkey Masters 17YO</t>
  </si>
  <si>
    <t>Wild Turkey American Honey 35.5%</t>
  </si>
  <si>
    <t>Independent</t>
  </si>
  <si>
    <t>Japanese Whiskey</t>
  </si>
  <si>
    <t>Kyoto</t>
  </si>
  <si>
    <t>Kyoto Whisky Aka Obi</t>
  </si>
  <si>
    <t>Kyoto Whisky Murasaki-Obi</t>
  </si>
  <si>
    <t>Kyoto Whisky Kuro-Obi</t>
  </si>
  <si>
    <t>Cachaca</t>
  </si>
  <si>
    <t>Sagatiba</t>
  </si>
  <si>
    <t>Sagatiba Cachaca</t>
  </si>
  <si>
    <t>RUM</t>
  </si>
  <si>
    <t>Appleton</t>
  </si>
  <si>
    <t xml:space="preserve">Appleton White Jamaican </t>
  </si>
  <si>
    <t xml:space="preserve">Appleton Special Dark Jamaican </t>
  </si>
  <si>
    <t xml:space="preserve">Appleton VX  Jamaican </t>
  </si>
  <si>
    <t xml:space="preserve">Appleton Estate Reserve Jamaican </t>
  </si>
  <si>
    <t>Appleton Estate Signature Jamaican Blend</t>
  </si>
  <si>
    <t>Appleton Estate 12YO Rare Cask</t>
  </si>
  <si>
    <t>Appleton Estate 21YO Jamaican</t>
  </si>
  <si>
    <t>Appleton Estate 30YO Jamaican</t>
  </si>
  <si>
    <t>Kingston</t>
  </si>
  <si>
    <t>Kingston 62 Jamaica Gold Rum</t>
  </si>
  <si>
    <t>Mt Gay</t>
  </si>
  <si>
    <t>Mt Gay Eclipse Barbados</t>
  </si>
  <si>
    <t>Mt Gay Black Barrel Barbados</t>
  </si>
  <si>
    <t>Mt Gay XO Barbados</t>
  </si>
  <si>
    <t xml:space="preserve">Brugal </t>
  </si>
  <si>
    <t>Brugal Blanco Supremo White Rum</t>
  </si>
  <si>
    <t>Brugal Anejo Superior Rum</t>
  </si>
  <si>
    <t>Brugal 1888 Dominican</t>
  </si>
  <si>
    <t xml:space="preserve">Kraken </t>
  </si>
  <si>
    <t>Kraken Black Spiced</t>
  </si>
  <si>
    <t>Matusalem</t>
  </si>
  <si>
    <t>Matusalem Solera 7 Rum</t>
  </si>
  <si>
    <t>Matusalem Gran Reserva 15 Rum</t>
  </si>
  <si>
    <t>Matusalem Gran Reserva 23 Rum</t>
  </si>
  <si>
    <t>Dictador</t>
  </si>
  <si>
    <t>Dictador 12YO Rum</t>
  </si>
  <si>
    <t>Dictador 20YO Rum</t>
  </si>
  <si>
    <t>Dictador Aurum Rum</t>
  </si>
  <si>
    <t>Dictador Platinum Rum</t>
  </si>
  <si>
    <t>Brandy and Cognac</t>
  </si>
  <si>
    <t>Remy</t>
  </si>
  <si>
    <t>Remy Martin VSOP 375ml</t>
  </si>
  <si>
    <t>375ml</t>
  </si>
  <si>
    <t>Remy Martin VSOP 700ml</t>
  </si>
  <si>
    <t>Remy Martin Club 700ml</t>
  </si>
  <si>
    <t>Remy Martin XO 700ml</t>
  </si>
  <si>
    <t>Remy Martin 1738</t>
  </si>
  <si>
    <t>Remy Martin Louis XIII 700ml</t>
  </si>
  <si>
    <t>St Remy VSOP</t>
  </si>
  <si>
    <t>St Remy XO</t>
  </si>
  <si>
    <t>Lucus bols</t>
  </si>
  <si>
    <t>Vodka</t>
  </si>
  <si>
    <t>Bols</t>
  </si>
  <si>
    <t xml:space="preserve">Skyy </t>
  </si>
  <si>
    <t>Skyy Neptune</t>
  </si>
  <si>
    <t>Skyy Citrus</t>
  </si>
  <si>
    <t>Skyy Raspberry</t>
  </si>
  <si>
    <t>Skyy Passionfruit</t>
  </si>
  <si>
    <t>Skyy 90 Luxury</t>
  </si>
  <si>
    <t>Tito's</t>
  </si>
  <si>
    <t>Tito's Vodka</t>
  </si>
  <si>
    <t>200ml</t>
  </si>
  <si>
    <t>Snow Leopard</t>
  </si>
  <si>
    <t>Snow Leopard Polish</t>
  </si>
  <si>
    <t xml:space="preserve">GIN </t>
  </si>
  <si>
    <t>Bols Silvertop Dutch</t>
  </si>
  <si>
    <t xml:space="preserve">Bulldog </t>
  </si>
  <si>
    <t>Bulldog London Dry</t>
  </si>
  <si>
    <r>
      <t xml:space="preserve">Bulldog London Dry </t>
    </r>
    <r>
      <rPr>
        <sz val="12"/>
        <color rgb="FF0033CC"/>
        <rFont val="Calibri"/>
        <family val="2"/>
        <scheme val="minor"/>
      </rPr>
      <t>1L</t>
    </r>
  </si>
  <si>
    <t>Ondina</t>
  </si>
  <si>
    <t>Ondina Gin</t>
  </si>
  <si>
    <t>Bickens</t>
  </si>
  <si>
    <t>Bickens London Dry Gin</t>
  </si>
  <si>
    <t>Boodles London Dry</t>
  </si>
  <si>
    <t>No.3 London Dry</t>
  </si>
  <si>
    <t>Damrak Dutch</t>
  </si>
  <si>
    <t>Bols Dutch Genever</t>
  </si>
  <si>
    <t>Henkes</t>
  </si>
  <si>
    <t>Henkes Gin</t>
  </si>
  <si>
    <t>Botanist</t>
  </si>
  <si>
    <t>The Botanist Islay Scotland</t>
  </si>
  <si>
    <t>Four Pillars</t>
  </si>
  <si>
    <t>Four Pillars Rare Dry Australian</t>
  </si>
  <si>
    <t>Four Pillars Bloody Shiraz Australian</t>
  </si>
  <si>
    <t>Four Pillar Spiced Negroni Australian</t>
  </si>
  <si>
    <t>Four Pillar Barrel Aged Australian</t>
  </si>
  <si>
    <t>Four Pillars Navy Strength Australian</t>
  </si>
  <si>
    <t>Ferdinand's</t>
  </si>
  <si>
    <t>Ferdinand's Saar Dry German</t>
  </si>
  <si>
    <t>500ml</t>
  </si>
  <si>
    <t>Ferdinand's Saar Quince Sloe German</t>
  </si>
  <si>
    <t>Scapegrace</t>
  </si>
  <si>
    <t>Scapegrace Dry Gin</t>
  </si>
  <si>
    <t>Dictador Ortodoxy Gin</t>
  </si>
  <si>
    <t>Dictador Treasure Gin</t>
  </si>
  <si>
    <t>Gunpowder</t>
  </si>
  <si>
    <t>Gunpowder Irish Gin</t>
  </si>
  <si>
    <t>Mezcal</t>
  </si>
  <si>
    <t>Montelobos</t>
  </si>
  <si>
    <t>Montelobos Mezcal Joven</t>
  </si>
  <si>
    <t>Montelobos Mezcal Tobala</t>
  </si>
  <si>
    <t>Montelobos Mezcal Ensamble</t>
  </si>
  <si>
    <t>Montelobos Mezcal Pechuga</t>
  </si>
  <si>
    <t>400 Conejos Mezcal</t>
  </si>
  <si>
    <t>Creyente Mezcal</t>
  </si>
  <si>
    <t>Clase Azul</t>
  </si>
  <si>
    <t>Clase Azul Durango</t>
  </si>
  <si>
    <t>Tequila</t>
  </si>
  <si>
    <t>1800 Tequila Silver</t>
  </si>
  <si>
    <t>1800 Tequila Reposado</t>
  </si>
  <si>
    <t>1800 Tequila Coconut</t>
  </si>
  <si>
    <t>1800 Tequila Anejo</t>
  </si>
  <si>
    <t>Jose Cuervo</t>
  </si>
  <si>
    <t>Jose Cuervo Reserva De La Familia</t>
  </si>
  <si>
    <t>Jose Cuervo Platino</t>
  </si>
  <si>
    <t>Jose Cuervo Tradicional Reposado</t>
  </si>
  <si>
    <t>Jose Cuervo Tradicional Silver</t>
  </si>
  <si>
    <t>Jose Cuervo Especial Reposdo</t>
  </si>
  <si>
    <t>Jose Cuervo Especial Silver</t>
  </si>
  <si>
    <t>Espolon Tequila</t>
  </si>
  <si>
    <t>Espolon Tequila Reposado 40%</t>
  </si>
  <si>
    <t>Espolon Tequila Blanco 40%</t>
  </si>
  <si>
    <t>Clase Azul Plata Tequila</t>
  </si>
  <si>
    <t>Clase Azul Reposado Tequila</t>
  </si>
  <si>
    <t>Clase Azul Gold Tequila</t>
  </si>
  <si>
    <t>Clase Azul Anejo Tequila</t>
  </si>
  <si>
    <t>Liqueur</t>
  </si>
  <si>
    <t>Cointreau</t>
  </si>
  <si>
    <t>350ml</t>
  </si>
  <si>
    <t>Galliano Vanilla</t>
  </si>
  <si>
    <t xml:space="preserve">Grand Marnier </t>
  </si>
  <si>
    <t>Grand Marnier Centenaire</t>
  </si>
  <si>
    <t>Vaccari Sambuca</t>
  </si>
  <si>
    <t>Licor 43</t>
  </si>
  <si>
    <t>Frangelico</t>
  </si>
  <si>
    <t>Ouzo</t>
  </si>
  <si>
    <t>Ouzo 12 Liqueur</t>
  </si>
  <si>
    <t>Ancho Reyes</t>
  </si>
  <si>
    <t>Ancho Reyes Liqueur</t>
  </si>
  <si>
    <t>Bols Liqueur Range</t>
  </si>
  <si>
    <t>King's Ginger</t>
  </si>
  <si>
    <t>Laiba</t>
  </si>
  <si>
    <t>Laiba Earl's Old Fashioned</t>
  </si>
  <si>
    <t>Laiba Twisted Negroni</t>
  </si>
  <si>
    <t>Laiba Passion De-Light</t>
  </si>
  <si>
    <t>Laiba In Love With Rosemary</t>
  </si>
  <si>
    <t>Laiba Sour</t>
  </si>
  <si>
    <t>Laiba I Am Coconuts</t>
  </si>
  <si>
    <t>Laiba Cold Brew Martini</t>
  </si>
  <si>
    <t>Laiba Bloody Mary</t>
  </si>
  <si>
    <t>Aperitif &amp; Bitters</t>
  </si>
  <si>
    <t xml:space="preserve">Aperol </t>
  </si>
  <si>
    <t>Aperol 11%</t>
  </si>
  <si>
    <r>
      <t xml:space="preserve">Campari 25% </t>
    </r>
    <r>
      <rPr>
        <sz val="12"/>
        <color rgb="FF0033CC"/>
        <rFont val="Calibri"/>
        <family val="2"/>
        <scheme val="minor"/>
      </rPr>
      <t>200ml</t>
    </r>
  </si>
  <si>
    <r>
      <t xml:space="preserve">Campari 25% </t>
    </r>
    <r>
      <rPr>
        <sz val="12"/>
        <color rgb="FF0033CC"/>
        <rFont val="Calibri"/>
        <family val="2"/>
        <scheme val="minor"/>
      </rPr>
      <t>750ml</t>
    </r>
  </si>
  <si>
    <r>
      <t xml:space="preserve">Campari 25% </t>
    </r>
    <r>
      <rPr>
        <sz val="12"/>
        <color rgb="FF0033CC"/>
        <rFont val="Calibri"/>
        <family val="2"/>
        <scheme val="minor"/>
      </rPr>
      <t>1L</t>
    </r>
  </si>
  <si>
    <t>Campari Negroni RTE</t>
  </si>
  <si>
    <t>Amaro</t>
  </si>
  <si>
    <t>Amaro Averna 29%</t>
  </si>
  <si>
    <t>Braulio Bormio Amaro Alpino 21%</t>
  </si>
  <si>
    <t>Cynar</t>
  </si>
  <si>
    <t>Cynar 16.5%</t>
  </si>
  <si>
    <t>Vermouth</t>
  </si>
  <si>
    <t>Cinzano</t>
  </si>
  <si>
    <r>
      <t xml:space="preserve">Cinzano Vermouth Rosso </t>
    </r>
    <r>
      <rPr>
        <sz val="12"/>
        <color rgb="FF0033CC"/>
        <rFont val="Calibri"/>
        <family val="2"/>
        <scheme val="minor"/>
      </rPr>
      <t>1L</t>
    </r>
  </si>
  <si>
    <t>Cinzano Vermouth Rosso</t>
  </si>
  <si>
    <t>Cinzano Vermouth Bianco</t>
  </si>
  <si>
    <t>Cinzano Vermouth Extra Dry</t>
  </si>
  <si>
    <t>Cinzano 1757 Vermouth Rosso</t>
  </si>
  <si>
    <t>Cinzano 1757 Vermouth Bianco</t>
  </si>
  <si>
    <t>Cinzano 1757 Vermouth Extra Dry</t>
  </si>
  <si>
    <t>Sparkling</t>
  </si>
  <si>
    <t>Cinzano Prosecco</t>
  </si>
  <si>
    <t>Cinzano Pinot Chardonnay</t>
  </si>
  <si>
    <t>Gran Cinzano Dolce</t>
  </si>
  <si>
    <t>Cinzano Asti Sparkling Wine</t>
  </si>
  <si>
    <t>Cinzano Rose Edition Sparkling Wine</t>
  </si>
  <si>
    <t>Cinzano To Spritz Dry Sparkling Wine</t>
  </si>
  <si>
    <t>Champagne</t>
  </si>
  <si>
    <t>Pommery</t>
  </si>
  <si>
    <t>Champagne Pommery Brut Royal</t>
  </si>
  <si>
    <t>Champagne Pommery Brut Rose Royal</t>
  </si>
  <si>
    <t>Champagne Pommery Royal Blue Sky</t>
  </si>
  <si>
    <t>Champagne Pommery Cuvee Louise 2004</t>
  </si>
  <si>
    <t>Premium Fillers</t>
  </si>
  <si>
    <t>Thomas Henry</t>
  </si>
  <si>
    <t>Thomas Henry Tonic Water</t>
  </si>
  <si>
    <t>Thomas Henry Ginger Beverage</t>
  </si>
  <si>
    <t>Thomas Henry Elderflower</t>
  </si>
  <si>
    <t>Thomas Henry Cherry Blossom</t>
  </si>
  <si>
    <t>Cider</t>
  </si>
  <si>
    <t>Rekorderlig</t>
  </si>
  <si>
    <t>Rekorderlig Strawberry Lime Bottle</t>
  </si>
  <si>
    <t>330ml</t>
  </si>
  <si>
    <t>Rekorderlig Passionfruit Bottle</t>
  </si>
  <si>
    <t>Rekorderlig Mango Raspberry Bottle</t>
  </si>
  <si>
    <t>Rekorderlig Wild Berries Bottle</t>
  </si>
  <si>
    <t>Input data in yellow cell</t>
  </si>
  <si>
    <t>Instruction how to use this file</t>
  </si>
  <si>
    <t>DO NOT DELETE</t>
  </si>
  <si>
    <t>Outlet Name:</t>
  </si>
  <si>
    <t>Outlet Name</t>
  </si>
  <si>
    <t>Step 1.1</t>
  </si>
  <si>
    <r>
      <t>Go to "</t>
    </r>
    <r>
      <rPr>
        <b/>
        <sz val="11"/>
        <color rgb="FF0000FF"/>
        <rFont val="Calibri"/>
        <family val="2"/>
        <scheme val="minor"/>
      </rPr>
      <t>INDEX</t>
    </r>
    <r>
      <rPr>
        <b/>
        <sz val="11"/>
        <color theme="1"/>
        <rFont val="Calibri"/>
        <family val="2"/>
        <scheme val="minor"/>
      </rPr>
      <t>" tab. Input outlet data</t>
    </r>
  </si>
  <si>
    <t xml:space="preserve"> information about that outlet
the outlet name, contract period, and other info
are mapped to link with all the monthly sheet</t>
  </si>
  <si>
    <t>Legal Name:</t>
  </si>
  <si>
    <t>Outlet Company Limited</t>
  </si>
  <si>
    <t>Start Month</t>
  </si>
  <si>
    <t>End Month</t>
  </si>
  <si>
    <t>Item</t>
  </si>
  <si>
    <t>Description</t>
  </si>
  <si>
    <t>Code</t>
  </si>
  <si>
    <t>Pack</t>
  </si>
  <si>
    <r>
      <t>Price Update</t>
    </r>
    <r>
      <rPr>
        <sz val="8"/>
        <color rgb="FFFFFF00"/>
        <rFont val="Calibri"/>
        <family val="2"/>
        <scheme val="minor"/>
      </rPr>
      <t xml:space="preserve"> </t>
    </r>
    <r>
      <rPr>
        <b/>
        <sz val="8"/>
        <color rgb="FFFFFF00"/>
        <rFont val="Calibri"/>
        <family val="2"/>
        <scheme val="minor"/>
      </rPr>
      <t>1 Aug 26</t>
    </r>
    <r>
      <rPr>
        <sz val="8"/>
        <color theme="0"/>
        <rFont val="Calibri"/>
        <family val="2"/>
        <scheme val="minor"/>
      </rPr>
      <t xml:space="preserve"> (Direct Ex.VAT</t>
    </r>
  </si>
  <si>
    <t>(Please input in English. Go to website DBD to check Enghlish name)</t>
  </si>
  <si>
    <t>ALL</t>
  </si>
  <si>
    <t>SKYY VODKA ICE BUCKET</t>
  </si>
  <si>
    <t>00-3LICE-BUCKET00</t>
  </si>
  <si>
    <t>BDE:</t>
  </si>
  <si>
    <t>Name of BDE</t>
  </si>
  <si>
    <t>แก้ว APEROL</t>
  </si>
  <si>
    <t>00-GLASS-APEROL00</t>
  </si>
  <si>
    <t>แก้ว CINZANO</t>
  </si>
  <si>
    <t>00-GLASS-CINZANO0</t>
  </si>
  <si>
    <t>Area:</t>
  </si>
  <si>
    <t>Area</t>
  </si>
  <si>
    <t>BOLS SILVER TOP GIN</t>
  </si>
  <si>
    <t>01-SPGIN-07003727</t>
  </si>
  <si>
    <t>BOLS GENEVER</t>
  </si>
  <si>
    <t>01-SPGIN-07008005</t>
  </si>
  <si>
    <t>Agent:</t>
  </si>
  <si>
    <t>Agent name</t>
  </si>
  <si>
    <t>BOLS BROWN CREAM LIQUEUR</t>
  </si>
  <si>
    <t>01-SPLIQ-07002551</t>
  </si>
  <si>
    <t>Lucas Bols</t>
  </si>
  <si>
    <t>BOLS ELDERFLOWER</t>
  </si>
  <si>
    <t>01-SPLIQ-07002897</t>
  </si>
  <si>
    <t>Manager:</t>
  </si>
  <si>
    <t>Manager Name</t>
  </si>
  <si>
    <t>BOLS TRIPLE SEC</t>
  </si>
  <si>
    <t>01-SPLIQ-07002941</t>
  </si>
  <si>
    <t>BOLS AMARETTO</t>
  </si>
  <si>
    <t>01-SPLIQ-07006625</t>
  </si>
  <si>
    <t>Contract Start</t>
  </si>
  <si>
    <t>BOLS APRICOT BRANDY</t>
  </si>
  <si>
    <t>01-SPLIQ-07006632</t>
  </si>
  <si>
    <t>BOLS BLUE CURACAO</t>
  </si>
  <si>
    <t>01-SPLIQ-07006656</t>
  </si>
  <si>
    <t>Contract End</t>
  </si>
  <si>
    <t>Step 1.2</t>
  </si>
  <si>
    <r>
      <t>Go to "</t>
    </r>
    <r>
      <rPr>
        <b/>
        <sz val="11"/>
        <color rgb="FF0000FF"/>
        <rFont val="Calibri"/>
        <family val="2"/>
        <scheme val="minor"/>
      </rPr>
      <t>Mapping</t>
    </r>
    <r>
      <rPr>
        <b/>
        <sz val="11"/>
        <color theme="1"/>
        <rFont val="Calibri"/>
        <family val="2"/>
        <scheme val="minor"/>
      </rPr>
      <t>" tab. Input %Rebate for each SKU</t>
    </r>
  </si>
  <si>
    <t>BOLS CHERRY BRANDY</t>
  </si>
  <si>
    <t>01-SPLIQ-07006663</t>
  </si>
  <si>
    <t>The Rebate% will reflect in all monthly sheet</t>
  </si>
  <si>
    <t>BOLS BANANA</t>
  </si>
  <si>
    <t>01-SPLIQ-07006694</t>
  </si>
  <si>
    <t>Contract Period</t>
  </si>
  <si>
    <t>BOLS CREME DE CASSIS</t>
  </si>
  <si>
    <t>01-SPLIQ-07006700</t>
  </si>
  <si>
    <t>BOLS CACAO BROWN</t>
  </si>
  <si>
    <t>01-SPLIQ-07006717</t>
  </si>
  <si>
    <t>Contract Type</t>
  </si>
  <si>
    <t>Marketing Contract &amp; Yearly Contract</t>
  </si>
  <si>
    <t>BOLS CACAO WHITE</t>
  </si>
  <si>
    <t>01-SPLIQ-07006724</t>
  </si>
  <si>
    <t>BOLS DRY ORANGE</t>
  </si>
  <si>
    <t>01-SPLIQ-07006731</t>
  </si>
  <si>
    <t>BOLS LYCHEE</t>
  </si>
  <si>
    <t>01-SPLIQ-07006786</t>
  </si>
  <si>
    <t>BOLS MELON</t>
  </si>
  <si>
    <t>01-SPLIQ-07006809</t>
  </si>
  <si>
    <t>BOLS PEACH</t>
  </si>
  <si>
    <t>01-SPLIQ-07006830</t>
  </si>
  <si>
    <t>BOLS STRAWBERRY</t>
  </si>
  <si>
    <t>01-SPLIQ-07006885</t>
  </si>
  <si>
    <t>BOLS SOUR APPLE</t>
  </si>
  <si>
    <t>01-SPLIQ-07009334</t>
  </si>
  <si>
    <t>Step 2.</t>
  </si>
  <si>
    <r>
      <t xml:space="preserve">Go to </t>
    </r>
    <r>
      <rPr>
        <b/>
        <sz val="11"/>
        <color rgb="FF0000FF"/>
        <rFont val="Calibri"/>
        <family val="2"/>
        <scheme val="minor"/>
      </rPr>
      <t>each month</t>
    </r>
    <r>
      <rPr>
        <b/>
        <sz val="11"/>
        <color theme="1"/>
        <rFont val="Calibri"/>
        <family val="2"/>
        <scheme val="minor"/>
      </rPr>
      <t xml:space="preserve"> tab. There are 3 things to input here</t>
    </r>
  </si>
  <si>
    <t>BOLS PEPPERMINT GREEN</t>
  </si>
  <si>
    <t>01-SPLIQ-07009408</t>
  </si>
  <si>
    <t>1. Select the wholesaler based on each skus/invoices</t>
  </si>
  <si>
    <r>
      <t xml:space="preserve">  - Total rebate for </t>
    </r>
    <r>
      <rPr>
        <sz val="11"/>
        <color rgb="FFC00000"/>
        <rFont val="Calibri"/>
        <family val="2"/>
        <scheme val="minor"/>
      </rPr>
      <t>all principle</t>
    </r>
    <r>
      <rPr>
        <sz val="11"/>
        <color theme="1"/>
        <rFont val="Calibri"/>
        <family val="2"/>
        <scheme val="minor"/>
      </rPr>
      <t xml:space="preserve"> will show on top right summary</t>
    </r>
  </si>
  <si>
    <t>BOLS VODKA 700 ML.</t>
  </si>
  <si>
    <t>01-SPVOD-07000328</t>
  </si>
  <si>
    <t>2. Input price per bottle : input only 1 column (J or K), which is either with or without VAT</t>
  </si>
  <si>
    <r>
      <t xml:space="preserve">  - </t>
    </r>
    <r>
      <rPr>
        <sz val="11"/>
        <color rgb="FFC00000"/>
        <rFont val="Calibri"/>
        <family val="2"/>
        <scheme val="minor"/>
      </rPr>
      <t>Selected principle</t>
    </r>
    <r>
      <rPr>
        <sz val="11"/>
        <color theme="1"/>
        <rFont val="Calibri"/>
        <family val="2"/>
        <scheme val="minor"/>
      </rPr>
      <t xml:space="preserve"> in the dropdown list to see each principle summary</t>
    </r>
  </si>
  <si>
    <t>BOLS VODKA 37.50%</t>
  </si>
  <si>
    <t>01-SPVOD-07008530</t>
  </si>
  <si>
    <t>3. Input volume bottles for each skus</t>
  </si>
  <si>
    <t>BOLS VODKA 1.0 LITER</t>
  </si>
  <si>
    <t>01-SPVOD-10000311</t>
  </si>
  <si>
    <t>Please note that the wholesaler list is from company's data base. If the customer purchase directly with Alchemy, please select direct sales</t>
  </si>
  <si>
    <t>BOLS VODKA 37.5% 1L</t>
  </si>
  <si>
    <t>01-SPVOD-10008547</t>
  </si>
  <si>
    <t>For outlets that has an official summary or purchase from the outlet's system and cannot specify the wholesaler, please selet "Outlet Summary"</t>
  </si>
  <si>
    <t>GALLIANO ESPRESSO LIQUEUR</t>
  </si>
  <si>
    <t>02-SPLIQ-05001661</t>
  </si>
  <si>
    <t>GALLIANO VANILLA (500 ML)</t>
  </si>
  <si>
    <t>02-SPLIQ-05009501</t>
  </si>
  <si>
    <t>GALLIANO VANILLA</t>
  </si>
  <si>
    <t>02-SPLIQ-07009594</t>
  </si>
  <si>
    <t>HENKES GIN</t>
  </si>
  <si>
    <t>03-SPGIN-07504125</t>
  </si>
  <si>
    <t>THE MACALLAN M BLACK SCOTCH WHISKY (2023)</t>
  </si>
  <si>
    <t>04-23MBL-07000168</t>
  </si>
  <si>
    <t>THE MACALLAN M COPPER SCOTCH WHISKY (2023)</t>
  </si>
  <si>
    <t>04-23MCO-07000175</t>
  </si>
  <si>
    <t>THE MACALLAN M SCOTCH WHISKY (2023)</t>
  </si>
  <si>
    <t>04-23MDC-07000151</t>
  </si>
  <si>
    <t>THE MACALLAN A NIGHT ON EARTH SCOTCH WHISKY Y23</t>
  </si>
  <si>
    <t>04-23WHI-07001806</t>
  </si>
  <si>
    <t>THE MACALLAN HARMONY AMBER MEADOW WHISKY</t>
  </si>
  <si>
    <t>04-23WHI-07002322</t>
  </si>
  <si>
    <t>THE MACALLAN HARMONY VIBRANT OAK WHISKY</t>
  </si>
  <si>
    <t>04-24HMN-07002650</t>
  </si>
  <si>
    <t>THE MACALLAN A NIGHT ON EARTH IN JEREZ WHISKY Y2</t>
  </si>
  <si>
    <t>04-24NOE-07002766</t>
  </si>
  <si>
    <t>THE MACALLAN HARMONY PHOENIX HONEY WHISKY (2025)</t>
  </si>
  <si>
    <t>04-25HMN-07002971</t>
  </si>
  <si>
    <t>THE MACALLAN A NIGHT ON EARTH FIRST LIGHT WHISKY</t>
  </si>
  <si>
    <t>04-25NOE-07003381</t>
  </si>
  <si>
    <t>THE MACALLAN DOUBLE CASK 30 YEARS OLD WHISKY</t>
  </si>
  <si>
    <t>04-SPWHI-07000311</t>
  </si>
  <si>
    <t>THE MACALLAN HARMONY COLLECTION</t>
  </si>
  <si>
    <t>04-SPWHI-07000557</t>
  </si>
  <si>
    <t>THE MACALLAN TRIPLE CASK MATURED 12 Y.O.</t>
  </si>
  <si>
    <t>04-SPWHI-07000796</t>
  </si>
  <si>
    <t>THE MACALLAN A NIGHT ON EARTH SCOTCH WHISKY Y22</t>
  </si>
  <si>
    <t>04-SPWHI-07001080</t>
  </si>
  <si>
    <t>THE MACALLAN A NIGHT ON EARTH SCOTCH WHISKY</t>
  </si>
  <si>
    <t>04-SPWHI-07001155</t>
  </si>
  <si>
    <t>THE MACALLAN CLASSIC CUT WHISKY</t>
  </si>
  <si>
    <t>04-SPWHI-07001162</t>
  </si>
  <si>
    <t>THE MACALLAN HARMONY COLLECTION INTENSE ARABICA</t>
  </si>
  <si>
    <t>04-SPWHI-07001226</t>
  </si>
  <si>
    <t>THE MACALLAN ART IS THE FLOWER WHISKY</t>
  </si>
  <si>
    <t>04-SPWHI-07001622</t>
  </si>
  <si>
    <t>THE MACALLAN CLASSIC CUT 2022 WHISKY</t>
  </si>
  <si>
    <t>04-SPWHI-07001872</t>
  </si>
  <si>
    <t>Step 3.</t>
  </si>
  <si>
    <r>
      <t>To view summary of the outlet performance in this year and wholesale summary please see sheet</t>
    </r>
    <r>
      <rPr>
        <b/>
        <sz val="11"/>
        <color rgb="FF0000FF"/>
        <rFont val="Calibri"/>
        <family val="2"/>
        <scheme val="minor"/>
      </rPr>
      <t xml:space="preserve"> "SUMMARY"</t>
    </r>
    <r>
      <rPr>
        <b/>
        <sz val="11"/>
        <color theme="1"/>
        <rFont val="Calibri"/>
        <family val="2"/>
        <scheme val="minor"/>
      </rPr>
      <t xml:space="preserve"> and </t>
    </r>
    <r>
      <rPr>
        <b/>
        <sz val="11"/>
        <color rgb="FF0000FF"/>
        <rFont val="Calibri"/>
        <family val="2"/>
        <scheme val="minor"/>
      </rPr>
      <t>"WHOLESALE"</t>
    </r>
  </si>
  <si>
    <t>THE MACALLAN EDITION NO 1 WHISKY</t>
  </si>
  <si>
    <t>04-SPWHI-07002668</t>
  </si>
  <si>
    <t>THE MACALLAN EDITION NO 2 WHISKY</t>
  </si>
  <si>
    <t>04-SPWHI-07002910</t>
  </si>
  <si>
    <t>THE MACALLAN TIME SPACE MASTERY WHISKY</t>
  </si>
  <si>
    <t>04-SPWHI-07002919</t>
  </si>
  <si>
    <t>THE MACALLAN DOUBLE CASK 12 YEARS OLD</t>
  </si>
  <si>
    <t>04-SPWHI-07003009</t>
  </si>
  <si>
    <t>THE MACALLAN FOLIO 8 SCOTCH WHISKY</t>
  </si>
  <si>
    <t>04-SPWHI-07003299</t>
  </si>
  <si>
    <t>THE MACALLAN M SCOTCH WHISKY</t>
  </si>
  <si>
    <t>04-SPWHI-07003372</t>
  </si>
  <si>
    <t>THE MACALLAN EDITION NO.3</t>
  </si>
  <si>
    <t>04-SPWHI-07004105</t>
  </si>
  <si>
    <t>THE MACALLAN EDITION NO.4</t>
  </si>
  <si>
    <t>04-SPWHI-07005591</t>
  </si>
  <si>
    <t>THE MACALLAN 25 YEARS OLD</t>
  </si>
  <si>
    <t>04-SPWHI-07006031</t>
  </si>
  <si>
    <t>THE MACALLAN SHERRY OAK 30 YEARS OLD WHISKY</t>
  </si>
  <si>
    <t>04-SPWHI-07006048</t>
  </si>
  <si>
    <t>THE MACALLAN 18 Y.O.</t>
  </si>
  <si>
    <t>04-SPWHI-07007126</t>
  </si>
  <si>
    <t>THE MACALLAN SHERRY OAK CASK 12 Y.O.</t>
  </si>
  <si>
    <t>04-SPWHI-07007491</t>
  </si>
  <si>
    <t>THE MACALLAN DOUBLE CASK 15 YEARS OLD</t>
  </si>
  <si>
    <t>04-SPWHI-07007700</t>
  </si>
  <si>
    <t>THE MACALLAN RARE CASK WHISKY (2023)</t>
  </si>
  <si>
    <t>04-SPWHI-07007984</t>
  </si>
  <si>
    <t>THE MACALLAN EDITION NO.5</t>
  </si>
  <si>
    <t>04-SPWHI-07008059</t>
  </si>
  <si>
    <t>THE MACALLAN DOUBLE CASK 18 YEARS OLD</t>
  </si>
  <si>
    <t>04-SPWHI-07009254</t>
  </si>
  <si>
    <t>THE MACALLAN EDITION NO.6</t>
  </si>
  <si>
    <t>04-SPWHI-07009285</t>
  </si>
  <si>
    <t>THE MACALLAN SHERRY OAK CASK 18 Y.O.</t>
  </si>
  <si>
    <t>04-SPWHI-07017065</t>
  </si>
  <si>
    <t>THE MACALLAN EDITION GIFT SET</t>
  </si>
  <si>
    <t>04-SPWHI-4200GSET</t>
  </si>
  <si>
    <t>THE FAMOUS GROUSE BLENDED SW 700 ML.</t>
  </si>
  <si>
    <t>06-SPWHI-07000096</t>
  </si>
  <si>
    <t>THE FAMOUS GROUSE SHERRY CASK SCOTCH WHISKY</t>
  </si>
  <si>
    <t>06-SPWHI-07000649</t>
  </si>
  <si>
    <t>THE FAMOUS GROUSE SMOKY BLACK SCOTCH WHISKY</t>
  </si>
  <si>
    <t>06-SPWHI-07002675</t>
  </si>
  <si>
    <t>NAKED GROUSE BLENDED MALT SW</t>
  </si>
  <si>
    <t>06-SPWHI-07004082</t>
  </si>
  <si>
    <t>NAKED MALT BLENDED MALT SCOTCH WHISKY</t>
  </si>
  <si>
    <t>06-SPWHI-07014082</t>
  </si>
  <si>
    <t>THE FAMOUS GROUSE BLENDED SW 1.0 LITER</t>
  </si>
  <si>
    <t>06-SPWHI-10001091</t>
  </si>
  <si>
    <t>BRUGAL BLANCO SUPREMO RUM</t>
  </si>
  <si>
    <t>07-SPRUM-07000534</t>
  </si>
  <si>
    <t>BRUGAL ANEJO SUPERIOR RUM</t>
  </si>
  <si>
    <t>07-SPRUM-07001468</t>
  </si>
  <si>
    <t>BRUGAL 1888 RUM</t>
  </si>
  <si>
    <t>07-SPRUM-07002960</t>
  </si>
  <si>
    <t>PASSOA LIQUEUR</t>
  </si>
  <si>
    <t>09-SPLIQ-07001757</t>
  </si>
  <si>
    <t>VACCARI SAMBUCA</t>
  </si>
  <si>
    <t>09-SPLIQ-07009136</t>
  </si>
  <si>
    <t>HIGHLAND PARK 15 YEARS OLD SCOTCH WHISKY</t>
  </si>
  <si>
    <t>11-SPWHI-07000489</t>
  </si>
  <si>
    <t>HIGHLAND PARK 12 YEAR OLD</t>
  </si>
  <si>
    <t>11-SPWHI-07000996</t>
  </si>
  <si>
    <t>HIGHLAND PARK 10 YEARS OLD SCOTCH WHISKEY</t>
  </si>
  <si>
    <t>11-SPWHI-07003795</t>
  </si>
  <si>
    <t>HIGHLAND PARK 18 YEAR OLD</t>
  </si>
  <si>
    <t>11-SPWHI-07005191</t>
  </si>
  <si>
    <t>HIGHLAND PARK VALKNUT</t>
  </si>
  <si>
    <t>11-SPWHI-07006123</t>
  </si>
  <si>
    <t>HIGHLAND PARK VALFATHER SCOTCH WHISKY</t>
  </si>
  <si>
    <t>11-SPWHI-07008264</t>
  </si>
  <si>
    <t>THE GLENROTHES VINTAGE RESERVE 12 Y.O.</t>
  </si>
  <si>
    <t>12-SPWHI-07000235</t>
  </si>
  <si>
    <t>THE GLENROTHES 12 YEARS OLD</t>
  </si>
  <si>
    <t>12-SPWHI-07005935</t>
  </si>
  <si>
    <t>THE GLENROTHES WHISKY MAKER'S CUT</t>
  </si>
  <si>
    <t>12-SPWHI-07005942</t>
  </si>
  <si>
    <t>THE GLENROTHES 18 YEARS OLD</t>
  </si>
  <si>
    <t>12-SPWHI-07005959</t>
  </si>
  <si>
    <t>THE GLENROTHES 25 YEARS OLD</t>
  </si>
  <si>
    <t>12-SPWHI-07005966</t>
  </si>
  <si>
    <t>Step 4.</t>
  </si>
  <si>
    <r>
      <t>Go to "</t>
    </r>
    <r>
      <rPr>
        <b/>
        <sz val="11"/>
        <color rgb="FF0000FF"/>
        <rFont val="Calibri"/>
        <family val="2"/>
        <scheme val="minor"/>
      </rPr>
      <t>Payment Form"</t>
    </r>
    <r>
      <rPr>
        <b/>
        <sz val="11"/>
        <color theme="1"/>
        <rFont val="Calibri"/>
        <family val="2"/>
        <scheme val="minor"/>
      </rPr>
      <t xml:space="preserve"> tab. Input data (price per bt, volume and %rebate) in column J to O</t>
    </r>
  </si>
  <si>
    <t>NO.3 LONDON DRY GIN</t>
  </si>
  <si>
    <t>13-SPGIN-07006017</t>
  </si>
  <si>
    <r>
      <t>3.1 Select Cheque date and</t>
    </r>
    <r>
      <rPr>
        <sz val="11"/>
        <color rgb="FFFF0000"/>
        <rFont val="Calibri"/>
        <family val="2"/>
        <scheme val="minor"/>
      </rPr>
      <t xml:space="preserve"> don't forget to change the claim period</t>
    </r>
  </si>
  <si>
    <t>NO.3 LONDON DRY ORGANIC GIN</t>
  </si>
  <si>
    <t>13-SPGIN-07007377</t>
  </si>
  <si>
    <t>3.2 Tick check box to choose rebate period, rebate value will auto-generated</t>
  </si>
  <si>
    <t>LICOR 43</t>
  </si>
  <si>
    <t>15-SPLIQ-07000154</t>
  </si>
  <si>
    <t>3.3 Select Local Generation or Brand Owner Investment</t>
  </si>
  <si>
    <t>FOUR PILLARS BARREL AGED GIN</t>
  </si>
  <si>
    <t>16-SPGIN-07000157</t>
  </si>
  <si>
    <t>FOUR PILLARS RARE DRY GIN</t>
  </si>
  <si>
    <t>16-SPGIN-07000194</t>
  </si>
  <si>
    <t>FOUR PILLARS BLOODY SHIRAZ GIN</t>
  </si>
  <si>
    <t>16-SPGIN-07000256</t>
  </si>
  <si>
    <t>FOUR PILLARS SPICED NEGRONI GIN</t>
  </si>
  <si>
    <t>16-SPGIN-07000263</t>
  </si>
  <si>
    <t>FOUR PILLARS AUSTRALIAN CHRISTMAS GIN</t>
  </si>
  <si>
    <t>16-SPGIN-07000348</t>
  </si>
  <si>
    <t>FOUR PILLARS NAVY STRENGTH GIN</t>
  </si>
  <si>
    <t>16-SPGIN-07000648</t>
  </si>
  <si>
    <t>FOUR PILLARS FRESH YUZU GIN</t>
  </si>
  <si>
    <t>16-SPGIN-07001741</t>
  </si>
  <si>
    <t>FERDINAND'S SAAR DRY GIN</t>
  </si>
  <si>
    <t>18-SPGIN-05000467</t>
  </si>
  <si>
    <t>1800 REPOSADO TEQUILA</t>
  </si>
  <si>
    <t>19-SPTEQ-07500196</t>
  </si>
  <si>
    <t>1800 ANEJO TEQUILA</t>
  </si>
  <si>
    <t>19-SPTEQ-07500205</t>
  </si>
  <si>
    <t>1800 COCONUT TEQUILA</t>
  </si>
  <si>
    <t>19-SPTEQ-07500379</t>
  </si>
  <si>
    <t>1800 MILENIO TEQUILA</t>
  </si>
  <si>
    <t>19-SPTEQ-07500462</t>
  </si>
  <si>
    <t>1800 BLANCO TEQUILA</t>
  </si>
  <si>
    <t>19-SPTEQ-07503234</t>
  </si>
  <si>
    <t>1800 GUACHIMONTON ANEJO TEQUILA</t>
  </si>
  <si>
    <t>19-SPTEQ-07503891</t>
  </si>
  <si>
    <t>1800 CRISTALINO ANEJO TEQUILA</t>
  </si>
  <si>
    <t>19-SPTEQ-07506466</t>
  </si>
  <si>
    <t>JOSE CUERVO ESPECIAL SILVER TEQUILA 35% (P6)</t>
  </si>
  <si>
    <t>20-06TEQ-07001315</t>
  </si>
  <si>
    <t>JOSE CUERVO ESPECIAL SILVER TEQUILA (P6)</t>
  </si>
  <si>
    <t>20-06TEQ-07002302</t>
  </si>
  <si>
    <t>JOSE CUERVO ESPECIAL SILVER TEQUILA LTD 2023</t>
  </si>
  <si>
    <t>20-23SIL-07502322</t>
  </si>
  <si>
    <t>JOSE CUERVO ESPECIAL REPOSADO TEQUILA LIMITED 20</t>
  </si>
  <si>
    <t>20-24REP-07500109</t>
  </si>
  <si>
    <t>Jose Cuervo Especial Reposado Tequila</t>
  </si>
  <si>
    <t>20-SPTEQ-10001346</t>
  </si>
  <si>
    <t>JOSE CUERVO ESPECIAL SILVER TEQUILA LTD 2024</t>
  </si>
  <si>
    <t>20-24SIL-07502322</t>
  </si>
  <si>
    <t>JOSE CUERVO ESPECIAL REPOSADO TEQUILA LIMITED 25</t>
  </si>
  <si>
    <t>20-25REP-07001301</t>
  </si>
  <si>
    <t>Jose Cuervo Especial Silver Tequila</t>
  </si>
  <si>
    <t>20-SPTEQ-03752302</t>
  </si>
  <si>
    <t>20-SPTEQ-10001353</t>
  </si>
  <si>
    <t>JOSE CUERVO ESPECIAL SILVER TEQUILA LTD 25</t>
  </si>
  <si>
    <t>20-25SIL-07001318</t>
  </si>
  <si>
    <t>JOSE CUERVO ESPECIAL REPOSADO TEQUILA 35%</t>
  </si>
  <si>
    <t>20-SPTEQ-07001308</t>
  </si>
  <si>
    <t>JOSE CUERVO ESPECIAL SILVER TEQUILA 35%</t>
  </si>
  <si>
    <t>20-SPTEQ-07001315</t>
  </si>
  <si>
    <t>JOSE CUERVO ESPECIAL REPOSADO TEQUILA (P12)</t>
  </si>
  <si>
    <t>20-SPTEQ-07002135</t>
  </si>
  <si>
    <t>JOSE CUERVO ESPECIAL REPOSADO TEQUILA (P6)</t>
  </si>
  <si>
    <t>20-SPTEQ-07002138</t>
  </si>
  <si>
    <t>JOSE CUERVO TRADICIONAL REPOSADO TEQUILA</t>
  </si>
  <si>
    <t>20-SPTEQ-07002216</t>
  </si>
  <si>
    <t>JOSE CUERVO TRADICIONAL SILVER TEQUILA</t>
  </si>
  <si>
    <t>20-SPTEQ-07002230</t>
  </si>
  <si>
    <t>JOSE CUERVO ESPECIAL SILVER TEQUILA</t>
  </si>
  <si>
    <t>20-SPTEQ-07002302</t>
  </si>
  <si>
    <t>JOSE CUERVO TRADICIONAL BLANCO TEQUILA 40%</t>
  </si>
  <si>
    <t>20-SPTEQ-07007282</t>
  </si>
  <si>
    <t>JOSE CUERVO TRADICIONAL REPOSADO TEQUILA 40%</t>
  </si>
  <si>
    <t>20-SPTEQ-07007299</t>
  </si>
  <si>
    <t>20-SPTEQ-07500103</t>
  </si>
  <si>
    <t>JOSE CUERVO RESERVA DE LA FAMILIA EXTRA ANEJO</t>
  </si>
  <si>
    <t>20-SPTEQ-07501452</t>
  </si>
  <si>
    <t>JOSE CUERVO RESERVA DE LA FAMILIA PLATINO TEQUIL</t>
  </si>
  <si>
    <t>20-SPTEQ-07501478</t>
  </si>
  <si>
    <t>JOSE CUERVO ESPECIAL REPOSADO TEQUILA LIMITED 20</t>
  </si>
  <si>
    <t>20-SPTEQ-07502135</t>
  </si>
  <si>
    <t>JOSE CUERVO ESPECIAL PLATA TEQUILA LIMITED EDITI</t>
  </si>
  <si>
    <t>20-SPTEQ-07502302</t>
  </si>
  <si>
    <t>THE KRAKEN BLACK SPICED</t>
  </si>
  <si>
    <t>21-SPRUM-07003069</t>
  </si>
  <si>
    <t>BOODLES GIN</t>
  </si>
  <si>
    <t>22-SPGIN-07000693</t>
  </si>
  <si>
    <t>BUSHMILLS BLACK BUSH GIFT PACK</t>
  </si>
  <si>
    <t>23-SPPAC-07000114</t>
  </si>
  <si>
    <t>BUSHMILLS IRISH WHISKEY</t>
  </si>
  <si>
    <t>23-SPWHI-07000029</t>
  </si>
  <si>
    <t>23-SPWHI-10001085</t>
  </si>
  <si>
    <t>BUSHMILLS SINGLE MALT 10 Y.O. IRISH WHISKEY</t>
  </si>
  <si>
    <t>23-SPWHI-07000031</t>
  </si>
  <si>
    <t>BUSHMILLS BLACK BUSH IRISH WHISKEY</t>
  </si>
  <si>
    <t>23-SPWHI-07000066</t>
  </si>
  <si>
    <t>23-SPWHI-10000070</t>
  </si>
  <si>
    <t>BUSHMILLS SINGLE MALT 12 Y.O. IRISH WHISKEY</t>
  </si>
  <si>
    <t>23-SPWHI-07000197</t>
  </si>
  <si>
    <t>BUSHMILLS SINGLE MALT 16 Y.O. IRISH WHISKEY</t>
  </si>
  <si>
    <t>23-SPWHI-07005022</t>
  </si>
  <si>
    <t>BUSHMILLS SINGLE MALT 21 Y.O. IRISH WHISKEY</t>
  </si>
  <si>
    <t>23-SPWHI-07008268</t>
  </si>
  <si>
    <t>REMY MARTIN 1738 COGNAC (P6)</t>
  </si>
  <si>
    <t>24-06BRA-07005366</t>
  </si>
  <si>
    <t>REMY MARTIN VSOP (CNY24) P12</t>
  </si>
  <si>
    <t>24-12CNY-07002784</t>
  </si>
  <si>
    <t>REMY MARTIN XO COGNAC (CNY23)</t>
  </si>
  <si>
    <t>24-23CNY-07002159</t>
  </si>
  <si>
    <t>REMY MARTIN VSOP (EOY23)</t>
  </si>
  <si>
    <t>24-23EOY-07002067</t>
  </si>
  <si>
    <t>REMY MARTIN 1738 (EOY23)</t>
  </si>
  <si>
    <t>24-23EOY-07002081</t>
  </si>
  <si>
    <t>REMY MARTIN XO COGNAC (EOY23)</t>
  </si>
  <si>
    <t>24-23EOY-07002111</t>
  </si>
  <si>
    <t>REMY MARTIN VSOP (CNY24)</t>
  </si>
  <si>
    <t>24-24CNY-07002784</t>
  </si>
  <si>
    <t>REMY MARTIN 1738 (CNY24)</t>
  </si>
  <si>
    <t>24-24CNY-07002807</t>
  </si>
  <si>
    <t>REMY MARTIN XO COGNAC (CNY24)</t>
  </si>
  <si>
    <t>24-24CNY-07007094</t>
  </si>
  <si>
    <t>REMY MARTIN VSOP COGNAC (CNY26)</t>
  </si>
  <si>
    <t>24-26CNY-07000456</t>
  </si>
  <si>
    <t>REMY MARTIN XO COGNAC (CNY26)</t>
  </si>
  <si>
    <t>24-26CNY-07007094</t>
  </si>
  <si>
    <t>REMY MARTIN VSOP</t>
  </si>
  <si>
    <t>24-SPBRA-07000427</t>
  </si>
  <si>
    <t>REMY MARTIN CLUB</t>
  </si>
  <si>
    <t>24-SPBRA-07000429</t>
  </si>
  <si>
    <t>REMY MARTIN 1738 GIFT PACK WITH SHAKER</t>
  </si>
  <si>
    <t>24-SPBRA-07001831</t>
  </si>
  <si>
    <t>REMY MARTIN EXTRA OLD COGNAC (NIGHT)</t>
  </si>
  <si>
    <t>24-SPBRA-07002463</t>
  </si>
  <si>
    <t>REMY MARTIN XO</t>
  </si>
  <si>
    <t>24-SPBRA-07004581</t>
  </si>
  <si>
    <t>REMY MARTIN 1738 COGNAC</t>
  </si>
  <si>
    <t>24-SPBRA-07005366</t>
  </si>
  <si>
    <t>COINTREAU 350 ML. (P6)</t>
  </si>
  <si>
    <t>25-06LIQ-03502608</t>
  </si>
  <si>
    <t>COINTREAU L'UNIQUE (P6)</t>
  </si>
  <si>
    <t>25-06LIQ-07004200</t>
  </si>
  <si>
    <t>COINTREAU 350 ML. (P12)</t>
  </si>
  <si>
    <t>25-12LIQ-03502608</t>
  </si>
  <si>
    <t>COINTREAU 350 ML.</t>
  </si>
  <si>
    <t>25-SPLIQ-03502608</t>
  </si>
  <si>
    <t>COINTREAU L'UNIQUE</t>
  </si>
  <si>
    <t>25-SPLIQ-07004200</t>
  </si>
  <si>
    <t>ST-REMY VSOP (P6)</t>
  </si>
  <si>
    <t>26-06BRA-07002153</t>
  </si>
  <si>
    <t>ST-REMY XO (P6)</t>
  </si>
  <si>
    <t>26-06BRA-07002603</t>
  </si>
  <si>
    <t>ST-REMY VSOP</t>
  </si>
  <si>
    <t>26-SPBRA-07002153</t>
  </si>
  <si>
    <t>ST-REMY XO</t>
  </si>
  <si>
    <t>26-SPBRA-07002603</t>
  </si>
  <si>
    <t>LOUIS XIII COGNAC (CNY)</t>
  </si>
  <si>
    <t>27-23CNY-07002456</t>
  </si>
  <si>
    <t>LOUIS XIII (CNY24)</t>
  </si>
  <si>
    <t>27-24CNY-07002838</t>
  </si>
  <si>
    <t>LOUIS XIII COGNAC (CNY26)</t>
  </si>
  <si>
    <t>27-26CNY-07000401</t>
  </si>
  <si>
    <t>LOUIS XIII COGNAC</t>
  </si>
  <si>
    <t>27-SPBRA-07001107</t>
  </si>
  <si>
    <t>LOUIS XIII</t>
  </si>
  <si>
    <t>27-SPBRA-07007452</t>
  </si>
  <si>
    <t>LOUIS XIII COGNAC MAGNUM</t>
  </si>
  <si>
    <t>27-SPBRA-15008565</t>
  </si>
  <si>
    <t>LOUIS XIII 3L DECANTER JEROBOAM</t>
  </si>
  <si>
    <t>27-SPBRA-30008169</t>
  </si>
  <si>
    <t>LOUIS XIII (MATHUSALEM)</t>
  </si>
  <si>
    <t>27-SPBRA-60000155</t>
  </si>
  <si>
    <t>BRUICHLADDICH THE CLASSIC LADDIE</t>
  </si>
  <si>
    <t>28-SPWHI-07000329</t>
  </si>
  <si>
    <t>BRUICHLADDICH OCTOMORE</t>
  </si>
  <si>
    <t>28-SPWHI-07000823</t>
  </si>
  <si>
    <t>BRUICHLADDICH OCTOMORE 10.1</t>
  </si>
  <si>
    <t>28-SPWHI-07002230</t>
  </si>
  <si>
    <t>BRUICHLADDICH OCTOMORE WHISKY 13.1</t>
  </si>
  <si>
    <t>28-SPWHI-07005392</t>
  </si>
  <si>
    <t>BRUICHLADDICH BLACK ART WHISKY (EDITION 10.1:29Y</t>
  </si>
  <si>
    <t>28-SPWHI-07005538</t>
  </si>
  <si>
    <t>BRUICHLADDICH OCTOMORE WHISKY 14.1</t>
  </si>
  <si>
    <t>28-SPWHI-07006474</t>
  </si>
  <si>
    <t>BRUICHLADDICH OCTOMORE WHISKY 14.2</t>
  </si>
  <si>
    <t>28-SPWHI-07006511</t>
  </si>
  <si>
    <t>BRUICHLADDICH OCTOMORE WHISKY 14.3</t>
  </si>
  <si>
    <t>28-SPWHI-07006597</t>
  </si>
  <si>
    <t>BRUICHLADDICH 18 AGED YEARS OLD WHISKY</t>
  </si>
  <si>
    <t>28-SPWHI-07008041</t>
  </si>
  <si>
    <t>BRUICHLADDICH 30 AGED YEARS OLD WHISKY</t>
  </si>
  <si>
    <t>28-SPWHI-07008102</t>
  </si>
  <si>
    <t>PORT CHARLOTTE 10 YEAR OLD</t>
  </si>
  <si>
    <t>28-SPWHI-07009957</t>
  </si>
  <si>
    <t>THE BOTANIST ISLAY DRY GIN</t>
  </si>
  <si>
    <t>29-SPGIN-07000602</t>
  </si>
  <si>
    <t>THE BOTANIST ISLAY DRY GIN (GIFT BOX)</t>
  </si>
  <si>
    <t>29-SPGIN-07006351</t>
  </si>
  <si>
    <t>THE BOTANIST ISLAY CASK RESTED GIN</t>
  </si>
  <si>
    <t>29-SPGIN-07008423</t>
  </si>
  <si>
    <t>THE BOTANIST ISLAY CASK AGED GIN</t>
  </si>
  <si>
    <t>29-SPGIN-07008683</t>
  </si>
  <si>
    <t>MOUNT GAY ESTATE RUM</t>
  </si>
  <si>
    <t>30-SPRUM-07002463</t>
  </si>
  <si>
    <t>MOUNT GAY XO RUM</t>
  </si>
  <si>
    <t>30-SPRUM-07003502</t>
  </si>
  <si>
    <t>MOUNT GAY BLACK BARREL RUM</t>
  </si>
  <si>
    <t>30-SPRUM-07003508</t>
  </si>
  <si>
    <t>MOUNT GAY ECLIPSE RUM</t>
  </si>
  <si>
    <t>30-SPRUM-07005168</t>
  </si>
  <si>
    <t>APEROL APERITIVO</t>
  </si>
  <si>
    <t>31-SPLIQ-07000575</t>
  </si>
  <si>
    <t>APEROL APERITIVO 1000ML</t>
  </si>
  <si>
    <t>31-SPLIQ-10000278</t>
  </si>
  <si>
    <t>APEROL + CINZANO PROSECCO</t>
  </si>
  <si>
    <t>31-SPMIX-1450PACK</t>
  </si>
  <si>
    <t>APEROL GLASS SET</t>
  </si>
  <si>
    <t>31-SPPAC-07000575</t>
  </si>
  <si>
    <t>CAMPARI NEGRONI LIQUEUR (P6)</t>
  </si>
  <si>
    <t>32-06LIQ-05001051</t>
  </si>
  <si>
    <t>CAMPARI BITTER (P6)</t>
  </si>
  <si>
    <t>32-06LIQ-07501402</t>
  </si>
  <si>
    <t>CAMPARI BITTER 200 ML.</t>
  </si>
  <si>
    <t>32-SPLIQ-02001054</t>
  </si>
  <si>
    <t>CAMPARI NEGRONI LIQUEUR</t>
  </si>
  <si>
    <t>32-SPLIQ-05001051</t>
  </si>
  <si>
    <t>CAMPARI BITTER</t>
  </si>
  <si>
    <t>32-SPLIQ-07501402</t>
  </si>
  <si>
    <t>CAMPARI CASK TALES BOURBON BARRELS</t>
  </si>
  <si>
    <t>32-SPLIQ-10000969</t>
  </si>
  <si>
    <t>CAMPARI BITTER 1000ML</t>
  </si>
  <si>
    <t>32-SPLIQ-10001006</t>
  </si>
  <si>
    <t>CAMPARI NEGRONI SET</t>
  </si>
  <si>
    <t>32-SPPAC-07509002</t>
  </si>
  <si>
    <t>BULLDOG LONDON DRY GIN</t>
  </si>
  <si>
    <t>33-SPGIN-07502000</t>
  </si>
  <si>
    <t>BULLDOG GIN</t>
  </si>
  <si>
    <t>33-SPGIN-07507509</t>
  </si>
  <si>
    <t>BULLDOG LONDON DRY GIN 1000ML</t>
  </si>
  <si>
    <t>33-SPGIN-10002048</t>
  </si>
  <si>
    <t>BULLDOG GIN GLASS SET</t>
  </si>
  <si>
    <t>33-SPPAC-07506102</t>
  </si>
  <si>
    <t>SKYY VODKA 180ML. (P12)</t>
  </si>
  <si>
    <t>34-12VOD-01808261</t>
  </si>
  <si>
    <t>SKYY VODKA CITRUS</t>
  </si>
  <si>
    <t>34-SPLIQ-07007012</t>
  </si>
  <si>
    <t>SKYY VODKA RASPBERRY</t>
  </si>
  <si>
    <t>34-SPLIQ-07007036</t>
  </si>
  <si>
    <t>SKYY VODKA PASSION FRUIT</t>
  </si>
  <si>
    <t>34-SPLIQ-07007050</t>
  </si>
  <si>
    <t>SKYY VODKA 180ML.</t>
  </si>
  <si>
    <t>34-SPVOD-01808261</t>
  </si>
  <si>
    <t>SKYY 90 VODKA</t>
  </si>
  <si>
    <t>34-SPVOD-07001021</t>
  </si>
  <si>
    <t>SKYY VODKA</t>
  </si>
  <si>
    <t>34-SPVOD-07007004</t>
  </si>
  <si>
    <t>SKYY VODKA NEPTUNE</t>
  </si>
  <si>
    <t>34-SPVOD-07017004</t>
  </si>
  <si>
    <t>SKYY VODKA 750 ML</t>
  </si>
  <si>
    <t>34-SPVOD-07507004</t>
  </si>
  <si>
    <t>SKYY VODKA 1000ML</t>
  </si>
  <si>
    <t>34-SPVOD-10001002</t>
  </si>
  <si>
    <t>GRAND MARNIER LIQUEUR (P6)</t>
  </si>
  <si>
    <t>35-06LIQ-07003779</t>
  </si>
  <si>
    <t>GRAND MARNIER LIQUEUR</t>
  </si>
  <si>
    <t>35-SPLIQ-07003779</t>
  </si>
  <si>
    <t>GRAND MARNIER CUVEE DU CENTENAIRE LIQUEUR</t>
  </si>
  <si>
    <t>35-SPLIQ-07009887</t>
  </si>
  <si>
    <t>AVERNA AMARO SICILIANO</t>
  </si>
  <si>
    <t>36-SPLIQ-07003805</t>
  </si>
  <si>
    <t>WILD TURKEY RYE WHISKEY</t>
  </si>
  <si>
    <t>37-SPWHI-07002834</t>
  </si>
  <si>
    <t>WILD TURKEY AGED 8 YEARS BOURBON WHISKEY</t>
  </si>
  <si>
    <t>37-SPWHI-07003251</t>
  </si>
  <si>
    <t>WILD TURKEY AGED 12 YEARS BOURBON WHISKEY GB</t>
  </si>
  <si>
    <t>37-SPWHI-07003268</t>
  </si>
  <si>
    <t>WILD TURKEY RYE WHISKEY (P6)</t>
  </si>
  <si>
    <t>37-SPWHI-07007019</t>
  </si>
  <si>
    <t>WILD TURKEY RARE BREED</t>
  </si>
  <si>
    <t>37-SPWHI-07500229</t>
  </si>
  <si>
    <t>WILD TURKEY BOURBON WHISKEY</t>
  </si>
  <si>
    <t>37-SPWHI-07507503</t>
  </si>
  <si>
    <t>WILD TURKEY 101 BOURBON WHISKEY</t>
  </si>
  <si>
    <t>37-SPWHI-07507508</t>
  </si>
  <si>
    <t>WILD TURKEY BOURBON WHISKEY 1L</t>
  </si>
  <si>
    <t>37-SPWHI-10001006</t>
  </si>
  <si>
    <t>WILD TURKEY KENTUCKY SPIRIT SINGLE BARREL WHISKE</t>
  </si>
  <si>
    <t>37-WTWHI-07507507</t>
  </si>
  <si>
    <t>BRAULIO AMARO ALPINO</t>
  </si>
  <si>
    <t>38-SPLIQ-07001067</t>
  </si>
  <si>
    <t>RUSSELL'S RESERVE SINGLE BARREL</t>
  </si>
  <si>
    <t>39-SPWHI-07500007</t>
  </si>
  <si>
    <t>RUSSELL'S RESERVE 10 YEARS OLD</t>
  </si>
  <si>
    <t>39-SPWHI-07507509</t>
  </si>
  <si>
    <t>APPLETON ESTATE RESERVE BLEND</t>
  </si>
  <si>
    <t>40-SPRUM-07500403</t>
  </si>
  <si>
    <t>APPLETON ESTATE 12 YEARS RARE CASKS RUM</t>
  </si>
  <si>
    <t>40-SPRUM-07500408</t>
  </si>
  <si>
    <t>APPLETON ESTATE RARE BLEND 12 YEARS</t>
  </si>
  <si>
    <t>40-SPRUM-07501400</t>
  </si>
  <si>
    <t>APPLETON ESTATE SIGNATURE BLEND</t>
  </si>
  <si>
    <t>40-SPRUM-07503406</t>
  </si>
  <si>
    <t>APPLETON WHITE JAMAICA RUM</t>
  </si>
  <si>
    <t>40-SPRUM-07505400</t>
  </si>
  <si>
    <t>APPLETON SPECIAL JAMAICA RUM</t>
  </si>
  <si>
    <t>40-SPRUM-07507404</t>
  </si>
  <si>
    <t>APPLETON ESTATE 21 YEARS</t>
  </si>
  <si>
    <t>40-SPRUM-07504405</t>
  </si>
  <si>
    <t>KINGSTON 62 JAMAICA WHITE RUM</t>
  </si>
  <si>
    <t>40-SPRUM-07515400</t>
  </si>
  <si>
    <t>KINGSTON 62 JAMAICA GOLD RUM</t>
  </si>
  <si>
    <t>40-SPRUM-07517404</t>
  </si>
  <si>
    <t>ESPOLON BLANCO TEQUILA</t>
  </si>
  <si>
    <t>41-SPTEQ-07507500</t>
  </si>
  <si>
    <t>ESPOLON REPOSADO TEQUILA</t>
  </si>
  <si>
    <t>41-SPTEQ-07507517</t>
  </si>
  <si>
    <t>CINZANO PINOT CHARDONNAY</t>
  </si>
  <si>
    <t>42-SPSPA-07500969</t>
  </si>
  <si>
    <t>CINZANO PROSECCO</t>
  </si>
  <si>
    <t>42-SPSPA-07505292</t>
  </si>
  <si>
    <t>CINZANO VERMOUTH BIANCO</t>
  </si>
  <si>
    <t>42-SPVER-07501416</t>
  </si>
  <si>
    <t>CINZANO VERMOUTH ROSSO</t>
  </si>
  <si>
    <t>42-SPVER-07501423</t>
  </si>
  <si>
    <t>CINZANO VERMOUTH EXTRA DRY</t>
  </si>
  <si>
    <t>42-SPVER-07502734</t>
  </si>
  <si>
    <t>CINZANO VERMOUTH ROSSO 1000ML</t>
  </si>
  <si>
    <t>42-SPVER-10000846</t>
  </si>
  <si>
    <t>CINZANO VERMOUTH ROSSO 1757</t>
  </si>
  <si>
    <t>42-SPVER-10005810</t>
  </si>
  <si>
    <t>CINZANO VERMOUTH EXTRA DRY 1757</t>
  </si>
  <si>
    <t>42-SPVER-10005834</t>
  </si>
  <si>
    <t>CINZANO BOTTEGA ROSSO 1757 VERMOUTH</t>
  </si>
  <si>
    <t>42-SPVER-10005896</t>
  </si>
  <si>
    <t>CINZANO BOTTEGA EXTRA DRY 1757 VERMOUTH</t>
  </si>
  <si>
    <t>42-SPVER-10005909</t>
  </si>
  <si>
    <t>CINZANO ASTI SPARKLING WINE</t>
  </si>
  <si>
    <t>42-WISPA-07500884</t>
  </si>
  <si>
    <t>CINZANO ROSE EDITION SPARKLING WINE</t>
  </si>
  <si>
    <t>42-WISPA-07506398</t>
  </si>
  <si>
    <t>CINZANO TO SPRITZ DRY SPARKLING WINE</t>
  </si>
  <si>
    <t>42-WISPA-07507064</t>
  </si>
  <si>
    <t>CYNAR RICETTA ORIGINALE</t>
  </si>
  <si>
    <t>43-SPLIQ-07000074</t>
  </si>
  <si>
    <t>FRANGELICO LIQUEUR</t>
  </si>
  <si>
    <t>44-SPLIQ-07000397</t>
  </si>
  <si>
    <t>SAGATIBA CRISTALINA CACHACA</t>
  </si>
  <si>
    <t>45-SPRUM-07000051</t>
  </si>
  <si>
    <t>GLEN GRANT SINGLE MALT ARBORALIS GP</t>
  </si>
  <si>
    <t>46-ABRGP-07000051</t>
  </si>
  <si>
    <t>GLEN GRANT SINGLE MALT SCOTCH WHISKY ARBORALIS</t>
  </si>
  <si>
    <t>46-SPWHI-07000051</t>
  </si>
  <si>
    <t>GLEN GRANT SINGLE MALT 12 YEARS SCOTCH WHISKY</t>
  </si>
  <si>
    <t>46-SPWHI-07000266</t>
  </si>
  <si>
    <t>GLEN GRANT SINGLE MALT 18 YEARS SCOTCH WHISKY</t>
  </si>
  <si>
    <t>46-SPWHI-07000399</t>
  </si>
  <si>
    <t>GLEN GRANT SINGLE MALT 10 YEARS SCOTCH WHISKY</t>
  </si>
  <si>
    <t>46-SPWHI-07002976</t>
  </si>
  <si>
    <t>THE SEXTON SINGLE MALT IRISH WHISKEY</t>
  </si>
  <si>
    <t>47-SPWHI-07000010</t>
  </si>
  <si>
    <t>TITO'S HANDMADE VODKA 200 ML.</t>
  </si>
  <si>
    <t>48-SPVOD-02000045</t>
  </si>
  <si>
    <t>TITO'S HANDMADE VODKA 750 ML.</t>
  </si>
  <si>
    <t>48-SPVOD-07500027</t>
  </si>
  <si>
    <t>TITO'S HANDMADE VODKA 1.0 LITER</t>
  </si>
  <si>
    <t>48-SPVOD-10000010</t>
  </si>
  <si>
    <t>TITO'S HANDMADE VODKA 1750 ML</t>
  </si>
  <si>
    <t>48-SPVOD-17500034</t>
  </si>
  <si>
    <t>400 CONEJOS MEZCAL JOVEN</t>
  </si>
  <si>
    <t>49-SPMEZ-07501154</t>
  </si>
  <si>
    <t>CREYENTE MEZCAL JOVEN</t>
  </si>
  <si>
    <t>49-SPMEZ-07502090</t>
  </si>
  <si>
    <t>LUC BELAIRE RARE LUXE</t>
  </si>
  <si>
    <t>51-WISPA-07505015</t>
  </si>
  <si>
    <t>LUC BELAIRE RARE LUXE - FANTOME</t>
  </si>
  <si>
    <t>51-WISPA-07505572</t>
  </si>
  <si>
    <t>LUC BELAIRE RARE ROSE - FANTOME</t>
  </si>
  <si>
    <t>51-WISPA-07505602</t>
  </si>
  <si>
    <t>LUC BELAIRE RARE ROSE</t>
  </si>
  <si>
    <t>51-WISPA-07505909</t>
  </si>
  <si>
    <t>LUC BELAIRE RARE ROSE 1.5 L - FANTOME</t>
  </si>
  <si>
    <t>51-WISPA-15005619</t>
  </si>
  <si>
    <t>CHAMPAGNE POMMERY BRUT ROSE ROYAL (GB)</t>
  </si>
  <si>
    <t>52-WISPA-07500750</t>
  </si>
  <si>
    <t>CHAMPAGNE POMMERY ROYAL BLUE SKY (GB)</t>
  </si>
  <si>
    <t>52-WISPA-07500925</t>
  </si>
  <si>
    <t>POMMERY CUVEE LOUISE CHAMPAGNE (2006)</t>
  </si>
  <si>
    <t>52-WISPA-07502006</t>
  </si>
  <si>
    <t>CHAMPAGNE POMMERY BRUT ROYAL</t>
  </si>
  <si>
    <t>52-WISPA-07503752</t>
  </si>
  <si>
    <t>CHAMPAGNE POMMERY BRUT SILVER ROYAL</t>
  </si>
  <si>
    <t>52-WISPA-07505021</t>
  </si>
  <si>
    <t>CHAMPAGNE POMMERY BRUT ROSE ROYAL</t>
  </si>
  <si>
    <t>52-WISPA-07505976</t>
  </si>
  <si>
    <t>CHAMPAGNE POMMERY APANAGE BRUT (1874)</t>
  </si>
  <si>
    <t>52-WISPA-07507772</t>
  </si>
  <si>
    <t>CHAMPAGNE POMMERY CUVEE LOUISE</t>
  </si>
  <si>
    <t>52-WISPA-07508039</t>
  </si>
  <si>
    <t>CHAMPAGNE POMMERY ROYAL BLUE SKY</t>
  </si>
  <si>
    <t>52-WISPA-07509036</t>
  </si>
  <si>
    <t>CHAMPAGNE POMMERY BRUT ROYAL 1.5 L</t>
  </si>
  <si>
    <t>52-WISPA-15003424</t>
  </si>
  <si>
    <t>CHAMPAGNE POMMERY BRUT ROYAL 3 L</t>
  </si>
  <si>
    <t>52-WISPA-30003356</t>
  </si>
  <si>
    <t>CHAMPAGNE POMMERY BRUT ROYAL 6 L</t>
  </si>
  <si>
    <t>52-WISPA-60003325</t>
  </si>
  <si>
    <t>CHAMPAGNE POMMERY BRUT ROYAL 9 L</t>
  </si>
  <si>
    <t>52-WISPA-90003295</t>
  </si>
  <si>
    <t>MONTELOBOS MEZCAL ESPADIN</t>
  </si>
  <si>
    <t>53-SPMEZ-07009072</t>
  </si>
  <si>
    <t>MONTELOBOS MEZCAL TOBALA</t>
  </si>
  <si>
    <t>53-SPMEZ-07009324</t>
  </si>
  <si>
    <t>MONTELOBOS MEZCAL ENSAMBLE</t>
  </si>
  <si>
    <t>53-SPMEZ-07009447</t>
  </si>
  <si>
    <t>MONTELOBOS MEZCAL PECHUGA</t>
  </si>
  <si>
    <t>53-SPMEZ-07009829</t>
  </si>
  <si>
    <t>DRUMSHANBO GUNPOWDER IRISH GIN</t>
  </si>
  <si>
    <t>54-SPGIN-07000235</t>
  </si>
  <si>
    <t>DRUMSHANBO GUNPOWDER SARDINIAN CITRUS IRISH GIN</t>
  </si>
  <si>
    <t>54-SPGIN-07000426</t>
  </si>
  <si>
    <t>DRUMSHANBO GUNPOWDER BRAZILIAN PINEAPPLE IRISH G</t>
  </si>
  <si>
    <t>54-SPGIN-07000846</t>
  </si>
  <si>
    <t>DRUMSHANBO GUNPOWDER CALIFORNIA ORANGE IRISH GIN</t>
  </si>
  <si>
    <t>54-SPGIN-07001001</t>
  </si>
  <si>
    <t>CLASE AZUL GUERRERO MEZCAL</t>
  </si>
  <si>
    <t>55-SPMEZ-07502001</t>
  </si>
  <si>
    <t>CLASE AZUL DURANGO MEZCAL</t>
  </si>
  <si>
    <t>55-SPMEZ-07502893</t>
  </si>
  <si>
    <t>CLASE AZUL SAN LUIS POTOSI MEZCAL</t>
  </si>
  <si>
    <t>55-SPMEZ-07505355</t>
  </si>
  <si>
    <t>CLASE AZUL REPOSADO TEQUILA (200)</t>
  </si>
  <si>
    <t>55-SPTEQ-02000486</t>
  </si>
  <si>
    <t>CLASE AZUL GOLD TEQUILA</t>
  </si>
  <si>
    <t>55-SPTEQ-07500203</t>
  </si>
  <si>
    <t>CLASE AZUL REPOSADO TEQUILA (750)</t>
  </si>
  <si>
    <t>55-SPTEQ-07500662</t>
  </si>
  <si>
    <t>CLASE AZUL DIA DE LOS MUERTOS TEQUILA (2022)</t>
  </si>
  <si>
    <t>55-SPTEQ-07502201</t>
  </si>
  <si>
    <t>CLASE AZUL DIA DE LOS MUERTOS TEQUILA (2023)</t>
  </si>
  <si>
    <t>55-SPTEQ-07505386</t>
  </si>
  <si>
    <t>CLASE AZUL DIA DE LOS MUERTOS TEQUILA (2024)</t>
  </si>
  <si>
    <t>55-SPTEQ-07502401</t>
  </si>
  <si>
    <t>CLASE AZUL ULTRA TEQUILA</t>
  </si>
  <si>
    <t>55-SPTEQ-07503493</t>
  </si>
  <si>
    <t>CLASE AZUL ANEJO TEQUILA</t>
  </si>
  <si>
    <t>55-SPTEQ-07504724</t>
  </si>
  <si>
    <t>CLASE AZUL PLATA TEQUILA</t>
  </si>
  <si>
    <t>55-SPTEQ-07505117</t>
  </si>
  <si>
    <t>CLASE AZUL BLANCO AHUMADO TEQUILA</t>
  </si>
  <si>
    <t>55-SPTEQ-07505447</t>
  </si>
  <si>
    <t>CLASE AZUL REPOSADO TEQUILA (1000)</t>
  </si>
  <si>
    <t>55-SPTEQ-10005089</t>
  </si>
  <si>
    <t>CLASE AZUL REPOSADO TEQUILA (1750)</t>
  </si>
  <si>
    <t>55-SPTEQ-17504248</t>
  </si>
  <si>
    <t>KYOTO WHISKY MURASAKI-OBI</t>
  </si>
  <si>
    <t>56-SPWHI-07000129</t>
  </si>
  <si>
    <t>KYOTO WHISKY KURO-OBI</t>
  </si>
  <si>
    <t>56-SPWHI-07000136</t>
  </si>
  <si>
    <t>KYOTO WHISKY AKA OBI</t>
  </si>
  <si>
    <t>56-SPWHI-07009999</t>
  </si>
  <si>
    <t>OUZO 12 LIQUEUR</t>
  </si>
  <si>
    <t>57-SPLIQ-07000707</t>
  </si>
  <si>
    <t>ANCHO REYES LIQUEUR</t>
  </si>
  <si>
    <t>58-SPLIQ-07009065</t>
  </si>
  <si>
    <t>ANCHO REYES VERDE LIQUEUR</t>
  </si>
  <si>
    <t>58-SPLIQ-07009164</t>
  </si>
  <si>
    <t>BICKENS LONDON DRY GIN</t>
  </si>
  <si>
    <t>59-SPGIN-10000065</t>
  </si>
  <si>
    <t>ONDINA GIN</t>
  </si>
  <si>
    <t>60-SPGIN-07000522</t>
  </si>
  <si>
    <t>SCAPEGRACE DRY GIN</t>
  </si>
  <si>
    <t>61-SPGIN-07007271</t>
  </si>
  <si>
    <t>DICTADOR XO INSOLENT RUM</t>
  </si>
  <si>
    <t>62-SPGIN-07004692</t>
  </si>
  <si>
    <t>DICTADOR XO PERPETUAL RUM</t>
  </si>
  <si>
    <t>62-SPGIN-07004708</t>
  </si>
  <si>
    <t>DICTADOR TREASURE GIN</t>
  </si>
  <si>
    <t>62-SPGIN-07005088</t>
  </si>
  <si>
    <t>DICTADOR ORTODOXY GIN</t>
  </si>
  <si>
    <t>62-SPGIN-07005095</t>
  </si>
  <si>
    <t>DICTADOR GAME CHANGER RUM (LILAC)</t>
  </si>
  <si>
    <t>62-SPRUM-07001158</t>
  </si>
  <si>
    <t>DICTADOR GAME CHANGER PEACH RUM (NEON YELLOW)</t>
  </si>
  <si>
    <t>62-SPRUM-07002490</t>
  </si>
  <si>
    <t>DICTADOR 12 YEARS RUM</t>
  </si>
  <si>
    <t>62-SPRUM-07005323</t>
  </si>
  <si>
    <t>DICTADOR 20 YEARS RUM</t>
  </si>
  <si>
    <t>62-SPRUM-07005330</t>
  </si>
  <si>
    <t>DICTADOR AURUM RUM</t>
  </si>
  <si>
    <t>62-SPRUM-07007181</t>
  </si>
  <si>
    <t>DICTADOR PLATINUM RUM</t>
  </si>
  <si>
    <t>62-SPRUM-07007204</t>
  </si>
  <si>
    <t>MATUSALEM PLATINO RUM</t>
  </si>
  <si>
    <t>63-SPRUM-07000050</t>
  </si>
  <si>
    <t>MATUSALEM GRAN RESERVA 23 RUM</t>
  </si>
  <si>
    <t>63-SPRUM-07000052</t>
  </si>
  <si>
    <t>MATUSALEM SOLERA 7 RUM</t>
  </si>
  <si>
    <t>63-SPRUM-07000053</t>
  </si>
  <si>
    <t>MATUSALEM GRAN RESERVA 15 RUM</t>
  </si>
  <si>
    <t>63-SPRUM-07000055</t>
  </si>
  <si>
    <t>MATUSALEM INSOLITO RUM</t>
  </si>
  <si>
    <t>63-SPRUM-07000057</t>
  </si>
  <si>
    <t>MATUSALEM GRAN RESERVA LEFEBRE RUM</t>
  </si>
  <si>
    <t>63-SPRUM-07010055</t>
  </si>
  <si>
    <t>LAIBA PASSION DE-LIGHT</t>
  </si>
  <si>
    <t>64-SPLIQ-02000983</t>
  </si>
  <si>
    <t>LAIBA IN LOVE WITH ROSEMARY</t>
  </si>
  <si>
    <t>64-SPLIQ-02000990</t>
  </si>
  <si>
    <t>LAIBA SOUR</t>
  </si>
  <si>
    <t>64-SPLIQ-02001003</t>
  </si>
  <si>
    <t>LAIBA I AM COCONUTS</t>
  </si>
  <si>
    <t>64-SPLIQ-02001010</t>
  </si>
  <si>
    <t>LAIBA COLD BREW MARTINI</t>
  </si>
  <si>
    <t>64-SPLIQ-02001027</t>
  </si>
  <si>
    <t>LAIBA EARL 'S OLD FASHIONED</t>
  </si>
  <si>
    <t>64-SPLIQ-02001034</t>
  </si>
  <si>
    <t>LAIBA TWISTED NEGRONI</t>
  </si>
  <si>
    <t>64-SPLIQ-02001041</t>
  </si>
  <si>
    <t>LAIBA BLOODY MARY</t>
  </si>
  <si>
    <t>64-SPLIQ-02001058</t>
  </si>
  <si>
    <t>HANGAR 1 ROSE VODKA</t>
  </si>
  <si>
    <t>65-SPVOD-07507361</t>
  </si>
  <si>
    <t>HANGAR 1 STRAIGHT VODKA</t>
  </si>
  <si>
    <t>65-SPVOD-07507828</t>
  </si>
  <si>
    <t>HANGAR 1 BUDDHA'S HAND CITRON VODKA</t>
  </si>
  <si>
    <t>65-SPVOD-07507842</t>
  </si>
  <si>
    <t>HANGAR 1 MANDARIN BOLSSOM VODKA</t>
  </si>
  <si>
    <t>65-SPVOD-07507866</t>
  </si>
  <si>
    <t>BAREKSTEN BOTANICAL GIN</t>
  </si>
  <si>
    <t>66-SPGIN-07000064</t>
  </si>
  <si>
    <t>LADY TRIEU MEKONG DELTA DRY GIN 200 ML.</t>
  </si>
  <si>
    <t>67-SPGIN-02007163</t>
  </si>
  <si>
    <t>LADY TRIEU CONTEMPORARY VIETNAM GIN 200 ML.</t>
  </si>
  <si>
    <t>67-SPGIN-02007187</t>
  </si>
  <si>
    <t>LADY TRIEU KING ORANGE GIN</t>
  </si>
  <si>
    <t>67-SPGIN-07007248</t>
  </si>
  <si>
    <t>LADY TRIEU MEKONG DELTA DRY GIN 700 ML.</t>
  </si>
  <si>
    <t>67-SPGIN-07007258</t>
  </si>
  <si>
    <t>LADY TRIEU DALAT FLOWERBOMB GIN</t>
  </si>
  <si>
    <t>67-SPGIN-07007265</t>
  </si>
  <si>
    <t>LADY TRIEU HOI AN SPICE ROAD GIN</t>
  </si>
  <si>
    <t>67-SPGIN-07007272</t>
  </si>
  <si>
    <t>LADY TRIEU SAPA CITRUS TEA GIN</t>
  </si>
  <si>
    <t>67-SPGIN-07007289</t>
  </si>
  <si>
    <t>LADY TRIEU CONTEMPORARY VIETNAM GIN</t>
  </si>
  <si>
    <t>67-SPGIN-07007296</t>
  </si>
  <si>
    <t>NHAU VIETNAMESE RICE VODKA</t>
  </si>
  <si>
    <t>67-SPVOD-07007453</t>
  </si>
  <si>
    <t>X-RATED FUSION LIQUEUR</t>
  </si>
  <si>
    <t>68-SPLIQ-10002002</t>
  </si>
  <si>
    <t>CHAMPAGNE TELMONT RESERVE BRUT</t>
  </si>
  <si>
    <t>71-WISPA-07500211</t>
  </si>
  <si>
    <t>CHAMPAGNE TELMONT SANS SOUFRE</t>
  </si>
  <si>
    <t>71-WISPA-07500358</t>
  </si>
  <si>
    <t>CHAMPAGNE TELMONT RESERVE ROSE</t>
  </si>
  <si>
    <t>71-WISPA-07500617</t>
  </si>
  <si>
    <t>CHAMPAGNE TELMONT BLANC DE BLANCS</t>
  </si>
  <si>
    <t>71-WISPA-07500631</t>
  </si>
  <si>
    <t>CHAMPAGNE TELMONT VINOTHEQUE</t>
  </si>
  <si>
    <t>71-WISPA-07500655</t>
  </si>
  <si>
    <t>CHAMPAGNE TELMONT RESERVE BRUT 1.5L</t>
  </si>
  <si>
    <t>71-WISPA-15000297</t>
  </si>
  <si>
    <t>CHAMPAGNE TELMONT RESERVE ROSE 1.5L</t>
  </si>
  <si>
    <t>71-WISPA-15000303</t>
  </si>
  <si>
    <t>CHAMPAGNE TELMONT RESERVE BRUT 3 L</t>
  </si>
  <si>
    <t>71-WISPA-30000556</t>
  </si>
  <si>
    <t>CHAMPAGNE TELMONT RESERVE BRUT 6 L</t>
  </si>
  <si>
    <t>71-WISPA-60000570</t>
  </si>
  <si>
    <t>GRAN CENTENARIO REPOSADO TEQUILA</t>
  </si>
  <si>
    <t>72-SPTEQ-07001001</t>
  </si>
  <si>
    <t>GRAN CENTENARIO PLATA TEQUILA</t>
  </si>
  <si>
    <t>72-SPTEQ-07001004</t>
  </si>
  <si>
    <t>GRAN CENTENARIO ANEJO TEQUILA</t>
  </si>
  <si>
    <t>72-SPTEQ-07001011</t>
  </si>
  <si>
    <t>GRAN CENTENARIO LEYENDA EXTRA ANEJO TEQUILA</t>
  </si>
  <si>
    <t>72-SPTEQ-07507409</t>
  </si>
  <si>
    <t>MAESTRO DOBEL SILVER TEQUILA</t>
  </si>
  <si>
    <t>73-SPTEQ-07500217</t>
  </si>
  <si>
    <t>MAESTRO DOBEL REPOSADO TEQUILA</t>
  </si>
  <si>
    <t>73-SPTEQ-07500224</t>
  </si>
  <si>
    <t>MAESTRO DOBEL ANEJO TEQUILA</t>
  </si>
  <si>
    <t>73-SPTEQ-07500231</t>
  </si>
  <si>
    <t>MAESTRO DOBEL DIAMANTE TEQUILA</t>
  </si>
  <si>
    <t>73-SPTEQ-07500248</t>
  </si>
  <si>
    <t>MAESTRO DOBEL HUMITO SMOKED SILVER TEQUILA</t>
  </si>
  <si>
    <t>73-SPTEQ-07500255</t>
  </si>
  <si>
    <t>MAESTRO DOBEL 50 CRISTALINO EXTRA ANEJO TEQUILA</t>
  </si>
  <si>
    <t>73-SPTEQ-07507591</t>
  </si>
  <si>
    <t>KAIBUTSU MONKI WHISKY</t>
  </si>
  <si>
    <t>74-SPWHI-07000012</t>
  </si>
  <si>
    <t>KAIBUTSU DORAGON WHISKY</t>
  </si>
  <si>
    <t>74-SPWHI-07000029</t>
  </si>
  <si>
    <t>REAL MCCOY BOURBON WHISKEY (P6)</t>
  </si>
  <si>
    <t>75-06WHI-07007038</t>
  </si>
  <si>
    <t>REAL MCCOY BOURBON WHISKEY</t>
  </si>
  <si>
    <t>75-SPWHI-07007038</t>
  </si>
  <si>
    <t>VALDESPINO DON GONZALO OLOROSO SHERRY WINE</t>
  </si>
  <si>
    <t>76-SPSHE-05001041</t>
  </si>
  <si>
    <t>VALDESPINO EL CANDADO PX SHERRY WINE</t>
  </si>
  <si>
    <t>76-SPSHE-07500938</t>
  </si>
  <si>
    <t>VALDESPINO VERMOUTH</t>
  </si>
  <si>
    <t>76-SPVER-07500174</t>
  </si>
  <si>
    <t>BRANCA FERNET LIQUEUR</t>
  </si>
  <si>
    <t>77-SPLIQ-07502863</t>
  </si>
  <si>
    <t>BORGHETTI ESPRESSO LIQUEUR</t>
  </si>
  <si>
    <t>77-SPLIQ-10001617</t>
  </si>
  <si>
    <t>BRANCA FERNET LIQUEUR 1000ML.</t>
  </si>
  <si>
    <t>77-SPLIQ-10002849</t>
  </si>
  <si>
    <t>BRANCA MENTA LIQUEUR</t>
  </si>
  <si>
    <t>77-SPLIQ-10003760</t>
  </si>
  <si>
    <t>PUNT E MES VERMOUTH</t>
  </si>
  <si>
    <t>77-SPVER-10001884</t>
  </si>
  <si>
    <t>CARPANO CLASSICO VERMOUTH</t>
  </si>
  <si>
    <t>77-SPVER-10002072</t>
  </si>
  <si>
    <t>CARPANO BIANCO VERMOUTH</t>
  </si>
  <si>
    <t>77-SPVER-10002157</t>
  </si>
  <si>
    <t>CARPANO ANTICA FORMULA VERMNOUTH</t>
  </si>
  <si>
    <t>77-SPVER-10003420</t>
  </si>
  <si>
    <t>CARPANO DRY VERMOUTH</t>
  </si>
  <si>
    <t>77-SPVER-10006704</t>
  </si>
  <si>
    <t>D.ROCK GOLD LUMINUS CHAMPAGNE</t>
  </si>
  <si>
    <t>78-WISPA-07501001</t>
  </si>
  <si>
    <t>D.ROCK GOLD CHAMPAGNE</t>
  </si>
  <si>
    <t>78-WISPA-07509032</t>
  </si>
  <si>
    <t>D.ROCK ROSE CHAMPAGNE</t>
  </si>
  <si>
    <t>78-WISPA-07509155</t>
  </si>
  <si>
    <t>FORTY SPOTTED WILD ROSE GIN</t>
  </si>
  <si>
    <t>79-SPGIN-07000408</t>
  </si>
  <si>
    <t>FORTY SPOTTED CLASSIC TASSIE GIN</t>
  </si>
  <si>
    <t>79-SPGIN-07000415</t>
  </si>
  <si>
    <t>FORTY SPOTTED CITRUS PEPPERBERRY GIN</t>
  </si>
  <si>
    <t>79-SPGIN-07000422</t>
  </si>
  <si>
    <t>FORTY SPOTTED RASPBERRY AND ROSE GIN</t>
  </si>
  <si>
    <t>79-SPGIN-07000446</t>
  </si>
  <si>
    <t>FORTY SPOTTED BUSH HONEY GIN</t>
  </si>
  <si>
    <t>79-SPGIN-07000489</t>
  </si>
  <si>
    <t>LARK CLASSIC CASK WHISKY</t>
  </si>
  <si>
    <t>79-SPWHI-05000459</t>
  </si>
  <si>
    <t>LARK CHINOTTO CITRUS CASK WHISKY</t>
  </si>
  <si>
    <t>79-SPWHI-05001001</t>
  </si>
  <si>
    <t>LARK TASMANIAN PEATED WHISKY</t>
  </si>
  <si>
    <t>79-SPWHI-05002655</t>
  </si>
  <si>
    <t>THE GLENTURRET 30 YEARS WHISKY (2022)</t>
  </si>
  <si>
    <t>80-SPWHI-07000672</t>
  </si>
  <si>
    <t>THE GLENTURRET TRIPLE WOOD WHISKY (2023)</t>
  </si>
  <si>
    <t>80-SPWHI-07001013</t>
  </si>
  <si>
    <t>THE GLENTURRET 12 YEARS WHISKY (2023)</t>
  </si>
  <si>
    <t>80-SPWHI-07001164</t>
  </si>
  <si>
    <t>GLENTURRET PEAT SMOKED 10 YEARS WHISKY</t>
  </si>
  <si>
    <t>80-SPWHI-07000207</t>
  </si>
  <si>
    <t>80-SPWHI-07001167</t>
  </si>
  <si>
    <t>MINUIT ROSE 0.75L</t>
  </si>
  <si>
    <t>81-WIROS-07501004</t>
  </si>
  <si>
    <t>THE LUNAR COLLECTION BY MAUREL FRERES FULL MOON</t>
  </si>
  <si>
    <t>81-WIROS-07502301</t>
  </si>
  <si>
    <t>THE LUNAR COLLECTION BY MAUREL FRERES HALF MOON</t>
  </si>
  <si>
    <t>81-WIROS-07502302</t>
  </si>
  <si>
    <t>THE LUNAR COLLECTION BY MAUREL FRERES CRESENT MO</t>
  </si>
  <si>
    <t>81-WIROS-07502303</t>
  </si>
  <si>
    <t>81-WIROS-15002301</t>
  </si>
  <si>
    <t>81-WIROS-15002302</t>
  </si>
  <si>
    <t>81-WIROS-15002303</t>
  </si>
  <si>
    <t>81-WIROS-30002301</t>
  </si>
  <si>
    <t>81-WIROS-30002302</t>
  </si>
  <si>
    <t>81-WIROS-60002301</t>
  </si>
  <si>
    <t>81-WIROS-30002303</t>
  </si>
  <si>
    <t>TEREMANA BLANCO TEQUILA</t>
  </si>
  <si>
    <t>83-SPTEQ-07009145</t>
  </si>
  <si>
    <t>TEREMANA REPOSADO TEQUILA</t>
  </si>
  <si>
    <t>83-SPTEQ-07009251</t>
  </si>
  <si>
    <t>TEREMANA ANEJO TEQUILA</t>
  </si>
  <si>
    <t>83-SPTEQ-07009268</t>
  </si>
  <si>
    <t>HOTEL STARLINO APERITIVO ORANGE</t>
  </si>
  <si>
    <t>84-SPLIQ-07500002</t>
  </si>
  <si>
    <t>HOTEL STARLINO APERITIVO ROSE</t>
  </si>
  <si>
    <t>84-SPLIQ-07500003</t>
  </si>
  <si>
    <t>HOTEL STARLINO APERITIVO ELDERFLOWER</t>
  </si>
  <si>
    <t>84-SPLIQ-07500852</t>
  </si>
  <si>
    <t>HOTEL STARLINO VERMOUTH ROSSO</t>
  </si>
  <si>
    <t>84-SPVER-07500001</t>
  </si>
  <si>
    <t>SHANKY'S WHIP LIQUEUR AND WHISKY BLEND</t>
  </si>
  <si>
    <t>85-SPLIQ-07000001</t>
  </si>
  <si>
    <t>STAMBECCO AMARO MARASCHINO LIQUEUR</t>
  </si>
  <si>
    <t>86-SPLIQ-07000001</t>
  </si>
  <si>
    <t>ST-01LIQ-07001224</t>
  </si>
  <si>
    <t>FERNET BRANCA BITTERS 700ML.</t>
  </si>
  <si>
    <t>99-SL001-07000013</t>
  </si>
  <si>
    <t>AER COCKTAIL ENHANCER</t>
  </si>
  <si>
    <t>AE-01OTH-01200683</t>
  </si>
  <si>
    <t>BUTTERFLY CANNON CRISTALINO TEQUILA 0.5L</t>
  </si>
  <si>
    <t>BU-02TEQ-05000296</t>
  </si>
  <si>
    <t>BUTTERFLY CANNON ROSA TEQUILA 0.5L</t>
  </si>
  <si>
    <t>BU-03TEQ-05000371</t>
  </si>
  <si>
    <t>ITALICUS ROSOLIO DI BERGAMOTTO LIQUEUR</t>
  </si>
  <si>
    <t>IT-01LIQ-07000005</t>
  </si>
  <si>
    <t>JAQUILA JASMINE LIQUEUR 0.7L</t>
  </si>
  <si>
    <t>JA-01LIQ-07000040</t>
  </si>
  <si>
    <t>KILO GIN 33CL.</t>
  </si>
  <si>
    <t>KL-01GIN-03304290</t>
  </si>
  <si>
    <t>KILO GIN 70CL.</t>
  </si>
  <si>
    <t>KL-01GIN-07004238</t>
  </si>
  <si>
    <t>KILO RUM 33CL.</t>
  </si>
  <si>
    <t>KL-02RUM-03304337</t>
  </si>
  <si>
    <t>KILO RUM 70CL.</t>
  </si>
  <si>
    <t>KL-02RUM-07004306</t>
  </si>
  <si>
    <t>KILO VODKA 33CL.</t>
  </si>
  <si>
    <t>KL-03VOD-03304283</t>
  </si>
  <si>
    <t>KILO VODKA 70CL.</t>
  </si>
  <si>
    <t>KL-03VOD-07004245</t>
  </si>
  <si>
    <t>TASMANIAN SYMPHONY NO.1 WHISKY 0.5L</t>
  </si>
  <si>
    <t>LA-01WHI-05000487</t>
  </si>
  <si>
    <t>SPYTAIL GINGER RUM 0.7L</t>
  </si>
  <si>
    <t>SP-01RUM-07006059</t>
  </si>
  <si>
    <t>WHITE RABBIT VODKA</t>
  </si>
  <si>
    <t>WH-01VOD-07000018</t>
  </si>
  <si>
    <t>CINZANO VERMOUTH EXTRA DRY 1L</t>
  </si>
  <si>
    <t>42-SPVER-10000853</t>
  </si>
  <si>
    <t>Champagne Heidsieck Monopole Blue Top Brut</t>
  </si>
  <si>
    <t>52-WISPB-07503811</t>
  </si>
  <si>
    <t>Louis XIII CNY26</t>
  </si>
  <si>
    <t>24-26CNY-07000401</t>
  </si>
  <si>
    <t>The Gladstone Axe American Oak Whisky</t>
  </si>
  <si>
    <t>GL-01WHI-07000203</t>
  </si>
  <si>
    <t>The Gladstone Axe The Black Axe Whisky</t>
  </si>
  <si>
    <t>GL-02WHI-07000241</t>
  </si>
  <si>
    <t>Butterfly Cannon Blue Tequila</t>
  </si>
  <si>
    <t>BU-01TEQ-05000333</t>
  </si>
  <si>
    <t>Spytail Cognac Barrel Rum</t>
  </si>
  <si>
    <t>SP-02RUM-07006523</t>
  </si>
  <si>
    <t>Glenturret Triple Wood</t>
  </si>
  <si>
    <t>80-SPWHI-07001488</t>
  </si>
  <si>
    <t>Forty Spotted Pinot Noir</t>
  </si>
  <si>
    <t>79-SPGIN-07000392</t>
  </si>
  <si>
    <t xml:space="preserve">MINUIT ROSE </t>
  </si>
  <si>
    <t>81-WIROS-15001004</t>
  </si>
  <si>
    <t>Cinzano Bianco Vermouth</t>
  </si>
  <si>
    <t>42-SPVER-10000822</t>
  </si>
  <si>
    <t>VALDESPINO ORIGEN VERMOUTH 15% 0.75L</t>
  </si>
  <si>
    <t>76-WIVER-0750</t>
  </si>
  <si>
    <t>Damrak Gin</t>
  </si>
  <si>
    <t>03-SPGIN-07006598</t>
  </si>
  <si>
    <t>Request for Rebate Payment</t>
  </si>
  <si>
    <t xml:space="preserve">Cheque Date :  </t>
  </si>
  <si>
    <t>X</t>
  </si>
  <si>
    <t xml:space="preserve">Payment on 15th. </t>
  </si>
  <si>
    <t>(Submit document 10 days in advance, cut off on 5th)</t>
  </si>
  <si>
    <t>Payment on 30th.</t>
  </si>
  <si>
    <t>(Submit document 10 days in advance, cut off on 20th)</t>
  </si>
  <si>
    <t xml:space="preserve">Amount (THB) : </t>
  </si>
  <si>
    <t xml:space="preserve">Outlet Name : </t>
  </si>
  <si>
    <t xml:space="preserve">Vendor Name : </t>
  </si>
  <si>
    <t>Contract Period :</t>
  </si>
  <si>
    <t>Claim Period :</t>
  </si>
  <si>
    <t>TOTAL</t>
  </si>
  <si>
    <t xml:space="preserve">  BRAND OWNER INVESTMENT</t>
  </si>
  <si>
    <t xml:space="preserve">  LOCAL GENERATION COSTS</t>
  </si>
  <si>
    <t>(Need Marketing approval)</t>
  </si>
  <si>
    <t>Bank acc or Promptpay number :</t>
  </si>
  <si>
    <t>111-1-11111-1</t>
  </si>
  <si>
    <t>Bank acc / Promptpay name :</t>
  </si>
  <si>
    <t>English Name Co., Ltd.</t>
  </si>
  <si>
    <t>Email :</t>
  </si>
  <si>
    <t>For sending payment advice (will send to requester email if not specify)</t>
  </si>
  <si>
    <t>Requested By</t>
  </si>
  <si>
    <t>Verified By</t>
  </si>
  <si>
    <t>…..... /…..... / ….....</t>
  </si>
  <si>
    <t>REBATE TO FOC CALCULATION SHEET</t>
  </si>
  <si>
    <t>Contract Period:</t>
  </si>
  <si>
    <t>CLAIMABLE VALUE</t>
  </si>
  <si>
    <t>FOC VALUE CALCULATION</t>
  </si>
  <si>
    <t>INPUT PRICE/BTL HERE</t>
  </si>
  <si>
    <t>INVENTORY ID.</t>
  </si>
  <si>
    <t>PRODUCT</t>
  </si>
  <si>
    <t>SIZE</t>
  </si>
  <si>
    <t>UNIT PRICE</t>
  </si>
  <si>
    <t>BTL</t>
  </si>
  <si>
    <t>VALUE (THB)</t>
  </si>
  <si>
    <t>ACTUAL CLAIM</t>
  </si>
  <si>
    <t>DIFFERENCE</t>
  </si>
  <si>
    <t>Original-Accounting</t>
  </si>
  <si>
    <t>Alchemy Wines and Spirits (Thailand) Co., Ltd.</t>
  </si>
  <si>
    <t>FOC FORM</t>
  </si>
  <si>
    <r>
      <t xml:space="preserve">SHOP NAME : </t>
    </r>
    <r>
      <rPr>
        <sz val="10"/>
        <color indexed="8"/>
        <rFont val="Tw Cen MT"/>
        <family val="2"/>
      </rPr>
      <t xml:space="preserve"> </t>
    </r>
  </si>
  <si>
    <t>DATE:</t>
  </si>
  <si>
    <t xml:space="preserve">Company/Personal Name : </t>
  </si>
  <si>
    <t>Bring out by:-</t>
  </si>
  <si>
    <t>https://datawarehouse.dbd.go.th/index</t>
  </si>
  <si>
    <t>ที่อยู่จัดส่ง :</t>
  </si>
  <si>
    <t>Type of Investment:</t>
  </si>
  <si>
    <t>Delivery Date :</t>
  </si>
  <si>
    <t>x</t>
  </si>
  <si>
    <t>Local Generation</t>
  </si>
  <si>
    <t>Time :</t>
  </si>
  <si>
    <t>From</t>
  </si>
  <si>
    <t>To</t>
  </si>
  <si>
    <t>Brand Owner Investment</t>
  </si>
  <si>
    <t>ผู้ติดต่อ :</t>
  </si>
  <si>
    <t>ภาษาไทยเท่านั้น</t>
  </si>
  <si>
    <t>TEL:</t>
  </si>
  <si>
    <t>NO.</t>
  </si>
  <si>
    <t>NAME</t>
  </si>
  <si>
    <t>QUANTITY</t>
  </si>
  <si>
    <t>UNIT</t>
  </si>
  <si>
    <t>Detail Of Use :</t>
  </si>
  <si>
    <t>Department</t>
  </si>
  <si>
    <t>Purpose</t>
  </si>
  <si>
    <t>Tasting &amp; Training (06)</t>
  </si>
  <si>
    <t>Sponsorship (08)</t>
  </si>
  <si>
    <t>Event (09)</t>
  </si>
  <si>
    <t>Rebate (11)</t>
  </si>
  <si>
    <t>PR / Media (12)</t>
  </si>
  <si>
    <t>Borrow</t>
  </si>
  <si>
    <t>Consignment</t>
  </si>
  <si>
    <t>Requested by</t>
  </si>
  <si>
    <t>Pay Off By</t>
  </si>
  <si>
    <t>Mgr.Approved</t>
  </si>
  <si>
    <t>Marketing Manager</t>
  </si>
  <si>
    <t xml:space="preserve"> Date ….... / …..... / ….....</t>
  </si>
  <si>
    <t xml:space="preserve"> Date …….. / ….….. / ……..</t>
  </si>
  <si>
    <t>(….........................................)</t>
  </si>
  <si>
    <t>ผู้ส่งสินค้า (Delivered by)</t>
  </si>
  <si>
    <t>ผู้รับสินค้า (For Customer
 Received by)</t>
  </si>
  <si>
    <t>…..................................................................................ลงนาม(Please sign here)</t>
  </si>
  <si>
    <t>(                                                               )</t>
  </si>
  <si>
    <t>(                                                              )</t>
  </si>
  <si>
    <t>วันที่ (Date)............/.........../.............</t>
  </si>
  <si>
    <t>Outlet Rebate Calculation Form</t>
  </si>
  <si>
    <t>Supervisor:</t>
  </si>
  <si>
    <t>*To Add other wholesaler, please type in the last line</t>
  </si>
  <si>
    <t>Region</t>
  </si>
  <si>
    <t>WHOLESALER</t>
  </si>
  <si>
    <t>Volume BTLS</t>
  </si>
  <si>
    <t>Value INC VAT</t>
  </si>
  <si>
    <t>Value EX VAT</t>
  </si>
  <si>
    <t>Sheet</t>
  </si>
  <si>
    <t>Brand Code</t>
  </si>
  <si>
    <t>Wholesaler</t>
  </si>
  <si>
    <r>
      <t xml:space="preserve">Price </t>
    </r>
    <r>
      <rPr>
        <u/>
        <sz val="8"/>
        <color theme="0"/>
        <rFont val="Calibri"/>
        <family val="2"/>
        <scheme val="minor"/>
      </rPr>
      <t>Inc.</t>
    </r>
    <r>
      <rPr>
        <sz val="8"/>
        <color theme="0"/>
        <rFont val="Calibri"/>
        <family val="2"/>
        <scheme val="minor"/>
      </rPr>
      <t xml:space="preserve"> VAT</t>
    </r>
  </si>
  <si>
    <r>
      <t xml:space="preserve">Price </t>
    </r>
    <r>
      <rPr>
        <u/>
        <sz val="8"/>
        <color theme="0"/>
        <rFont val="Calibri"/>
        <family val="2"/>
        <scheme val="minor"/>
      </rPr>
      <t>Ex</t>
    </r>
    <r>
      <rPr>
        <sz val="8"/>
        <color theme="0"/>
        <rFont val="Calibri"/>
        <family val="2"/>
        <scheme val="minor"/>
      </rPr>
      <t>. VAT</t>
    </r>
  </si>
  <si>
    <t>Vol. (Btls.)</t>
  </si>
  <si>
    <t>Rebate (%)</t>
  </si>
  <si>
    <t>Total Price 
Inc. VAT</t>
  </si>
  <si>
    <t>Total Price 
ex. VAT</t>
  </si>
  <si>
    <t>Total Rebate</t>
  </si>
  <si>
    <t>BANGKOK</t>
  </si>
  <si>
    <t>Asia Liqour</t>
  </si>
  <si>
    <t>Boozia</t>
  </si>
  <si>
    <t>Cherry Kansura</t>
  </si>
  <si>
    <t>Charoenchai</t>
  </si>
  <si>
    <t>CN Liqueur</t>
  </si>
  <si>
    <t>Direct Alchemy</t>
  </si>
  <si>
    <t>Den Udom</t>
  </si>
  <si>
    <t>Happy Goods</t>
  </si>
  <si>
    <t>Happy Spirit</t>
  </si>
  <si>
    <t>King Store</t>
  </si>
  <si>
    <t>Mongkol Liquor</t>
  </si>
  <si>
    <t>Mercantile</t>
  </si>
  <si>
    <t>P.B. Liqueur</t>
  </si>
  <si>
    <t>Phongsap Wattana</t>
  </si>
  <si>
    <t>SC Food</t>
  </si>
  <si>
    <t>Sompop</t>
  </si>
  <si>
    <t>Songsaengsawang</t>
  </si>
  <si>
    <t>Suriwong Store</t>
  </si>
  <si>
    <t>Thaniya</t>
  </si>
  <si>
    <t>Unique Asset</t>
  </si>
  <si>
    <t>V.A.T</t>
  </si>
  <si>
    <t>CENTRAL</t>
  </si>
  <si>
    <t>Phech Ngam Thai</t>
  </si>
  <si>
    <t>CENTRAL-EAST</t>
  </si>
  <si>
    <t>Asia Supply Group</t>
  </si>
  <si>
    <t>Best Supermarket</t>
  </si>
  <si>
    <t>Boonchai Panit</t>
  </si>
  <si>
    <t>Chantaburi Pisan</t>
  </si>
  <si>
    <t>Friendship Supermarket</t>
  </si>
  <si>
    <t>Koh Chang Wine Gallery</t>
  </si>
  <si>
    <t>L.K. Trade Mark</t>
  </si>
  <si>
    <t>Nirinya Shop</t>
  </si>
  <si>
    <t>Sophon All</t>
  </si>
  <si>
    <t>Supamit Store</t>
  </si>
  <si>
    <t>Singthong</t>
  </si>
  <si>
    <t>Tang Yong Seng</t>
  </si>
  <si>
    <t>The One Beverage</t>
  </si>
  <si>
    <t>GENERAL</t>
  </si>
  <si>
    <t>Outlet Summary</t>
  </si>
  <si>
    <t>Modern Trade Channel</t>
  </si>
  <si>
    <t>NORTH</t>
  </si>
  <si>
    <t>Best Wine And Spirit</t>
  </si>
  <si>
    <t>C.D. Supply</t>
  </si>
  <si>
    <t>Kor Wiang Phing</t>
  </si>
  <si>
    <t>Noonoi R-San</t>
  </si>
  <si>
    <t>Sadumnoen</t>
  </si>
  <si>
    <t>Sutee Beverage</t>
  </si>
  <si>
    <t>NORTH-EAST</t>
  </si>
  <si>
    <t>Sereewat</t>
  </si>
  <si>
    <t>Ubon Rungrueng</t>
  </si>
  <si>
    <t>Udontaweesak</t>
  </si>
  <si>
    <t>SOUTH</t>
  </si>
  <si>
    <t>Ao Nang Whisky</t>
  </si>
  <si>
    <t>Earh Seng Huad</t>
  </si>
  <si>
    <t>Nam Heng Jan</t>
  </si>
  <si>
    <t>O-Mart</t>
  </si>
  <si>
    <t>Patong Mart</t>
  </si>
  <si>
    <t>Patong Whiskey</t>
  </si>
  <si>
    <t>Phattanasin Plus</t>
  </si>
  <si>
    <t>Phuket Charoenprompan</t>
  </si>
  <si>
    <t>Sangsawat Somthawin</t>
  </si>
  <si>
    <t>Sanphet</t>
  </si>
  <si>
    <t>Smile Mart</t>
  </si>
  <si>
    <t>Southern Brew</t>
  </si>
  <si>
    <t>Sri Nakorn</t>
  </si>
  <si>
    <t>Supercheap</t>
  </si>
  <si>
    <t>Taweesin</t>
  </si>
  <si>
    <t>Trung Suratip</t>
  </si>
  <si>
    <t>ACTUAL VOL BTLS</t>
  </si>
  <si>
    <t>ACTUAL VALUE IN VAT</t>
  </si>
  <si>
    <t>ACTUAL VALUE EX VAT</t>
  </si>
  <si>
    <t>ACTUAL REBATE VALUE</t>
  </si>
  <si>
    <t>f</t>
  </si>
  <si>
    <t>ALL PRINCIPLE</t>
  </si>
  <si>
    <t>Volume (Bts)</t>
  </si>
  <si>
    <t>Selected MTH</t>
  </si>
  <si>
    <t>Price IN. VAT</t>
  </si>
  <si>
    <t>Price EX. VAT</t>
  </si>
  <si>
    <t>Rebate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</si>
  <si>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</si>
  <si>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</si>
  <si>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</si>
  <si>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</si>
  <si>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</si>
  <si>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</si>
  <si>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</si>
  <si>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</si>
  <si>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</si>
  <si>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</si>
  <si>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</si>
  <si>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</si>
  <si>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VOL (Bts)</t>
  </si>
  <si>
    <t>VOL (bts)</t>
  </si>
  <si>
    <t>Price in VAT</t>
  </si>
  <si>
    <t>Price ex VAT</t>
  </si>
  <si>
    <t>REBATE</t>
  </si>
  <si>
    <t>Amount</t>
  </si>
  <si>
    <t>Outlet Name :</t>
  </si>
  <si>
    <t>Price inc. VAT</t>
  </si>
  <si>
    <t>Price ex. VAT</t>
  </si>
  <si>
    <t>Legal Name :</t>
  </si>
  <si>
    <t xml:space="preserve">Manager :   </t>
  </si>
  <si>
    <t>Type of Contract  :</t>
  </si>
  <si>
    <t>ATT</t>
  </si>
  <si>
    <t>BBC</t>
  </si>
  <si>
    <t>Period :</t>
  </si>
  <si>
    <t>JAN (change if needed)</t>
  </si>
  <si>
    <t>Input column   J   or   K</t>
  </si>
  <si>
    <t>Input</t>
  </si>
  <si>
    <r>
      <t xml:space="preserve">Price </t>
    </r>
    <r>
      <rPr>
        <u/>
        <sz val="11"/>
        <color theme="0"/>
        <rFont val="Calibri"/>
        <family val="2"/>
        <scheme val="minor"/>
      </rPr>
      <t>Inc.</t>
    </r>
    <r>
      <rPr>
        <sz val="11"/>
        <color theme="0"/>
        <rFont val="Calibri"/>
        <family val="2"/>
        <scheme val="minor"/>
      </rPr>
      <t xml:space="preserve"> VAT</t>
    </r>
  </si>
  <si>
    <r>
      <t xml:space="preserve">Price </t>
    </r>
    <r>
      <rPr>
        <u/>
        <sz val="11"/>
        <color theme="0"/>
        <rFont val="Calibri"/>
        <family val="2"/>
        <scheme val="minor"/>
      </rPr>
      <t>Ex</t>
    </r>
    <r>
      <rPr>
        <sz val="11"/>
        <color theme="0"/>
        <rFont val="Calibri"/>
        <family val="2"/>
        <scheme val="minor"/>
      </rPr>
      <t>. VAT</t>
    </r>
  </si>
  <si>
    <t>Check</t>
  </si>
  <si>
    <t>Pay</t>
  </si>
  <si>
    <t>FEB (change if needed)</t>
  </si>
  <si>
    <t>MAR (change if needed)</t>
  </si>
  <si>
    <t>APR (change if needed)</t>
  </si>
  <si>
    <t>MAY (change if needed)</t>
  </si>
  <si>
    <t>JUN (change if needed)</t>
  </si>
  <si>
    <t>JUL (change if needed)</t>
  </si>
  <si>
    <t>AUG (change if needed)</t>
  </si>
  <si>
    <t>SEP (change if needed)</t>
  </si>
  <si>
    <t>OCT (change if needed)</t>
  </si>
  <si>
    <t>NOV (change if needed)</t>
  </si>
  <si>
    <t>DEC (change if needed)</t>
  </si>
  <si>
    <t>PUT % Rebate HERE</t>
  </si>
  <si>
    <t>Company</t>
  </si>
  <si>
    <t>SKU</t>
  </si>
  <si>
    <t>Brand code</t>
  </si>
  <si>
    <t>%Rebate</t>
  </si>
  <si>
    <t>Remark</t>
  </si>
  <si>
    <t>BUYER</t>
  </si>
  <si>
    <t>Mapping</t>
  </si>
  <si>
    <t>ALCHEMY</t>
  </si>
  <si>
    <t>MAC</t>
  </si>
  <si>
    <t>The Macallan Sherry Oak 30YO</t>
  </si>
  <si>
    <t>The Macallan Double Cask 18YO</t>
  </si>
  <si>
    <t>The Macallan Double Cask 30YO</t>
  </si>
  <si>
    <t>DISCONTINUED</t>
  </si>
  <si>
    <t/>
  </si>
  <si>
    <t>Boozia Distribution</t>
  </si>
  <si>
    <t>The Macallan Harmony Vibrant Oak</t>
  </si>
  <si>
    <t>The Macallan Harmony Collection Amber Meadow</t>
  </si>
  <si>
    <t>Chiangmai C.D. Supply</t>
  </si>
  <si>
    <t>The Macallan Harmony Collection Intense Arabica</t>
  </si>
  <si>
    <t>The Macallan Harmony Phoenix Honey Whisky</t>
  </si>
  <si>
    <t>04-SPWHI-07001883</t>
  </si>
  <si>
    <t>The Macallan A Night On Earth Scotch Whisky Y21</t>
  </si>
  <si>
    <t>The Macallan A Night On Earth Scotch Whisky Y22</t>
  </si>
  <si>
    <t>The Macallan A Night On Earth Scotch Whisky Y23</t>
  </si>
  <si>
    <t>The Macallan A Night On Earth Scotch Whisky Y24</t>
  </si>
  <si>
    <t>The Macallan A Night On Earth Scotch Whisky Y25</t>
  </si>
  <si>
    <t>The Macallan Time Space Mastery</t>
  </si>
  <si>
    <t>The Macallan Art is the Flower Whisky</t>
  </si>
  <si>
    <t>The Macallan Folio 8 Scotch Whisky</t>
  </si>
  <si>
    <t>The Macallan M Black Scotch Whisky</t>
  </si>
  <si>
    <t>The Macallan M Copper Scotch Whisky</t>
  </si>
  <si>
    <t>The Macallan M Scotch Whisky</t>
  </si>
  <si>
    <t>Highland Park</t>
  </si>
  <si>
    <t>HLP</t>
  </si>
  <si>
    <t>Highland Park 10YO</t>
  </si>
  <si>
    <t>Patong Wishkey</t>
  </si>
  <si>
    <t>TGR</t>
  </si>
  <si>
    <t>The Glenrothes Makers Cut</t>
  </si>
  <si>
    <t>The Glenrothes Vintage Reserve</t>
  </si>
  <si>
    <t>BLD</t>
  </si>
  <si>
    <t>Sompop Liqour House</t>
  </si>
  <si>
    <t>Bruichladdich 18 YO</t>
  </si>
  <si>
    <t>Bruichladdich 30 YO</t>
  </si>
  <si>
    <t>SOUTHERN BREW</t>
  </si>
  <si>
    <t>Bruichladdich Octomore 10.1</t>
  </si>
  <si>
    <t>Bruichladdich Octomore 13.1</t>
  </si>
  <si>
    <t>Bruichladdich Octomore 14.1</t>
  </si>
  <si>
    <t>Bruichladdich Octomore 14.2</t>
  </si>
  <si>
    <t>Bruichladdich Octomore 14.3</t>
  </si>
  <si>
    <t>Bruichladdich Black Art Whisky</t>
  </si>
  <si>
    <t>GGT</t>
  </si>
  <si>
    <t>TFG</t>
  </si>
  <si>
    <t>The Famous Grouse Finest 700ml</t>
  </si>
  <si>
    <t>Ubon Rungrueng Beverage</t>
  </si>
  <si>
    <t>The Famous Grouse Finest 1L</t>
  </si>
  <si>
    <t>The Famous Grouse Sherry Cask</t>
  </si>
  <si>
    <t>The Famous Grouse Smoky Black</t>
  </si>
  <si>
    <t>NAK</t>
  </si>
  <si>
    <t>Bushmills</t>
  </si>
  <si>
    <t>BUM</t>
  </si>
  <si>
    <t>Bushmills Black Bush Blend</t>
  </si>
  <si>
    <t>Bushmills Single Malt 10YO</t>
  </si>
  <si>
    <t>Bushmills Single Malt 12YO</t>
  </si>
  <si>
    <t>Bushmills Single Malt 16YO</t>
  </si>
  <si>
    <t>Bushmills Single Malt 21YO</t>
  </si>
  <si>
    <t>The Sexton</t>
  </si>
  <si>
    <t>TST</t>
  </si>
  <si>
    <t>WTK</t>
  </si>
  <si>
    <t>Wild Turkey 101 Bourbon</t>
  </si>
  <si>
    <t>Wild Turkey Bourbon 750ml</t>
  </si>
  <si>
    <t>Wild Turkey Bourbon 1L</t>
  </si>
  <si>
    <t>Wild Turkey Rye 40.5% 700ml</t>
  </si>
  <si>
    <t>37-SPLIQ-07507506</t>
  </si>
  <si>
    <t>Wild Turkey Kentucky Spirit Single Barrel</t>
  </si>
  <si>
    <t>Russell's</t>
  </si>
  <si>
    <t>Real Mccoy</t>
  </si>
  <si>
    <t>RMC</t>
  </si>
  <si>
    <t>Real Mccoy Bourbon Whiskey</t>
  </si>
  <si>
    <t>Kaibutsu</t>
  </si>
  <si>
    <t>KAI</t>
  </si>
  <si>
    <t>Kaibutsu Doragon 43%</t>
  </si>
  <si>
    <t>Kaibutsu Monki 43%</t>
  </si>
  <si>
    <t>SGT</t>
  </si>
  <si>
    <t>APT</t>
  </si>
  <si>
    <t>Appleton White Jamaican</t>
  </si>
  <si>
    <t>Appleton Special Dark Jamaican</t>
  </si>
  <si>
    <t>Appleton Estate Reserve Jamaican</t>
  </si>
  <si>
    <t>40-SPRUM-07502400</t>
  </si>
  <si>
    <t>KIN</t>
  </si>
  <si>
    <t>Kingston 62 Jamaica White Rum</t>
  </si>
  <si>
    <t>Mount Gay</t>
  </si>
  <si>
    <t>MGY</t>
  </si>
  <si>
    <t>Mt Gay Estate Rum</t>
  </si>
  <si>
    <t>Brugal</t>
  </si>
  <si>
    <t>BRU</t>
  </si>
  <si>
    <t>Brugal Supremo Blanco White Rum</t>
  </si>
  <si>
    <t>Kraken</t>
  </si>
  <si>
    <t>KKR</t>
  </si>
  <si>
    <t>MAT</t>
  </si>
  <si>
    <t>Matusalem Platino Rum</t>
  </si>
  <si>
    <t>Matusalem Gran Reserva Lefebre Rum</t>
  </si>
  <si>
    <t>Matusalem Insolito Rum</t>
  </si>
  <si>
    <t>24-SPBRA-03758190</t>
  </si>
  <si>
    <t>RMM</t>
  </si>
  <si>
    <t>Remy Martin XO Night 700ml</t>
  </si>
  <si>
    <t>Louis XIII Magnum 1.5L</t>
  </si>
  <si>
    <t>1500ml</t>
  </si>
  <si>
    <t>Louis XIII Decanter Jeroboam 3L</t>
  </si>
  <si>
    <t>3000ml</t>
  </si>
  <si>
    <t>Louis XIII Mathusalem 6L</t>
  </si>
  <si>
    <t>6000ml</t>
  </si>
  <si>
    <t>St Remy</t>
  </si>
  <si>
    <t>Bols Vodka</t>
  </si>
  <si>
    <t>BLV</t>
  </si>
  <si>
    <t>Bols Vodka 700ml</t>
  </si>
  <si>
    <t>Bols Vodka 1L</t>
  </si>
  <si>
    <t>Skyy</t>
  </si>
  <si>
    <t>SKY</t>
  </si>
  <si>
    <t>Skyy 180ml</t>
  </si>
  <si>
    <t>180ml</t>
  </si>
  <si>
    <t>Skyy 750ml</t>
  </si>
  <si>
    <t>Skyy 1L</t>
  </si>
  <si>
    <t>Hangar</t>
  </si>
  <si>
    <t>HG1</t>
  </si>
  <si>
    <t>Hangar 1 Straight Vodka</t>
  </si>
  <si>
    <t>Hangar 1 Buddha'S Hand Citron Vodka</t>
  </si>
  <si>
    <t>Hangar 1 Mandarin Blossom Vodka</t>
  </si>
  <si>
    <t>Hangar 1 Rose Vodka</t>
  </si>
  <si>
    <t>TTO</t>
  </si>
  <si>
    <t>Tito's Vodka 200ml</t>
  </si>
  <si>
    <t>Tito's Vodka 750ml</t>
  </si>
  <si>
    <t>Tito's Vodka 1L</t>
  </si>
  <si>
    <t>Tito's Vodka 1.75L</t>
  </si>
  <si>
    <t>1750ml</t>
  </si>
  <si>
    <t>GIN</t>
  </si>
  <si>
    <t>Bols Gin</t>
  </si>
  <si>
    <t>SVT</t>
  </si>
  <si>
    <t>Bulldog</t>
  </si>
  <si>
    <t>BUL</t>
  </si>
  <si>
    <t>Bulldog London Dry 750ml</t>
  </si>
  <si>
    <t>Bulldog London Dry 1L</t>
  </si>
  <si>
    <t>BIC</t>
  </si>
  <si>
    <t>Boodles</t>
  </si>
  <si>
    <t>BOD</t>
  </si>
  <si>
    <t>NO3</t>
  </si>
  <si>
    <t>Damrak</t>
  </si>
  <si>
    <t>DAM</t>
  </si>
  <si>
    <t>BLG</t>
  </si>
  <si>
    <t>HEK</t>
  </si>
  <si>
    <t>BOT</t>
  </si>
  <si>
    <t>The Botanist Islay Cask Rested Gin</t>
  </si>
  <si>
    <t>The Botanist Islay Cask Aged Gin</t>
  </si>
  <si>
    <t>FPL</t>
  </si>
  <si>
    <t>Four Pillars Fresh Yuzu</t>
  </si>
  <si>
    <t>Four Pillars Spiced Negroni Australian</t>
  </si>
  <si>
    <t>Four Pillars Barrel Aged Australian</t>
  </si>
  <si>
    <t>Four Pillars Australian Christmas</t>
  </si>
  <si>
    <t>Lady Trieu</t>
  </si>
  <si>
    <t>LDT</t>
  </si>
  <si>
    <t>Lady Trieu Contemporary Gin</t>
  </si>
  <si>
    <t>Lady Trieu Dalat Flowerbomb Gin</t>
  </si>
  <si>
    <t>Lady Trieu Hoi An Spice Road Gin</t>
  </si>
  <si>
    <t>Lady Trieu Mekong Delta Dry Gin 200ml</t>
  </si>
  <si>
    <t>Lady Trieu Mekong Delta Dry Gin</t>
  </si>
  <si>
    <t>Lady Trieu Sapa Citrus Tea Gin</t>
  </si>
  <si>
    <t>Lady Trieu King Orange Gin</t>
  </si>
  <si>
    <t>400 Conejos</t>
  </si>
  <si>
    <t>Creyente</t>
  </si>
  <si>
    <t>CYT</t>
  </si>
  <si>
    <t>Gran Centenario</t>
  </si>
  <si>
    <t>GCN</t>
  </si>
  <si>
    <t>Gran Centenario Plata Tequila</t>
  </si>
  <si>
    <t>Gran Centenario Reposado Tequila</t>
  </si>
  <si>
    <t>Gran Centenario Anejo Tequila</t>
  </si>
  <si>
    <t>Gran Centenario Leyenda Extra Anejo Tequila</t>
  </si>
  <si>
    <t>Maestro Dobel</t>
  </si>
  <si>
    <t>MTD</t>
  </si>
  <si>
    <t>Maestro Dobel Silver Tequila</t>
  </si>
  <si>
    <t>Maestro Dobel Diamante Tequila</t>
  </si>
  <si>
    <t>Maestro Dobel Reposado Tequila</t>
  </si>
  <si>
    <t>Maestro Dobel Anejo Tequila</t>
  </si>
  <si>
    <t>Maestro Dobel Humito Smoked Silver Tequila</t>
  </si>
  <si>
    <t>Maestro Dobel 50 Cristalino</t>
  </si>
  <si>
    <t>18T</t>
  </si>
  <si>
    <t>1800 Tequila Cristalino</t>
  </si>
  <si>
    <t>1800 Tequila Milenio</t>
  </si>
  <si>
    <t>1800 Tequila Guachimonton Anejo</t>
  </si>
  <si>
    <t>20-SPTEQ-07000830</t>
  </si>
  <si>
    <t>JOC</t>
  </si>
  <si>
    <t>Jose Cuervo Reserva De La Familia Platino</t>
  </si>
  <si>
    <t>Jose Cuervo Reserva De La Familia Extra Anejo Tequila</t>
  </si>
  <si>
    <t>Jose Cuervo Especial Reposado</t>
  </si>
  <si>
    <t>Jose Cuervo Especial Reposado Limited Edition 2022</t>
  </si>
  <si>
    <t>Jose Cuervo Especial Reposado Limited Edition 2023</t>
  </si>
  <si>
    <t>Jose Cuervo Especial Reposado Limited Edition 2024</t>
  </si>
  <si>
    <t>Jose Cuervo Especial Reposado Limited Edition 2025</t>
  </si>
  <si>
    <t>Jose Cuervo Especial Silver Limited Edition 2024</t>
  </si>
  <si>
    <t>Jose Cuervo Especial Silver Limited Edition 2025</t>
  </si>
  <si>
    <t>Jose Cuervo Especial Plata Limited Edition</t>
  </si>
  <si>
    <t>COT</t>
  </si>
  <si>
    <t>Cointreau 350ml</t>
  </si>
  <si>
    <t>Cointreau 700ml</t>
  </si>
  <si>
    <t>Galliano Espresso</t>
  </si>
  <si>
    <t>GAL</t>
  </si>
  <si>
    <t>Galliano Espresso Liqueur 500ml</t>
  </si>
  <si>
    <t>Galliano Vanilla Liqueur 500ml</t>
  </si>
  <si>
    <t>Galliano Vanilla Liqueur 700ml</t>
  </si>
  <si>
    <t>VAC</t>
  </si>
  <si>
    <t>FRG</t>
  </si>
  <si>
    <t>Passoa</t>
  </si>
  <si>
    <t>PSO</t>
  </si>
  <si>
    <t>Passoa Liqueur</t>
  </si>
  <si>
    <t>X-Rated</t>
  </si>
  <si>
    <t>XRT</t>
  </si>
  <si>
    <t>X-Rated Fusion Liqueur</t>
  </si>
  <si>
    <t>Bols Liqueur</t>
  </si>
  <si>
    <t>BOL</t>
  </si>
  <si>
    <t>Bols Amaretto</t>
  </si>
  <si>
    <t>Bols Apricot Brandy</t>
  </si>
  <si>
    <t>Bols Banana</t>
  </si>
  <si>
    <t>Bols Blue Curacao</t>
  </si>
  <si>
    <t>Bols Cacao Brown</t>
  </si>
  <si>
    <t>Bols Cacao White</t>
  </si>
  <si>
    <t>Bols Cherry Brandy</t>
  </si>
  <si>
    <t>Bols Crème De Cassis</t>
  </si>
  <si>
    <t>Bols Dry Orange</t>
  </si>
  <si>
    <t>Bols Elderflower</t>
  </si>
  <si>
    <t>Bols Lychee</t>
  </si>
  <si>
    <t>Bols Melon</t>
  </si>
  <si>
    <t>Bols Peach</t>
  </si>
  <si>
    <t>Bols Peppermint Green</t>
  </si>
  <si>
    <t>Bols Sour Apple</t>
  </si>
  <si>
    <t>Bols Strawberry</t>
  </si>
  <si>
    <t>Bols Triple Sec</t>
  </si>
  <si>
    <t>Bols Brown Cream</t>
  </si>
  <si>
    <t>Aperol</t>
  </si>
  <si>
    <t>Aperol 700ml</t>
  </si>
  <si>
    <t>Aperol 1L</t>
  </si>
  <si>
    <t>CAM</t>
  </si>
  <si>
    <t>Campari 25% 200ml</t>
  </si>
  <si>
    <t>Campari 25% 750ml</t>
  </si>
  <si>
    <t>Campari 25% 1L</t>
  </si>
  <si>
    <t>Campari Cask Tales Bourbon Barrels</t>
  </si>
  <si>
    <t>Averna</t>
  </si>
  <si>
    <t>AVN</t>
  </si>
  <si>
    <t>Braulio</t>
  </si>
  <si>
    <t>BRA</t>
  </si>
  <si>
    <t>CYN</t>
  </si>
  <si>
    <t>CZV</t>
  </si>
  <si>
    <t>Cinzano Vermouth Rosso 1L</t>
  </si>
  <si>
    <t>Cinzano Bottega Rosso 1757</t>
  </si>
  <si>
    <t>Cinzano Bottega Extra Dry 1757</t>
  </si>
  <si>
    <t>CZS</t>
  </si>
  <si>
    <t>42-SPSPA-07500938</t>
  </si>
  <si>
    <t>POM</t>
  </si>
  <si>
    <t>Champagne Pommery Brut Royal 1.5L</t>
  </si>
  <si>
    <t>Champagne Pommery Brut Royal 3L</t>
  </si>
  <si>
    <t>Champagne Pommery Brut Royal 6L</t>
  </si>
  <si>
    <t>Champagne Pommery Brut Royal 9L</t>
  </si>
  <si>
    <t>9000ml</t>
  </si>
  <si>
    <t>Champagne Pommery Silver</t>
  </si>
  <si>
    <t>Telmont</t>
  </si>
  <si>
    <t>TEL</t>
  </si>
  <si>
    <t>Champagne Telmont Sans Soufre</t>
  </si>
  <si>
    <t>Champagne Telmont Vinotheque</t>
  </si>
  <si>
    <t>Champagne Telmont Blanc De Blancs</t>
  </si>
  <si>
    <t>Champagne Telmont Reserve Rose</t>
  </si>
  <si>
    <t>Champagne Telmont Reserve Rose 1.5L</t>
  </si>
  <si>
    <t>Champagne Telmont Reserve Brut</t>
  </si>
  <si>
    <t>Champagne Telmont Reserve Brut 1.5L</t>
  </si>
  <si>
    <t>Champagne Telmont Reserve Brut 3L</t>
  </si>
  <si>
    <t>Champagne Telmont Reserve Brut 6L</t>
  </si>
  <si>
    <t>Grand Marnier</t>
  </si>
  <si>
    <t>GMN</t>
  </si>
  <si>
    <t>Grand Marnier Liqueur</t>
  </si>
  <si>
    <t>99-SL001-07000012</t>
  </si>
  <si>
    <t>Branca</t>
  </si>
  <si>
    <t>Bitter</t>
  </si>
  <si>
    <t>Fernet</t>
  </si>
  <si>
    <t>BRC</t>
  </si>
  <si>
    <t>Fernet Branca Bitters 700ml</t>
  </si>
  <si>
    <t>Branca Fernet Liqueur 750 ML.</t>
  </si>
  <si>
    <t>Branca Fernet Liqueur</t>
  </si>
  <si>
    <t>CARPANO</t>
  </si>
  <si>
    <t>Carpano Classico Vermouth</t>
  </si>
  <si>
    <t>Carpano Bianco Vermouth</t>
  </si>
  <si>
    <t>Carpano Antica Formula Vermnouth</t>
  </si>
  <si>
    <t>Carpano Dry Vermouth</t>
  </si>
  <si>
    <t>Carpano Punt E Mes</t>
  </si>
  <si>
    <t>Grand Marnier Cuvee Du Centenaire Liqueur</t>
  </si>
  <si>
    <t>Nhau Vietnamese Rice Vodka</t>
  </si>
  <si>
    <t>OUZ</t>
  </si>
  <si>
    <t>Ancho</t>
  </si>
  <si>
    <t>Ancho Reyes Verde Liqueur</t>
  </si>
  <si>
    <t>Bareksten</t>
  </si>
  <si>
    <t>Gin</t>
  </si>
  <si>
    <t>BAR</t>
  </si>
  <si>
    <t>Bareksten Botanical Gin</t>
  </si>
  <si>
    <t>BIGGAR &amp; LEITH</t>
  </si>
  <si>
    <t>BGL</t>
  </si>
  <si>
    <t>Hotel Starlino Aperitivo Orange</t>
  </si>
  <si>
    <t>Hotel Starlino Aperitivo Rose</t>
  </si>
  <si>
    <t>Hotel Starlino Vermouth Rosso</t>
  </si>
  <si>
    <t>Shanky'S Whip Liqueur And Whisky Blend</t>
  </si>
  <si>
    <t>Stambecco Amaro Maraschino Liqueur</t>
  </si>
  <si>
    <t>Hotel Starlino Aperitivo Elderflower</t>
  </si>
  <si>
    <t>Whisky</t>
  </si>
  <si>
    <t>Butterfly Cannon Rosa Tequila 0.5L</t>
  </si>
  <si>
    <t>Butterfly Cannon Cristalino Tequila 0.5L</t>
  </si>
  <si>
    <t>Biggar &amp; Leith</t>
  </si>
  <si>
    <t>Rum</t>
  </si>
  <si>
    <t>Spytail Ginger Rum 0.7L</t>
  </si>
  <si>
    <t>Stambecco Tiramisu Liqueur 0.7L</t>
  </si>
  <si>
    <t>Butterfly Cannon Blue Tequila 0.5L</t>
  </si>
  <si>
    <t>Borghetti Espresso Liqueur</t>
  </si>
  <si>
    <t>CAZ</t>
  </si>
  <si>
    <t>Mezcal Clase Azul Durango</t>
  </si>
  <si>
    <t>Tequila Clase Azul Anejo</t>
  </si>
  <si>
    <t>Tequila Clase Azul Gold</t>
  </si>
  <si>
    <t>Tequila Clase Azul Plata</t>
  </si>
  <si>
    <t>Tequila Clase Azul Reposado</t>
  </si>
  <si>
    <t>Tequila Clase Azul Reposado 1L (25 Anniversary Limited Edition)</t>
  </si>
  <si>
    <t>Tequila Clase Azul Ultra</t>
  </si>
  <si>
    <t>Clase Azul Guerrero Mezcal</t>
  </si>
  <si>
    <t>Clase Azul San Luis Potosi Mezcal</t>
  </si>
  <si>
    <t>Clase Azul Reposado Tequila (200)</t>
  </si>
  <si>
    <t>Clase Azul Dia De Los Muertos Tequila (2022)</t>
  </si>
  <si>
    <t>Clase Azul Dia De Los Muertos Tequila (2024)</t>
  </si>
  <si>
    <t>Clase Azul Blanco Ahumado Tequila</t>
  </si>
  <si>
    <t>Clase Azul Reposado Tequila 1750ml</t>
  </si>
  <si>
    <t>Clase Azul Dia De Muertos Aromas Tequila (2023)</t>
  </si>
  <si>
    <t>D.Rock</t>
  </si>
  <si>
    <t>DRC</t>
  </si>
  <si>
    <t>D.Rock Rose Champagne</t>
  </si>
  <si>
    <t>D.Rock Gold Champagne</t>
  </si>
  <si>
    <t>D.Rock Gold Luminus Champagne</t>
  </si>
  <si>
    <t>Glenturret</t>
  </si>
  <si>
    <t>GTR</t>
  </si>
  <si>
    <t>The Glenturret 12 Years Whisky (2023)</t>
  </si>
  <si>
    <t>Glenturret Peat Smoked 10 Years Whisky</t>
  </si>
  <si>
    <t>The Glenturret Triple Wood Whisky (2023)</t>
  </si>
  <si>
    <t>The Glenturret 30 Years Whisky (2022)</t>
  </si>
  <si>
    <t>The Glenturret Jaguar Whisky</t>
  </si>
  <si>
    <t>Great Wines</t>
  </si>
  <si>
    <t>KYO</t>
  </si>
  <si>
    <t>White Rabbit Vodka</t>
  </si>
  <si>
    <t>FTS</t>
  </si>
  <si>
    <t>Drumshanbo Gunpowder Brazilian Pineapple Irish Gin</t>
  </si>
  <si>
    <t>Drumshanbo Gunpowder Sardinian Citrus Irish Gin</t>
  </si>
  <si>
    <t>Drumshanbo Gunpowder California Orange Irish Gin</t>
  </si>
  <si>
    <t>J.T.W.</t>
  </si>
  <si>
    <t>LUN</t>
  </si>
  <si>
    <t>Italicus Rosolio Di Bergamotto Liqueur</t>
  </si>
  <si>
    <t>Jackson'S Winery</t>
  </si>
  <si>
    <t>Jaquila Jasmine Liqueur 0.7L</t>
  </si>
  <si>
    <t xml:space="preserve">Kilo Hooch  </t>
  </si>
  <si>
    <t>Kilo Gin 70Cl.</t>
  </si>
  <si>
    <t>Kilo Gin 33Cl.</t>
  </si>
  <si>
    <t>Kilo Rum 33Cl.</t>
  </si>
  <si>
    <t>Kilo Rum 70Cl.</t>
  </si>
  <si>
    <t>MIN</t>
  </si>
  <si>
    <t>Kilo Vodka 33Cl.</t>
  </si>
  <si>
    <t>Kilo Vodka 70Cl.</t>
  </si>
  <si>
    <t>Kyoto Whisky Aka-Obi</t>
  </si>
  <si>
    <t>Lark</t>
  </si>
  <si>
    <t>LRK</t>
  </si>
  <si>
    <t>Forty Spotted Citrus Pepperberry Gin</t>
  </si>
  <si>
    <t>Forty Spotted Raspberry And Rose Gin</t>
  </si>
  <si>
    <t>Forty Spotted Bush Honey Gin</t>
  </si>
  <si>
    <t>Lark Chinotto Citrus Cask Whisky</t>
  </si>
  <si>
    <t>Forty Spotted Wild Rose Gin</t>
  </si>
  <si>
    <t>Forty Spotted Classic Tassie Gin</t>
  </si>
  <si>
    <t>Lark Classic Cask Whisky</t>
  </si>
  <si>
    <t>Lark Tasmanian Peated Whisky</t>
  </si>
  <si>
    <t>Lark Tasmanian Symphony No.1 Whisky 0.5L</t>
  </si>
  <si>
    <t>SCA</t>
  </si>
  <si>
    <t>Teremana</t>
  </si>
  <si>
    <t>TRM</t>
  </si>
  <si>
    <t>Teremana Blanco Tequila</t>
  </si>
  <si>
    <t>Teremana Anejo Tequila</t>
  </si>
  <si>
    <t>Teremana Reposado Tequila</t>
  </si>
  <si>
    <t>Umami</t>
  </si>
  <si>
    <t>Cocktail  Enhancer</t>
  </si>
  <si>
    <t>Aer Cocktail Enhancer</t>
  </si>
  <si>
    <t>120ml</t>
  </si>
  <si>
    <t>Wine</t>
  </si>
  <si>
    <t>Minuit Rose</t>
  </si>
  <si>
    <t>The Lunar Collection By Maurel Freres Full Moon</t>
  </si>
  <si>
    <t>The Lunar Collection By Maurel Freres Half Moon</t>
  </si>
  <si>
    <t>The Lunar Collection By Maurel Freres Cresent Moon</t>
  </si>
  <si>
    <t>The Lunar Collection By Maurel Freres Cresent Moon 3L</t>
  </si>
  <si>
    <t>Minuit Rose 1.5L</t>
  </si>
  <si>
    <t>DIC</t>
  </si>
  <si>
    <t>Dictador 12 Years Rum</t>
  </si>
  <si>
    <t>Dictador 20 Years Rum</t>
  </si>
  <si>
    <t>Dictador Game Changer Lilac</t>
  </si>
  <si>
    <t>Dictador Game Changer Neon Yellow</t>
  </si>
  <si>
    <t>Product Name in ROI</t>
  </si>
  <si>
    <t xml:space="preserve">info. From Accounting </t>
  </si>
  <si>
    <t>BRAND OWNER</t>
  </si>
  <si>
    <t>CATEGORY</t>
  </si>
  <si>
    <t>BRAND</t>
  </si>
  <si>
    <t>AAT Code</t>
  </si>
  <si>
    <t>DESCRIPTION</t>
  </si>
  <si>
    <t>Product name</t>
  </si>
  <si>
    <t>GD CODE</t>
  </si>
  <si>
    <t>BBC CODE</t>
  </si>
  <si>
    <t>MCT CODE</t>
  </si>
  <si>
    <t>MCT in flowacoount CODE</t>
  </si>
  <si>
    <t>BOTTLE/CS</t>
  </si>
  <si>
    <t>SIZE/ML</t>
  </si>
  <si>
    <t>ABV(%)</t>
  </si>
  <si>
    <t>ORIGIN</t>
  </si>
  <si>
    <t>Ship from</t>
  </si>
  <si>
    <t>Storage (Ambient, Non-Air Condition vs Temperature Controlled Room, Air-Condition)</t>
  </si>
  <si>
    <t>AAT/ BBCT Portfolio</t>
  </si>
  <si>
    <t>Existing/ Dis Cont SKU/ POSM/ To be Cleared</t>
  </si>
  <si>
    <t>Top 20 SKU</t>
  </si>
  <si>
    <t>Ambient/ Non-AC</t>
  </si>
  <si>
    <t>AAT</t>
  </si>
  <si>
    <t>POSM To be cleared</t>
  </si>
  <si>
    <t>Cinzano Vermouth</t>
  </si>
  <si>
    <t>Silver</t>
  </si>
  <si>
    <t>GABO01</t>
  </si>
  <si>
    <t>ALC-GIN003</t>
  </si>
  <si>
    <t>Holland</t>
  </si>
  <si>
    <t>Discontinued SKU</t>
  </si>
  <si>
    <t>Bols Genever</t>
  </si>
  <si>
    <t>05BO700015</t>
  </si>
  <si>
    <t>GABO02</t>
  </si>
  <si>
    <t>ALC-GIN004</t>
  </si>
  <si>
    <t>Existing SKU</t>
  </si>
  <si>
    <t>05BO700006</t>
  </si>
  <si>
    <t>LABO18</t>
  </si>
  <si>
    <t>ALC-LIQ037</t>
  </si>
  <si>
    <t>05BO700012</t>
  </si>
  <si>
    <t>Netherlands</t>
  </si>
  <si>
    <t>05BO700020</t>
  </si>
  <si>
    <t>LABO17</t>
  </si>
  <si>
    <t>ALC-LIQ036</t>
  </si>
  <si>
    <t>05BO700001</t>
  </si>
  <si>
    <t>LABO01</t>
  </si>
  <si>
    <t>ALC-LIQ020</t>
  </si>
  <si>
    <t>05BO700002</t>
  </si>
  <si>
    <t>LABO02</t>
  </si>
  <si>
    <t>ALC-LIQ021</t>
  </si>
  <si>
    <t>05BO700005</t>
  </si>
  <si>
    <t>LABO04</t>
  </si>
  <si>
    <t>ALC-LIQ023</t>
  </si>
  <si>
    <t>05BO700009</t>
  </si>
  <si>
    <t>LABO07</t>
  </si>
  <si>
    <t>ALC-LIQ026</t>
  </si>
  <si>
    <t>05BO700003</t>
  </si>
  <si>
    <t>LABO03</t>
  </si>
  <si>
    <t>ALC-LIQ022</t>
  </si>
  <si>
    <t>05BO700010</t>
  </si>
  <si>
    <t>05BO700007</t>
  </si>
  <si>
    <t>LABO05</t>
  </si>
  <si>
    <t>ALC-LIQ024</t>
  </si>
  <si>
    <t>05BO700008</t>
  </si>
  <si>
    <t>LABO06</t>
  </si>
  <si>
    <t>ALC-LIQ025</t>
  </si>
  <si>
    <t>05BO700011</t>
  </si>
  <si>
    <t>LABO09</t>
  </si>
  <si>
    <t>ALC-LIQ028</t>
  </si>
  <si>
    <t>05BO700013</t>
  </si>
  <si>
    <t>LABO11</t>
  </si>
  <si>
    <t>ALC-LIQ030</t>
  </si>
  <si>
    <t>05BO700014</t>
  </si>
  <si>
    <t>LABO12</t>
  </si>
  <si>
    <t>ALC-LIQ031</t>
  </si>
  <si>
    <t>05BO700016</t>
  </si>
  <si>
    <t>LABO13</t>
  </si>
  <si>
    <t>ALC-LIQ032</t>
  </si>
  <si>
    <t>05BO700019</t>
  </si>
  <si>
    <t>LABO16</t>
  </si>
  <si>
    <t>ALC-LIQ035</t>
  </si>
  <si>
    <t>05BO700018</t>
  </si>
  <si>
    <t>LABO15</t>
  </si>
  <si>
    <t>ALC-LIQ034</t>
  </si>
  <si>
    <t>05BO700017</t>
  </si>
  <si>
    <t>LABO14</t>
  </si>
  <si>
    <t>ALC-LIQ033</t>
  </si>
  <si>
    <t>VABO01</t>
  </si>
  <si>
    <t>ALC-VOD001</t>
  </si>
  <si>
    <t>05BO701001</t>
  </si>
  <si>
    <t>VABO01-1</t>
  </si>
  <si>
    <t>ALC-VOD002</t>
  </si>
  <si>
    <t>05BO101001</t>
  </si>
  <si>
    <t>Galliano</t>
  </si>
  <si>
    <t>05GA500002</t>
  </si>
  <si>
    <t>LAGA01</t>
  </si>
  <si>
    <t>ALC-LIQ047</t>
  </si>
  <si>
    <t>Italy</t>
  </si>
  <si>
    <t>05GA500001</t>
  </si>
  <si>
    <t>LAGA02</t>
  </si>
  <si>
    <t>ALC-LIQ048</t>
  </si>
  <si>
    <t>05GA700001</t>
  </si>
  <si>
    <t>LAGA02-1</t>
  </si>
  <si>
    <t>ALC-LIQ049</t>
  </si>
  <si>
    <t>05HE750001</t>
  </si>
  <si>
    <t>Edrington</t>
  </si>
  <si>
    <t>02MC707201</t>
  </si>
  <si>
    <t>WAMA18</t>
  </si>
  <si>
    <t>ALC-WHK081</t>
  </si>
  <si>
    <t>Scotland</t>
  </si>
  <si>
    <t>Limited Editions</t>
  </si>
  <si>
    <t>02MC707301</t>
  </si>
  <si>
    <t>WAMA19</t>
  </si>
  <si>
    <t>ALC-WHK082</t>
  </si>
  <si>
    <t>02MC707123</t>
  </si>
  <si>
    <t>02MC704023</t>
  </si>
  <si>
    <t>02MC703023</t>
  </si>
  <si>
    <t>WAMA10</t>
  </si>
  <si>
    <t>ALC-WHK073</t>
  </si>
  <si>
    <t>Singpore</t>
  </si>
  <si>
    <t>02MC703024</t>
  </si>
  <si>
    <t>02MC704024</t>
  </si>
  <si>
    <t>02MC703025</t>
  </si>
  <si>
    <t>02MC704025</t>
  </si>
  <si>
    <t>02MC701030</t>
  </si>
  <si>
    <t>WAMA21</t>
  </si>
  <si>
    <t>ALC-WHK084</t>
  </si>
  <si>
    <t>02MC703021</t>
  </si>
  <si>
    <t>02MC704022</t>
  </si>
  <si>
    <t>02MC704021</t>
  </si>
  <si>
    <t>02MC706001</t>
  </si>
  <si>
    <t>WAMA14</t>
  </si>
  <si>
    <t>ALC-WHK077</t>
  </si>
  <si>
    <t>02MC703022</t>
  </si>
  <si>
    <t>WAMA09</t>
  </si>
  <si>
    <t>ALC-WHK072</t>
  </si>
  <si>
    <t>02MC709001</t>
  </si>
  <si>
    <t>ALC-WHK086</t>
  </si>
  <si>
    <t>02MC706022</t>
  </si>
  <si>
    <t>02MC705001</t>
  </si>
  <si>
    <t>02MC705002</t>
  </si>
  <si>
    <t>02MC708001</t>
  </si>
  <si>
    <t>02MC701012</t>
  </si>
  <si>
    <t>WAMA01</t>
  </si>
  <si>
    <t>ALC-WHK064</t>
  </si>
  <si>
    <t>02MC709002</t>
  </si>
  <si>
    <t>02MC707122</t>
  </si>
  <si>
    <t>02MC705003</t>
  </si>
  <si>
    <t>02MC705004</t>
  </si>
  <si>
    <t>02MC702025</t>
  </si>
  <si>
    <t>02MC702030</t>
  </si>
  <si>
    <t>WAMA20</t>
  </si>
  <si>
    <t>ALC-WHK083</t>
  </si>
  <si>
    <t>02MC702012</t>
  </si>
  <si>
    <t>WAMA04</t>
  </si>
  <si>
    <t>ALC-WHK067</t>
  </si>
  <si>
    <t>02MC701015</t>
  </si>
  <si>
    <t>WAMA02</t>
  </si>
  <si>
    <t>ALC-WHK065</t>
  </si>
  <si>
    <t>02MC700023</t>
  </si>
  <si>
    <t>WAMA07</t>
  </si>
  <si>
    <t>ALC-WHK070</t>
  </si>
  <si>
    <t>02MC705005</t>
  </si>
  <si>
    <t>02MC701018</t>
  </si>
  <si>
    <t>WAMA03</t>
  </si>
  <si>
    <t>ALC-WHK066</t>
  </si>
  <si>
    <t>02MC705006</t>
  </si>
  <si>
    <t>02MC702018</t>
  </si>
  <si>
    <t>WAMA05</t>
  </si>
  <si>
    <t>ALC-WHK068</t>
  </si>
  <si>
    <t>WAMA25</t>
  </si>
  <si>
    <t>ALC-WHK088</t>
  </si>
  <si>
    <t>02FM701001</t>
  </si>
  <si>
    <t>WAFG01</t>
  </si>
  <si>
    <t>ALC-WHK043</t>
  </si>
  <si>
    <t>02FM702001</t>
  </si>
  <si>
    <t>WAFG02</t>
  </si>
  <si>
    <t>ALC-WHK045</t>
  </si>
  <si>
    <t>02FM703001</t>
  </si>
  <si>
    <t>Naked</t>
  </si>
  <si>
    <t>WANM01</t>
  </si>
  <si>
    <t>ALC-WHK093</t>
  </si>
  <si>
    <t>02NA700001</t>
  </si>
  <si>
    <t>02FM101001</t>
  </si>
  <si>
    <t>WAFG01-1</t>
  </si>
  <si>
    <t>ALC-WHK044</t>
  </si>
  <si>
    <t>02BG700001</t>
  </si>
  <si>
    <t>RABR03</t>
  </si>
  <si>
    <t>ALC-RUM007</t>
  </si>
  <si>
    <t>Dominican</t>
  </si>
  <si>
    <t>02BG701A01</t>
  </si>
  <si>
    <t>02BG700088</t>
  </si>
  <si>
    <t>RABR01</t>
  </si>
  <si>
    <t>ALC-RUM005</t>
  </si>
  <si>
    <t>05PA700001</t>
  </si>
  <si>
    <t>LAPA01</t>
  </si>
  <si>
    <t>ALC-LIQ052</t>
  </si>
  <si>
    <t>France</t>
  </si>
  <si>
    <t>Vaccari</t>
  </si>
  <si>
    <t>05VA700001</t>
  </si>
  <si>
    <t>LAVA01</t>
  </si>
  <si>
    <t>ALC-LIQ053</t>
  </si>
  <si>
    <t>02HP701015</t>
  </si>
  <si>
    <t>WAHP03</t>
  </si>
  <si>
    <t>ALC-WHK057</t>
  </si>
  <si>
    <t>02HP701012</t>
  </si>
  <si>
    <t>WAHP02</t>
  </si>
  <si>
    <t>ALC-WHK056</t>
  </si>
  <si>
    <t>02HP701010</t>
  </si>
  <si>
    <t>WAHP01</t>
  </si>
  <si>
    <t>ALC-WHK055</t>
  </si>
  <si>
    <t>02HP701018</t>
  </si>
  <si>
    <t>WAHP04</t>
  </si>
  <si>
    <t>ALC-WHK058</t>
  </si>
  <si>
    <t>WAHP05</t>
  </si>
  <si>
    <t>ALC-WHK059</t>
  </si>
  <si>
    <t>02HP700001</t>
  </si>
  <si>
    <t>WAHP06</t>
  </si>
  <si>
    <t>ALC-WHK060</t>
  </si>
  <si>
    <t>02GT701012</t>
  </si>
  <si>
    <t>WAGL01</t>
  </si>
  <si>
    <t>ALC-WHK051</t>
  </si>
  <si>
    <t>02GT700001</t>
  </si>
  <si>
    <t>WAGL04</t>
  </si>
  <si>
    <t>ALC-WHK054</t>
  </si>
  <si>
    <t>02GT701018</t>
  </si>
  <si>
    <t>WAGL02</t>
  </si>
  <si>
    <t>ALC-WHK052</t>
  </si>
  <si>
    <t>02GT701025</t>
  </si>
  <si>
    <t>WAGL03</t>
  </si>
  <si>
    <t>ALC-WHK053</t>
  </si>
  <si>
    <t>NO.3</t>
  </si>
  <si>
    <t>02NO700001</t>
  </si>
  <si>
    <t>GAN301</t>
  </si>
  <si>
    <t>ALC-GIN026</t>
  </si>
  <si>
    <t>Four</t>
  </si>
  <si>
    <t>08FO700007</t>
  </si>
  <si>
    <t>Australia</t>
  </si>
  <si>
    <t>08FO700004</t>
  </si>
  <si>
    <t>GAFP02</t>
  </si>
  <si>
    <t>ALC-GIN012</t>
  </si>
  <si>
    <t>08FO700001</t>
  </si>
  <si>
    <t>GIN1</t>
  </si>
  <si>
    <t>ALC-GIN013</t>
  </si>
  <si>
    <t>08FO700006</t>
  </si>
  <si>
    <t>08FO700003</t>
  </si>
  <si>
    <t>GAFP06</t>
  </si>
  <si>
    <t>ALC-GIN016</t>
  </si>
  <si>
    <t>08FO700002</t>
  </si>
  <si>
    <t>GAFP07</t>
  </si>
  <si>
    <t>ALC-GIN017</t>
  </si>
  <si>
    <t>Ferdinand'S</t>
  </si>
  <si>
    <t>GAFE01</t>
  </si>
  <si>
    <t>ALC-GIN010</t>
  </si>
  <si>
    <t>1800</t>
  </si>
  <si>
    <t>0318750007</t>
  </si>
  <si>
    <t>TA1801</t>
  </si>
  <si>
    <t>ALC-TEQ001</t>
  </si>
  <si>
    <t>Mexico</t>
  </si>
  <si>
    <t>0318750001</t>
  </si>
  <si>
    <t>Maxico</t>
  </si>
  <si>
    <t>0318750003</t>
  </si>
  <si>
    <t>TA1803</t>
  </si>
  <si>
    <t>ALC-TEQ003</t>
  </si>
  <si>
    <t>0318750006</t>
  </si>
  <si>
    <t>TA1806</t>
  </si>
  <si>
    <t>ALC-TEQ006</t>
  </si>
  <si>
    <t>0318750002</t>
  </si>
  <si>
    <t>TA1804</t>
  </si>
  <si>
    <t>ALC-TEQ004</t>
  </si>
  <si>
    <t>0318750005</t>
  </si>
  <si>
    <t>TA1807</t>
  </si>
  <si>
    <t>ALC-TEQ007</t>
  </si>
  <si>
    <t>0318750004</t>
  </si>
  <si>
    <t>TA1805</t>
  </si>
  <si>
    <t>ALC-TEQ005</t>
  </si>
  <si>
    <t>Jose</t>
  </si>
  <si>
    <t>03JO751R24</t>
  </si>
  <si>
    <t>03JO751S24</t>
  </si>
  <si>
    <t>03JO701R25</t>
  </si>
  <si>
    <t>03JO701S25</t>
  </si>
  <si>
    <t>03JO701R01</t>
  </si>
  <si>
    <t>ALC-TEQ012</t>
  </si>
  <si>
    <t>03JO701S01</t>
  </si>
  <si>
    <t>TAJC02-1</t>
  </si>
  <si>
    <t>ALC-TEQ014</t>
  </si>
  <si>
    <t>03JO701R02</t>
  </si>
  <si>
    <t>03JO702R01</t>
  </si>
  <si>
    <t>TAJC03</t>
  </si>
  <si>
    <t>ALC-TEQ016</t>
  </si>
  <si>
    <t>03JO702B01</t>
  </si>
  <si>
    <t>TAJC04</t>
  </si>
  <si>
    <t>ALC-TEQ017</t>
  </si>
  <si>
    <t>03JO701S02</t>
  </si>
  <si>
    <t>03JO702B02</t>
  </si>
  <si>
    <t>03JO702R02</t>
  </si>
  <si>
    <t>03JO701R23</t>
  </si>
  <si>
    <t>03JO753E01</t>
  </si>
  <si>
    <t>TAJC07</t>
  </si>
  <si>
    <t>ALC-TEQ021</t>
  </si>
  <si>
    <t>03JO753P01</t>
  </si>
  <si>
    <t>TAJC08</t>
  </si>
  <si>
    <t>ALC-TEQ020</t>
  </si>
  <si>
    <t>03JO751S23</t>
  </si>
  <si>
    <t>03KK700001</t>
  </si>
  <si>
    <t>RAKR01</t>
  </si>
  <si>
    <t>ALC-RUM010</t>
  </si>
  <si>
    <t>Trinidad &amp; Tobago</t>
  </si>
  <si>
    <t>03BL700001</t>
  </si>
  <si>
    <t>GABG01</t>
  </si>
  <si>
    <t>ALC-GIN001</t>
  </si>
  <si>
    <t>United Kingdom</t>
  </si>
  <si>
    <t>WABU02-1</t>
  </si>
  <si>
    <t>ALC-WHK038</t>
  </si>
  <si>
    <t>03BM700002</t>
  </si>
  <si>
    <t>WABU01</t>
  </si>
  <si>
    <t>ALC-WHK036</t>
  </si>
  <si>
    <t>Ireland</t>
  </si>
  <si>
    <t>03BM701010</t>
  </si>
  <si>
    <t>03BM700001</t>
  </si>
  <si>
    <t>WABU02</t>
  </si>
  <si>
    <t>ALC-WHK037</t>
  </si>
  <si>
    <t>03BM701012</t>
  </si>
  <si>
    <t>WABU04</t>
  </si>
  <si>
    <t>ALC-WHK040</t>
  </si>
  <si>
    <t>03BM701016</t>
  </si>
  <si>
    <t>WABU05</t>
  </si>
  <si>
    <t>ALC-WHK041</t>
  </si>
  <si>
    <t>03BM701021</t>
  </si>
  <si>
    <t>WABU06</t>
  </si>
  <si>
    <t>ALC-WHK042</t>
  </si>
  <si>
    <t>Remy Cointreau</t>
  </si>
  <si>
    <t>Cognac</t>
  </si>
  <si>
    <t>CARE01-2</t>
  </si>
  <si>
    <t>ALC-COG009</t>
  </si>
  <si>
    <t>CARE02-2</t>
  </si>
  <si>
    <t>ALC-COG013</t>
  </si>
  <si>
    <t>CARE03-2</t>
  </si>
  <si>
    <t>ALC-COG016</t>
  </si>
  <si>
    <t>04RM701C26</t>
  </si>
  <si>
    <t>CARE01-3</t>
  </si>
  <si>
    <t>ALC-COG010</t>
  </si>
  <si>
    <t>04RM702C26</t>
  </si>
  <si>
    <t>CARE03-3</t>
  </si>
  <si>
    <t>ALC-COG017</t>
  </si>
  <si>
    <t>04RM701001</t>
  </si>
  <si>
    <t>CARE01</t>
  </si>
  <si>
    <t>ALC-COG007</t>
  </si>
  <si>
    <t>CARE05</t>
  </si>
  <si>
    <t>ALC-COG023</t>
  </si>
  <si>
    <t>04RM704001</t>
  </si>
  <si>
    <t>CARE06</t>
  </si>
  <si>
    <t>ALC-COG024</t>
  </si>
  <si>
    <t>04RM702001</t>
  </si>
  <si>
    <t>CARE03</t>
  </si>
  <si>
    <t>ALC-COG014</t>
  </si>
  <si>
    <t>04RM703001</t>
  </si>
  <si>
    <t>CARE02</t>
  </si>
  <si>
    <t>ALC-COG011</t>
  </si>
  <si>
    <t>04CL351001</t>
  </si>
  <si>
    <t>LACO01-1</t>
  </si>
  <si>
    <t>ALC-LIQ044</t>
  </si>
  <si>
    <t>04CL701001</t>
  </si>
  <si>
    <t>LACO01</t>
  </si>
  <si>
    <t>ALC-LIQ043</t>
  </si>
  <si>
    <t>Brandy</t>
  </si>
  <si>
    <t>St-Remy</t>
  </si>
  <si>
    <t>04ST700001</t>
  </si>
  <si>
    <t>BAST01</t>
  </si>
  <si>
    <t>ALC-COG001</t>
  </si>
  <si>
    <t>04ST700002</t>
  </si>
  <si>
    <t>BAST02</t>
  </si>
  <si>
    <t>ALC-COG002</t>
  </si>
  <si>
    <t>Louis XIII</t>
  </si>
  <si>
    <t>04LO701002</t>
  </si>
  <si>
    <t>04LO701001</t>
  </si>
  <si>
    <t>CARE04</t>
  </si>
  <si>
    <t>ALC-COG018</t>
  </si>
  <si>
    <t>04LO301001</t>
  </si>
  <si>
    <t>04LO601001</t>
  </si>
  <si>
    <t>Bruichladdie</t>
  </si>
  <si>
    <t>04BC700002</t>
  </si>
  <si>
    <t>WABL01</t>
  </si>
  <si>
    <t>ALC-WHK027</t>
  </si>
  <si>
    <t>WABL03</t>
  </si>
  <si>
    <t>ALC-WHK029</t>
  </si>
  <si>
    <t>04BC700001</t>
  </si>
  <si>
    <t>04BC700141</t>
  </si>
  <si>
    <t>WABL04</t>
  </si>
  <si>
    <t>ALC-WHK030</t>
  </si>
  <si>
    <t>04BC700142</t>
  </si>
  <si>
    <t>WABL05</t>
  </si>
  <si>
    <t>ALC-WHK031</t>
  </si>
  <si>
    <t>04BC700143</t>
  </si>
  <si>
    <t>WABL06</t>
  </si>
  <si>
    <t>ALC-WHK032</t>
  </si>
  <si>
    <t>04BC701018</t>
  </si>
  <si>
    <t>04BC701030</t>
  </si>
  <si>
    <t>WABL09</t>
  </si>
  <si>
    <t>ALC-WHK035</t>
  </si>
  <si>
    <t>04PC750001</t>
  </si>
  <si>
    <t>04BT700001</t>
  </si>
  <si>
    <t>GABT01</t>
  </si>
  <si>
    <t>ALC-GIN005</t>
  </si>
  <si>
    <t>04BT700002</t>
  </si>
  <si>
    <t>GABT02</t>
  </si>
  <si>
    <t>ALC-GIN006</t>
  </si>
  <si>
    <t>04BT700003</t>
  </si>
  <si>
    <t>GABT03</t>
  </si>
  <si>
    <t>ALC-GIN007</t>
  </si>
  <si>
    <t>04MG700003</t>
  </si>
  <si>
    <t>Barbados</t>
  </si>
  <si>
    <t>04MG700004</t>
  </si>
  <si>
    <t>RAMG03</t>
  </si>
  <si>
    <t>ALC-RUM013</t>
  </si>
  <si>
    <t>04MG700001</t>
  </si>
  <si>
    <t>RAMG02</t>
  </si>
  <si>
    <t>ALC-RUM012</t>
  </si>
  <si>
    <t>04MG700002</t>
  </si>
  <si>
    <t>RAMG01</t>
  </si>
  <si>
    <t>ALC-RUM011</t>
  </si>
  <si>
    <t>01AP701001</t>
  </si>
  <si>
    <t>LAAP01</t>
  </si>
  <si>
    <t>ALC-LIQ015</t>
  </si>
  <si>
    <t>01AP101001</t>
  </si>
  <si>
    <t>LAAP01-1</t>
  </si>
  <si>
    <t>ALC-LIQ016</t>
  </si>
  <si>
    <t>Aperol/Cinzano</t>
  </si>
  <si>
    <t>01CA503001</t>
  </si>
  <si>
    <t>01CA751001</t>
  </si>
  <si>
    <t>LACA01</t>
  </si>
  <si>
    <t>ALC-LIQ038</t>
  </si>
  <si>
    <t>01CA102001</t>
  </si>
  <si>
    <t>LACA03</t>
  </si>
  <si>
    <t>ALC-LIQ042</t>
  </si>
  <si>
    <t>01CA101001</t>
  </si>
  <si>
    <t>LACA01-1</t>
  </si>
  <si>
    <t>ALC-LIQ039</t>
  </si>
  <si>
    <t>01BU750002</t>
  </si>
  <si>
    <t>GABU01</t>
  </si>
  <si>
    <t>ALC-GIN008</t>
  </si>
  <si>
    <t>01BU750001</t>
  </si>
  <si>
    <t>Indonesia</t>
  </si>
  <si>
    <t>01SK181001</t>
  </si>
  <si>
    <t>VASK07</t>
  </si>
  <si>
    <t>ALC-VOD015</t>
  </si>
  <si>
    <t>VASK01-1</t>
  </si>
  <si>
    <t>ALC-VOD009</t>
  </si>
  <si>
    <t>01SK751001</t>
  </si>
  <si>
    <t>01SK101001</t>
  </si>
  <si>
    <t>BBCT</t>
  </si>
  <si>
    <t>01GM700001</t>
  </si>
  <si>
    <t>03SL001</t>
  </si>
  <si>
    <t>LBGM01</t>
  </si>
  <si>
    <t>BBC-LIQ058</t>
  </si>
  <si>
    <t>01GM700002</t>
  </si>
  <si>
    <t>01AV700001</t>
  </si>
  <si>
    <t>LAAV01</t>
  </si>
  <si>
    <t>ALC-LIQ018</t>
  </si>
  <si>
    <t>01WT700005</t>
  </si>
  <si>
    <t>WAWT05</t>
  </si>
  <si>
    <t>ALC-WHK103</t>
  </si>
  <si>
    <t>USA</t>
  </si>
  <si>
    <t>01WT701008</t>
  </si>
  <si>
    <t>WAWT03</t>
  </si>
  <si>
    <t>-WHK101</t>
  </si>
  <si>
    <t>01WT701012</t>
  </si>
  <si>
    <t>WAWT04</t>
  </si>
  <si>
    <t>-WHK102</t>
  </si>
  <si>
    <t>01WT700004</t>
  </si>
  <si>
    <t>01WT750003</t>
  </si>
  <si>
    <t>WAWT06</t>
  </si>
  <si>
    <t>ALC-WHK104</t>
  </si>
  <si>
    <t>01WT750001</t>
  </si>
  <si>
    <t>WAWT01</t>
  </si>
  <si>
    <t>ALC-WHK098</t>
  </si>
  <si>
    <t>01WT100001</t>
  </si>
  <si>
    <t>WAWT01-1</t>
  </si>
  <si>
    <t>ALC-WHK099</t>
  </si>
  <si>
    <t>01WT750002</t>
  </si>
  <si>
    <t>01BR700001</t>
  </si>
  <si>
    <t>LABA01</t>
  </si>
  <si>
    <t>ALC-LIQ019</t>
  </si>
  <si>
    <t>01RS750001</t>
  </si>
  <si>
    <t>WARR01</t>
  </si>
  <si>
    <t>ALC-WHK095</t>
  </si>
  <si>
    <t>01RS750002</t>
  </si>
  <si>
    <t>WARR02</t>
  </si>
  <si>
    <t>ALC-WHK096</t>
  </si>
  <si>
    <t>01AT751012</t>
  </si>
  <si>
    <t>RAAE03</t>
  </si>
  <si>
    <t>ALC-RUM003</t>
  </si>
  <si>
    <t>Jamaica</t>
  </si>
  <si>
    <t>01AT750001</t>
  </si>
  <si>
    <t>RAAE02</t>
  </si>
  <si>
    <t>ALC-RUM002</t>
  </si>
  <si>
    <t>01KT750002</t>
  </si>
  <si>
    <t>RAKI02</t>
  </si>
  <si>
    <t>ALC-RUM009</t>
  </si>
  <si>
    <t>01KT750001</t>
  </si>
  <si>
    <t>RAKI01</t>
  </si>
  <si>
    <t>ALC-RUM008</t>
  </si>
  <si>
    <t>Espolon</t>
  </si>
  <si>
    <t>01ES750001</t>
  </si>
  <si>
    <t>03ST001</t>
  </si>
  <si>
    <t>TBES02</t>
  </si>
  <si>
    <t>BBC-TEQ048</t>
  </si>
  <si>
    <t>01ES750002</t>
  </si>
  <si>
    <t>03ST002</t>
  </si>
  <si>
    <t>TBES01</t>
  </si>
  <si>
    <t>BBC-TEQ047</t>
  </si>
  <si>
    <t>Sparkling Wine</t>
  </si>
  <si>
    <t>Cinzano Sparkling Wine</t>
  </si>
  <si>
    <t>Tentative Ambient/ Non-AC</t>
  </si>
  <si>
    <t>01CI752001</t>
  </si>
  <si>
    <t>01CI751001</t>
  </si>
  <si>
    <t>EACI01</t>
  </si>
  <si>
    <t>ALC-LIQ001</t>
  </si>
  <si>
    <t>Temp. Controlled/ AC</t>
  </si>
  <si>
    <t>01CI751003</t>
  </si>
  <si>
    <t>VER1</t>
  </si>
  <si>
    <t>ALC-LIQ002</t>
  </si>
  <si>
    <t>01CI751002</t>
  </si>
  <si>
    <t>EACI03</t>
  </si>
  <si>
    <t>ALC-LIQ004</t>
  </si>
  <si>
    <t>01CI101003</t>
  </si>
  <si>
    <t>EACI06</t>
  </si>
  <si>
    <t>ALC-LIQ003</t>
  </si>
  <si>
    <t>01CI10</t>
  </si>
  <si>
    <t>EACI04</t>
  </si>
  <si>
    <t>ALC-LIQ005</t>
  </si>
  <si>
    <t>EACI05</t>
  </si>
  <si>
    <t>ALC-LIQ006</t>
  </si>
  <si>
    <t>01CI101004</t>
  </si>
  <si>
    <t>01CI101005</t>
  </si>
  <si>
    <t>01CI75</t>
  </si>
  <si>
    <t>SWACI02</t>
  </si>
  <si>
    <t>ALC-WIN251</t>
  </si>
  <si>
    <t>SWACI03</t>
  </si>
  <si>
    <t>ALC-WIN252</t>
  </si>
  <si>
    <t>01CY700001</t>
  </si>
  <si>
    <t>LACY01</t>
  </si>
  <si>
    <t>ALC-LIQ045</t>
  </si>
  <si>
    <t>01FR700001</t>
  </si>
  <si>
    <t>LAFR01</t>
  </si>
  <si>
    <t>ALC-LIQ046</t>
  </si>
  <si>
    <t>01SA700001</t>
  </si>
  <si>
    <t>Brazil</t>
  </si>
  <si>
    <t>01GG700001</t>
  </si>
  <si>
    <t>WAGG01</t>
  </si>
  <si>
    <t>ALC-WHK047</t>
  </si>
  <si>
    <t>01GG701012</t>
  </si>
  <si>
    <t>WAGG03</t>
  </si>
  <si>
    <t>ALC-WHK049</t>
  </si>
  <si>
    <t>01GG701018</t>
  </si>
  <si>
    <t>WAGG04</t>
  </si>
  <si>
    <t>ALC-WHK050</t>
  </si>
  <si>
    <t>01GG701010</t>
  </si>
  <si>
    <t>WAGG02</t>
  </si>
  <si>
    <t>ALC-WHK048</t>
  </si>
  <si>
    <t>03TS700001</t>
  </si>
  <si>
    <t>WASE01</t>
  </si>
  <si>
    <t>ALC-WHK097</t>
  </si>
  <si>
    <t>07TI201001</t>
  </si>
  <si>
    <t>VATI03</t>
  </si>
  <si>
    <t>ALC-VOD018</t>
  </si>
  <si>
    <t>07TI751001</t>
  </si>
  <si>
    <t>VATI02</t>
  </si>
  <si>
    <t>ALC-VOD017</t>
  </si>
  <si>
    <t>07TI101001</t>
  </si>
  <si>
    <t>VATI01</t>
  </si>
  <si>
    <t>ALC-VOD016</t>
  </si>
  <si>
    <t>07TI171001</t>
  </si>
  <si>
    <t>VATI04</t>
  </si>
  <si>
    <t>ALC-VOD019</t>
  </si>
  <si>
    <t>03CO750001</t>
  </si>
  <si>
    <t>MA4C01</t>
  </si>
  <si>
    <t>ALC-MEZ001</t>
  </si>
  <si>
    <t>03CR750001</t>
  </si>
  <si>
    <t>MACR01</t>
  </si>
  <si>
    <t>ALC-MEZ002</t>
  </si>
  <si>
    <t>Luc Belaire</t>
  </si>
  <si>
    <t>SWALU01</t>
  </si>
  <si>
    <t>ALC-WIN254</t>
  </si>
  <si>
    <t>SWALU02</t>
  </si>
  <si>
    <t>ALC-WIN255</t>
  </si>
  <si>
    <t>12PM752002</t>
  </si>
  <si>
    <t>12PM751011</t>
  </si>
  <si>
    <t>SWAPO03-1</t>
  </si>
  <si>
    <t>ALC-WIN006</t>
  </si>
  <si>
    <t>12PM751001</t>
  </si>
  <si>
    <t>SWAPO01</t>
  </si>
  <si>
    <t>ALC-WIN003</t>
  </si>
  <si>
    <t>12PM752003</t>
  </si>
  <si>
    <t>12PM752001</t>
  </si>
  <si>
    <t>SWAPO02</t>
  </si>
  <si>
    <t>ALC-WIN004</t>
  </si>
  <si>
    <t>12PM750002</t>
  </si>
  <si>
    <t>SWAPO10</t>
  </si>
  <si>
    <t>ALC-WIN012</t>
  </si>
  <si>
    <t>12PM750003</t>
  </si>
  <si>
    <t>SWAPO03</t>
  </si>
  <si>
    <t>ALC-WIN005</t>
  </si>
  <si>
    <t>12PM750001</t>
  </si>
  <si>
    <t>SWAPO04</t>
  </si>
  <si>
    <t>ALC-WIN007</t>
  </si>
  <si>
    <t>12PM151001</t>
  </si>
  <si>
    <t>12PM301001</t>
  </si>
  <si>
    <t>12PM601001</t>
  </si>
  <si>
    <t>SWAPO08</t>
  </si>
  <si>
    <t>ALC-WIN010</t>
  </si>
  <si>
    <t>12PM901001</t>
  </si>
  <si>
    <t>SWAPO09</t>
  </si>
  <si>
    <t>ALC-WIN011</t>
  </si>
  <si>
    <t>01MT700002</t>
  </si>
  <si>
    <t>03SM001</t>
  </si>
  <si>
    <t>MBMO01</t>
  </si>
  <si>
    <t>BBC-MEZ006</t>
  </si>
  <si>
    <t>01MT700004</t>
  </si>
  <si>
    <t>03SM002</t>
  </si>
  <si>
    <t>MBMO03</t>
  </si>
  <si>
    <t>BBC-MEZ009</t>
  </si>
  <si>
    <t>01MT700001</t>
  </si>
  <si>
    <t>03SM003</t>
  </si>
  <si>
    <t>MBMO02</t>
  </si>
  <si>
    <t>BBC-MEZ007</t>
  </si>
  <si>
    <t>01MT700003</t>
  </si>
  <si>
    <t>03SM004</t>
  </si>
  <si>
    <t>MBMO04</t>
  </si>
  <si>
    <t>BBC-MEZ008</t>
  </si>
  <si>
    <t>54DM701001</t>
  </si>
  <si>
    <t>08SG001</t>
  </si>
  <si>
    <t>GBDR01</t>
  </si>
  <si>
    <t>ALC-GIN031</t>
  </si>
  <si>
    <t>08SG101</t>
  </si>
  <si>
    <t>GBDR02</t>
  </si>
  <si>
    <t>ALC-GIN032</t>
  </si>
  <si>
    <t>08SG103</t>
  </si>
  <si>
    <t>GBDR04</t>
  </si>
  <si>
    <t>ALC-GIN034</t>
  </si>
  <si>
    <t>08SG102</t>
  </si>
  <si>
    <t>GBDR03</t>
  </si>
  <si>
    <t>ALC-GIN033</t>
  </si>
  <si>
    <t>55CZ750007</t>
  </si>
  <si>
    <t>01SM002</t>
  </si>
  <si>
    <t>MBCA02</t>
  </si>
  <si>
    <t>BBC-MEZ004</t>
  </si>
  <si>
    <t>55CZ750006</t>
  </si>
  <si>
    <t>01SM001</t>
  </si>
  <si>
    <t>MBCA01</t>
  </si>
  <si>
    <t>BBC-MEZ003</t>
  </si>
  <si>
    <t>55CZ750008</t>
  </si>
  <si>
    <t>01SM003</t>
  </si>
  <si>
    <t>MBCA03</t>
  </si>
  <si>
    <t>BBC-MEZ005</t>
  </si>
  <si>
    <t>55CZ201001</t>
  </si>
  <si>
    <t>01ST201</t>
  </si>
  <si>
    <t>TBCA01-1</t>
  </si>
  <si>
    <t>BBC-TEQ036</t>
  </si>
  <si>
    <t>55CZ750001</t>
  </si>
  <si>
    <t>01ST001</t>
  </si>
  <si>
    <t>TBCA04</t>
  </si>
  <si>
    <t>BBC-TEQ040</t>
  </si>
  <si>
    <t>55CZ751001</t>
  </si>
  <si>
    <t>01ST002</t>
  </si>
  <si>
    <t>TBCA01</t>
  </si>
  <si>
    <t>BBC-TEQ035</t>
  </si>
  <si>
    <t>55CZ752022</t>
  </si>
  <si>
    <t>TBCA09</t>
  </si>
  <si>
    <t>BBC-TEQ045</t>
  </si>
  <si>
    <t>55CZ752024</t>
  </si>
  <si>
    <t>55CZ750004</t>
  </si>
  <si>
    <t>01ST005</t>
  </si>
  <si>
    <t>TBCA05</t>
  </si>
  <si>
    <t>BBC-TEQ041</t>
  </si>
  <si>
    <t>55CZ750002</t>
  </si>
  <si>
    <t>01ST003</t>
  </si>
  <si>
    <t>TBCA03</t>
  </si>
  <si>
    <t>BBC-TEQ039</t>
  </si>
  <si>
    <t>55CZ750003</t>
  </si>
  <si>
    <t>01ST004</t>
  </si>
  <si>
    <t>TBCA02</t>
  </si>
  <si>
    <t>BBC-TEQ038</t>
  </si>
  <si>
    <t>55CZ750005</t>
  </si>
  <si>
    <t>01ST401</t>
  </si>
  <si>
    <t>ALC-TEQ046</t>
  </si>
  <si>
    <t>55CZ101025</t>
  </si>
  <si>
    <t>01ST101</t>
  </si>
  <si>
    <t>55CZ171001</t>
  </si>
  <si>
    <t>01ST102</t>
  </si>
  <si>
    <t>TBCA01-2</t>
  </si>
  <si>
    <t>BBC-TEQ037</t>
  </si>
  <si>
    <t>56KY701002</t>
  </si>
  <si>
    <t>04SW003</t>
  </si>
  <si>
    <t>WBKY03</t>
  </si>
  <si>
    <t>BBC-WHK110</t>
  </si>
  <si>
    <t>Japan</t>
  </si>
  <si>
    <t>56KY701003</t>
  </si>
  <si>
    <t>04SW002</t>
  </si>
  <si>
    <t>WBKY02</t>
  </si>
  <si>
    <t>BBC-WHK109</t>
  </si>
  <si>
    <t>56KY701001</t>
  </si>
  <si>
    <t>04SW001</t>
  </si>
  <si>
    <t>WBKY01</t>
  </si>
  <si>
    <t>BBC-WHK108</t>
  </si>
  <si>
    <t>01OU700001</t>
  </si>
  <si>
    <t>Greece</t>
  </si>
  <si>
    <t>01AR700001</t>
  </si>
  <si>
    <t>03SL101</t>
  </si>
  <si>
    <t>LBAR01</t>
  </si>
  <si>
    <t>BBC-LIQ055</t>
  </si>
  <si>
    <t>01AR700002</t>
  </si>
  <si>
    <t>03SL102</t>
  </si>
  <si>
    <t>LBAR02</t>
  </si>
  <si>
    <t>BBC-LIQ056</t>
  </si>
  <si>
    <t>01BI100001</t>
  </si>
  <si>
    <t>01ON700001</t>
  </si>
  <si>
    <t>03SG001</t>
  </si>
  <si>
    <t>GBON01</t>
  </si>
  <si>
    <t>BBC-GIN029</t>
  </si>
  <si>
    <t>61SC701001</t>
  </si>
  <si>
    <t>07SG001</t>
  </si>
  <si>
    <t>GBSC01</t>
  </si>
  <si>
    <t>BBC-GIN043</t>
  </si>
  <si>
    <t>New Zealand</t>
  </si>
  <si>
    <t>62DC701005</t>
  </si>
  <si>
    <t>05SG002</t>
  </si>
  <si>
    <t>GBDI02</t>
  </si>
  <si>
    <t>ALC-GIN028</t>
  </si>
  <si>
    <t>Colombia</t>
  </si>
  <si>
    <t>62DC701006</t>
  </si>
  <si>
    <t>05SG001</t>
  </si>
  <si>
    <t>GBDI01</t>
  </si>
  <si>
    <t>ALC-GIN027</t>
  </si>
  <si>
    <t>62DC701004</t>
  </si>
  <si>
    <t>05SR101</t>
  </si>
  <si>
    <t>RBDI05</t>
  </si>
  <si>
    <t>BBC-RUM026</t>
  </si>
  <si>
    <t>62DC701003</t>
  </si>
  <si>
    <t>05SR102</t>
  </si>
  <si>
    <t>RBDI06</t>
  </si>
  <si>
    <t>BBC-RUM027</t>
  </si>
  <si>
    <t>62DC701001</t>
  </si>
  <si>
    <t>05SR001</t>
  </si>
  <si>
    <t>RBDI01</t>
  </si>
  <si>
    <t>BBC-RUM022</t>
  </si>
  <si>
    <t>62DC701002</t>
  </si>
  <si>
    <t>05SR002</t>
  </si>
  <si>
    <t>RBDI02</t>
  </si>
  <si>
    <t>BBC-RUM023</t>
  </si>
  <si>
    <t>62DC701007</t>
  </si>
  <si>
    <t>05SR003</t>
  </si>
  <si>
    <t>RBDI03</t>
  </si>
  <si>
    <t>BBC-RUM024</t>
  </si>
  <si>
    <t>62DC701008</t>
  </si>
  <si>
    <t>05SR004</t>
  </si>
  <si>
    <t>RBDI04</t>
  </si>
  <si>
    <t>BBC-RUM025</t>
  </si>
  <si>
    <t>06MA700003</t>
  </si>
  <si>
    <t>RAMT01</t>
  </si>
  <si>
    <t>ALC-RUM015</t>
  </si>
  <si>
    <t>Dominican Republic</t>
  </si>
  <si>
    <t>06MA701023</t>
  </si>
  <si>
    <t>Spain</t>
  </si>
  <si>
    <t>06MA700004</t>
  </si>
  <si>
    <t>RAMT02</t>
  </si>
  <si>
    <t>ALC-RUM016</t>
  </si>
  <si>
    <t>06MA701015</t>
  </si>
  <si>
    <t>RAMT03</t>
  </si>
  <si>
    <t>ALC-RUM017</t>
  </si>
  <si>
    <t>06MA700002</t>
  </si>
  <si>
    <t>RAMT04</t>
  </si>
  <si>
    <t>ALC-RUM018</t>
  </si>
  <si>
    <t>06MA700001</t>
  </si>
  <si>
    <t>RAMT05</t>
  </si>
  <si>
    <t>ALC-RUM019</t>
  </si>
  <si>
    <t>03HG750003</t>
  </si>
  <si>
    <t>VAHA04</t>
  </si>
  <si>
    <t>ALC-VOD006</t>
  </si>
  <si>
    <t>03HG750004</t>
  </si>
  <si>
    <t>VAHA01</t>
  </si>
  <si>
    <t>ALC-VOD003</t>
  </si>
  <si>
    <t>03HG750001</t>
  </si>
  <si>
    <t>VAHA02</t>
  </si>
  <si>
    <t>ALC-VOD004</t>
  </si>
  <si>
    <t>03HG750002</t>
  </si>
  <si>
    <t>VAHA03</t>
  </si>
  <si>
    <t>ALC-VOD005</t>
  </si>
  <si>
    <t>06SG001</t>
  </si>
  <si>
    <t>GBBA01</t>
  </si>
  <si>
    <t>ALC-GIN030</t>
  </si>
  <si>
    <t>09LT200501</t>
  </si>
  <si>
    <t>GALT02-1</t>
  </si>
  <si>
    <t>ALC-GIN021</t>
  </si>
  <si>
    <t>Vietnam</t>
  </si>
  <si>
    <t>09LT200101</t>
  </si>
  <si>
    <t>09LT700201</t>
  </si>
  <si>
    <t>GALT06</t>
  </si>
  <si>
    <t>ALC-GIN025</t>
  </si>
  <si>
    <t>09LT700501</t>
  </si>
  <si>
    <t>GALT02</t>
  </si>
  <si>
    <t>ALC-GIN020</t>
  </si>
  <si>
    <t>09LT700301</t>
  </si>
  <si>
    <t>GALT03</t>
  </si>
  <si>
    <t>ALC-GIN022</t>
  </si>
  <si>
    <t>09LT700401</t>
  </si>
  <si>
    <t>GALT04</t>
  </si>
  <si>
    <t>ALC-GIN023</t>
  </si>
  <si>
    <t>09LT700601</t>
  </si>
  <si>
    <t>GALT05</t>
  </si>
  <si>
    <t>ALC-GIN024</t>
  </si>
  <si>
    <t>09LT700101</t>
  </si>
  <si>
    <t>GALT01</t>
  </si>
  <si>
    <t>ALC-GIN019</t>
  </si>
  <si>
    <t>Nhau</t>
  </si>
  <si>
    <t>09NH708001</t>
  </si>
  <si>
    <t>VANHA01</t>
  </si>
  <si>
    <t>ALC-VOD007</t>
  </si>
  <si>
    <t>01XR100001</t>
  </si>
  <si>
    <t>04TM751001</t>
  </si>
  <si>
    <t>SWATE01</t>
  </si>
  <si>
    <t>ALC-WIN013</t>
  </si>
  <si>
    <t>04TM750002</t>
  </si>
  <si>
    <t>04TM751101</t>
  </si>
  <si>
    <t>SWATE02</t>
  </si>
  <si>
    <t>ALC-WIN015</t>
  </si>
  <si>
    <t>04TM750001</t>
  </si>
  <si>
    <t>SWATE04</t>
  </si>
  <si>
    <t>ALC-WIN018</t>
  </si>
  <si>
    <t>04TM750003</t>
  </si>
  <si>
    <t>SWATE05</t>
  </si>
  <si>
    <t>ALC-WIN019</t>
  </si>
  <si>
    <t>04TM151001</t>
  </si>
  <si>
    <t>SWATE01-1</t>
  </si>
  <si>
    <t>ALC-WIN014</t>
  </si>
  <si>
    <t>04TM151101</t>
  </si>
  <si>
    <t>SWATE02-1</t>
  </si>
  <si>
    <t>ALC-WIN016</t>
  </si>
  <si>
    <t>04TM301001</t>
  </si>
  <si>
    <t>04TM601001</t>
  </si>
  <si>
    <t>03GC700004</t>
  </si>
  <si>
    <t>TAGC01</t>
  </si>
  <si>
    <t>ALC-TEQ008</t>
  </si>
  <si>
    <t>03GC700003</t>
  </si>
  <si>
    <t>TAGC02</t>
  </si>
  <si>
    <t>ALC-TEQ009</t>
  </si>
  <si>
    <t>03GC700001</t>
  </si>
  <si>
    <t>TAGC03</t>
  </si>
  <si>
    <t>ALC-TEQ010</t>
  </si>
  <si>
    <t>03GC700002</t>
  </si>
  <si>
    <t>TAGC04</t>
  </si>
  <si>
    <t>ALC-TEQ011</t>
  </si>
  <si>
    <t>03MD750006</t>
  </si>
  <si>
    <t>TAMD01</t>
  </si>
  <si>
    <t>ALC-TEQ026</t>
  </si>
  <si>
    <t>03MD750005</t>
  </si>
  <si>
    <t>TAMD03</t>
  </si>
  <si>
    <t>ALC-TEQ028</t>
  </si>
  <si>
    <t>03MD750002</t>
  </si>
  <si>
    <t>TAMD04</t>
  </si>
  <si>
    <t>ALC-TEQ029</t>
  </si>
  <si>
    <t>03MD750003</t>
  </si>
  <si>
    <t>TAMD07</t>
  </si>
  <si>
    <t>ALC-TEQ027</t>
  </si>
  <si>
    <t>03MD750004</t>
  </si>
  <si>
    <t>TAMD05</t>
  </si>
  <si>
    <t>ALC-TEQ030</t>
  </si>
  <si>
    <t>03MD750001</t>
  </si>
  <si>
    <t>TAMD06</t>
  </si>
  <si>
    <t>ALC-TEQ031</t>
  </si>
  <si>
    <t>10KA700002</t>
  </si>
  <si>
    <t>WAKA02</t>
  </si>
  <si>
    <t>ALC-WHK063</t>
  </si>
  <si>
    <t>10KA700001</t>
  </si>
  <si>
    <t>WAKA01</t>
  </si>
  <si>
    <t>ALC-WHK062</t>
  </si>
  <si>
    <t>Vok</t>
  </si>
  <si>
    <t>11RL700001</t>
  </si>
  <si>
    <t>WARM01</t>
  </si>
  <si>
    <t>ALC-WHK094</t>
  </si>
  <si>
    <t>Valdespino</t>
  </si>
  <si>
    <t>02VA500003</t>
  </si>
  <si>
    <t>02VA750001</t>
  </si>
  <si>
    <t>BRANCA</t>
  </si>
  <si>
    <t>LIQUEUR</t>
  </si>
  <si>
    <t>77BN750002</t>
  </si>
  <si>
    <t>Borghetti</t>
  </si>
  <si>
    <t>77BE100003</t>
  </si>
  <si>
    <t>13SL003</t>
  </si>
  <si>
    <t>LBBO01</t>
  </si>
  <si>
    <t>BBC-LIQ061</t>
  </si>
  <si>
    <t>77BN100002</t>
  </si>
  <si>
    <t>13SL101</t>
  </si>
  <si>
    <t>LBFE01</t>
  </si>
  <si>
    <t>BBC-LIQ057</t>
  </si>
  <si>
    <t>77BN100001</t>
  </si>
  <si>
    <t>13SL102</t>
  </si>
  <si>
    <t>LBBR03</t>
  </si>
  <si>
    <t>BBC-LIQ062</t>
  </si>
  <si>
    <t>Punt E Mes</t>
  </si>
  <si>
    <t>77PU100008</t>
  </si>
  <si>
    <t>13SV003</t>
  </si>
  <si>
    <t>EBCA03</t>
  </si>
  <si>
    <t>BBC-LIQ008</t>
  </si>
  <si>
    <t>77CP100005</t>
  </si>
  <si>
    <t>13SV002</t>
  </si>
  <si>
    <t>EBCA02</t>
  </si>
  <si>
    <t>BBC-LIQ012</t>
  </si>
  <si>
    <t>77CP100006</t>
  </si>
  <si>
    <t>13SV001</t>
  </si>
  <si>
    <t>EBCA04</t>
  </si>
  <si>
    <t>BBC-LIQ009</t>
  </si>
  <si>
    <t>77CP100004</t>
  </si>
  <si>
    <t>13SV004</t>
  </si>
  <si>
    <t>EBCA01</t>
  </si>
  <si>
    <t>BBC-LIQ011</t>
  </si>
  <si>
    <t>77CP100007</t>
  </si>
  <si>
    <t>13SV005</t>
  </si>
  <si>
    <t>EBCA05</t>
  </si>
  <si>
    <t>BBC-LIQ010</t>
  </si>
  <si>
    <t>D.ROCK</t>
  </si>
  <si>
    <t>CHAMPAGNE</t>
  </si>
  <si>
    <t>78DR750003</t>
  </si>
  <si>
    <t>78DR750001</t>
  </si>
  <si>
    <t>01WS001</t>
  </si>
  <si>
    <t>SWBDR01</t>
  </si>
  <si>
    <t>BBC-WIN025</t>
  </si>
  <si>
    <t>Freace</t>
  </si>
  <si>
    <t>78DR750002</t>
  </si>
  <si>
    <t>01WS002</t>
  </si>
  <si>
    <t>SWBDR02</t>
  </si>
  <si>
    <t>BBC-WIN026</t>
  </si>
  <si>
    <t>LARK</t>
  </si>
  <si>
    <t>Forty Spotted</t>
  </si>
  <si>
    <t>79FS701006</t>
  </si>
  <si>
    <t>09SW106</t>
  </si>
  <si>
    <t>GBFO04</t>
  </si>
  <si>
    <t>ALC-GIN038</t>
  </si>
  <si>
    <t>79FS701001</t>
  </si>
  <si>
    <t>09SW103</t>
  </si>
  <si>
    <t>GBFO02</t>
  </si>
  <si>
    <t>ALC-GIN036</t>
  </si>
  <si>
    <t>79FS701002</t>
  </si>
  <si>
    <t>09SW104</t>
  </si>
  <si>
    <t>GBFO03</t>
  </si>
  <si>
    <t>ALC-GIN037</t>
  </si>
  <si>
    <t>79FS701005</t>
  </si>
  <si>
    <t>09SW101</t>
  </si>
  <si>
    <t>GBFO05</t>
  </si>
  <si>
    <t>ALC-GIN039</t>
  </si>
  <si>
    <t>79FS701004</t>
  </si>
  <si>
    <t>09SW102</t>
  </si>
  <si>
    <t>GBFO01</t>
  </si>
  <si>
    <t>ALC-GIN035</t>
  </si>
  <si>
    <t>WHISKY</t>
  </si>
  <si>
    <t>79LK501002</t>
  </si>
  <si>
    <t>09SW002</t>
  </si>
  <si>
    <t>WBLC01</t>
  </si>
  <si>
    <t>BBC-WHK115</t>
  </si>
  <si>
    <t>79LK501004</t>
  </si>
  <si>
    <t>09SW001</t>
  </si>
  <si>
    <t>WBLC03</t>
  </si>
  <si>
    <t>BBC-WHK111</t>
  </si>
  <si>
    <t>79LK501003</t>
  </si>
  <si>
    <t>WBLC02</t>
  </si>
  <si>
    <t>BBC-WHK116</t>
  </si>
  <si>
    <t>GLENTURRET</t>
  </si>
  <si>
    <t>80GT703020</t>
  </si>
  <si>
    <t>11SW322</t>
  </si>
  <si>
    <t>WBGL04</t>
  </si>
  <si>
    <t>BBC-WHK114</t>
  </si>
  <si>
    <t>80GT700123</t>
  </si>
  <si>
    <t>WBGL01</t>
  </si>
  <si>
    <t>BBC-WHK112</t>
  </si>
  <si>
    <t>80GT701223</t>
  </si>
  <si>
    <t>11SW123</t>
  </si>
  <si>
    <t>WBGL03</t>
  </si>
  <si>
    <t>BBC-WHK107</t>
  </si>
  <si>
    <t>80GT701001</t>
  </si>
  <si>
    <t>11SW122</t>
  </si>
  <si>
    <t xml:space="preserve">VINES AND TERROIRS </t>
  </si>
  <si>
    <t>WINE</t>
  </si>
  <si>
    <t xml:space="preserve">Minuit Rose </t>
  </si>
  <si>
    <t>81MI751001</t>
  </si>
  <si>
    <t>02WS004</t>
  </si>
  <si>
    <t>OWBMI1</t>
  </si>
  <si>
    <t>BBC-WIN041</t>
  </si>
  <si>
    <t>Lunar</t>
  </si>
  <si>
    <t>81LC752301</t>
  </si>
  <si>
    <t>02WS002</t>
  </si>
  <si>
    <t>81LC752302</t>
  </si>
  <si>
    <t>81LC752303</t>
  </si>
  <si>
    <t>02WS001</t>
  </si>
  <si>
    <t>81LC152301</t>
  </si>
  <si>
    <t>02WS152</t>
  </si>
  <si>
    <t>81LC152302</t>
  </si>
  <si>
    <t>02WS153</t>
  </si>
  <si>
    <t>81LC152303</t>
  </si>
  <si>
    <t>02WS151</t>
  </si>
  <si>
    <t>81LC302301</t>
  </si>
  <si>
    <t>02WS302</t>
  </si>
  <si>
    <t>81LC302302</t>
  </si>
  <si>
    <t>02WS303</t>
  </si>
  <si>
    <t>81LC602301</t>
  </si>
  <si>
    <t>02WS602</t>
  </si>
  <si>
    <t>TEREMANA</t>
  </si>
  <si>
    <t>TEQUILA</t>
  </si>
  <si>
    <t>83TE700002</t>
  </si>
  <si>
    <t>04ST001</t>
  </si>
  <si>
    <t>TATEBL01</t>
  </si>
  <si>
    <t>ALC-TEQ033</t>
  </si>
  <si>
    <t>MEXICO</t>
  </si>
  <si>
    <t>83TE700003</t>
  </si>
  <si>
    <t>04ST002</t>
  </si>
  <si>
    <t>TATERE01</t>
  </si>
  <si>
    <t>ALC-TEQ034</t>
  </si>
  <si>
    <t>83TE700001</t>
  </si>
  <si>
    <t>04ST003</t>
  </si>
  <si>
    <t>TATEAN01</t>
  </si>
  <si>
    <t>ALC-TEQ032</t>
  </si>
  <si>
    <t>HOTEL STARLINO</t>
  </si>
  <si>
    <t>02SL002</t>
  </si>
  <si>
    <t>LBHS02</t>
  </si>
  <si>
    <t>BBC-LIQ065</t>
  </si>
  <si>
    <t>02SL003</t>
  </si>
  <si>
    <t>LBHS03</t>
  </si>
  <si>
    <t>BBC-LIQ066</t>
  </si>
  <si>
    <t>02SL001</t>
  </si>
  <si>
    <t>LBHS01</t>
  </si>
  <si>
    <t>BBC-LIQ064</t>
  </si>
  <si>
    <t>02SV001</t>
  </si>
  <si>
    <t>EBHS01</t>
  </si>
  <si>
    <t>BBC-LIQ013</t>
  </si>
  <si>
    <t>SHANKY</t>
  </si>
  <si>
    <t>02SW101</t>
  </si>
  <si>
    <t>LBSW01</t>
  </si>
  <si>
    <t>BBC-LIQ067</t>
  </si>
  <si>
    <t>STAMBECCO</t>
  </si>
  <si>
    <t>LBST01</t>
  </si>
  <si>
    <t>BBC-LIQ059</t>
  </si>
  <si>
    <t>STAMBECCO TIRAMISU LIQUEUR</t>
  </si>
  <si>
    <t>BITTER</t>
  </si>
  <si>
    <t>Aer</t>
  </si>
  <si>
    <t>01SO001</t>
  </si>
  <si>
    <t>BSIP01</t>
  </si>
  <si>
    <t>BBC-MIS008</t>
  </si>
  <si>
    <t>BUTTERFLY</t>
  </si>
  <si>
    <t>02ST002</t>
  </si>
  <si>
    <t>TBBC02</t>
  </si>
  <si>
    <t>BBC-TEQ050</t>
  </si>
  <si>
    <t>02ST003</t>
  </si>
  <si>
    <t>TBBC03</t>
  </si>
  <si>
    <t>BBC-TEQ051</t>
  </si>
  <si>
    <t>ITALICUS</t>
  </si>
  <si>
    <t>99IT700001</t>
  </si>
  <si>
    <t>LAITA01</t>
  </si>
  <si>
    <t>ALC-LIQ050</t>
  </si>
  <si>
    <t>14SL003</t>
  </si>
  <si>
    <t>TBJAQ01</t>
  </si>
  <si>
    <t>BBC-LIQ077</t>
  </si>
  <si>
    <t>Kilo</t>
  </si>
  <si>
    <t>14SG331</t>
  </si>
  <si>
    <t>GBKI02</t>
  </si>
  <si>
    <t>BBC-GIN042</t>
  </si>
  <si>
    <t>THAILAND</t>
  </si>
  <si>
    <t>BBCT Consignment</t>
  </si>
  <si>
    <t>14SG701</t>
  </si>
  <si>
    <t>GBKI01</t>
  </si>
  <si>
    <t>BBC-GIN041</t>
  </si>
  <si>
    <t>14SR331</t>
  </si>
  <si>
    <t>RBKI02</t>
  </si>
  <si>
    <t>BBC-RUM029</t>
  </si>
  <si>
    <t>14SR332</t>
  </si>
  <si>
    <t>RBKI01</t>
  </si>
  <si>
    <t>BBC-RUM028</t>
  </si>
  <si>
    <t>14SV330</t>
  </si>
  <si>
    <t>VBKI02</t>
  </si>
  <si>
    <t>BBC-VOD021</t>
  </si>
  <si>
    <t xml:space="preserve">KILO HOOCH  </t>
  </si>
  <si>
    <t>KILO</t>
  </si>
  <si>
    <t>14SV701</t>
  </si>
  <si>
    <t>VBKI01</t>
  </si>
  <si>
    <t>BBC-VOD020</t>
  </si>
  <si>
    <t>09SW004</t>
  </si>
  <si>
    <t>WBLC04</t>
  </si>
  <si>
    <t>BBC-WHK117</t>
  </si>
  <si>
    <t>Spytail</t>
  </si>
  <si>
    <t>02SR001</t>
  </si>
  <si>
    <t>RBSP02</t>
  </si>
  <si>
    <t>BBC-RUM031</t>
  </si>
  <si>
    <t>White Rabbit</t>
  </si>
  <si>
    <t>14SV006</t>
  </si>
  <si>
    <t>VBZWH01</t>
  </si>
  <si>
    <t>GLP-BOO-VOD026</t>
  </si>
  <si>
    <t>01CI101002</t>
  </si>
  <si>
    <t>12HM750001</t>
  </si>
  <si>
    <t>04LO701C26</t>
  </si>
  <si>
    <t>The Gladstone</t>
  </si>
  <si>
    <t>98GA701001</t>
  </si>
  <si>
    <t>98GA701002</t>
  </si>
  <si>
    <t>98BF501001</t>
  </si>
  <si>
    <t>80GT700124</t>
  </si>
  <si>
    <t>79FS701003</t>
  </si>
  <si>
    <t>81MI151001</t>
  </si>
  <si>
    <t>76-SPVER-07502857</t>
  </si>
  <si>
    <t>LOCH LOMOND GROUP</t>
  </si>
  <si>
    <t>HIGH COMMISSIONER</t>
  </si>
  <si>
    <t>103LOWHI-10000617</t>
  </si>
  <si>
    <t>HIGH COMMISSIONER BLENDED 40% 12x1L</t>
  </si>
  <si>
    <t>13HC101001</t>
  </si>
  <si>
    <t>103LOWHI-07000211</t>
  </si>
  <si>
    <t>HIGH COMMISSIONER BLENDED 40% 12x0.7L</t>
  </si>
  <si>
    <t>13HC701001</t>
  </si>
  <si>
    <t>103LOWHI-03500129</t>
  </si>
  <si>
    <t>HIGH COMMISSIONER BLENDED 40% 24x0.35L</t>
  </si>
  <si>
    <t>13HC351001</t>
  </si>
  <si>
    <t>103LOWHI-02000068</t>
  </si>
  <si>
    <t>HIGH COMMISSIONER BLENDED 40% 48x0.2L</t>
  </si>
  <si>
    <t>13HC201001</t>
  </si>
  <si>
    <t>LOCH LOMOND</t>
  </si>
  <si>
    <t>106LOWHI-07003219</t>
  </si>
  <si>
    <t>LOCH LOMOND ORIGINAL 40% 6X0.7L</t>
  </si>
  <si>
    <t>13LL701001</t>
  </si>
  <si>
    <t>106LOWHI-07007216</t>
  </si>
  <si>
    <t>LOCH LOMOND 12 YEAR SINGLE MALT SCOTCH WHISKEY 46% 6X0.7L</t>
  </si>
  <si>
    <t>13LL703012</t>
  </si>
  <si>
    <t>106LOWHI-07009215</t>
  </si>
  <si>
    <t>LOCH LOMOND 18 YEAR SINGLE MALT SCOTCH WHISKEY 46% 6X0.7L</t>
  </si>
  <si>
    <t>13LL703018</t>
  </si>
  <si>
    <t>79-SPWHI-07003577</t>
  </si>
  <si>
    <t>LARK NO. 151 FIRE TRAIL WHISKY</t>
  </si>
  <si>
    <t>79LK701001</t>
  </si>
  <si>
    <t>79-SPWHI-07003584</t>
  </si>
  <si>
    <t>LARK NO. 183 DEVIL'S STORM WHISKY</t>
  </si>
  <si>
    <t>79LK702001</t>
  </si>
  <si>
    <t>79-SPWHI-07003607</t>
  </si>
  <si>
    <t>LARK NO. 285 RUBY ABYSS WHISKY</t>
  </si>
  <si>
    <t>79LK703001</t>
  </si>
  <si>
    <t>PENDULUM</t>
  </si>
  <si>
    <t>FABLE</t>
  </si>
  <si>
    <t>106PEWHI-07003015</t>
  </si>
  <si>
    <t>FABLE THE PALE HORSE 8 YEARS SCOTCH WHISKY</t>
  </si>
  <si>
    <t>61FB701001</t>
  </si>
  <si>
    <t>106PEWHI-07002919</t>
  </si>
  <si>
    <t>FABLE CHAPTER 8 CANARY 11 YEARS SCOTCH WHISKY</t>
  </si>
  <si>
    <t>61FB702001</t>
  </si>
  <si>
    <t>SERENA</t>
  </si>
  <si>
    <t>PIU</t>
  </si>
  <si>
    <t>101SESPA-07500680</t>
  </si>
  <si>
    <t>PIU BRIOSO VINO SPUMANTE BIANCO</t>
  </si>
  <si>
    <t>57PB750004</t>
  </si>
  <si>
    <t>101SESPA-07500703</t>
  </si>
  <si>
    <t>PIU BRIOSO PROSECCO VALDOBBIADENE</t>
  </si>
  <si>
    <t>57PB750003</t>
  </si>
  <si>
    <t>101SESPA-07500727</t>
  </si>
  <si>
    <t>PIU BRIOSO PROSECCO ROSE</t>
  </si>
  <si>
    <t>Piu Brioso Prosecco Rose</t>
  </si>
  <si>
    <t>57PB750002</t>
  </si>
  <si>
    <t>101SESPA-07500741</t>
  </si>
  <si>
    <t>PIU BRIOSO PROSECCO BRUT</t>
  </si>
  <si>
    <t>57PB750001</t>
  </si>
  <si>
    <t>04-SPWHI-07001257</t>
  </si>
  <si>
    <t>The Macallan Litha Whisky</t>
  </si>
  <si>
    <t>THE MACALLAN LITHA WHISKY</t>
  </si>
  <si>
    <t>Campari Group</t>
  </si>
  <si>
    <t>Del Professore</t>
  </si>
  <si>
    <t>42-SPVER-10000061</t>
  </si>
  <si>
    <t>Del Professore Rosso Vermouth</t>
  </si>
  <si>
    <t>Riccadonna</t>
  </si>
  <si>
    <t>42-WISPA-07503171</t>
  </si>
  <si>
    <t>Riccadonna To Spritz</t>
  </si>
  <si>
    <t>EVENFALL</t>
  </si>
  <si>
    <t>Evenfall</t>
  </si>
  <si>
    <t>102EVW24-07502001</t>
  </si>
  <si>
    <t>Evenfall Chardonay Wine 2024</t>
  </si>
  <si>
    <t xml:space="preserve">EVENFALL CHARDONNAY WINE 2024 </t>
  </si>
  <si>
    <t>102EVW24-07502032</t>
  </si>
  <si>
    <t>Evenfall Pinot Noir Wine 2024</t>
  </si>
  <si>
    <t>EVENFALL PINOT NOIR WINE 2024</t>
  </si>
  <si>
    <t>Type of Contract</t>
  </si>
  <si>
    <t>Reason</t>
  </si>
  <si>
    <t>Claim Reason</t>
  </si>
  <si>
    <t>Trade deal</t>
  </si>
  <si>
    <t>% Rebate</t>
  </si>
  <si>
    <t>FOC Bottles (BOGO)</t>
  </si>
  <si>
    <t>Testing - Training</t>
  </si>
  <si>
    <t>Sponsership</t>
  </si>
  <si>
    <t>Event</t>
  </si>
  <si>
    <t>PR/Media</t>
  </si>
  <si>
    <t>Cash Payment</t>
  </si>
  <si>
    <t>1800 Cristalino and Clase Azul Reposado Trade Deal</t>
  </si>
  <si>
    <t>1800 Cristalino Tequila Guestshift</t>
  </si>
  <si>
    <t>1800 Cristalino Tequila Promotion Special Event</t>
  </si>
  <si>
    <t>1800 Listing Event Support</t>
  </si>
  <si>
    <t>1800 Tequila Cocktail  Pouring Promotion</t>
  </si>
  <si>
    <t>1800 Tequila Event</t>
  </si>
  <si>
    <t>1800 Tequila Promotion</t>
  </si>
  <si>
    <t>1800 Tequila Special Guest Shift</t>
  </si>
  <si>
    <t xml:space="preserve">1800 Tequila Special Trade Deal </t>
  </si>
  <si>
    <t>1800 Tequila Trade Deal</t>
  </si>
  <si>
    <t>400 Conejos Mezcal Joven</t>
  </si>
  <si>
    <t>Alchemy Trade Deal Special Event</t>
  </si>
  <si>
    <t>Aperol Hotal Pass</t>
  </si>
  <si>
    <t>Aperol Key Outlet</t>
  </si>
  <si>
    <t>Aperol Playbook</t>
  </si>
  <si>
    <t>Aperol Pop Up Bar</t>
  </si>
  <si>
    <t>Aperol Spritz</t>
  </si>
  <si>
    <t xml:space="preserve">Aperol Spritz </t>
  </si>
  <si>
    <t>Aperol Spritz Cocktail (OP Team Promo)</t>
  </si>
  <si>
    <t>Bangkok Riverside Festival 2023</t>
  </si>
  <si>
    <t>BBC House Pour Trade Deal Agreement</t>
  </si>
  <si>
    <t>BOLS Competition Promotion 2025</t>
  </si>
  <si>
    <t>Bols Liqueur Promotion</t>
  </si>
  <si>
    <t>Bols Premium Gin Promotion</t>
  </si>
  <si>
    <t>Bols Vodka Promotion</t>
  </si>
  <si>
    <t>Botanist Gin Support (Brunch Activation)</t>
  </si>
  <si>
    <t>Brown Spirit</t>
  </si>
  <si>
    <t>Bruichladdich Laddie Crew</t>
  </si>
  <si>
    <t>Bruichladdich the Classic Laddie</t>
  </si>
  <si>
    <t>Bushmills Black Bush</t>
  </si>
  <si>
    <t>Bushmills Irish Whiskey</t>
  </si>
  <si>
    <t>Bushmills Single Malt Irish Whiskey</t>
  </si>
  <si>
    <t>Bushmills Single Malt Whiskey</t>
  </si>
  <si>
    <t>Campaign The Original Margarita</t>
  </si>
  <si>
    <t>Campari - International Guest Bartender</t>
  </si>
  <si>
    <t>Campari Q1 Promotion</t>
  </si>
  <si>
    <t>Campari Q1-2 APERIFIF (Tier 2)</t>
  </si>
  <si>
    <t>Campari Q1-2 Aperitifs</t>
  </si>
  <si>
    <t>Campari Q1-2 Aperol Self-Selling Kit (Tier 3)</t>
  </si>
  <si>
    <t>Campari Q1-2 Brown Spirits</t>
  </si>
  <si>
    <t>Campari Q1-2 High Energy</t>
  </si>
  <si>
    <t>Campari Q2 Promotion</t>
  </si>
  <si>
    <t>Campari Q2 Promotion (The Hamlet Block Party)</t>
  </si>
  <si>
    <t>Campari Q3-4 Aperol Spritz</t>
  </si>
  <si>
    <t>Campari Q3-4 Brown Spirits</t>
  </si>
  <si>
    <t>Campari Q3-4 Campari Red Hands</t>
  </si>
  <si>
    <t>Campari Q3-4 High Energy</t>
  </si>
  <si>
    <t>Campari Q3-4 Negroni Week</t>
  </si>
  <si>
    <t>Champage Telmont Promotion</t>
  </si>
  <si>
    <t>Champagne Pommery Promotion</t>
  </si>
  <si>
    <t>Champagne Promotion</t>
  </si>
  <si>
    <t>Champagne Telmont Luxury Festive Promotion</t>
  </si>
  <si>
    <t>Champagne Telmont Promotion</t>
  </si>
  <si>
    <t>Champagne Telmont Reserve Brut (New clients)</t>
  </si>
  <si>
    <t>Champagne Telmont Reserve Brut New Outlet Listing</t>
  </si>
  <si>
    <t>Champagne Telmont Reserve Rose New Outlet Listing</t>
  </si>
  <si>
    <t>Champagne Telmont Reserve Rose Promotion</t>
  </si>
  <si>
    <t>Charity with Love, Tito's</t>
  </si>
  <si>
    <t>Ciontreau Promotion</t>
  </si>
  <si>
    <t>Clase Azul Reposado</t>
  </si>
  <si>
    <t>Clase Azul Tequila Menu Listing</t>
  </si>
  <si>
    <t>Cocktail Trade Deal</t>
  </si>
  <si>
    <t>Cocktall Listing and Brand Activation (Bareksten Botanical Gin)</t>
  </si>
  <si>
    <t>Cointreau and Mount Gay Promotion</t>
  </si>
  <si>
    <t>Cointreau DJ Support</t>
  </si>
  <si>
    <t>Cointreau Margarita Challenge</t>
  </si>
  <si>
    <t>Cointreau Margarita Pool Party</t>
  </si>
  <si>
    <t>Cointreau Margarita Week</t>
  </si>
  <si>
    <t>Cointreau Pool Party Promotion</t>
  </si>
  <si>
    <t>Cointreau Promotion</t>
  </si>
  <si>
    <t>Cointreau Promotion at Garden Pool</t>
  </si>
  <si>
    <t>Cointreau Slushy Machine</t>
  </si>
  <si>
    <t>Cointreau Trade Deal and Guest Shift Support</t>
  </si>
  <si>
    <t>Contract Agreement (RC Support)</t>
  </si>
  <si>
    <t>Dictador Premium Rum Promotion</t>
  </si>
  <si>
    <t>Dictador Rum Promotion</t>
  </si>
  <si>
    <t>Fast-moving Brands</t>
  </si>
  <si>
    <t>Four Pillars (Special International Guestshift)</t>
  </si>
  <si>
    <t>Four Pillars Australian Gin Flagship Account</t>
  </si>
  <si>
    <t>Four Pillars Buy 2 Get 1</t>
  </si>
  <si>
    <t>Four Pillars Promotion</t>
  </si>
  <si>
    <t>Four Pillars Yuzu Promotion</t>
  </si>
  <si>
    <t>Galliano Liqueur</t>
  </si>
  <si>
    <t>Gin Promotion</t>
  </si>
  <si>
    <t>Hangar 1 Staight Vodka Promotion</t>
  </si>
  <si>
    <t>Henkes Gin Promotion</t>
  </si>
  <si>
    <t>High Energy</t>
  </si>
  <si>
    <t>Highland Park Flavour From Fire</t>
  </si>
  <si>
    <t>Highland Park The Taste of Orkney</t>
  </si>
  <si>
    <t>House Pour and Listing Matusalem Rum</t>
  </si>
  <si>
    <t>House Pour Champagne</t>
  </si>
  <si>
    <t>House Pour Gin Program</t>
  </si>
  <si>
    <t>House Pour Matusalem</t>
  </si>
  <si>
    <t>House Pour Matusalem Platino Rum</t>
  </si>
  <si>
    <t>House Pour Matusalem Rum</t>
  </si>
  <si>
    <t>House Pour Tequila Program</t>
  </si>
  <si>
    <t>House Pour Trade Deal Agreement</t>
  </si>
  <si>
    <t>House Pour Vodka Program</t>
  </si>
  <si>
    <t>Hua Hin Project - Ladies Night</t>
  </si>
  <si>
    <t>International Women's Week</t>
  </si>
  <si>
    <t>Irish Whisky Promotion</t>
  </si>
  <si>
    <t>Japanese Whisky Promotion</t>
  </si>
  <si>
    <t>Jose Cuervo DOTD 2025</t>
  </si>
  <si>
    <t>Jose Cuervo Especial</t>
  </si>
  <si>
    <t>Jose Cuervo Especial Limited Edition 2022 Special Trade Deal</t>
  </si>
  <si>
    <t>Jose Cuervo Especial Plata Tequila Limited Edition Promotion</t>
  </si>
  <si>
    <t>Jose Cuervo Especial Plata Tequila Limited Edition Special Trade Deal</t>
  </si>
  <si>
    <t>Jose Cuervo Especial Tequila</t>
  </si>
  <si>
    <t>Jose Cuervo Especial Tequila Limited Edition 23</t>
  </si>
  <si>
    <t>Jose Cuervo Especial Tequila Limited Edition 24</t>
  </si>
  <si>
    <t>Jose Cuervo Especial Tequila Special Trade Deal</t>
  </si>
  <si>
    <t>Jose Cuervo Guest shift</t>
  </si>
  <si>
    <t>Jose Cuervo Playbook</t>
  </si>
  <si>
    <t>Jose Cuervo Premium Tequila</t>
  </si>
  <si>
    <t>Jose Cuervo Shot Machine Single</t>
  </si>
  <si>
    <t>Jose Cuervo Slushy Machine</t>
  </si>
  <si>
    <t>Jose Cuervo Tequila Fortress</t>
  </si>
  <si>
    <t>Jose Cuervo Tequila Special Trade Deal</t>
  </si>
  <si>
    <t>Jose Cuervo Tradicional Special Trade Deal</t>
  </si>
  <si>
    <t>Jose Cuervo Traditional</t>
  </si>
  <si>
    <t>Jose Cuervo Traditional Tequila Special Trade Deal</t>
  </si>
  <si>
    <t>Kaibutsu (Japanese Whiskey Promotion)</t>
  </si>
  <si>
    <t>Kaibutsu Arcade Machine</t>
  </si>
  <si>
    <t>Kaibutsu Deal</t>
  </si>
  <si>
    <t>Lady Trieu Promotion</t>
  </si>
  <si>
    <t>Lady Trieu The Lab Series Cocktail Listing</t>
  </si>
  <si>
    <t>Laiba Menu Listing</t>
  </si>
  <si>
    <t>Louis XIII and Champagne Telmont</t>
  </si>
  <si>
    <t>Louis XIII Fortress Program</t>
  </si>
  <si>
    <t>Lucas Bols Event</t>
  </si>
  <si>
    <t>Lucas Bols Portfolio</t>
  </si>
  <si>
    <t>Lucas Bols Promotion Version 1</t>
  </si>
  <si>
    <t>Lucas Bols Promotion Version 2</t>
  </si>
  <si>
    <t>Lucas Bols Special Trade Deal</t>
  </si>
  <si>
    <t>Maestro Dobel Tequila Promotion</t>
  </si>
  <si>
    <t>Matusalem Insolito Rum Promotion</t>
  </si>
  <si>
    <t>Matusalem Platino Rum House Pouring</t>
  </si>
  <si>
    <t>Matusalem Promotion</t>
  </si>
  <si>
    <t>Matusalem Rum Listing Promotion</t>
  </si>
  <si>
    <t>Matusalem Rum Promotion</t>
  </si>
  <si>
    <t>Matusalem Solera 7 Rum Promotion</t>
  </si>
  <si>
    <t>Matusalem Special Support</t>
  </si>
  <si>
    <t>Matusalem Special Trade Deal</t>
  </si>
  <si>
    <t>Matusalem Sponsor Guest Shift</t>
  </si>
  <si>
    <t>Matusalem Sponsor Guestshift</t>
  </si>
  <si>
    <t>MEZCAL Promotion</t>
  </si>
  <si>
    <t>Naked Malt and No.3 Guest Shift</t>
  </si>
  <si>
    <t>Naked Malt Buddy Program</t>
  </si>
  <si>
    <t>Naked Malt Cocktails</t>
  </si>
  <si>
    <t>Naked Malt Guestshift</t>
  </si>
  <si>
    <t>Naked Malt Light house Program</t>
  </si>
  <si>
    <t>Naked Malt Lighthouse Account</t>
  </si>
  <si>
    <t>Naked Malt New Outlet</t>
  </si>
  <si>
    <t>Naked Malt Signature Cocktails</t>
  </si>
  <si>
    <t>Naked Malt Sustainable Cocktail</t>
  </si>
  <si>
    <t>Negroni Guinness World Records 2022</t>
  </si>
  <si>
    <t>Negroni Week</t>
  </si>
  <si>
    <t>New Tequila Promotion</t>
  </si>
  <si>
    <t>Nhau Vodka Trade deal</t>
  </si>
  <si>
    <t>No.3 Gin Buddy Program</t>
  </si>
  <si>
    <t>No.3 Gin Lighthouse Program</t>
  </si>
  <si>
    <t>No.3 Gin New Outlet</t>
  </si>
  <si>
    <t>No.3 Gin New Outlet (World Martini Day)</t>
  </si>
  <si>
    <t>No.3 Gin Promotion and International Guest Shift</t>
  </si>
  <si>
    <t>No.3 Guest Shift</t>
  </si>
  <si>
    <t>Octomore Promotion</t>
  </si>
  <si>
    <t>Octomore Whisky Promotion</t>
  </si>
  <si>
    <t>Passoa Liqueur Promotion</t>
  </si>
  <si>
    <t>PHD Malts</t>
  </si>
  <si>
    <t>Pommery Champagne Marketing</t>
  </si>
  <si>
    <t>Pommery House Pour and Product Listing</t>
  </si>
  <si>
    <t>Remy Cointreau Guestshift Support</t>
  </si>
  <si>
    <t>Remy Cointreau Playbook</t>
  </si>
  <si>
    <t>Remy Cointreau portfolio</t>
  </si>
  <si>
    <t>Remy Cointreau Promotion</t>
  </si>
  <si>
    <t>Remy Cointreau Promotion Tier 1</t>
  </si>
  <si>
    <t>Remy Cointreau Promotion Tier 2</t>
  </si>
  <si>
    <t>Remy Cointreau Promotion Tier 3</t>
  </si>
  <si>
    <t>Remy Cointreau Trade Deal</t>
  </si>
  <si>
    <t xml:space="preserve">Remy Cointreau Trade Deal </t>
  </si>
  <si>
    <t>Remy Cointreau, Jose Cuervo, Campari Group Special Trade Deals</t>
  </si>
  <si>
    <t>Remy Martin 1738 and Bar Tools</t>
  </si>
  <si>
    <t>Remy Martin 1738 Cocktail Pouring Program</t>
  </si>
  <si>
    <t>Remy Martin 1738 Trade Deal</t>
  </si>
  <si>
    <t>Remy Martin 1738 Trade Deal and Guest Shift</t>
  </si>
  <si>
    <t>Remy Martin and the Botanist Activation</t>
  </si>
  <si>
    <t>Remy Martin Bartender Talent Academy 2024</t>
  </si>
  <si>
    <t>Remy Martin Signature Cocktail and Menu Listing</t>
  </si>
  <si>
    <t>Remy Martin VSOP and Remy Martin XO</t>
  </si>
  <si>
    <t>Remy Martin VSOP DJ night</t>
  </si>
  <si>
    <t>Remy Martin VSOP Lisiting</t>
  </si>
  <si>
    <t>Remy Martin XO Night, Step Into The Light</t>
  </si>
  <si>
    <t>Sidecar Promotion with Remy Martin 1738 and Cointreau</t>
  </si>
  <si>
    <t>Skyy Neptune House Pour</t>
  </si>
  <si>
    <t>Skyy Vodka House Pouring</t>
  </si>
  <si>
    <t>Special Deal Tito's Handmade Vodka</t>
  </si>
  <si>
    <t>Special Trade Deal Promotion</t>
  </si>
  <si>
    <t>Sponsor KOL gift cards</t>
  </si>
  <si>
    <t>Sponsoring Event 1800 Tequila</t>
  </si>
  <si>
    <t>Support Opening Party</t>
  </si>
  <si>
    <t>TEG Special Trade Deal</t>
  </si>
  <si>
    <t>Tequila Night</t>
  </si>
  <si>
    <t>The Botanist Gin</t>
  </si>
  <si>
    <t>The Botanist Gin Activation Support</t>
  </si>
  <si>
    <t>The Botanist Gin Pop-Up</t>
  </si>
  <si>
    <t>The Botanist Gin Trade Deal</t>
  </si>
  <si>
    <t>The Botanist Gin with Bruichladdich the Classic Laddie</t>
  </si>
  <si>
    <t>The Botanist House Pouring Program</t>
  </si>
  <si>
    <t>The Botanist International Gin Day</t>
  </si>
  <si>
    <t>The Botanist Islay Dry Gin, Telmont, Cointreau, Remy Martin VSOP and Remy Martin 1738</t>
  </si>
  <si>
    <t>The Botanist Promotion</t>
  </si>
  <si>
    <t>The Botanist Saturday Fever Bruch Program</t>
  </si>
  <si>
    <t>The Botanist Trade Deal</t>
  </si>
  <si>
    <t>The Edrington Group Portfolio Listing Program</t>
  </si>
  <si>
    <t>The Grouse Program</t>
  </si>
  <si>
    <t>The Macallan (Marketing Bonus)</t>
  </si>
  <si>
    <t>The Macallan 200Y Young</t>
  </si>
  <si>
    <t>The Macallan A Night On Earth Promotion</t>
  </si>
  <si>
    <t>The Macallan Buy 1 Get 1</t>
  </si>
  <si>
    <t>The Macallan Exceptional Premium POSM and The Macallan Experience</t>
  </si>
  <si>
    <t>The Macallan Experience</t>
  </si>
  <si>
    <t>The Macallan Festive Programme</t>
  </si>
  <si>
    <t>The Macallan Listing</t>
  </si>
  <si>
    <t>The Macallan Marketing Bonus</t>
  </si>
  <si>
    <t>The Macallan New Outlet</t>
  </si>
  <si>
    <t>The Macallan Promotion</t>
  </si>
  <si>
    <t>The Macallan Single Malt Whisky Listing</t>
  </si>
  <si>
    <t>The Sensational Journey of The Macallan Double Cask</t>
  </si>
  <si>
    <t>Tito’s Handmade Vodka Pool Party</t>
  </si>
  <si>
    <t>Tito’s Handmade Vodka Pride Month</t>
  </si>
  <si>
    <t>Tito’s Handmade Vodka Promotion</t>
  </si>
  <si>
    <t>Tito’s Handmade Vodka Special Trade Deal</t>
  </si>
  <si>
    <t>Tito’s Handmade Vodka Sponsorship</t>
  </si>
  <si>
    <t>Tito’s Songkran Promotion</t>
  </si>
  <si>
    <t>Tito’s Vodka for Songkran – Light House</t>
  </si>
  <si>
    <t>Tito's Handmade Vodka Cocktail Listing</t>
  </si>
  <si>
    <t>Tito's Handmade Vodka House Pouring</t>
  </si>
  <si>
    <t>Tito's Handmade Vodka, Jose Cuervo TBC SKU, Bulldog London Dry Gin, Naked Malt Blended Scotch Whisky, Cointreau</t>
  </si>
  <si>
    <t>Tito's Menu Listing</t>
  </si>
  <si>
    <t>Tito's Minibar First Load</t>
  </si>
  <si>
    <t>Tito's Partner Incentive</t>
  </si>
  <si>
    <t>Tito's Songkran Promotion</t>
  </si>
  <si>
    <t>Tito's Vodka For House Pouring</t>
  </si>
  <si>
    <t>Trade Deal 1 Macallan Night on Earth</t>
  </si>
  <si>
    <t>Trade Deal 10 Brugal</t>
  </si>
  <si>
    <t>Trade Deal 11</t>
  </si>
  <si>
    <t>Trade Deal 11 Kingston</t>
  </si>
  <si>
    <t>Trade Deal 12 / Campari Q3-4 Brown Spirits</t>
  </si>
  <si>
    <t>Trade Deal 12 Four Pillars</t>
  </si>
  <si>
    <t xml:space="preserve">Trade Deal 13 </t>
  </si>
  <si>
    <t xml:space="preserve">Trade Deal 14 </t>
  </si>
  <si>
    <t>Trade Deal 14 Remy Martin 1738 Cognac</t>
  </si>
  <si>
    <t>Trade Deal 15</t>
  </si>
  <si>
    <t>Trade Deal 15 Remy Martin Night XO</t>
  </si>
  <si>
    <t>Trade Deal 16</t>
  </si>
  <si>
    <t>Trade Deal 16 / Campari Q3-4 Brown Spirits</t>
  </si>
  <si>
    <t>Trade Deal 16 Bols Liqueurs</t>
  </si>
  <si>
    <t>Trade Deal 17 / Campari Q3-4 Brown Spirits</t>
  </si>
  <si>
    <t>Trade Deal 17 1800 Reposado Tequila Reserva</t>
  </si>
  <si>
    <t>Trade Deal 18</t>
  </si>
  <si>
    <t>Trade Deal 18 Cinzano Vermouth Rosso</t>
  </si>
  <si>
    <t>Trade Deal 19</t>
  </si>
  <si>
    <t>Trade Deal 19 Cinzano Sparkling Wine</t>
  </si>
  <si>
    <t>Trade Deal 2 Macallan Harmony</t>
  </si>
  <si>
    <t>Trade Deal 20</t>
  </si>
  <si>
    <t>Trade Deal 20 Champagne</t>
  </si>
  <si>
    <t>Trade Deal 21 / Campari Q3-4 Negroni Week</t>
  </si>
  <si>
    <t>Trade Deal 21 Matusalem</t>
  </si>
  <si>
    <t>Trade Deal 22</t>
  </si>
  <si>
    <t>Trade Deal 22 / Campari Q3-4 Negroni Week</t>
  </si>
  <si>
    <t>Trade Deal 22 Henkes Gin/Bickens Gin</t>
  </si>
  <si>
    <t>Trade Deal 22 Lady Trieu</t>
  </si>
  <si>
    <t>Trade Deal 22 Negroni Week</t>
  </si>
  <si>
    <t>Trade Deal 22/ Campari Q3-4 Negroni Week</t>
  </si>
  <si>
    <t>Trade Deal 23</t>
  </si>
  <si>
    <t>Trade Deal 24</t>
  </si>
  <si>
    <t>Trade Deal 24 Tito's Vodka</t>
  </si>
  <si>
    <t>Trade Deal 25 / Campari Q3-4 High Energy</t>
  </si>
  <si>
    <t>Trade Deal 25 1800, Gran Centenario, Maestro</t>
  </si>
  <si>
    <t>Trade Deal 26</t>
  </si>
  <si>
    <t xml:space="preserve">Trade Deal 26 </t>
  </si>
  <si>
    <t>Trade Deal 27</t>
  </si>
  <si>
    <t>Trade Deal 27 1800 Guachimonton</t>
  </si>
  <si>
    <t>Trade Deal 28</t>
  </si>
  <si>
    <t>Trade Deal 29</t>
  </si>
  <si>
    <t>Trade Deal 3</t>
  </si>
  <si>
    <t>Trade Deal 30</t>
  </si>
  <si>
    <t>Trade Deal 30 Bols Liqueur and Bols Vodka</t>
  </si>
  <si>
    <t>Trade Deal 31 / Campari Q3-4 Aperol Spritz</t>
  </si>
  <si>
    <t>Trade Deal 32 / Campari Q3-4 Negroni Week</t>
  </si>
  <si>
    <t>Trade Deal 33 / Campari Q3-4 High Energy</t>
  </si>
  <si>
    <t>Trade Deal 34 / Campari Q3-4 Negroni Week</t>
  </si>
  <si>
    <t>Trade Deal 35</t>
  </si>
  <si>
    <t>Trade Deal 35  Jose Cuervo Especial</t>
  </si>
  <si>
    <t>Trade Deal 35 Jose Cuervo Especial Tequila Promotion</t>
  </si>
  <si>
    <t>Trade Deal 36</t>
  </si>
  <si>
    <t>Trade Deal 37</t>
  </si>
  <si>
    <t>Trade Deal 37 1800 Tequila Promotion</t>
  </si>
  <si>
    <t>Trade Deal 38</t>
  </si>
  <si>
    <t>Trade Deal 39</t>
  </si>
  <si>
    <t>Trade Deal 4</t>
  </si>
  <si>
    <t>Trade Deal 4 Glen Grant</t>
  </si>
  <si>
    <t>Trade Deal 40 / Campari Q3-4 Aperol Spritz</t>
  </si>
  <si>
    <t>Trade Deal 5</t>
  </si>
  <si>
    <t>Trade Deal 5 Bruichladdich</t>
  </si>
  <si>
    <t>Trade Deal 6 Naked Malt</t>
  </si>
  <si>
    <t>Trade Deal 7 / The Grouse Program</t>
  </si>
  <si>
    <t>Trade Deal 7 Wild Turkey</t>
  </si>
  <si>
    <t>Trade Deal 8</t>
  </si>
  <si>
    <t>Trade Deal 8 Russell's</t>
  </si>
  <si>
    <t>Trade Deal 9</t>
  </si>
  <si>
    <t>Trade Deal and GIN Trolley</t>
  </si>
  <si>
    <t>Trade Deal Promotion</t>
  </si>
  <si>
    <t>Trade Deal Support</t>
  </si>
  <si>
    <t>Trade Deal Support (Aperol Q3+Q4)</t>
  </si>
  <si>
    <t>Trade Deal Support (Appleton)</t>
  </si>
  <si>
    <t>Trade Deal Support (Bols Vodka, Bols Liqueur, Bols Espresso, Pornstar Martini)</t>
  </si>
  <si>
    <t>Trade Deal Support (Champagne)</t>
  </si>
  <si>
    <t>Trade Deal Support (Cinco De Mayo Event)</t>
  </si>
  <si>
    <t>Trade Deal Support (Cinzano Prosecco &amp; Cinzano Rose Edition Sparkling Wine)</t>
  </si>
  <si>
    <t>Trade Deal Support (Clase Azul)</t>
  </si>
  <si>
    <t>Trade Deal Support (House Pouring)</t>
  </si>
  <si>
    <t>Trade Deal Support (Jose Cuervo Especial)</t>
  </si>
  <si>
    <t>Trade Deal Support (Jose Cuervo Tradicional)</t>
  </si>
  <si>
    <t>Trade Deal Support (Matusalem, Wild Turkey)</t>
  </si>
  <si>
    <t>Trade Deal Support (Mount Gay Rum)</t>
  </si>
  <si>
    <t>Trade Deal Support (Remy Martin VSOP &amp; XO)</t>
  </si>
  <si>
    <t>Trade Deal Support (SOHO District Party)</t>
  </si>
  <si>
    <t>Trade Deal Support (Tequila and Mezcal)</t>
  </si>
  <si>
    <t>Trade Deal Support (Thaiger Thaiger Event)</t>
  </si>
  <si>
    <t>Vaccari Sambuca Promotion</t>
  </si>
  <si>
    <t>Valentine's Promotion (Campari)</t>
  </si>
  <si>
    <t>Valentine's Promotion (Jose Cuervo Especial Tequila)</t>
  </si>
  <si>
    <t>Vodka Promotion</t>
  </si>
  <si>
    <t>Vodka Promotion (Tito's)</t>
  </si>
  <si>
    <t>World Gin Day 2023</t>
  </si>
  <si>
    <t>World Gourmet Festival</t>
  </si>
  <si>
    <t>Buy 6 Get 1 Free</t>
  </si>
  <si>
    <t>Buy 1 Get 1 Free</t>
  </si>
  <si>
    <t>Buy 3 Get 1 Free</t>
  </si>
  <si>
    <t>Buy 2 Get 1 Free</t>
  </si>
  <si>
    <t>Buy 4 Get 1 Free</t>
  </si>
  <si>
    <t>Buy 6 Get 3 Free</t>
  </si>
  <si>
    <t>Buy 6 Get 2 Free</t>
  </si>
  <si>
    <t>Buy 6 Get 6 Free</t>
  </si>
  <si>
    <t>Buy12 Get 6 Free</t>
  </si>
  <si>
    <t>Buy12 Get 1 Free</t>
  </si>
  <si>
    <t>Buy12 Get 4 Free</t>
  </si>
  <si>
    <t>Other Please give a reason</t>
  </si>
  <si>
    <t>Bols Vodka 700 ml</t>
  </si>
  <si>
    <t>The Macallan M Scotch Whisky (2023)</t>
  </si>
  <si>
    <t>The Macallan Classic Cut 2022 Whisky</t>
  </si>
  <si>
    <t>The Macallan Edition NO 1 Whisky</t>
  </si>
  <si>
    <t>The Macallan Edition NO 2 Whisky</t>
  </si>
  <si>
    <t>The Macallan Edition NO 3 Whisky</t>
  </si>
  <si>
    <t>The Macallan Edition NO 4 Whisky</t>
  </si>
  <si>
    <t>The Macallan 18 Years Old</t>
  </si>
  <si>
    <t>The Macallan Edition NO.5 Whisky</t>
  </si>
  <si>
    <t>The Macallan Edition NO 6 Whisky</t>
  </si>
  <si>
    <t>The Macallan Edition Gift Set</t>
  </si>
  <si>
    <t>4200ml</t>
  </si>
  <si>
    <t>Naked Grouse Blended Malt Scotch Whisky</t>
  </si>
  <si>
    <t>No.3 London Dry Organic Gin</t>
  </si>
  <si>
    <t>Ferdinand'S Saar Dry Gin</t>
  </si>
  <si>
    <t>Jose Cuervo Especial Silver Tequila 35%</t>
  </si>
  <si>
    <t>Jose Cuervo Especial Silver Tequila Limited 2023</t>
  </si>
  <si>
    <t>Jose Cuervo Especial Reposado Tequila 1L</t>
  </si>
  <si>
    <t>Jose Cuervo Especial Silver Tequila 1L</t>
  </si>
  <si>
    <t>Jose Cuervo Especial Reposado Tequila 35%</t>
  </si>
  <si>
    <t>Jose Cuervo Tradicional Blanco Tequila 40%</t>
  </si>
  <si>
    <t>Jose Cuervo Tradicional Reposado Tequila 40%</t>
  </si>
  <si>
    <t>Bushmills Black Bush Gift Pack</t>
  </si>
  <si>
    <t>Bushmills Irish Whiskey 1L</t>
  </si>
  <si>
    <t>Bushmills Black Bush Irish Whiskey 1L</t>
  </si>
  <si>
    <t>Remy Martin 1738 Cognac</t>
  </si>
  <si>
    <t>Remy Martin Vsop (CNY24)</t>
  </si>
  <si>
    <t>Remy Martin XO Cognac (CNY23)</t>
  </si>
  <si>
    <t>Remy Martin Vsop (EOY23)</t>
  </si>
  <si>
    <t>Remy Martin 1738 (EOY23)</t>
  </si>
  <si>
    <t>Remy Martin XO Cognac (EOY23)</t>
  </si>
  <si>
    <t>Remy Martin 1738 (CNY24)</t>
  </si>
  <si>
    <t>Remy Martin Xo Cognac (CNY24)</t>
  </si>
  <si>
    <t>Remy Martin Vsop Cognac (CNY26)</t>
  </si>
  <si>
    <t>Remy Martin XO Cognac (CNY26)</t>
  </si>
  <si>
    <t>Remy Martin Club</t>
  </si>
  <si>
    <t>Remy Martin 1738 Gift Pack With Shaker</t>
  </si>
  <si>
    <t>Cointreau 350 ml</t>
  </si>
  <si>
    <t>Cointreau L'Unique</t>
  </si>
  <si>
    <t>St-Remy Vsop</t>
  </si>
  <si>
    <t>St-Remy XO</t>
  </si>
  <si>
    <t>Louis XIII Cognac (CNY)</t>
  </si>
  <si>
    <t>Louis XIII Cognac (CNY24)</t>
  </si>
  <si>
    <t>Louis XIII Cognac (CNY26)</t>
  </si>
  <si>
    <t>Louis XIII Cognac (TC II)</t>
  </si>
  <si>
    <t>The Botanist Islay Dry Gin (Gift Box)</t>
  </si>
  <si>
    <t>Aperol + Cinzano Prosecco</t>
  </si>
  <si>
    <t>1450ml</t>
  </si>
  <si>
    <t>Aperol Glass Set</t>
  </si>
  <si>
    <t>Campari Negroni Liqueur</t>
  </si>
  <si>
    <t>Campari Bitter 750 ml</t>
  </si>
  <si>
    <t>Campari Negroni Set</t>
  </si>
  <si>
    <t>2250ml</t>
  </si>
  <si>
    <t>Bulldog London Dry Gin 750 ml</t>
  </si>
  <si>
    <t>Bulldog Gin Glass Set</t>
  </si>
  <si>
    <t>Skyy Vodka 180 ml (P12)</t>
  </si>
  <si>
    <t>Skyy Vodka</t>
  </si>
  <si>
    <t>Wild Turkey Rye Whiskey 700ml</t>
  </si>
  <si>
    <t>Appleton Estate Rare Blend 12 Years</t>
  </si>
  <si>
    <t>Espolon Blanco Tequila</t>
  </si>
  <si>
    <t>Espolon Reposado Tequila</t>
  </si>
  <si>
    <t>Glen Grant Single Malt Scotch Whisky Arboralis (Gift Pack)</t>
  </si>
  <si>
    <t>Luc Belaire Rare Luxe</t>
  </si>
  <si>
    <t>Luc Belaire Rare Luxe - Fantome</t>
  </si>
  <si>
    <t>Luc Belaire Rare Rose - Fantome</t>
  </si>
  <si>
    <t>Luc Belaire Rare Rose</t>
  </si>
  <si>
    <t>Luc Belaire Rare Rose 1.5 L - Fantome</t>
  </si>
  <si>
    <t>Champagne Pommery Brut Rose Royal (GB)</t>
  </si>
  <si>
    <t>Champagne Pommery Royal Blue Sky (GB)</t>
  </si>
  <si>
    <t>Pommery Cuvee Louise Champagne (2006)</t>
  </si>
  <si>
    <t>Champagne Pommery Apanage Brut (1874)</t>
  </si>
  <si>
    <t>Montelobos Mezcal Espadin</t>
  </si>
  <si>
    <t>Dictador XO Insolent Rum</t>
  </si>
  <si>
    <t>Dictador XO Perpetual Rum</t>
  </si>
  <si>
    <t>Laiba Earl 'S Old Fashioned</t>
  </si>
  <si>
    <t>Lady Trieu Contemporary Vietnam Gin 200 ml</t>
  </si>
  <si>
    <t>Valdespino Don Gonzalo Oloroso Sherry Wine</t>
  </si>
  <si>
    <t>Valdespino El Candado PX Sherry Wine</t>
  </si>
  <si>
    <t>Valdespino Vermouth</t>
  </si>
  <si>
    <t>Branca Menta Liqueur 1000ML.</t>
  </si>
  <si>
    <t>The Glenturret Triple Wood Whisky (2024)</t>
  </si>
  <si>
    <t>HIGH COMMISSIONER SCOTCH WHISKY</t>
  </si>
  <si>
    <t>LOCH LOMOND ORIGINAL SCOTCH WHISKY</t>
  </si>
  <si>
    <t>LOCH LOMOND AGED 12 YEARS SCOTCH WHISKY</t>
  </si>
  <si>
    <t>LOCH LOMOND AGED 18 YEARS SCOTCH WHISKY</t>
  </si>
  <si>
    <t>FABLE PALE HORSE 8 YEARS SCOTCH WHISKY</t>
  </si>
  <si>
    <t>Piu Brioso Vino Spumante Bianco</t>
  </si>
  <si>
    <t>Piu Brioso Prosecco Valdobbiadene</t>
  </si>
  <si>
    <t>Piu Brioso Prosecco Brut</t>
  </si>
  <si>
    <t>EVENFALL CHARDONNAY WINE 2024</t>
  </si>
  <si>
    <t>The Macallan Sherry Oak Cask 12 Years Old</t>
  </si>
  <si>
    <t>The Macallan Sherry Oak Cask 18 Years Old</t>
  </si>
  <si>
    <t>The Macallan 25 Years Old</t>
  </si>
  <si>
    <t>The Macallan Sherry Oak 30 Years Old Whisky</t>
  </si>
  <si>
    <t>The Macallan Double Cask 12 Years Old</t>
  </si>
  <si>
    <t>The Macallan Double Cask 15 Years Old</t>
  </si>
  <si>
    <t>The Macallan Double Cask 18 Years Old</t>
  </si>
  <si>
    <t>The Macallan Double Cask 30 Years Old Whisky</t>
  </si>
  <si>
    <t>The Macallan Triple Cask Matured 12 Years Old</t>
  </si>
  <si>
    <t>The Macallan Harmony Vibrant Oak Whisky</t>
  </si>
  <si>
    <t>The Macallan Harmony Amber Meadow Whisky</t>
  </si>
  <si>
    <t>The Macallan The Harmony Collection</t>
  </si>
  <si>
    <t>The Macallan Harmony Phoenix Honey Whisky (2025)</t>
  </si>
  <si>
    <t>The Macallan A Night On Earth The Journey Whisky Y23</t>
  </si>
  <si>
    <t>The Macallan A Night On Earth In Jerez Whisky Y24</t>
  </si>
  <si>
    <t>The Macallan A Night On Earth First Light Whisky</t>
  </si>
  <si>
    <t>The Macallan Time Space Mastery Whisky</t>
  </si>
  <si>
    <t>The Macallan Art Is The Flower Whisky</t>
  </si>
  <si>
    <t>The Macallan M Black Scotch Whisky (2023)</t>
  </si>
  <si>
    <t>The Macallan M Copper Scotch Whisky (2023)</t>
  </si>
  <si>
    <t>Highland Park 10 Year Old Scotch Whisky</t>
  </si>
  <si>
    <t>Highland Park 12 Year Old Scotch Whisky</t>
  </si>
  <si>
    <t>Highland Park 15 Year Old Scotch Whisky</t>
  </si>
  <si>
    <t>Highland Park 18 Year Old Scotch Whisky</t>
  </si>
  <si>
    <t>Highland Park Valfather Scotch Whisky</t>
  </si>
  <si>
    <t>Highland Park Valknut Scotch Whisky</t>
  </si>
  <si>
    <t>The Glenrothes 12 Years Old</t>
  </si>
  <si>
    <t>The Glenrothes 18 Years Old</t>
  </si>
  <si>
    <t>The Glenrothes 25 Years Old</t>
  </si>
  <si>
    <t>The Glenrothes Whiskey Maker'S Cut</t>
  </si>
  <si>
    <t>The Glenrothes Vintage Reserve 12 Years Old</t>
  </si>
  <si>
    <t>Bruichladdich The Classic Laddie</t>
  </si>
  <si>
    <t>Bruichladdich Port Charlotte 10 Year Old</t>
  </si>
  <si>
    <t>Bruichladdich 18 Aged Years Old Whisky</t>
  </si>
  <si>
    <t>Bruichladdich 30 Aged Years Old Whisky</t>
  </si>
  <si>
    <t>Bruichladdich Octomore Whisky 13.1</t>
  </si>
  <si>
    <t>Bruichladdich Octomore Whisky 14.1</t>
  </si>
  <si>
    <t>Bruichladdich Octomore Whisky 14.2</t>
  </si>
  <si>
    <t>Bruichladdich Octomore Whisky 14.3</t>
  </si>
  <si>
    <t>Bruichladdich Black Art Whisky (Edition 10.1:29Y)</t>
  </si>
  <si>
    <t>Glen Grant Single Malt Scotch Whisky Arboralis</t>
  </si>
  <si>
    <t>Glen Grant Single Malt 10 Years Scotch Whisky</t>
  </si>
  <si>
    <t>Glen Grant Single Malt 12 Years Scotch Whisky</t>
  </si>
  <si>
    <t>Glen Grant Single Malt 18 Years Scotch Whisky</t>
  </si>
  <si>
    <t>The Famous Grouse Blended Sw 700 ml</t>
  </si>
  <si>
    <t>The Famous Grouse Blended Sw 1L</t>
  </si>
  <si>
    <t>The Famous Grouse Sherry Cask Scotch Whisky</t>
  </si>
  <si>
    <t>The Famous Grouse Smoky Black Scotch Whisky</t>
  </si>
  <si>
    <t>Bushmills Black Bush Irish Whiskey</t>
  </si>
  <si>
    <t>Bushmills Single Malt Irish Whiskey 10 Y.O.</t>
  </si>
  <si>
    <t>Bushmills Single Malt 12 Y.O. Irish Whiskey</t>
  </si>
  <si>
    <t>Bushmills Single Malt Irish Whiskey 16 Y.O.</t>
  </si>
  <si>
    <t>Bushmills Single Malt Irish Whiskey 21 Y.O.</t>
  </si>
  <si>
    <t>The Sexton Single Malt Irish Whiskey</t>
  </si>
  <si>
    <t>Wild Turkey Aged 8 Years Bourbon Whiskey</t>
  </si>
  <si>
    <t>Wild Turkey 101 Bourbon Whiskey</t>
  </si>
  <si>
    <t>Wild Turkey Bourbon Whiskey 750 ml</t>
  </si>
  <si>
    <t>Wild Turkey Bourbon Whiskey 1L</t>
  </si>
  <si>
    <t>Wild Turkey Rare Breed</t>
  </si>
  <si>
    <t>Wild Turkey Aged 12 Years Bourbon Whiskey GB</t>
  </si>
  <si>
    <t>Wild Turkey Kentucky Spirit Single Barrel Whiskey</t>
  </si>
  <si>
    <t>Russell's Reserve 10 Years Old</t>
  </si>
  <si>
    <t>Kaibutsu Doragon Whisky</t>
  </si>
  <si>
    <t>Kaibutsu Monki Whisky</t>
  </si>
  <si>
    <t>Sagatiba Cristalina Cachaca</t>
  </si>
  <si>
    <t>Appleton White Jamaica Rum</t>
  </si>
  <si>
    <t>Appleton Special Jamaica Rum</t>
  </si>
  <si>
    <t>Appleton Estate Reserve Blend</t>
  </si>
  <si>
    <t>Appleton Estate Signature Blend</t>
  </si>
  <si>
    <t>Appleton Estate 12 Years Rare Casks Rum</t>
  </si>
  <si>
    <t>Appleton Estate 21 Years Rum</t>
  </si>
  <si>
    <t>Mount Gay Eclipse Rum</t>
  </si>
  <si>
    <t>Mount Gay Black Barrel Rum</t>
  </si>
  <si>
    <t>Mount Gay XO Rum</t>
  </si>
  <si>
    <t>Mount Gay Estate Rum</t>
  </si>
  <si>
    <t>Brugal Blanco Supremo Rum</t>
  </si>
  <si>
    <t>Brugal 1888 Rum</t>
  </si>
  <si>
    <t>The Kraken Black Spiced</t>
  </si>
  <si>
    <t>Remy Martin Vsop 700 ml</t>
  </si>
  <si>
    <t>Remy Martin XO 700 ml</t>
  </si>
  <si>
    <t>Remy Martin Extra Old Cognac (Night)</t>
  </si>
  <si>
    <t>Louis XIII Cognac</t>
  </si>
  <si>
    <t>Louis XIII Cognac Magnum</t>
  </si>
  <si>
    <t>Louis XIII 3L Decanter Jeroboam</t>
  </si>
  <si>
    <t>Louis XIII (Mathusalem)</t>
  </si>
  <si>
    <t>Bols Vodka 37.50% 700 ml</t>
  </si>
  <si>
    <t>Bols Vodka 37.5% 1L</t>
  </si>
  <si>
    <t>Skyy Vodka 180 ml</t>
  </si>
  <si>
    <t>Skyy Vodka 750 ml</t>
  </si>
  <si>
    <t>Skyy Vodka 1000ml</t>
  </si>
  <si>
    <t>Skyy Vodka Neptune</t>
  </si>
  <si>
    <t>Skyy Vodka Citrus</t>
  </si>
  <si>
    <t>Skyy Vodka Raspberry</t>
  </si>
  <si>
    <t>Skyy Vodka Passion Fruit</t>
  </si>
  <si>
    <t>Skyy 90 Vodka</t>
  </si>
  <si>
    <t>Hangar 1 Mandarin Bolssom Vodka</t>
  </si>
  <si>
    <t>Tito's Handmade Vodka 200 ml</t>
  </si>
  <si>
    <t>Tito's Handmade Vodka 750 ml</t>
  </si>
  <si>
    <t>Tito's Handmade Vodka 1L</t>
  </si>
  <si>
    <t>Tito'S Handmade Vodka 1750 ml</t>
  </si>
  <si>
    <t>Bols Silver Top Gin</t>
  </si>
  <si>
    <t>Bulldog Gin</t>
  </si>
  <si>
    <t>Bulldog London Dry Gin 1000 ml</t>
  </si>
  <si>
    <t>Boodles Gin</t>
  </si>
  <si>
    <t>NO.3 London Dry Gin</t>
  </si>
  <si>
    <t>The Botanist Islay Dry Gin</t>
  </si>
  <si>
    <t>Four Pillars Rare Dry Gin</t>
  </si>
  <si>
    <t>Four Pillars Fresh Yuzu Gin</t>
  </si>
  <si>
    <t>Four Pillars Bloody Shiraz Gin</t>
  </si>
  <si>
    <t>Four Pillars Spiced Negroni Gin</t>
  </si>
  <si>
    <t>Four Pillars Barrel Aged Gin</t>
  </si>
  <si>
    <t>Four Pillars Navy Strength Gin</t>
  </si>
  <si>
    <t>Four Pillars Australian Christmas Gin</t>
  </si>
  <si>
    <t>Lady Trieu Contemporary Vietnam Gin</t>
  </si>
  <si>
    <t>Lady Trieu Mekong Delta Dry Gin 200 ml</t>
  </si>
  <si>
    <t>Lady Trieu Mekong Delta Dry Gin 700 ml</t>
  </si>
  <si>
    <t>Creyente Mezcal Joven</t>
  </si>
  <si>
    <t>Maestro Dobel 50 Cristalino Extra Anejo Tequila</t>
  </si>
  <si>
    <t>1800 Blanco Tequila</t>
  </si>
  <si>
    <t>1800 Reposado Tequila</t>
  </si>
  <si>
    <t>1800 Coconut Tequila</t>
  </si>
  <si>
    <t>1800 Anejo Tequila</t>
  </si>
  <si>
    <t>1800 Cristalino Anejo Tequila</t>
  </si>
  <si>
    <t>1800 Milenio Tequila</t>
  </si>
  <si>
    <t>1800 Guachimonton Anejo Tequila</t>
  </si>
  <si>
    <t>Jose Cuervo Reserva De La Familia Platino Tequila</t>
  </si>
  <si>
    <t>Jose Cuervo Tradicional Reposado Tequila</t>
  </si>
  <si>
    <t>Jose Cuervo Tradicional Silver Tequila</t>
  </si>
  <si>
    <t>Jose Cuervo Especial Reposado Tequila Limited 2022</t>
  </si>
  <si>
    <t>Jose Cuervo Especial Reposado Tequila Limited 2023</t>
  </si>
  <si>
    <t>Jose Cuervo Especial Reposado Tequila Limited 2024</t>
  </si>
  <si>
    <t>Jose Cuervo Especial Reposado Tequila Limited 2025</t>
  </si>
  <si>
    <t>Jose Cuervo Especial Silver Tequila Limited 2024</t>
  </si>
  <si>
    <t>Jose Cuervo Especial Silver Tequila Limited 2025</t>
  </si>
  <si>
    <t>Jose Cuervo Especial Plata Tequila Limited Edition</t>
  </si>
  <si>
    <t>Galliano Espresso Liqueur</t>
  </si>
  <si>
    <t>Galliano Vanilla Liqueur 500 ml</t>
  </si>
  <si>
    <t>Galliano Vanilla Liqueur 700 ml</t>
  </si>
  <si>
    <t>Frangelico Liqueur</t>
  </si>
  <si>
    <t>Bols Creme De Cassis</t>
  </si>
  <si>
    <t>Aperol Aperitivo 700 ml</t>
  </si>
  <si>
    <t>Aperol Aperitivo 1000 ml</t>
  </si>
  <si>
    <t>Campari Bitter 200 ml</t>
  </si>
  <si>
    <t>Campari Bitter 1000 ml</t>
  </si>
  <si>
    <t>Averna Amaro Siciliano</t>
  </si>
  <si>
    <t>Braulio Amaro Alpino</t>
  </si>
  <si>
    <t>Cynar Ricetta Originale</t>
  </si>
  <si>
    <t>Cinzano Vermouth Rosso 1000 ml</t>
  </si>
  <si>
    <t>Cinzano Vermouth Rosso 750 ml</t>
  </si>
  <si>
    <t>Cinzano Vermouth Rosso 1757</t>
  </si>
  <si>
    <t>Cinzano Vermouth Extra Dry 1757</t>
  </si>
  <si>
    <t>Cinzano Bottega Rosso 1757 Vermouth</t>
  </si>
  <si>
    <t>Cinzano Bottega Extra Dry 1757 Vermouth</t>
  </si>
  <si>
    <t>Cinzano Prosecco Sparking Wine</t>
  </si>
  <si>
    <t>Cinzano Pinot Chardonnay Sparking Wine</t>
  </si>
  <si>
    <t>Cinzano Rose Edition Sparking Wine</t>
  </si>
  <si>
    <t>Champagne Pommery Brut Royal 1.5 L</t>
  </si>
  <si>
    <t>Champagne Pommery Brut Royal 3 L</t>
  </si>
  <si>
    <t>Champagne Pommery Brut Royal 6 L</t>
  </si>
  <si>
    <t>Champagne Pommery Brut Royal 9 L</t>
  </si>
  <si>
    <t>Champagne Pommery Brut Silver Royal</t>
  </si>
  <si>
    <t>Champagne Telmont Reserve Rose 1.5 L</t>
  </si>
  <si>
    <t>Champagne Telmont Reserve Brut 1.5 L</t>
  </si>
  <si>
    <t>Champagne Telmont Reserve Brut 3 L</t>
  </si>
  <si>
    <t>Champagne Telmont Reserve Brut 6 L</t>
  </si>
  <si>
    <t>Punt E Mes Vermouth</t>
  </si>
  <si>
    <t>Dictador Game Changer Rum (Lilac)</t>
  </si>
  <si>
    <t>Dictador Game Changer Peach Rum (Neon Yellow)</t>
  </si>
  <si>
    <t>5219-08</t>
  </si>
  <si>
    <t>MOUNT GAY</t>
  </si>
  <si>
    <t>5218-08</t>
  </si>
  <si>
    <t>400 CONEJOS</t>
  </si>
  <si>
    <t>5218-01</t>
  </si>
  <si>
    <t>1800 TEQUILA</t>
  </si>
  <si>
    <t>5220-19</t>
  </si>
  <si>
    <t>ANC</t>
  </si>
  <si>
    <t>ANCHO</t>
  </si>
  <si>
    <t>5220-01</t>
  </si>
  <si>
    <t>APEROL</t>
  </si>
  <si>
    <t>5220-13</t>
  </si>
  <si>
    <t>APPLETON</t>
  </si>
  <si>
    <t>5220-07</t>
  </si>
  <si>
    <t>AVERNA</t>
  </si>
  <si>
    <t>5235-01</t>
  </si>
  <si>
    <t>BAREKSTEN</t>
  </si>
  <si>
    <t>5220-18</t>
  </si>
  <si>
    <t>BICKENS</t>
  </si>
  <si>
    <t>5219-05</t>
  </si>
  <si>
    <t>BRUICHLADDICH</t>
  </si>
  <si>
    <t>5211-02</t>
  </si>
  <si>
    <t>5211-04</t>
  </si>
  <si>
    <t>BOLS VODKA</t>
  </si>
  <si>
    <t>5218-04</t>
  </si>
  <si>
    <t>BOODLES</t>
  </si>
  <si>
    <t>5211-03</t>
  </si>
  <si>
    <t>BOLS LIQUEUR</t>
  </si>
  <si>
    <t>5219-07</t>
  </si>
  <si>
    <t>THE BOTANIST</t>
  </si>
  <si>
    <t>5220-06</t>
  </si>
  <si>
    <t>BRAULIO</t>
  </si>
  <si>
    <t>5212-04</t>
  </si>
  <si>
    <t>BRUGAL</t>
  </si>
  <si>
    <t>5220-09</t>
  </si>
  <si>
    <t>BULLDOG</t>
  </si>
  <si>
    <t>5218-05</t>
  </si>
  <si>
    <t>BUSHMILLS</t>
  </si>
  <si>
    <t>5220-04</t>
  </si>
  <si>
    <t>CAMPARI</t>
  </si>
  <si>
    <t>5224-01</t>
  </si>
  <si>
    <t>CLASE AZUL</t>
  </si>
  <si>
    <t>5219-02</t>
  </si>
  <si>
    <t>COINTREAU</t>
  </si>
  <si>
    <t>CAMPARI GROUP</t>
  </si>
  <si>
    <t>5220-08</t>
  </si>
  <si>
    <t>CYNAR</t>
  </si>
  <si>
    <t>5218-07</t>
  </si>
  <si>
    <t>CREYENTE</t>
  </si>
  <si>
    <t>5220-23</t>
  </si>
  <si>
    <t>CINZANO SPARKLING</t>
  </si>
  <si>
    <t>5220-02</t>
  </si>
  <si>
    <t>CINZANO VERMOUTH</t>
  </si>
  <si>
    <t>5211-06</t>
  </si>
  <si>
    <t>DAMRAK</t>
  </si>
  <si>
    <t>5228-01</t>
  </si>
  <si>
    <t>DICTADOR</t>
  </si>
  <si>
    <t>5220-14</t>
  </si>
  <si>
    <t>ESP</t>
  </si>
  <si>
    <t>ESPOLON</t>
  </si>
  <si>
    <t>5217-01</t>
  </si>
  <si>
    <t>FER</t>
  </si>
  <si>
    <t>FERDINAND'S</t>
  </si>
  <si>
    <t>5215-01</t>
  </si>
  <si>
    <t>FOUR PILLARS</t>
  </si>
  <si>
    <t>EDRINGTON</t>
  </si>
  <si>
    <t>5220-11</t>
  </si>
  <si>
    <t>FRANGELICO</t>
  </si>
  <si>
    <t>5211-05</t>
  </si>
  <si>
    <t>GALLIANO</t>
  </si>
  <si>
    <t>5220-15</t>
  </si>
  <si>
    <t>GLEN GRANT</t>
  </si>
  <si>
    <t>5220-10</t>
  </si>
  <si>
    <t>GRAND MARNIER</t>
  </si>
  <si>
    <t>5225-01</t>
  </si>
  <si>
    <t>GUN</t>
  </si>
  <si>
    <t>GUNPOWDER</t>
  </si>
  <si>
    <t>5211-08</t>
  </si>
  <si>
    <t>HENKES</t>
  </si>
  <si>
    <t>GRAN CENTENARIO</t>
  </si>
  <si>
    <t>5212-06</t>
  </si>
  <si>
    <t>HIGHLAND PARK</t>
  </si>
  <si>
    <t>5218-02</t>
  </si>
  <si>
    <t>JOSE CUERVO</t>
  </si>
  <si>
    <t>5214-02</t>
  </si>
  <si>
    <t>KGR</t>
  </si>
  <si>
    <t>THE KING GINGER</t>
  </si>
  <si>
    <t>HANGAR</t>
  </si>
  <si>
    <t>5220-21</t>
  </si>
  <si>
    <t>KINGSTON</t>
  </si>
  <si>
    <t>5218-03</t>
  </si>
  <si>
    <t>KRAKEN</t>
  </si>
  <si>
    <t>5229-01</t>
  </si>
  <si>
    <t>KYOTO</t>
  </si>
  <si>
    <t>5232-01</t>
  </si>
  <si>
    <t>LAI</t>
  </si>
  <si>
    <t>LAIBA</t>
  </si>
  <si>
    <t>LADY TRIEU</t>
  </si>
  <si>
    <t>5230-01</t>
  </si>
  <si>
    <t>LIC</t>
  </si>
  <si>
    <t>5219-04</t>
  </si>
  <si>
    <t>LOX</t>
  </si>
  <si>
    <t>5222-01</t>
  </si>
  <si>
    <t>LUC</t>
  </si>
  <si>
    <t>LUC BELAIRE</t>
  </si>
  <si>
    <t>5212-01</t>
  </si>
  <si>
    <t>THE MACALLAN</t>
  </si>
  <si>
    <t>5227-01</t>
  </si>
  <si>
    <t>MATUSALEM</t>
  </si>
  <si>
    <t>5220-17</t>
  </si>
  <si>
    <t>MON</t>
  </si>
  <si>
    <t>MONTELOBOS</t>
  </si>
  <si>
    <t>5212-08</t>
  </si>
  <si>
    <t>NAKED MALT</t>
  </si>
  <si>
    <t>5214-01</t>
  </si>
  <si>
    <t>NO.3 LONDON GIN</t>
  </si>
  <si>
    <t>LUCAS BOLS</t>
  </si>
  <si>
    <t>5220-20</t>
  </si>
  <si>
    <t>OND</t>
  </si>
  <si>
    <t>ONDINA</t>
  </si>
  <si>
    <t>5226-01</t>
  </si>
  <si>
    <t>POMMERY</t>
  </si>
  <si>
    <t>5236-01</t>
  </si>
  <si>
    <t>PASSOA</t>
  </si>
  <si>
    <t>5213-01</t>
  </si>
  <si>
    <t>REK</t>
  </si>
  <si>
    <t>REKORDERLIG CIDER</t>
  </si>
  <si>
    <t>MAESTRO DOBEL</t>
  </si>
  <si>
    <t>5237-01</t>
  </si>
  <si>
    <t>REAL MCCOY</t>
  </si>
  <si>
    <t>5219-01</t>
  </si>
  <si>
    <t>REMY MARTIN</t>
  </si>
  <si>
    <t>5220-12</t>
  </si>
  <si>
    <t>RUS</t>
  </si>
  <si>
    <t>RUSSELL'S</t>
  </si>
  <si>
    <t>5233-01</t>
  </si>
  <si>
    <t>SCAPEGRACE</t>
  </si>
  <si>
    <t>OTHERS</t>
  </si>
  <si>
    <t>5220-16</t>
  </si>
  <si>
    <t>SAGATIBA</t>
  </si>
  <si>
    <t>OUZO</t>
  </si>
  <si>
    <t>5220-03</t>
  </si>
  <si>
    <t>SKYY</t>
  </si>
  <si>
    <t>5219-03</t>
  </si>
  <si>
    <t>ST-RMM</t>
  </si>
  <si>
    <t>ST-REMY</t>
  </si>
  <si>
    <t>PROXIMO</t>
  </si>
  <si>
    <t>5211-01</t>
  </si>
  <si>
    <t>5219-09</t>
  </si>
  <si>
    <t>TELMONT</t>
  </si>
  <si>
    <t>5212-03</t>
  </si>
  <si>
    <t>THE FAMOUS GROUSE</t>
  </si>
  <si>
    <t>REMY COINTREAU</t>
  </si>
  <si>
    <t>5212-07</t>
  </si>
  <si>
    <t>THE GLENROTHES</t>
  </si>
  <si>
    <t>5216-01</t>
  </si>
  <si>
    <t>TMH</t>
  </si>
  <si>
    <t>THOMAS HENRY</t>
  </si>
  <si>
    <t>5218-06</t>
  </si>
  <si>
    <t>THE SEXTON</t>
  </si>
  <si>
    <t>5221-01</t>
  </si>
  <si>
    <t>TITO'S</t>
  </si>
  <si>
    <t>5211-07</t>
  </si>
  <si>
    <t>VACCARI</t>
  </si>
  <si>
    <t>5220-05</t>
  </si>
  <si>
    <t>WILD TURKEY</t>
  </si>
  <si>
    <t>5220-22</t>
  </si>
  <si>
    <t>X-RATED</t>
  </si>
  <si>
    <t>SRM</t>
  </si>
  <si>
    <t>400</t>
  </si>
  <si>
    <t>Cocktail Enhancer</t>
  </si>
  <si>
    <t>Vines And Terroirs</t>
  </si>
  <si>
    <t>Promotion:</t>
  </si>
  <si>
    <t>Claim Period:</t>
  </si>
  <si>
    <t>Duty paid Stock
(Bottles)</t>
  </si>
  <si>
    <t>Price
(Ex VAT)</t>
  </si>
  <si>
    <t>Total Value
(THB)</t>
  </si>
  <si>
    <t>Bonded AL
(Bottles)</t>
  </si>
  <si>
    <t>Bonded GD
(Bottles)</t>
  </si>
  <si>
    <t>Bonded AL+GD
(Bottles)</t>
  </si>
  <si>
    <t>Bonded WH
(Case)</t>
  </si>
  <si>
    <t>Price
(USD/Case)</t>
  </si>
  <si>
    <t>Amount
(USD)</t>
  </si>
  <si>
    <t>Consignt+Borrow
(Bottles)</t>
  </si>
  <si>
    <t>Total 1+2+3+4
(Bottles)</t>
  </si>
  <si>
    <t>Monthly Avg. Sales (btl)</t>
  </si>
  <si>
    <t>AAT Months of Stock (months)</t>
  </si>
  <si>
    <t>Bond Warehouse Months of stock (months)</t>
  </si>
  <si>
    <t>AAT + Bond
Months of Stock (months)</t>
  </si>
  <si>
    <t>Goods in-transit</t>
  </si>
  <si>
    <t>Estimate time of arrival
(Bonded)</t>
  </si>
  <si>
    <t>PO</t>
  </si>
  <si>
    <t>Bols Coconut Liqueur</t>
  </si>
  <si>
    <t>01-SPLIQ-07006670</t>
  </si>
  <si>
    <t>BOLS COCONUT LIQUEUR</t>
  </si>
  <si>
    <t>Bols Coffee Liqueur</t>
  </si>
  <si>
    <t>01-SPLIQ-07006759</t>
  </si>
  <si>
    <t>BOLS COFFEE LIQUEUR</t>
  </si>
  <si>
    <t>Bols Maraschino Liqueur</t>
  </si>
  <si>
    <t>01-SPLIQ-07006793</t>
  </si>
  <si>
    <t>BOLS MARASCHINO LIQUEUR</t>
  </si>
  <si>
    <t>Bols Mango Liqueur</t>
  </si>
  <si>
    <t>01-SPLIQ-07007916</t>
  </si>
  <si>
    <t>BOLS MANGO LIQUEUR</t>
  </si>
  <si>
    <t>Bols Ginger Liqueur</t>
  </si>
  <si>
    <t>01-SPLIQ-07008820</t>
  </si>
  <si>
    <t>BOLS GINGER LIQUEUR</t>
  </si>
  <si>
    <t>DAMRAK GIN</t>
  </si>
  <si>
    <t>THE MACALLAN A NIGHT ON EARTH IN JEREZ WHISKY Y24</t>
  </si>
  <si>
    <t>04-SPWHI-07001876</t>
  </si>
  <si>
    <t>THE MACALLAN RARE CASK</t>
  </si>
  <si>
    <t>0</t>
  </si>
  <si>
    <t>The Macallan Diamonds Are Forever Whisky</t>
  </si>
  <si>
    <t>04-SPWHI-07003367</t>
  </si>
  <si>
    <t>THE MACALLAN DIAMONDS ARE FOREVER WHISKY</t>
  </si>
  <si>
    <t>Piu Brioso</t>
  </si>
  <si>
    <t>Serena</t>
  </si>
  <si>
    <t xml:space="preserve">Evenfall Chardonnay Wine 2024 </t>
  </si>
  <si>
    <t>High Commissioner Scotch Whisky</t>
  </si>
  <si>
    <t>High Commissioner</t>
  </si>
  <si>
    <t>Loch Lomond</t>
  </si>
  <si>
    <t>HIGH COMMISSIONER SCOTCH WHISKY 200ML.</t>
  </si>
  <si>
    <t>HIGH COMMISSIONER SCOTCH WHISKY 350ML.</t>
  </si>
  <si>
    <t>HIGH COMMISSIONER SCOTCH WHISKY 700ML.</t>
  </si>
  <si>
    <t>HIGH COMMISSIONER SCOTCH WHISKY 1L</t>
  </si>
  <si>
    <t>Loch Lomond Original Scotch Whisky</t>
  </si>
  <si>
    <t>Loch Lomond Aged 12 Years Scotch Whisky</t>
  </si>
  <si>
    <t>Loch Lomond Aged 18 Years Scotch Whisky</t>
  </si>
  <si>
    <t xml:space="preserve">Fable Chapter 8 Canary 11 Years Scotch Whisky </t>
  </si>
  <si>
    <t>Fable</t>
  </si>
  <si>
    <t>Pendulum</t>
  </si>
  <si>
    <t>Fable Pale Horse 8 Years Scotch Whisky</t>
  </si>
  <si>
    <t>JOSE CUERVO ESPECIAL REPOSADO TEQUILA LIMITED 24</t>
  </si>
  <si>
    <t>Jose Cuervo Especial Reposado Tequila 375 ml</t>
  </si>
  <si>
    <t>20-SPTEQ-03751278</t>
  </si>
  <si>
    <t>JOSE CUERVO ESPECIAL REPOSADO TEQUILA 375 ML</t>
  </si>
  <si>
    <t>Jose Cuervo Platino Tequila</t>
  </si>
  <si>
    <t>JOSE CUERVO PLATINO TEQUILA</t>
  </si>
  <si>
    <t>JOSE CUERVO ESPECIAL REPOSADO TEQUILA LIMITED 23</t>
  </si>
  <si>
    <t>JOSE CUERVO ESPECIAL REPOSADO TEQUILA LIMITED 22</t>
  </si>
  <si>
    <t>JOSE CUERVO ESPECIAL REPOSADO TEQUILA 1L</t>
  </si>
  <si>
    <t>JOSE CUERVO ESPECIAL SILVER TEQUILA 1L</t>
  </si>
  <si>
    <t>BUSHMILLS BLACK BUSH IRISH WHISKEY 1L</t>
  </si>
  <si>
    <t>BUSHMILLS IRISH WHISKEY 1L</t>
  </si>
  <si>
    <t>24-06BRA-07000427</t>
  </si>
  <si>
    <t>REMY MARTIN VSOP (P6)</t>
  </si>
  <si>
    <t>Remy Martin Vsop Cognac (NGB)</t>
  </si>
  <si>
    <t>24-SPBRA-07000109</t>
  </si>
  <si>
    <t>REMY MARTIN VSOP COGNAC 700 ML (NGB) 40%</t>
  </si>
  <si>
    <t>Remy Martin XO Cognac (CNY GIFT BOX)</t>
  </si>
  <si>
    <t>24-SPBRA-07001091</t>
  </si>
  <si>
    <t>REMY MARTIN XO (CNY GIFT BOX)</t>
  </si>
  <si>
    <t>Remy Martin 1738 Cognac (GB)</t>
  </si>
  <si>
    <t>24-SPBRA-07001795</t>
  </si>
  <si>
    <t>REMY MARTIN 1738 COGNAC (GB)</t>
  </si>
  <si>
    <t>APEROL APERITIVO 700ML</t>
  </si>
  <si>
    <t>CAMPARI BITTER 750ML (P6)</t>
  </si>
  <si>
    <t>CAMPARI BITTER 750ML</t>
  </si>
  <si>
    <t>56-03WHI-07009999</t>
  </si>
  <si>
    <t>KYOTO WHISKY AKA OBI (P3)</t>
  </si>
  <si>
    <t>Valdespino Origen Vermouth</t>
  </si>
  <si>
    <t>VALDESPINO ORIGEN VERMOUTH</t>
  </si>
  <si>
    <t>Branca Fernet Liqueur 1000ML.</t>
  </si>
  <si>
    <t>Carpano Rosso Vermouth</t>
  </si>
  <si>
    <t>77-SPVER-07500589</t>
  </si>
  <si>
    <t>CARPANO ROSSO VERMOUTH</t>
  </si>
  <si>
    <t>Carpano Rosso Vermouth 1L</t>
  </si>
  <si>
    <t>77-SPVER-10000602</t>
  </si>
  <si>
    <t>CARPANO ROSSO VERMOUTH 1L</t>
  </si>
  <si>
    <t>Lark No. 151 Fire Trail Whisky</t>
  </si>
  <si>
    <t>Lark No. 183 Devil'S Storm Whisky</t>
  </si>
  <si>
    <t>Lark No. 285 Ruby Abyss Whisky</t>
  </si>
  <si>
    <t>THE GLENTURRET JAGUAR WHISKY</t>
  </si>
  <si>
    <t>THE GLENTURRET TRIPLE WOOD WHISKY (2024)</t>
  </si>
  <si>
    <t xml:space="preserve">Vines And Terroirs </t>
  </si>
  <si>
    <t>The Lunar Collection By Maurel Freres Full Moon 750ml</t>
  </si>
  <si>
    <t>The Lunar Collection By Maurel Freres Half Moon 750ml</t>
  </si>
  <si>
    <t>The Lunar Collection By Maurel Freres Cresent Moon 750ml</t>
  </si>
  <si>
    <t>Moon Rose</t>
  </si>
  <si>
    <t>Vines&amp;Terroir</t>
  </si>
  <si>
    <t>MINUIT ROSE 1.5L</t>
  </si>
  <si>
    <t>The Lunar Collection By Maurel Freres Full Moon 1.5L</t>
  </si>
  <si>
    <t>The Lunar Collection By Maurel Freres Half Moon 1.5L</t>
  </si>
  <si>
    <t>The Lunar Collection By Maurel Freres Cresent Moon 1.5L</t>
  </si>
  <si>
    <t>The Lunar Collection By Maurel Freres Full Moon 3L</t>
  </si>
  <si>
    <t>The Lunar Collection By Maurel Freres Half Moon 3L</t>
  </si>
  <si>
    <t>The Lunar Collection By Maurel Freres Full Moon 6L</t>
  </si>
  <si>
    <t>BUTTERFLY CANNON BLUE TEQUILA 0.5L</t>
  </si>
  <si>
    <t>The Glenturret 12 Years Whisky (2024)</t>
  </si>
  <si>
    <t>GE-12W24-07001600</t>
  </si>
  <si>
    <t>THE GLENTURRET 12 YEARS WHISKY (2024)</t>
  </si>
  <si>
    <t>Gladstone</t>
  </si>
  <si>
    <t>THE GLADSTONE AXE AMERICAN OAK WHISKY</t>
  </si>
  <si>
    <t>THE GLADSTONE AXE THE BLACK AXE WHISKY</t>
  </si>
  <si>
    <t>Kilo Vodka</t>
  </si>
  <si>
    <t>White Rabbit Vodka (P6)</t>
  </si>
  <si>
    <t>WH-06VOD-07000018</t>
  </si>
  <si>
    <t>WHITE RABBIT VODKA (P6)</t>
  </si>
  <si>
    <t xml:space="preserve">FABLE CHAPTER 8 CANARY 11 YEARS SCOTCH WHISKY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</si>
</sst>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  <numFmt numFmtId="167" formatCode="[$-409]d/mmm/yy;@"/>
    <numFmt numFmtId="168" formatCode="[$-409]d\ mmm\ yy;@"/>
    <numFmt numFmtId="169" formatCode="h:mm;@"/>
    <numFmt numFmtId="170" formatCode="[$-809]dd\ mmmm\ yyyy;@"/>
    <numFmt numFmtId="171" formatCode="[$-409]mmm\-yy;@"/>
    <numFmt numFmtId="172" formatCode="_(&quot;THB&quot;* #,##0.00_);_(&quot;THB&quot;* \(#,##0.00\);_(&quot;THB&quot;* &quot;-&quot;??_);_(@_)"/>
    <numFmt numFmtId="173" formatCode="_-* #,##0_-;\-* #,##0_-;_-* &quot;-&quot;??_-;_-@_-"/>
    <numFmt numFmtId="174" formatCode="_-* #,##0.0_-;\-* #,##0.0_-;_-* &quot;-&quot;??_-;_-@_-"/>
  </numFmts>
  <fonts count="1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Calibri"/>
      <family val="2"/>
      <scheme val="minor"/>
    </font>
    <font>
      <sz val="11.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3"/>
      <color theme="1"/>
      <name val="Calibri"/>
      <family val="2"/>
      <scheme val="minor"/>
    </font>
    <font>
      <sz val="12"/>
      <color rgb="FF0033CC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Wingdings"/>
      <charset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8"/>
      <name val="Calibri"/>
      <family val="2"/>
      <scheme val="minor"/>
    </font>
    <font>
      <sz val="8"/>
      <color theme="8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  <font>
      <sz val="6.5"/>
      <color theme="1"/>
      <name val="Calibri"/>
      <family val="2"/>
      <scheme val="minor"/>
    </font>
    <font>
      <sz val="11"/>
      <color theme="1"/>
      <name val="Tw Cen MT"/>
      <family val="2"/>
    </font>
    <font>
      <sz val="9"/>
      <color theme="1"/>
      <name val="Tw Cen MT"/>
      <family val="2"/>
    </font>
    <font>
      <b/>
      <sz val="10"/>
      <color theme="1"/>
      <name val="Tw Cen MT"/>
      <family val="2"/>
    </font>
    <font>
      <b/>
      <sz val="11"/>
      <color theme="1"/>
      <name val="Tw Cen MT"/>
      <family val="2"/>
    </font>
    <font>
      <sz val="10"/>
      <color theme="1"/>
      <name val="Tw Cen MT"/>
      <family val="2"/>
    </font>
    <font>
      <sz val="11"/>
      <name val="Tw Cen MT"/>
      <family val="2"/>
    </font>
    <font>
      <b/>
      <sz val="12"/>
      <color theme="1"/>
      <name val="Tw Cen MT"/>
      <family val="2"/>
    </font>
    <font>
      <sz val="10"/>
      <color rgb="FF000099"/>
      <name val="Tw Cen MT"/>
      <family val="2"/>
    </font>
    <font>
      <sz val="10"/>
      <color theme="0"/>
      <name val="Tw Cen MT"/>
      <family val="2"/>
    </font>
    <font>
      <sz val="11"/>
      <color indexed="8"/>
      <name val="Tw Cen MT"/>
      <family val="2"/>
    </font>
    <font>
      <sz val="12"/>
      <name val="Tw Cen MT"/>
      <family val="2"/>
    </font>
    <font>
      <sz val="12"/>
      <color rgb="FFFF0000"/>
      <name val="EucrosiaUPC"/>
      <family val="1"/>
    </font>
    <font>
      <sz val="14"/>
      <name val="EucrosiaUPC"/>
      <family val="1"/>
    </font>
    <font>
      <sz val="12"/>
      <color theme="1"/>
      <name val="Tw Cen MT"/>
      <family val="2"/>
    </font>
    <font>
      <sz val="8"/>
      <color rgb="FFFF0000"/>
      <name val="Tw Cen MT"/>
      <family val="2"/>
    </font>
    <font>
      <sz val="14"/>
      <color rgb="FF000099"/>
      <name val="Tw Cen MT"/>
      <family val="2"/>
    </font>
    <font>
      <sz val="11"/>
      <color rgb="FF000099"/>
      <name val="Tw Cen MT"/>
      <family val="2"/>
    </font>
    <font>
      <sz val="10"/>
      <color rgb="FFFF0000"/>
      <name val="Tw Cen MT"/>
      <family val="2"/>
    </font>
    <font>
      <sz val="12"/>
      <color rgb="FF000066"/>
      <name val="Tw Cen MT"/>
      <family val="2"/>
    </font>
    <font>
      <sz val="14"/>
      <color theme="1"/>
      <name val="Tw Cen MT"/>
      <family val="2"/>
    </font>
    <font>
      <sz val="14"/>
      <color rgb="FF000066"/>
      <name val="Tw Cen MT"/>
      <family val="2"/>
    </font>
    <font>
      <b/>
      <sz val="16"/>
      <color rgb="FF000066"/>
      <name val="Tw Cen MT"/>
      <family val="2"/>
    </font>
    <font>
      <sz val="10"/>
      <color indexed="8"/>
      <name val="Tw Cen MT"/>
      <family val="2"/>
    </font>
    <font>
      <b/>
      <sz val="14"/>
      <color theme="1"/>
      <name val="Tw Cen MT"/>
      <family val="2"/>
    </font>
    <font>
      <b/>
      <sz val="18"/>
      <color theme="1"/>
      <name val="Tw Cen MT"/>
      <family val="2"/>
    </font>
    <font>
      <b/>
      <sz val="11"/>
      <color theme="0"/>
      <name val="Tw Cen MT"/>
      <family val="2"/>
    </font>
    <font>
      <b/>
      <sz val="9"/>
      <color theme="1"/>
      <name val="Tw Cen MT"/>
      <family val="2"/>
    </font>
    <font>
      <sz val="10"/>
      <name val="Tw Cen MT"/>
      <family val="2"/>
    </font>
    <font>
      <b/>
      <sz val="8"/>
      <color theme="0"/>
      <name val="Calibri"/>
      <family val="2"/>
      <scheme val="minor"/>
    </font>
    <font>
      <b/>
      <u/>
      <sz val="9"/>
      <name val="Calibri"/>
      <family val="2"/>
      <scheme val="minor"/>
    </font>
    <font>
      <u/>
      <sz val="8"/>
      <color theme="0"/>
      <name val="Calibri"/>
      <family val="2"/>
      <scheme val="minor"/>
    </font>
    <font>
      <u/>
      <sz val="10"/>
      <color theme="1"/>
      <name val="Tw Cen MT"/>
      <family val="2"/>
    </font>
    <font>
      <sz val="12"/>
      <color theme="0"/>
      <name val="Calibri"/>
      <family val="2"/>
      <scheme val="minor"/>
    </font>
    <font>
      <sz val="10"/>
      <color theme="1" tint="0.24994659260841701"/>
      <name val="Calibri"/>
      <family val="2"/>
      <scheme val="minor"/>
    </font>
    <font>
      <sz val="8"/>
      <color rgb="FFFFFF00"/>
      <name val="Calibri"/>
      <family val="2"/>
      <scheme val="minor"/>
    </font>
    <font>
      <b/>
      <sz val="8"/>
      <color rgb="FFFFFF00"/>
      <name val="Calibri"/>
      <family val="2"/>
      <scheme val="minor"/>
    </font>
    <font>
      <sz val="9"/>
      <color theme="1"/>
      <name val="Aptos"/>
      <family val="2"/>
    </font>
    <font>
      <sz val="9"/>
      <name val="Aptos"/>
      <family val="2"/>
    </font>
    <font>
      <b/>
      <sz val="9"/>
      <color theme="1"/>
      <name val="Aptos"/>
      <family val="2"/>
    </font>
    <font>
      <b/>
      <sz val="9"/>
      <color theme="0"/>
      <name val="Aptos"/>
      <family val="2"/>
    </font>
    <font>
      <sz val="9"/>
      <color rgb="FFC00000"/>
      <name val="Aptos"/>
      <family val="2"/>
    </font>
    <font>
      <sz val="9"/>
      <color theme="0"/>
      <name val="Aptos"/>
      <family val="2"/>
    </font>
    <font>
      <sz val="8"/>
      <color rgb="FF000000"/>
      <name val="Segoe UI"/>
      <family val="2"/>
    </font>
    <font>
      <b/>
      <sz val="10"/>
      <color theme="0"/>
      <name val="Arial Narrow"/>
      <family val="2"/>
    </font>
    <font>
      <sz val="11"/>
      <color rgb="FF002060"/>
      <name val="Aptos Display"/>
      <family val="2"/>
    </font>
    <font>
      <strike/>
      <sz val="11"/>
      <color theme="0" tint="-0.34998626667073579"/>
      <name val="Aptos Display"/>
      <family val="2"/>
    </font>
    <font>
      <sz val="11"/>
      <color theme="1"/>
      <name val="Aptos Display"/>
      <family val="2"/>
    </font>
    <font>
      <strike/>
      <sz val="11"/>
      <color theme="0" tint="-0.34998626667073579"/>
      <name val="Calibri"/>
      <family val="2"/>
      <scheme val="minor"/>
    </font>
    <font>
      <sz val="11"/>
      <color theme="1"/>
      <name val="Aptos"/>
      <family val="2"/>
    </font>
    <font>
      <sz val="11"/>
      <color rgb="FFC00000"/>
      <name val="Aptos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BF8F00"/>
      <name val="Calibri"/>
      <family val="2"/>
      <scheme val="minor"/>
    </font>
    <font>
      <sz val="11"/>
      <color rgb="FFC659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theme="0" tint="-0.34998626667073579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color theme="0" tint="-0.249977111117893"/>
      <name val="Trebuchet MS"/>
      <family val="2"/>
    </font>
    <font>
      <b/>
      <sz val="11"/>
      <color rgb="FF9C0006"/>
      <name val="Calibri Light"/>
      <family val="2"/>
      <scheme val="major"/>
    </font>
    <font>
      <sz val="12"/>
      <color rgb="FFFF0000"/>
      <name val="Tw Cen MT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FC7CE"/>
        <bgColor indexed="64"/>
      </patternFill>
    </fill>
  </fills>
  <borders count="1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 tint="-0.24994659260841701"/>
      </left>
      <right style="thin">
        <color theme="0" tint="-0.499984740745262"/>
      </right>
      <top style="thin">
        <color theme="0" tint="-0.499984740745262"/>
      </top>
      <bottom style="hair">
        <color theme="0" tint="-0.24994659260841701"/>
      </bottom>
      <diagonal/>
    </border>
    <border>
      <left style="thin">
        <color theme="0" tint="-0.499984740745262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499984740745262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hair">
        <color theme="0" tint="-0.24994659260841701"/>
      </right>
      <top style="thin">
        <color theme="0" tint="-0.499984740745262"/>
      </top>
      <bottom/>
      <diagonal/>
    </border>
    <border>
      <left style="hair">
        <color theme="0" tint="-0.24994659260841701"/>
      </left>
      <right style="hair">
        <color theme="0" tint="-0.24994659260841701"/>
      </right>
      <top style="thin">
        <color theme="0" tint="-0.499984740745262"/>
      </top>
      <bottom/>
      <diagonal/>
    </border>
    <border>
      <left style="hair">
        <color theme="0" tint="-0.24994659260841701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hair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thin">
        <color theme="0" tint="-0.499984740745262"/>
      </right>
      <top/>
      <bottom style="hair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24994659260841701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medium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hair">
        <color theme="0" tint="-0.24994659260841701"/>
      </right>
      <top style="thin">
        <color theme="0" tint="-0.499984740745262"/>
      </top>
      <bottom/>
      <diagonal/>
    </border>
    <border>
      <left style="hair">
        <color theme="0" tint="-0.24994659260841701"/>
      </left>
      <right style="thin">
        <color theme="0" tint="-0.24994659260841701"/>
      </right>
      <top style="thin">
        <color theme="0" tint="-0.499984740745262"/>
      </top>
      <bottom/>
      <diagonal/>
    </border>
    <border>
      <left style="hair">
        <color theme="0" tint="-0.24994659260841701"/>
      </left>
      <right style="thin">
        <color theme="0" tint="-0.24994659260841701"/>
      </right>
      <top/>
      <bottom style="hair">
        <color theme="0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499984740745262"/>
      </right>
      <top/>
      <bottom/>
      <diagonal/>
    </border>
    <border>
      <left style="thin">
        <color theme="0" tint="-0.24994659260841701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24994659260841701"/>
      </right>
      <top/>
      <bottom style="thin">
        <color theme="0" tint="-0.499984740745262"/>
      </bottom>
      <diagonal/>
    </border>
    <border>
      <left style="hair">
        <color theme="0" tint="-0.24994659260841701"/>
      </left>
      <right/>
      <top/>
      <bottom style="thin">
        <color theme="0" tint="-0.499984740745262"/>
      </bottom>
      <diagonal/>
    </border>
    <border>
      <left/>
      <right style="hair">
        <color theme="0" tint="-0.24994659260841701"/>
      </right>
      <top/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24994659260841701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theme="0" tint="-0.499984740745262"/>
      </right>
      <top style="thin">
        <color indexed="64"/>
      </top>
      <bottom style="hair">
        <color theme="0" tint="-0.24994659260841701"/>
      </bottom>
      <diagonal/>
    </border>
    <border>
      <left/>
      <right style="hair">
        <color theme="0" tint="-0.499984740745262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499984740745262"/>
      </right>
      <top style="hair">
        <color theme="0" tint="-0.24994659260841701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2499465926084170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theme="3" tint="0.3999450666829432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 style="hair">
        <color theme="0" tint="-0.499984740745262"/>
      </left>
      <right/>
      <top style="thin">
        <color indexed="64"/>
      </top>
      <bottom style="hair">
        <color theme="0" tint="-0.24994659260841701"/>
      </bottom>
      <diagonal/>
    </border>
    <border>
      <left style="hair">
        <color theme="0" tint="-0.499984740745262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499984740745262"/>
      </left>
      <right/>
      <top style="hair">
        <color theme="0" tint="-0.24994659260841701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24994659260841701"/>
      </top>
      <bottom/>
      <diagonal/>
    </border>
    <border>
      <left/>
      <right style="hair">
        <color theme="0" tint="-0.24994659260841701"/>
      </right>
      <top style="thin">
        <color theme="0" tint="-0.499984740745262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dotted">
        <color theme="1" tint="4.9989318521683403E-2"/>
      </left>
      <right style="dotted">
        <color theme="1" tint="4.9989318521683403E-2"/>
      </right>
      <top style="dotted">
        <color theme="1" tint="4.9989318521683403E-2"/>
      </top>
      <bottom style="dotted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dotted">
        <color theme="1" tint="4.9989318521683403E-2"/>
      </right>
      <top/>
      <bottom style="dotted">
        <color theme="1" tint="4.9989318521683403E-2"/>
      </bottom>
      <diagonal/>
    </border>
    <border>
      <left style="thin">
        <color theme="1" tint="4.9989318521683403E-2"/>
      </left>
      <right style="dotted">
        <color theme="1" tint="4.9989318521683403E-2"/>
      </right>
      <top style="dotted">
        <color theme="1" tint="4.9989318521683403E-2"/>
      </top>
      <bottom style="dotted">
        <color theme="1" tint="4.9989318521683403E-2"/>
      </bottom>
      <diagonal/>
    </border>
    <border>
      <left style="dotted">
        <color theme="1" tint="4.9989318521683403E-2"/>
      </left>
      <right style="thin">
        <color theme="1" tint="4.9989318521683403E-2"/>
      </right>
      <top style="dotted">
        <color theme="1" tint="4.9989318521683403E-2"/>
      </top>
      <bottom style="dotted">
        <color theme="1" tint="4.9989318521683403E-2"/>
      </bottom>
      <diagonal/>
    </border>
    <border>
      <left style="thin">
        <color theme="1" tint="4.9989318521683403E-2"/>
      </left>
      <right style="dotted">
        <color theme="1" tint="4.9989318521683403E-2"/>
      </right>
      <top style="dotted">
        <color theme="1" tint="4.9989318521683403E-2"/>
      </top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 style="dotted">
        <color theme="1" tint="4.9989318521683403E-2"/>
      </left>
      <right/>
      <top/>
      <bottom style="dotted">
        <color theme="1" tint="4.9989318521683403E-2"/>
      </bottom>
      <diagonal/>
    </border>
    <border>
      <left style="dotted">
        <color theme="1" tint="4.9989318521683403E-2"/>
      </left>
      <right/>
      <top style="dotted">
        <color theme="1" tint="4.9989318521683403E-2"/>
      </top>
      <bottom style="dotted">
        <color theme="1" tint="4.9989318521683403E-2"/>
      </bottom>
      <diagonal/>
    </border>
    <border>
      <left style="dotted">
        <color theme="1" tint="4.9989318521683403E-2"/>
      </left>
      <right/>
      <top style="dotted">
        <color theme="1" tint="4.9989318521683403E-2"/>
      </top>
      <bottom/>
      <diagonal/>
    </border>
    <border>
      <left/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 style="dotted">
        <color theme="1" tint="4.9989318521683403E-2"/>
      </bottom>
      <diagonal/>
    </border>
    <border>
      <left/>
      <right style="thin">
        <color theme="1" tint="4.9989318521683403E-2"/>
      </right>
      <top style="dotted">
        <color theme="1" tint="4.9989318521683403E-2"/>
      </top>
      <bottom style="dotted">
        <color theme="1" tint="4.9989318521683403E-2"/>
      </bottom>
      <diagonal/>
    </border>
    <border>
      <left/>
      <right style="thin">
        <color theme="1" tint="4.9989318521683403E-2"/>
      </right>
      <top style="dotted">
        <color theme="1" tint="4.9989318521683403E-2"/>
      </top>
      <bottom/>
      <diagonal/>
    </border>
    <border>
      <left style="thin">
        <color theme="1" tint="4.9989318521683403E-2"/>
      </left>
      <right style="thin">
        <color theme="1" tint="4.9989318521683403E-2"/>
      </right>
      <top/>
      <bottom style="dotted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dotted">
        <color theme="1" tint="4.9989318521683403E-2"/>
      </top>
      <bottom style="dotted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dotted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dotted">
        <color theme="1" tint="4.9989318521683403E-2"/>
      </bottom>
      <diagonal/>
    </border>
    <border>
      <left style="thin">
        <color theme="1" tint="4.9989318521683403E-2"/>
      </left>
      <right style="dotted">
        <color theme="1" tint="4.9989318521683403E-2"/>
      </right>
      <top style="thin">
        <color theme="1" tint="4.9989318521683403E-2"/>
      </top>
      <bottom style="dotted">
        <color theme="1" tint="4.9989318521683403E-2"/>
      </bottom>
      <diagonal/>
    </border>
    <border>
      <left style="dotted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dotted">
        <color theme="1" tint="4.9989318521683403E-2"/>
      </bottom>
      <diagonal/>
    </border>
    <border>
      <left style="thin">
        <color theme="1" tint="4.9989318521683403E-2"/>
      </left>
      <right style="dotted">
        <color theme="1" tint="4.9989318521683403E-2"/>
      </right>
      <top style="dotted">
        <color theme="1" tint="4.9989318521683403E-2"/>
      </top>
      <bottom style="thin">
        <color theme="1" tint="4.9989318521683403E-2"/>
      </bottom>
      <diagonal/>
    </border>
    <border>
      <left style="dotted">
        <color theme="1" tint="4.9989318521683403E-2"/>
      </left>
      <right style="thin">
        <color theme="1" tint="4.9989318521683403E-2"/>
      </right>
      <top style="dotted">
        <color theme="1" tint="4.9989318521683403E-2"/>
      </top>
      <bottom style="thin">
        <color theme="1" tint="4.9989318521683403E-2"/>
      </bottom>
      <diagonal/>
    </border>
    <border>
      <left style="dotted">
        <color theme="1" tint="4.9989318521683403E-2"/>
      </left>
      <right style="dotted">
        <color theme="1" tint="4.9989318521683403E-2"/>
      </right>
      <top style="thin">
        <color theme="1" tint="4.9989318521683403E-2"/>
      </top>
      <bottom style="dotted">
        <color theme="1" tint="4.9989318521683403E-2"/>
      </bottom>
      <diagonal/>
    </border>
    <border>
      <left style="dotted">
        <color theme="1" tint="4.9989318521683403E-2"/>
      </left>
      <right style="dotted">
        <color theme="1" tint="4.9989318521683403E-2"/>
      </right>
      <top style="dotted">
        <color theme="1" tint="4.9989318521683403E-2"/>
      </top>
      <bottom style="thin">
        <color theme="1" tint="4.998931852168340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44" fillId="0" borderId="0" applyNumberFormat="0" applyFill="0" applyBorder="0" applyAlignment="0" applyProtection="0"/>
    <xf numFmtId="0" fontId="93" fillId="15" borderId="0">
      <alignment vertical="center"/>
    </xf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664">
    <xf numFmtId="0" fontId="0" fillId="0" borderId="0" xfId="0"/>
    <xf numFmtId="0" fontId="0" fillId="0" borderId="0" xfId="0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1" applyFont="1" applyFill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3" fontId="7" fillId="4" borderId="1" xfId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3" borderId="0" xfId="0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/>
    </xf>
    <xf numFmtId="43" fontId="9" fillId="0" borderId="0" xfId="1" applyFont="1" applyAlignment="1" applyProtection="1">
      <alignment horizontal="left" vertical="center"/>
    </xf>
    <xf numFmtId="43" fontId="9" fillId="0" borderId="0" xfId="0" applyNumberFormat="1" applyFont="1" applyAlignment="1">
      <alignment horizontal="center" vertical="center"/>
    </xf>
    <xf numFmtId="43" fontId="9" fillId="0" borderId="0" xfId="1" applyFont="1" applyAlignment="1" applyProtection="1">
      <alignment horizontal="center" vertical="center"/>
    </xf>
    <xf numFmtId="9" fontId="9" fillId="0" borderId="0" xfId="2" applyFont="1" applyAlignment="1" applyProtection="1">
      <alignment horizontal="center" vertical="center"/>
    </xf>
    <xf numFmtId="165" fontId="9" fillId="0" borderId="0" xfId="1" applyNumberFormat="1" applyFont="1" applyAlignment="1" applyProtection="1">
      <alignment horizontal="left" vertical="center"/>
    </xf>
    <xf numFmtId="10" fontId="9" fillId="0" borderId="0" xfId="2" applyNumberFormat="1" applyFont="1" applyAlignment="1" applyProtection="1">
      <alignment horizontal="center" vertic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43" fontId="7" fillId="5" borderId="1" xfId="1" applyFont="1" applyFill="1" applyBorder="1" applyAlignment="1">
      <alignment horizontal="center" vertical="center"/>
    </xf>
    <xf numFmtId="43" fontId="11" fillId="0" borderId="0" xfId="1" applyFont="1" applyAlignment="1">
      <alignment horizontal="center" vertical="center"/>
    </xf>
    <xf numFmtId="43" fontId="5" fillId="5" borderId="1" xfId="1" applyFont="1" applyFill="1" applyBorder="1" applyAlignment="1">
      <alignment horizontal="center" vertical="center" wrapText="1"/>
    </xf>
    <xf numFmtId="43" fontId="5" fillId="4" borderId="1" xfId="1" applyFont="1" applyFill="1" applyBorder="1" applyAlignment="1">
      <alignment horizontal="center" vertical="center" wrapText="1"/>
    </xf>
    <xf numFmtId="43" fontId="5" fillId="5" borderId="1" xfId="1" applyFont="1" applyFill="1" applyBorder="1" applyAlignment="1">
      <alignment horizontal="center" vertical="center"/>
    </xf>
    <xf numFmtId="43" fontId="4" fillId="0" borderId="0" xfId="1" applyFont="1" applyAlignment="1">
      <alignment vertical="center"/>
    </xf>
    <xf numFmtId="43" fontId="3" fillId="3" borderId="0" xfId="1" applyFont="1" applyFill="1" applyAlignment="1">
      <alignment vertical="center"/>
    </xf>
    <xf numFmtId="43" fontId="5" fillId="4" borderId="1" xfId="1" applyFont="1" applyFill="1" applyBorder="1" applyAlignment="1">
      <alignment horizontal="center" vertical="center"/>
    </xf>
    <xf numFmtId="43" fontId="5" fillId="6" borderId="1" xfId="1" applyFont="1" applyFill="1" applyBorder="1" applyAlignment="1">
      <alignment horizontal="center" vertical="center"/>
    </xf>
    <xf numFmtId="43" fontId="7" fillId="6" borderId="1" xfId="1" applyFont="1" applyFill="1" applyBorder="1" applyAlignment="1">
      <alignment horizontal="center" vertical="center"/>
    </xf>
    <xf numFmtId="0" fontId="6" fillId="6" borderId="1" xfId="0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 applyProtection="1">
      <alignment horizontal="center" vertical="center" wrapText="1"/>
      <protection locked="0"/>
    </xf>
    <xf numFmtId="0" fontId="13" fillId="3" borderId="0" xfId="0" applyFont="1" applyFill="1" applyAlignment="1">
      <alignment vertical="center"/>
    </xf>
    <xf numFmtId="0" fontId="14" fillId="0" borderId="0" xfId="0" applyFont="1" applyAlignment="1">
      <alignment vertical="center"/>
    </xf>
    <xf numFmtId="0" fontId="15" fillId="3" borderId="0" xfId="0" applyFont="1" applyFill="1" applyAlignment="1">
      <alignment vertical="center"/>
    </xf>
    <xf numFmtId="9" fontId="12" fillId="0" borderId="0" xfId="2" applyFont="1" applyFill="1" applyAlignment="1">
      <alignment horizontal="center" vertical="center"/>
    </xf>
    <xf numFmtId="9" fontId="16" fillId="0" borderId="0" xfId="2" applyFont="1" applyAlignment="1">
      <alignment horizontal="center" vertical="center"/>
    </xf>
    <xf numFmtId="43" fontId="2" fillId="3" borderId="0" xfId="1" applyFont="1" applyFill="1" applyAlignment="1">
      <alignment vertical="center"/>
    </xf>
    <xf numFmtId="43" fontId="3" fillId="0" borderId="0" xfId="1" applyFont="1" applyAlignment="1">
      <alignment vertical="center"/>
    </xf>
    <xf numFmtId="43" fontId="4" fillId="0" borderId="0" xfId="1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9" fillId="7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9" fontId="5" fillId="4" borderId="1" xfId="2" applyFont="1" applyFill="1" applyBorder="1" applyAlignment="1">
      <alignment horizontal="center" vertical="center"/>
    </xf>
    <xf numFmtId="9" fontId="12" fillId="4" borderId="1" xfId="2" applyFont="1" applyFill="1" applyBorder="1" applyAlignment="1">
      <alignment horizontal="center" vertical="center"/>
    </xf>
    <xf numFmtId="43" fontId="6" fillId="5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horizontal="left" vertical="center"/>
    </xf>
    <xf numFmtId="0" fontId="9" fillId="8" borderId="1" xfId="0" applyFont="1" applyFill="1" applyBorder="1" applyAlignment="1">
      <alignment vertical="center"/>
    </xf>
    <xf numFmtId="0" fontId="9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left" vertical="center"/>
    </xf>
    <xf numFmtId="0" fontId="9" fillId="8" borderId="2" xfId="0" applyFont="1" applyFill="1" applyBorder="1" applyAlignment="1">
      <alignment horizontal="center" vertical="center"/>
    </xf>
    <xf numFmtId="0" fontId="26" fillId="0" borderId="0" xfId="0" applyFont="1"/>
    <xf numFmtId="0" fontId="17" fillId="0" borderId="0" xfId="0" applyFont="1" applyAlignment="1">
      <alignment horizontal="centerContinuous" vertical="center" wrapText="1"/>
    </xf>
    <xf numFmtId="0" fontId="24" fillId="12" borderId="10" xfId="0" applyFont="1" applyFill="1" applyBorder="1" applyAlignment="1">
      <alignment horizontal="center" vertical="center"/>
    </xf>
    <xf numFmtId="0" fontId="24" fillId="12" borderId="11" xfId="0" applyFont="1" applyFill="1" applyBorder="1" applyAlignment="1">
      <alignment horizontal="center" vertical="center"/>
    </xf>
    <xf numFmtId="0" fontId="24" fillId="11" borderId="7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43" fontId="0" fillId="13" borderId="4" xfId="1" applyFont="1" applyFill="1" applyBorder="1" applyAlignment="1">
      <alignment horizontal="center" vertical="center"/>
    </xf>
    <xf numFmtId="1" fontId="0" fillId="10" borderId="8" xfId="1" applyNumberFormat="1" applyFont="1" applyFill="1" applyBorder="1" applyAlignment="1">
      <alignment horizontal="center" vertical="center"/>
    </xf>
    <xf numFmtId="43" fontId="0" fillId="13" borderId="6" xfId="1" applyFont="1" applyFill="1" applyBorder="1" applyAlignment="1">
      <alignment horizontal="center" vertical="center"/>
    </xf>
    <xf numFmtId="1" fontId="0" fillId="10" borderId="9" xfId="1" applyNumberFormat="1" applyFont="1" applyFill="1" applyBorder="1" applyAlignment="1">
      <alignment horizontal="center" vertical="center"/>
    </xf>
    <xf numFmtId="0" fontId="24" fillId="14" borderId="12" xfId="0" applyFont="1" applyFill="1" applyBorder="1" applyAlignment="1">
      <alignment horizontal="center" vertical="center" wrapText="1"/>
    </xf>
    <xf numFmtId="0" fontId="24" fillId="14" borderId="13" xfId="0" applyFont="1" applyFill="1" applyBorder="1" applyAlignment="1">
      <alignment horizontal="center" vertical="center" wrapText="1"/>
    </xf>
    <xf numFmtId="0" fontId="24" fillId="14" borderId="14" xfId="0" applyFont="1" applyFill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/>
    </xf>
    <xf numFmtId="43" fontId="0" fillId="0" borderId="17" xfId="1" applyFont="1" applyBorder="1" applyAlignment="1">
      <alignment horizontal="center" vertical="center"/>
    </xf>
    <xf numFmtId="43" fontId="0" fillId="0" borderId="18" xfId="1" applyFont="1" applyBorder="1" applyAlignment="1">
      <alignment horizontal="center" vertical="center"/>
    </xf>
    <xf numFmtId="43" fontId="0" fillId="0" borderId="19" xfId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43" fontId="0" fillId="0" borderId="22" xfId="1" applyFont="1" applyBorder="1" applyAlignment="1">
      <alignment horizontal="center" vertical="center"/>
    </xf>
    <xf numFmtId="43" fontId="0" fillId="0" borderId="6" xfId="1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23" fillId="9" borderId="24" xfId="0" applyFont="1" applyFill="1" applyBorder="1" applyAlignment="1" applyProtection="1">
      <alignment horizontal="center" vertical="center"/>
      <protection locked="0"/>
    </xf>
    <xf numFmtId="0" fontId="23" fillId="9" borderId="25" xfId="0" applyFont="1" applyFill="1" applyBorder="1" applyAlignment="1" applyProtection="1">
      <alignment horizontal="center" vertical="center"/>
      <protection locked="0"/>
    </xf>
    <xf numFmtId="0" fontId="23" fillId="9" borderId="25" xfId="0" applyFont="1" applyFill="1" applyBorder="1" applyAlignment="1" applyProtection="1">
      <alignment horizontal="center" vertical="center" wrapText="1"/>
      <protection locked="0"/>
    </xf>
    <xf numFmtId="0" fontId="23" fillId="9" borderId="26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2" fillId="0" borderId="0" xfId="0" applyFont="1" applyAlignment="1">
      <alignment horizontal="left" vertical="center"/>
    </xf>
    <xf numFmtId="43" fontId="26" fillId="0" borderId="0" xfId="1" applyFont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33" fillId="3" borderId="0" xfId="0" applyFont="1" applyFill="1" applyAlignment="1">
      <alignment vertical="center"/>
    </xf>
    <xf numFmtId="43" fontId="29" fillId="15" borderId="27" xfId="1" applyFont="1" applyFill="1" applyBorder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16" xfId="0" applyFont="1" applyBorder="1" applyAlignment="1">
      <alignment horizontal="left" vertical="center"/>
    </xf>
    <xf numFmtId="43" fontId="0" fillId="0" borderId="0" xfId="1" applyFont="1" applyAlignment="1">
      <alignment horizontal="left" vertical="center"/>
    </xf>
    <xf numFmtId="0" fontId="34" fillId="0" borderId="0" xfId="0" applyFont="1" applyAlignment="1">
      <alignment vertical="center"/>
    </xf>
    <xf numFmtId="0" fontId="22" fillId="10" borderId="0" xfId="0" applyFont="1" applyFill="1" applyAlignment="1">
      <alignment horizontal="center" vertical="center"/>
    </xf>
    <xf numFmtId="0" fontId="24" fillId="14" borderId="28" xfId="0" applyFont="1" applyFill="1" applyBorder="1" applyAlignment="1">
      <alignment horizontal="center" vertical="center" wrapText="1"/>
    </xf>
    <xf numFmtId="0" fontId="24" fillId="14" borderId="29" xfId="0" applyFont="1" applyFill="1" applyBorder="1" applyAlignment="1">
      <alignment horizontal="center" vertical="center" wrapText="1"/>
    </xf>
    <xf numFmtId="0" fontId="36" fillId="3" borderId="0" xfId="0" applyFont="1" applyFill="1"/>
    <xf numFmtId="49" fontId="36" fillId="3" borderId="0" xfId="0" applyNumberFormat="1" applyFont="1" applyFill="1"/>
    <xf numFmtId="43" fontId="0" fillId="15" borderId="18" xfId="1" applyFont="1" applyFill="1" applyBorder="1" applyAlignment="1">
      <alignment horizontal="center" vertical="center"/>
    </xf>
    <xf numFmtId="43" fontId="0" fillId="13" borderId="22" xfId="1" applyFont="1" applyFill="1" applyBorder="1" applyAlignment="1">
      <alignment horizontal="center" vertical="center"/>
    </xf>
    <xf numFmtId="165" fontId="0" fillId="15" borderId="30" xfId="1" applyNumberFormat="1" applyFont="1" applyFill="1" applyBorder="1" applyAlignment="1">
      <alignment horizontal="center" vertical="center"/>
    </xf>
    <xf numFmtId="43" fontId="36" fillId="0" borderId="0" xfId="1" applyFont="1" applyFill="1" applyBorder="1"/>
    <xf numFmtId="0" fontId="36" fillId="0" borderId="0" xfId="0" applyFont="1"/>
    <xf numFmtId="0" fontId="40" fillId="9" borderId="42" xfId="0" applyFont="1" applyFill="1" applyBorder="1" applyAlignment="1" applyProtection="1">
      <alignment horizontal="center" vertical="center"/>
      <protection locked="0"/>
    </xf>
    <xf numFmtId="0" fontId="40" fillId="9" borderId="43" xfId="0" applyFont="1" applyFill="1" applyBorder="1" applyAlignment="1" applyProtection="1">
      <alignment horizontal="center" vertical="center"/>
      <protection locked="0"/>
    </xf>
    <xf numFmtId="0" fontId="40" fillId="9" borderId="43" xfId="0" applyFont="1" applyFill="1" applyBorder="1" applyAlignment="1" applyProtection="1">
      <alignment horizontal="center" vertical="center" wrapText="1"/>
      <protection locked="0"/>
    </xf>
    <xf numFmtId="0" fontId="40" fillId="9" borderId="44" xfId="0" applyFont="1" applyFill="1" applyBorder="1" applyAlignment="1" applyProtection="1">
      <alignment horizontal="center" vertical="center" wrapText="1"/>
      <protection locked="0"/>
    </xf>
    <xf numFmtId="0" fontId="39" fillId="14" borderId="45" xfId="0" applyFont="1" applyFill="1" applyBorder="1" applyAlignment="1">
      <alignment horizontal="centerContinuous" vertical="center" wrapText="1"/>
    </xf>
    <xf numFmtId="0" fontId="24" fillId="14" borderId="46" xfId="0" applyFont="1" applyFill="1" applyBorder="1" applyAlignment="1">
      <alignment horizontal="centerContinuous" vertical="center" wrapText="1"/>
    </xf>
    <xf numFmtId="0" fontId="24" fillId="14" borderId="47" xfId="0" applyFont="1" applyFill="1" applyBorder="1" applyAlignment="1">
      <alignment horizontal="centerContinuous" vertical="center" wrapText="1"/>
    </xf>
    <xf numFmtId="0" fontId="39" fillId="14" borderId="48" xfId="0" applyFont="1" applyFill="1" applyBorder="1" applyAlignment="1">
      <alignment horizontal="centerContinuous" vertical="center" wrapText="1"/>
    </xf>
    <xf numFmtId="0" fontId="24" fillId="14" borderId="49" xfId="0" applyFont="1" applyFill="1" applyBorder="1" applyAlignment="1">
      <alignment horizontal="centerContinuous" vertical="center" wrapText="1"/>
    </xf>
    <xf numFmtId="0" fontId="20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32" fillId="0" borderId="16" xfId="0" applyFont="1" applyBorder="1" applyAlignment="1">
      <alignment horizontal="center" vertical="center"/>
    </xf>
    <xf numFmtId="0" fontId="30" fillId="0" borderId="50" xfId="0" applyFont="1" applyBorder="1" applyAlignment="1">
      <alignment horizontal="center" vertical="center"/>
    </xf>
    <xf numFmtId="43" fontId="9" fillId="0" borderId="0" xfId="1" applyFont="1" applyAlignment="1">
      <alignment horizontal="center" vertical="center"/>
    </xf>
    <xf numFmtId="166" fontId="29" fillId="15" borderId="27" xfId="2" applyNumberFormat="1" applyFont="1" applyFill="1" applyBorder="1" applyAlignment="1">
      <alignment vertical="center"/>
    </xf>
    <xf numFmtId="165" fontId="29" fillId="15" borderId="27" xfId="1" applyNumberFormat="1" applyFont="1" applyFill="1" applyBorder="1" applyAlignment="1">
      <alignment vertical="center"/>
    </xf>
    <xf numFmtId="43" fontId="29" fillId="0" borderId="0" xfId="1" applyFont="1" applyAlignment="1">
      <alignment horizontal="center" vertical="center"/>
    </xf>
    <xf numFmtId="43" fontId="0" fillId="0" borderId="16" xfId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4" fillId="12" borderId="0" xfId="0" applyFont="1" applyFill="1" applyAlignment="1">
      <alignment horizontal="center"/>
    </xf>
    <xf numFmtId="0" fontId="44" fillId="0" borderId="0" xfId="5"/>
    <xf numFmtId="9" fontId="0" fillId="0" borderId="8" xfId="2" applyFont="1" applyFill="1" applyBorder="1" applyAlignment="1">
      <alignment horizontal="center" vertical="center"/>
    </xf>
    <xf numFmtId="9" fontId="0" fillId="0" borderId="9" xfId="2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5" fontId="30" fillId="0" borderId="0" xfId="1" applyNumberFormat="1" applyFont="1" applyBorder="1"/>
    <xf numFmtId="0" fontId="30" fillId="0" borderId="53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30" fillId="0" borderId="56" xfId="0" applyFont="1" applyBorder="1" applyAlignment="1">
      <alignment horizontal="center" vertical="center"/>
    </xf>
    <xf numFmtId="0" fontId="23" fillId="9" borderId="10" xfId="0" applyFont="1" applyFill="1" applyBorder="1" applyAlignment="1" applyProtection="1">
      <alignment horizontal="center" vertical="center"/>
      <protection locked="0"/>
    </xf>
    <xf numFmtId="0" fontId="30" fillId="0" borderId="57" xfId="0" applyFont="1" applyBorder="1" applyAlignment="1">
      <alignment horizontal="center" vertical="center"/>
    </xf>
    <xf numFmtId="0" fontId="28" fillId="0" borderId="57" xfId="0" applyFont="1" applyBorder="1" applyAlignment="1">
      <alignment horizontal="left" vertical="center"/>
    </xf>
    <xf numFmtId="0" fontId="23" fillId="9" borderId="42" xfId="0" applyFont="1" applyFill="1" applyBorder="1" applyAlignment="1" applyProtection="1">
      <alignment horizontal="center" vertical="center"/>
      <protection locked="0"/>
    </xf>
    <xf numFmtId="0" fontId="23" fillId="9" borderId="43" xfId="0" applyFont="1" applyFill="1" applyBorder="1" applyAlignment="1" applyProtection="1">
      <alignment horizontal="center" vertical="center"/>
      <protection locked="0"/>
    </xf>
    <xf numFmtId="0" fontId="23" fillId="9" borderId="43" xfId="0" applyFont="1" applyFill="1" applyBorder="1" applyAlignment="1" applyProtection="1">
      <alignment horizontal="center" vertical="center" wrapText="1"/>
      <protection locked="0"/>
    </xf>
    <xf numFmtId="0" fontId="23" fillId="9" borderId="44" xfId="0" applyFont="1" applyFill="1" applyBorder="1" applyAlignment="1" applyProtection="1">
      <alignment horizontal="center" vertical="center" wrapText="1"/>
      <protection locked="0"/>
    </xf>
    <xf numFmtId="0" fontId="28" fillId="0" borderId="57" xfId="0" applyFont="1" applyBorder="1" applyAlignment="1">
      <alignment horizontal="left"/>
    </xf>
    <xf numFmtId="43" fontId="0" fillId="0" borderId="57" xfId="1" applyFont="1" applyBorder="1" applyAlignment="1">
      <alignment horizontal="center" vertical="center"/>
    </xf>
    <xf numFmtId="43" fontId="0" fillId="15" borderId="57" xfId="1" applyFont="1" applyFill="1" applyBorder="1" applyAlignment="1">
      <alignment horizontal="center" vertical="center"/>
    </xf>
    <xf numFmtId="43" fontId="0" fillId="13" borderId="57" xfId="1" applyFont="1" applyFill="1" applyBorder="1" applyAlignment="1">
      <alignment horizontal="center" vertical="center"/>
    </xf>
    <xf numFmtId="14" fontId="42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0" fontId="22" fillId="0" borderId="0" xfId="0" applyFont="1"/>
    <xf numFmtId="0" fontId="30" fillId="0" borderId="60" xfId="0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43" fontId="0" fillId="13" borderId="64" xfId="1" applyFont="1" applyFill="1" applyBorder="1" applyAlignment="1">
      <alignment horizontal="center" vertical="center"/>
    </xf>
    <xf numFmtId="43" fontId="0" fillId="13" borderId="65" xfId="1" applyFont="1" applyFill="1" applyBorder="1" applyAlignment="1">
      <alignment horizontal="center" vertical="center"/>
    </xf>
    <xf numFmtId="167" fontId="51" fillId="0" borderId="0" xfId="0" applyNumberFormat="1" applyFont="1" applyAlignment="1">
      <alignment horizontal="center" vertical="center"/>
    </xf>
    <xf numFmtId="0" fontId="51" fillId="0" borderId="0" xfId="0" applyFont="1"/>
    <xf numFmtId="0" fontId="5" fillId="10" borderId="0" xfId="0" applyFont="1" applyFill="1" applyAlignment="1">
      <alignment horizontal="center" vertical="center"/>
    </xf>
    <xf numFmtId="0" fontId="53" fillId="0" borderId="0" xfId="0" applyFont="1" applyAlignment="1">
      <alignment horizontal="left" vertical="center"/>
    </xf>
    <xf numFmtId="0" fontId="51" fillId="9" borderId="0" xfId="0" applyFont="1" applyFill="1"/>
    <xf numFmtId="0" fontId="50" fillId="9" borderId="0" xfId="0" applyFont="1" applyFill="1"/>
    <xf numFmtId="43" fontId="51" fillId="0" borderId="0" xfId="1" applyFont="1" applyFill="1" applyBorder="1"/>
    <xf numFmtId="168" fontId="7" fillId="10" borderId="0" xfId="0" applyNumberFormat="1" applyFont="1" applyFill="1" applyAlignment="1">
      <alignment horizontal="center" vertical="center"/>
    </xf>
    <xf numFmtId="0" fontId="49" fillId="14" borderId="0" xfId="0" applyFont="1" applyFill="1" applyAlignment="1">
      <alignment horizontal="center" vertical="center" wrapText="1"/>
    </xf>
    <xf numFmtId="0" fontId="56" fillId="0" borderId="0" xfId="0" applyFont="1"/>
    <xf numFmtId="43" fontId="55" fillId="0" borderId="68" xfId="0" applyNumberFormat="1" applyFont="1" applyBorder="1"/>
    <xf numFmtId="43" fontId="36" fillId="16" borderId="0" xfId="0" applyNumberFormat="1" applyFont="1" applyFill="1" applyAlignment="1">
      <alignment vertical="center"/>
    </xf>
    <xf numFmtId="0" fontId="36" fillId="3" borderId="0" xfId="0" applyFont="1" applyFill="1" applyAlignment="1">
      <alignment vertical="center"/>
    </xf>
    <xf numFmtId="43" fontId="57" fillId="16" borderId="0" xfId="0" applyNumberFormat="1" applyFont="1" applyFill="1" applyAlignment="1">
      <alignment vertical="center"/>
    </xf>
    <xf numFmtId="0" fontId="57" fillId="3" borderId="0" xfId="0" applyFont="1" applyFill="1" applyAlignment="1">
      <alignment vertical="center"/>
    </xf>
    <xf numFmtId="0" fontId="60" fillId="0" borderId="0" xfId="0" applyFont="1"/>
    <xf numFmtId="0" fontId="60" fillId="3" borderId="0" xfId="0" applyFont="1" applyFill="1"/>
    <xf numFmtId="0" fontId="60" fillId="3" borderId="67" xfId="0" applyFont="1" applyFill="1" applyBorder="1"/>
    <xf numFmtId="0" fontId="60" fillId="3" borderId="70" xfId="0" applyFont="1" applyFill="1" applyBorder="1"/>
    <xf numFmtId="0" fontId="60" fillId="3" borderId="37" xfId="0" applyFont="1" applyFill="1" applyBorder="1"/>
    <xf numFmtId="0" fontId="60" fillId="3" borderId="73" xfId="0" applyFont="1" applyFill="1" applyBorder="1"/>
    <xf numFmtId="0" fontId="60" fillId="0" borderId="0" xfId="0" applyFont="1" applyAlignment="1">
      <alignment horizontal="left"/>
    </xf>
    <xf numFmtId="0" fontId="60" fillId="3" borderId="0" xfId="0" applyFont="1" applyFill="1" applyAlignment="1">
      <alignment horizontal="left"/>
    </xf>
    <xf numFmtId="0" fontId="60" fillId="3" borderId="67" xfId="0" applyFont="1" applyFill="1" applyBorder="1" applyAlignment="1">
      <alignment horizontal="left"/>
    </xf>
    <xf numFmtId="0" fontId="60" fillId="3" borderId="70" xfId="0" applyFont="1" applyFill="1" applyBorder="1" applyAlignment="1">
      <alignment horizontal="left"/>
    </xf>
    <xf numFmtId="0" fontId="60" fillId="3" borderId="0" xfId="0" applyFont="1" applyFill="1" applyAlignment="1">
      <alignment horizontal="center"/>
    </xf>
    <xf numFmtId="0" fontId="63" fillId="0" borderId="0" xfId="0" applyFont="1" applyAlignment="1">
      <alignment horizontal="left"/>
    </xf>
    <xf numFmtId="0" fontId="63" fillId="3" borderId="0" xfId="0" applyFont="1" applyFill="1" applyAlignment="1">
      <alignment horizontal="left"/>
    </xf>
    <xf numFmtId="0" fontId="63" fillId="3" borderId="67" xfId="0" applyFont="1" applyFill="1" applyBorder="1" applyAlignment="1">
      <alignment horizontal="left"/>
    </xf>
    <xf numFmtId="0" fontId="63" fillId="3" borderId="70" xfId="0" applyFont="1" applyFill="1" applyBorder="1" applyAlignment="1">
      <alignment horizontal="left"/>
    </xf>
    <xf numFmtId="0" fontId="62" fillId="0" borderId="0" xfId="0" applyFont="1" applyAlignment="1">
      <alignment horizontal="left"/>
    </xf>
    <xf numFmtId="0" fontId="62" fillId="3" borderId="0" xfId="0" applyFont="1" applyFill="1" applyAlignment="1">
      <alignment horizontal="left"/>
    </xf>
    <xf numFmtId="0" fontId="64" fillId="0" borderId="0" xfId="0" applyFont="1"/>
    <xf numFmtId="0" fontId="64" fillId="3" borderId="0" xfId="0" applyFont="1" applyFill="1"/>
    <xf numFmtId="0" fontId="64" fillId="3" borderId="67" xfId="0" applyFont="1" applyFill="1" applyBorder="1"/>
    <xf numFmtId="0" fontId="64" fillId="3" borderId="70" xfId="0" applyFont="1" applyFill="1" applyBorder="1"/>
    <xf numFmtId="0" fontId="63" fillId="3" borderId="70" xfId="0" applyFont="1" applyFill="1" applyBorder="1"/>
    <xf numFmtId="0" fontId="60" fillId="3" borderId="82" xfId="0" applyFont="1" applyFill="1" applyBorder="1"/>
    <xf numFmtId="0" fontId="60" fillId="3" borderId="36" xfId="0" applyFont="1" applyFill="1" applyBorder="1"/>
    <xf numFmtId="0" fontId="60" fillId="3" borderId="75" xfId="0" applyFont="1" applyFill="1" applyBorder="1"/>
    <xf numFmtId="0" fontId="62" fillId="3" borderId="70" xfId="0" applyFont="1" applyFill="1" applyBorder="1"/>
    <xf numFmtId="0" fontId="60" fillId="3" borderId="74" xfId="0" applyFont="1" applyFill="1" applyBorder="1"/>
    <xf numFmtId="0" fontId="60" fillId="3" borderId="3" xfId="0" applyFont="1" applyFill="1" applyBorder="1"/>
    <xf numFmtId="0" fontId="65" fillId="3" borderId="0" xfId="0" applyFont="1" applyFill="1"/>
    <xf numFmtId="0" fontId="63" fillId="0" borderId="0" xfId="0" applyFont="1"/>
    <xf numFmtId="0" fontId="63" fillId="3" borderId="0" xfId="0" applyFont="1" applyFill="1"/>
    <xf numFmtId="0" fontId="65" fillId="0" borderId="0" xfId="0" applyFont="1"/>
    <xf numFmtId="0" fontId="68" fillId="3" borderId="77" xfId="0" applyFont="1" applyFill="1" applyBorder="1"/>
    <xf numFmtId="0" fontId="65" fillId="3" borderId="76" xfId="0" applyFont="1" applyFill="1" applyBorder="1" applyAlignment="1">
      <alignment horizontal="center"/>
    </xf>
    <xf numFmtId="0" fontId="68" fillId="3" borderId="79" xfId="0" applyFont="1" applyFill="1" applyBorder="1"/>
    <xf numFmtId="0" fontId="60" fillId="3" borderId="72" xfId="0" applyFont="1" applyFill="1" applyBorder="1" applyAlignment="1">
      <alignment horizontal="center"/>
    </xf>
    <xf numFmtId="0" fontId="60" fillId="3" borderId="71" xfId="0" applyFont="1" applyFill="1" applyBorder="1" applyAlignment="1">
      <alignment horizontal="center"/>
    </xf>
    <xf numFmtId="0" fontId="60" fillId="0" borderId="0" xfId="0" applyFont="1" applyAlignment="1">
      <alignment horizontal="center"/>
    </xf>
    <xf numFmtId="0" fontId="60" fillId="3" borderId="1" xfId="0" applyFont="1" applyFill="1" applyBorder="1" applyAlignment="1">
      <alignment horizontal="center"/>
    </xf>
    <xf numFmtId="0" fontId="66" fillId="18" borderId="82" xfId="0" applyFont="1" applyFill="1" applyBorder="1"/>
    <xf numFmtId="0" fontId="66" fillId="18" borderId="36" xfId="0" applyFont="1" applyFill="1" applyBorder="1"/>
    <xf numFmtId="0" fontId="66" fillId="18" borderId="75" xfId="0" applyFont="1" applyFill="1" applyBorder="1"/>
    <xf numFmtId="0" fontId="69" fillId="18" borderId="67" xfId="0" applyFont="1" applyFill="1" applyBorder="1"/>
    <xf numFmtId="0" fontId="69" fillId="18" borderId="0" xfId="0" applyFont="1" applyFill="1"/>
    <xf numFmtId="0" fontId="69" fillId="18" borderId="70" xfId="0" applyFont="1" applyFill="1" applyBorder="1"/>
    <xf numFmtId="0" fontId="65" fillId="3" borderId="81" xfId="0" applyFont="1" applyFill="1" applyBorder="1"/>
    <xf numFmtId="0" fontId="73" fillId="18" borderId="67" xfId="0" applyFont="1" applyFill="1" applyBorder="1"/>
    <xf numFmtId="0" fontId="60" fillId="18" borderId="0" xfId="0" applyFont="1" applyFill="1"/>
    <xf numFmtId="0" fontId="73" fillId="18" borderId="1" xfId="0" applyFont="1" applyFill="1" applyBorder="1" applyAlignment="1">
      <alignment horizontal="center"/>
    </xf>
    <xf numFmtId="0" fontId="73" fillId="18" borderId="70" xfId="0" applyFont="1" applyFill="1" applyBorder="1" applyAlignment="1">
      <alignment horizontal="left"/>
    </xf>
    <xf numFmtId="0" fontId="74" fillId="3" borderId="67" xfId="0" applyFont="1" applyFill="1" applyBorder="1"/>
    <xf numFmtId="0" fontId="76" fillId="3" borderId="81" xfId="0" applyFont="1" applyFill="1" applyBorder="1"/>
    <xf numFmtId="0" fontId="66" fillId="18" borderId="67" xfId="0" applyFont="1" applyFill="1" applyBorder="1"/>
    <xf numFmtId="0" fontId="60" fillId="18" borderId="0" xfId="0" applyFont="1" applyFill="1" applyAlignment="1">
      <alignment vertical="center"/>
    </xf>
    <xf numFmtId="0" fontId="73" fillId="18" borderId="1" xfId="0" applyFont="1" applyFill="1" applyBorder="1" applyAlignment="1">
      <alignment horizontal="center" vertical="center"/>
    </xf>
    <xf numFmtId="0" fontId="73" fillId="18" borderId="70" xfId="0" applyFont="1" applyFill="1" applyBorder="1"/>
    <xf numFmtId="0" fontId="76" fillId="3" borderId="0" xfId="0" applyFont="1" applyFill="1"/>
    <xf numFmtId="0" fontId="67" fillId="3" borderId="70" xfId="0" applyFont="1" applyFill="1" applyBorder="1"/>
    <xf numFmtId="0" fontId="66" fillId="18" borderId="0" xfId="0" applyFont="1" applyFill="1"/>
    <xf numFmtId="0" fontId="77" fillId="18" borderId="0" xfId="0" applyFont="1" applyFill="1"/>
    <xf numFmtId="0" fontId="77" fillId="18" borderId="70" xfId="0" applyFont="1" applyFill="1" applyBorder="1"/>
    <xf numFmtId="0" fontId="66" fillId="18" borderId="74" xfId="0" applyFont="1" applyFill="1" applyBorder="1"/>
    <xf numFmtId="0" fontId="66" fillId="18" borderId="37" xfId="0" applyFont="1" applyFill="1" applyBorder="1"/>
    <xf numFmtId="0" fontId="73" fillId="18" borderId="37" xfId="0" applyFont="1" applyFill="1" applyBorder="1"/>
    <xf numFmtId="0" fontId="66" fillId="18" borderId="73" xfId="0" applyFont="1" applyFill="1" applyBorder="1"/>
    <xf numFmtId="0" fontId="77" fillId="3" borderId="74" xfId="0" applyFont="1" applyFill="1" applyBorder="1" applyAlignment="1">
      <alignment horizontal="right"/>
    </xf>
    <xf numFmtId="0" fontId="64" fillId="3" borderId="37" xfId="0" applyFont="1" applyFill="1" applyBorder="1"/>
    <xf numFmtId="0" fontId="66" fillId="3" borderId="73" xfId="0" applyFont="1" applyFill="1" applyBorder="1"/>
    <xf numFmtId="0" fontId="74" fillId="3" borderId="74" xfId="0" applyFont="1" applyFill="1" applyBorder="1"/>
    <xf numFmtId="0" fontId="60" fillId="3" borderId="66" xfId="0" applyFont="1" applyFill="1" applyBorder="1"/>
    <xf numFmtId="0" fontId="79" fillId="0" borderId="0" xfId="0" applyFont="1"/>
    <xf numFmtId="0" fontId="66" fillId="3" borderId="75" xfId="0" applyFont="1" applyFill="1" applyBorder="1" applyAlignment="1">
      <alignment vertical="center"/>
    </xf>
    <xf numFmtId="0" fontId="63" fillId="0" borderId="0" xfId="0" applyFont="1" applyAlignment="1">
      <alignment vertical="center"/>
    </xf>
    <xf numFmtId="0" fontId="63" fillId="3" borderId="0" xfId="0" applyFont="1" applyFill="1" applyAlignment="1">
      <alignment vertical="center"/>
    </xf>
    <xf numFmtId="0" fontId="84" fillId="3" borderId="36" xfId="0" applyFont="1" applyFill="1" applyBorder="1" applyAlignment="1">
      <alignment vertical="center"/>
    </xf>
    <xf numFmtId="0" fontId="84" fillId="3" borderId="0" xfId="0" applyFont="1" applyFill="1" applyAlignment="1">
      <alignment vertical="center"/>
    </xf>
    <xf numFmtId="0" fontId="85" fillId="0" borderId="0" xfId="0" applyFont="1"/>
    <xf numFmtId="0" fontId="63" fillId="3" borderId="73" xfId="0" applyFont="1" applyFill="1" applyBorder="1"/>
    <xf numFmtId="0" fontId="63" fillId="3" borderId="37" xfId="0" applyFont="1" applyFill="1" applyBorder="1"/>
    <xf numFmtId="0" fontId="63" fillId="3" borderId="74" xfId="0" applyFont="1" applyFill="1" applyBorder="1"/>
    <xf numFmtId="0" fontId="87" fillId="3" borderId="0" xfId="0" applyFont="1" applyFill="1" applyAlignment="1">
      <alignment vertical="center"/>
    </xf>
    <xf numFmtId="0" fontId="65" fillId="3" borderId="0" xfId="0" applyFont="1" applyFill="1" applyAlignment="1">
      <alignment horizontal="right"/>
    </xf>
    <xf numFmtId="0" fontId="62" fillId="3" borderId="0" xfId="0" applyFont="1" applyFill="1" applyAlignment="1">
      <alignment vertical="center"/>
    </xf>
    <xf numFmtId="0" fontId="88" fillId="14" borderId="0" xfId="0" applyFont="1" applyFill="1" applyAlignment="1">
      <alignment horizontal="center" vertical="center"/>
    </xf>
    <xf numFmtId="0" fontId="48" fillId="14" borderId="0" xfId="0" applyFont="1" applyFill="1" applyAlignment="1">
      <alignment horizontal="center" vertical="center"/>
    </xf>
    <xf numFmtId="0" fontId="89" fillId="3" borderId="0" xfId="0" applyFont="1" applyFill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43" fontId="26" fillId="0" borderId="0" xfId="1" applyFont="1" applyFill="1" applyAlignment="1">
      <alignment horizontal="center" vertical="center"/>
    </xf>
    <xf numFmtId="0" fontId="27" fillId="0" borderId="86" xfId="0" applyFont="1" applyBorder="1" applyAlignment="1">
      <alignment horizontal="center" vertical="center"/>
    </xf>
    <xf numFmtId="0" fontId="40" fillId="14" borderId="42" xfId="0" applyFont="1" applyFill="1" applyBorder="1" applyAlignment="1" applyProtection="1">
      <alignment horizontal="center" vertical="center"/>
      <protection locked="0"/>
    </xf>
    <xf numFmtId="0" fontId="40" fillId="14" borderId="43" xfId="0" applyFont="1" applyFill="1" applyBorder="1" applyAlignment="1" applyProtection="1">
      <alignment horizontal="center" vertical="center"/>
      <protection locked="0"/>
    </xf>
    <xf numFmtId="0" fontId="40" fillId="14" borderId="4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30" fillId="0" borderId="57" xfId="0" applyFont="1" applyBorder="1" applyAlignment="1">
      <alignment horizontal="center"/>
    </xf>
    <xf numFmtId="0" fontId="88" fillId="9" borderId="10" xfId="0" applyFont="1" applyFill="1" applyBorder="1" applyAlignment="1" applyProtection="1">
      <alignment horizontal="center" vertical="center"/>
      <protection locked="0"/>
    </xf>
    <xf numFmtId="0" fontId="88" fillId="9" borderId="24" xfId="0" applyFont="1" applyFill="1" applyBorder="1" applyAlignment="1" applyProtection="1">
      <alignment horizontal="center" vertical="center"/>
      <protection locked="0"/>
    </xf>
    <xf numFmtId="0" fontId="88" fillId="9" borderId="25" xfId="0" applyFont="1" applyFill="1" applyBorder="1" applyAlignment="1" applyProtection="1">
      <alignment horizontal="center" vertical="center"/>
      <protection locked="0"/>
    </xf>
    <xf numFmtId="0" fontId="88" fillId="9" borderId="25" xfId="0" applyFont="1" applyFill="1" applyBorder="1" applyAlignment="1" applyProtection="1">
      <alignment horizontal="center" vertical="center" wrapText="1"/>
      <protection locked="0"/>
    </xf>
    <xf numFmtId="0" fontId="88" fillId="9" borderId="26" xfId="0" applyFont="1" applyFill="1" applyBorder="1" applyAlignment="1" applyProtection="1">
      <alignment horizontal="center" vertical="center" wrapText="1"/>
      <protection locked="0"/>
    </xf>
    <xf numFmtId="0" fontId="49" fillId="12" borderId="10" xfId="0" applyFont="1" applyFill="1" applyBorder="1" applyAlignment="1">
      <alignment horizontal="center" vertical="center"/>
    </xf>
    <xf numFmtId="0" fontId="49" fillId="12" borderId="11" xfId="0" applyFont="1" applyFill="1" applyBorder="1" applyAlignment="1">
      <alignment horizontal="center" vertical="center"/>
    </xf>
    <xf numFmtId="0" fontId="49" fillId="11" borderId="7" xfId="0" applyFont="1" applyFill="1" applyBorder="1" applyAlignment="1">
      <alignment horizontal="center" vertical="center"/>
    </xf>
    <xf numFmtId="0" fontId="49" fillId="14" borderId="12" xfId="0" applyFont="1" applyFill="1" applyBorder="1" applyAlignment="1">
      <alignment horizontal="center" vertical="center" wrapText="1"/>
    </xf>
    <xf numFmtId="0" fontId="49" fillId="14" borderId="13" xfId="0" applyFont="1" applyFill="1" applyBorder="1" applyAlignment="1">
      <alignment horizontal="center" vertical="center" wrapText="1"/>
    </xf>
    <xf numFmtId="0" fontId="49" fillId="14" borderId="14" xfId="0" applyFont="1" applyFill="1" applyBorder="1" applyAlignment="1">
      <alignment horizontal="center" vertical="center" wrapText="1"/>
    </xf>
    <xf numFmtId="43" fontId="30" fillId="0" borderId="57" xfId="0" applyNumberFormat="1" applyFont="1" applyBorder="1" applyAlignment="1">
      <alignment horizontal="center" vertical="center"/>
    </xf>
    <xf numFmtId="0" fontId="5" fillId="10" borderId="0" xfId="0" applyFont="1" applyFill="1" applyAlignment="1">
      <alignment horizontal="center"/>
    </xf>
    <xf numFmtId="43" fontId="5" fillId="10" borderId="0" xfId="0" applyNumberFormat="1" applyFont="1" applyFill="1" applyAlignment="1">
      <alignment horizontal="center"/>
    </xf>
    <xf numFmtId="0" fontId="51" fillId="3" borderId="73" xfId="0" applyFont="1" applyFill="1" applyBorder="1"/>
    <xf numFmtId="0" fontId="51" fillId="3" borderId="37" xfId="0" applyFont="1" applyFill="1" applyBorder="1"/>
    <xf numFmtId="0" fontId="51" fillId="3" borderId="74" xfId="0" applyFont="1" applyFill="1" applyBorder="1"/>
    <xf numFmtId="0" fontId="51" fillId="0" borderId="70" xfId="0" applyFont="1" applyBorder="1"/>
    <xf numFmtId="0" fontId="51" fillId="0" borderId="67" xfId="0" applyFont="1" applyBorder="1"/>
    <xf numFmtId="0" fontId="37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55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36" fillId="0" borderId="0" xfId="0" applyFont="1" applyAlignment="1">
      <alignment horizontal="left"/>
    </xf>
    <xf numFmtId="14" fontId="36" fillId="0" borderId="0" xfId="0" applyNumberFormat="1" applyFont="1" applyAlignment="1">
      <alignment vertical="center"/>
    </xf>
    <xf numFmtId="0" fontId="55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37" fillId="0" borderId="67" xfId="0" applyFont="1" applyBorder="1" applyAlignment="1">
      <alignment vertical="center"/>
    </xf>
    <xf numFmtId="0" fontId="51" fillId="3" borderId="70" xfId="0" applyFont="1" applyFill="1" applyBorder="1"/>
    <xf numFmtId="0" fontId="55" fillId="3" borderId="0" xfId="0" applyFont="1" applyFill="1" applyAlignment="1">
      <alignment vertical="center"/>
    </xf>
    <xf numFmtId="0" fontId="37" fillId="3" borderId="0" xfId="0" applyFont="1" applyFill="1" applyAlignment="1">
      <alignment vertical="center"/>
    </xf>
    <xf numFmtId="0" fontId="37" fillId="3" borderId="67" xfId="0" applyFont="1" applyFill="1" applyBorder="1" applyAlignment="1">
      <alignment vertical="center"/>
    </xf>
    <xf numFmtId="0" fontId="51" fillId="3" borderId="0" xfId="0" applyFont="1" applyFill="1"/>
    <xf numFmtId="0" fontId="51" fillId="3" borderId="67" xfId="0" applyFont="1" applyFill="1" applyBorder="1"/>
    <xf numFmtId="0" fontId="51" fillId="3" borderId="0" xfId="0" applyFont="1" applyFill="1" applyAlignment="1">
      <alignment horizontal="right"/>
    </xf>
    <xf numFmtId="0" fontId="51" fillId="3" borderId="0" xfId="0" applyFont="1" applyFill="1" applyAlignment="1">
      <alignment horizontal="center"/>
    </xf>
    <xf numFmtId="0" fontId="51" fillId="16" borderId="0" xfId="0" applyFont="1" applyFill="1"/>
    <xf numFmtId="17" fontId="36" fillId="16" borderId="0" xfId="0" applyNumberFormat="1" applyFont="1" applyFill="1" applyAlignment="1">
      <alignment horizontal="left" vertical="center"/>
    </xf>
    <xf numFmtId="17" fontId="51" fillId="16" borderId="0" xfId="0" applyNumberFormat="1" applyFont="1" applyFill="1" applyAlignment="1">
      <alignment horizontal="right"/>
    </xf>
    <xf numFmtId="0" fontId="51" fillId="16" borderId="0" xfId="0" applyFont="1" applyFill="1" applyAlignment="1">
      <alignment horizontal="right"/>
    </xf>
    <xf numFmtId="0" fontId="36" fillId="3" borderId="0" xfId="0" applyFont="1" applyFill="1" applyAlignment="1">
      <alignment horizontal="left" vertical="center"/>
    </xf>
    <xf numFmtId="0" fontId="57" fillId="0" borderId="0" xfId="0" applyFont="1" applyAlignment="1">
      <alignment vertical="center"/>
    </xf>
    <xf numFmtId="0" fontId="56" fillId="0" borderId="0" xfId="0" applyFont="1" applyAlignment="1">
      <alignment horizontal="left"/>
    </xf>
    <xf numFmtId="43" fontId="55" fillId="6" borderId="0" xfId="0" applyNumberFormat="1" applyFont="1" applyFill="1" applyAlignment="1">
      <alignment vertical="center"/>
    </xf>
    <xf numFmtId="0" fontId="36" fillId="3" borderId="0" xfId="0" applyFont="1" applyFill="1" applyAlignment="1">
      <alignment horizontal="centerContinuous"/>
    </xf>
    <xf numFmtId="43" fontId="55" fillId="0" borderId="0" xfId="0" applyNumberFormat="1" applyFont="1"/>
    <xf numFmtId="0" fontId="25" fillId="0" borderId="0" xfId="0" applyFont="1"/>
    <xf numFmtId="0" fontId="55" fillId="3" borderId="0" xfId="0" applyFont="1" applyFill="1"/>
    <xf numFmtId="4" fontId="36" fillId="0" borderId="0" xfId="0" applyNumberFormat="1" applyFont="1"/>
    <xf numFmtId="0" fontId="37" fillId="3" borderId="0" xfId="0" applyFont="1" applyFill="1"/>
    <xf numFmtId="0" fontId="51" fillId="3" borderId="75" xfId="0" applyFont="1" applyFill="1" applyBorder="1"/>
    <xf numFmtId="0" fontId="51" fillId="3" borderId="36" xfId="0" applyFont="1" applyFill="1" applyBorder="1"/>
    <xf numFmtId="0" fontId="51" fillId="0" borderId="36" xfId="0" applyFont="1" applyBorder="1"/>
    <xf numFmtId="43" fontId="51" fillId="0" borderId="36" xfId="1" applyFont="1" applyFill="1" applyBorder="1"/>
    <xf numFmtId="0" fontId="51" fillId="3" borderId="82" xfId="0" applyFont="1" applyFill="1" applyBorder="1"/>
    <xf numFmtId="0" fontId="0" fillId="2" borderId="0" xfId="0" applyFill="1"/>
    <xf numFmtId="0" fontId="16" fillId="0" borderId="0" xfId="0" applyFont="1"/>
    <xf numFmtId="0" fontId="11" fillId="0" borderId="0" xfId="0" applyFont="1"/>
    <xf numFmtId="0" fontId="61" fillId="3" borderId="70" xfId="0" applyFont="1" applyFill="1" applyBorder="1" applyAlignment="1">
      <alignment horizontal="center"/>
    </xf>
    <xf numFmtId="0" fontId="61" fillId="3" borderId="0" xfId="0" applyFont="1" applyFill="1" applyAlignment="1">
      <alignment horizontal="center"/>
    </xf>
    <xf numFmtId="0" fontId="61" fillId="3" borderId="67" xfId="0" applyFont="1" applyFill="1" applyBorder="1" applyAlignment="1">
      <alignment horizontal="center"/>
    </xf>
    <xf numFmtId="0" fontId="62" fillId="3" borderId="0" xfId="0" applyFont="1" applyFill="1"/>
    <xf numFmtId="0" fontId="62" fillId="3" borderId="67" xfId="0" applyFont="1" applyFill="1" applyBorder="1"/>
    <xf numFmtId="0" fontId="62" fillId="3" borderId="67" xfId="0" applyFont="1" applyFill="1" applyBorder="1" applyAlignment="1">
      <alignment vertical="center"/>
    </xf>
    <xf numFmtId="0" fontId="64" fillId="3" borderId="0" xfId="0" applyFont="1" applyFill="1" applyAlignment="1">
      <alignment horizontal="center"/>
    </xf>
    <xf numFmtId="0" fontId="64" fillId="3" borderId="67" xfId="0" applyFont="1" applyFill="1" applyBorder="1" applyAlignment="1">
      <alignment horizontal="center"/>
    </xf>
    <xf numFmtId="0" fontId="61" fillId="3" borderId="37" xfId="0" applyFont="1" applyFill="1" applyBorder="1" applyAlignment="1">
      <alignment horizontal="center" vertical="center"/>
    </xf>
    <xf numFmtId="0" fontId="64" fillId="3" borderId="37" xfId="0" applyFont="1" applyFill="1" applyBorder="1" applyAlignment="1">
      <alignment horizontal="center" vertical="center"/>
    </xf>
    <xf numFmtId="0" fontId="61" fillId="3" borderId="73" xfId="0" applyFont="1" applyFill="1" applyBorder="1" applyAlignment="1">
      <alignment horizontal="center" vertical="center"/>
    </xf>
    <xf numFmtId="0" fontId="61" fillId="3" borderId="74" xfId="0" applyFont="1" applyFill="1" applyBorder="1" applyAlignment="1">
      <alignment horizontal="center" vertical="center"/>
    </xf>
    <xf numFmtId="0" fontId="64" fillId="3" borderId="74" xfId="0" applyFont="1" applyFill="1" applyBorder="1" applyAlignment="1">
      <alignment horizontal="center" vertical="center"/>
    </xf>
    <xf numFmtId="0" fontId="64" fillId="3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64" fillId="3" borderId="70" xfId="0" applyFont="1" applyFill="1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91" fillId="3" borderId="70" xfId="0" applyFont="1" applyFill="1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91" fillId="3" borderId="0" xfId="0" applyFont="1" applyFill="1"/>
    <xf numFmtId="0" fontId="91" fillId="3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42" fillId="10" borderId="0" xfId="0" applyFont="1" applyFill="1" applyAlignment="1">
      <alignment vertical="center"/>
    </xf>
    <xf numFmtId="168" fontId="92" fillId="21" borderId="0" xfId="0" applyNumberFormat="1" applyFont="1" applyFill="1" applyAlignment="1">
      <alignment horizontal="center" vertical="center"/>
    </xf>
    <xf numFmtId="9" fontId="30" fillId="0" borderId="15" xfId="0" applyNumberFormat="1" applyFont="1" applyBorder="1" applyAlignment="1">
      <alignment horizontal="center" vertical="center"/>
    </xf>
    <xf numFmtId="43" fontId="29" fillId="0" borderId="0" xfId="0" applyNumberFormat="1" applyFont="1" applyAlignment="1">
      <alignment vertical="center"/>
    </xf>
    <xf numFmtId="9" fontId="30" fillId="0" borderId="0" xfId="0" applyNumberFormat="1" applyFont="1" applyAlignment="1">
      <alignment horizontal="center" vertical="center"/>
    </xf>
    <xf numFmtId="0" fontId="22" fillId="10" borderId="0" xfId="0" applyFont="1" applyFill="1" applyAlignment="1">
      <alignment horizontal="left" vertical="center"/>
    </xf>
    <xf numFmtId="0" fontId="36" fillId="0" borderId="0" xfId="0" applyFont="1" applyAlignment="1">
      <alignment horizontal="center"/>
    </xf>
    <xf numFmtId="0" fontId="96" fillId="0" borderId="0" xfId="0" applyFont="1"/>
    <xf numFmtId="0" fontId="97" fillId="0" borderId="0" xfId="0" applyFont="1"/>
    <xf numFmtId="0" fontId="97" fillId="15" borderId="0" xfId="0" applyFont="1" applyFill="1" applyAlignment="1">
      <alignment horizontal="center"/>
    </xf>
    <xf numFmtId="0" fontId="99" fillId="0" borderId="0" xfId="0" applyFont="1" applyAlignment="1">
      <alignment horizontal="center" vertical="center" wrapText="1"/>
    </xf>
    <xf numFmtId="0" fontId="96" fillId="0" borderId="1" xfId="0" applyFont="1" applyBorder="1" applyAlignment="1">
      <alignment horizontal="center" vertical="center"/>
    </xf>
    <xf numFmtId="0" fontId="96" fillId="0" borderId="1" xfId="0" applyFont="1" applyBorder="1" applyAlignment="1">
      <alignment horizontal="left" vertical="center"/>
    </xf>
    <xf numFmtId="9" fontId="97" fillId="0" borderId="0" xfId="0" applyNumberFormat="1" applyFont="1" applyAlignment="1">
      <alignment horizontal="center" vertical="center"/>
    </xf>
    <xf numFmtId="9" fontId="96" fillId="0" borderId="1" xfId="0" applyNumberFormat="1" applyFont="1" applyBorder="1" applyAlignment="1">
      <alignment horizontal="center" vertical="center"/>
    </xf>
    <xf numFmtId="0" fontId="97" fillId="0" borderId="0" xfId="0" applyFont="1" applyAlignment="1">
      <alignment horizontal="center" vertical="center"/>
    </xf>
    <xf numFmtId="0" fontId="100" fillId="3" borderId="58" xfId="0" applyFont="1" applyFill="1" applyBorder="1" applyAlignment="1">
      <alignment horizontal="center" vertical="center" wrapText="1"/>
    </xf>
    <xf numFmtId="0" fontId="99" fillId="24" borderId="1" xfId="0" applyFont="1" applyFill="1" applyBorder="1" applyAlignment="1">
      <alignment horizontal="center" vertical="center"/>
    </xf>
    <xf numFmtId="0" fontId="99" fillId="24" borderId="1" xfId="0" applyFont="1" applyFill="1" applyBorder="1" applyAlignment="1">
      <alignment horizontal="center" vertical="center" wrapText="1"/>
    </xf>
    <xf numFmtId="0" fontId="101" fillId="24" borderId="1" xfId="0" applyFont="1" applyFill="1" applyBorder="1" applyAlignment="1">
      <alignment horizontal="center" vertical="center"/>
    </xf>
    <xf numFmtId="9" fontId="96" fillId="16" borderId="1" xfId="0" applyNumberFormat="1" applyFont="1" applyFill="1" applyBorder="1" applyAlignment="1">
      <alignment horizontal="center" vertical="center"/>
    </xf>
    <xf numFmtId="0" fontId="101" fillId="23" borderId="1" xfId="0" applyFont="1" applyFill="1" applyBorder="1" applyAlignment="1">
      <alignment horizontal="center" vertical="center"/>
    </xf>
    <xf numFmtId="0" fontId="58" fillId="16" borderId="88" xfId="0" applyFont="1" applyFill="1" applyBorder="1" applyAlignment="1">
      <alignment horizontal="center"/>
    </xf>
    <xf numFmtId="1" fontId="58" fillId="16" borderId="88" xfId="0" applyNumberFormat="1" applyFont="1" applyFill="1" applyBorder="1" applyAlignment="1">
      <alignment horizontal="center"/>
    </xf>
    <xf numFmtId="43" fontId="55" fillId="16" borderId="88" xfId="0" applyNumberFormat="1" applyFont="1" applyFill="1" applyBorder="1" applyAlignment="1">
      <alignment horizontal="right"/>
    </xf>
    <xf numFmtId="0" fontId="58" fillId="16" borderId="97" xfId="0" applyFont="1" applyFill="1" applyBorder="1" applyAlignment="1">
      <alignment horizontal="center"/>
    </xf>
    <xf numFmtId="43" fontId="36" fillId="0" borderId="98" xfId="0" applyNumberFormat="1" applyFont="1" applyBorder="1" applyAlignment="1">
      <alignment horizontal="right"/>
    </xf>
    <xf numFmtId="43" fontId="36" fillId="0" borderId="99" xfId="0" applyNumberFormat="1" applyFont="1" applyBorder="1" applyAlignment="1">
      <alignment horizontal="right"/>
    </xf>
    <xf numFmtId="43" fontId="36" fillId="0" borderId="100" xfId="0" applyNumberFormat="1" applyFont="1" applyBorder="1" applyAlignment="1">
      <alignment horizontal="right"/>
    </xf>
    <xf numFmtId="0" fontId="57" fillId="17" borderId="104" xfId="0" applyFont="1" applyFill="1" applyBorder="1" applyAlignment="1">
      <alignment horizontal="center"/>
    </xf>
    <xf numFmtId="0" fontId="57" fillId="17" borderId="102" xfId="0" applyFont="1" applyFill="1" applyBorder="1" applyAlignment="1">
      <alignment horizontal="center"/>
    </xf>
    <xf numFmtId="0" fontId="57" fillId="17" borderId="102" xfId="0" applyFont="1" applyFill="1" applyBorder="1" applyAlignment="1">
      <alignment horizontal="center" vertical="center"/>
    </xf>
    <xf numFmtId="0" fontId="57" fillId="17" borderId="103" xfId="0" applyFont="1" applyFill="1" applyBorder="1" applyAlignment="1">
      <alignment horizontal="center"/>
    </xf>
    <xf numFmtId="3" fontId="57" fillId="0" borderId="101" xfId="0" applyNumberFormat="1" applyFont="1" applyBorder="1" applyAlignment="1">
      <alignment horizontal="center"/>
    </xf>
    <xf numFmtId="3" fontId="57" fillId="0" borderId="102" xfId="0" applyNumberFormat="1" applyFont="1" applyBorder="1" applyAlignment="1">
      <alignment horizontal="center"/>
    </xf>
    <xf numFmtId="3" fontId="57" fillId="0" borderId="103" xfId="0" applyNumberFormat="1" applyFont="1" applyBorder="1" applyAlignment="1">
      <alignment horizontal="center"/>
    </xf>
    <xf numFmtId="0" fontId="29" fillId="22" borderId="0" xfId="0" applyFont="1" applyFill="1" applyAlignment="1">
      <alignment horizontal="left" vertical="center"/>
    </xf>
    <xf numFmtId="0" fontId="29" fillId="18" borderId="0" xfId="0" applyFont="1" applyFill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1" fillId="0" borderId="0" xfId="11"/>
    <xf numFmtId="0" fontId="103" fillId="26" borderId="1" xfId="11" applyFont="1" applyFill="1" applyBorder="1" applyAlignment="1">
      <alignment horizontal="center" vertical="center" wrapText="1"/>
    </xf>
    <xf numFmtId="0" fontId="51" fillId="0" borderId="0" xfId="11" applyFont="1"/>
    <xf numFmtId="0" fontId="104" fillId="0" borderId="0" xfId="11" applyFont="1" applyAlignment="1">
      <alignment vertical="center"/>
    </xf>
    <xf numFmtId="166" fontId="104" fillId="0" borderId="0" xfId="12" applyNumberFormat="1" applyFont="1" applyAlignment="1">
      <alignment vertical="center"/>
    </xf>
    <xf numFmtId="0" fontId="105" fillId="0" borderId="0" xfId="11" applyFont="1" applyAlignment="1">
      <alignment vertical="center"/>
    </xf>
    <xf numFmtId="0" fontId="106" fillId="6" borderId="0" xfId="11" applyFont="1" applyFill="1" applyAlignment="1">
      <alignment vertical="center"/>
    </xf>
    <xf numFmtId="0" fontId="1" fillId="6" borderId="0" xfId="11" applyFill="1"/>
    <xf numFmtId="165" fontId="104" fillId="0" borderId="0" xfId="8" applyNumberFormat="1" applyFont="1" applyAlignment="1">
      <alignment vertical="center"/>
    </xf>
    <xf numFmtId="166" fontId="104" fillId="0" borderId="0" xfId="9" applyNumberFormat="1" applyFont="1" applyAlignment="1">
      <alignment vertical="center"/>
    </xf>
    <xf numFmtId="165" fontId="104" fillId="0" borderId="0" xfId="8" applyNumberFormat="1" applyFont="1" applyAlignment="1">
      <alignment horizontal="center" vertical="center"/>
    </xf>
    <xf numFmtId="0" fontId="107" fillId="0" borderId="0" xfId="11" applyFont="1"/>
    <xf numFmtId="0" fontId="0" fillId="3" borderId="0" xfId="0" applyFill="1" applyProtection="1">
      <protection locked="0"/>
    </xf>
    <xf numFmtId="0" fontId="0" fillId="9" borderId="0" xfId="0" applyFill="1" applyProtection="1">
      <protection locked="0"/>
    </xf>
    <xf numFmtId="0" fontId="0" fillId="3" borderId="31" xfId="0" applyFill="1" applyBorder="1" applyProtection="1">
      <protection locked="0"/>
    </xf>
    <xf numFmtId="0" fontId="0" fillId="3" borderId="32" xfId="0" applyFill="1" applyBorder="1" applyProtection="1">
      <protection locked="0"/>
    </xf>
    <xf numFmtId="0" fontId="0" fillId="3" borderId="33" xfId="0" applyFill="1" applyBorder="1" applyProtection="1">
      <protection locked="0"/>
    </xf>
    <xf numFmtId="0" fontId="0" fillId="3" borderId="34" xfId="0" applyFill="1" applyBorder="1" applyProtection="1">
      <protection locked="0"/>
    </xf>
    <xf numFmtId="0" fontId="0" fillId="3" borderId="35" xfId="0" applyFill="1" applyBorder="1" applyProtection="1">
      <protection locked="0"/>
    </xf>
    <xf numFmtId="0" fontId="26" fillId="3" borderId="0" xfId="0" applyFont="1" applyFill="1" applyProtection="1">
      <protection locked="0"/>
    </xf>
    <xf numFmtId="0" fontId="26" fillId="3" borderId="34" xfId="0" applyFont="1" applyFill="1" applyBorder="1" applyProtection="1">
      <protection locked="0"/>
    </xf>
    <xf numFmtId="0" fontId="26" fillId="3" borderId="35" xfId="0" applyFont="1" applyFill="1" applyBorder="1" applyProtection="1">
      <protection locked="0"/>
    </xf>
    <xf numFmtId="0" fontId="26" fillId="9" borderId="0" xfId="0" applyFont="1" applyFill="1" applyProtection="1">
      <protection locked="0"/>
    </xf>
    <xf numFmtId="0" fontId="0" fillId="3" borderId="0" xfId="0" applyFill="1" applyAlignment="1" applyProtection="1">
      <alignment horizontal="right"/>
      <protection locked="0"/>
    </xf>
    <xf numFmtId="0" fontId="41" fillId="3" borderId="1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/>
      <protection locked="0"/>
    </xf>
    <xf numFmtId="0" fontId="38" fillId="3" borderId="0" xfId="0" applyFont="1" applyFill="1" applyAlignment="1" applyProtection="1">
      <alignment vertical="top"/>
      <protection locked="0"/>
    </xf>
    <xf numFmtId="0" fontId="7" fillId="3" borderId="0" xfId="0" applyFont="1" applyFill="1" applyProtection="1">
      <protection locked="0"/>
    </xf>
    <xf numFmtId="0" fontId="7" fillId="3" borderId="36" xfId="0" applyFont="1" applyFill="1" applyBorder="1" applyProtection="1">
      <protection locked="0"/>
    </xf>
    <xf numFmtId="164" fontId="9" fillId="3" borderId="36" xfId="4" applyFont="1" applyFill="1" applyBorder="1" applyAlignment="1" applyProtection="1">
      <alignment horizontal="left"/>
      <protection locked="0"/>
    </xf>
    <xf numFmtId="0" fontId="0" fillId="3" borderId="36" xfId="0" applyFill="1" applyBorder="1" applyProtection="1">
      <protection locked="0"/>
    </xf>
    <xf numFmtId="0" fontId="7" fillId="3" borderId="3" xfId="0" applyFont="1" applyFill="1" applyBorder="1" applyProtection="1">
      <protection locked="0"/>
    </xf>
    <xf numFmtId="0" fontId="9" fillId="3" borderId="3" xfId="0" applyFont="1" applyFill="1" applyBorder="1" applyProtection="1">
      <protection locked="0"/>
    </xf>
    <xf numFmtId="0" fontId="0" fillId="3" borderId="3" xfId="0" applyFill="1" applyBorder="1" applyProtection="1">
      <protection locked="0"/>
    </xf>
    <xf numFmtId="0" fontId="16" fillId="9" borderId="0" xfId="0" applyFont="1" applyFill="1" applyProtection="1">
      <protection locked="0"/>
    </xf>
    <xf numFmtId="0" fontId="45" fillId="9" borderId="0" xfId="0" applyFont="1" applyFill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3" borderId="0" xfId="0" applyFill="1" applyAlignment="1" applyProtection="1">
      <alignment horizontal="center"/>
      <protection locked="0"/>
    </xf>
    <xf numFmtId="171" fontId="26" fillId="16" borderId="0" xfId="0" applyNumberFormat="1" applyFont="1" applyFill="1" applyAlignment="1" applyProtection="1">
      <alignment horizontal="right"/>
      <protection locked="0"/>
    </xf>
    <xf numFmtId="43" fontId="36" fillId="16" borderId="0" xfId="0" applyNumberFormat="1" applyFont="1" applyFill="1" applyAlignment="1" applyProtection="1">
      <alignment vertical="center"/>
      <protection locked="0"/>
    </xf>
    <xf numFmtId="43" fontId="57" fillId="16" borderId="0" xfId="0" applyNumberFormat="1" applyFont="1" applyFill="1" applyAlignment="1" applyProtection="1">
      <alignment vertical="center"/>
      <protection locked="0"/>
    </xf>
    <xf numFmtId="171" fontId="0" fillId="3" borderId="0" xfId="0" applyNumberFormat="1" applyFill="1" applyAlignment="1" applyProtection="1">
      <alignment horizontal="right"/>
      <protection locked="0"/>
    </xf>
    <xf numFmtId="0" fontId="36" fillId="3" borderId="0" xfId="0" applyFont="1" applyFill="1" applyAlignment="1" applyProtection="1">
      <alignment vertical="center"/>
      <protection locked="0"/>
    </xf>
    <xf numFmtId="171" fontId="26" fillId="3" borderId="0" xfId="0" applyNumberFormat="1" applyFont="1" applyFill="1" applyProtection="1">
      <protection locked="0"/>
    </xf>
    <xf numFmtId="0" fontId="57" fillId="3" borderId="0" xfId="0" applyFont="1" applyFill="1" applyAlignment="1" applyProtection="1">
      <alignment vertical="center"/>
      <protection locked="0"/>
    </xf>
    <xf numFmtId="0" fontId="22" fillId="3" borderId="0" xfId="0" applyFont="1" applyFill="1" applyAlignment="1" applyProtection="1">
      <alignment horizontal="right"/>
      <protection locked="0"/>
    </xf>
    <xf numFmtId="0" fontId="22" fillId="3" borderId="0" xfId="0" applyFont="1" applyFill="1" applyProtection="1">
      <protection locked="0"/>
    </xf>
    <xf numFmtId="43" fontId="22" fillId="3" borderId="41" xfId="0" applyNumberFormat="1" applyFont="1" applyFill="1" applyBorder="1" applyProtection="1">
      <protection locked="0"/>
    </xf>
    <xf numFmtId="0" fontId="38" fillId="3" borderId="0" xfId="0" applyFont="1" applyFill="1" applyAlignment="1" applyProtection="1">
      <alignment horizontal="left" vertical="top" indent="2"/>
      <protection locked="0"/>
    </xf>
    <xf numFmtId="0" fontId="36" fillId="3" borderId="0" xfId="0" applyFont="1" applyFill="1" applyProtection="1">
      <protection locked="0"/>
    </xf>
    <xf numFmtId="43" fontId="36" fillId="0" borderId="0" xfId="1" applyFont="1" applyFill="1" applyBorder="1" applyProtection="1">
      <protection locked="0"/>
    </xf>
    <xf numFmtId="0" fontId="46" fillId="3" borderId="36" xfId="0" applyFont="1" applyFill="1" applyBorder="1" applyAlignment="1" applyProtection="1">
      <alignment horizontal="left"/>
      <protection locked="0"/>
    </xf>
    <xf numFmtId="0" fontId="36" fillId="3" borderId="34" xfId="0" applyFont="1" applyFill="1" applyBorder="1" applyProtection="1">
      <protection locked="0"/>
    </xf>
    <xf numFmtId="0" fontId="0" fillId="3" borderId="37" xfId="0" applyFill="1" applyBorder="1" applyProtection="1">
      <protection locked="0"/>
    </xf>
    <xf numFmtId="0" fontId="46" fillId="3" borderId="36" xfId="0" applyFont="1" applyFill="1" applyBorder="1" applyProtection="1">
      <protection locked="0"/>
    </xf>
    <xf numFmtId="0" fontId="36" fillId="9" borderId="0" xfId="0" applyFont="1" applyFill="1" applyProtection="1">
      <protection locked="0"/>
    </xf>
    <xf numFmtId="0" fontId="47" fillId="3" borderId="36" xfId="5" applyFont="1" applyFill="1" applyBorder="1" applyProtection="1">
      <protection locked="0"/>
    </xf>
    <xf numFmtId="0" fontId="0" fillId="3" borderId="37" xfId="0" applyFill="1" applyBorder="1" applyAlignment="1" applyProtection="1">
      <alignment horizontal="centerContinuous"/>
      <protection locked="0"/>
    </xf>
    <xf numFmtId="0" fontId="0" fillId="3" borderId="0" xfId="0" applyFill="1" applyAlignment="1" applyProtection="1">
      <alignment horizontal="centerContinuous"/>
      <protection locked="0"/>
    </xf>
    <xf numFmtId="0" fontId="0" fillId="3" borderId="38" xfId="0" applyFill="1" applyBorder="1" applyProtection="1">
      <protection locked="0"/>
    </xf>
    <xf numFmtId="0" fontId="0" fillId="3" borderId="39" xfId="0" applyFill="1" applyBorder="1" applyProtection="1">
      <protection locked="0"/>
    </xf>
    <xf numFmtId="0" fontId="0" fillId="3" borderId="40" xfId="0" applyFill="1" applyBorder="1" applyProtection="1">
      <protection locked="0"/>
    </xf>
    <xf numFmtId="49" fontId="36" fillId="3" borderId="0" xfId="0" applyNumberFormat="1" applyFont="1" applyFill="1" applyProtection="1">
      <protection locked="0"/>
    </xf>
    <xf numFmtId="0" fontId="36" fillId="0" borderId="0" xfId="0" applyFont="1" applyProtection="1">
      <protection locked="0"/>
    </xf>
    <xf numFmtId="0" fontId="36" fillId="3" borderId="0" xfId="0" applyFont="1" applyFill="1" applyAlignment="1">
      <alignment horizontal="right"/>
    </xf>
    <xf numFmtId="0" fontId="36" fillId="3" borderId="0" xfId="0" applyFont="1" applyFill="1" applyAlignment="1">
      <alignment horizontal="center"/>
    </xf>
    <xf numFmtId="0" fontId="51" fillId="3" borderId="37" xfId="0" applyFont="1" applyFill="1" applyBorder="1" applyAlignment="1">
      <alignment horizontal="center"/>
    </xf>
    <xf numFmtId="0" fontId="51" fillId="0" borderId="0" xfId="0" applyFont="1" applyAlignment="1">
      <alignment horizontal="center"/>
    </xf>
    <xf numFmtId="0" fontId="51" fillId="3" borderId="36" xfId="0" applyFont="1" applyFill="1" applyBorder="1" applyAlignment="1">
      <alignment horizontal="center"/>
    </xf>
    <xf numFmtId="0" fontId="51" fillId="9" borderId="0" xfId="0" applyFont="1" applyFill="1" applyAlignment="1">
      <alignment horizontal="center"/>
    </xf>
    <xf numFmtId="0" fontId="36" fillId="2" borderId="0" xfId="0" applyFont="1" applyFill="1" applyAlignment="1" applyProtection="1">
      <alignment vertical="center"/>
      <protection locked="0"/>
    </xf>
    <xf numFmtId="0" fontId="36" fillId="2" borderId="0" xfId="0" applyFont="1" applyFill="1" applyAlignment="1">
      <alignment vertical="center"/>
    </xf>
    <xf numFmtId="0" fontId="36" fillId="2" borderId="0" xfId="0" applyFont="1" applyFill="1" applyAlignment="1">
      <alignment horizontal="left"/>
    </xf>
    <xf numFmtId="0" fontId="36" fillId="2" borderId="0" xfId="0" applyFont="1" applyFill="1"/>
    <xf numFmtId="0" fontId="36" fillId="2" borderId="0" xfId="0" applyFont="1" applyFill="1" applyAlignment="1">
      <alignment horizontal="center"/>
    </xf>
    <xf numFmtId="0" fontId="51" fillId="16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4" fillId="2" borderId="0" xfId="0" applyFont="1" applyFill="1" applyAlignment="1">
      <alignment vertical="center"/>
    </xf>
    <xf numFmtId="0" fontId="64" fillId="0" borderId="0" xfId="0" applyFont="1" applyAlignment="1">
      <alignment vertical="center"/>
    </xf>
    <xf numFmtId="0" fontId="87" fillId="0" borderId="0" xfId="0" applyFont="1" applyAlignment="1">
      <alignment vertical="center"/>
    </xf>
    <xf numFmtId="0" fontId="87" fillId="2" borderId="0" xfId="0" applyFont="1" applyFill="1" applyAlignment="1">
      <alignment vertical="center"/>
    </xf>
    <xf numFmtId="0" fontId="96" fillId="0" borderId="111" xfId="0" applyFont="1" applyBorder="1" applyAlignment="1">
      <alignment horizontal="left" vertical="center"/>
    </xf>
    <xf numFmtId="0" fontId="96" fillId="0" borderId="2" xfId="0" applyFont="1" applyBorder="1" applyAlignment="1">
      <alignment horizontal="left" vertical="center"/>
    </xf>
    <xf numFmtId="0" fontId="108" fillId="0" borderId="0" xfId="0" applyFont="1"/>
    <xf numFmtId="0" fontId="109" fillId="3" borderId="58" xfId="0" applyFont="1" applyFill="1" applyBorder="1" applyAlignment="1">
      <alignment horizontal="center" vertical="center" wrapText="1"/>
    </xf>
    <xf numFmtId="0" fontId="108" fillId="3" borderId="59" xfId="0" applyFont="1" applyFill="1" applyBorder="1" applyAlignment="1">
      <alignment horizontal="left" vertical="center"/>
    </xf>
    <xf numFmtId="0" fontId="110" fillId="0" borderId="0" xfId="0" applyFont="1"/>
    <xf numFmtId="0" fontId="111" fillId="0" borderId="1" xfId="0" applyFont="1" applyBorder="1" applyAlignment="1">
      <alignment horizontal="center"/>
    </xf>
    <xf numFmtId="0" fontId="112" fillId="0" borderId="72" xfId="0" applyFont="1" applyBorder="1" applyAlignment="1">
      <alignment horizontal="center"/>
    </xf>
    <xf numFmtId="0" fontId="113" fillId="0" borderId="0" xfId="0" applyFont="1" applyAlignment="1">
      <alignment horizontal="left"/>
    </xf>
    <xf numFmtId="0" fontId="112" fillId="0" borderId="113" xfId="0" applyFont="1" applyBorder="1" applyAlignment="1">
      <alignment horizontal="center"/>
    </xf>
    <xf numFmtId="0" fontId="110" fillId="0" borderId="71" xfId="0" applyFont="1" applyBorder="1" applyAlignment="1">
      <alignment horizontal="center"/>
    </xf>
    <xf numFmtId="0" fontId="110" fillId="0" borderId="0" xfId="0" applyFont="1" applyAlignment="1">
      <alignment horizontal="left"/>
    </xf>
    <xf numFmtId="0" fontId="114" fillId="0" borderId="0" xfId="0" applyFont="1" applyAlignment="1">
      <alignment horizontal="left"/>
    </xf>
    <xf numFmtId="0" fontId="112" fillId="0" borderId="71" xfId="0" applyFont="1" applyBorder="1" applyAlignment="1">
      <alignment horizontal="center"/>
    </xf>
    <xf numFmtId="0" fontId="115" fillId="0" borderId="0" xfId="0" applyFont="1" applyAlignment="1">
      <alignment horizontal="left"/>
    </xf>
    <xf numFmtId="0" fontId="112" fillId="0" borderId="0" xfId="0" applyFont="1" applyAlignment="1">
      <alignment horizontal="left"/>
    </xf>
    <xf numFmtId="0" fontId="116" fillId="0" borderId="0" xfId="0" applyFont="1" applyAlignment="1">
      <alignment horizontal="left"/>
    </xf>
    <xf numFmtId="0" fontId="110" fillId="0" borderId="72" xfId="0" applyFont="1" applyBorder="1" applyAlignment="1">
      <alignment horizontal="center"/>
    </xf>
    <xf numFmtId="0" fontId="112" fillId="0" borderId="0" xfId="0" applyFont="1" applyAlignment="1">
      <alignment horizontal="center"/>
    </xf>
    <xf numFmtId="0" fontId="110" fillId="0" borderId="72" xfId="0" applyFont="1" applyBorder="1"/>
    <xf numFmtId="0" fontId="110" fillId="0" borderId="114" xfId="0" applyFont="1" applyBorder="1" applyAlignment="1">
      <alignment horizontal="center"/>
    </xf>
    <xf numFmtId="0" fontId="112" fillId="0" borderId="114" xfId="0" applyFont="1" applyBorder="1" applyAlignment="1">
      <alignment horizontal="center"/>
    </xf>
    <xf numFmtId="0" fontId="110" fillId="0" borderId="115" xfId="0" applyFont="1" applyBorder="1" applyAlignment="1">
      <alignment horizontal="center"/>
    </xf>
    <xf numFmtId="0" fontId="110" fillId="0" borderId="80" xfId="0" applyFont="1" applyBorder="1" applyAlignment="1">
      <alignment horizontal="center"/>
    </xf>
    <xf numFmtId="0" fontId="112" fillId="0" borderId="76" xfId="0" applyFont="1" applyBorder="1" applyAlignment="1">
      <alignment horizontal="center"/>
    </xf>
    <xf numFmtId="0" fontId="96" fillId="25" borderId="1" xfId="0" applyFont="1" applyFill="1" applyBorder="1" applyAlignment="1">
      <alignment horizontal="center" vertical="center"/>
    </xf>
    <xf numFmtId="165" fontId="97" fillId="0" borderId="0" xfId="1" applyNumberFormat="1" applyFont="1"/>
    <xf numFmtId="165" fontId="49" fillId="24" borderId="0" xfId="1" applyNumberFormat="1" applyFont="1" applyFill="1" applyAlignment="1">
      <alignment horizontal="center" vertical="center" wrapText="1"/>
    </xf>
    <xf numFmtId="165" fontId="96" fillId="0" borderId="51" xfId="1" applyNumberFormat="1" applyFont="1" applyBorder="1" applyAlignment="1">
      <alignment horizontal="center" vertical="center"/>
    </xf>
    <xf numFmtId="165" fontId="96" fillId="0" borderId="112" xfId="1" applyNumberFormat="1" applyFont="1" applyBorder="1" applyAlignment="1">
      <alignment horizontal="center" vertical="center"/>
    </xf>
    <xf numFmtId="0" fontId="97" fillId="0" borderId="1" xfId="0" applyFont="1" applyBorder="1"/>
    <xf numFmtId="0" fontId="96" fillId="0" borderId="1" xfId="0" applyFont="1" applyBorder="1"/>
    <xf numFmtId="0" fontId="97" fillId="15" borderId="1" xfId="0" applyFont="1" applyFill="1" applyBorder="1" applyAlignment="1">
      <alignment horizontal="center"/>
    </xf>
    <xf numFmtId="0" fontId="98" fillId="19" borderId="1" xfId="0" applyFont="1" applyFill="1" applyBorder="1" applyAlignment="1">
      <alignment horizontal="center"/>
    </xf>
    <xf numFmtId="165" fontId="96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20" borderId="0" xfId="0" applyFill="1" applyAlignment="1">
      <alignment vertical="center"/>
    </xf>
    <xf numFmtId="0" fontId="23" fillId="14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36" fillId="17" borderId="0" xfId="0" applyFont="1" applyFill="1" applyAlignment="1">
      <alignment vertical="center"/>
    </xf>
    <xf numFmtId="0" fontId="36" fillId="10" borderId="0" xfId="0" applyFont="1" applyFill="1" applyAlignment="1">
      <alignment vertical="center"/>
    </xf>
    <xf numFmtId="0" fontId="36" fillId="10" borderId="0" xfId="0" applyFont="1" applyFill="1" applyAlignment="1">
      <alignment horizontal="center" vertical="center"/>
    </xf>
    <xf numFmtId="0" fontId="51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117" fillId="0" borderId="0" xfId="0" applyFont="1" applyAlignment="1">
      <alignment vertical="center"/>
    </xf>
    <xf numFmtId="0" fontId="118" fillId="17" borderId="116" xfId="0" applyFont="1" applyFill="1" applyBorder="1" applyAlignment="1">
      <alignment horizontal="left" vertical="center"/>
    </xf>
    <xf numFmtId="0" fontId="118" fillId="17" borderId="116" xfId="0" applyFont="1" applyFill="1" applyBorder="1" applyAlignment="1">
      <alignment vertical="center"/>
    </xf>
    <xf numFmtId="0" fontId="118" fillId="17" borderId="116" xfId="0" applyFont="1" applyFill="1" applyBorder="1" applyAlignment="1">
      <alignment horizontal="center" vertical="center"/>
    </xf>
    <xf numFmtId="0" fontId="118" fillId="0" borderId="0" xfId="0" applyFont="1" applyAlignment="1">
      <alignment horizontal="center" vertical="center"/>
    </xf>
    <xf numFmtId="0" fontId="118" fillId="17" borderId="116" xfId="0" applyFont="1" applyFill="1" applyBorder="1" applyAlignment="1">
      <alignment horizontal="center" vertical="center" wrapText="1"/>
    </xf>
    <xf numFmtId="173" fontId="118" fillId="17" borderId="116" xfId="1" applyNumberFormat="1" applyFont="1" applyFill="1" applyBorder="1" applyAlignment="1">
      <alignment horizontal="center" vertical="center" wrapText="1"/>
    </xf>
    <xf numFmtId="0" fontId="119" fillId="17" borderId="116" xfId="0" applyFont="1" applyFill="1" applyBorder="1" applyAlignment="1">
      <alignment horizontal="center" vertical="center" wrapText="1"/>
    </xf>
    <xf numFmtId="173" fontId="118" fillId="17" borderId="116" xfId="1" applyNumberFormat="1" applyFont="1" applyFill="1" applyBorder="1" applyAlignment="1">
      <alignment horizontal="center" vertical="top" wrapText="1"/>
    </xf>
    <xf numFmtId="173" fontId="118" fillId="17" borderId="116" xfId="1" applyNumberFormat="1" applyFont="1" applyFill="1" applyBorder="1" applyAlignment="1">
      <alignment horizontal="left" vertical="top" wrapText="1"/>
    </xf>
    <xf numFmtId="0" fontId="120" fillId="0" borderId="0" xfId="0" applyFont="1" applyAlignment="1">
      <alignment horizontal="center" vertical="center"/>
    </xf>
    <xf numFmtId="0" fontId="118" fillId="3" borderId="116" xfId="0" applyFont="1" applyFill="1" applyBorder="1" applyAlignment="1">
      <alignment vertical="center"/>
    </xf>
    <xf numFmtId="0" fontId="118" fillId="3" borderId="116" xfId="0" applyFont="1" applyFill="1" applyBorder="1" applyAlignment="1">
      <alignment horizontal="left" vertical="center"/>
    </xf>
    <xf numFmtId="0" fontId="118" fillId="3" borderId="116" xfId="0" applyFont="1" applyFill="1" applyBorder="1" applyAlignment="1">
      <alignment horizontal="center" vertical="center"/>
    </xf>
    <xf numFmtId="37" fontId="118" fillId="3" borderId="116" xfId="1" applyNumberFormat="1" applyFont="1" applyFill="1" applyBorder="1" applyAlignment="1">
      <alignment horizontal="right" vertical="center"/>
    </xf>
    <xf numFmtId="37" fontId="118" fillId="15" borderId="116" xfId="1" applyNumberFormat="1" applyFont="1" applyFill="1" applyBorder="1" applyAlignment="1">
      <alignment horizontal="right" vertical="center"/>
    </xf>
    <xf numFmtId="173" fontId="118" fillId="15" borderId="0" xfId="1" applyNumberFormat="1" applyFont="1" applyFill="1" applyAlignment="1">
      <alignment horizontal="right" vertical="center"/>
    </xf>
    <xf numFmtId="37" fontId="119" fillId="3" borderId="116" xfId="1" applyNumberFormat="1" applyFont="1" applyFill="1" applyBorder="1" applyAlignment="1">
      <alignment horizontal="right" vertical="center"/>
    </xf>
    <xf numFmtId="174" fontId="118" fillId="15" borderId="116" xfId="1" applyNumberFormat="1" applyFont="1" applyFill="1" applyBorder="1" applyAlignment="1">
      <alignment horizontal="right" vertical="center"/>
    </xf>
    <xf numFmtId="174" fontId="119" fillId="3" borderId="116" xfId="1" applyNumberFormat="1" applyFont="1" applyFill="1" applyBorder="1" applyAlignment="1">
      <alignment horizontal="right" vertical="center"/>
    </xf>
    <xf numFmtId="173" fontId="118" fillId="15" borderId="116" xfId="1" applyNumberFormat="1" applyFont="1" applyFill="1" applyBorder="1" applyAlignment="1">
      <alignment horizontal="center" vertical="center"/>
    </xf>
    <xf numFmtId="14" fontId="118" fillId="15" borderId="116" xfId="1" applyNumberFormat="1" applyFont="1" applyFill="1" applyBorder="1" applyAlignment="1">
      <alignment horizontal="left" vertical="center"/>
    </xf>
    <xf numFmtId="0" fontId="121" fillId="27" borderId="116" xfId="0" applyFont="1" applyFill="1" applyBorder="1" applyAlignment="1">
      <alignment horizontal="left" vertical="center"/>
    </xf>
    <xf numFmtId="0" fontId="104" fillId="10" borderId="0" xfId="11" applyFont="1" applyFill="1" applyAlignment="1">
      <alignment vertical="center"/>
    </xf>
    <xf numFmtId="165" fontId="104" fillId="10" borderId="0" xfId="8" applyNumberFormat="1" applyFont="1" applyFill="1" applyAlignment="1">
      <alignment vertical="center"/>
    </xf>
    <xf numFmtId="166" fontId="104" fillId="10" borderId="0" xfId="9" applyNumberFormat="1" applyFont="1" applyFill="1" applyAlignment="1">
      <alignment vertical="center"/>
    </xf>
    <xf numFmtId="0" fontId="1" fillId="10" borderId="0" xfId="11" applyFill="1"/>
    <xf numFmtId="0" fontId="2" fillId="3" borderId="0" xfId="0" applyFont="1" applyFill="1" applyAlignment="1">
      <alignment horizontal="center" vertical="center"/>
    </xf>
    <xf numFmtId="43" fontId="2" fillId="3" borderId="0" xfId="1" applyFont="1" applyFill="1" applyAlignment="1">
      <alignment horizontal="center" vertical="center"/>
    </xf>
    <xf numFmtId="0" fontId="76" fillId="3" borderId="85" xfId="0" applyFont="1" applyFill="1" applyBorder="1" applyAlignment="1">
      <alignment horizontal="center"/>
    </xf>
    <xf numFmtId="0" fontId="86" fillId="16" borderId="66" xfId="0" applyFont="1" applyFill="1" applyBorder="1" applyAlignment="1">
      <alignment horizontal="center" shrinkToFit="1"/>
    </xf>
    <xf numFmtId="0" fontId="86" fillId="16" borderId="52" xfId="0" applyFont="1" applyFill="1" applyBorder="1" applyAlignment="1">
      <alignment horizontal="center" shrinkToFit="1"/>
    </xf>
    <xf numFmtId="0" fontId="84" fillId="3" borderId="0" xfId="0" applyFont="1" applyFill="1" applyAlignment="1">
      <alignment horizontal="center" vertical="center"/>
    </xf>
    <xf numFmtId="0" fontId="84" fillId="3" borderId="66" xfId="0" applyFont="1" applyFill="1" applyBorder="1" applyAlignment="1">
      <alignment horizontal="center" vertical="center"/>
    </xf>
    <xf numFmtId="0" fontId="84" fillId="3" borderId="3" xfId="0" applyFont="1" applyFill="1" applyBorder="1" applyAlignment="1">
      <alignment horizontal="center" vertical="center"/>
    </xf>
    <xf numFmtId="0" fontId="84" fillId="3" borderId="52" xfId="0" applyFont="1" applyFill="1" applyBorder="1" applyAlignment="1">
      <alignment horizontal="center" vertical="center"/>
    </xf>
    <xf numFmtId="0" fontId="83" fillId="3" borderId="73" xfId="0" applyFont="1" applyFill="1" applyBorder="1" applyAlignment="1">
      <alignment horizontal="center"/>
    </xf>
    <xf numFmtId="0" fontId="83" fillId="3" borderId="37" xfId="0" applyFont="1" applyFill="1" applyBorder="1" applyAlignment="1">
      <alignment horizontal="center"/>
    </xf>
    <xf numFmtId="0" fontId="83" fillId="3" borderId="74" xfId="0" applyFont="1" applyFill="1" applyBorder="1" applyAlignment="1">
      <alignment horizontal="center"/>
    </xf>
    <xf numFmtId="0" fontId="81" fillId="3" borderId="3" xfId="0" applyFont="1" applyFill="1" applyBorder="1" applyAlignment="1">
      <alignment horizontal="left"/>
    </xf>
    <xf numFmtId="0" fontId="81" fillId="3" borderId="52" xfId="0" applyFont="1" applyFill="1" applyBorder="1" applyAlignment="1">
      <alignment horizontal="left"/>
    </xf>
    <xf numFmtId="170" fontId="80" fillId="3" borderId="36" xfId="0" applyNumberFormat="1" applyFont="1" applyFill="1" applyBorder="1" applyAlignment="1">
      <alignment horizontal="left"/>
    </xf>
    <xf numFmtId="170" fontId="80" fillId="3" borderId="82" xfId="0" applyNumberFormat="1" applyFont="1" applyFill="1" applyBorder="1" applyAlignment="1">
      <alignment horizontal="left"/>
    </xf>
    <xf numFmtId="0" fontId="72" fillId="3" borderId="85" xfId="0" applyFont="1" applyFill="1" applyBorder="1" applyAlignment="1">
      <alignment horizontal="left"/>
    </xf>
    <xf numFmtId="0" fontId="65" fillId="0" borderId="0" xfId="0" applyFont="1" applyAlignment="1">
      <alignment horizontal="center"/>
    </xf>
    <xf numFmtId="0" fontId="65" fillId="0" borderId="67" xfId="0" applyFont="1" applyBorder="1" applyAlignment="1">
      <alignment horizontal="center"/>
    </xf>
    <xf numFmtId="0" fontId="78" fillId="3" borderId="69" xfId="0" applyFont="1" applyFill="1" applyBorder="1" applyAlignment="1">
      <alignment horizontal="left"/>
    </xf>
    <xf numFmtId="0" fontId="76" fillId="3" borderId="70" xfId="0" applyFont="1" applyFill="1" applyBorder="1" applyAlignment="1">
      <alignment horizontal="left"/>
    </xf>
    <xf numFmtId="0" fontId="76" fillId="3" borderId="0" xfId="0" applyFont="1" applyFill="1" applyAlignment="1">
      <alignment horizontal="left"/>
    </xf>
    <xf numFmtId="169" fontId="75" fillId="3" borderId="81" xfId="0" applyNumberFormat="1" applyFont="1" applyFill="1" applyBorder="1" applyAlignment="1">
      <alignment horizontal="left"/>
    </xf>
    <xf numFmtId="0" fontId="72" fillId="3" borderId="70" xfId="0" applyFont="1" applyFill="1" applyBorder="1" applyAlignment="1">
      <alignment horizontal="left"/>
    </xf>
    <xf numFmtId="0" fontId="72" fillId="3" borderId="0" xfId="0" applyFont="1" applyFill="1" applyAlignment="1">
      <alignment horizontal="left"/>
    </xf>
    <xf numFmtId="0" fontId="71" fillId="3" borderId="81" xfId="0" applyFont="1" applyFill="1" applyBorder="1" applyAlignment="1">
      <alignment horizontal="center"/>
    </xf>
    <xf numFmtId="0" fontId="70" fillId="3" borderId="81" xfId="0" applyFont="1" applyFill="1" applyBorder="1" applyAlignment="1">
      <alignment horizontal="center"/>
    </xf>
    <xf numFmtId="0" fontId="60" fillId="3" borderId="1" xfId="0" applyFont="1" applyFill="1" applyBorder="1" applyAlignment="1">
      <alignment horizontal="center"/>
    </xf>
    <xf numFmtId="0" fontId="67" fillId="3" borderId="81" xfId="0" applyFont="1" applyFill="1" applyBorder="1" applyAlignment="1">
      <alignment horizontal="left"/>
    </xf>
    <xf numFmtId="0" fontId="67" fillId="3" borderId="80" xfId="0" applyFont="1" applyFill="1" applyBorder="1" applyAlignment="1">
      <alignment horizontal="left"/>
    </xf>
    <xf numFmtId="0" fontId="67" fillId="3" borderId="79" xfId="0" applyFont="1" applyFill="1" applyBorder="1" applyAlignment="1">
      <alignment horizontal="left" shrinkToFit="1"/>
    </xf>
    <xf numFmtId="0" fontId="67" fillId="3" borderId="81" xfId="0" applyFont="1" applyFill="1" applyBorder="1" applyAlignment="1">
      <alignment horizontal="left" shrinkToFit="1"/>
    </xf>
    <xf numFmtId="0" fontId="67" fillId="3" borderId="80" xfId="0" applyFont="1" applyFill="1" applyBorder="1" applyAlignment="1">
      <alignment horizontal="left" shrinkToFit="1"/>
    </xf>
    <xf numFmtId="38" fontId="67" fillId="3" borderId="79" xfId="0" applyNumberFormat="1" applyFont="1" applyFill="1" applyBorder="1" applyAlignment="1">
      <alignment horizontal="center"/>
    </xf>
    <xf numFmtId="38" fontId="67" fillId="3" borderId="80" xfId="0" applyNumberFormat="1" applyFont="1" applyFill="1" applyBorder="1" applyAlignment="1">
      <alignment horizontal="center"/>
    </xf>
    <xf numFmtId="0" fontId="67" fillId="3" borderId="79" xfId="0" applyFont="1" applyFill="1" applyBorder="1" applyAlignment="1">
      <alignment horizontal="center"/>
    </xf>
    <xf numFmtId="0" fontId="67" fillId="3" borderId="80" xfId="0" applyFont="1" applyFill="1" applyBorder="1" applyAlignment="1">
      <alignment horizontal="center"/>
    </xf>
    <xf numFmtId="0" fontId="67" fillId="3" borderId="77" xfId="0" applyFont="1" applyFill="1" applyBorder="1" applyAlignment="1">
      <alignment horizontal="center"/>
    </xf>
    <xf numFmtId="0" fontId="67" fillId="3" borderId="78" xfId="0" applyFont="1" applyFill="1" applyBorder="1" applyAlignment="1">
      <alignment horizontal="center"/>
    </xf>
    <xf numFmtId="0" fontId="63" fillId="3" borderId="37" xfId="0" applyFont="1" applyFill="1" applyBorder="1" applyAlignment="1">
      <alignment horizontal="center"/>
    </xf>
    <xf numFmtId="38" fontId="66" fillId="3" borderId="84" xfId="0" applyNumberFormat="1" applyFont="1" applyFill="1" applyBorder="1" applyAlignment="1">
      <alignment horizontal="center"/>
    </xf>
    <xf numFmtId="38" fontId="66" fillId="3" borderId="83" xfId="0" applyNumberFormat="1" applyFont="1" applyFill="1" applyBorder="1" applyAlignment="1">
      <alignment horizontal="center"/>
    </xf>
    <xf numFmtId="0" fontId="62" fillId="3" borderId="73" xfId="0" applyFont="1" applyFill="1" applyBorder="1" applyAlignment="1">
      <alignment horizontal="center"/>
    </xf>
    <xf numFmtId="0" fontId="62" fillId="3" borderId="37" xfId="0" applyFont="1" applyFill="1" applyBorder="1" applyAlignment="1">
      <alignment horizontal="center"/>
    </xf>
    <xf numFmtId="0" fontId="62" fillId="3" borderId="74" xfId="0" applyFont="1" applyFill="1" applyBorder="1" applyAlignment="1">
      <alignment horizontal="center"/>
    </xf>
    <xf numFmtId="0" fontId="65" fillId="3" borderId="0" xfId="0" applyFont="1" applyFill="1" applyAlignment="1">
      <alignment horizontal="center"/>
    </xf>
    <xf numFmtId="0" fontId="62" fillId="3" borderId="70" xfId="0" applyFont="1" applyFill="1" applyBorder="1" applyAlignment="1">
      <alignment horizontal="center" vertical="top"/>
    </xf>
    <xf numFmtId="0" fontId="62" fillId="3" borderId="0" xfId="0" applyFont="1" applyFill="1" applyAlignment="1">
      <alignment horizontal="center" vertical="top"/>
    </xf>
    <xf numFmtId="0" fontId="62" fillId="3" borderId="67" xfId="0" applyFont="1" applyFill="1" applyBorder="1" applyAlignment="1">
      <alignment horizontal="center" vertical="top"/>
    </xf>
    <xf numFmtId="0" fontId="60" fillId="3" borderId="70" xfId="0" applyFont="1" applyFill="1" applyBorder="1" applyAlignment="1">
      <alignment horizontal="center"/>
    </xf>
    <xf numFmtId="0" fontId="60" fillId="3" borderId="0" xfId="0" applyFont="1" applyFill="1" applyAlignment="1">
      <alignment horizontal="center"/>
    </xf>
    <xf numFmtId="0" fontId="60" fillId="3" borderId="67" xfId="0" applyFont="1" applyFill="1" applyBorder="1" applyAlignment="1">
      <alignment horizontal="center"/>
    </xf>
    <xf numFmtId="0" fontId="61" fillId="3" borderId="70" xfId="0" applyFont="1" applyFill="1" applyBorder="1" applyAlignment="1">
      <alignment horizontal="center"/>
    </xf>
    <xf numFmtId="0" fontId="61" fillId="3" borderId="0" xfId="0" applyFont="1" applyFill="1" applyAlignment="1">
      <alignment horizontal="center"/>
    </xf>
    <xf numFmtId="0" fontId="61" fillId="3" borderId="67" xfId="0" applyFont="1" applyFill="1" applyBorder="1" applyAlignment="1">
      <alignment horizontal="center"/>
    </xf>
    <xf numFmtId="0" fontId="62" fillId="3" borderId="37" xfId="0" applyFont="1" applyFill="1" applyBorder="1" applyAlignment="1">
      <alignment horizontal="center" vertical="center"/>
    </xf>
    <xf numFmtId="0" fontId="62" fillId="3" borderId="74" xfId="0" applyFont="1" applyFill="1" applyBorder="1" applyAlignment="1">
      <alignment horizontal="center" vertical="center"/>
    </xf>
    <xf numFmtId="0" fontId="64" fillId="3" borderId="0" xfId="0" applyFont="1" applyFill="1" applyAlignment="1">
      <alignment horizontal="center"/>
    </xf>
    <xf numFmtId="0" fontId="64" fillId="3" borderId="67" xfId="0" applyFont="1" applyFill="1" applyBorder="1" applyAlignment="1">
      <alignment horizontal="center"/>
    </xf>
    <xf numFmtId="0" fontId="61" fillId="3" borderId="70" xfId="0" applyFont="1" applyFill="1" applyBorder="1" applyAlignment="1">
      <alignment horizontal="center" vertical="center"/>
    </xf>
    <xf numFmtId="0" fontId="61" fillId="3" borderId="0" xfId="0" applyFont="1" applyFill="1" applyAlignment="1">
      <alignment horizontal="center" vertical="center"/>
    </xf>
    <xf numFmtId="0" fontId="61" fillId="3" borderId="67" xfId="0" applyFont="1" applyFill="1" applyBorder="1" applyAlignment="1">
      <alignment horizontal="center" vertical="center"/>
    </xf>
    <xf numFmtId="0" fontId="64" fillId="3" borderId="0" xfId="0" applyFont="1" applyFill="1" applyAlignment="1">
      <alignment horizontal="center" vertical="center"/>
    </xf>
    <xf numFmtId="0" fontId="64" fillId="3" borderId="67" xfId="0" applyFont="1" applyFill="1" applyBorder="1" applyAlignment="1">
      <alignment horizontal="center" vertical="center"/>
    </xf>
    <xf numFmtId="0" fontId="63" fillId="3" borderId="70" xfId="0" applyFont="1" applyFill="1" applyBorder="1" applyAlignment="1">
      <alignment horizontal="center" vertical="center"/>
    </xf>
    <xf numFmtId="0" fontId="63" fillId="3" borderId="0" xfId="0" applyFont="1" applyFill="1" applyAlignment="1">
      <alignment horizontal="center" vertical="center"/>
    </xf>
    <xf numFmtId="0" fontId="63" fillId="3" borderId="67" xfId="0" applyFont="1" applyFill="1" applyBorder="1" applyAlignment="1">
      <alignment horizontal="center" vertical="center"/>
    </xf>
    <xf numFmtId="0" fontId="35" fillId="3" borderId="0" xfId="0" applyFont="1" applyFill="1" applyAlignment="1" applyProtection="1">
      <alignment horizontal="center" vertical="center"/>
      <protection locked="0"/>
    </xf>
    <xf numFmtId="0" fontId="35" fillId="3" borderId="35" xfId="0" applyFont="1" applyFill="1" applyBorder="1" applyAlignment="1" applyProtection="1">
      <alignment horizontal="center" vertical="center"/>
      <protection locked="0"/>
    </xf>
    <xf numFmtId="0" fontId="7" fillId="25" borderId="0" xfId="0" applyFont="1" applyFill="1" applyAlignment="1" applyProtection="1">
      <alignment horizontal="left" vertical="center" indent="3"/>
      <protection locked="0"/>
    </xf>
    <xf numFmtId="0" fontId="7" fillId="25" borderId="0" xfId="0" applyFont="1" applyFill="1" applyAlignment="1" applyProtection="1">
      <alignment horizontal="right" vertical="center"/>
      <protection locked="0"/>
    </xf>
    <xf numFmtId="0" fontId="7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left" vertical="center" indent="3"/>
    </xf>
    <xf numFmtId="0" fontId="22" fillId="0" borderId="0" xfId="0" applyFont="1" applyAlignment="1">
      <alignment horizontal="center" vertical="center"/>
    </xf>
    <xf numFmtId="0" fontId="55" fillId="16" borderId="0" xfId="0" applyFont="1" applyFill="1" applyAlignment="1">
      <alignment horizontal="center" vertical="center"/>
    </xf>
    <xf numFmtId="0" fontId="58" fillId="16" borderId="88" xfId="0" applyFont="1" applyFill="1" applyBorder="1" applyAlignment="1">
      <alignment horizontal="center"/>
    </xf>
    <xf numFmtId="0" fontId="57" fillId="0" borderId="105" xfId="0" applyFont="1" applyBorder="1" applyAlignment="1">
      <alignment horizontal="left"/>
    </xf>
    <xf numFmtId="0" fontId="57" fillId="0" borderId="109" xfId="0" applyFont="1" applyBorder="1" applyAlignment="1">
      <alignment horizontal="left"/>
    </xf>
    <xf numFmtId="0" fontId="57" fillId="0" borderId="106" xfId="0" applyFont="1" applyBorder="1" applyAlignment="1">
      <alignment horizontal="left"/>
    </xf>
    <xf numFmtId="0" fontId="57" fillId="3" borderId="90" xfId="0" applyFont="1" applyFill="1" applyBorder="1" applyAlignment="1">
      <alignment horizontal="center"/>
    </xf>
    <xf numFmtId="0" fontId="57" fillId="3" borderId="95" xfId="0" applyFont="1" applyFill="1" applyBorder="1" applyAlignment="1">
      <alignment horizontal="center"/>
    </xf>
    <xf numFmtId="0" fontId="57" fillId="3" borderId="89" xfId="0" applyFont="1" applyFill="1" applyBorder="1" applyAlignment="1">
      <alignment horizontal="center"/>
    </xf>
    <xf numFmtId="0" fontId="57" fillId="3" borderId="94" xfId="0" applyFont="1" applyFill="1" applyBorder="1" applyAlignment="1">
      <alignment horizontal="center"/>
    </xf>
    <xf numFmtId="0" fontId="58" fillId="16" borderId="93" xfId="0" applyFont="1" applyFill="1" applyBorder="1" applyAlignment="1">
      <alignment horizontal="center"/>
    </xf>
    <xf numFmtId="0" fontId="57" fillId="0" borderId="105" xfId="0" applyFont="1" applyBorder="1" applyAlignment="1">
      <alignment horizontal="center"/>
    </xf>
    <xf numFmtId="0" fontId="57" fillId="0" borderId="106" xfId="0" applyFont="1" applyBorder="1" applyAlignment="1">
      <alignment horizontal="center"/>
    </xf>
    <xf numFmtId="0" fontId="57" fillId="3" borderId="92" xfId="0" applyFont="1" applyFill="1" applyBorder="1" applyAlignment="1">
      <alignment horizontal="center"/>
    </xf>
    <xf numFmtId="0" fontId="57" fillId="3" borderId="96" xfId="0" applyFont="1" applyFill="1" applyBorder="1" applyAlignment="1">
      <alignment horizontal="center"/>
    </xf>
    <xf numFmtId="0" fontId="57" fillId="0" borderId="90" xfId="0" applyFont="1" applyBorder="1" applyAlignment="1">
      <alignment horizontal="left"/>
    </xf>
    <xf numFmtId="0" fontId="57" fillId="0" borderId="87" xfId="0" applyFont="1" applyBorder="1" applyAlignment="1">
      <alignment horizontal="left"/>
    </xf>
    <xf numFmtId="0" fontId="57" fillId="0" borderId="91" xfId="0" applyFont="1" applyBorder="1" applyAlignment="1">
      <alignment horizontal="left"/>
    </xf>
    <xf numFmtId="0" fontId="57" fillId="0" borderId="107" xfId="0" applyFont="1" applyBorder="1" applyAlignment="1">
      <alignment horizontal="left"/>
    </xf>
    <xf numFmtId="0" fontId="57" fillId="0" borderId="110" xfId="0" applyFont="1" applyBorder="1" applyAlignment="1">
      <alignment horizontal="left"/>
    </xf>
    <xf numFmtId="0" fontId="57" fillId="0" borderId="108" xfId="0" applyFont="1" applyBorder="1" applyAlignment="1">
      <alignment horizontal="left"/>
    </xf>
    <xf numFmtId="0" fontId="57" fillId="0" borderId="90" xfId="0" applyFont="1" applyBorder="1" applyAlignment="1">
      <alignment horizontal="center"/>
    </xf>
    <xf numFmtId="0" fontId="57" fillId="0" borderId="91" xfId="0" applyFont="1" applyBorder="1" applyAlignment="1">
      <alignment horizontal="center"/>
    </xf>
    <xf numFmtId="0" fontId="57" fillId="0" borderId="107" xfId="0" applyFont="1" applyBorder="1" applyAlignment="1">
      <alignment horizontal="center"/>
    </xf>
    <xf numFmtId="0" fontId="57" fillId="0" borderId="108" xfId="0" applyFont="1" applyBorder="1" applyAlignment="1">
      <alignment horizontal="center"/>
    </xf>
    <xf numFmtId="0" fontId="59" fillId="19" borderId="0" xfId="0" applyFont="1" applyFill="1" applyAlignment="1">
      <alignment horizontal="center"/>
    </xf>
    <xf numFmtId="0" fontId="36" fillId="2" borderId="0" xfId="0" applyFont="1" applyFill="1" applyAlignment="1" applyProtection="1">
      <alignment horizontal="left" vertical="center"/>
      <protection locked="0"/>
    </xf>
    <xf numFmtId="0" fontId="28" fillId="2" borderId="0" xfId="0" applyFont="1" applyFill="1" applyAlignment="1">
      <alignment horizontal="left" vertical="center"/>
    </xf>
    <xf numFmtId="0" fontId="122" fillId="2" borderId="3" xfId="0" applyFont="1" applyFill="1" applyBorder="1" applyAlignment="1">
      <alignment horizontal="center" shrinkToFit="1"/>
    </xf>
    <xf numFmtId="0" fontId="64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64" fillId="2" borderId="0" xfId="0" applyFont="1" applyFill="1"/>
  </cellXfs>
  <cellStyles count="13">
    <cellStyle name="Comma" xfId="1" builtinId="3"/>
    <cellStyle name="Comma 2" xfId="4" xr:uid="{04777825-533F-4131-8722-4759E9BC1588}"/>
    <cellStyle name="Comma 3" xfId="8" xr:uid="{F1A0315F-7C7D-4388-9AAB-BFED5148FB94}"/>
    <cellStyle name="Currency 2" xfId="10" xr:uid="{F9CBE8EE-419F-4DC6-A64C-A75C247FCB67}"/>
    <cellStyle name="Hyperlink" xfId="5" builtinId="8"/>
    <cellStyle name="Normal" xfId="0" builtinId="0"/>
    <cellStyle name="Normal 2" xfId="3" xr:uid="{5219B35E-E41C-4BB3-9025-BE1D7B49091A}"/>
    <cellStyle name="Normal 3" xfId="6" xr:uid="{C65761CB-A51C-49A2-8570-1112E88DDAFB}"/>
    <cellStyle name="Normal 3 2" xfId="11" xr:uid="{B4ED6299-85FE-4D2C-8164-C1BF6CE5231B}"/>
    <cellStyle name="Normal 4" xfId="7" xr:uid="{9FD41441-6915-48B3-922F-74142643F772}"/>
    <cellStyle name="Percent" xfId="2" builtinId="5"/>
    <cellStyle name="Percent 2" xfId="9" xr:uid="{1B2592BE-7131-4C6C-9D89-1A23F62ECB97}"/>
    <cellStyle name="Percent 2 2" xfId="12" xr:uid="{24889DC6-4C48-4D3C-8A14-7DB105A54DCC}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9C0006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79998168889431442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FFF8E5"/>
      <color rgb="FF0000FF"/>
      <color rgb="FF32A8B4"/>
      <color rgb="FFFF9999"/>
      <color rgb="FFF8F8F8"/>
      <color rgb="FF66FF99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fmlaLink="$P$22" lockText="1" noThreeD="1"/>
</file>

<file path=xl/ctrlProps/ctrlProp2.xml><?xml version="1.0" encoding="utf-8"?>
<formControlPr xmlns="http://schemas.microsoft.com/office/spreadsheetml/2009/9/main" objectType="CheckBox" fmlaLink="$P$24" lockText="1" noThreeD="1"/>
</file>

<file path=xl/ctrlProps/ctrlProp3.xml><?xml version="1.0" encoding="utf-8"?>
<formControlPr xmlns="http://schemas.microsoft.com/office/spreadsheetml/2009/9/main" objectType="CheckBox" fmlaLink="$P$26" lockText="1" noThreeD="1"/>
</file>

<file path=xl/ctrlProps/ctrlProp4.xml><?xml version="1.0" encoding="utf-8"?>
<formControlPr xmlns="http://schemas.microsoft.com/office/spreadsheetml/2009/9/main" objectType="CheckBox" fmlaLink="$P$28" lockText="1" noThreeD="1"/>
</file>

<file path=xl/ctrlProps/ctrlProp5.xml><?xml version="1.0" encoding="utf-8"?>
<formControlPr xmlns="http://schemas.microsoft.com/office/spreadsheetml/2009/9/main" objectType="CheckBox" fmlaLink="$P$30" lockText="1" noThreeD="1"/>
</file>

<file path=xl/ctrlProps/ctrlProp6.xml><?xml version="1.0" encoding="utf-8"?>
<formControlPr xmlns="http://schemas.microsoft.com/office/spreadsheetml/2009/9/main" objectType="CheckBox" fmlaLink="$P$32" lockText="1" noThreeD="1"/>
</file>

<file path=xl/ctrlProps/ctrlProp7.xml><?xml version="1.0" encoding="utf-8"?>
<formControlPr xmlns="http://schemas.microsoft.com/office/spreadsheetml/2009/9/main" objectType="CheckBox" fmlaLink="$Q$22" lockText="1" noThreeD="1"/>
</file>

<file path=xl/ctrlProps/ctrlProp8.xml><?xml version="1.0" encoding="utf-8"?>
<formControlPr xmlns="http://schemas.microsoft.com/office/spreadsheetml/2009/9/main" objectType="CheckBox" fmlaLink="$Q$24" lockText="1" noThreeD="1"/>
</file>

<file path=xl/ctrlProps/ctrlProp9.xml><?xml version="1.0" encoding="utf-8"?>
<formControlPr xmlns="http://schemas.microsoft.com/office/spreadsheetml/2009/9/main" objectType="CheckBox" fmlaLink="$Q$26" lockText="1" noThreeD="1"/>
</file>

<file path=xl/ctrlProps/ctrlProp10.xml><?xml version="1.0" encoding="utf-8"?>
<formControlPr xmlns="http://schemas.microsoft.com/office/spreadsheetml/2009/9/main" objectType="CheckBox" fmlaLink="$Q$28" lockText="1" noThreeD="1"/>
</file>

<file path=xl/ctrlProps/ctrlProp11.xml><?xml version="1.0" encoding="utf-8"?>
<formControlPr xmlns="http://schemas.microsoft.com/office/spreadsheetml/2009/9/main" objectType="CheckBox" fmlaLink="$Q$30" lockText="1" noThreeD="1"/>
</file>

<file path=xl/ctrlProps/ctrlProp12.xml><?xml version="1.0" encoding="utf-8"?>
<formControlPr xmlns="http://schemas.microsoft.com/office/spreadsheetml/2009/9/main" objectType="CheckBox" fmlaLink="$Q$32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195715</xdr:colOff>
      <xdr:row>8</xdr:row>
      <xdr:rowOff>137870</xdr:rowOff>
    </xdr:from>
    <xdr:to>
      <xdr:col>16</xdr:col>
      <xdr:colOff>508884</xdr:colOff>
      <xdr:row>13</xdr:row>
      <xdr:rowOff>6851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6A6F4C0-42A5-4879-B130-03F4AF3FBFE8}"/>
            </a:ext>
          </a:extLst>
        </xdr:cNvPr>
        <xdr:cNvSpPr/>
      </xdr:nvSpPr>
      <xdr:spPr>
        <a:xfrm>
          <a:off x="13487645" y="1714879"/>
          <a:ext cx="3864752" cy="862894"/>
        </a:xfrm>
        <a:prstGeom prst="rect">
          <a:avLst/>
        </a:prstGeom>
        <a:solidFill>
          <a:srgbClr val="C0000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800" b="1">
              <a:solidFill>
                <a:schemeClr val="bg1"/>
              </a:solidFill>
            </a:rPr>
            <a:t>Watch</a:t>
          </a:r>
          <a:r>
            <a:rPr lang="en-US" sz="1800" b="1" baseline="0">
              <a:solidFill>
                <a:schemeClr val="bg1"/>
              </a:solidFill>
            </a:rPr>
            <a:t> out points</a:t>
          </a:r>
          <a:br>
            <a:rPr lang="en-US" sz="1200" b="1">
              <a:solidFill>
                <a:schemeClr val="bg1"/>
              </a:solidFill>
            </a:rPr>
          </a:br>
          <a:r>
            <a:rPr lang="en-US" sz="1200" b="1">
              <a:solidFill>
                <a:schemeClr val="bg1"/>
              </a:solidFill>
            </a:rPr>
            <a:t>-Use separate</a:t>
          </a:r>
          <a:r>
            <a:rPr lang="en-US" sz="1200" b="1" baseline="0">
              <a:solidFill>
                <a:schemeClr val="bg1"/>
              </a:solidFill>
            </a:rPr>
            <a:t> files for rebate different years</a:t>
          </a:r>
        </a:p>
        <a:p>
          <a:pPr algn="l"/>
          <a:r>
            <a:rPr lang="en-US" sz="1200" b="1" baseline="0">
              <a:solidFill>
                <a:schemeClr val="bg1"/>
              </a:solidFill>
            </a:rPr>
            <a:t>-New SKU will be added at the </a:t>
          </a:r>
          <a:r>
            <a:rPr lang="en-US" sz="1200" b="1" baseline="0">
              <a:solidFill>
                <a:srgbClr val="FFFF00"/>
              </a:solidFill>
            </a:rPr>
            <a:t>bottom</a:t>
          </a:r>
          <a:r>
            <a:rPr lang="en-US" sz="1200" b="1" baseline="0">
              <a:solidFill>
                <a:schemeClr val="bg1"/>
              </a:solidFill>
            </a:rPr>
            <a:t> in mapping sheet</a:t>
          </a:r>
        </a:p>
      </xdr:txBody>
    </xdr:sp>
    <xdr:clientData/>
  </xdr:twoCellAnchor>
  <xdr:twoCellAnchor editAs="oneCell">
    <xdr:from>
      <xdr:col>6</xdr:col>
      <xdr:colOff>241853</xdr:colOff>
      <xdr:row>4</xdr:row>
      <xdr:rowOff>51518</xdr:rowOff>
    </xdr:from>
    <xdr:to>
      <xdr:col>10</xdr:col>
      <xdr:colOff>866693</xdr:colOff>
      <xdr:row>15</xdr:row>
      <xdr:rowOff>58652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8115B23-7813-2C4E-E58D-1C00E47B7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6323" y="833396"/>
          <a:ext cx="3564834" cy="2258761"/>
        </a:xfrm>
        <a:prstGeom prst="rect">
          <a:avLst/>
        </a:prstGeom>
      </xdr:spPr>
    </xdr:pic>
    <xdr:clientData/>
  </xdr:twoCellAnchor>
  <xdr:twoCellAnchor>
    <xdr:from>
      <xdr:col>7</xdr:col>
      <xdr:colOff>7620</xdr:colOff>
      <xdr:row>17</xdr:row>
      <xdr:rowOff>76200</xdr:rowOff>
    </xdr:from>
    <xdr:to>
      <xdr:col>18</xdr:col>
      <xdr:colOff>236220</xdr:colOff>
      <xdr:row>26</xdr:row>
      <xdr:rowOff>76200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E38F4E1-9973-BA27-2928-AD0D1E976763}"/>
            </a:ext>
          </a:extLst>
        </xdr:cNvPr>
        <xdr:cNvGrpSpPr/>
      </xdr:nvGrpSpPr>
      <xdr:grpSpPr>
        <a:xfrm>
          <a:off x="7810500" y="3505200"/>
          <a:ext cx="10568940" cy="1706880"/>
          <a:chOff x="7780020" y="3238500"/>
          <a:chExt cx="10523220" cy="1691640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8AEA0D65-BB4F-7AC3-AE6A-914B95FC94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7780020" y="3331143"/>
            <a:ext cx="10469880" cy="1507607"/>
          </a:xfrm>
          <a:prstGeom prst="rect">
            <a:avLst/>
          </a:prstGeom>
        </xdr:spPr>
      </xdr:pic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AD04A311-043B-3AF4-6212-7B8778C9DA6B}"/>
              </a:ext>
            </a:extLst>
          </xdr:cNvPr>
          <xdr:cNvSpPr/>
        </xdr:nvSpPr>
        <xdr:spPr>
          <a:xfrm>
            <a:off x="17061180" y="3238500"/>
            <a:ext cx="1242060" cy="169164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5423</xdr:colOff>
      <xdr:row>33</xdr:row>
      <xdr:rowOff>73524</xdr:rowOff>
    </xdr:from>
    <xdr:to>
      <xdr:col>19</xdr:col>
      <xdr:colOff>13060</xdr:colOff>
      <xdr:row>52</xdr:row>
      <xdr:rowOff>177699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C97230E8-906F-0238-E57F-9CE1DCDDDDE4}"/>
            </a:ext>
          </a:extLst>
        </xdr:cNvPr>
        <xdr:cNvGrpSpPr/>
      </xdr:nvGrpSpPr>
      <xdr:grpSpPr>
        <a:xfrm>
          <a:off x="7808303" y="6489564"/>
          <a:ext cx="10959757" cy="3578895"/>
          <a:chOff x="7716983" y="6047243"/>
          <a:chExt cx="10919598" cy="3526248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98237C5C-F7A2-7ACB-B6E9-39048E8C44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7716983" y="6047243"/>
            <a:ext cx="10919598" cy="3373848"/>
          </a:xfrm>
          <a:prstGeom prst="rect">
            <a:avLst/>
          </a:prstGeom>
        </xdr:spPr>
      </xdr:pic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B68FC628-7E5D-445D-A3BD-CEFFDAE7B316}"/>
              </a:ext>
            </a:extLst>
          </xdr:cNvPr>
          <xdr:cNvSpPr/>
        </xdr:nvSpPr>
        <xdr:spPr>
          <a:xfrm>
            <a:off x="13355782" y="7079673"/>
            <a:ext cx="2840182" cy="2493818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7</xdr:col>
      <xdr:colOff>21039</xdr:colOff>
      <xdr:row>56</xdr:row>
      <xdr:rowOff>12093</xdr:rowOff>
    </xdr:from>
    <xdr:to>
      <xdr:col>17</xdr:col>
      <xdr:colOff>484202</xdr:colOff>
      <xdr:row>69</xdr:row>
      <xdr:rowOff>102875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4BC23D-2F77-F865-86DD-C47651D1A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90126" y="10531006"/>
          <a:ext cx="10128967" cy="2453893"/>
        </a:xfrm>
        <a:prstGeom prst="rect">
          <a:avLst/>
        </a:prstGeom>
      </xdr:spPr>
    </xdr:pic>
    <xdr:clientData/>
  </xdr:twoCellAnchor>
  <xdr:twoCellAnchor editAs="oneCell">
    <xdr:from>
      <xdr:col>7</xdr:col>
      <xdr:colOff>69258</xdr:colOff>
      <xdr:row>71</xdr:row>
      <xdr:rowOff>64650</xdr:rowOff>
    </xdr:from>
    <xdr:to>
      <xdr:col>12</xdr:col>
      <xdr:colOff>64811</xdr:colOff>
      <xdr:row>92</xdr:row>
      <xdr:rowOff>144107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6E5C4C5-6CE8-37A2-781C-C36C2FD6B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841658" y="13135191"/>
          <a:ext cx="5517252" cy="3846539"/>
        </a:xfrm>
        <a:prstGeom prst="rect">
          <a:avLst/>
        </a:prstGeom>
      </xdr:spPr>
    </xdr:pic>
    <xdr:clientData/>
  </xdr:twoCellAnchor>
  <xdr:twoCellAnchor>
    <xdr:from>
      <xdr:col>7</xdr:col>
      <xdr:colOff>467059</xdr:colOff>
      <xdr:row>100</xdr:row>
      <xdr:rowOff>18604</xdr:rowOff>
    </xdr:from>
    <xdr:to>
      <xdr:col>12</xdr:col>
      <xdr:colOff>13110</xdr:colOff>
      <xdr:row>136</xdr:row>
      <xdr:rowOff>93457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DC294BC5-9EE2-B9A7-66CB-5E64F4967367}"/>
            </a:ext>
          </a:extLst>
        </xdr:cNvPr>
        <xdr:cNvGrpSpPr/>
      </xdr:nvGrpSpPr>
      <xdr:grpSpPr>
        <a:xfrm>
          <a:off x="8269939" y="18687604"/>
          <a:ext cx="5062931" cy="6658533"/>
          <a:chOff x="8232735" y="18373839"/>
          <a:chExt cx="5070551" cy="6529442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D46F0153-3CA6-79A8-563E-00AC55D06C23}"/>
              </a:ext>
            </a:extLst>
          </xdr:cNvPr>
          <xdr:cNvGrpSpPr/>
        </xdr:nvGrpSpPr>
        <xdr:grpSpPr>
          <a:xfrm>
            <a:off x="8234640" y="18377649"/>
            <a:ext cx="5072456" cy="6529442"/>
            <a:chOff x="7862942" y="18149721"/>
            <a:chExt cx="4930829" cy="6371209"/>
          </a:xfrm>
        </xdr:grpSpPr>
        <xdr:pic>
          <xdr:nvPicPr>
            <xdr:cNvPr id="10" name="Picture 9">
              <a:extLst>
                <a:ext uri="{FF2B5EF4-FFF2-40B4-BE49-F238E27FC236}">
                  <a16:creationId xmlns:a16="http://schemas.microsoft.com/office/drawing/2014/main" id="{65D4BC4F-385D-D5E1-5540-E09ACE24E2A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862942" y="18149721"/>
              <a:ext cx="4930829" cy="6371209"/>
            </a:xfrm>
            <a:prstGeom prst="rect">
              <a:avLst/>
            </a:prstGeom>
          </xdr:spPr>
        </xdr:pic>
        <xdr:sp macro="" textlink="">
          <xdr:nvSpPr>
            <xdr:cNvPr id="16" name="Rectangle 15">
              <a:extLst>
                <a:ext uri="{FF2B5EF4-FFF2-40B4-BE49-F238E27FC236}">
                  <a16:creationId xmlns:a16="http://schemas.microsoft.com/office/drawing/2014/main" id="{58B70329-3FB7-40BD-866B-7D435B2EBB8B}"/>
                </a:ext>
              </a:extLst>
            </xdr:cNvPr>
            <xdr:cNvSpPr/>
          </xdr:nvSpPr>
          <xdr:spPr>
            <a:xfrm>
              <a:off x="9590665" y="19213745"/>
              <a:ext cx="2522893" cy="768248"/>
            </a:xfrm>
            <a:prstGeom prst="rect">
              <a:avLst/>
            </a:prstGeom>
            <a:noFill/>
            <a:ln w="19050">
              <a:solidFill>
                <a:srgbClr val="C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AE22FEC3-15A0-48C2-800F-AF67486F363F}"/>
                </a:ext>
              </a:extLst>
            </xdr:cNvPr>
            <xdr:cNvSpPr/>
          </xdr:nvSpPr>
          <xdr:spPr>
            <a:xfrm>
              <a:off x="8243737" y="21084259"/>
              <a:ext cx="1580011" cy="563601"/>
            </a:xfrm>
            <a:prstGeom prst="rect">
              <a:avLst/>
            </a:prstGeom>
            <a:noFill/>
            <a:ln w="19050">
              <a:solidFill>
                <a:srgbClr val="C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8" name="Rectangle 17">
              <a:extLst>
                <a:ext uri="{FF2B5EF4-FFF2-40B4-BE49-F238E27FC236}">
                  <a16:creationId xmlns:a16="http://schemas.microsoft.com/office/drawing/2014/main" id="{DBD5776F-8ACD-4221-A4C3-A9DF34612885}"/>
                </a:ext>
              </a:extLst>
            </xdr:cNvPr>
            <xdr:cNvSpPr/>
          </xdr:nvSpPr>
          <xdr:spPr>
            <a:xfrm>
              <a:off x="10535518" y="23213321"/>
              <a:ext cx="2229886" cy="394784"/>
            </a:xfrm>
            <a:prstGeom prst="rect">
              <a:avLst/>
            </a:prstGeom>
            <a:noFill/>
            <a:ln w="19050">
              <a:solidFill>
                <a:srgbClr val="C0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B12B7B08-5659-4148-A1FC-8166DD285971}"/>
              </a:ext>
            </a:extLst>
          </xdr:cNvPr>
          <xdr:cNvSpPr/>
        </xdr:nvSpPr>
        <xdr:spPr>
          <a:xfrm>
            <a:off x="9889300" y="21141915"/>
            <a:ext cx="1783419" cy="225799"/>
          </a:xfrm>
          <a:prstGeom prst="rect">
            <a:avLst/>
          </a:prstGeom>
          <a:noFill/>
          <a:ln w="19050">
            <a:solidFill>
              <a:srgbClr val="C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6061</xdr:colOff>
      <xdr:row>0</xdr:row>
      <xdr:rowOff>38100</xdr:rowOff>
    </xdr:from>
    <xdr:ext cx="1996241" cy="654390"/>
    <xdr:pic>
      <xdr:nvPicPr>
        <xdr:cNvPr id="2" name="Picture 7">
          <a:extLst>
            <a:ext uri="{FF2B5EF4-FFF2-40B4-BE49-F238E27FC236}">
              <a16:creationId xmlns:a16="http://schemas.microsoft.com/office/drawing/2014/main" id="{59F9AE86-F1DD-4C36-8D0C-E92900C33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6" y="38100"/>
          <a:ext cx="1996241" cy="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57574</xdr:colOff>
      <xdr:row>10</xdr:row>
      <xdr:rowOff>24976</xdr:rowOff>
    </xdr:from>
    <xdr:ext cx="1917448" cy="22034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5E7211-3AC6-47A8-BC2E-B906CFDEB7D2}"/>
            </a:ext>
          </a:extLst>
        </xdr:cNvPr>
        <xdr:cNvSpPr txBox="1"/>
      </xdr:nvSpPr>
      <xdr:spPr>
        <a:xfrm>
          <a:off x="1796839" y="2269066"/>
          <a:ext cx="1917448" cy="2203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200">
              <a:solidFill>
                <a:srgbClr val="FF0000"/>
              </a:solidFill>
              <a:latin typeface="EucrosiaUPC" panose="02020603050405020304" pitchFamily="18" charset="-34"/>
              <a:cs typeface="EucrosiaUPC" panose="02020603050405020304" pitchFamily="18" charset="-34"/>
            </a:rPr>
            <a:t>(</a:t>
          </a:r>
          <a:r>
            <a:rPr lang="th-TH" sz="1200">
              <a:solidFill>
                <a:srgbClr val="FF0000"/>
              </a:solidFill>
              <a:latin typeface="EucrosiaUPC" panose="02020603050405020304" pitchFamily="18" charset="-34"/>
              <a:cs typeface="EucrosiaUPC" panose="02020603050405020304" pitchFamily="18" charset="-34"/>
            </a:rPr>
            <a:t>ภาษาไทยเท่านั้น สำหรับเจ้าหน้าที่ขนส่ง</a:t>
          </a:r>
          <a:r>
            <a:rPr lang="en-US" sz="1200">
              <a:solidFill>
                <a:srgbClr val="FF0000"/>
              </a:solidFill>
              <a:latin typeface="EucrosiaUPC" panose="02020603050405020304" pitchFamily="18" charset="-34"/>
              <a:cs typeface="EucrosiaUPC" panose="02020603050405020304" pitchFamily="18" charset="-34"/>
            </a:rPr>
            <a:t>)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1131359</xdr:colOff>
      <xdr:row>3</xdr:row>
      <xdr:rowOff>21166</xdr:rowOff>
    </xdr:from>
    <xdr:ext cx="2495550" cy="592667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775" b="15637"/>
        <a:stretch/>
      </xdr:blipFill>
      <xdr:spPr bwMode="auto">
        <a:xfrm>
          <a:off x="2983442" y="603249"/>
          <a:ext cx="2495550" cy="5926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21</xdr:row>
          <xdr:rowOff>0</xdr:rowOff>
        </xdr:from>
        <xdr:to>
          <xdr:col>4</xdr:col>
          <xdr:colOff>213360</xdr:colOff>
          <xdr:row>21</xdr:row>
          <xdr:rowOff>175260</xdr:rowOff>
        </xdr:to>
        <xdr:sp macro="" textlink="">
          <xdr:nvSpPr>
            <xdr:cNvPr id="18439" name="Check Box 7" hidden="1">
              <a:extLst>
                <a:ext uri="{63B3BB69-23CF-44E3-9099-C40C66FF867C}">
                  <a14:compatExt spid="_x0000_s18439"/>
                </a:ext>
                <a:ext uri="{FF2B5EF4-FFF2-40B4-BE49-F238E27FC236}">
                  <a16:creationId xmlns:a16="http://schemas.microsoft.com/office/drawing/2014/main" id="{00000000-0008-0000-0400-00000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144780</xdr:colOff>
          <xdr:row>23</xdr:row>
          <xdr:rowOff>22860</xdr:rowOff>
        </xdr:from>
        <xdr:to>
          <xdr:col>4</xdr:col>
          <xdr:colOff>259080</xdr:colOff>
          <xdr:row>23</xdr:row>
          <xdr:rowOff>175260</xdr:rowOff>
        </xdr:to>
        <xdr:sp macro="" textlink="">
          <xdr:nvSpPr>
            <xdr:cNvPr id="18452" name="Check Box 20" hidden="1">
              <a:extLst>
                <a:ext uri="{63B3BB69-23CF-44E3-9099-C40C66FF867C}">
                  <a14:compatExt spid="_x0000_s18452"/>
                </a:ext>
                <a:ext uri="{FF2B5EF4-FFF2-40B4-BE49-F238E27FC236}">
                  <a16:creationId xmlns:a16="http://schemas.microsoft.com/office/drawing/2014/main" id="{00000000-0008-0000-0400-00001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25</xdr:row>
          <xdr:rowOff>0</xdr:rowOff>
        </xdr:from>
        <xdr:to>
          <xdr:col>4</xdr:col>
          <xdr:colOff>266700</xdr:colOff>
          <xdr:row>25</xdr:row>
          <xdr:rowOff>175260</xdr:rowOff>
        </xdr:to>
        <xdr:sp macro="" textlink="">
          <xdr:nvSpPr>
            <xdr:cNvPr id="18453" name="Check Box 21" hidden="1">
              <a:extLst>
                <a:ext uri="{63B3BB69-23CF-44E3-9099-C40C66FF867C}">
                  <a14:compatExt spid="_x0000_s18453"/>
                </a:ext>
                <a:ext uri="{FF2B5EF4-FFF2-40B4-BE49-F238E27FC236}">
                  <a16:creationId xmlns:a16="http://schemas.microsoft.com/office/drawing/2014/main" id="{00000000-0008-0000-0400-00001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137160</xdr:colOff>
          <xdr:row>26</xdr:row>
          <xdr:rowOff>182880</xdr:rowOff>
        </xdr:from>
        <xdr:to>
          <xdr:col>4</xdr:col>
          <xdr:colOff>228600</xdr:colOff>
          <xdr:row>27</xdr:row>
          <xdr:rowOff>175260</xdr:rowOff>
        </xdr:to>
        <xdr:sp macro="" textlink="">
          <xdr:nvSpPr>
            <xdr:cNvPr id="18454" name="Check Box 22" hidden="1">
              <a:extLst>
                <a:ext uri="{63B3BB69-23CF-44E3-9099-C40C66FF867C}">
                  <a14:compatExt spid="_x0000_s18454"/>
                </a:ext>
                <a:ext uri="{FF2B5EF4-FFF2-40B4-BE49-F238E27FC236}">
                  <a16:creationId xmlns:a16="http://schemas.microsoft.com/office/drawing/2014/main" id="{00000000-0008-0000-0400-00001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28</xdr:row>
          <xdr:rowOff>182880</xdr:rowOff>
        </xdr:from>
        <xdr:to>
          <xdr:col>4</xdr:col>
          <xdr:colOff>228600</xdr:colOff>
          <xdr:row>29</xdr:row>
          <xdr:rowOff>175260</xdr:rowOff>
        </xdr:to>
        <xdr:sp macro="" textlink="">
          <xdr:nvSpPr>
            <xdr:cNvPr id="18455" name="Check Box 23" hidden="1">
              <a:extLst>
                <a:ext uri="{63B3BB69-23CF-44E3-9099-C40C66FF867C}">
                  <a14:compatExt spid="_x0000_s18455"/>
                </a:ext>
                <a:ext uri="{FF2B5EF4-FFF2-40B4-BE49-F238E27FC236}">
                  <a16:creationId xmlns:a16="http://schemas.microsoft.com/office/drawing/2014/main" id="{00000000-0008-0000-0400-00001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30</xdr:row>
          <xdr:rowOff>190500</xdr:rowOff>
        </xdr:from>
        <xdr:to>
          <xdr:col>4</xdr:col>
          <xdr:colOff>251460</xdr:colOff>
          <xdr:row>31</xdr:row>
          <xdr:rowOff>175260</xdr:rowOff>
        </xdr:to>
        <xdr:sp macro="" textlink="">
          <xdr:nvSpPr>
            <xdr:cNvPr id="18456" name="Check Box 24" hidden="1">
              <a:extLst>
                <a:ext uri="{63B3BB69-23CF-44E3-9099-C40C66FF867C}">
                  <a14:compatExt spid="_x0000_s18456"/>
                </a:ext>
                <a:ext uri="{FF2B5EF4-FFF2-40B4-BE49-F238E27FC236}">
                  <a16:creationId xmlns:a16="http://schemas.microsoft.com/office/drawing/2014/main" id="{00000000-0008-0000-0400-00001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21</xdr:row>
          <xdr:rowOff>0</xdr:rowOff>
        </xdr:from>
        <xdr:to>
          <xdr:col>8</xdr:col>
          <xdr:colOff>274320</xdr:colOff>
          <xdr:row>21</xdr:row>
          <xdr:rowOff>175260</xdr:rowOff>
        </xdr:to>
        <xdr:sp macro="" textlink="">
          <xdr:nvSpPr>
            <xdr:cNvPr id="18457" name="Check Box 25" hidden="1">
              <a:extLst>
                <a:ext uri="{63B3BB69-23CF-44E3-9099-C40C66FF867C}">
                  <a14:compatExt spid="_x0000_s18457"/>
                </a:ext>
                <a:ext uri="{FF2B5EF4-FFF2-40B4-BE49-F238E27FC236}">
                  <a16:creationId xmlns:a16="http://schemas.microsoft.com/office/drawing/2014/main" id="{00000000-0008-0000-0400-00001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22</xdr:row>
          <xdr:rowOff>182880</xdr:rowOff>
        </xdr:from>
        <xdr:to>
          <xdr:col>8</xdr:col>
          <xdr:colOff>312420</xdr:colOff>
          <xdr:row>23</xdr:row>
          <xdr:rowOff>175260</xdr:rowOff>
        </xdr:to>
        <xdr:sp macro="" textlink="">
          <xdr:nvSpPr>
            <xdr:cNvPr id="18458" name="Check Box 26" hidden="1">
              <a:extLst>
                <a:ext uri="{63B3BB69-23CF-44E3-9099-C40C66FF867C}">
                  <a14:compatExt spid="_x0000_s18458"/>
                </a:ext>
                <a:ext uri="{FF2B5EF4-FFF2-40B4-BE49-F238E27FC236}">
                  <a16:creationId xmlns:a16="http://schemas.microsoft.com/office/drawing/2014/main" id="{00000000-0008-0000-0400-00001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25</xdr:row>
          <xdr:rowOff>7620</xdr:rowOff>
        </xdr:from>
        <xdr:to>
          <xdr:col>8</xdr:col>
          <xdr:colOff>228600</xdr:colOff>
          <xdr:row>25</xdr:row>
          <xdr:rowOff>182880</xdr:rowOff>
        </xdr:to>
        <xdr:sp macro="" textlink="">
          <xdr:nvSpPr>
            <xdr:cNvPr id="18459" name="Check Box 27" hidden="1">
              <a:extLst>
                <a:ext uri="{63B3BB69-23CF-44E3-9099-C40C66FF867C}">
                  <a14:compatExt spid="_x0000_s18459"/>
                </a:ext>
                <a:ext uri="{FF2B5EF4-FFF2-40B4-BE49-F238E27FC236}">
                  <a16:creationId xmlns:a16="http://schemas.microsoft.com/office/drawing/2014/main" id="{00000000-0008-0000-0400-00001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26</xdr:row>
          <xdr:rowOff>182880</xdr:rowOff>
        </xdr:from>
        <xdr:to>
          <xdr:col>8</xdr:col>
          <xdr:colOff>228600</xdr:colOff>
          <xdr:row>27</xdr:row>
          <xdr:rowOff>175260</xdr:rowOff>
        </xdr:to>
        <xdr:sp macro="" textlink="">
          <xdr:nvSpPr>
            <xdr:cNvPr id="18460" name="Check Box 28" hidden="1">
              <a:extLst>
                <a:ext uri="{63B3BB69-23CF-44E3-9099-C40C66FF867C}">
                  <a14:compatExt spid="_x0000_s18460"/>
                </a:ext>
                <a:ext uri="{FF2B5EF4-FFF2-40B4-BE49-F238E27FC236}">
                  <a16:creationId xmlns:a16="http://schemas.microsoft.com/office/drawing/2014/main" id="{00000000-0008-0000-0400-00001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28</xdr:row>
          <xdr:rowOff>182880</xdr:rowOff>
        </xdr:from>
        <xdr:to>
          <xdr:col>8</xdr:col>
          <xdr:colOff>289560</xdr:colOff>
          <xdr:row>29</xdr:row>
          <xdr:rowOff>175260</xdr:rowOff>
        </xdr:to>
        <xdr:sp macro="" textlink="">
          <xdr:nvSpPr>
            <xdr:cNvPr id="18461" name="Check Box 29" hidden="1">
              <a:extLst>
                <a:ext uri="{63B3BB69-23CF-44E3-9099-C40C66FF867C}">
                  <a14:compatExt spid="_x0000_s18461"/>
                </a:ext>
                <a:ext uri="{FF2B5EF4-FFF2-40B4-BE49-F238E27FC236}">
                  <a16:creationId xmlns:a16="http://schemas.microsoft.com/office/drawing/2014/main" id="{00000000-0008-0000-0400-00001D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30</xdr:row>
          <xdr:rowOff>182880</xdr:rowOff>
        </xdr:from>
        <xdr:to>
          <xdr:col>8</xdr:col>
          <xdr:colOff>251460</xdr:colOff>
          <xdr:row>31</xdr:row>
          <xdr:rowOff>175260</xdr:rowOff>
        </xdr:to>
        <xdr:sp macro="" textlink="">
          <xdr:nvSpPr>
            <xdr:cNvPr id="18462" name="Check Box 30" hidden="1">
              <a:extLst>
                <a:ext uri="{63B3BB69-23CF-44E3-9099-C40C66FF867C}">
                  <a14:compatExt spid="_x0000_s18462"/>
                </a:ext>
                <a:ext uri="{FF2B5EF4-FFF2-40B4-BE49-F238E27FC236}">
                  <a16:creationId xmlns:a16="http://schemas.microsoft.com/office/drawing/2014/main" id="{00000000-0008-0000-0400-00001E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1">
    <wetp:webextensionref xmlns:r="http://schemas.openxmlformats.org/officeDocument/2006/relationships" r:id="rId1"/>
  </wetp:taskpane>
  <wetp:taskpane dockstate="right" visibility="0" width="350" row="1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2402B965-988E-458D-8D7E-1F5FE9CD747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5891e256-94a3-45a3-85d6-8ec1c963b48e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B59B671A-C653-421B-9E88-6C8DFF0CD071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9962ea76-e2f8-4e82-8875-66ef0fa729f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atawarehouse.dbd.go.th/index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10461-F383-44A0-B0E5-DBEC9863ADD5}">
  <sheetPr>
    <tabColor theme="9" tint="0.39997558519241921"/>
    <pageSetUpPr fitToPage="1"/>
  </sheetPr>
  <dimension ref="A1:N235"/>
  <sheetViews>
    <sheetView workbookViewId="0">
      <pane ySplit="7" topLeftCell="A197" activePane="bottomLeft" state="frozen"/>
      <selection activeCell="D7" sqref="D7"/>
      <selection pane="bottomLeft" activeCell="D7" sqref="D7"/>
    </sheetView>
  </sheetViews>
  <sheetFormatPr defaultColWidth="9.33203125" defaultRowHeight="15.6" x14ac:dyDescent="0.3"/>
  <cols>
    <col min="1" max="1" width="14" style="18" customWidth="1"/>
    <col min="2" max="2" width="19.33203125" style="15" bestFit="1" customWidth="1"/>
    <col min="3" max="3" width="18.6640625" style="15" customWidth="1"/>
    <col min="4" max="4" width="37.6640625" style="15" customWidth="1"/>
    <col min="5" max="5" width="10.44140625" style="18" customWidth="1"/>
    <col min="6" max="6" width="8.5546875" style="18" customWidth="1"/>
    <col min="7" max="8" width="15.6640625" style="2" customWidth="1"/>
    <col min="9" max="9" width="9.6640625" style="1" customWidth="1"/>
    <col min="10" max="10" width="17.6640625" style="3" customWidth="1"/>
    <col min="11" max="11" width="17.6640625" style="2" customWidth="1"/>
    <col min="12" max="12" width="9.5546875" style="50" bestFit="1" customWidth="1"/>
    <col min="13" max="13" width="14.44140625" style="2" bestFit="1" customWidth="1"/>
    <col min="14" max="16384" width="9.33203125" style="1"/>
  </cols>
  <sheetData>
    <row r="1" spans="1:14" ht="18" x14ac:dyDescent="0.3">
      <c r="A1" s="560" t="s">
        <v>0</v>
      </c>
      <c r="B1" s="560"/>
      <c r="C1" s="560"/>
      <c r="D1" s="560"/>
      <c r="E1" s="560"/>
      <c r="F1" s="560"/>
      <c r="G1" s="560"/>
      <c r="H1" s="560"/>
      <c r="I1" s="560"/>
      <c r="J1" s="561"/>
      <c r="K1" s="560"/>
      <c r="L1" s="46"/>
      <c r="M1" s="32"/>
      <c r="N1" s="2"/>
    </row>
    <row r="2" spans="1:14" ht="18" x14ac:dyDescent="0.3">
      <c r="A2" s="12" t="s">
        <v>1</v>
      </c>
      <c r="B2" s="13"/>
      <c r="D2" s="13"/>
      <c r="E2" s="13"/>
      <c r="F2" s="14"/>
      <c r="G2" s="33"/>
      <c r="H2" s="33"/>
      <c r="I2" s="5"/>
      <c r="J2" s="39"/>
      <c r="K2" s="5"/>
      <c r="L2" s="47"/>
      <c r="M2" s="5"/>
      <c r="N2" s="2"/>
    </row>
    <row r="3" spans="1:14" ht="18" x14ac:dyDescent="0.3">
      <c r="A3" s="12" t="s">
        <v>2</v>
      </c>
      <c r="B3" s="13"/>
      <c r="D3" s="13" t="s">
        <v>3</v>
      </c>
      <c r="E3" s="13"/>
      <c r="F3" s="13"/>
      <c r="G3" s="33"/>
      <c r="H3" s="6"/>
      <c r="I3" s="7"/>
      <c r="J3" s="40"/>
      <c r="K3" s="7"/>
      <c r="L3" s="48"/>
      <c r="M3" s="7"/>
      <c r="N3" s="2"/>
    </row>
    <row r="4" spans="1:14" ht="18" x14ac:dyDescent="0.3">
      <c r="A4" s="12" t="s">
        <v>4</v>
      </c>
      <c r="B4" s="13"/>
      <c r="C4" s="13"/>
      <c r="D4" s="13" t="s">
        <v>5</v>
      </c>
      <c r="E4" s="13"/>
      <c r="F4" s="13"/>
      <c r="G4" s="33"/>
      <c r="H4" s="6"/>
      <c r="I4" s="7"/>
      <c r="J4" s="40"/>
      <c r="K4" s="7"/>
      <c r="L4" s="48"/>
      <c r="M4" s="7"/>
      <c r="N4" s="2"/>
    </row>
    <row r="5" spans="1:14" ht="18" x14ac:dyDescent="0.3">
      <c r="A5" s="12" t="s">
        <v>6</v>
      </c>
      <c r="B5" s="13"/>
      <c r="C5" s="13"/>
      <c r="D5" s="13" t="s">
        <v>7</v>
      </c>
      <c r="E5" s="13"/>
      <c r="F5" s="13"/>
      <c r="G5" s="33"/>
      <c r="H5" s="6"/>
      <c r="I5" s="5"/>
      <c r="J5" s="39"/>
      <c r="K5" s="5"/>
      <c r="L5" s="47"/>
      <c r="M5" s="5"/>
      <c r="N5" s="2"/>
    </row>
    <row r="6" spans="1:14" ht="27.6" x14ac:dyDescent="0.3">
      <c r="A6" s="16"/>
      <c r="B6" s="17"/>
      <c r="C6" s="17"/>
      <c r="G6" s="54" t="s">
        <v>8</v>
      </c>
      <c r="H6" s="35"/>
      <c r="I6" s="2"/>
      <c r="J6" s="54" t="s">
        <v>9</v>
      </c>
      <c r="K6" s="35"/>
      <c r="L6" s="2"/>
      <c r="M6" s="4"/>
      <c r="N6" s="2"/>
    </row>
    <row r="7" spans="1:14" s="8" customFormat="1" ht="31.2" x14ac:dyDescent="0.3">
      <c r="A7" s="44" t="s">
        <v>10</v>
      </c>
      <c r="B7" s="44" t="s">
        <v>11</v>
      </c>
      <c r="C7" s="44" t="s">
        <v>12</v>
      </c>
      <c r="D7" s="45" t="s">
        <v>13</v>
      </c>
      <c r="E7" s="45" t="s">
        <v>14</v>
      </c>
      <c r="F7" s="45" t="s">
        <v>15</v>
      </c>
      <c r="G7" s="36" t="s">
        <v>16</v>
      </c>
      <c r="H7" s="37" t="s">
        <v>17</v>
      </c>
      <c r="I7" s="61" t="s">
        <v>18</v>
      </c>
      <c r="J7" s="66" t="s">
        <v>19</v>
      </c>
      <c r="K7" s="36" t="s">
        <v>20</v>
      </c>
      <c r="L7" s="64" t="s">
        <v>21</v>
      </c>
      <c r="M7" s="42" t="s">
        <v>22</v>
      </c>
    </row>
    <row r="8" spans="1:14" s="10" customFormat="1" ht="17.100000000000001" customHeight="1" x14ac:dyDescent="0.3">
      <c r="A8" s="20" t="s">
        <v>23</v>
      </c>
      <c r="B8" s="20" t="s">
        <v>24</v>
      </c>
      <c r="C8" s="20" t="s">
        <v>25</v>
      </c>
      <c r="D8" s="21" t="s">
        <v>26</v>
      </c>
      <c r="E8" s="19" t="s">
        <v>27</v>
      </c>
      <c r="F8" s="20">
        <v>12</v>
      </c>
      <c r="G8" s="34">
        <f>H8*1.07</f>
        <v>0</v>
      </c>
      <c r="H8" s="11"/>
      <c r="I8" s="62"/>
      <c r="J8" s="34">
        <f t="shared" ref="J8:J74" si="0">G8*I8</f>
        <v>0</v>
      </c>
      <c r="K8" s="34">
        <f t="shared" ref="K8:K74" si="1">H8*I8</f>
        <v>0</v>
      </c>
      <c r="L8" s="65"/>
      <c r="M8" s="43">
        <f>K8*L8</f>
        <v>0</v>
      </c>
      <c r="N8" s="9"/>
    </row>
    <row r="9" spans="1:14" s="10" customFormat="1" ht="17.100000000000001" customHeight="1" x14ac:dyDescent="0.3">
      <c r="A9" s="20" t="s">
        <v>23</v>
      </c>
      <c r="B9" s="20" t="s">
        <v>24</v>
      </c>
      <c r="C9" s="20" t="s">
        <v>25</v>
      </c>
      <c r="D9" s="21" t="s">
        <v>28</v>
      </c>
      <c r="E9" s="19" t="s">
        <v>27</v>
      </c>
      <c r="F9" s="20">
        <v>12</v>
      </c>
      <c r="G9" s="34">
        <f t="shared" ref="G9:G75" si="2">H9*1.07</f>
        <v>0</v>
      </c>
      <c r="H9" s="11"/>
      <c r="I9" s="62"/>
      <c r="J9" s="34">
        <f t="shared" si="0"/>
        <v>0</v>
      </c>
      <c r="K9" s="34">
        <f t="shared" si="1"/>
        <v>0</v>
      </c>
      <c r="L9" s="65"/>
      <c r="M9" s="43">
        <f t="shared" ref="M9:M75" si="3">K9*L9</f>
        <v>0</v>
      </c>
    </row>
    <row r="10" spans="1:14" s="10" customFormat="1" ht="17.100000000000001" customHeight="1" x14ac:dyDescent="0.3">
      <c r="A10" s="20" t="s">
        <v>23</v>
      </c>
      <c r="B10" s="20" t="s">
        <v>24</v>
      </c>
      <c r="C10" s="20" t="s">
        <v>25</v>
      </c>
      <c r="D10" s="21" t="s">
        <v>29</v>
      </c>
      <c r="E10" s="19" t="s">
        <v>27</v>
      </c>
      <c r="F10" s="20">
        <v>12</v>
      </c>
      <c r="G10" s="34">
        <f t="shared" si="2"/>
        <v>0</v>
      </c>
      <c r="H10" s="11"/>
      <c r="I10" s="62"/>
      <c r="J10" s="34">
        <f t="shared" si="0"/>
        <v>0</v>
      </c>
      <c r="K10" s="34">
        <f t="shared" si="1"/>
        <v>0</v>
      </c>
      <c r="L10" s="65"/>
      <c r="M10" s="43">
        <f t="shared" si="3"/>
        <v>0</v>
      </c>
    </row>
    <row r="11" spans="1:14" s="10" customFormat="1" ht="17.100000000000001" customHeight="1" x14ac:dyDescent="0.3">
      <c r="A11" s="20" t="s">
        <v>23</v>
      </c>
      <c r="B11" s="20" t="s">
        <v>24</v>
      </c>
      <c r="C11" s="20" t="s">
        <v>25</v>
      </c>
      <c r="D11" s="21" t="s">
        <v>30</v>
      </c>
      <c r="E11" s="19" t="s">
        <v>27</v>
      </c>
      <c r="F11" s="20">
        <v>6</v>
      </c>
      <c r="G11" s="34">
        <f t="shared" si="2"/>
        <v>0</v>
      </c>
      <c r="H11" s="11"/>
      <c r="I11" s="62"/>
      <c r="J11" s="34">
        <f t="shared" si="0"/>
        <v>0</v>
      </c>
      <c r="K11" s="34">
        <f t="shared" si="1"/>
        <v>0</v>
      </c>
      <c r="L11" s="65"/>
      <c r="M11" s="43">
        <f t="shared" si="3"/>
        <v>0</v>
      </c>
    </row>
    <row r="12" spans="1:14" s="10" customFormat="1" ht="17.100000000000001" customHeight="1" x14ac:dyDescent="0.3">
      <c r="A12" s="20" t="s">
        <v>23</v>
      </c>
      <c r="B12" s="20" t="s">
        <v>24</v>
      </c>
      <c r="C12" s="20" t="s">
        <v>25</v>
      </c>
      <c r="D12" s="55" t="s">
        <v>31</v>
      </c>
      <c r="E12" s="56" t="s">
        <v>27</v>
      </c>
      <c r="F12" s="57">
        <v>6</v>
      </c>
      <c r="G12" s="34">
        <f t="shared" si="2"/>
        <v>0</v>
      </c>
      <c r="H12" s="11"/>
      <c r="I12" s="62"/>
      <c r="J12" s="34">
        <f t="shared" si="0"/>
        <v>0</v>
      </c>
      <c r="K12" s="34">
        <f t="shared" si="1"/>
        <v>0</v>
      </c>
      <c r="L12" s="65"/>
      <c r="M12" s="43">
        <f t="shared" si="3"/>
        <v>0</v>
      </c>
    </row>
    <row r="13" spans="1:14" s="10" customFormat="1" ht="17.100000000000001" customHeight="1" x14ac:dyDescent="0.3">
      <c r="A13" s="20" t="s">
        <v>23</v>
      </c>
      <c r="B13" s="20" t="s">
        <v>24</v>
      </c>
      <c r="C13" s="20" t="s">
        <v>25</v>
      </c>
      <c r="D13" s="21" t="s">
        <v>32</v>
      </c>
      <c r="E13" s="19" t="s">
        <v>27</v>
      </c>
      <c r="F13" s="20">
        <v>6</v>
      </c>
      <c r="G13" s="34">
        <f t="shared" si="2"/>
        <v>0</v>
      </c>
      <c r="H13" s="11"/>
      <c r="I13" s="62"/>
      <c r="J13" s="34">
        <f t="shared" si="0"/>
        <v>0</v>
      </c>
      <c r="K13" s="34">
        <f t="shared" si="1"/>
        <v>0</v>
      </c>
      <c r="L13" s="65"/>
      <c r="M13" s="43">
        <f t="shared" si="3"/>
        <v>0</v>
      </c>
    </row>
    <row r="14" spans="1:14" s="10" customFormat="1" ht="17.100000000000001" customHeight="1" x14ac:dyDescent="0.3">
      <c r="A14" s="20" t="s">
        <v>23</v>
      </c>
      <c r="B14" s="20" t="s">
        <v>24</v>
      </c>
      <c r="C14" s="20" t="s">
        <v>25</v>
      </c>
      <c r="D14" s="21" t="s">
        <v>33</v>
      </c>
      <c r="E14" s="19" t="s">
        <v>27</v>
      </c>
      <c r="F14" s="20">
        <v>6</v>
      </c>
      <c r="G14" s="34">
        <f t="shared" si="2"/>
        <v>0</v>
      </c>
      <c r="H14" s="11"/>
      <c r="I14" s="62"/>
      <c r="J14" s="34">
        <f t="shared" si="0"/>
        <v>0</v>
      </c>
      <c r="K14" s="34">
        <f t="shared" si="1"/>
        <v>0</v>
      </c>
      <c r="L14" s="65"/>
      <c r="M14" s="43">
        <f t="shared" si="3"/>
        <v>0</v>
      </c>
    </row>
    <row r="15" spans="1:14" s="10" customFormat="1" ht="17.100000000000001" customHeight="1" x14ac:dyDescent="0.3">
      <c r="A15" s="20" t="s">
        <v>23</v>
      </c>
      <c r="B15" s="20" t="s">
        <v>24</v>
      </c>
      <c r="C15" s="20" t="s">
        <v>25</v>
      </c>
      <c r="D15" s="21" t="s">
        <v>34</v>
      </c>
      <c r="E15" s="19" t="s">
        <v>27</v>
      </c>
      <c r="F15" s="20">
        <v>3</v>
      </c>
      <c r="G15" s="34">
        <f t="shared" si="2"/>
        <v>0</v>
      </c>
      <c r="H15" s="11"/>
      <c r="I15" s="62"/>
      <c r="J15" s="34">
        <f t="shared" si="0"/>
        <v>0</v>
      </c>
      <c r="K15" s="34">
        <f t="shared" si="1"/>
        <v>0</v>
      </c>
      <c r="L15" s="65"/>
      <c r="M15" s="43">
        <f t="shared" si="3"/>
        <v>0</v>
      </c>
    </row>
    <row r="16" spans="1:14" s="10" customFormat="1" ht="17.100000000000001" customHeight="1" x14ac:dyDescent="0.3">
      <c r="A16" s="20" t="s">
        <v>23</v>
      </c>
      <c r="B16" s="20" t="s">
        <v>24</v>
      </c>
      <c r="C16" s="20" t="s">
        <v>25</v>
      </c>
      <c r="D16" s="21" t="s">
        <v>35</v>
      </c>
      <c r="E16" s="19" t="s">
        <v>27</v>
      </c>
      <c r="F16" s="20">
        <v>6</v>
      </c>
      <c r="G16" s="34">
        <f t="shared" si="2"/>
        <v>0</v>
      </c>
      <c r="H16" s="11"/>
      <c r="I16" s="62"/>
      <c r="J16" s="34">
        <f t="shared" si="0"/>
        <v>0</v>
      </c>
      <c r="K16" s="34">
        <f t="shared" si="1"/>
        <v>0</v>
      </c>
      <c r="L16" s="65"/>
      <c r="M16" s="43">
        <f t="shared" si="3"/>
        <v>0</v>
      </c>
    </row>
    <row r="17" spans="1:13" s="10" customFormat="1" ht="17.100000000000001" customHeight="1" x14ac:dyDescent="0.3">
      <c r="A17" s="20" t="s">
        <v>23</v>
      </c>
      <c r="B17" s="20" t="s">
        <v>24</v>
      </c>
      <c r="C17" s="20" t="s">
        <v>25</v>
      </c>
      <c r="D17" s="21" t="s">
        <v>36</v>
      </c>
      <c r="E17" s="19" t="s">
        <v>27</v>
      </c>
      <c r="F17" s="20">
        <v>3</v>
      </c>
      <c r="G17" s="34">
        <f t="shared" si="2"/>
        <v>0</v>
      </c>
      <c r="H17" s="11"/>
      <c r="I17" s="62"/>
      <c r="J17" s="34">
        <f t="shared" si="0"/>
        <v>0</v>
      </c>
      <c r="K17" s="34">
        <f t="shared" si="1"/>
        <v>0</v>
      </c>
      <c r="L17" s="65"/>
      <c r="M17" s="43">
        <f t="shared" si="3"/>
        <v>0</v>
      </c>
    </row>
    <row r="18" spans="1:13" s="10" customFormat="1" ht="17.100000000000001" customHeight="1" x14ac:dyDescent="0.3">
      <c r="A18" s="20" t="s">
        <v>23</v>
      </c>
      <c r="B18" s="20" t="s">
        <v>24</v>
      </c>
      <c r="C18" s="20" t="s">
        <v>25</v>
      </c>
      <c r="D18" s="21" t="s">
        <v>37</v>
      </c>
      <c r="E18" s="19" t="s">
        <v>27</v>
      </c>
      <c r="F18" s="20">
        <v>2</v>
      </c>
      <c r="G18" s="34">
        <f t="shared" si="2"/>
        <v>0</v>
      </c>
      <c r="H18" s="11"/>
      <c r="I18" s="62"/>
      <c r="J18" s="34">
        <f t="shared" si="0"/>
        <v>0</v>
      </c>
      <c r="K18" s="34">
        <f t="shared" si="1"/>
        <v>0</v>
      </c>
      <c r="L18" s="65"/>
      <c r="M18" s="43">
        <f t="shared" si="3"/>
        <v>0</v>
      </c>
    </row>
    <row r="19" spans="1:13" s="10" customFormat="1" ht="17.100000000000001" customHeight="1" x14ac:dyDescent="0.3">
      <c r="A19" s="20" t="s">
        <v>23</v>
      </c>
      <c r="B19" s="20" t="s">
        <v>24</v>
      </c>
      <c r="C19" s="20" t="s">
        <v>25</v>
      </c>
      <c r="D19" s="21" t="s">
        <v>38</v>
      </c>
      <c r="E19" s="19" t="s">
        <v>27</v>
      </c>
      <c r="F19" s="20">
        <v>12</v>
      </c>
      <c r="G19" s="34">
        <f t="shared" si="2"/>
        <v>0</v>
      </c>
      <c r="H19" s="11"/>
      <c r="I19" s="62"/>
      <c r="J19" s="34">
        <f t="shared" si="0"/>
        <v>0</v>
      </c>
      <c r="K19" s="34">
        <f t="shared" si="1"/>
        <v>0</v>
      </c>
      <c r="L19" s="65"/>
      <c r="M19" s="43">
        <f t="shared" si="3"/>
        <v>0</v>
      </c>
    </row>
    <row r="20" spans="1:13" s="10" customFormat="1" ht="17.100000000000001" customHeight="1" x14ac:dyDescent="0.3">
      <c r="A20" s="20" t="s">
        <v>23</v>
      </c>
      <c r="B20" s="20" t="s">
        <v>24</v>
      </c>
      <c r="C20" s="20" t="s">
        <v>25</v>
      </c>
      <c r="D20" s="21" t="s">
        <v>39</v>
      </c>
      <c r="E20" s="19" t="s">
        <v>27</v>
      </c>
      <c r="F20" s="20">
        <v>1</v>
      </c>
      <c r="G20" s="34">
        <f t="shared" si="2"/>
        <v>0</v>
      </c>
      <c r="H20" s="11"/>
      <c r="I20" s="62"/>
      <c r="J20" s="34">
        <f t="shared" si="0"/>
        <v>0</v>
      </c>
      <c r="K20" s="34">
        <f t="shared" si="1"/>
        <v>0</v>
      </c>
      <c r="L20" s="65"/>
      <c r="M20" s="43">
        <f t="shared" si="3"/>
        <v>0</v>
      </c>
    </row>
    <row r="21" spans="1:13" s="10" customFormat="1" ht="17.100000000000001" customHeight="1" x14ac:dyDescent="0.3">
      <c r="A21" s="20" t="s">
        <v>23</v>
      </c>
      <c r="B21" s="20" t="s">
        <v>24</v>
      </c>
      <c r="C21" s="20" t="s">
        <v>40</v>
      </c>
      <c r="D21" s="21" t="s">
        <v>41</v>
      </c>
      <c r="E21" s="19" t="s">
        <v>27</v>
      </c>
      <c r="F21" s="20">
        <v>6</v>
      </c>
      <c r="G21" s="34">
        <f t="shared" si="2"/>
        <v>0</v>
      </c>
      <c r="H21" s="11"/>
      <c r="I21" s="62"/>
      <c r="J21" s="34">
        <f t="shared" si="0"/>
        <v>0</v>
      </c>
      <c r="K21" s="34">
        <f t="shared" si="1"/>
        <v>0</v>
      </c>
      <c r="L21" s="65"/>
      <c r="M21" s="43">
        <f t="shared" si="3"/>
        <v>0</v>
      </c>
    </row>
    <row r="22" spans="1:13" s="10" customFormat="1" ht="17.100000000000001" customHeight="1" x14ac:dyDescent="0.3">
      <c r="A22" s="20" t="s">
        <v>23</v>
      </c>
      <c r="B22" s="20" t="s">
        <v>24</v>
      </c>
      <c r="C22" s="20" t="s">
        <v>40</v>
      </c>
      <c r="D22" s="21" t="s">
        <v>42</v>
      </c>
      <c r="E22" s="19" t="s">
        <v>27</v>
      </c>
      <c r="F22" s="20">
        <v>6</v>
      </c>
      <c r="G22" s="34">
        <f t="shared" si="2"/>
        <v>0</v>
      </c>
      <c r="H22" s="11"/>
      <c r="I22" s="62"/>
      <c r="J22" s="34">
        <f t="shared" si="0"/>
        <v>0</v>
      </c>
      <c r="K22" s="34">
        <f t="shared" si="1"/>
        <v>0</v>
      </c>
      <c r="L22" s="65"/>
      <c r="M22" s="43">
        <f t="shared" si="3"/>
        <v>0</v>
      </c>
    </row>
    <row r="23" spans="1:13" s="10" customFormat="1" ht="17.100000000000001" customHeight="1" x14ac:dyDescent="0.3">
      <c r="A23" s="20" t="s">
        <v>23</v>
      </c>
      <c r="B23" s="20" t="s">
        <v>24</v>
      </c>
      <c r="C23" s="20" t="s">
        <v>40</v>
      </c>
      <c r="D23" s="21" t="s">
        <v>43</v>
      </c>
      <c r="E23" s="19" t="s">
        <v>27</v>
      </c>
      <c r="F23" s="20">
        <v>6</v>
      </c>
      <c r="G23" s="34">
        <f t="shared" si="2"/>
        <v>0</v>
      </c>
      <c r="H23" s="11"/>
      <c r="I23" s="62"/>
      <c r="J23" s="34">
        <f t="shared" si="0"/>
        <v>0</v>
      </c>
      <c r="K23" s="34">
        <f t="shared" si="1"/>
        <v>0</v>
      </c>
      <c r="L23" s="65"/>
      <c r="M23" s="43">
        <f t="shared" si="3"/>
        <v>0</v>
      </c>
    </row>
    <row r="24" spans="1:13" s="10" customFormat="1" ht="17.100000000000001" customHeight="1" x14ac:dyDescent="0.3">
      <c r="A24" s="20" t="s">
        <v>23</v>
      </c>
      <c r="B24" s="20" t="s">
        <v>24</v>
      </c>
      <c r="C24" s="20" t="s">
        <v>40</v>
      </c>
      <c r="D24" s="55" t="s">
        <v>44</v>
      </c>
      <c r="E24" s="56" t="s">
        <v>27</v>
      </c>
      <c r="F24" s="57">
        <v>6</v>
      </c>
      <c r="G24" s="34">
        <f t="shared" si="2"/>
        <v>0</v>
      </c>
      <c r="H24" s="11"/>
      <c r="I24" s="62"/>
      <c r="J24" s="34">
        <f t="shared" si="0"/>
        <v>0</v>
      </c>
      <c r="K24" s="34">
        <f t="shared" si="1"/>
        <v>0</v>
      </c>
      <c r="L24" s="65"/>
      <c r="M24" s="43">
        <f t="shared" si="3"/>
        <v>0</v>
      </c>
    </row>
    <row r="25" spans="1:13" s="10" customFormat="1" ht="17.100000000000001" customHeight="1" x14ac:dyDescent="0.3">
      <c r="A25" s="20" t="s">
        <v>23</v>
      </c>
      <c r="B25" s="20" t="s">
        <v>24</v>
      </c>
      <c r="C25" s="20" t="s">
        <v>40</v>
      </c>
      <c r="D25" s="21" t="s">
        <v>45</v>
      </c>
      <c r="E25" s="19" t="s">
        <v>27</v>
      </c>
      <c r="F25" s="20">
        <v>6</v>
      </c>
      <c r="G25" s="34">
        <f t="shared" si="2"/>
        <v>0</v>
      </c>
      <c r="H25" s="11"/>
      <c r="I25" s="62"/>
      <c r="J25" s="34">
        <f t="shared" si="0"/>
        <v>0</v>
      </c>
      <c r="K25" s="34">
        <f t="shared" si="1"/>
        <v>0</v>
      </c>
      <c r="L25" s="65"/>
      <c r="M25" s="43">
        <f t="shared" si="3"/>
        <v>0</v>
      </c>
    </row>
    <row r="26" spans="1:13" s="10" customFormat="1" ht="17.100000000000001" customHeight="1" x14ac:dyDescent="0.3">
      <c r="A26" s="20" t="s">
        <v>23</v>
      </c>
      <c r="B26" s="20" t="s">
        <v>24</v>
      </c>
      <c r="C26" s="20" t="s">
        <v>40</v>
      </c>
      <c r="D26" s="55" t="s">
        <v>46</v>
      </c>
      <c r="E26" s="56" t="s">
        <v>27</v>
      </c>
      <c r="F26" s="57">
        <v>6</v>
      </c>
      <c r="G26" s="34">
        <f t="shared" si="2"/>
        <v>0</v>
      </c>
      <c r="H26" s="11"/>
      <c r="I26" s="62"/>
      <c r="J26" s="34">
        <f t="shared" si="0"/>
        <v>0</v>
      </c>
      <c r="K26" s="34">
        <f t="shared" si="1"/>
        <v>0</v>
      </c>
      <c r="L26" s="65"/>
      <c r="M26" s="43">
        <f t="shared" si="3"/>
        <v>0</v>
      </c>
    </row>
    <row r="27" spans="1:13" s="10" customFormat="1" ht="17.100000000000001" customHeight="1" x14ac:dyDescent="0.3">
      <c r="A27" s="20" t="s">
        <v>23</v>
      </c>
      <c r="B27" s="20" t="s">
        <v>24</v>
      </c>
      <c r="C27" s="20" t="s">
        <v>40</v>
      </c>
      <c r="D27" s="58" t="s">
        <v>47</v>
      </c>
      <c r="E27" s="19" t="s">
        <v>27</v>
      </c>
      <c r="F27" s="20">
        <v>6</v>
      </c>
      <c r="G27" s="34">
        <f t="shared" si="2"/>
        <v>0</v>
      </c>
      <c r="H27" s="11"/>
      <c r="I27" s="62"/>
      <c r="J27" s="34">
        <f t="shared" si="0"/>
        <v>0</v>
      </c>
      <c r="K27" s="34">
        <f t="shared" si="1"/>
        <v>0</v>
      </c>
      <c r="L27" s="65"/>
      <c r="M27" s="43">
        <f t="shared" si="3"/>
        <v>0</v>
      </c>
    </row>
    <row r="28" spans="1:13" s="10" customFormat="1" ht="17.100000000000001" customHeight="1" x14ac:dyDescent="0.3">
      <c r="A28" s="20" t="s">
        <v>23</v>
      </c>
      <c r="B28" s="20" t="s">
        <v>24</v>
      </c>
      <c r="C28" s="20" t="s">
        <v>40</v>
      </c>
      <c r="D28" s="21" t="s">
        <v>48</v>
      </c>
      <c r="E28" s="19" t="s">
        <v>27</v>
      </c>
      <c r="F28" s="20">
        <v>6</v>
      </c>
      <c r="G28" s="34">
        <f t="shared" si="2"/>
        <v>0</v>
      </c>
      <c r="H28" s="11"/>
      <c r="I28" s="62"/>
      <c r="J28" s="34">
        <f t="shared" si="0"/>
        <v>0</v>
      </c>
      <c r="K28" s="34">
        <f t="shared" si="1"/>
        <v>0</v>
      </c>
      <c r="L28" s="65"/>
      <c r="M28" s="43">
        <f t="shared" si="3"/>
        <v>0</v>
      </c>
    </row>
    <row r="29" spans="1:13" s="10" customFormat="1" ht="17.100000000000001" customHeight="1" x14ac:dyDescent="0.3">
      <c r="A29" s="20" t="s">
        <v>23</v>
      </c>
      <c r="B29" s="20" t="s">
        <v>24</v>
      </c>
      <c r="C29" s="20" t="s">
        <v>49</v>
      </c>
      <c r="D29" s="21" t="s">
        <v>50</v>
      </c>
      <c r="E29" s="19" t="s">
        <v>27</v>
      </c>
      <c r="F29" s="20">
        <v>6</v>
      </c>
      <c r="G29" s="34">
        <f t="shared" si="2"/>
        <v>0</v>
      </c>
      <c r="H29" s="11"/>
      <c r="I29" s="62"/>
      <c r="J29" s="34">
        <f t="shared" si="0"/>
        <v>0</v>
      </c>
      <c r="K29" s="34">
        <f t="shared" si="1"/>
        <v>0</v>
      </c>
      <c r="L29" s="65"/>
      <c r="M29" s="43">
        <f t="shared" si="3"/>
        <v>0</v>
      </c>
    </row>
    <row r="30" spans="1:13" s="10" customFormat="1" ht="17.100000000000001" customHeight="1" x14ac:dyDescent="0.3">
      <c r="A30" s="20" t="s">
        <v>23</v>
      </c>
      <c r="B30" s="20" t="s">
        <v>24</v>
      </c>
      <c r="C30" s="20" t="s">
        <v>49</v>
      </c>
      <c r="D30" s="21" t="s">
        <v>51</v>
      </c>
      <c r="E30" s="19" t="s">
        <v>27</v>
      </c>
      <c r="F30" s="20">
        <v>6</v>
      </c>
      <c r="G30" s="34">
        <f t="shared" si="2"/>
        <v>0</v>
      </c>
      <c r="H30" s="11"/>
      <c r="I30" s="62"/>
      <c r="J30" s="34">
        <f t="shared" si="0"/>
        <v>0</v>
      </c>
      <c r="K30" s="34">
        <f t="shared" si="1"/>
        <v>0</v>
      </c>
      <c r="L30" s="65"/>
      <c r="M30" s="43">
        <f t="shared" si="3"/>
        <v>0</v>
      </c>
    </row>
    <row r="31" spans="1:13" x14ac:dyDescent="0.3">
      <c r="A31" s="20" t="s">
        <v>23</v>
      </c>
      <c r="B31" s="20" t="s">
        <v>24</v>
      </c>
      <c r="C31" s="20" t="s">
        <v>49</v>
      </c>
      <c r="D31" s="21" t="s">
        <v>52</v>
      </c>
      <c r="E31" s="19" t="s">
        <v>27</v>
      </c>
      <c r="F31" s="20">
        <v>6</v>
      </c>
      <c r="G31" s="34">
        <f t="shared" si="2"/>
        <v>0</v>
      </c>
      <c r="H31" s="11"/>
      <c r="I31" s="62"/>
      <c r="J31" s="34">
        <f t="shared" si="0"/>
        <v>0</v>
      </c>
      <c r="K31" s="34">
        <f t="shared" si="1"/>
        <v>0</v>
      </c>
      <c r="L31" s="65"/>
      <c r="M31" s="43">
        <f t="shared" si="3"/>
        <v>0</v>
      </c>
    </row>
    <row r="32" spans="1:13" x14ac:dyDescent="0.3">
      <c r="A32" s="20" t="s">
        <v>23</v>
      </c>
      <c r="B32" s="20" t="s">
        <v>24</v>
      </c>
      <c r="C32" s="20" t="s">
        <v>49</v>
      </c>
      <c r="D32" s="21" t="s">
        <v>53</v>
      </c>
      <c r="E32" s="19" t="s">
        <v>27</v>
      </c>
      <c r="F32" s="20">
        <v>4</v>
      </c>
      <c r="G32" s="34">
        <f t="shared" si="2"/>
        <v>0</v>
      </c>
      <c r="H32" s="11"/>
      <c r="I32" s="62"/>
      <c r="J32" s="34">
        <f t="shared" si="0"/>
        <v>0</v>
      </c>
      <c r="K32" s="34">
        <f t="shared" si="1"/>
        <v>0</v>
      </c>
      <c r="L32" s="65"/>
      <c r="M32" s="43">
        <f t="shared" si="3"/>
        <v>0</v>
      </c>
    </row>
    <row r="33" spans="1:13" x14ac:dyDescent="0.3">
      <c r="A33" s="20" t="s">
        <v>54</v>
      </c>
      <c r="B33" s="20" t="s">
        <v>24</v>
      </c>
      <c r="C33" s="20" t="s">
        <v>55</v>
      </c>
      <c r="D33" s="21" t="s">
        <v>56</v>
      </c>
      <c r="E33" s="19" t="s">
        <v>27</v>
      </c>
      <c r="F33" s="20">
        <v>6</v>
      </c>
      <c r="G33" s="34">
        <f t="shared" si="2"/>
        <v>0</v>
      </c>
      <c r="H33" s="11"/>
      <c r="I33" s="62"/>
      <c r="J33" s="34">
        <f t="shared" si="0"/>
        <v>0</v>
      </c>
      <c r="K33" s="34">
        <f t="shared" si="1"/>
        <v>0</v>
      </c>
      <c r="L33" s="65"/>
      <c r="M33" s="43">
        <f t="shared" si="3"/>
        <v>0</v>
      </c>
    </row>
    <row r="34" spans="1:13" x14ac:dyDescent="0.3">
      <c r="A34" s="20" t="s">
        <v>54</v>
      </c>
      <c r="B34" s="20" t="s">
        <v>24</v>
      </c>
      <c r="C34" s="20" t="s">
        <v>55</v>
      </c>
      <c r="D34" s="21" t="s">
        <v>57</v>
      </c>
      <c r="E34" s="19" t="s">
        <v>27</v>
      </c>
      <c r="F34" s="20">
        <v>6</v>
      </c>
      <c r="G34" s="34">
        <f t="shared" si="2"/>
        <v>0</v>
      </c>
      <c r="H34" s="11"/>
      <c r="I34" s="62"/>
      <c r="J34" s="34">
        <f t="shared" si="0"/>
        <v>0</v>
      </c>
      <c r="K34" s="34">
        <f t="shared" si="1"/>
        <v>0</v>
      </c>
      <c r="L34" s="65"/>
      <c r="M34" s="43">
        <f t="shared" si="3"/>
        <v>0</v>
      </c>
    </row>
    <row r="35" spans="1:13" x14ac:dyDescent="0.3">
      <c r="A35" s="20" t="s">
        <v>54</v>
      </c>
      <c r="B35" s="20" t="s">
        <v>24</v>
      </c>
      <c r="C35" s="20" t="s">
        <v>55</v>
      </c>
      <c r="D35" s="21" t="s">
        <v>58</v>
      </c>
      <c r="E35" s="19" t="s">
        <v>27</v>
      </c>
      <c r="F35" s="20">
        <v>6</v>
      </c>
      <c r="G35" s="34">
        <f t="shared" si="2"/>
        <v>0</v>
      </c>
      <c r="H35" s="11"/>
      <c r="I35" s="62"/>
      <c r="J35" s="34">
        <f t="shared" si="0"/>
        <v>0</v>
      </c>
      <c r="K35" s="34">
        <f t="shared" si="1"/>
        <v>0</v>
      </c>
      <c r="L35" s="65"/>
      <c r="M35" s="43">
        <f t="shared" si="3"/>
        <v>0</v>
      </c>
    </row>
    <row r="36" spans="1:13" x14ac:dyDescent="0.3">
      <c r="A36" s="20" t="s">
        <v>59</v>
      </c>
      <c r="B36" s="20" t="s">
        <v>24</v>
      </c>
      <c r="C36" s="20" t="s">
        <v>60</v>
      </c>
      <c r="D36" s="21" t="s">
        <v>61</v>
      </c>
      <c r="E36" s="19" t="s">
        <v>27</v>
      </c>
      <c r="F36" s="20">
        <v>6</v>
      </c>
      <c r="G36" s="34">
        <f t="shared" si="2"/>
        <v>0</v>
      </c>
      <c r="H36" s="11"/>
      <c r="I36" s="62"/>
      <c r="J36" s="34">
        <f t="shared" si="0"/>
        <v>0</v>
      </c>
      <c r="K36" s="34">
        <f t="shared" si="1"/>
        <v>0</v>
      </c>
      <c r="L36" s="65"/>
      <c r="M36" s="43">
        <f t="shared" si="3"/>
        <v>0</v>
      </c>
    </row>
    <row r="37" spans="1:13" x14ac:dyDescent="0.3">
      <c r="A37" s="20" t="s">
        <v>59</v>
      </c>
      <c r="B37" s="20" t="s">
        <v>24</v>
      </c>
      <c r="C37" s="20" t="s">
        <v>60</v>
      </c>
      <c r="D37" s="21" t="s">
        <v>62</v>
      </c>
      <c r="E37" s="19" t="s">
        <v>27</v>
      </c>
      <c r="F37" s="20">
        <v>6</v>
      </c>
      <c r="G37" s="34">
        <f t="shared" si="2"/>
        <v>0</v>
      </c>
      <c r="H37" s="11"/>
      <c r="I37" s="62"/>
      <c r="J37" s="34">
        <f t="shared" si="0"/>
        <v>0</v>
      </c>
      <c r="K37" s="34">
        <f t="shared" si="1"/>
        <v>0</v>
      </c>
      <c r="L37" s="65"/>
      <c r="M37" s="43">
        <f t="shared" si="3"/>
        <v>0</v>
      </c>
    </row>
    <row r="38" spans="1:13" x14ac:dyDescent="0.3">
      <c r="A38" s="20" t="s">
        <v>59</v>
      </c>
      <c r="B38" s="20" t="s">
        <v>24</v>
      </c>
      <c r="C38" s="20" t="s">
        <v>60</v>
      </c>
      <c r="D38" s="21" t="s">
        <v>63</v>
      </c>
      <c r="E38" s="19" t="s">
        <v>27</v>
      </c>
      <c r="F38" s="20">
        <v>6</v>
      </c>
      <c r="G38" s="34">
        <f t="shared" si="2"/>
        <v>0</v>
      </c>
      <c r="H38" s="11"/>
      <c r="I38" s="62"/>
      <c r="J38" s="34">
        <f t="shared" si="0"/>
        <v>0</v>
      </c>
      <c r="K38" s="34">
        <f t="shared" si="1"/>
        <v>0</v>
      </c>
      <c r="L38" s="65"/>
      <c r="M38" s="43">
        <f t="shared" si="3"/>
        <v>0</v>
      </c>
    </row>
    <row r="39" spans="1:13" x14ac:dyDescent="0.3">
      <c r="A39" s="20" t="s">
        <v>59</v>
      </c>
      <c r="B39" s="20" t="s">
        <v>24</v>
      </c>
      <c r="C39" s="20" t="s">
        <v>60</v>
      </c>
      <c r="D39" s="21" t="s">
        <v>64</v>
      </c>
      <c r="E39" s="19" t="s">
        <v>27</v>
      </c>
      <c r="F39" s="20">
        <v>6</v>
      </c>
      <c r="G39" s="34">
        <f t="shared" si="2"/>
        <v>0</v>
      </c>
      <c r="H39" s="11"/>
      <c r="I39" s="62"/>
      <c r="J39" s="34">
        <f t="shared" si="0"/>
        <v>0</v>
      </c>
      <c r="K39" s="34">
        <f t="shared" si="1"/>
        <v>0</v>
      </c>
      <c r="L39" s="65"/>
      <c r="M39" s="43">
        <f t="shared" si="3"/>
        <v>0</v>
      </c>
    </row>
    <row r="40" spans="1:13" x14ac:dyDescent="0.3">
      <c r="A40" s="20" t="s">
        <v>23</v>
      </c>
      <c r="B40" s="20" t="s">
        <v>65</v>
      </c>
      <c r="C40" s="20" t="s">
        <v>66</v>
      </c>
      <c r="D40" s="21" t="s">
        <v>67</v>
      </c>
      <c r="E40" s="69" t="s">
        <v>27</v>
      </c>
      <c r="F40" s="20">
        <v>12</v>
      </c>
      <c r="G40" s="34">
        <f t="shared" si="2"/>
        <v>0</v>
      </c>
      <c r="H40" s="11"/>
      <c r="I40" s="62"/>
      <c r="J40" s="34">
        <f t="shared" si="0"/>
        <v>0</v>
      </c>
      <c r="K40" s="34">
        <f t="shared" si="1"/>
        <v>0</v>
      </c>
      <c r="L40" s="65"/>
      <c r="M40" s="43">
        <f t="shared" si="3"/>
        <v>0</v>
      </c>
    </row>
    <row r="41" spans="1:13" x14ac:dyDescent="0.3">
      <c r="A41" s="20" t="s">
        <v>23</v>
      </c>
      <c r="B41" s="20" t="s">
        <v>65</v>
      </c>
      <c r="C41" s="20" t="s">
        <v>66</v>
      </c>
      <c r="D41" s="21" t="s">
        <v>67</v>
      </c>
      <c r="E41" s="69" t="s">
        <v>68</v>
      </c>
      <c r="F41" s="20">
        <v>12</v>
      </c>
      <c r="G41" s="34">
        <f t="shared" si="2"/>
        <v>0</v>
      </c>
      <c r="H41" s="11"/>
      <c r="I41" s="62"/>
      <c r="J41" s="34">
        <f t="shared" si="0"/>
        <v>0</v>
      </c>
      <c r="K41" s="34">
        <f t="shared" si="1"/>
        <v>0</v>
      </c>
      <c r="L41" s="65"/>
      <c r="M41" s="43">
        <f t="shared" si="3"/>
        <v>0</v>
      </c>
    </row>
    <row r="42" spans="1:13" x14ac:dyDescent="0.3">
      <c r="A42" s="20" t="s">
        <v>23</v>
      </c>
      <c r="B42" s="20" t="s">
        <v>65</v>
      </c>
      <c r="C42" s="20" t="s">
        <v>69</v>
      </c>
      <c r="D42" s="21" t="s">
        <v>70</v>
      </c>
      <c r="E42" s="19" t="s">
        <v>27</v>
      </c>
      <c r="F42" s="20">
        <v>6</v>
      </c>
      <c r="G42" s="34">
        <f t="shared" si="2"/>
        <v>0</v>
      </c>
      <c r="H42" s="11"/>
      <c r="I42" s="62"/>
      <c r="J42" s="34">
        <f t="shared" si="0"/>
        <v>0</v>
      </c>
      <c r="K42" s="34">
        <f t="shared" si="1"/>
        <v>0</v>
      </c>
      <c r="L42" s="65"/>
      <c r="M42" s="43">
        <f t="shared" si="3"/>
        <v>0</v>
      </c>
    </row>
    <row r="43" spans="1:13" x14ac:dyDescent="0.3">
      <c r="A43" s="20" t="s">
        <v>71</v>
      </c>
      <c r="B43" s="20" t="s">
        <v>72</v>
      </c>
      <c r="C43" s="20" t="s">
        <v>73</v>
      </c>
      <c r="D43" s="21" t="s">
        <v>74</v>
      </c>
      <c r="E43" s="19" t="s">
        <v>27</v>
      </c>
      <c r="F43" s="20">
        <v>6</v>
      </c>
      <c r="G43" s="34">
        <f t="shared" si="2"/>
        <v>0</v>
      </c>
      <c r="H43" s="11"/>
      <c r="I43" s="62"/>
      <c r="J43" s="34">
        <f t="shared" si="0"/>
        <v>0</v>
      </c>
      <c r="K43" s="34">
        <f t="shared" si="1"/>
        <v>0</v>
      </c>
      <c r="L43" s="65"/>
      <c r="M43" s="43">
        <f t="shared" si="3"/>
        <v>0</v>
      </c>
    </row>
    <row r="44" spans="1:13" x14ac:dyDescent="0.3">
      <c r="A44" s="20" t="s">
        <v>71</v>
      </c>
      <c r="B44" s="20" t="s">
        <v>72</v>
      </c>
      <c r="C44" s="20" t="s">
        <v>73</v>
      </c>
      <c r="D44" s="21" t="s">
        <v>75</v>
      </c>
      <c r="E44" s="19" t="s">
        <v>27</v>
      </c>
      <c r="F44" s="20">
        <v>6</v>
      </c>
      <c r="G44" s="34">
        <f t="shared" si="2"/>
        <v>0</v>
      </c>
      <c r="H44" s="11"/>
      <c r="I44" s="62"/>
      <c r="J44" s="34">
        <f t="shared" si="0"/>
        <v>0</v>
      </c>
      <c r="K44" s="34">
        <f t="shared" si="1"/>
        <v>0</v>
      </c>
      <c r="L44" s="65"/>
      <c r="M44" s="43">
        <f t="shared" si="3"/>
        <v>0</v>
      </c>
    </row>
    <row r="45" spans="1:13" x14ac:dyDescent="0.3">
      <c r="A45" s="20" t="s">
        <v>71</v>
      </c>
      <c r="B45" s="20" t="s">
        <v>72</v>
      </c>
      <c r="C45" s="20" t="s">
        <v>73</v>
      </c>
      <c r="D45" s="21" t="s">
        <v>76</v>
      </c>
      <c r="E45" s="19" t="s">
        <v>27</v>
      </c>
      <c r="F45" s="20">
        <v>6</v>
      </c>
      <c r="G45" s="34">
        <f t="shared" si="2"/>
        <v>0</v>
      </c>
      <c r="H45" s="11"/>
      <c r="I45" s="62"/>
      <c r="J45" s="34">
        <f t="shared" si="0"/>
        <v>0</v>
      </c>
      <c r="K45" s="34">
        <f t="shared" si="1"/>
        <v>0</v>
      </c>
      <c r="L45" s="65"/>
      <c r="M45" s="43">
        <f t="shared" si="3"/>
        <v>0</v>
      </c>
    </row>
    <row r="46" spans="1:13" x14ac:dyDescent="0.3">
      <c r="A46" s="20" t="s">
        <v>71</v>
      </c>
      <c r="B46" s="20" t="s">
        <v>72</v>
      </c>
      <c r="C46" s="20" t="s">
        <v>73</v>
      </c>
      <c r="D46" s="21" t="s">
        <v>77</v>
      </c>
      <c r="E46" s="19" t="s">
        <v>27</v>
      </c>
      <c r="F46" s="20">
        <v>6</v>
      </c>
      <c r="G46" s="34">
        <f t="shared" si="2"/>
        <v>0</v>
      </c>
      <c r="H46" s="11"/>
      <c r="I46" s="62"/>
      <c r="J46" s="34">
        <f t="shared" si="0"/>
        <v>0</v>
      </c>
      <c r="K46" s="34">
        <f t="shared" si="1"/>
        <v>0</v>
      </c>
      <c r="L46" s="65"/>
      <c r="M46" s="43">
        <f t="shared" si="3"/>
        <v>0</v>
      </c>
    </row>
    <row r="47" spans="1:13" x14ac:dyDescent="0.3">
      <c r="A47" s="20" t="s">
        <v>71</v>
      </c>
      <c r="B47" s="20" t="s">
        <v>72</v>
      </c>
      <c r="C47" s="20" t="s">
        <v>73</v>
      </c>
      <c r="D47" s="21" t="s">
        <v>78</v>
      </c>
      <c r="E47" s="19" t="s">
        <v>27</v>
      </c>
      <c r="F47" s="20">
        <v>6</v>
      </c>
      <c r="G47" s="34">
        <f t="shared" si="2"/>
        <v>0</v>
      </c>
      <c r="H47" s="11"/>
      <c r="I47" s="62"/>
      <c r="J47" s="34">
        <f t="shared" si="0"/>
        <v>0</v>
      </c>
      <c r="K47" s="34">
        <f t="shared" si="1"/>
        <v>0</v>
      </c>
      <c r="L47" s="65"/>
      <c r="M47" s="43">
        <f t="shared" si="3"/>
        <v>0</v>
      </c>
    </row>
    <row r="48" spans="1:13" x14ac:dyDescent="0.3">
      <c r="A48" s="20" t="s">
        <v>71</v>
      </c>
      <c r="B48" s="20" t="s">
        <v>72</v>
      </c>
      <c r="C48" s="20" t="s">
        <v>73</v>
      </c>
      <c r="D48" s="21" t="s">
        <v>79</v>
      </c>
      <c r="E48" s="19" t="s">
        <v>27</v>
      </c>
      <c r="F48" s="20">
        <v>6</v>
      </c>
      <c r="G48" s="34">
        <f t="shared" si="2"/>
        <v>0</v>
      </c>
      <c r="H48" s="11"/>
      <c r="I48" s="62"/>
      <c r="J48" s="34">
        <f t="shared" si="0"/>
        <v>0</v>
      </c>
      <c r="K48" s="34">
        <f t="shared" si="1"/>
        <v>0</v>
      </c>
      <c r="L48" s="65"/>
      <c r="M48" s="43">
        <f t="shared" si="3"/>
        <v>0</v>
      </c>
    </row>
    <row r="49" spans="1:13" x14ac:dyDescent="0.3">
      <c r="A49" s="20" t="s">
        <v>71</v>
      </c>
      <c r="B49" s="20" t="s">
        <v>72</v>
      </c>
      <c r="C49" s="20" t="s">
        <v>80</v>
      </c>
      <c r="D49" s="21" t="s">
        <v>81</v>
      </c>
      <c r="E49" s="19" t="s">
        <v>27</v>
      </c>
      <c r="F49" s="20">
        <v>6</v>
      </c>
      <c r="G49" s="34">
        <f t="shared" si="2"/>
        <v>0</v>
      </c>
      <c r="H49" s="11"/>
      <c r="I49" s="62"/>
      <c r="J49" s="34">
        <f t="shared" si="0"/>
        <v>0</v>
      </c>
      <c r="K49" s="34">
        <f t="shared" si="1"/>
        <v>0</v>
      </c>
      <c r="L49" s="65"/>
      <c r="M49" s="43">
        <f t="shared" si="3"/>
        <v>0</v>
      </c>
    </row>
    <row r="50" spans="1:13" x14ac:dyDescent="0.3">
      <c r="A50" s="20" t="s">
        <v>59</v>
      </c>
      <c r="B50" s="20" t="s">
        <v>82</v>
      </c>
      <c r="C50" s="20" t="s">
        <v>83</v>
      </c>
      <c r="D50" s="21" t="s">
        <v>84</v>
      </c>
      <c r="E50" s="19" t="s">
        <v>27</v>
      </c>
      <c r="F50" s="20">
        <v>12</v>
      </c>
      <c r="G50" s="34">
        <f t="shared" si="2"/>
        <v>0</v>
      </c>
      <c r="H50" s="11"/>
      <c r="I50" s="62"/>
      <c r="J50" s="34">
        <f t="shared" si="0"/>
        <v>0</v>
      </c>
      <c r="K50" s="34">
        <f t="shared" si="1"/>
        <v>0</v>
      </c>
      <c r="L50" s="65"/>
      <c r="M50" s="43">
        <f t="shared" si="3"/>
        <v>0</v>
      </c>
    </row>
    <row r="51" spans="1:13" x14ac:dyDescent="0.3">
      <c r="A51" s="20" t="s">
        <v>59</v>
      </c>
      <c r="B51" s="20" t="s">
        <v>82</v>
      </c>
      <c r="C51" s="20" t="s">
        <v>83</v>
      </c>
      <c r="D51" s="21" t="s">
        <v>85</v>
      </c>
      <c r="E51" s="19" t="s">
        <v>86</v>
      </c>
      <c r="F51" s="20">
        <v>12</v>
      </c>
      <c r="G51" s="34">
        <f t="shared" si="2"/>
        <v>0</v>
      </c>
      <c r="H51" s="11"/>
      <c r="I51" s="62"/>
      <c r="J51" s="34">
        <f t="shared" si="0"/>
        <v>0</v>
      </c>
      <c r="K51" s="34">
        <f t="shared" si="1"/>
        <v>0</v>
      </c>
      <c r="L51" s="65"/>
      <c r="M51" s="43">
        <f t="shared" si="3"/>
        <v>0</v>
      </c>
    </row>
    <row r="52" spans="1:13" x14ac:dyDescent="0.3">
      <c r="A52" s="20" t="s">
        <v>59</v>
      </c>
      <c r="B52" s="20" t="s">
        <v>82</v>
      </c>
      <c r="C52" s="20" t="s">
        <v>83</v>
      </c>
      <c r="D52" s="21" t="s">
        <v>87</v>
      </c>
      <c r="E52" s="19" t="s">
        <v>86</v>
      </c>
      <c r="F52" s="20">
        <v>12</v>
      </c>
      <c r="G52" s="34">
        <f t="shared" si="2"/>
        <v>0</v>
      </c>
      <c r="H52" s="11"/>
      <c r="I52" s="62"/>
      <c r="J52" s="34">
        <f t="shared" si="0"/>
        <v>0</v>
      </c>
      <c r="K52" s="34">
        <f t="shared" si="1"/>
        <v>0</v>
      </c>
      <c r="L52" s="65"/>
      <c r="M52" s="43">
        <f t="shared" si="3"/>
        <v>0</v>
      </c>
    </row>
    <row r="53" spans="1:13" x14ac:dyDescent="0.3">
      <c r="A53" s="20" t="s">
        <v>59</v>
      </c>
      <c r="B53" s="20" t="s">
        <v>82</v>
      </c>
      <c r="C53" s="20" t="s">
        <v>83</v>
      </c>
      <c r="D53" s="21" t="s">
        <v>88</v>
      </c>
      <c r="E53" s="69" t="s">
        <v>27</v>
      </c>
      <c r="F53" s="20">
        <v>12</v>
      </c>
      <c r="G53" s="34">
        <f t="shared" si="2"/>
        <v>0</v>
      </c>
      <c r="H53" s="11"/>
      <c r="I53" s="62"/>
      <c r="J53" s="34">
        <f t="shared" si="0"/>
        <v>0</v>
      </c>
      <c r="K53" s="34">
        <f t="shared" si="1"/>
        <v>0</v>
      </c>
      <c r="L53" s="65"/>
      <c r="M53" s="43">
        <f t="shared" si="3"/>
        <v>0</v>
      </c>
    </row>
    <row r="54" spans="1:13" x14ac:dyDescent="0.3">
      <c r="A54" s="20" t="s">
        <v>59</v>
      </c>
      <c r="B54" s="20" t="s">
        <v>82</v>
      </c>
      <c r="C54" s="20" t="s">
        <v>83</v>
      </c>
      <c r="D54" s="21" t="s">
        <v>89</v>
      </c>
      <c r="E54" s="69" t="s">
        <v>86</v>
      </c>
      <c r="F54" s="20">
        <v>12</v>
      </c>
      <c r="G54" s="34">
        <f t="shared" si="2"/>
        <v>0</v>
      </c>
      <c r="H54" s="11"/>
      <c r="I54" s="62"/>
      <c r="J54" s="34">
        <f t="shared" si="0"/>
        <v>0</v>
      </c>
      <c r="K54" s="34">
        <f t="shared" si="1"/>
        <v>0</v>
      </c>
      <c r="L54" s="65"/>
      <c r="M54" s="43">
        <f t="shared" si="3"/>
        <v>0</v>
      </c>
    </row>
    <row r="55" spans="1:13" x14ac:dyDescent="0.3">
      <c r="A55" s="20" t="s">
        <v>59</v>
      </c>
      <c r="B55" s="20" t="s">
        <v>82</v>
      </c>
      <c r="C55" s="20" t="s">
        <v>83</v>
      </c>
      <c r="D55" s="21" t="s">
        <v>90</v>
      </c>
      <c r="E55" s="19" t="s">
        <v>86</v>
      </c>
      <c r="F55" s="20">
        <v>6</v>
      </c>
      <c r="G55" s="34">
        <f t="shared" si="2"/>
        <v>0</v>
      </c>
      <c r="H55" s="11"/>
      <c r="I55" s="62"/>
      <c r="J55" s="34">
        <f t="shared" si="0"/>
        <v>0</v>
      </c>
      <c r="K55" s="34">
        <f t="shared" si="1"/>
        <v>0</v>
      </c>
      <c r="L55" s="65"/>
      <c r="M55" s="43">
        <f t="shared" si="3"/>
        <v>0</v>
      </c>
    </row>
    <row r="56" spans="1:13" x14ac:dyDescent="0.3">
      <c r="A56" s="20" t="s">
        <v>59</v>
      </c>
      <c r="B56" s="20" t="s">
        <v>82</v>
      </c>
      <c r="C56" s="20" t="s">
        <v>83</v>
      </c>
      <c r="D56" s="21" t="s">
        <v>91</v>
      </c>
      <c r="E56" s="19" t="s">
        <v>86</v>
      </c>
      <c r="F56" s="20">
        <v>6</v>
      </c>
      <c r="G56" s="34">
        <f t="shared" si="2"/>
        <v>0</v>
      </c>
      <c r="H56" s="11"/>
      <c r="I56" s="62"/>
      <c r="J56" s="34">
        <f t="shared" si="0"/>
        <v>0</v>
      </c>
      <c r="K56" s="34">
        <f t="shared" si="1"/>
        <v>0</v>
      </c>
      <c r="L56" s="65"/>
      <c r="M56" s="43">
        <f t="shared" si="3"/>
        <v>0</v>
      </c>
    </row>
    <row r="57" spans="1:13" x14ac:dyDescent="0.3">
      <c r="A57" s="20" t="s">
        <v>59</v>
      </c>
      <c r="B57" s="20" t="s">
        <v>82</v>
      </c>
      <c r="C57" s="20" t="s">
        <v>83</v>
      </c>
      <c r="D57" s="21" t="s">
        <v>92</v>
      </c>
      <c r="E57" s="19" t="s">
        <v>27</v>
      </c>
      <c r="F57" s="20">
        <v>6</v>
      </c>
      <c r="G57" s="34">
        <f t="shared" si="2"/>
        <v>0</v>
      </c>
      <c r="H57" s="11"/>
      <c r="I57" s="62"/>
      <c r="J57" s="34">
        <f t="shared" si="0"/>
        <v>0</v>
      </c>
      <c r="K57" s="34">
        <f t="shared" si="1"/>
        <v>0</v>
      </c>
      <c r="L57" s="65"/>
      <c r="M57" s="43">
        <f t="shared" si="3"/>
        <v>0</v>
      </c>
    </row>
    <row r="58" spans="1:13" x14ac:dyDescent="0.3">
      <c r="A58" s="20" t="s">
        <v>59</v>
      </c>
      <c r="B58" s="20" t="s">
        <v>82</v>
      </c>
      <c r="C58" s="20" t="s">
        <v>83</v>
      </c>
      <c r="D58" s="21" t="s">
        <v>93</v>
      </c>
      <c r="E58" s="19" t="s">
        <v>86</v>
      </c>
      <c r="F58" s="20">
        <v>6</v>
      </c>
      <c r="G58" s="34">
        <f t="shared" si="2"/>
        <v>0</v>
      </c>
      <c r="H58" s="11"/>
      <c r="I58" s="62"/>
      <c r="J58" s="34">
        <f t="shared" si="0"/>
        <v>0</v>
      </c>
      <c r="K58" s="34">
        <f t="shared" si="1"/>
        <v>0</v>
      </c>
      <c r="L58" s="65"/>
      <c r="M58" s="43">
        <f t="shared" si="3"/>
        <v>0</v>
      </c>
    </row>
    <row r="59" spans="1:13" x14ac:dyDescent="0.3">
      <c r="A59" s="20" t="s">
        <v>59</v>
      </c>
      <c r="B59" s="20" t="s">
        <v>82</v>
      </c>
      <c r="C59" s="20" t="s">
        <v>83</v>
      </c>
      <c r="D59" s="21" t="s">
        <v>94</v>
      </c>
      <c r="E59" s="19" t="s">
        <v>86</v>
      </c>
      <c r="F59" s="20">
        <v>6</v>
      </c>
      <c r="G59" s="34">
        <f t="shared" si="2"/>
        <v>0</v>
      </c>
      <c r="H59" s="11"/>
      <c r="I59" s="62"/>
      <c r="J59" s="34">
        <f t="shared" si="0"/>
        <v>0</v>
      </c>
      <c r="K59" s="34">
        <f t="shared" si="1"/>
        <v>0</v>
      </c>
      <c r="L59" s="65"/>
      <c r="M59" s="43">
        <f t="shared" si="3"/>
        <v>0</v>
      </c>
    </row>
    <row r="60" spans="1:13" x14ac:dyDescent="0.3">
      <c r="A60" s="20" t="s">
        <v>59</v>
      </c>
      <c r="B60" s="20" t="s">
        <v>82</v>
      </c>
      <c r="C60" s="20" t="s">
        <v>83</v>
      </c>
      <c r="D60" s="55" t="s">
        <v>95</v>
      </c>
      <c r="E60" s="56" t="s">
        <v>86</v>
      </c>
      <c r="F60" s="57"/>
      <c r="G60" s="34">
        <f t="shared" si="2"/>
        <v>0</v>
      </c>
      <c r="H60" s="11"/>
      <c r="I60" s="62"/>
      <c r="J60" s="34">
        <f t="shared" si="0"/>
        <v>0</v>
      </c>
      <c r="K60" s="34">
        <f t="shared" si="1"/>
        <v>0</v>
      </c>
      <c r="L60" s="65"/>
      <c r="M60" s="43">
        <f t="shared" si="3"/>
        <v>0</v>
      </c>
    </row>
    <row r="61" spans="1:13" x14ac:dyDescent="0.3">
      <c r="A61" s="20" t="s">
        <v>59</v>
      </c>
      <c r="B61" s="20" t="s">
        <v>82</v>
      </c>
      <c r="C61" s="20" t="s">
        <v>83</v>
      </c>
      <c r="D61" s="55" t="s">
        <v>96</v>
      </c>
      <c r="E61" s="56" t="s">
        <v>86</v>
      </c>
      <c r="F61" s="57">
        <v>6</v>
      </c>
      <c r="G61" s="34">
        <f>H61*1.07</f>
        <v>0</v>
      </c>
      <c r="H61" s="11"/>
      <c r="I61" s="62"/>
      <c r="J61" s="34">
        <f>G61*I61</f>
        <v>0</v>
      </c>
      <c r="K61" s="34">
        <f>H61*I61</f>
        <v>0</v>
      </c>
      <c r="L61" s="65"/>
      <c r="M61" s="43">
        <f>K61*L61</f>
        <v>0</v>
      </c>
    </row>
    <row r="62" spans="1:13" x14ac:dyDescent="0.3">
      <c r="A62" s="20" t="s">
        <v>59</v>
      </c>
      <c r="B62" s="20" t="s">
        <v>82</v>
      </c>
      <c r="C62" s="20" t="s">
        <v>83</v>
      </c>
      <c r="D62" s="55" t="s">
        <v>97</v>
      </c>
      <c r="E62" s="56" t="s">
        <v>86</v>
      </c>
      <c r="F62" s="57">
        <v>12</v>
      </c>
      <c r="G62" s="34">
        <f t="shared" si="2"/>
        <v>0</v>
      </c>
      <c r="H62" s="11"/>
      <c r="I62" s="62"/>
      <c r="J62" s="34">
        <f t="shared" si="0"/>
        <v>0</v>
      </c>
      <c r="K62" s="34">
        <f t="shared" si="1"/>
        <v>0</v>
      </c>
      <c r="L62" s="65"/>
      <c r="M62" s="43">
        <f t="shared" si="3"/>
        <v>0</v>
      </c>
    </row>
    <row r="63" spans="1:13" x14ac:dyDescent="0.3">
      <c r="A63" s="20" t="s">
        <v>98</v>
      </c>
      <c r="B63" s="20" t="s">
        <v>99</v>
      </c>
      <c r="C63" s="20" t="s">
        <v>100</v>
      </c>
      <c r="D63" s="21" t="s">
        <v>101</v>
      </c>
      <c r="E63" s="19" t="s">
        <v>27</v>
      </c>
      <c r="F63" s="20">
        <v>12</v>
      </c>
      <c r="G63" s="34">
        <f t="shared" si="2"/>
        <v>0</v>
      </c>
      <c r="H63" s="11"/>
      <c r="I63" s="62"/>
      <c r="J63" s="34">
        <f t="shared" si="0"/>
        <v>0</v>
      </c>
      <c r="K63" s="34">
        <f t="shared" si="1"/>
        <v>0</v>
      </c>
      <c r="L63" s="65"/>
      <c r="M63" s="43">
        <f t="shared" si="3"/>
        <v>0</v>
      </c>
    </row>
    <row r="64" spans="1:13" x14ac:dyDescent="0.3">
      <c r="A64" s="20" t="s">
        <v>98</v>
      </c>
      <c r="B64" s="20" t="s">
        <v>99</v>
      </c>
      <c r="C64" s="20" t="s">
        <v>100</v>
      </c>
      <c r="D64" s="70" t="s">
        <v>102</v>
      </c>
      <c r="E64" s="71" t="s">
        <v>27</v>
      </c>
      <c r="F64" s="72">
        <v>12</v>
      </c>
      <c r="G64" s="34">
        <f t="shared" si="2"/>
        <v>0</v>
      </c>
      <c r="H64" s="11"/>
      <c r="I64" s="62"/>
      <c r="J64" s="34">
        <f t="shared" si="0"/>
        <v>0</v>
      </c>
      <c r="K64" s="34">
        <f t="shared" si="1"/>
        <v>0</v>
      </c>
      <c r="L64" s="65"/>
      <c r="M64" s="43">
        <f t="shared" si="3"/>
        <v>0</v>
      </c>
    </row>
    <row r="65" spans="1:13" x14ac:dyDescent="0.3">
      <c r="A65" s="20" t="s">
        <v>98</v>
      </c>
      <c r="B65" s="20" t="s">
        <v>99</v>
      </c>
      <c r="C65" s="20" t="s">
        <v>100</v>
      </c>
      <c r="D65" s="70" t="s">
        <v>103</v>
      </c>
      <c r="E65" s="71" t="s">
        <v>27</v>
      </c>
      <c r="F65" s="72">
        <v>12</v>
      </c>
      <c r="G65" s="34">
        <f t="shared" si="2"/>
        <v>0</v>
      </c>
      <c r="H65" s="11"/>
      <c r="I65" s="62"/>
      <c r="J65" s="34">
        <f t="shared" si="0"/>
        <v>0</v>
      </c>
      <c r="K65" s="34">
        <f t="shared" si="1"/>
        <v>0</v>
      </c>
      <c r="L65" s="65"/>
      <c r="M65" s="43">
        <f t="shared" si="3"/>
        <v>0</v>
      </c>
    </row>
    <row r="66" spans="1:13" x14ac:dyDescent="0.3">
      <c r="A66" s="20" t="s">
        <v>59</v>
      </c>
      <c r="B66" s="20" t="s">
        <v>104</v>
      </c>
      <c r="C66" s="20" t="s">
        <v>105</v>
      </c>
      <c r="D66" s="21" t="s">
        <v>106</v>
      </c>
      <c r="E66" s="19" t="s">
        <v>27</v>
      </c>
      <c r="F66" s="20">
        <v>6</v>
      </c>
      <c r="G66" s="34">
        <f t="shared" si="2"/>
        <v>0</v>
      </c>
      <c r="H66" s="11"/>
      <c r="I66" s="62"/>
      <c r="J66" s="34">
        <f t="shared" si="0"/>
        <v>0</v>
      </c>
      <c r="K66" s="34">
        <f t="shared" si="1"/>
        <v>0</v>
      </c>
      <c r="L66" s="65"/>
      <c r="M66" s="43">
        <f t="shared" si="3"/>
        <v>0</v>
      </c>
    </row>
    <row r="67" spans="1:13" x14ac:dyDescent="0.3">
      <c r="A67" s="20" t="s">
        <v>59</v>
      </c>
      <c r="B67" s="20" t="s">
        <v>107</v>
      </c>
      <c r="C67" s="20" t="s">
        <v>108</v>
      </c>
      <c r="D67" s="21" t="s">
        <v>109</v>
      </c>
      <c r="E67" s="19" t="s">
        <v>86</v>
      </c>
      <c r="F67" s="20">
        <v>12</v>
      </c>
      <c r="G67" s="34">
        <f t="shared" si="2"/>
        <v>0</v>
      </c>
      <c r="H67" s="11"/>
      <c r="I67" s="62"/>
      <c r="J67" s="34">
        <f t="shared" si="0"/>
        <v>0</v>
      </c>
      <c r="K67" s="34">
        <f t="shared" si="1"/>
        <v>0</v>
      </c>
      <c r="L67" s="65"/>
      <c r="M67" s="43">
        <f t="shared" si="3"/>
        <v>0</v>
      </c>
    </row>
    <row r="68" spans="1:13" x14ac:dyDescent="0.3">
      <c r="A68" s="20" t="s">
        <v>59</v>
      </c>
      <c r="B68" s="20" t="s">
        <v>107</v>
      </c>
      <c r="C68" s="20" t="s">
        <v>108</v>
      </c>
      <c r="D68" s="21" t="s">
        <v>110</v>
      </c>
      <c r="E68" s="19" t="s">
        <v>86</v>
      </c>
      <c r="F68" s="20">
        <v>12</v>
      </c>
      <c r="G68" s="34">
        <f t="shared" si="2"/>
        <v>0</v>
      </c>
      <c r="H68" s="11"/>
      <c r="I68" s="62"/>
      <c r="J68" s="34">
        <f t="shared" si="0"/>
        <v>0</v>
      </c>
      <c r="K68" s="34">
        <f t="shared" si="1"/>
        <v>0</v>
      </c>
      <c r="L68" s="65"/>
      <c r="M68" s="43">
        <f t="shared" si="3"/>
        <v>0</v>
      </c>
    </row>
    <row r="69" spans="1:13" x14ac:dyDescent="0.3">
      <c r="A69" s="20" t="s">
        <v>59</v>
      </c>
      <c r="B69" s="20" t="s">
        <v>107</v>
      </c>
      <c r="C69" s="20" t="s">
        <v>108</v>
      </c>
      <c r="D69" s="55" t="s">
        <v>111</v>
      </c>
      <c r="E69" s="56" t="s">
        <v>86</v>
      </c>
      <c r="F69" s="57"/>
      <c r="G69" s="34">
        <f t="shared" si="2"/>
        <v>0</v>
      </c>
      <c r="H69" s="11"/>
      <c r="I69" s="62"/>
      <c r="J69" s="34">
        <f t="shared" si="0"/>
        <v>0</v>
      </c>
      <c r="K69" s="34">
        <f t="shared" si="1"/>
        <v>0</v>
      </c>
      <c r="L69" s="65"/>
      <c r="M69" s="43">
        <f t="shared" si="3"/>
        <v>0</v>
      </c>
    </row>
    <row r="70" spans="1:13" x14ac:dyDescent="0.3">
      <c r="A70" s="20" t="s">
        <v>59</v>
      </c>
      <c r="B70" s="20" t="s">
        <v>107</v>
      </c>
      <c r="C70" s="20" t="s">
        <v>108</v>
      </c>
      <c r="D70" s="21" t="s">
        <v>112</v>
      </c>
      <c r="E70" s="19" t="s">
        <v>86</v>
      </c>
      <c r="F70" s="20">
        <v>12</v>
      </c>
      <c r="G70" s="34">
        <f t="shared" si="2"/>
        <v>0</v>
      </c>
      <c r="H70" s="11"/>
      <c r="I70" s="62"/>
      <c r="J70" s="34">
        <f t="shared" si="0"/>
        <v>0</v>
      </c>
      <c r="K70" s="34">
        <f t="shared" si="1"/>
        <v>0</v>
      </c>
      <c r="L70" s="65"/>
      <c r="M70" s="43">
        <f t="shared" si="3"/>
        <v>0</v>
      </c>
    </row>
    <row r="71" spans="1:13" x14ac:dyDescent="0.3">
      <c r="A71" s="20" t="s">
        <v>59</v>
      </c>
      <c r="B71" s="20" t="s">
        <v>107</v>
      </c>
      <c r="C71" s="20" t="s">
        <v>108</v>
      </c>
      <c r="D71" s="21" t="s">
        <v>113</v>
      </c>
      <c r="E71" s="19" t="s">
        <v>86</v>
      </c>
      <c r="F71" s="20">
        <v>12</v>
      </c>
      <c r="G71" s="34">
        <f t="shared" si="2"/>
        <v>0</v>
      </c>
      <c r="H71" s="11"/>
      <c r="I71" s="62"/>
      <c r="J71" s="34">
        <f t="shared" si="0"/>
        <v>0</v>
      </c>
      <c r="K71" s="34">
        <f t="shared" si="1"/>
        <v>0</v>
      </c>
      <c r="L71" s="65"/>
      <c r="M71" s="43">
        <f t="shared" si="3"/>
        <v>0</v>
      </c>
    </row>
    <row r="72" spans="1:13" x14ac:dyDescent="0.3">
      <c r="A72" s="20" t="s">
        <v>59</v>
      </c>
      <c r="B72" s="20" t="s">
        <v>107</v>
      </c>
      <c r="C72" s="20" t="s">
        <v>108</v>
      </c>
      <c r="D72" s="21" t="s">
        <v>114</v>
      </c>
      <c r="E72" s="19" t="s">
        <v>86</v>
      </c>
      <c r="F72" s="20">
        <v>12</v>
      </c>
      <c r="G72" s="34">
        <f t="shared" si="2"/>
        <v>0</v>
      </c>
      <c r="H72" s="11"/>
      <c r="I72" s="62"/>
      <c r="J72" s="34">
        <f t="shared" si="0"/>
        <v>0</v>
      </c>
      <c r="K72" s="34">
        <f t="shared" si="1"/>
        <v>0</v>
      </c>
      <c r="L72" s="65"/>
      <c r="M72" s="43">
        <f t="shared" si="3"/>
        <v>0</v>
      </c>
    </row>
    <row r="73" spans="1:13" x14ac:dyDescent="0.3">
      <c r="A73" s="20" t="s">
        <v>59</v>
      </c>
      <c r="B73" s="20" t="s">
        <v>107</v>
      </c>
      <c r="C73" s="20" t="s">
        <v>108</v>
      </c>
      <c r="D73" s="21" t="s">
        <v>115</v>
      </c>
      <c r="E73" s="19" t="s">
        <v>86</v>
      </c>
      <c r="F73" s="20">
        <v>6</v>
      </c>
      <c r="G73" s="34">
        <f t="shared" si="2"/>
        <v>0</v>
      </c>
      <c r="H73" s="11"/>
      <c r="I73" s="62"/>
      <c r="J73" s="34">
        <f t="shared" si="0"/>
        <v>0</v>
      </c>
      <c r="K73" s="34">
        <f t="shared" si="1"/>
        <v>0</v>
      </c>
      <c r="L73" s="65"/>
      <c r="M73" s="43">
        <f t="shared" si="3"/>
        <v>0</v>
      </c>
    </row>
    <row r="74" spans="1:13" x14ac:dyDescent="0.3">
      <c r="A74" s="20" t="s">
        <v>59</v>
      </c>
      <c r="B74" s="20" t="s">
        <v>107</v>
      </c>
      <c r="C74" s="20" t="s">
        <v>108</v>
      </c>
      <c r="D74" s="21" t="s">
        <v>116</v>
      </c>
      <c r="E74" s="19" t="s">
        <v>86</v>
      </c>
      <c r="F74" s="20">
        <v>6</v>
      </c>
      <c r="G74" s="34">
        <f t="shared" si="2"/>
        <v>0</v>
      </c>
      <c r="H74" s="11"/>
      <c r="I74" s="62"/>
      <c r="J74" s="34">
        <f t="shared" si="0"/>
        <v>0</v>
      </c>
      <c r="K74" s="34">
        <f t="shared" si="1"/>
        <v>0</v>
      </c>
      <c r="L74" s="65"/>
      <c r="M74" s="43">
        <f t="shared" si="3"/>
        <v>0</v>
      </c>
    </row>
    <row r="75" spans="1:13" x14ac:dyDescent="0.3">
      <c r="A75" s="20" t="s">
        <v>59</v>
      </c>
      <c r="B75" s="20" t="s">
        <v>107</v>
      </c>
      <c r="C75" s="20" t="s">
        <v>117</v>
      </c>
      <c r="D75" s="21" t="s">
        <v>118</v>
      </c>
      <c r="E75" s="19" t="s">
        <v>86</v>
      </c>
      <c r="F75" s="20">
        <v>12</v>
      </c>
      <c r="G75" s="34">
        <f t="shared" si="2"/>
        <v>0</v>
      </c>
      <c r="H75" s="11"/>
      <c r="I75" s="62"/>
      <c r="J75" s="34">
        <f t="shared" ref="J75:J151" si="4">G75*I75</f>
        <v>0</v>
      </c>
      <c r="K75" s="34">
        <f t="shared" ref="K75:K151" si="5">H75*I75</f>
        <v>0</v>
      </c>
      <c r="L75" s="65"/>
      <c r="M75" s="43">
        <f t="shared" si="3"/>
        <v>0</v>
      </c>
    </row>
    <row r="76" spans="1:13" x14ac:dyDescent="0.3">
      <c r="A76" s="20" t="s">
        <v>54</v>
      </c>
      <c r="B76" s="20" t="s">
        <v>107</v>
      </c>
      <c r="C76" s="20" t="s">
        <v>119</v>
      </c>
      <c r="D76" s="21" t="s">
        <v>120</v>
      </c>
      <c r="E76" s="19" t="s">
        <v>27</v>
      </c>
      <c r="F76" s="20">
        <v>6</v>
      </c>
      <c r="G76" s="34">
        <f t="shared" ref="G76:G152" si="6">H76*1.07</f>
        <v>0</v>
      </c>
      <c r="H76" s="11"/>
      <c r="I76" s="62"/>
      <c r="J76" s="34">
        <f t="shared" si="4"/>
        <v>0</v>
      </c>
      <c r="K76" s="34">
        <f t="shared" si="5"/>
        <v>0</v>
      </c>
      <c r="L76" s="65"/>
      <c r="M76" s="43">
        <f t="shared" ref="M76:M152" si="7">K76*L76</f>
        <v>0</v>
      </c>
    </row>
    <row r="77" spans="1:13" x14ac:dyDescent="0.3">
      <c r="A77" s="20" t="s">
        <v>54</v>
      </c>
      <c r="B77" s="20" t="s">
        <v>107</v>
      </c>
      <c r="C77" s="20" t="s">
        <v>119</v>
      </c>
      <c r="D77" s="21" t="s">
        <v>121</v>
      </c>
      <c r="E77" s="19" t="s">
        <v>27</v>
      </c>
      <c r="F77" s="20">
        <v>6</v>
      </c>
      <c r="G77" s="34">
        <f t="shared" si="6"/>
        <v>0</v>
      </c>
      <c r="H77" s="11"/>
      <c r="I77" s="62"/>
      <c r="J77" s="34">
        <f t="shared" si="4"/>
        <v>0</v>
      </c>
      <c r="K77" s="34">
        <f t="shared" si="5"/>
        <v>0</v>
      </c>
      <c r="L77" s="65"/>
      <c r="M77" s="43">
        <f t="shared" si="7"/>
        <v>0</v>
      </c>
    </row>
    <row r="78" spans="1:13" x14ac:dyDescent="0.3">
      <c r="A78" s="20" t="s">
        <v>54</v>
      </c>
      <c r="B78" s="20" t="s">
        <v>107</v>
      </c>
      <c r="C78" s="20" t="s">
        <v>119</v>
      </c>
      <c r="D78" s="21" t="s">
        <v>122</v>
      </c>
      <c r="E78" s="19" t="s">
        <v>27</v>
      </c>
      <c r="F78" s="20">
        <v>6</v>
      </c>
      <c r="G78" s="34">
        <f t="shared" si="6"/>
        <v>0</v>
      </c>
      <c r="H78" s="11"/>
      <c r="I78" s="62"/>
      <c r="J78" s="34">
        <f t="shared" si="4"/>
        <v>0</v>
      </c>
      <c r="K78" s="34">
        <f t="shared" si="5"/>
        <v>0</v>
      </c>
      <c r="L78" s="65"/>
      <c r="M78" s="43">
        <f t="shared" si="7"/>
        <v>0</v>
      </c>
    </row>
    <row r="79" spans="1:13" x14ac:dyDescent="0.3">
      <c r="A79" s="20" t="s">
        <v>23</v>
      </c>
      <c r="B79" s="20" t="s">
        <v>107</v>
      </c>
      <c r="C79" s="20" t="s">
        <v>123</v>
      </c>
      <c r="D79" s="21" t="s">
        <v>124</v>
      </c>
      <c r="E79" s="19" t="s">
        <v>27</v>
      </c>
      <c r="F79" s="20">
        <v>12</v>
      </c>
      <c r="G79" s="34">
        <f t="shared" si="6"/>
        <v>0</v>
      </c>
      <c r="H79" s="11"/>
      <c r="I79" s="62"/>
      <c r="J79" s="34">
        <f t="shared" si="4"/>
        <v>0</v>
      </c>
      <c r="K79" s="34">
        <f t="shared" si="5"/>
        <v>0</v>
      </c>
      <c r="L79" s="65"/>
      <c r="M79" s="43">
        <f t="shared" si="7"/>
        <v>0</v>
      </c>
    </row>
    <row r="80" spans="1:13" x14ac:dyDescent="0.3">
      <c r="A80" s="20" t="s">
        <v>23</v>
      </c>
      <c r="B80" s="20" t="s">
        <v>107</v>
      </c>
      <c r="C80" s="20" t="s">
        <v>123</v>
      </c>
      <c r="D80" s="21" t="s">
        <v>125</v>
      </c>
      <c r="E80" s="19" t="s">
        <v>27</v>
      </c>
      <c r="F80" s="20">
        <v>6</v>
      </c>
      <c r="G80" s="34">
        <f t="shared" si="6"/>
        <v>0</v>
      </c>
      <c r="H80" s="11"/>
      <c r="I80" s="62"/>
      <c r="J80" s="34">
        <f t="shared" si="4"/>
        <v>0</v>
      </c>
      <c r="K80" s="34">
        <f t="shared" si="5"/>
        <v>0</v>
      </c>
      <c r="L80" s="65"/>
      <c r="M80" s="43">
        <f t="shared" si="7"/>
        <v>0</v>
      </c>
    </row>
    <row r="81" spans="1:13" x14ac:dyDescent="0.3">
      <c r="A81" s="20" t="s">
        <v>23</v>
      </c>
      <c r="B81" s="20" t="s">
        <v>107</v>
      </c>
      <c r="C81" s="20" t="s">
        <v>123</v>
      </c>
      <c r="D81" s="21" t="s">
        <v>126</v>
      </c>
      <c r="E81" s="19" t="s">
        <v>27</v>
      </c>
      <c r="F81" s="20">
        <v>6</v>
      </c>
      <c r="G81" s="34">
        <f t="shared" si="6"/>
        <v>0</v>
      </c>
      <c r="H81" s="11"/>
      <c r="I81" s="62"/>
      <c r="J81" s="34">
        <f t="shared" si="4"/>
        <v>0</v>
      </c>
      <c r="K81" s="34">
        <f t="shared" si="5"/>
        <v>0</v>
      </c>
      <c r="L81" s="65"/>
      <c r="M81" s="43">
        <f t="shared" si="7"/>
        <v>0</v>
      </c>
    </row>
    <row r="82" spans="1:13" x14ac:dyDescent="0.3">
      <c r="A82" s="20" t="s">
        <v>71</v>
      </c>
      <c r="B82" s="20" t="s">
        <v>107</v>
      </c>
      <c r="C82" s="20" t="s">
        <v>127</v>
      </c>
      <c r="D82" s="21" t="s">
        <v>128</v>
      </c>
      <c r="E82" s="19" t="s">
        <v>27</v>
      </c>
      <c r="F82" s="20">
        <v>6</v>
      </c>
      <c r="G82" s="34">
        <f t="shared" si="6"/>
        <v>0</v>
      </c>
      <c r="H82" s="11"/>
      <c r="I82" s="62"/>
      <c r="J82" s="34">
        <f t="shared" si="4"/>
        <v>0</v>
      </c>
      <c r="K82" s="34">
        <f t="shared" si="5"/>
        <v>0</v>
      </c>
      <c r="L82" s="65"/>
      <c r="M82" s="43">
        <f t="shared" si="7"/>
        <v>0</v>
      </c>
    </row>
    <row r="83" spans="1:13" x14ac:dyDescent="0.3">
      <c r="A83" s="20" t="s">
        <v>98</v>
      </c>
      <c r="B83" s="20" t="s">
        <v>107</v>
      </c>
      <c r="C83" s="20" t="s">
        <v>129</v>
      </c>
      <c r="D83" s="21" t="s">
        <v>130</v>
      </c>
      <c r="E83" s="19" t="s">
        <v>27</v>
      </c>
      <c r="F83" s="20">
        <v>6</v>
      </c>
      <c r="G83" s="34">
        <f t="shared" si="6"/>
        <v>0</v>
      </c>
      <c r="H83" s="11"/>
      <c r="I83" s="62"/>
      <c r="J83" s="34">
        <f t="shared" si="4"/>
        <v>0</v>
      </c>
      <c r="K83" s="34">
        <f t="shared" si="5"/>
        <v>0</v>
      </c>
      <c r="L83" s="65"/>
      <c r="M83" s="43">
        <f t="shared" si="7"/>
        <v>0</v>
      </c>
    </row>
    <row r="84" spans="1:13" x14ac:dyDescent="0.3">
      <c r="A84" s="20" t="s">
        <v>98</v>
      </c>
      <c r="B84" s="20" t="s">
        <v>107</v>
      </c>
      <c r="C84" s="20" t="s">
        <v>129</v>
      </c>
      <c r="D84" s="21" t="s">
        <v>131</v>
      </c>
      <c r="E84" s="19" t="s">
        <v>27</v>
      </c>
      <c r="F84" s="20">
        <v>6</v>
      </c>
      <c r="G84" s="34">
        <f t="shared" si="6"/>
        <v>0</v>
      </c>
      <c r="H84" s="11"/>
      <c r="I84" s="62"/>
      <c r="J84" s="34">
        <f t="shared" si="4"/>
        <v>0</v>
      </c>
      <c r="K84" s="34">
        <f t="shared" si="5"/>
        <v>0</v>
      </c>
      <c r="L84" s="65"/>
      <c r="M84" s="43">
        <f t="shared" si="7"/>
        <v>0</v>
      </c>
    </row>
    <row r="85" spans="1:13" x14ac:dyDescent="0.3">
      <c r="A85" s="20" t="s">
        <v>98</v>
      </c>
      <c r="B85" s="20" t="s">
        <v>107</v>
      </c>
      <c r="C85" s="20" t="s">
        <v>129</v>
      </c>
      <c r="D85" s="21" t="s">
        <v>132</v>
      </c>
      <c r="E85" s="19" t="s">
        <v>27</v>
      </c>
      <c r="F85" s="20">
        <v>3</v>
      </c>
      <c r="G85" s="34">
        <f t="shared" si="6"/>
        <v>0</v>
      </c>
      <c r="H85" s="11"/>
      <c r="I85" s="62"/>
      <c r="J85" s="34">
        <f t="shared" si="4"/>
        <v>0</v>
      </c>
      <c r="K85" s="34">
        <f t="shared" si="5"/>
        <v>0</v>
      </c>
      <c r="L85" s="65"/>
      <c r="M85" s="43">
        <f t="shared" si="7"/>
        <v>0</v>
      </c>
    </row>
    <row r="86" spans="1:13" x14ac:dyDescent="0.3">
      <c r="A86" s="20" t="s">
        <v>98</v>
      </c>
      <c r="B86" s="20" t="s">
        <v>107</v>
      </c>
      <c r="C86" s="20" t="s">
        <v>133</v>
      </c>
      <c r="D86" s="70" t="s">
        <v>134</v>
      </c>
      <c r="E86" s="71" t="s">
        <v>27</v>
      </c>
      <c r="F86" s="72">
        <v>6</v>
      </c>
      <c r="G86" s="34">
        <f t="shared" si="6"/>
        <v>0</v>
      </c>
      <c r="H86" s="11"/>
      <c r="I86" s="62"/>
      <c r="J86" s="34">
        <f t="shared" si="4"/>
        <v>0</v>
      </c>
      <c r="K86" s="34">
        <f t="shared" si="5"/>
        <v>0</v>
      </c>
      <c r="L86" s="65"/>
      <c r="M86" s="43">
        <f t="shared" si="7"/>
        <v>0</v>
      </c>
    </row>
    <row r="87" spans="1:13" x14ac:dyDescent="0.3">
      <c r="A87" s="20" t="s">
        <v>98</v>
      </c>
      <c r="B87" s="20" t="s">
        <v>107</v>
      </c>
      <c r="C87" s="20" t="s">
        <v>133</v>
      </c>
      <c r="D87" s="70" t="s">
        <v>135</v>
      </c>
      <c r="E87" s="71" t="s">
        <v>27</v>
      </c>
      <c r="F87" s="72">
        <v>6</v>
      </c>
      <c r="G87" s="34">
        <f t="shared" si="6"/>
        <v>0</v>
      </c>
      <c r="H87" s="11"/>
      <c r="I87" s="62"/>
      <c r="J87" s="34">
        <f t="shared" si="4"/>
        <v>0</v>
      </c>
      <c r="K87" s="34">
        <f t="shared" si="5"/>
        <v>0</v>
      </c>
      <c r="L87" s="65"/>
      <c r="M87" s="43">
        <f t="shared" si="7"/>
        <v>0</v>
      </c>
    </row>
    <row r="88" spans="1:13" x14ac:dyDescent="0.3">
      <c r="A88" s="20" t="s">
        <v>98</v>
      </c>
      <c r="B88" s="20" t="s">
        <v>107</v>
      </c>
      <c r="C88" s="20" t="s">
        <v>133</v>
      </c>
      <c r="D88" s="70" t="s">
        <v>136</v>
      </c>
      <c r="E88" s="71" t="s">
        <v>27</v>
      </c>
      <c r="F88" s="72">
        <v>6</v>
      </c>
      <c r="G88" s="34">
        <f t="shared" si="6"/>
        <v>0</v>
      </c>
      <c r="H88" s="11"/>
      <c r="I88" s="62"/>
      <c r="J88" s="34">
        <f t="shared" si="4"/>
        <v>0</v>
      </c>
      <c r="K88" s="34">
        <f t="shared" si="5"/>
        <v>0</v>
      </c>
      <c r="L88" s="65"/>
      <c r="M88" s="43">
        <f t="shared" si="7"/>
        <v>0</v>
      </c>
    </row>
    <row r="89" spans="1:13" x14ac:dyDescent="0.3">
      <c r="A89" s="20" t="s">
        <v>98</v>
      </c>
      <c r="B89" s="20" t="s">
        <v>107</v>
      </c>
      <c r="C89" s="20" t="s">
        <v>133</v>
      </c>
      <c r="D89" s="70" t="s">
        <v>137</v>
      </c>
      <c r="E89" s="71" t="s">
        <v>27</v>
      </c>
      <c r="F89" s="72">
        <v>6</v>
      </c>
      <c r="G89" s="34">
        <f t="shared" si="6"/>
        <v>0</v>
      </c>
      <c r="H89" s="11"/>
      <c r="I89" s="62"/>
      <c r="J89" s="34">
        <f t="shared" si="4"/>
        <v>0</v>
      </c>
      <c r="K89" s="34">
        <f t="shared" si="5"/>
        <v>0</v>
      </c>
      <c r="L89" s="65"/>
      <c r="M89" s="43">
        <f t="shared" si="7"/>
        <v>0</v>
      </c>
    </row>
    <row r="90" spans="1:13" x14ac:dyDescent="0.3">
      <c r="A90" s="20" t="s">
        <v>54</v>
      </c>
      <c r="B90" s="20" t="s">
        <v>138</v>
      </c>
      <c r="C90" s="20" t="s">
        <v>139</v>
      </c>
      <c r="D90" s="21" t="s">
        <v>140</v>
      </c>
      <c r="E90" s="19" t="s">
        <v>141</v>
      </c>
      <c r="F90" s="20">
        <v>12</v>
      </c>
      <c r="G90" s="34">
        <f t="shared" si="6"/>
        <v>0</v>
      </c>
      <c r="H90" s="11"/>
      <c r="I90" s="62"/>
      <c r="J90" s="34">
        <f t="shared" si="4"/>
        <v>0</v>
      </c>
      <c r="K90" s="34">
        <f t="shared" si="5"/>
        <v>0</v>
      </c>
      <c r="L90" s="65"/>
      <c r="M90" s="43">
        <f t="shared" si="7"/>
        <v>0</v>
      </c>
    </row>
    <row r="91" spans="1:13" x14ac:dyDescent="0.3">
      <c r="A91" s="20" t="s">
        <v>54</v>
      </c>
      <c r="B91" s="20" t="s">
        <v>138</v>
      </c>
      <c r="C91" s="20" t="s">
        <v>139</v>
      </c>
      <c r="D91" s="21" t="s">
        <v>142</v>
      </c>
      <c r="E91" s="19" t="s">
        <v>27</v>
      </c>
      <c r="F91" s="20">
        <v>12</v>
      </c>
      <c r="G91" s="34">
        <f t="shared" si="6"/>
        <v>0</v>
      </c>
      <c r="H91" s="11"/>
      <c r="I91" s="62"/>
      <c r="J91" s="34">
        <f t="shared" si="4"/>
        <v>0</v>
      </c>
      <c r="K91" s="34">
        <f t="shared" si="5"/>
        <v>0</v>
      </c>
      <c r="L91" s="65"/>
      <c r="M91" s="43">
        <f t="shared" si="7"/>
        <v>0</v>
      </c>
    </row>
    <row r="92" spans="1:13" x14ac:dyDescent="0.3">
      <c r="A92" s="20" t="s">
        <v>54</v>
      </c>
      <c r="B92" s="20" t="s">
        <v>138</v>
      </c>
      <c r="C92" s="20" t="s">
        <v>139</v>
      </c>
      <c r="D92" s="21" t="s">
        <v>143</v>
      </c>
      <c r="E92" s="19" t="s">
        <v>27</v>
      </c>
      <c r="F92" s="20">
        <v>12</v>
      </c>
      <c r="G92" s="34">
        <f t="shared" si="6"/>
        <v>0</v>
      </c>
      <c r="H92" s="11"/>
      <c r="I92" s="62"/>
      <c r="J92" s="34">
        <f t="shared" si="4"/>
        <v>0</v>
      </c>
      <c r="K92" s="34">
        <f t="shared" si="5"/>
        <v>0</v>
      </c>
      <c r="L92" s="65"/>
      <c r="M92" s="43">
        <f t="shared" si="7"/>
        <v>0</v>
      </c>
    </row>
    <row r="93" spans="1:13" x14ac:dyDescent="0.3">
      <c r="A93" s="20" t="s">
        <v>54</v>
      </c>
      <c r="B93" s="20" t="s">
        <v>138</v>
      </c>
      <c r="C93" s="20" t="s">
        <v>139</v>
      </c>
      <c r="D93" s="21" t="s">
        <v>144</v>
      </c>
      <c r="E93" s="19" t="s">
        <v>27</v>
      </c>
      <c r="F93" s="20">
        <v>12</v>
      </c>
      <c r="G93" s="34">
        <f t="shared" si="6"/>
        <v>0</v>
      </c>
      <c r="H93" s="11"/>
      <c r="I93" s="62"/>
      <c r="J93" s="34">
        <f t="shared" si="4"/>
        <v>0</v>
      </c>
      <c r="K93" s="34">
        <f t="shared" si="5"/>
        <v>0</v>
      </c>
      <c r="L93" s="65"/>
      <c r="M93" s="43">
        <f t="shared" si="7"/>
        <v>0</v>
      </c>
    </row>
    <row r="94" spans="1:13" x14ac:dyDescent="0.3">
      <c r="A94" s="20" t="s">
        <v>54</v>
      </c>
      <c r="B94" s="20" t="s">
        <v>138</v>
      </c>
      <c r="C94" s="20" t="s">
        <v>139</v>
      </c>
      <c r="D94" s="21" t="s">
        <v>145</v>
      </c>
      <c r="E94" s="19" t="s">
        <v>27</v>
      </c>
      <c r="F94" s="20">
        <v>12</v>
      </c>
      <c r="G94" s="34">
        <f t="shared" si="6"/>
        <v>0</v>
      </c>
      <c r="H94" s="11"/>
      <c r="I94" s="62"/>
      <c r="J94" s="34">
        <f t="shared" si="4"/>
        <v>0</v>
      </c>
      <c r="K94" s="34">
        <f t="shared" si="5"/>
        <v>0</v>
      </c>
      <c r="L94" s="65"/>
      <c r="M94" s="43">
        <f t="shared" si="7"/>
        <v>0</v>
      </c>
    </row>
    <row r="95" spans="1:13" x14ac:dyDescent="0.3">
      <c r="A95" s="20" t="s">
        <v>54</v>
      </c>
      <c r="B95" s="20" t="s">
        <v>138</v>
      </c>
      <c r="C95" s="20" t="s">
        <v>139</v>
      </c>
      <c r="D95" s="21" t="s">
        <v>146</v>
      </c>
      <c r="E95" s="19" t="s">
        <v>27</v>
      </c>
      <c r="F95" s="20">
        <v>3</v>
      </c>
      <c r="G95" s="34">
        <f t="shared" si="6"/>
        <v>0</v>
      </c>
      <c r="H95" s="11"/>
      <c r="I95" s="62"/>
      <c r="J95" s="34">
        <f t="shared" si="4"/>
        <v>0</v>
      </c>
      <c r="K95" s="34">
        <f t="shared" si="5"/>
        <v>0</v>
      </c>
      <c r="L95" s="65"/>
      <c r="M95" s="43">
        <f t="shared" si="7"/>
        <v>0</v>
      </c>
    </row>
    <row r="96" spans="1:13" x14ac:dyDescent="0.3">
      <c r="A96" s="20" t="s">
        <v>54</v>
      </c>
      <c r="B96" s="20" t="s">
        <v>138</v>
      </c>
      <c r="C96" s="20" t="s">
        <v>139</v>
      </c>
      <c r="D96" s="21" t="s">
        <v>147</v>
      </c>
      <c r="E96" s="19" t="s">
        <v>27</v>
      </c>
      <c r="F96" s="20">
        <v>12</v>
      </c>
      <c r="G96" s="34">
        <f t="shared" si="6"/>
        <v>0</v>
      </c>
      <c r="H96" s="11"/>
      <c r="I96" s="62"/>
      <c r="J96" s="34">
        <f t="shared" si="4"/>
        <v>0</v>
      </c>
      <c r="K96" s="34">
        <f t="shared" si="5"/>
        <v>0</v>
      </c>
      <c r="L96" s="65"/>
      <c r="M96" s="43">
        <f t="shared" si="7"/>
        <v>0</v>
      </c>
    </row>
    <row r="97" spans="1:13" x14ac:dyDescent="0.3">
      <c r="A97" s="20" t="s">
        <v>54</v>
      </c>
      <c r="B97" s="20" t="s">
        <v>138</v>
      </c>
      <c r="C97" s="20" t="s">
        <v>139</v>
      </c>
      <c r="D97" s="21" t="s">
        <v>148</v>
      </c>
      <c r="E97" s="19" t="s">
        <v>27</v>
      </c>
      <c r="F97" s="20">
        <v>12</v>
      </c>
      <c r="G97" s="34">
        <f t="shared" si="6"/>
        <v>0</v>
      </c>
      <c r="H97" s="11"/>
      <c r="I97" s="62"/>
      <c r="J97" s="34">
        <f t="shared" si="4"/>
        <v>0</v>
      </c>
      <c r="K97" s="34">
        <f t="shared" si="5"/>
        <v>0</v>
      </c>
      <c r="L97" s="65"/>
      <c r="M97" s="43">
        <f t="shared" si="7"/>
        <v>0</v>
      </c>
    </row>
    <row r="98" spans="1:13" x14ac:dyDescent="0.3">
      <c r="A98" s="20" t="s">
        <v>149</v>
      </c>
      <c r="B98" s="20" t="s">
        <v>150</v>
      </c>
      <c r="C98" s="20" t="s">
        <v>151</v>
      </c>
      <c r="D98" s="21" t="s">
        <v>151</v>
      </c>
      <c r="E98" s="69" t="s">
        <v>27</v>
      </c>
      <c r="F98" s="20">
        <v>12</v>
      </c>
      <c r="G98" s="34">
        <f t="shared" si="6"/>
        <v>0</v>
      </c>
      <c r="H98" s="11"/>
      <c r="I98" s="62"/>
      <c r="J98" s="34">
        <f t="shared" si="4"/>
        <v>0</v>
      </c>
      <c r="K98" s="34">
        <f t="shared" si="5"/>
        <v>0</v>
      </c>
      <c r="L98" s="65"/>
      <c r="M98" s="43">
        <f t="shared" si="7"/>
        <v>0</v>
      </c>
    </row>
    <row r="99" spans="1:13" x14ac:dyDescent="0.3">
      <c r="A99" s="20" t="s">
        <v>149</v>
      </c>
      <c r="B99" s="20" t="s">
        <v>150</v>
      </c>
      <c r="C99" s="20" t="s">
        <v>151</v>
      </c>
      <c r="D99" s="21" t="s">
        <v>151</v>
      </c>
      <c r="E99" s="69" t="s">
        <v>68</v>
      </c>
      <c r="F99" s="20">
        <v>6</v>
      </c>
      <c r="G99" s="34">
        <f t="shared" si="6"/>
        <v>0</v>
      </c>
      <c r="H99" s="11"/>
      <c r="I99" s="62"/>
      <c r="J99" s="34">
        <f t="shared" si="4"/>
        <v>0</v>
      </c>
      <c r="K99" s="34">
        <f t="shared" si="5"/>
        <v>0</v>
      </c>
      <c r="L99" s="65"/>
      <c r="M99" s="43">
        <f t="shared" si="7"/>
        <v>0</v>
      </c>
    </row>
    <row r="100" spans="1:13" x14ac:dyDescent="0.3">
      <c r="A100" s="20" t="s">
        <v>59</v>
      </c>
      <c r="B100" s="20" t="s">
        <v>150</v>
      </c>
      <c r="C100" s="20" t="s">
        <v>152</v>
      </c>
      <c r="D100" s="21" t="s">
        <v>152</v>
      </c>
      <c r="E100" s="19" t="s">
        <v>27</v>
      </c>
      <c r="F100" s="20">
        <v>12</v>
      </c>
      <c r="G100" s="34">
        <f t="shared" si="6"/>
        <v>0</v>
      </c>
      <c r="H100" s="11"/>
      <c r="I100" s="62"/>
      <c r="J100" s="34">
        <f t="shared" si="4"/>
        <v>0</v>
      </c>
      <c r="K100" s="34">
        <f t="shared" si="5"/>
        <v>0</v>
      </c>
      <c r="L100" s="65"/>
      <c r="M100" s="43">
        <f t="shared" si="7"/>
        <v>0</v>
      </c>
    </row>
    <row r="101" spans="1:13" x14ac:dyDescent="0.3">
      <c r="A101" s="20" t="s">
        <v>59</v>
      </c>
      <c r="B101" s="20" t="s">
        <v>150</v>
      </c>
      <c r="C101" s="20" t="s">
        <v>152</v>
      </c>
      <c r="D101" s="21" t="s">
        <v>153</v>
      </c>
      <c r="E101" s="19" t="s">
        <v>27</v>
      </c>
      <c r="F101" s="20">
        <v>12</v>
      </c>
      <c r="G101" s="34">
        <f t="shared" si="6"/>
        <v>0</v>
      </c>
      <c r="H101" s="11"/>
      <c r="I101" s="62"/>
      <c r="J101" s="34">
        <f t="shared" si="4"/>
        <v>0</v>
      </c>
      <c r="K101" s="34">
        <f t="shared" si="5"/>
        <v>0</v>
      </c>
      <c r="L101" s="65"/>
      <c r="M101" s="43">
        <f t="shared" si="7"/>
        <v>0</v>
      </c>
    </row>
    <row r="102" spans="1:13" x14ac:dyDescent="0.3">
      <c r="A102" s="20" t="s">
        <v>59</v>
      </c>
      <c r="B102" s="20" t="s">
        <v>150</v>
      </c>
      <c r="C102" s="20" t="s">
        <v>152</v>
      </c>
      <c r="D102" s="21" t="s">
        <v>154</v>
      </c>
      <c r="E102" s="19" t="s">
        <v>27</v>
      </c>
      <c r="F102" s="20">
        <v>6</v>
      </c>
      <c r="G102" s="34">
        <f t="shared" si="6"/>
        <v>0</v>
      </c>
      <c r="H102" s="11"/>
      <c r="I102" s="62"/>
      <c r="J102" s="34">
        <f t="shared" si="4"/>
        <v>0</v>
      </c>
      <c r="K102" s="34">
        <f t="shared" si="5"/>
        <v>0</v>
      </c>
      <c r="L102" s="65"/>
      <c r="M102" s="43">
        <f t="shared" si="7"/>
        <v>0</v>
      </c>
    </row>
    <row r="103" spans="1:13" x14ac:dyDescent="0.3">
      <c r="A103" s="20" t="s">
        <v>59</v>
      </c>
      <c r="B103" s="20" t="s">
        <v>150</v>
      </c>
      <c r="C103" s="20" t="s">
        <v>152</v>
      </c>
      <c r="D103" s="21" t="s">
        <v>155</v>
      </c>
      <c r="E103" s="19" t="s">
        <v>27</v>
      </c>
      <c r="F103" s="20">
        <v>6</v>
      </c>
      <c r="G103" s="34">
        <f t="shared" si="6"/>
        <v>0</v>
      </c>
      <c r="H103" s="11"/>
      <c r="I103" s="62"/>
      <c r="J103" s="34">
        <f t="shared" si="4"/>
        <v>0</v>
      </c>
      <c r="K103" s="34">
        <f t="shared" si="5"/>
        <v>0</v>
      </c>
      <c r="L103" s="65"/>
      <c r="M103" s="43">
        <f t="shared" si="7"/>
        <v>0</v>
      </c>
    </row>
    <row r="104" spans="1:13" x14ac:dyDescent="0.3">
      <c r="A104" s="20" t="s">
        <v>59</v>
      </c>
      <c r="B104" s="20" t="s">
        <v>150</v>
      </c>
      <c r="C104" s="20" t="s">
        <v>152</v>
      </c>
      <c r="D104" s="21" t="s">
        <v>156</v>
      </c>
      <c r="E104" s="19" t="s">
        <v>27</v>
      </c>
      <c r="F104" s="20">
        <v>6</v>
      </c>
      <c r="G104" s="34">
        <f t="shared" si="6"/>
        <v>0</v>
      </c>
      <c r="H104" s="11"/>
      <c r="I104" s="62"/>
      <c r="J104" s="34">
        <f t="shared" si="4"/>
        <v>0</v>
      </c>
      <c r="K104" s="34">
        <f t="shared" si="5"/>
        <v>0</v>
      </c>
      <c r="L104" s="65"/>
      <c r="M104" s="43">
        <f t="shared" si="7"/>
        <v>0</v>
      </c>
    </row>
    <row r="105" spans="1:13" x14ac:dyDescent="0.3">
      <c r="A105" s="20" t="s">
        <v>59</v>
      </c>
      <c r="B105" s="20" t="s">
        <v>150</v>
      </c>
      <c r="C105" s="20" t="s">
        <v>152</v>
      </c>
      <c r="D105" s="21" t="s">
        <v>157</v>
      </c>
      <c r="E105" s="19" t="s">
        <v>27</v>
      </c>
      <c r="F105" s="20">
        <v>6</v>
      </c>
      <c r="G105" s="34">
        <f t="shared" si="6"/>
        <v>0</v>
      </c>
      <c r="H105" s="11"/>
      <c r="I105" s="62"/>
      <c r="J105" s="34">
        <f t="shared" si="4"/>
        <v>0</v>
      </c>
      <c r="K105" s="34">
        <f t="shared" si="5"/>
        <v>0</v>
      </c>
      <c r="L105" s="65"/>
      <c r="M105" s="43">
        <f t="shared" si="7"/>
        <v>0</v>
      </c>
    </row>
    <row r="106" spans="1:13" x14ac:dyDescent="0.3">
      <c r="A106" s="20" t="s">
        <v>158</v>
      </c>
      <c r="B106" s="20" t="s">
        <v>150</v>
      </c>
      <c r="C106" s="20" t="s">
        <v>158</v>
      </c>
      <c r="D106" s="21" t="s">
        <v>159</v>
      </c>
      <c r="E106" s="69" t="s">
        <v>160</v>
      </c>
      <c r="F106" s="20">
        <v>24</v>
      </c>
      <c r="G106" s="34">
        <f t="shared" si="6"/>
        <v>0</v>
      </c>
      <c r="H106" s="11"/>
      <c r="I106" s="62"/>
      <c r="J106" s="34">
        <f t="shared" si="4"/>
        <v>0</v>
      </c>
      <c r="K106" s="34">
        <f t="shared" si="5"/>
        <v>0</v>
      </c>
      <c r="L106" s="65"/>
      <c r="M106" s="43">
        <f t="shared" si="7"/>
        <v>0</v>
      </c>
    </row>
    <row r="107" spans="1:13" x14ac:dyDescent="0.3">
      <c r="A107" s="20" t="s">
        <v>158</v>
      </c>
      <c r="B107" s="20" t="s">
        <v>150</v>
      </c>
      <c r="C107" s="20" t="s">
        <v>158</v>
      </c>
      <c r="D107" s="21" t="s">
        <v>159</v>
      </c>
      <c r="E107" s="69" t="s">
        <v>86</v>
      </c>
      <c r="F107" s="20">
        <v>12</v>
      </c>
      <c r="G107" s="34">
        <f t="shared" si="6"/>
        <v>0</v>
      </c>
      <c r="H107" s="11"/>
      <c r="I107" s="62"/>
      <c r="J107" s="34">
        <f t="shared" si="4"/>
        <v>0</v>
      </c>
      <c r="K107" s="34">
        <f t="shared" si="5"/>
        <v>0</v>
      </c>
      <c r="L107" s="65"/>
      <c r="M107" s="43">
        <f t="shared" si="7"/>
        <v>0</v>
      </c>
    </row>
    <row r="108" spans="1:13" x14ac:dyDescent="0.3">
      <c r="A108" s="20" t="s">
        <v>158</v>
      </c>
      <c r="B108" s="20" t="s">
        <v>150</v>
      </c>
      <c r="C108" s="20" t="s">
        <v>158</v>
      </c>
      <c r="D108" s="21" t="s">
        <v>159</v>
      </c>
      <c r="E108" s="69" t="s">
        <v>68</v>
      </c>
      <c r="F108" s="20">
        <v>12</v>
      </c>
      <c r="G108" s="34">
        <f t="shared" si="6"/>
        <v>0</v>
      </c>
      <c r="H108" s="11"/>
      <c r="I108" s="62"/>
      <c r="J108" s="34">
        <f t="shared" si="4"/>
        <v>0</v>
      </c>
      <c r="K108" s="34">
        <f t="shared" si="5"/>
        <v>0</v>
      </c>
      <c r="L108" s="65"/>
      <c r="M108" s="43">
        <f t="shared" si="7"/>
        <v>0</v>
      </c>
    </row>
    <row r="109" spans="1:13" x14ac:dyDescent="0.3">
      <c r="A109" s="20" t="s">
        <v>23</v>
      </c>
      <c r="B109" s="20" t="s">
        <v>150</v>
      </c>
      <c r="C109" s="20" t="s">
        <v>161</v>
      </c>
      <c r="D109" s="21" t="s">
        <v>162</v>
      </c>
      <c r="E109" s="19" t="s">
        <v>27</v>
      </c>
      <c r="F109" s="20">
        <v>6</v>
      </c>
      <c r="G109" s="34">
        <f t="shared" si="6"/>
        <v>0</v>
      </c>
      <c r="H109" s="11"/>
      <c r="I109" s="62"/>
      <c r="J109" s="34">
        <f t="shared" si="4"/>
        <v>0</v>
      </c>
      <c r="K109" s="34">
        <f t="shared" si="5"/>
        <v>0</v>
      </c>
      <c r="L109" s="65"/>
      <c r="M109" s="43">
        <f t="shared" si="7"/>
        <v>0</v>
      </c>
    </row>
    <row r="110" spans="1:13" x14ac:dyDescent="0.3">
      <c r="A110" s="20" t="s">
        <v>149</v>
      </c>
      <c r="B110" s="20" t="s">
        <v>163</v>
      </c>
      <c r="C110" s="20" t="s">
        <v>151</v>
      </c>
      <c r="D110" s="21" t="s">
        <v>164</v>
      </c>
      <c r="E110" s="19" t="s">
        <v>27</v>
      </c>
      <c r="F110" s="20">
        <v>6</v>
      </c>
      <c r="G110" s="34">
        <f t="shared" si="6"/>
        <v>0</v>
      </c>
      <c r="H110" s="11"/>
      <c r="I110" s="62"/>
      <c r="J110" s="34">
        <f t="shared" si="4"/>
        <v>0</v>
      </c>
      <c r="K110" s="34">
        <f t="shared" si="5"/>
        <v>0</v>
      </c>
      <c r="L110" s="65"/>
      <c r="M110" s="43">
        <f t="shared" si="7"/>
        <v>0</v>
      </c>
    </row>
    <row r="111" spans="1:13" x14ac:dyDescent="0.3">
      <c r="A111" s="20" t="s">
        <v>59</v>
      </c>
      <c r="B111" s="20" t="s">
        <v>163</v>
      </c>
      <c r="C111" s="20" t="s">
        <v>165</v>
      </c>
      <c r="D111" s="21" t="s">
        <v>166</v>
      </c>
      <c r="E111" s="19" t="s">
        <v>86</v>
      </c>
      <c r="F111" s="20">
        <v>6</v>
      </c>
      <c r="G111" s="34">
        <f t="shared" si="6"/>
        <v>0</v>
      </c>
      <c r="H111" s="11"/>
      <c r="I111" s="62"/>
      <c r="J111" s="34">
        <f t="shared" si="4"/>
        <v>0</v>
      </c>
      <c r="K111" s="34">
        <f t="shared" si="5"/>
        <v>0</v>
      </c>
      <c r="L111" s="65"/>
      <c r="M111" s="43">
        <f t="shared" si="7"/>
        <v>0</v>
      </c>
    </row>
    <row r="112" spans="1:13" x14ac:dyDescent="0.3">
      <c r="A112" s="20" t="s">
        <v>59</v>
      </c>
      <c r="B112" s="20" t="s">
        <v>163</v>
      </c>
      <c r="C112" s="20" t="s">
        <v>165</v>
      </c>
      <c r="D112" s="70" t="s">
        <v>167</v>
      </c>
      <c r="E112" s="73" t="s">
        <v>68</v>
      </c>
      <c r="F112" s="72">
        <v>6</v>
      </c>
      <c r="G112" s="34">
        <f t="shared" si="6"/>
        <v>0</v>
      </c>
      <c r="H112" s="11"/>
      <c r="I112" s="62"/>
      <c r="J112" s="34">
        <f t="shared" si="4"/>
        <v>0</v>
      </c>
      <c r="K112" s="34">
        <f t="shared" si="5"/>
        <v>0</v>
      </c>
      <c r="L112" s="65"/>
      <c r="M112" s="43">
        <f t="shared" si="7"/>
        <v>0</v>
      </c>
    </row>
    <row r="113" spans="1:13" x14ac:dyDescent="0.3">
      <c r="A113" s="20" t="s">
        <v>59</v>
      </c>
      <c r="B113" s="20" t="s">
        <v>163</v>
      </c>
      <c r="C113" s="20" t="s">
        <v>168</v>
      </c>
      <c r="D113" s="21" t="s">
        <v>169</v>
      </c>
      <c r="E113" s="19" t="s">
        <v>27</v>
      </c>
      <c r="F113" s="20">
        <v>6</v>
      </c>
      <c r="G113" s="34">
        <f t="shared" si="6"/>
        <v>0</v>
      </c>
      <c r="H113" s="11"/>
      <c r="I113" s="62"/>
      <c r="J113" s="34">
        <f t="shared" si="4"/>
        <v>0</v>
      </c>
      <c r="K113" s="34">
        <f t="shared" si="5"/>
        <v>0</v>
      </c>
      <c r="L113" s="65"/>
      <c r="M113" s="43">
        <f t="shared" si="7"/>
        <v>0</v>
      </c>
    </row>
    <row r="114" spans="1:13" x14ac:dyDescent="0.3">
      <c r="A114" s="20" t="s">
        <v>59</v>
      </c>
      <c r="B114" s="20" t="s">
        <v>163</v>
      </c>
      <c r="C114" s="20" t="s">
        <v>170</v>
      </c>
      <c r="D114" s="21" t="s">
        <v>171</v>
      </c>
      <c r="E114" s="19" t="s">
        <v>68</v>
      </c>
      <c r="F114" s="20">
        <v>6</v>
      </c>
      <c r="G114" s="34">
        <f t="shared" si="6"/>
        <v>0</v>
      </c>
      <c r="H114" s="11"/>
      <c r="I114" s="62"/>
      <c r="J114" s="34">
        <f t="shared" si="4"/>
        <v>0</v>
      </c>
      <c r="K114" s="34">
        <f t="shared" si="5"/>
        <v>0</v>
      </c>
      <c r="L114" s="65"/>
      <c r="M114" s="43">
        <f t="shared" si="7"/>
        <v>0</v>
      </c>
    </row>
    <row r="115" spans="1:13" x14ac:dyDescent="0.3">
      <c r="A115" s="20" t="s">
        <v>71</v>
      </c>
      <c r="B115" s="20" t="s">
        <v>163</v>
      </c>
      <c r="C115" s="20" t="s">
        <v>172</v>
      </c>
      <c r="D115" s="21" t="s">
        <v>172</v>
      </c>
      <c r="E115" s="19" t="s">
        <v>27</v>
      </c>
      <c r="F115" s="20">
        <v>6</v>
      </c>
      <c r="G115" s="34">
        <f t="shared" si="6"/>
        <v>0</v>
      </c>
      <c r="H115" s="11"/>
      <c r="I115" s="62"/>
      <c r="J115" s="34">
        <f t="shared" si="4"/>
        <v>0</v>
      </c>
      <c r="K115" s="34">
        <f t="shared" si="5"/>
        <v>0</v>
      </c>
      <c r="L115" s="65"/>
      <c r="M115" s="43">
        <f t="shared" si="7"/>
        <v>0</v>
      </c>
    </row>
    <row r="116" spans="1:13" x14ac:dyDescent="0.3">
      <c r="A116" s="20" t="s">
        <v>98</v>
      </c>
      <c r="B116" s="20" t="s">
        <v>163</v>
      </c>
      <c r="C116" s="20" t="s">
        <v>173</v>
      </c>
      <c r="D116" s="21" t="s">
        <v>173</v>
      </c>
      <c r="E116" s="19" t="s">
        <v>27</v>
      </c>
      <c r="F116" s="20">
        <v>6</v>
      </c>
      <c r="G116" s="34">
        <f t="shared" si="6"/>
        <v>0</v>
      </c>
      <c r="H116" s="11"/>
      <c r="I116" s="62"/>
      <c r="J116" s="34">
        <f t="shared" si="4"/>
        <v>0</v>
      </c>
      <c r="K116" s="34">
        <f t="shared" si="5"/>
        <v>0</v>
      </c>
      <c r="L116" s="65"/>
      <c r="M116" s="43">
        <f t="shared" si="7"/>
        <v>0</v>
      </c>
    </row>
    <row r="117" spans="1:13" x14ac:dyDescent="0.3">
      <c r="A117" s="20" t="s">
        <v>149</v>
      </c>
      <c r="B117" s="20" t="s">
        <v>163</v>
      </c>
      <c r="C117" s="20" t="s">
        <v>174</v>
      </c>
      <c r="D117" s="21" t="s">
        <v>174</v>
      </c>
      <c r="E117" s="19" t="s">
        <v>27</v>
      </c>
      <c r="F117" s="20">
        <v>6</v>
      </c>
      <c r="G117" s="34">
        <f t="shared" si="6"/>
        <v>0</v>
      </c>
      <c r="H117" s="11"/>
      <c r="I117" s="62"/>
      <c r="J117" s="34">
        <f t="shared" si="4"/>
        <v>0</v>
      </c>
      <c r="K117" s="34">
        <f t="shared" si="5"/>
        <v>0</v>
      </c>
      <c r="L117" s="65"/>
      <c r="M117" s="43">
        <f t="shared" si="7"/>
        <v>0</v>
      </c>
    </row>
    <row r="118" spans="1:13" x14ac:dyDescent="0.3">
      <c r="A118" s="20" t="s">
        <v>149</v>
      </c>
      <c r="B118" s="20" t="s">
        <v>163</v>
      </c>
      <c r="C118" s="20" t="s">
        <v>151</v>
      </c>
      <c r="D118" s="21" t="s">
        <v>175</v>
      </c>
      <c r="E118" s="19" t="s">
        <v>27</v>
      </c>
      <c r="F118" s="20">
        <v>6</v>
      </c>
      <c r="G118" s="34">
        <f t="shared" si="6"/>
        <v>0</v>
      </c>
      <c r="H118" s="11"/>
      <c r="I118" s="62"/>
      <c r="J118" s="34">
        <f t="shared" si="4"/>
        <v>0</v>
      </c>
      <c r="K118" s="34">
        <f t="shared" si="5"/>
        <v>0</v>
      </c>
      <c r="L118" s="65"/>
      <c r="M118" s="43">
        <f t="shared" si="7"/>
        <v>0</v>
      </c>
    </row>
    <row r="119" spans="1:13" x14ac:dyDescent="0.3">
      <c r="A119" s="20" t="s">
        <v>149</v>
      </c>
      <c r="B119" s="20" t="s">
        <v>163</v>
      </c>
      <c r="C119" s="20" t="s">
        <v>176</v>
      </c>
      <c r="D119" s="70" t="s">
        <v>177</v>
      </c>
      <c r="E119" s="71" t="s">
        <v>86</v>
      </c>
      <c r="F119" s="72">
        <v>6</v>
      </c>
      <c r="G119" s="34">
        <f t="shared" si="6"/>
        <v>0</v>
      </c>
      <c r="H119" s="11"/>
      <c r="I119" s="62"/>
      <c r="J119" s="34">
        <f t="shared" si="4"/>
        <v>0</v>
      </c>
      <c r="K119" s="34">
        <f t="shared" si="5"/>
        <v>0</v>
      </c>
      <c r="L119" s="65"/>
      <c r="M119" s="43">
        <f t="shared" si="7"/>
        <v>0</v>
      </c>
    </row>
    <row r="120" spans="1:13" x14ac:dyDescent="0.3">
      <c r="A120" s="20" t="s">
        <v>54</v>
      </c>
      <c r="B120" s="20" t="s">
        <v>163</v>
      </c>
      <c r="C120" s="20" t="s">
        <v>178</v>
      </c>
      <c r="D120" s="21" t="s">
        <v>179</v>
      </c>
      <c r="E120" s="19" t="s">
        <v>27</v>
      </c>
      <c r="F120" s="20">
        <v>6</v>
      </c>
      <c r="G120" s="34">
        <f t="shared" si="6"/>
        <v>0</v>
      </c>
      <c r="H120" s="11"/>
      <c r="I120" s="62"/>
      <c r="J120" s="34">
        <f t="shared" si="4"/>
        <v>0</v>
      </c>
      <c r="K120" s="34">
        <f t="shared" si="5"/>
        <v>0</v>
      </c>
      <c r="L120" s="65"/>
      <c r="M120" s="43">
        <f t="shared" si="7"/>
        <v>0</v>
      </c>
    </row>
    <row r="121" spans="1:13" x14ac:dyDescent="0.3">
      <c r="A121" s="20" t="s">
        <v>180</v>
      </c>
      <c r="B121" s="20" t="s">
        <v>163</v>
      </c>
      <c r="C121" s="20" t="s">
        <v>180</v>
      </c>
      <c r="D121" s="21" t="s">
        <v>181</v>
      </c>
      <c r="E121" s="19" t="s">
        <v>27</v>
      </c>
      <c r="F121" s="20">
        <v>6</v>
      </c>
      <c r="G121" s="34">
        <f t="shared" si="6"/>
        <v>0</v>
      </c>
      <c r="H121" s="11"/>
      <c r="I121" s="62"/>
      <c r="J121" s="34">
        <f t="shared" si="4"/>
        <v>0</v>
      </c>
      <c r="K121" s="34">
        <f t="shared" si="5"/>
        <v>0</v>
      </c>
      <c r="L121" s="65"/>
      <c r="M121" s="43">
        <f t="shared" si="7"/>
        <v>0</v>
      </c>
    </row>
    <row r="122" spans="1:13" x14ac:dyDescent="0.3">
      <c r="A122" s="20" t="s">
        <v>180</v>
      </c>
      <c r="B122" s="20" t="s">
        <v>163</v>
      </c>
      <c r="C122" s="20" t="s">
        <v>180</v>
      </c>
      <c r="D122" s="21" t="s">
        <v>182</v>
      </c>
      <c r="E122" s="19" t="s">
        <v>27</v>
      </c>
      <c r="F122" s="20">
        <v>6</v>
      </c>
      <c r="G122" s="34">
        <f t="shared" si="6"/>
        <v>0</v>
      </c>
      <c r="H122" s="11"/>
      <c r="I122" s="62"/>
      <c r="J122" s="34">
        <f t="shared" si="4"/>
        <v>0</v>
      </c>
      <c r="K122" s="34">
        <f t="shared" si="5"/>
        <v>0</v>
      </c>
      <c r="L122" s="65"/>
      <c r="M122" s="43">
        <f t="shared" si="7"/>
        <v>0</v>
      </c>
    </row>
    <row r="123" spans="1:13" x14ac:dyDescent="0.3">
      <c r="A123" s="20" t="s">
        <v>180</v>
      </c>
      <c r="B123" s="20" t="s">
        <v>163</v>
      </c>
      <c r="C123" s="20" t="s">
        <v>180</v>
      </c>
      <c r="D123" s="21" t="s">
        <v>183</v>
      </c>
      <c r="E123" s="19" t="s">
        <v>27</v>
      </c>
      <c r="F123" s="20">
        <v>6</v>
      </c>
      <c r="G123" s="34">
        <f t="shared" si="6"/>
        <v>0</v>
      </c>
      <c r="H123" s="11"/>
      <c r="I123" s="62"/>
      <c r="J123" s="34">
        <f t="shared" si="4"/>
        <v>0</v>
      </c>
      <c r="K123" s="34">
        <f t="shared" si="5"/>
        <v>0</v>
      </c>
      <c r="L123" s="65"/>
      <c r="M123" s="43">
        <f t="shared" si="7"/>
        <v>0</v>
      </c>
    </row>
    <row r="124" spans="1:13" x14ac:dyDescent="0.3">
      <c r="A124" s="20" t="s">
        <v>180</v>
      </c>
      <c r="B124" s="20" t="s">
        <v>163</v>
      </c>
      <c r="C124" s="20" t="s">
        <v>180</v>
      </c>
      <c r="D124" s="21" t="s">
        <v>184</v>
      </c>
      <c r="E124" s="19" t="s">
        <v>27</v>
      </c>
      <c r="F124" s="20">
        <v>6</v>
      </c>
      <c r="G124" s="34">
        <f t="shared" si="6"/>
        <v>0</v>
      </c>
      <c r="H124" s="11"/>
      <c r="I124" s="62"/>
      <c r="J124" s="34">
        <f t="shared" si="4"/>
        <v>0</v>
      </c>
      <c r="K124" s="34">
        <f t="shared" si="5"/>
        <v>0</v>
      </c>
      <c r="L124" s="65"/>
      <c r="M124" s="43">
        <f t="shared" si="7"/>
        <v>0</v>
      </c>
    </row>
    <row r="125" spans="1:13" x14ac:dyDescent="0.3">
      <c r="A125" s="20" t="s">
        <v>180</v>
      </c>
      <c r="B125" s="20" t="s">
        <v>163</v>
      </c>
      <c r="C125" s="20" t="s">
        <v>180</v>
      </c>
      <c r="D125" s="58" t="s">
        <v>185</v>
      </c>
      <c r="E125" s="59" t="s">
        <v>27</v>
      </c>
      <c r="F125" s="60">
        <v>6</v>
      </c>
      <c r="G125" s="34">
        <f t="shared" si="6"/>
        <v>0</v>
      </c>
      <c r="H125" s="11"/>
      <c r="I125" s="62"/>
      <c r="J125" s="34">
        <f t="shared" si="4"/>
        <v>0</v>
      </c>
      <c r="K125" s="34">
        <f t="shared" si="5"/>
        <v>0</v>
      </c>
      <c r="L125" s="65"/>
      <c r="M125" s="43">
        <f t="shared" si="7"/>
        <v>0</v>
      </c>
    </row>
    <row r="126" spans="1:13" x14ac:dyDescent="0.3">
      <c r="A126" s="20" t="s">
        <v>98</v>
      </c>
      <c r="B126" s="20" t="s">
        <v>163</v>
      </c>
      <c r="C126" s="20" t="s">
        <v>186</v>
      </c>
      <c r="D126" s="21" t="s">
        <v>187</v>
      </c>
      <c r="E126" s="19" t="s">
        <v>188</v>
      </c>
      <c r="F126" s="20">
        <v>6</v>
      </c>
      <c r="G126" s="34">
        <f t="shared" si="6"/>
        <v>0</v>
      </c>
      <c r="H126" s="11"/>
      <c r="I126" s="62"/>
      <c r="J126" s="34">
        <f t="shared" si="4"/>
        <v>0</v>
      </c>
      <c r="K126" s="34">
        <f t="shared" si="5"/>
        <v>0</v>
      </c>
      <c r="L126" s="65"/>
      <c r="M126" s="43">
        <f t="shared" si="7"/>
        <v>0</v>
      </c>
    </row>
    <row r="127" spans="1:13" x14ac:dyDescent="0.3">
      <c r="A127" s="20" t="s">
        <v>98</v>
      </c>
      <c r="B127" s="20" t="s">
        <v>163</v>
      </c>
      <c r="C127" s="20" t="s">
        <v>186</v>
      </c>
      <c r="D127" s="55" t="s">
        <v>189</v>
      </c>
      <c r="E127" s="56" t="s">
        <v>188</v>
      </c>
      <c r="F127" s="57">
        <v>6</v>
      </c>
      <c r="G127" s="34">
        <f t="shared" si="6"/>
        <v>0</v>
      </c>
      <c r="H127" s="11"/>
      <c r="I127" s="62"/>
      <c r="J127" s="34">
        <f t="shared" si="4"/>
        <v>0</v>
      </c>
      <c r="K127" s="34">
        <f t="shared" si="5"/>
        <v>0</v>
      </c>
      <c r="L127" s="65"/>
      <c r="M127" s="43">
        <f t="shared" si="7"/>
        <v>0</v>
      </c>
    </row>
    <row r="128" spans="1:13" x14ac:dyDescent="0.3">
      <c r="A128" s="20" t="s">
        <v>98</v>
      </c>
      <c r="B128" s="20" t="s">
        <v>163</v>
      </c>
      <c r="C128" s="20" t="s">
        <v>190</v>
      </c>
      <c r="D128" s="21" t="s">
        <v>191</v>
      </c>
      <c r="E128" s="19" t="s">
        <v>27</v>
      </c>
      <c r="F128" s="20">
        <v>6</v>
      </c>
      <c r="G128" s="34">
        <f t="shared" si="6"/>
        <v>0</v>
      </c>
      <c r="H128" s="11"/>
      <c r="I128" s="62"/>
      <c r="J128" s="34">
        <f t="shared" si="4"/>
        <v>0</v>
      </c>
      <c r="K128" s="34">
        <f t="shared" si="5"/>
        <v>0</v>
      </c>
      <c r="L128" s="65"/>
      <c r="M128" s="43">
        <f t="shared" si="7"/>
        <v>0</v>
      </c>
    </row>
    <row r="129" spans="1:13" x14ac:dyDescent="0.3">
      <c r="A129" s="20" t="s">
        <v>98</v>
      </c>
      <c r="B129" s="20" t="s">
        <v>163</v>
      </c>
      <c r="C129" s="20" t="s">
        <v>133</v>
      </c>
      <c r="D129" s="70" t="s">
        <v>192</v>
      </c>
      <c r="E129" s="71" t="s">
        <v>27</v>
      </c>
      <c r="F129" s="72">
        <v>6</v>
      </c>
      <c r="G129" s="34">
        <f t="shared" si="6"/>
        <v>0</v>
      </c>
      <c r="H129" s="11"/>
      <c r="I129" s="62"/>
      <c r="J129" s="34">
        <f t="shared" si="4"/>
        <v>0</v>
      </c>
      <c r="K129" s="34">
        <f t="shared" si="5"/>
        <v>0</v>
      </c>
      <c r="L129" s="65"/>
      <c r="M129" s="43">
        <f t="shared" si="7"/>
        <v>0</v>
      </c>
    </row>
    <row r="130" spans="1:13" x14ac:dyDescent="0.3">
      <c r="A130" s="20" t="s">
        <v>98</v>
      </c>
      <c r="B130" s="20" t="s">
        <v>163</v>
      </c>
      <c r="C130" s="20" t="s">
        <v>133</v>
      </c>
      <c r="D130" s="70" t="s">
        <v>193</v>
      </c>
      <c r="E130" s="71" t="s">
        <v>27</v>
      </c>
      <c r="F130" s="72">
        <v>6</v>
      </c>
      <c r="G130" s="34">
        <f t="shared" si="6"/>
        <v>0</v>
      </c>
      <c r="H130" s="11"/>
      <c r="I130" s="62"/>
      <c r="J130" s="34">
        <f t="shared" si="4"/>
        <v>0</v>
      </c>
      <c r="K130" s="34">
        <f t="shared" si="5"/>
        <v>0</v>
      </c>
      <c r="L130" s="65"/>
      <c r="M130" s="43">
        <f t="shared" si="7"/>
        <v>0</v>
      </c>
    </row>
    <row r="131" spans="1:13" x14ac:dyDescent="0.3">
      <c r="A131" s="20" t="s">
        <v>194</v>
      </c>
      <c r="B131" s="20" t="s">
        <v>163</v>
      </c>
      <c r="C131" s="20" t="s">
        <v>194</v>
      </c>
      <c r="D131" s="21" t="s">
        <v>195</v>
      </c>
      <c r="E131" s="19" t="s">
        <v>27</v>
      </c>
      <c r="F131" s="20">
        <v>6</v>
      </c>
      <c r="G131" s="34">
        <f t="shared" si="6"/>
        <v>0</v>
      </c>
      <c r="H131" s="11"/>
      <c r="I131" s="62"/>
      <c r="J131" s="34">
        <f t="shared" si="4"/>
        <v>0</v>
      </c>
      <c r="K131" s="34">
        <f t="shared" si="5"/>
        <v>0</v>
      </c>
      <c r="L131" s="65"/>
      <c r="M131" s="43">
        <f t="shared" si="7"/>
        <v>0</v>
      </c>
    </row>
    <row r="132" spans="1:13" x14ac:dyDescent="0.3">
      <c r="A132" s="20" t="s">
        <v>59</v>
      </c>
      <c r="B132" s="20" t="s">
        <v>196</v>
      </c>
      <c r="C132" s="60" t="s">
        <v>197</v>
      </c>
      <c r="D132" s="58" t="s">
        <v>198</v>
      </c>
      <c r="E132" s="59" t="s">
        <v>27</v>
      </c>
      <c r="F132" s="60">
        <v>6</v>
      </c>
      <c r="G132" s="34">
        <f t="shared" si="6"/>
        <v>0</v>
      </c>
      <c r="H132" s="11"/>
      <c r="I132" s="62"/>
      <c r="J132" s="34">
        <f t="shared" si="4"/>
        <v>0</v>
      </c>
      <c r="K132" s="34">
        <f t="shared" si="5"/>
        <v>0</v>
      </c>
      <c r="L132" s="65"/>
      <c r="M132" s="43">
        <f t="shared" si="7"/>
        <v>0</v>
      </c>
    </row>
    <row r="133" spans="1:13" x14ac:dyDescent="0.3">
      <c r="A133" s="20" t="s">
        <v>59</v>
      </c>
      <c r="B133" s="20" t="s">
        <v>196</v>
      </c>
      <c r="C133" s="60" t="s">
        <v>197</v>
      </c>
      <c r="D133" s="74" t="s">
        <v>199</v>
      </c>
      <c r="E133" s="75" t="s">
        <v>27</v>
      </c>
      <c r="F133" s="76">
        <v>6</v>
      </c>
      <c r="G133" s="34">
        <f t="shared" si="6"/>
        <v>0</v>
      </c>
      <c r="H133" s="11"/>
      <c r="I133" s="62"/>
      <c r="J133" s="34">
        <f t="shared" si="4"/>
        <v>0</v>
      </c>
      <c r="K133" s="34">
        <f t="shared" si="5"/>
        <v>0</v>
      </c>
      <c r="L133" s="65"/>
      <c r="M133" s="43">
        <f t="shared" si="7"/>
        <v>0</v>
      </c>
    </row>
    <row r="134" spans="1:13" x14ac:dyDescent="0.3">
      <c r="A134" s="20" t="s">
        <v>59</v>
      </c>
      <c r="B134" s="20" t="s">
        <v>196</v>
      </c>
      <c r="C134" s="60" t="s">
        <v>197</v>
      </c>
      <c r="D134" s="74" t="s">
        <v>200</v>
      </c>
      <c r="E134" s="75" t="s">
        <v>27</v>
      </c>
      <c r="F134" s="76">
        <v>6</v>
      </c>
      <c r="G134" s="34">
        <f t="shared" si="6"/>
        <v>0</v>
      </c>
      <c r="H134" s="11"/>
      <c r="I134" s="62"/>
      <c r="J134" s="34">
        <f t="shared" si="4"/>
        <v>0</v>
      </c>
      <c r="K134" s="34">
        <f t="shared" si="5"/>
        <v>0</v>
      </c>
      <c r="L134" s="65"/>
      <c r="M134" s="43">
        <f t="shared" si="7"/>
        <v>0</v>
      </c>
    </row>
    <row r="135" spans="1:13" x14ac:dyDescent="0.3">
      <c r="A135" s="20" t="s">
        <v>59</v>
      </c>
      <c r="B135" s="20" t="s">
        <v>196</v>
      </c>
      <c r="C135" s="60" t="s">
        <v>197</v>
      </c>
      <c r="D135" s="74" t="s">
        <v>201</v>
      </c>
      <c r="E135" s="75" t="s">
        <v>27</v>
      </c>
      <c r="F135" s="76">
        <v>6</v>
      </c>
      <c r="G135" s="34">
        <f t="shared" si="6"/>
        <v>0</v>
      </c>
      <c r="H135" s="11"/>
      <c r="I135" s="62"/>
      <c r="J135" s="34">
        <f t="shared" si="4"/>
        <v>0</v>
      </c>
      <c r="K135" s="34">
        <f t="shared" si="5"/>
        <v>0</v>
      </c>
      <c r="L135" s="65"/>
      <c r="M135" s="43">
        <f t="shared" si="7"/>
        <v>0</v>
      </c>
    </row>
    <row r="136" spans="1:13" x14ac:dyDescent="0.3">
      <c r="A136" s="20" t="s">
        <v>71</v>
      </c>
      <c r="B136" s="20" t="s">
        <v>196</v>
      </c>
      <c r="C136" s="20" t="s">
        <v>196</v>
      </c>
      <c r="D136" s="21" t="s">
        <v>202</v>
      </c>
      <c r="E136" s="19" t="s">
        <v>86</v>
      </c>
      <c r="F136" s="20">
        <v>6</v>
      </c>
      <c r="G136" s="34">
        <f t="shared" si="6"/>
        <v>0</v>
      </c>
      <c r="H136" s="11"/>
      <c r="I136" s="62"/>
      <c r="J136" s="34">
        <f t="shared" si="4"/>
        <v>0</v>
      </c>
      <c r="K136" s="34">
        <f t="shared" si="5"/>
        <v>0</v>
      </c>
      <c r="L136" s="65"/>
      <c r="M136" s="43">
        <f t="shared" si="7"/>
        <v>0</v>
      </c>
    </row>
    <row r="137" spans="1:13" x14ac:dyDescent="0.3">
      <c r="A137" s="20" t="s">
        <v>71</v>
      </c>
      <c r="B137" s="20" t="s">
        <v>196</v>
      </c>
      <c r="C137" s="20" t="s">
        <v>196</v>
      </c>
      <c r="D137" s="21" t="s">
        <v>203</v>
      </c>
      <c r="E137" s="19" t="s">
        <v>86</v>
      </c>
      <c r="F137" s="20">
        <v>6</v>
      </c>
      <c r="G137" s="34">
        <f t="shared" si="6"/>
        <v>0</v>
      </c>
      <c r="H137" s="11"/>
      <c r="I137" s="62"/>
      <c r="J137" s="34">
        <f t="shared" si="4"/>
        <v>0</v>
      </c>
      <c r="K137" s="34">
        <f t="shared" si="5"/>
        <v>0</v>
      </c>
      <c r="L137" s="65"/>
      <c r="M137" s="43">
        <f t="shared" si="7"/>
        <v>0</v>
      </c>
    </row>
    <row r="138" spans="1:13" x14ac:dyDescent="0.3">
      <c r="A138" s="20" t="s">
        <v>98</v>
      </c>
      <c r="B138" s="20" t="s">
        <v>196</v>
      </c>
      <c r="C138" s="20" t="s">
        <v>204</v>
      </c>
      <c r="D138" s="21" t="s">
        <v>205</v>
      </c>
      <c r="E138" s="19" t="s">
        <v>86</v>
      </c>
      <c r="F138" s="20">
        <v>3</v>
      </c>
      <c r="G138" s="34">
        <f t="shared" si="6"/>
        <v>0</v>
      </c>
      <c r="H138" s="11"/>
      <c r="I138" s="62"/>
      <c r="J138" s="34">
        <f t="shared" si="4"/>
        <v>0</v>
      </c>
      <c r="K138" s="34">
        <f t="shared" si="5"/>
        <v>0</v>
      </c>
      <c r="L138" s="65"/>
      <c r="M138" s="43">
        <f t="shared" si="7"/>
        <v>0</v>
      </c>
    </row>
    <row r="139" spans="1:13" x14ac:dyDescent="0.3">
      <c r="A139" s="20" t="s">
        <v>71</v>
      </c>
      <c r="B139" s="20" t="s">
        <v>206</v>
      </c>
      <c r="C139" s="20">
        <v>1800</v>
      </c>
      <c r="D139" s="21" t="s">
        <v>207</v>
      </c>
      <c r="E139" s="19" t="s">
        <v>86</v>
      </c>
      <c r="F139" s="20">
        <v>12</v>
      </c>
      <c r="G139" s="34">
        <f t="shared" si="6"/>
        <v>0</v>
      </c>
      <c r="H139" s="11"/>
      <c r="I139" s="62"/>
      <c r="J139" s="34">
        <f t="shared" si="4"/>
        <v>0</v>
      </c>
      <c r="K139" s="34">
        <f t="shared" si="5"/>
        <v>0</v>
      </c>
      <c r="L139" s="65"/>
      <c r="M139" s="43">
        <f t="shared" si="7"/>
        <v>0</v>
      </c>
    </row>
    <row r="140" spans="1:13" x14ac:dyDescent="0.3">
      <c r="A140" s="20" t="s">
        <v>71</v>
      </c>
      <c r="B140" s="20" t="s">
        <v>206</v>
      </c>
      <c r="C140" s="20">
        <v>1800</v>
      </c>
      <c r="D140" s="21" t="s">
        <v>208</v>
      </c>
      <c r="E140" s="19" t="s">
        <v>86</v>
      </c>
      <c r="F140" s="20">
        <v>12</v>
      </c>
      <c r="G140" s="34">
        <f t="shared" si="6"/>
        <v>0</v>
      </c>
      <c r="H140" s="11"/>
      <c r="I140" s="62"/>
      <c r="J140" s="34">
        <f t="shared" si="4"/>
        <v>0</v>
      </c>
      <c r="K140" s="34">
        <f t="shared" si="5"/>
        <v>0</v>
      </c>
      <c r="L140" s="65"/>
      <c r="M140" s="43">
        <f t="shared" si="7"/>
        <v>0</v>
      </c>
    </row>
    <row r="141" spans="1:13" x14ac:dyDescent="0.3">
      <c r="A141" s="20" t="s">
        <v>71</v>
      </c>
      <c r="B141" s="20" t="s">
        <v>206</v>
      </c>
      <c r="C141" s="20">
        <v>1800</v>
      </c>
      <c r="D141" s="21" t="s">
        <v>209</v>
      </c>
      <c r="E141" s="19" t="s">
        <v>86</v>
      </c>
      <c r="F141" s="20">
        <v>12</v>
      </c>
      <c r="G141" s="34">
        <f t="shared" si="6"/>
        <v>0</v>
      </c>
      <c r="H141" s="11"/>
      <c r="I141" s="62"/>
      <c r="J141" s="34">
        <f t="shared" si="4"/>
        <v>0</v>
      </c>
      <c r="K141" s="34">
        <f t="shared" si="5"/>
        <v>0</v>
      </c>
      <c r="L141" s="65"/>
      <c r="M141" s="43">
        <f t="shared" si="7"/>
        <v>0</v>
      </c>
    </row>
    <row r="142" spans="1:13" x14ac:dyDescent="0.3">
      <c r="A142" s="20" t="s">
        <v>71</v>
      </c>
      <c r="B142" s="20" t="s">
        <v>206</v>
      </c>
      <c r="C142" s="20">
        <v>1800</v>
      </c>
      <c r="D142" s="21" t="s">
        <v>210</v>
      </c>
      <c r="E142" s="19" t="s">
        <v>86</v>
      </c>
      <c r="F142" s="20">
        <v>6</v>
      </c>
      <c r="G142" s="34">
        <f t="shared" si="6"/>
        <v>0</v>
      </c>
      <c r="H142" s="11"/>
      <c r="I142" s="62"/>
      <c r="J142" s="34">
        <f t="shared" si="4"/>
        <v>0</v>
      </c>
      <c r="K142" s="34">
        <f t="shared" si="5"/>
        <v>0</v>
      </c>
      <c r="L142" s="65"/>
      <c r="M142" s="43">
        <f t="shared" si="7"/>
        <v>0</v>
      </c>
    </row>
    <row r="143" spans="1:13" x14ac:dyDescent="0.3">
      <c r="A143" s="20" t="s">
        <v>71</v>
      </c>
      <c r="B143" s="20" t="s">
        <v>206</v>
      </c>
      <c r="C143" s="20" t="s">
        <v>211</v>
      </c>
      <c r="D143" s="21" t="s">
        <v>212</v>
      </c>
      <c r="E143" s="19" t="s">
        <v>86</v>
      </c>
      <c r="F143" s="20">
        <v>3</v>
      </c>
      <c r="G143" s="34">
        <f t="shared" si="6"/>
        <v>0</v>
      </c>
      <c r="H143" s="11"/>
      <c r="I143" s="62"/>
      <c r="J143" s="34">
        <f t="shared" si="4"/>
        <v>0</v>
      </c>
      <c r="K143" s="34">
        <f t="shared" si="5"/>
        <v>0</v>
      </c>
      <c r="L143" s="65"/>
      <c r="M143" s="43">
        <f t="shared" si="7"/>
        <v>0</v>
      </c>
    </row>
    <row r="144" spans="1:13" x14ac:dyDescent="0.3">
      <c r="A144" s="20" t="s">
        <v>71</v>
      </c>
      <c r="B144" s="20" t="s">
        <v>206</v>
      </c>
      <c r="C144" s="20" t="s">
        <v>211</v>
      </c>
      <c r="D144" s="21" t="s">
        <v>213</v>
      </c>
      <c r="E144" s="19" t="s">
        <v>27</v>
      </c>
      <c r="F144" s="20">
        <v>6</v>
      </c>
      <c r="G144" s="34">
        <f t="shared" si="6"/>
        <v>0</v>
      </c>
      <c r="H144" s="11"/>
      <c r="I144" s="62"/>
      <c r="J144" s="34">
        <f t="shared" si="4"/>
        <v>0</v>
      </c>
      <c r="K144" s="34">
        <f t="shared" si="5"/>
        <v>0</v>
      </c>
      <c r="L144" s="65"/>
      <c r="M144" s="43">
        <f t="shared" si="7"/>
        <v>0</v>
      </c>
    </row>
    <row r="145" spans="1:13" x14ac:dyDescent="0.3">
      <c r="A145" s="20" t="s">
        <v>71</v>
      </c>
      <c r="B145" s="20" t="s">
        <v>206</v>
      </c>
      <c r="C145" s="20" t="s">
        <v>211</v>
      </c>
      <c r="D145" s="21" t="s">
        <v>214</v>
      </c>
      <c r="E145" s="19" t="s">
        <v>27</v>
      </c>
      <c r="F145" s="20">
        <v>6</v>
      </c>
      <c r="G145" s="34">
        <f t="shared" si="6"/>
        <v>0</v>
      </c>
      <c r="H145" s="11"/>
      <c r="I145" s="62"/>
      <c r="J145" s="34">
        <f t="shared" si="4"/>
        <v>0</v>
      </c>
      <c r="K145" s="34">
        <f t="shared" si="5"/>
        <v>0</v>
      </c>
      <c r="L145" s="65"/>
      <c r="M145" s="43">
        <f t="shared" si="7"/>
        <v>0</v>
      </c>
    </row>
    <row r="146" spans="1:13" x14ac:dyDescent="0.3">
      <c r="A146" s="20" t="s">
        <v>71</v>
      </c>
      <c r="B146" s="20" t="s">
        <v>206</v>
      </c>
      <c r="C146" s="20" t="s">
        <v>211</v>
      </c>
      <c r="D146" s="21" t="s">
        <v>215</v>
      </c>
      <c r="E146" s="19" t="s">
        <v>27</v>
      </c>
      <c r="F146" s="20">
        <v>6</v>
      </c>
      <c r="G146" s="34">
        <f t="shared" si="6"/>
        <v>0</v>
      </c>
      <c r="H146" s="11"/>
      <c r="I146" s="62"/>
      <c r="J146" s="34">
        <f t="shared" si="4"/>
        <v>0</v>
      </c>
      <c r="K146" s="34">
        <f t="shared" si="5"/>
        <v>0</v>
      </c>
      <c r="L146" s="65"/>
      <c r="M146" s="43">
        <f t="shared" si="7"/>
        <v>0</v>
      </c>
    </row>
    <row r="147" spans="1:13" x14ac:dyDescent="0.3">
      <c r="A147" s="20" t="s">
        <v>71</v>
      </c>
      <c r="B147" s="20" t="s">
        <v>206</v>
      </c>
      <c r="C147" s="20" t="s">
        <v>211</v>
      </c>
      <c r="D147" s="21" t="s">
        <v>216</v>
      </c>
      <c r="E147" s="19" t="s">
        <v>27</v>
      </c>
      <c r="F147" s="20">
        <v>12</v>
      </c>
      <c r="G147" s="34">
        <f t="shared" si="6"/>
        <v>0</v>
      </c>
      <c r="H147" s="11"/>
      <c r="I147" s="62"/>
      <c r="J147" s="34">
        <f t="shared" si="4"/>
        <v>0</v>
      </c>
      <c r="K147" s="34">
        <f t="shared" si="5"/>
        <v>0</v>
      </c>
      <c r="L147" s="65"/>
      <c r="M147" s="43">
        <f t="shared" si="7"/>
        <v>0</v>
      </c>
    </row>
    <row r="148" spans="1:13" x14ac:dyDescent="0.3">
      <c r="A148" s="20" t="s">
        <v>71</v>
      </c>
      <c r="B148" s="20" t="s">
        <v>206</v>
      </c>
      <c r="C148" s="20" t="s">
        <v>211</v>
      </c>
      <c r="D148" s="21" t="s">
        <v>217</v>
      </c>
      <c r="E148" s="19" t="s">
        <v>27</v>
      </c>
      <c r="F148" s="20">
        <v>12</v>
      </c>
      <c r="G148" s="34">
        <f t="shared" si="6"/>
        <v>0</v>
      </c>
      <c r="H148" s="11"/>
      <c r="I148" s="62"/>
      <c r="J148" s="34">
        <f t="shared" si="4"/>
        <v>0</v>
      </c>
      <c r="K148" s="34">
        <f t="shared" si="5"/>
        <v>0</v>
      </c>
      <c r="L148" s="65"/>
      <c r="M148" s="43">
        <f t="shared" si="7"/>
        <v>0</v>
      </c>
    </row>
    <row r="149" spans="1:13" x14ac:dyDescent="0.3">
      <c r="A149" s="20" t="s">
        <v>59</v>
      </c>
      <c r="B149" s="20" t="s">
        <v>206</v>
      </c>
      <c r="C149" s="20" t="s">
        <v>218</v>
      </c>
      <c r="D149" s="21" t="s">
        <v>219</v>
      </c>
      <c r="E149" s="19" t="s">
        <v>86</v>
      </c>
      <c r="F149" s="20">
        <v>6</v>
      </c>
      <c r="G149" s="34">
        <f t="shared" si="6"/>
        <v>0</v>
      </c>
      <c r="H149" s="11"/>
      <c r="I149" s="62"/>
      <c r="J149" s="34">
        <f t="shared" si="4"/>
        <v>0</v>
      </c>
      <c r="K149" s="34">
        <f t="shared" si="5"/>
        <v>0</v>
      </c>
      <c r="L149" s="65"/>
      <c r="M149" s="43">
        <f t="shared" si="7"/>
        <v>0</v>
      </c>
    </row>
    <row r="150" spans="1:13" x14ac:dyDescent="0.3">
      <c r="A150" s="20" t="s">
        <v>59</v>
      </c>
      <c r="B150" s="20" t="s">
        <v>206</v>
      </c>
      <c r="C150" s="20" t="s">
        <v>218</v>
      </c>
      <c r="D150" s="21" t="s">
        <v>220</v>
      </c>
      <c r="E150" s="19" t="s">
        <v>86</v>
      </c>
      <c r="F150" s="20">
        <v>6</v>
      </c>
      <c r="G150" s="34">
        <f t="shared" si="6"/>
        <v>0</v>
      </c>
      <c r="H150" s="11"/>
      <c r="I150" s="62"/>
      <c r="J150" s="34">
        <f t="shared" si="4"/>
        <v>0</v>
      </c>
      <c r="K150" s="34">
        <f t="shared" si="5"/>
        <v>0</v>
      </c>
      <c r="L150" s="65"/>
      <c r="M150" s="43">
        <f t="shared" si="7"/>
        <v>0</v>
      </c>
    </row>
    <row r="151" spans="1:13" x14ac:dyDescent="0.3">
      <c r="A151" s="20" t="s">
        <v>98</v>
      </c>
      <c r="B151" s="20" t="s">
        <v>206</v>
      </c>
      <c r="C151" s="20" t="s">
        <v>204</v>
      </c>
      <c r="D151" s="70" t="s">
        <v>221</v>
      </c>
      <c r="E151" s="71" t="s">
        <v>86</v>
      </c>
      <c r="F151" s="72">
        <v>6</v>
      </c>
      <c r="G151" s="34">
        <f t="shared" si="6"/>
        <v>0</v>
      </c>
      <c r="H151" s="11"/>
      <c r="I151" s="62"/>
      <c r="J151" s="34">
        <f t="shared" si="4"/>
        <v>0</v>
      </c>
      <c r="K151" s="34">
        <f t="shared" si="5"/>
        <v>0</v>
      </c>
      <c r="L151" s="65"/>
      <c r="M151" s="43">
        <f t="shared" si="7"/>
        <v>0</v>
      </c>
    </row>
    <row r="152" spans="1:13" x14ac:dyDescent="0.3">
      <c r="A152" s="20" t="s">
        <v>98</v>
      </c>
      <c r="B152" s="20" t="s">
        <v>206</v>
      </c>
      <c r="C152" s="20" t="s">
        <v>204</v>
      </c>
      <c r="D152" s="21" t="s">
        <v>222</v>
      </c>
      <c r="E152" s="19" t="s">
        <v>86</v>
      </c>
      <c r="F152" s="20">
        <v>6</v>
      </c>
      <c r="G152" s="34">
        <f t="shared" si="6"/>
        <v>0</v>
      </c>
      <c r="H152" s="11"/>
      <c r="I152" s="62"/>
      <c r="J152" s="34">
        <f t="shared" ref="J152:J209" si="8">G152*I152</f>
        <v>0</v>
      </c>
      <c r="K152" s="34">
        <f t="shared" ref="K152:K209" si="9">H152*I152</f>
        <v>0</v>
      </c>
      <c r="L152" s="65"/>
      <c r="M152" s="43">
        <f t="shared" si="7"/>
        <v>0</v>
      </c>
    </row>
    <row r="153" spans="1:13" x14ac:dyDescent="0.3">
      <c r="A153" s="20" t="s">
        <v>98</v>
      </c>
      <c r="B153" s="20" t="s">
        <v>206</v>
      </c>
      <c r="C153" s="20" t="s">
        <v>204</v>
      </c>
      <c r="D153" s="55" t="s">
        <v>223</v>
      </c>
      <c r="E153" s="56" t="s">
        <v>86</v>
      </c>
      <c r="F153" s="57">
        <v>3</v>
      </c>
      <c r="G153" s="34">
        <f t="shared" ref="G153:G209" si="10">H153*1.07</f>
        <v>0</v>
      </c>
      <c r="H153" s="11"/>
      <c r="I153" s="62"/>
      <c r="J153" s="34">
        <f t="shared" si="8"/>
        <v>0</v>
      </c>
      <c r="K153" s="34">
        <f t="shared" si="9"/>
        <v>0</v>
      </c>
      <c r="L153" s="65"/>
      <c r="M153" s="43">
        <f t="shared" ref="M153:M209" si="11">K153*L153</f>
        <v>0</v>
      </c>
    </row>
    <row r="154" spans="1:13" x14ac:dyDescent="0.3">
      <c r="A154" s="20" t="s">
        <v>98</v>
      </c>
      <c r="B154" s="20" t="s">
        <v>206</v>
      </c>
      <c r="C154" s="20" t="s">
        <v>204</v>
      </c>
      <c r="D154" s="55" t="s">
        <v>224</v>
      </c>
      <c r="E154" s="56" t="s">
        <v>86</v>
      </c>
      <c r="F154" s="57">
        <v>3</v>
      </c>
      <c r="G154" s="34">
        <f t="shared" si="10"/>
        <v>0</v>
      </c>
      <c r="H154" s="11"/>
      <c r="I154" s="62"/>
      <c r="J154" s="34">
        <f t="shared" si="8"/>
        <v>0</v>
      </c>
      <c r="K154" s="34">
        <f t="shared" si="9"/>
        <v>0</v>
      </c>
      <c r="L154" s="65"/>
      <c r="M154" s="43">
        <f t="shared" si="11"/>
        <v>0</v>
      </c>
    </row>
    <row r="155" spans="1:13" x14ac:dyDescent="0.3">
      <c r="A155" s="20" t="s">
        <v>54</v>
      </c>
      <c r="B155" s="20" t="s">
        <v>225</v>
      </c>
      <c r="C155" s="20" t="s">
        <v>226</v>
      </c>
      <c r="D155" s="55" t="s">
        <v>226</v>
      </c>
      <c r="E155" s="56" t="s">
        <v>227</v>
      </c>
      <c r="F155" s="57">
        <v>24</v>
      </c>
      <c r="G155" s="34">
        <f t="shared" si="10"/>
        <v>0</v>
      </c>
      <c r="H155" s="11"/>
      <c r="I155" s="62"/>
      <c r="J155" s="34">
        <f t="shared" si="8"/>
        <v>0</v>
      </c>
      <c r="K155" s="34">
        <f t="shared" si="9"/>
        <v>0</v>
      </c>
      <c r="L155" s="65"/>
      <c r="M155" s="43">
        <f t="shared" si="11"/>
        <v>0</v>
      </c>
    </row>
    <row r="156" spans="1:13" x14ac:dyDescent="0.3">
      <c r="A156" s="20" t="s">
        <v>54</v>
      </c>
      <c r="B156" s="20" t="s">
        <v>225</v>
      </c>
      <c r="C156" s="20" t="s">
        <v>226</v>
      </c>
      <c r="D156" s="21" t="s">
        <v>226</v>
      </c>
      <c r="E156" s="69" t="s">
        <v>27</v>
      </c>
      <c r="F156" s="20">
        <v>12</v>
      </c>
      <c r="G156" s="34">
        <f t="shared" si="10"/>
        <v>0</v>
      </c>
      <c r="H156" s="11"/>
      <c r="I156" s="62"/>
      <c r="J156" s="34">
        <f t="shared" si="8"/>
        <v>0</v>
      </c>
      <c r="K156" s="34">
        <f t="shared" si="9"/>
        <v>0</v>
      </c>
      <c r="L156" s="65"/>
      <c r="M156" s="43">
        <f t="shared" si="11"/>
        <v>0</v>
      </c>
    </row>
    <row r="157" spans="1:13" x14ac:dyDescent="0.3">
      <c r="A157" s="20" t="s">
        <v>149</v>
      </c>
      <c r="B157" s="20" t="s">
        <v>225</v>
      </c>
      <c r="C157" s="20" t="s">
        <v>228</v>
      </c>
      <c r="D157" s="21" t="s">
        <v>228</v>
      </c>
      <c r="E157" s="19" t="s">
        <v>27</v>
      </c>
      <c r="F157" s="20">
        <v>6</v>
      </c>
      <c r="G157" s="34">
        <f t="shared" si="10"/>
        <v>0</v>
      </c>
      <c r="H157" s="11"/>
      <c r="I157" s="62"/>
      <c r="J157" s="34">
        <f t="shared" si="8"/>
        <v>0</v>
      </c>
      <c r="K157" s="34">
        <f t="shared" si="9"/>
        <v>0</v>
      </c>
      <c r="L157" s="65"/>
      <c r="M157" s="43">
        <f t="shared" si="11"/>
        <v>0</v>
      </c>
    </row>
    <row r="158" spans="1:13" x14ac:dyDescent="0.3">
      <c r="A158" s="20" t="s">
        <v>59</v>
      </c>
      <c r="B158" s="20" t="s">
        <v>225</v>
      </c>
      <c r="C158" s="20" t="s">
        <v>229</v>
      </c>
      <c r="D158" s="21" t="s">
        <v>229</v>
      </c>
      <c r="E158" s="19" t="s">
        <v>27</v>
      </c>
      <c r="F158" s="20">
        <v>12</v>
      </c>
      <c r="G158" s="34">
        <f t="shared" si="10"/>
        <v>0</v>
      </c>
      <c r="H158" s="11"/>
      <c r="I158" s="62"/>
      <c r="J158" s="34">
        <f t="shared" si="8"/>
        <v>0</v>
      </c>
      <c r="K158" s="34">
        <f t="shared" si="9"/>
        <v>0</v>
      </c>
      <c r="L158" s="65"/>
      <c r="M158" s="43">
        <f t="shared" si="11"/>
        <v>0</v>
      </c>
    </row>
    <row r="159" spans="1:13" x14ac:dyDescent="0.3">
      <c r="A159" s="20" t="s">
        <v>59</v>
      </c>
      <c r="B159" s="20" t="s">
        <v>225</v>
      </c>
      <c r="C159" s="20" t="s">
        <v>229</v>
      </c>
      <c r="D159" s="21" t="s">
        <v>230</v>
      </c>
      <c r="E159" s="19" t="s">
        <v>27</v>
      </c>
      <c r="F159" s="20">
        <v>6</v>
      </c>
      <c r="G159" s="34">
        <f t="shared" si="10"/>
        <v>0</v>
      </c>
      <c r="H159" s="11"/>
      <c r="I159" s="62"/>
      <c r="J159" s="34">
        <f t="shared" si="8"/>
        <v>0</v>
      </c>
      <c r="K159" s="34">
        <f t="shared" si="9"/>
        <v>0</v>
      </c>
      <c r="L159" s="65"/>
      <c r="M159" s="43">
        <f t="shared" si="11"/>
        <v>0</v>
      </c>
    </row>
    <row r="160" spans="1:13" x14ac:dyDescent="0.3">
      <c r="A160" s="20" t="s">
        <v>149</v>
      </c>
      <c r="B160" s="20" t="s">
        <v>225</v>
      </c>
      <c r="C160" s="20" t="s">
        <v>231</v>
      </c>
      <c r="D160" s="21" t="s">
        <v>231</v>
      </c>
      <c r="E160" s="19" t="s">
        <v>27</v>
      </c>
      <c r="F160" s="20">
        <v>6</v>
      </c>
      <c r="G160" s="34">
        <f t="shared" si="10"/>
        <v>0</v>
      </c>
      <c r="H160" s="11"/>
      <c r="I160" s="62"/>
      <c r="J160" s="34">
        <f t="shared" si="8"/>
        <v>0</v>
      </c>
      <c r="K160" s="34">
        <f t="shared" si="9"/>
        <v>0</v>
      </c>
      <c r="L160" s="65"/>
      <c r="M160" s="43">
        <f t="shared" si="11"/>
        <v>0</v>
      </c>
    </row>
    <row r="161" spans="1:13" x14ac:dyDescent="0.3">
      <c r="A161" s="20" t="s">
        <v>98</v>
      </c>
      <c r="B161" s="20" t="s">
        <v>225</v>
      </c>
      <c r="C161" s="20" t="s">
        <v>232</v>
      </c>
      <c r="D161" s="21" t="s">
        <v>232</v>
      </c>
      <c r="E161" s="19" t="s">
        <v>27</v>
      </c>
      <c r="F161" s="20">
        <v>6</v>
      </c>
      <c r="G161" s="34">
        <f t="shared" si="10"/>
        <v>0</v>
      </c>
      <c r="H161" s="11"/>
      <c r="I161" s="62"/>
      <c r="J161" s="34">
        <f t="shared" si="8"/>
        <v>0</v>
      </c>
      <c r="K161" s="34">
        <f t="shared" si="9"/>
        <v>0</v>
      </c>
      <c r="L161" s="65"/>
      <c r="M161" s="43">
        <f t="shared" si="11"/>
        <v>0</v>
      </c>
    </row>
    <row r="162" spans="1:13" x14ac:dyDescent="0.3">
      <c r="A162" s="20" t="s">
        <v>59</v>
      </c>
      <c r="B162" s="20" t="s">
        <v>225</v>
      </c>
      <c r="C162" s="20" t="s">
        <v>233</v>
      </c>
      <c r="D162" s="21" t="s">
        <v>233</v>
      </c>
      <c r="E162" s="19" t="s">
        <v>27</v>
      </c>
      <c r="F162" s="20">
        <v>12</v>
      </c>
      <c r="G162" s="34">
        <f t="shared" si="10"/>
        <v>0</v>
      </c>
      <c r="H162" s="11"/>
      <c r="I162" s="62"/>
      <c r="J162" s="34">
        <f t="shared" si="8"/>
        <v>0</v>
      </c>
      <c r="K162" s="34">
        <f t="shared" si="9"/>
        <v>0</v>
      </c>
      <c r="L162" s="65"/>
      <c r="M162" s="43">
        <f t="shared" si="11"/>
        <v>0</v>
      </c>
    </row>
    <row r="163" spans="1:13" x14ac:dyDescent="0.3">
      <c r="A163" s="20" t="s">
        <v>59</v>
      </c>
      <c r="B163" s="20" t="s">
        <v>225</v>
      </c>
      <c r="C163" s="20" t="s">
        <v>234</v>
      </c>
      <c r="D163" s="21" t="s">
        <v>235</v>
      </c>
      <c r="E163" s="19" t="s">
        <v>27</v>
      </c>
      <c r="F163" s="20">
        <v>6</v>
      </c>
      <c r="G163" s="34">
        <f t="shared" si="10"/>
        <v>0</v>
      </c>
      <c r="H163" s="11"/>
      <c r="I163" s="62"/>
      <c r="J163" s="34">
        <f t="shared" si="8"/>
        <v>0</v>
      </c>
      <c r="K163" s="34">
        <f t="shared" si="9"/>
        <v>0</v>
      </c>
      <c r="L163" s="65"/>
      <c r="M163" s="43">
        <f t="shared" si="11"/>
        <v>0</v>
      </c>
    </row>
    <row r="164" spans="1:13" x14ac:dyDescent="0.3">
      <c r="A164" s="20" t="s">
        <v>59</v>
      </c>
      <c r="B164" s="20" t="s">
        <v>225</v>
      </c>
      <c r="C164" s="20" t="s">
        <v>236</v>
      </c>
      <c r="D164" s="21" t="s">
        <v>237</v>
      </c>
      <c r="E164" s="19" t="s">
        <v>27</v>
      </c>
      <c r="F164" s="20">
        <v>6</v>
      </c>
      <c r="G164" s="34">
        <f t="shared" si="10"/>
        <v>0</v>
      </c>
      <c r="H164" s="11"/>
      <c r="I164" s="62"/>
      <c r="J164" s="34">
        <f t="shared" si="8"/>
        <v>0</v>
      </c>
      <c r="K164" s="34">
        <f t="shared" si="9"/>
        <v>0</v>
      </c>
      <c r="L164" s="65"/>
      <c r="M164" s="43">
        <f t="shared" si="11"/>
        <v>0</v>
      </c>
    </row>
    <row r="165" spans="1:13" x14ac:dyDescent="0.3">
      <c r="A165" s="20" t="s">
        <v>149</v>
      </c>
      <c r="B165" s="20" t="s">
        <v>225</v>
      </c>
      <c r="C165" s="20" t="s">
        <v>151</v>
      </c>
      <c r="D165" s="21" t="s">
        <v>238</v>
      </c>
      <c r="E165" s="19" t="s">
        <v>27</v>
      </c>
      <c r="F165" s="20">
        <v>6</v>
      </c>
      <c r="G165" s="34">
        <f t="shared" si="10"/>
        <v>0</v>
      </c>
      <c r="H165" s="11"/>
      <c r="I165" s="62"/>
      <c r="J165" s="34">
        <f t="shared" si="8"/>
        <v>0</v>
      </c>
      <c r="K165" s="34">
        <f t="shared" si="9"/>
        <v>0</v>
      </c>
      <c r="L165" s="65"/>
      <c r="M165" s="43">
        <f t="shared" si="11"/>
        <v>0</v>
      </c>
    </row>
    <row r="166" spans="1:13" x14ac:dyDescent="0.3">
      <c r="A166" s="20" t="s">
        <v>98</v>
      </c>
      <c r="B166" s="20" t="s">
        <v>225</v>
      </c>
      <c r="C166" s="20" t="s">
        <v>239</v>
      </c>
      <c r="D166" s="21" t="s">
        <v>239</v>
      </c>
      <c r="E166" s="19" t="s">
        <v>188</v>
      </c>
      <c r="F166" s="20">
        <v>6</v>
      </c>
      <c r="G166" s="34">
        <f t="shared" si="10"/>
        <v>0</v>
      </c>
      <c r="H166" s="11"/>
      <c r="I166" s="62"/>
      <c r="J166" s="34">
        <f t="shared" si="8"/>
        <v>0</v>
      </c>
      <c r="K166" s="34">
        <f t="shared" si="9"/>
        <v>0</v>
      </c>
      <c r="L166" s="65"/>
      <c r="M166" s="43">
        <f t="shared" si="11"/>
        <v>0</v>
      </c>
    </row>
    <row r="167" spans="1:13" x14ac:dyDescent="0.3">
      <c r="A167" s="20" t="s">
        <v>98</v>
      </c>
      <c r="B167" s="20" t="s">
        <v>225</v>
      </c>
      <c r="C167" s="20" t="s">
        <v>240</v>
      </c>
      <c r="D167" s="70" t="s">
        <v>241</v>
      </c>
      <c r="E167" s="71" t="s">
        <v>160</v>
      </c>
      <c r="F167" s="72">
        <v>12</v>
      </c>
      <c r="G167" s="34">
        <f t="shared" si="10"/>
        <v>0</v>
      </c>
      <c r="H167" s="11"/>
      <c r="I167" s="62"/>
      <c r="J167" s="34">
        <f t="shared" si="8"/>
        <v>0</v>
      </c>
      <c r="K167" s="34">
        <f t="shared" si="9"/>
        <v>0</v>
      </c>
      <c r="L167" s="65"/>
      <c r="M167" s="43">
        <f t="shared" si="11"/>
        <v>0</v>
      </c>
    </row>
    <row r="168" spans="1:13" x14ac:dyDescent="0.3">
      <c r="A168" s="20" t="s">
        <v>98</v>
      </c>
      <c r="B168" s="20" t="s">
        <v>225</v>
      </c>
      <c r="C168" s="20" t="s">
        <v>240</v>
      </c>
      <c r="D168" s="70" t="s">
        <v>242</v>
      </c>
      <c r="E168" s="71" t="s">
        <v>160</v>
      </c>
      <c r="F168" s="72">
        <v>12</v>
      </c>
      <c r="G168" s="34">
        <f t="shared" si="10"/>
        <v>0</v>
      </c>
      <c r="H168" s="11"/>
      <c r="I168" s="62"/>
      <c r="J168" s="34">
        <f t="shared" si="8"/>
        <v>0</v>
      </c>
      <c r="K168" s="34">
        <f t="shared" si="9"/>
        <v>0</v>
      </c>
      <c r="L168" s="65"/>
      <c r="M168" s="43">
        <f t="shared" si="11"/>
        <v>0</v>
      </c>
    </row>
    <row r="169" spans="1:13" x14ac:dyDescent="0.3">
      <c r="A169" s="20" t="s">
        <v>98</v>
      </c>
      <c r="B169" s="20" t="s">
        <v>225</v>
      </c>
      <c r="C169" s="20" t="s">
        <v>240</v>
      </c>
      <c r="D169" s="70" t="s">
        <v>243</v>
      </c>
      <c r="E169" s="71" t="s">
        <v>160</v>
      </c>
      <c r="F169" s="72">
        <v>12</v>
      </c>
      <c r="G169" s="34">
        <f t="shared" si="10"/>
        <v>0</v>
      </c>
      <c r="H169" s="11"/>
      <c r="I169" s="62"/>
      <c r="J169" s="34">
        <f t="shared" si="8"/>
        <v>0</v>
      </c>
      <c r="K169" s="34">
        <f t="shared" si="9"/>
        <v>0</v>
      </c>
      <c r="L169" s="65"/>
      <c r="M169" s="43">
        <f t="shared" si="11"/>
        <v>0</v>
      </c>
    </row>
    <row r="170" spans="1:13" x14ac:dyDescent="0.3">
      <c r="A170" s="20" t="s">
        <v>98</v>
      </c>
      <c r="B170" s="20" t="s">
        <v>225</v>
      </c>
      <c r="C170" s="20" t="s">
        <v>240</v>
      </c>
      <c r="D170" s="70" t="s">
        <v>244</v>
      </c>
      <c r="E170" s="71" t="s">
        <v>160</v>
      </c>
      <c r="F170" s="72">
        <v>12</v>
      </c>
      <c r="G170" s="34">
        <f t="shared" si="10"/>
        <v>0</v>
      </c>
      <c r="H170" s="11"/>
      <c r="I170" s="62"/>
      <c r="J170" s="34">
        <f t="shared" si="8"/>
        <v>0</v>
      </c>
      <c r="K170" s="34">
        <f t="shared" si="9"/>
        <v>0</v>
      </c>
      <c r="L170" s="65"/>
      <c r="M170" s="43">
        <f t="shared" si="11"/>
        <v>0</v>
      </c>
    </row>
    <row r="171" spans="1:13" x14ac:dyDescent="0.3">
      <c r="A171" s="20" t="s">
        <v>98</v>
      </c>
      <c r="B171" s="20" t="s">
        <v>225</v>
      </c>
      <c r="C171" s="20" t="s">
        <v>240</v>
      </c>
      <c r="D171" s="70" t="s">
        <v>245</v>
      </c>
      <c r="E171" s="71" t="s">
        <v>160</v>
      </c>
      <c r="F171" s="72">
        <v>12</v>
      </c>
      <c r="G171" s="34">
        <f t="shared" si="10"/>
        <v>0</v>
      </c>
      <c r="H171" s="11"/>
      <c r="I171" s="62"/>
      <c r="J171" s="34">
        <f t="shared" si="8"/>
        <v>0</v>
      </c>
      <c r="K171" s="34">
        <f t="shared" si="9"/>
        <v>0</v>
      </c>
      <c r="L171" s="65"/>
      <c r="M171" s="43">
        <f t="shared" si="11"/>
        <v>0</v>
      </c>
    </row>
    <row r="172" spans="1:13" x14ac:dyDescent="0.3">
      <c r="A172" s="20" t="s">
        <v>98</v>
      </c>
      <c r="B172" s="20" t="s">
        <v>225</v>
      </c>
      <c r="C172" s="20" t="s">
        <v>240</v>
      </c>
      <c r="D172" s="70" t="s">
        <v>246</v>
      </c>
      <c r="E172" s="71" t="s">
        <v>160</v>
      </c>
      <c r="F172" s="72">
        <v>12</v>
      </c>
      <c r="G172" s="34">
        <f t="shared" si="10"/>
        <v>0</v>
      </c>
      <c r="H172" s="11"/>
      <c r="I172" s="62"/>
      <c r="J172" s="34">
        <f t="shared" si="8"/>
        <v>0</v>
      </c>
      <c r="K172" s="34">
        <f t="shared" si="9"/>
        <v>0</v>
      </c>
      <c r="L172" s="65"/>
      <c r="M172" s="43">
        <f t="shared" si="11"/>
        <v>0</v>
      </c>
    </row>
    <row r="173" spans="1:13" x14ac:dyDescent="0.3">
      <c r="A173" s="20" t="s">
        <v>98</v>
      </c>
      <c r="B173" s="20" t="s">
        <v>225</v>
      </c>
      <c r="C173" s="20" t="s">
        <v>240</v>
      </c>
      <c r="D173" s="70" t="s">
        <v>247</v>
      </c>
      <c r="E173" s="71" t="s">
        <v>160</v>
      </c>
      <c r="F173" s="72">
        <v>12</v>
      </c>
      <c r="G173" s="34">
        <f t="shared" si="10"/>
        <v>0</v>
      </c>
      <c r="H173" s="11"/>
      <c r="I173" s="62"/>
      <c r="J173" s="34">
        <f t="shared" si="8"/>
        <v>0</v>
      </c>
      <c r="K173" s="34">
        <f t="shared" si="9"/>
        <v>0</v>
      </c>
      <c r="L173" s="65"/>
      <c r="M173" s="43">
        <f t="shared" si="11"/>
        <v>0</v>
      </c>
    </row>
    <row r="174" spans="1:13" x14ac:dyDescent="0.3">
      <c r="A174" s="20" t="s">
        <v>98</v>
      </c>
      <c r="B174" s="20" t="s">
        <v>225</v>
      </c>
      <c r="C174" s="20" t="s">
        <v>240</v>
      </c>
      <c r="D174" s="70" t="s">
        <v>248</v>
      </c>
      <c r="E174" s="71" t="s">
        <v>160</v>
      </c>
      <c r="F174" s="72">
        <v>12</v>
      </c>
      <c r="G174" s="34">
        <f t="shared" si="10"/>
        <v>0</v>
      </c>
      <c r="H174" s="11"/>
      <c r="I174" s="62"/>
      <c r="J174" s="34">
        <f t="shared" si="8"/>
        <v>0</v>
      </c>
      <c r="K174" s="34">
        <f t="shared" si="9"/>
        <v>0</v>
      </c>
      <c r="L174" s="65"/>
      <c r="M174" s="43">
        <f t="shared" si="11"/>
        <v>0</v>
      </c>
    </row>
    <row r="175" spans="1:13" x14ac:dyDescent="0.3">
      <c r="A175" s="20" t="s">
        <v>59</v>
      </c>
      <c r="B175" s="22" t="s">
        <v>249</v>
      </c>
      <c r="C175" s="20" t="s">
        <v>250</v>
      </c>
      <c r="D175" s="21" t="s">
        <v>251</v>
      </c>
      <c r="E175" s="19" t="s">
        <v>27</v>
      </c>
      <c r="F175" s="20">
        <v>6</v>
      </c>
      <c r="G175" s="34">
        <f t="shared" si="10"/>
        <v>0</v>
      </c>
      <c r="H175" s="11"/>
      <c r="I175" s="62"/>
      <c r="J175" s="34">
        <f t="shared" si="8"/>
        <v>0</v>
      </c>
      <c r="K175" s="34">
        <f t="shared" si="9"/>
        <v>0</v>
      </c>
      <c r="L175" s="65"/>
      <c r="M175" s="43">
        <f t="shared" si="11"/>
        <v>0</v>
      </c>
    </row>
    <row r="176" spans="1:13" x14ac:dyDescent="0.3">
      <c r="A176" s="20" t="s">
        <v>59</v>
      </c>
      <c r="B176" s="22" t="s">
        <v>249</v>
      </c>
      <c r="C176" s="20" t="s">
        <v>59</v>
      </c>
      <c r="D176" s="21" t="s">
        <v>252</v>
      </c>
      <c r="E176" s="69" t="s">
        <v>160</v>
      </c>
      <c r="F176" s="20">
        <v>24</v>
      </c>
      <c r="G176" s="34">
        <f t="shared" si="10"/>
        <v>0</v>
      </c>
      <c r="H176" s="11"/>
      <c r="I176" s="62"/>
      <c r="J176" s="34">
        <f t="shared" si="8"/>
        <v>0</v>
      </c>
      <c r="K176" s="34">
        <f t="shared" si="9"/>
        <v>0</v>
      </c>
      <c r="L176" s="65"/>
      <c r="M176" s="43">
        <f t="shared" si="11"/>
        <v>0</v>
      </c>
    </row>
    <row r="177" spans="1:13" x14ac:dyDescent="0.3">
      <c r="A177" s="20" t="s">
        <v>59</v>
      </c>
      <c r="B177" s="22" t="s">
        <v>249</v>
      </c>
      <c r="C177" s="20" t="s">
        <v>59</v>
      </c>
      <c r="D177" s="21" t="s">
        <v>253</v>
      </c>
      <c r="E177" s="69" t="s">
        <v>86</v>
      </c>
      <c r="F177" s="20">
        <v>12</v>
      </c>
      <c r="G177" s="34">
        <f t="shared" si="10"/>
        <v>0</v>
      </c>
      <c r="H177" s="11"/>
      <c r="I177" s="62"/>
      <c r="J177" s="34">
        <f t="shared" si="8"/>
        <v>0</v>
      </c>
      <c r="K177" s="34">
        <f t="shared" si="9"/>
        <v>0</v>
      </c>
      <c r="L177" s="65"/>
      <c r="M177" s="43">
        <f t="shared" si="11"/>
        <v>0</v>
      </c>
    </row>
    <row r="178" spans="1:13" x14ac:dyDescent="0.3">
      <c r="A178" s="20" t="s">
        <v>59</v>
      </c>
      <c r="B178" s="22" t="s">
        <v>249</v>
      </c>
      <c r="C178" s="20" t="s">
        <v>59</v>
      </c>
      <c r="D178" s="21" t="s">
        <v>254</v>
      </c>
      <c r="E178" s="69" t="s">
        <v>68</v>
      </c>
      <c r="F178" s="20">
        <v>12</v>
      </c>
      <c r="G178" s="34">
        <f t="shared" si="10"/>
        <v>0</v>
      </c>
      <c r="H178" s="11"/>
      <c r="I178" s="62"/>
      <c r="J178" s="34">
        <f t="shared" si="8"/>
        <v>0</v>
      </c>
      <c r="K178" s="34">
        <f t="shared" si="9"/>
        <v>0</v>
      </c>
      <c r="L178" s="65"/>
      <c r="M178" s="43">
        <f t="shared" si="11"/>
        <v>0</v>
      </c>
    </row>
    <row r="179" spans="1:13" x14ac:dyDescent="0.3">
      <c r="A179" s="20" t="s">
        <v>59</v>
      </c>
      <c r="B179" s="22" t="s">
        <v>249</v>
      </c>
      <c r="C179" s="20" t="s">
        <v>59</v>
      </c>
      <c r="D179" s="21" t="s">
        <v>255</v>
      </c>
      <c r="E179" s="19" t="s">
        <v>188</v>
      </c>
      <c r="F179" s="20">
        <v>12</v>
      </c>
      <c r="G179" s="34">
        <f t="shared" si="10"/>
        <v>0</v>
      </c>
      <c r="H179" s="11"/>
      <c r="I179" s="62"/>
      <c r="J179" s="34">
        <f t="shared" si="8"/>
        <v>0</v>
      </c>
      <c r="K179" s="34">
        <f t="shared" si="9"/>
        <v>0</v>
      </c>
      <c r="L179" s="65"/>
      <c r="M179" s="43">
        <f t="shared" si="11"/>
        <v>0</v>
      </c>
    </row>
    <row r="180" spans="1:13" x14ac:dyDescent="0.3">
      <c r="A180" s="20" t="s">
        <v>59</v>
      </c>
      <c r="B180" s="22" t="s">
        <v>249</v>
      </c>
      <c r="C180" s="20" t="s">
        <v>256</v>
      </c>
      <c r="D180" s="21" t="s">
        <v>257</v>
      </c>
      <c r="E180" s="19" t="s">
        <v>27</v>
      </c>
      <c r="F180" s="20">
        <v>6</v>
      </c>
      <c r="G180" s="34">
        <f t="shared" si="10"/>
        <v>0</v>
      </c>
      <c r="H180" s="11"/>
      <c r="I180" s="62"/>
      <c r="J180" s="34">
        <f t="shared" si="8"/>
        <v>0</v>
      </c>
      <c r="K180" s="34">
        <f t="shared" si="9"/>
        <v>0</v>
      </c>
      <c r="L180" s="65"/>
      <c r="M180" s="43">
        <f t="shared" si="11"/>
        <v>0</v>
      </c>
    </row>
    <row r="181" spans="1:13" x14ac:dyDescent="0.3">
      <c r="A181" s="20" t="s">
        <v>59</v>
      </c>
      <c r="B181" s="22" t="s">
        <v>249</v>
      </c>
      <c r="C181" s="20" t="s">
        <v>256</v>
      </c>
      <c r="D181" s="55" t="s">
        <v>257</v>
      </c>
      <c r="E181" s="56" t="s">
        <v>68</v>
      </c>
      <c r="F181" s="57">
        <v>6</v>
      </c>
      <c r="G181" s="34">
        <f t="shared" si="10"/>
        <v>0</v>
      </c>
      <c r="H181" s="11"/>
      <c r="I181" s="62"/>
      <c r="J181" s="34">
        <f t="shared" si="8"/>
        <v>0</v>
      </c>
      <c r="K181" s="34">
        <f t="shared" si="9"/>
        <v>0</v>
      </c>
      <c r="L181" s="65"/>
      <c r="M181" s="43">
        <f t="shared" si="11"/>
        <v>0</v>
      </c>
    </row>
    <row r="182" spans="1:13" x14ac:dyDescent="0.3">
      <c r="A182" s="20" t="s">
        <v>59</v>
      </c>
      <c r="B182" s="22" t="s">
        <v>249</v>
      </c>
      <c r="C182" s="20" t="s">
        <v>256</v>
      </c>
      <c r="D182" s="21" t="s">
        <v>258</v>
      </c>
      <c r="E182" s="19" t="s">
        <v>27</v>
      </c>
      <c r="F182" s="20">
        <v>6</v>
      </c>
      <c r="G182" s="34">
        <f t="shared" si="10"/>
        <v>0</v>
      </c>
      <c r="H182" s="11"/>
      <c r="I182" s="62"/>
      <c r="J182" s="34">
        <f t="shared" si="8"/>
        <v>0</v>
      </c>
      <c r="K182" s="34">
        <f t="shared" si="9"/>
        <v>0</v>
      </c>
      <c r="L182" s="65"/>
      <c r="M182" s="43">
        <f t="shared" si="11"/>
        <v>0</v>
      </c>
    </row>
    <row r="183" spans="1:13" x14ac:dyDescent="0.3">
      <c r="A183" s="20" t="s">
        <v>59</v>
      </c>
      <c r="B183" s="22" t="s">
        <v>249</v>
      </c>
      <c r="C183" s="20" t="s">
        <v>259</v>
      </c>
      <c r="D183" s="21" t="s">
        <v>260</v>
      </c>
      <c r="E183" s="19" t="s">
        <v>27</v>
      </c>
      <c r="F183" s="20">
        <v>6</v>
      </c>
      <c r="G183" s="34">
        <f t="shared" si="10"/>
        <v>0</v>
      </c>
      <c r="H183" s="11"/>
      <c r="I183" s="62"/>
      <c r="J183" s="34">
        <f t="shared" si="8"/>
        <v>0</v>
      </c>
      <c r="K183" s="34">
        <f t="shared" si="9"/>
        <v>0</v>
      </c>
      <c r="L183" s="65"/>
      <c r="M183" s="43">
        <f t="shared" si="11"/>
        <v>0</v>
      </c>
    </row>
    <row r="184" spans="1:13" x14ac:dyDescent="0.3">
      <c r="A184" s="20" t="s">
        <v>59</v>
      </c>
      <c r="B184" s="22" t="s">
        <v>261</v>
      </c>
      <c r="C184" s="20" t="s">
        <v>262</v>
      </c>
      <c r="D184" s="70" t="s">
        <v>263</v>
      </c>
      <c r="E184" s="73" t="s">
        <v>68</v>
      </c>
      <c r="F184" s="72">
        <v>12</v>
      </c>
      <c r="G184" s="34">
        <f t="shared" si="10"/>
        <v>0</v>
      </c>
      <c r="H184" s="11"/>
      <c r="I184" s="62"/>
      <c r="J184" s="34">
        <f t="shared" si="8"/>
        <v>0</v>
      </c>
      <c r="K184" s="34">
        <f t="shared" si="9"/>
        <v>0</v>
      </c>
      <c r="L184" s="65"/>
      <c r="M184" s="43">
        <f t="shared" si="11"/>
        <v>0</v>
      </c>
    </row>
    <row r="185" spans="1:13" x14ac:dyDescent="0.3">
      <c r="A185" s="20" t="s">
        <v>59</v>
      </c>
      <c r="B185" s="22" t="s">
        <v>261</v>
      </c>
      <c r="C185" s="20" t="s">
        <v>262</v>
      </c>
      <c r="D185" s="21" t="s">
        <v>264</v>
      </c>
      <c r="E185" s="19" t="s">
        <v>86</v>
      </c>
      <c r="F185" s="20">
        <v>12</v>
      </c>
      <c r="G185" s="34">
        <f t="shared" si="10"/>
        <v>0</v>
      </c>
      <c r="H185" s="11"/>
      <c r="I185" s="62"/>
      <c r="J185" s="34">
        <f t="shared" si="8"/>
        <v>0</v>
      </c>
      <c r="K185" s="34">
        <f t="shared" si="9"/>
        <v>0</v>
      </c>
      <c r="L185" s="65"/>
      <c r="M185" s="43">
        <f t="shared" si="11"/>
        <v>0</v>
      </c>
    </row>
    <row r="186" spans="1:13" x14ac:dyDescent="0.3">
      <c r="A186" s="20" t="s">
        <v>59</v>
      </c>
      <c r="B186" s="22" t="s">
        <v>261</v>
      </c>
      <c r="C186" s="20" t="s">
        <v>262</v>
      </c>
      <c r="D186" s="21" t="s">
        <v>265</v>
      </c>
      <c r="E186" s="19" t="s">
        <v>86</v>
      </c>
      <c r="F186" s="20">
        <v>12</v>
      </c>
      <c r="G186" s="34">
        <f t="shared" si="10"/>
        <v>0</v>
      </c>
      <c r="H186" s="11"/>
      <c r="I186" s="62"/>
      <c r="J186" s="34">
        <f t="shared" si="8"/>
        <v>0</v>
      </c>
      <c r="K186" s="34">
        <f t="shared" si="9"/>
        <v>0</v>
      </c>
      <c r="L186" s="65"/>
      <c r="M186" s="43">
        <f t="shared" si="11"/>
        <v>0</v>
      </c>
    </row>
    <row r="187" spans="1:13" x14ac:dyDescent="0.3">
      <c r="A187" s="20" t="s">
        <v>59</v>
      </c>
      <c r="B187" s="22" t="s">
        <v>261</v>
      </c>
      <c r="C187" s="20" t="s">
        <v>262</v>
      </c>
      <c r="D187" s="21" t="s">
        <v>266</v>
      </c>
      <c r="E187" s="19" t="s">
        <v>86</v>
      </c>
      <c r="F187" s="20">
        <v>12</v>
      </c>
      <c r="G187" s="34">
        <f t="shared" si="10"/>
        <v>0</v>
      </c>
      <c r="H187" s="11"/>
      <c r="I187" s="62"/>
      <c r="J187" s="34">
        <f t="shared" si="8"/>
        <v>0</v>
      </c>
      <c r="K187" s="34">
        <f t="shared" si="9"/>
        <v>0</v>
      </c>
      <c r="L187" s="65"/>
      <c r="M187" s="43">
        <f t="shared" si="11"/>
        <v>0</v>
      </c>
    </row>
    <row r="188" spans="1:13" x14ac:dyDescent="0.3">
      <c r="A188" s="20" t="s">
        <v>59</v>
      </c>
      <c r="B188" s="22" t="s">
        <v>261</v>
      </c>
      <c r="C188" s="20" t="s">
        <v>262</v>
      </c>
      <c r="D188" s="21" t="s">
        <v>267</v>
      </c>
      <c r="E188" s="19" t="s">
        <v>68</v>
      </c>
      <c r="F188" s="20">
        <v>6</v>
      </c>
      <c r="G188" s="34">
        <f t="shared" si="10"/>
        <v>0</v>
      </c>
      <c r="H188" s="11"/>
      <c r="I188" s="62"/>
      <c r="J188" s="34">
        <f t="shared" si="8"/>
        <v>0</v>
      </c>
      <c r="K188" s="34">
        <f t="shared" si="9"/>
        <v>0</v>
      </c>
      <c r="L188" s="65"/>
      <c r="M188" s="43">
        <f t="shared" si="11"/>
        <v>0</v>
      </c>
    </row>
    <row r="189" spans="1:13" x14ac:dyDescent="0.3">
      <c r="A189" s="20" t="s">
        <v>59</v>
      </c>
      <c r="B189" s="22" t="s">
        <v>261</v>
      </c>
      <c r="C189" s="20" t="s">
        <v>262</v>
      </c>
      <c r="D189" s="55" t="s">
        <v>268</v>
      </c>
      <c r="E189" s="56"/>
      <c r="F189" s="57"/>
      <c r="G189" s="34">
        <f t="shared" si="10"/>
        <v>0</v>
      </c>
      <c r="H189" s="11"/>
      <c r="I189" s="62"/>
      <c r="J189" s="34">
        <f t="shared" si="8"/>
        <v>0</v>
      </c>
      <c r="K189" s="34">
        <f t="shared" si="9"/>
        <v>0</v>
      </c>
      <c r="L189" s="65"/>
      <c r="M189" s="43">
        <f t="shared" si="11"/>
        <v>0</v>
      </c>
    </row>
    <row r="190" spans="1:13" x14ac:dyDescent="0.3">
      <c r="A190" s="20" t="s">
        <v>59</v>
      </c>
      <c r="B190" s="22" t="s">
        <v>261</v>
      </c>
      <c r="C190" s="20" t="s">
        <v>262</v>
      </c>
      <c r="D190" s="21" t="s">
        <v>269</v>
      </c>
      <c r="E190" s="19" t="s">
        <v>68</v>
      </c>
      <c r="F190" s="20">
        <v>6</v>
      </c>
      <c r="G190" s="34">
        <f t="shared" si="10"/>
        <v>0</v>
      </c>
      <c r="H190" s="11"/>
      <c r="I190" s="62"/>
      <c r="J190" s="34">
        <f t="shared" si="8"/>
        <v>0</v>
      </c>
      <c r="K190" s="34">
        <f t="shared" si="9"/>
        <v>0</v>
      </c>
      <c r="L190" s="65"/>
      <c r="M190" s="43">
        <f t="shared" si="11"/>
        <v>0</v>
      </c>
    </row>
    <row r="191" spans="1:13" x14ac:dyDescent="0.3">
      <c r="A191" s="20" t="s">
        <v>59</v>
      </c>
      <c r="B191" s="20" t="s">
        <v>270</v>
      </c>
      <c r="C191" s="20" t="s">
        <v>262</v>
      </c>
      <c r="D191" s="21" t="s">
        <v>271</v>
      </c>
      <c r="E191" s="19" t="s">
        <v>86</v>
      </c>
      <c r="F191" s="20">
        <v>6</v>
      </c>
      <c r="G191" s="34">
        <f t="shared" si="10"/>
        <v>0</v>
      </c>
      <c r="H191" s="11"/>
      <c r="I191" s="62"/>
      <c r="J191" s="34">
        <f t="shared" si="8"/>
        <v>0</v>
      </c>
      <c r="K191" s="34">
        <f t="shared" si="9"/>
        <v>0</v>
      </c>
      <c r="L191" s="65"/>
      <c r="M191" s="43">
        <f t="shared" si="11"/>
        <v>0</v>
      </c>
    </row>
    <row r="192" spans="1:13" x14ac:dyDescent="0.3">
      <c r="A192" s="20" t="s">
        <v>59</v>
      </c>
      <c r="B192" s="20" t="s">
        <v>270</v>
      </c>
      <c r="C192" s="20" t="s">
        <v>262</v>
      </c>
      <c r="D192" s="21" t="s">
        <v>272</v>
      </c>
      <c r="E192" s="19" t="s">
        <v>86</v>
      </c>
      <c r="F192" s="20">
        <v>6</v>
      </c>
      <c r="G192" s="34">
        <f t="shared" si="10"/>
        <v>0</v>
      </c>
      <c r="H192" s="11"/>
      <c r="I192" s="62"/>
      <c r="J192" s="34">
        <f t="shared" si="8"/>
        <v>0</v>
      </c>
      <c r="K192" s="34">
        <f t="shared" si="9"/>
        <v>0</v>
      </c>
      <c r="L192" s="65"/>
      <c r="M192" s="43">
        <f t="shared" si="11"/>
        <v>0</v>
      </c>
    </row>
    <row r="193" spans="1:13" x14ac:dyDescent="0.3">
      <c r="A193" s="20" t="s">
        <v>59</v>
      </c>
      <c r="B193" s="20" t="s">
        <v>270</v>
      </c>
      <c r="C193" s="20" t="s">
        <v>262</v>
      </c>
      <c r="D193" s="21" t="s">
        <v>273</v>
      </c>
      <c r="E193" s="19" t="s">
        <v>86</v>
      </c>
      <c r="F193" s="20">
        <v>6</v>
      </c>
      <c r="G193" s="34">
        <f t="shared" si="10"/>
        <v>0</v>
      </c>
      <c r="H193" s="11"/>
      <c r="I193" s="62"/>
      <c r="J193" s="34">
        <f t="shared" si="8"/>
        <v>0</v>
      </c>
      <c r="K193" s="34">
        <f t="shared" si="9"/>
        <v>0</v>
      </c>
      <c r="L193" s="65"/>
      <c r="M193" s="43">
        <f t="shared" si="11"/>
        <v>0</v>
      </c>
    </row>
    <row r="194" spans="1:13" x14ac:dyDescent="0.3">
      <c r="A194" s="20" t="s">
        <v>59</v>
      </c>
      <c r="B194" s="20" t="s">
        <v>270</v>
      </c>
      <c r="C194" s="20" t="s">
        <v>262</v>
      </c>
      <c r="D194" s="70" t="s">
        <v>274</v>
      </c>
      <c r="E194" s="71" t="s">
        <v>86</v>
      </c>
      <c r="F194" s="72">
        <v>6</v>
      </c>
      <c r="G194" s="34">
        <f t="shared" si="10"/>
        <v>0</v>
      </c>
      <c r="H194" s="11"/>
      <c r="I194" s="62"/>
      <c r="J194" s="34">
        <f t="shared" si="8"/>
        <v>0</v>
      </c>
      <c r="K194" s="34">
        <f t="shared" si="9"/>
        <v>0</v>
      </c>
      <c r="L194" s="65"/>
      <c r="M194" s="43">
        <f t="shared" si="11"/>
        <v>0</v>
      </c>
    </row>
    <row r="195" spans="1:13" x14ac:dyDescent="0.3">
      <c r="A195" s="20" t="s">
        <v>59</v>
      </c>
      <c r="B195" s="20" t="s">
        <v>270</v>
      </c>
      <c r="C195" s="20" t="s">
        <v>262</v>
      </c>
      <c r="D195" s="70" t="s">
        <v>275</v>
      </c>
      <c r="E195" s="71" t="s">
        <v>86</v>
      </c>
      <c r="F195" s="72">
        <v>6</v>
      </c>
      <c r="G195" s="34">
        <f t="shared" si="10"/>
        <v>0</v>
      </c>
      <c r="H195" s="11"/>
      <c r="I195" s="62"/>
      <c r="J195" s="34">
        <f t="shared" si="8"/>
        <v>0</v>
      </c>
      <c r="K195" s="34">
        <f t="shared" si="9"/>
        <v>0</v>
      </c>
      <c r="L195" s="65"/>
      <c r="M195" s="43">
        <f t="shared" si="11"/>
        <v>0</v>
      </c>
    </row>
    <row r="196" spans="1:13" x14ac:dyDescent="0.3">
      <c r="A196" s="20" t="s">
        <v>59</v>
      </c>
      <c r="B196" s="20" t="s">
        <v>270</v>
      </c>
      <c r="C196" s="20" t="s">
        <v>262</v>
      </c>
      <c r="D196" s="70" t="s">
        <v>276</v>
      </c>
      <c r="E196" s="71" t="s">
        <v>86</v>
      </c>
      <c r="F196" s="72">
        <v>6</v>
      </c>
      <c r="G196" s="34">
        <f t="shared" si="10"/>
        <v>0</v>
      </c>
      <c r="H196" s="11"/>
      <c r="I196" s="62"/>
      <c r="J196" s="34">
        <f t="shared" si="8"/>
        <v>0</v>
      </c>
      <c r="K196" s="34">
        <f t="shared" si="9"/>
        <v>0</v>
      </c>
      <c r="L196" s="65"/>
      <c r="M196" s="43">
        <f t="shared" si="11"/>
        <v>0</v>
      </c>
    </row>
    <row r="197" spans="1:13" x14ac:dyDescent="0.3">
      <c r="A197" s="20" t="s">
        <v>98</v>
      </c>
      <c r="B197" s="20" t="s">
        <v>277</v>
      </c>
      <c r="C197" s="20" t="s">
        <v>278</v>
      </c>
      <c r="D197" s="21" t="s">
        <v>279</v>
      </c>
      <c r="E197" s="19" t="s">
        <v>86</v>
      </c>
      <c r="F197" s="20">
        <v>6</v>
      </c>
      <c r="G197" s="34">
        <f t="shared" si="10"/>
        <v>0</v>
      </c>
      <c r="H197" s="11"/>
      <c r="I197" s="62"/>
      <c r="J197" s="34">
        <f t="shared" si="8"/>
        <v>0</v>
      </c>
      <c r="K197" s="34">
        <f t="shared" si="9"/>
        <v>0</v>
      </c>
      <c r="L197" s="65"/>
      <c r="M197" s="43">
        <f t="shared" si="11"/>
        <v>0</v>
      </c>
    </row>
    <row r="198" spans="1:13" x14ac:dyDescent="0.3">
      <c r="A198" s="20" t="s">
        <v>98</v>
      </c>
      <c r="B198" s="20" t="s">
        <v>277</v>
      </c>
      <c r="C198" s="20" t="s">
        <v>278</v>
      </c>
      <c r="D198" s="21" t="s">
        <v>280</v>
      </c>
      <c r="E198" s="19" t="s">
        <v>86</v>
      </c>
      <c r="F198" s="20">
        <v>6</v>
      </c>
      <c r="G198" s="34">
        <f t="shared" si="10"/>
        <v>0</v>
      </c>
      <c r="H198" s="11"/>
      <c r="I198" s="62"/>
      <c r="J198" s="34">
        <f t="shared" si="8"/>
        <v>0</v>
      </c>
      <c r="K198" s="34">
        <f t="shared" si="9"/>
        <v>0</v>
      </c>
      <c r="L198" s="65"/>
      <c r="M198" s="43">
        <f t="shared" si="11"/>
        <v>0</v>
      </c>
    </row>
    <row r="199" spans="1:13" x14ac:dyDescent="0.3">
      <c r="A199" s="20" t="s">
        <v>98</v>
      </c>
      <c r="B199" s="20" t="s">
        <v>277</v>
      </c>
      <c r="C199" s="20" t="s">
        <v>278</v>
      </c>
      <c r="D199" s="21" t="s">
        <v>281</v>
      </c>
      <c r="E199" s="19" t="s">
        <v>86</v>
      </c>
      <c r="F199" s="20">
        <v>6</v>
      </c>
      <c r="G199" s="34">
        <f t="shared" si="10"/>
        <v>0</v>
      </c>
      <c r="H199" s="11"/>
      <c r="I199" s="62"/>
      <c r="J199" s="34">
        <f t="shared" si="8"/>
        <v>0</v>
      </c>
      <c r="K199" s="34">
        <f t="shared" si="9"/>
        <v>0</v>
      </c>
      <c r="L199" s="65"/>
      <c r="M199" s="43">
        <f t="shared" si="11"/>
        <v>0</v>
      </c>
    </row>
    <row r="200" spans="1:13" x14ac:dyDescent="0.3">
      <c r="A200" s="20" t="s">
        <v>98</v>
      </c>
      <c r="B200" s="20" t="s">
        <v>277</v>
      </c>
      <c r="C200" s="20" t="s">
        <v>278</v>
      </c>
      <c r="D200" s="21" t="s">
        <v>282</v>
      </c>
      <c r="E200" s="19" t="s">
        <v>86</v>
      </c>
      <c r="F200" s="20">
        <v>6</v>
      </c>
      <c r="G200" s="34">
        <f t="shared" si="10"/>
        <v>0</v>
      </c>
      <c r="H200" s="11"/>
      <c r="I200" s="62"/>
      <c r="J200" s="34">
        <f t="shared" si="8"/>
        <v>0</v>
      </c>
      <c r="K200" s="34">
        <f t="shared" si="9"/>
        <v>0</v>
      </c>
      <c r="L200" s="65"/>
      <c r="M200" s="43">
        <f t="shared" si="11"/>
        <v>0</v>
      </c>
    </row>
    <row r="201" spans="1:13" x14ac:dyDescent="0.3">
      <c r="A201" s="20" t="s">
        <v>98</v>
      </c>
      <c r="B201" s="20" t="s">
        <v>283</v>
      </c>
      <c r="C201" s="20" t="s">
        <v>284</v>
      </c>
      <c r="D201" s="55" t="s">
        <v>285</v>
      </c>
      <c r="E201" s="56" t="s">
        <v>160</v>
      </c>
      <c r="F201" s="57">
        <v>24</v>
      </c>
      <c r="G201" s="34">
        <f t="shared" si="10"/>
        <v>0</v>
      </c>
      <c r="H201" s="11"/>
      <c r="I201" s="62"/>
      <c r="J201" s="34">
        <f t="shared" si="8"/>
        <v>0</v>
      </c>
      <c r="K201" s="34">
        <f t="shared" si="9"/>
        <v>0</v>
      </c>
      <c r="L201" s="65"/>
      <c r="M201" s="43">
        <f t="shared" si="11"/>
        <v>0</v>
      </c>
    </row>
    <row r="202" spans="1:13" x14ac:dyDescent="0.3">
      <c r="A202" s="20" t="s">
        <v>98</v>
      </c>
      <c r="B202" s="20" t="s">
        <v>283</v>
      </c>
      <c r="C202" s="20" t="s">
        <v>284</v>
      </c>
      <c r="D202" s="55" t="s">
        <v>286</v>
      </c>
      <c r="E202" s="56" t="s">
        <v>160</v>
      </c>
      <c r="F202" s="57">
        <v>24</v>
      </c>
      <c r="G202" s="34">
        <f t="shared" si="10"/>
        <v>0</v>
      </c>
      <c r="H202" s="11"/>
      <c r="I202" s="62"/>
      <c r="J202" s="34">
        <f t="shared" si="8"/>
        <v>0</v>
      </c>
      <c r="K202" s="34">
        <f t="shared" si="9"/>
        <v>0</v>
      </c>
      <c r="L202" s="65"/>
      <c r="M202" s="43">
        <f t="shared" si="11"/>
        <v>0</v>
      </c>
    </row>
    <row r="203" spans="1:13" x14ac:dyDescent="0.3">
      <c r="A203" s="20" t="s">
        <v>98</v>
      </c>
      <c r="B203" s="20" t="s">
        <v>283</v>
      </c>
      <c r="C203" s="20" t="s">
        <v>284</v>
      </c>
      <c r="D203" s="55" t="s">
        <v>287</v>
      </c>
      <c r="E203" s="56" t="s">
        <v>160</v>
      </c>
      <c r="F203" s="57">
        <v>24</v>
      </c>
      <c r="G203" s="34">
        <f t="shared" si="10"/>
        <v>0</v>
      </c>
      <c r="H203" s="11"/>
      <c r="I203" s="62"/>
      <c r="J203" s="34">
        <f t="shared" si="8"/>
        <v>0</v>
      </c>
      <c r="K203" s="34">
        <f t="shared" si="9"/>
        <v>0</v>
      </c>
      <c r="L203" s="65"/>
      <c r="M203" s="43">
        <f t="shared" si="11"/>
        <v>0</v>
      </c>
    </row>
    <row r="204" spans="1:13" x14ac:dyDescent="0.3">
      <c r="A204" s="20" t="s">
        <v>98</v>
      </c>
      <c r="B204" s="20" t="s">
        <v>283</v>
      </c>
      <c r="C204" s="20" t="s">
        <v>284</v>
      </c>
      <c r="D204" s="55" t="s">
        <v>288</v>
      </c>
      <c r="E204" s="56" t="s">
        <v>160</v>
      </c>
      <c r="F204" s="57">
        <v>24</v>
      </c>
      <c r="G204" s="34">
        <f t="shared" si="10"/>
        <v>0</v>
      </c>
      <c r="H204" s="11"/>
      <c r="I204" s="62"/>
      <c r="J204" s="34">
        <f t="shared" si="8"/>
        <v>0</v>
      </c>
      <c r="K204" s="34">
        <f t="shared" si="9"/>
        <v>0</v>
      </c>
      <c r="L204" s="65"/>
      <c r="M204" s="43">
        <f t="shared" si="11"/>
        <v>0</v>
      </c>
    </row>
    <row r="205" spans="1:13" x14ac:dyDescent="0.3">
      <c r="A205" s="20" t="s">
        <v>98</v>
      </c>
      <c r="B205" s="20" t="s">
        <v>289</v>
      </c>
      <c r="C205" s="20" t="s">
        <v>290</v>
      </c>
      <c r="D205" s="21" t="s">
        <v>291</v>
      </c>
      <c r="E205" s="19" t="s">
        <v>292</v>
      </c>
      <c r="F205" s="20">
        <v>24</v>
      </c>
      <c r="G205" s="34">
        <f t="shared" si="10"/>
        <v>0</v>
      </c>
      <c r="H205" s="11"/>
      <c r="I205" s="62"/>
      <c r="J205" s="34">
        <f t="shared" si="8"/>
        <v>0</v>
      </c>
      <c r="K205" s="34">
        <f t="shared" si="9"/>
        <v>0</v>
      </c>
      <c r="L205" s="65"/>
      <c r="M205" s="43">
        <f t="shared" si="11"/>
        <v>0</v>
      </c>
    </row>
    <row r="206" spans="1:13" x14ac:dyDescent="0.3">
      <c r="A206" s="20" t="s">
        <v>98</v>
      </c>
      <c r="B206" s="20" t="s">
        <v>289</v>
      </c>
      <c r="C206" s="20" t="s">
        <v>290</v>
      </c>
      <c r="D206" s="21" t="s">
        <v>293</v>
      </c>
      <c r="E206" s="19" t="s">
        <v>292</v>
      </c>
      <c r="F206" s="20">
        <v>24</v>
      </c>
      <c r="G206" s="34">
        <f t="shared" si="10"/>
        <v>0</v>
      </c>
      <c r="H206" s="11"/>
      <c r="I206" s="62"/>
      <c r="J206" s="34">
        <f t="shared" si="8"/>
        <v>0</v>
      </c>
      <c r="K206" s="34">
        <f t="shared" si="9"/>
        <v>0</v>
      </c>
      <c r="L206" s="65"/>
      <c r="M206" s="43">
        <f t="shared" si="11"/>
        <v>0</v>
      </c>
    </row>
    <row r="207" spans="1:13" x14ac:dyDescent="0.3">
      <c r="A207" s="20" t="s">
        <v>98</v>
      </c>
      <c r="B207" s="20" t="s">
        <v>289</v>
      </c>
      <c r="C207" s="20" t="s">
        <v>290</v>
      </c>
      <c r="D207" s="21" t="s">
        <v>294</v>
      </c>
      <c r="E207" s="19" t="s">
        <v>292</v>
      </c>
      <c r="F207" s="20">
        <v>24</v>
      </c>
      <c r="G207" s="34">
        <f t="shared" si="10"/>
        <v>0</v>
      </c>
      <c r="H207" s="11"/>
      <c r="I207" s="62"/>
      <c r="J207" s="34">
        <f t="shared" si="8"/>
        <v>0</v>
      </c>
      <c r="K207" s="34">
        <f t="shared" si="9"/>
        <v>0</v>
      </c>
      <c r="L207" s="65"/>
      <c r="M207" s="43">
        <f t="shared" si="11"/>
        <v>0</v>
      </c>
    </row>
    <row r="208" spans="1:13" x14ac:dyDescent="0.3">
      <c r="A208" s="20" t="s">
        <v>98</v>
      </c>
      <c r="B208" s="20" t="s">
        <v>289</v>
      </c>
      <c r="C208" s="20" t="s">
        <v>290</v>
      </c>
      <c r="D208" s="21" t="s">
        <v>295</v>
      </c>
      <c r="E208" s="19" t="s">
        <v>292</v>
      </c>
      <c r="F208" s="20">
        <v>24</v>
      </c>
      <c r="G208" s="34">
        <f t="shared" si="10"/>
        <v>0</v>
      </c>
      <c r="H208" s="11"/>
      <c r="I208" s="62"/>
      <c r="J208" s="34">
        <f t="shared" si="8"/>
        <v>0</v>
      </c>
      <c r="K208" s="34">
        <f t="shared" si="9"/>
        <v>0</v>
      </c>
      <c r="L208" s="65"/>
      <c r="M208" s="43">
        <f t="shared" si="11"/>
        <v>0</v>
      </c>
    </row>
    <row r="209" spans="1:13" x14ac:dyDescent="0.3">
      <c r="A209" s="60"/>
      <c r="B209" s="60"/>
      <c r="C209" s="60"/>
      <c r="D209" s="59"/>
      <c r="E209" s="60"/>
      <c r="F209" s="60"/>
      <c r="G209" s="34">
        <f t="shared" si="10"/>
        <v>0</v>
      </c>
      <c r="H209" s="11"/>
      <c r="I209" s="62"/>
      <c r="J209" s="34">
        <f t="shared" si="8"/>
        <v>0</v>
      </c>
      <c r="K209" s="34">
        <f t="shared" si="9"/>
        <v>0</v>
      </c>
      <c r="L209" s="65"/>
      <c r="M209" s="43">
        <f t="shared" si="11"/>
        <v>0</v>
      </c>
    </row>
    <row r="210" spans="1:13" ht="26.25" customHeight="1" x14ac:dyDescent="0.3">
      <c r="G210" s="38"/>
      <c r="H210" s="41"/>
      <c r="I210" s="63">
        <f>SUM(I8:I209)</f>
        <v>0</v>
      </c>
      <c r="J210" s="38">
        <f>SUM(J8:J209)</f>
        <v>0</v>
      </c>
      <c r="K210" s="38">
        <f>SUM(K8:K209)</f>
        <v>0</v>
      </c>
      <c r="L210" s="49"/>
      <c r="M210" s="42">
        <f>SUM(M8:M209)</f>
        <v>0</v>
      </c>
    </row>
    <row r="214" spans="1:13" x14ac:dyDescent="0.3">
      <c r="D214" s="24"/>
      <c r="E214" s="25"/>
    </row>
    <row r="215" spans="1:13" x14ac:dyDescent="0.3">
      <c r="D215" s="23"/>
      <c r="E215" s="26"/>
    </row>
    <row r="216" spans="1:13" x14ac:dyDescent="0.3">
      <c r="D216" s="23"/>
      <c r="E216" s="27"/>
    </row>
    <row r="217" spans="1:13" x14ac:dyDescent="0.3">
      <c r="D217" s="23"/>
      <c r="E217" s="27"/>
    </row>
    <row r="218" spans="1:13" x14ac:dyDescent="0.3">
      <c r="D218" s="23"/>
      <c r="E218" s="27"/>
    </row>
    <row r="219" spans="1:13" x14ac:dyDescent="0.3">
      <c r="D219" s="23"/>
      <c r="E219" s="27"/>
      <c r="F219" s="25"/>
    </row>
    <row r="220" spans="1:13" x14ac:dyDescent="0.3">
      <c r="E220" s="27"/>
    </row>
    <row r="221" spans="1:13" x14ac:dyDescent="0.3">
      <c r="D221" s="28"/>
      <c r="E221" s="27"/>
    </row>
    <row r="222" spans="1:13" x14ac:dyDescent="0.3">
      <c r="D222" s="28"/>
      <c r="E222" s="27"/>
    </row>
    <row r="223" spans="1:13" x14ac:dyDescent="0.3">
      <c r="D223" s="23"/>
      <c r="E223" s="29"/>
    </row>
    <row r="228" spans="4:5" x14ac:dyDescent="0.3">
      <c r="D228" s="30"/>
      <c r="E228" s="31"/>
    </row>
    <row r="229" spans="4:5" x14ac:dyDescent="0.3">
      <c r="D229" s="30"/>
      <c r="E229" s="31"/>
    </row>
    <row r="230" spans="4:5" x14ac:dyDescent="0.3">
      <c r="D230" s="30"/>
      <c r="E230" s="31"/>
    </row>
    <row r="231" spans="4:5" x14ac:dyDescent="0.3">
      <c r="D231" s="30"/>
      <c r="E231" s="31"/>
    </row>
    <row r="232" spans="4:5" x14ac:dyDescent="0.3">
      <c r="D232" s="30"/>
      <c r="E232" s="31"/>
    </row>
    <row r="233" spans="4:5" x14ac:dyDescent="0.3">
      <c r="D233" s="30"/>
      <c r="E233" s="31"/>
    </row>
    <row r="234" spans="4:5" x14ac:dyDescent="0.3">
      <c r="D234" s="30"/>
      <c r="E234" s="31"/>
    </row>
    <row r="235" spans="4:5" x14ac:dyDescent="0.3">
      <c r="D235" s="30"/>
      <c r="E235" s="31"/>
    </row>
  </sheetData>
  <autoFilter ref="A7:N7" xr:uid="{6A41B640-CD58-4513-85BA-6B5560669133}"/>
  <mergeCells count="1">
    <mergeCell ref="A1:K1"/>
  </mergeCells>
  <dataValidations count="1">
    <dataValidation allowBlank="1" showInputMessage="1" showErrorMessage="1" errorTitle="ผิดครับ !!!" error="กรุณากรอกข้อมูลเฉพาะช่องสีชมพูครับ" sqref="A7:F57 B125:C125 D125:F127 A126:C127 A113:F114 B58:F124 A58:A120 A128:F1048576" xr:uid="{57E87F4D-6EE5-4DBE-AE60-C9EA818930C2}"/>
  </dataValidations>
  <pageMargins left="0.25" right="0.25" top="0.75" bottom="0.75" header="0.3" footer="0.3"/>
  <pageSetup paperSize="9" scale="65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0F64-0A34-4B2C-A72B-19476C10C114}">
  <sheetPr>
    <tabColor rgb="FF00CC99"/>
    <pageSetUpPr fitToPage="1"/>
  </sheetPr>
  <dimension ref="A1:N235"/>
  <sheetViews>
    <sheetView workbookViewId="0">
      <pane ySplit="7" topLeftCell="A167" activePane="bottomLeft" state="frozen"/>
      <selection activeCell="D7" sqref="D7"/>
      <selection pane="bottomLeft" activeCell="D7" sqref="D7"/>
    </sheetView>
  </sheetViews>
  <sheetFormatPr defaultColWidth="9.33203125" defaultRowHeight="15.6" x14ac:dyDescent="0.3"/>
  <cols>
    <col min="1" max="1" width="14" style="18" customWidth="1"/>
    <col min="2" max="2" width="19.33203125" style="15" bestFit="1" customWidth="1"/>
    <col min="3" max="3" width="18.6640625" style="15" customWidth="1"/>
    <col min="4" max="4" width="37.6640625" style="15" customWidth="1"/>
    <col min="5" max="5" width="10.44140625" style="18" customWidth="1"/>
    <col min="6" max="6" width="8.5546875" style="18" customWidth="1"/>
    <col min="7" max="8" width="15.6640625" style="2" customWidth="1"/>
    <col min="9" max="9" width="9.6640625" style="1" customWidth="1"/>
    <col min="10" max="10" width="17.6640625" style="3" customWidth="1"/>
    <col min="11" max="11" width="17.6640625" style="2" customWidth="1"/>
    <col min="12" max="12" width="9.5546875" style="4" bestFit="1" customWidth="1"/>
    <col min="13" max="13" width="14.44140625" style="2" bestFit="1" customWidth="1"/>
    <col min="14" max="16384" width="9.33203125" style="1"/>
  </cols>
  <sheetData>
    <row r="1" spans="1:14" ht="18" x14ac:dyDescent="0.3">
      <c r="A1" s="560" t="s">
        <v>0</v>
      </c>
      <c r="B1" s="560"/>
      <c r="C1" s="560"/>
      <c r="D1" s="560"/>
      <c r="E1" s="560"/>
      <c r="F1" s="560"/>
      <c r="G1" s="560"/>
      <c r="H1" s="560"/>
      <c r="I1" s="560"/>
      <c r="J1" s="560"/>
      <c r="K1" s="560"/>
      <c r="L1" s="32"/>
      <c r="M1" s="51"/>
      <c r="N1" s="2"/>
    </row>
    <row r="2" spans="1:14" ht="18" x14ac:dyDescent="0.3">
      <c r="A2" s="12" t="s">
        <v>1</v>
      </c>
      <c r="B2" s="13"/>
      <c r="D2" s="13"/>
      <c r="E2" s="13"/>
      <c r="F2" s="14"/>
      <c r="G2" s="52"/>
      <c r="H2" s="52"/>
      <c r="I2" s="5"/>
      <c r="J2" s="39"/>
      <c r="K2" s="5"/>
      <c r="L2" s="5"/>
      <c r="M2" s="39"/>
      <c r="N2" s="2"/>
    </row>
    <row r="3" spans="1:14" ht="18" x14ac:dyDescent="0.3">
      <c r="A3" s="12" t="s">
        <v>2</v>
      </c>
      <c r="B3" s="13"/>
      <c r="D3" s="13" t="s">
        <v>3</v>
      </c>
      <c r="E3" s="13"/>
      <c r="F3" s="13"/>
      <c r="G3" s="52"/>
      <c r="H3" s="53"/>
      <c r="I3" s="33"/>
      <c r="J3" s="40"/>
      <c r="K3" s="7"/>
      <c r="L3" s="7"/>
      <c r="M3" s="40"/>
      <c r="N3" s="2"/>
    </row>
    <row r="4" spans="1:14" ht="18" x14ac:dyDescent="0.3">
      <c r="A4" s="12" t="s">
        <v>4</v>
      </c>
      <c r="B4" s="13"/>
      <c r="C4" s="13"/>
      <c r="D4" s="13" t="s">
        <v>5</v>
      </c>
      <c r="E4" s="13"/>
      <c r="F4" s="13"/>
      <c r="G4" s="52"/>
      <c r="H4" s="53"/>
      <c r="I4" s="33"/>
      <c r="J4" s="40"/>
      <c r="K4" s="7"/>
      <c r="L4" s="7"/>
      <c r="M4" s="40"/>
      <c r="N4" s="2"/>
    </row>
    <row r="5" spans="1:14" ht="18" x14ac:dyDescent="0.3">
      <c r="A5" s="12" t="s">
        <v>6</v>
      </c>
      <c r="B5" s="13"/>
      <c r="C5" s="13"/>
      <c r="D5" s="13" t="s">
        <v>7</v>
      </c>
      <c r="E5" s="13"/>
      <c r="F5" s="13"/>
      <c r="G5" s="52"/>
      <c r="H5" s="53"/>
      <c r="I5" s="5"/>
      <c r="J5" s="39"/>
      <c r="K5" s="5"/>
      <c r="L5" s="5"/>
      <c r="M5" s="39"/>
      <c r="N5" s="2"/>
    </row>
    <row r="6" spans="1:14" ht="27.6" x14ac:dyDescent="0.3">
      <c r="A6" s="16"/>
      <c r="B6" s="17"/>
      <c r="C6" s="17"/>
      <c r="G6" s="54" t="s">
        <v>8</v>
      </c>
      <c r="H6" s="35"/>
      <c r="I6" s="2"/>
      <c r="J6" s="54" t="s">
        <v>9</v>
      </c>
      <c r="K6" s="35"/>
      <c r="L6" s="2"/>
      <c r="M6" s="4"/>
      <c r="N6" s="2"/>
    </row>
    <row r="7" spans="1:14" s="8" customFormat="1" ht="31.2" x14ac:dyDescent="0.3">
      <c r="A7" s="44" t="s">
        <v>10</v>
      </c>
      <c r="B7" s="44" t="s">
        <v>11</v>
      </c>
      <c r="C7" s="44" t="s">
        <v>12</v>
      </c>
      <c r="D7" s="45" t="s">
        <v>13</v>
      </c>
      <c r="E7" s="45" t="s">
        <v>14</v>
      </c>
      <c r="F7" s="45" t="s">
        <v>15</v>
      </c>
      <c r="G7" s="37" t="s">
        <v>16</v>
      </c>
      <c r="H7" s="36" t="s">
        <v>17</v>
      </c>
      <c r="I7" s="61" t="s">
        <v>18</v>
      </c>
      <c r="J7" s="66" t="s">
        <v>19</v>
      </c>
      <c r="K7" s="36" t="s">
        <v>20</v>
      </c>
      <c r="L7" s="64" t="s">
        <v>21</v>
      </c>
      <c r="M7" s="42" t="s">
        <v>22</v>
      </c>
    </row>
    <row r="8" spans="1:14" s="10" customFormat="1" ht="17.100000000000001" customHeight="1" x14ac:dyDescent="0.3">
      <c r="A8" s="20" t="s">
        <v>23</v>
      </c>
      <c r="B8" s="20" t="s">
        <v>24</v>
      </c>
      <c r="C8" s="20" t="s">
        <v>25</v>
      </c>
      <c r="D8" s="21" t="s">
        <v>26</v>
      </c>
      <c r="E8" s="19" t="s">
        <v>27</v>
      </c>
      <c r="F8" s="20">
        <v>12</v>
      </c>
      <c r="G8" s="11"/>
      <c r="H8" s="34">
        <f>G8/1.07</f>
        <v>0</v>
      </c>
      <c r="I8" s="62"/>
      <c r="J8" s="34">
        <f>G8*I8</f>
        <v>0</v>
      </c>
      <c r="K8" s="34">
        <f>H8*I8</f>
        <v>0</v>
      </c>
      <c r="L8" s="65"/>
      <c r="M8" s="43">
        <f>K8*L8</f>
        <v>0</v>
      </c>
      <c r="N8" s="9"/>
    </row>
    <row r="9" spans="1:14" s="10" customFormat="1" ht="17.100000000000001" customHeight="1" x14ac:dyDescent="0.3">
      <c r="A9" s="20" t="s">
        <v>23</v>
      </c>
      <c r="B9" s="20" t="s">
        <v>24</v>
      </c>
      <c r="C9" s="20" t="s">
        <v>25</v>
      </c>
      <c r="D9" s="21" t="s">
        <v>28</v>
      </c>
      <c r="E9" s="19" t="s">
        <v>27</v>
      </c>
      <c r="F9" s="20">
        <v>12</v>
      </c>
      <c r="G9" s="11"/>
      <c r="H9" s="34">
        <f t="shared" ref="H9:H85" si="0">G9/1.07</f>
        <v>0</v>
      </c>
      <c r="I9" s="62"/>
      <c r="J9" s="34">
        <f t="shared" ref="J9:J85" si="1">G9*I9</f>
        <v>0</v>
      </c>
      <c r="K9" s="34">
        <f t="shared" ref="K9:K85" si="2">H9*I9</f>
        <v>0</v>
      </c>
      <c r="L9" s="65"/>
      <c r="M9" s="43">
        <f t="shared" ref="M9:M85" si="3">K9*L9</f>
        <v>0</v>
      </c>
    </row>
    <row r="10" spans="1:14" s="10" customFormat="1" ht="17.100000000000001" customHeight="1" x14ac:dyDescent="0.3">
      <c r="A10" s="20" t="s">
        <v>23</v>
      </c>
      <c r="B10" s="20" t="s">
        <v>24</v>
      </c>
      <c r="C10" s="20" t="s">
        <v>25</v>
      </c>
      <c r="D10" s="21" t="s">
        <v>29</v>
      </c>
      <c r="E10" s="19" t="s">
        <v>27</v>
      </c>
      <c r="F10" s="20">
        <v>12</v>
      </c>
      <c r="G10" s="11"/>
      <c r="H10" s="34">
        <f t="shared" si="0"/>
        <v>0</v>
      </c>
      <c r="I10" s="62"/>
      <c r="J10" s="34">
        <f t="shared" si="1"/>
        <v>0</v>
      </c>
      <c r="K10" s="34">
        <f t="shared" si="2"/>
        <v>0</v>
      </c>
      <c r="L10" s="65"/>
      <c r="M10" s="43">
        <f t="shared" si="3"/>
        <v>0</v>
      </c>
    </row>
    <row r="11" spans="1:14" s="10" customFormat="1" ht="17.100000000000001" customHeight="1" x14ac:dyDescent="0.3">
      <c r="A11" s="20" t="s">
        <v>23</v>
      </c>
      <c r="B11" s="20" t="s">
        <v>24</v>
      </c>
      <c r="C11" s="20" t="s">
        <v>25</v>
      </c>
      <c r="D11" s="21" t="s">
        <v>30</v>
      </c>
      <c r="E11" s="19" t="s">
        <v>27</v>
      </c>
      <c r="F11" s="20">
        <v>6</v>
      </c>
      <c r="G11" s="11"/>
      <c r="H11" s="34">
        <f t="shared" si="0"/>
        <v>0</v>
      </c>
      <c r="I11" s="62"/>
      <c r="J11" s="34">
        <f t="shared" si="1"/>
        <v>0</v>
      </c>
      <c r="K11" s="34">
        <f t="shared" si="2"/>
        <v>0</v>
      </c>
      <c r="L11" s="65"/>
      <c r="M11" s="43">
        <f t="shared" si="3"/>
        <v>0</v>
      </c>
    </row>
    <row r="12" spans="1:14" s="10" customFormat="1" ht="17.100000000000001" customHeight="1" x14ac:dyDescent="0.3">
      <c r="A12" s="20" t="s">
        <v>23</v>
      </c>
      <c r="B12" s="20" t="s">
        <v>24</v>
      </c>
      <c r="C12" s="20" t="s">
        <v>25</v>
      </c>
      <c r="D12" s="55" t="s">
        <v>31</v>
      </c>
      <c r="E12" s="56" t="s">
        <v>27</v>
      </c>
      <c r="F12" s="57">
        <v>6</v>
      </c>
      <c r="G12" s="11"/>
      <c r="H12" s="34">
        <f t="shared" si="0"/>
        <v>0</v>
      </c>
      <c r="I12" s="62"/>
      <c r="J12" s="34">
        <f t="shared" si="1"/>
        <v>0</v>
      </c>
      <c r="K12" s="34">
        <f t="shared" si="2"/>
        <v>0</v>
      </c>
      <c r="L12" s="65"/>
      <c r="M12" s="43">
        <f t="shared" si="3"/>
        <v>0</v>
      </c>
    </row>
    <row r="13" spans="1:14" s="10" customFormat="1" ht="17.100000000000001" customHeight="1" x14ac:dyDescent="0.3">
      <c r="A13" s="20" t="s">
        <v>23</v>
      </c>
      <c r="B13" s="20" t="s">
        <v>24</v>
      </c>
      <c r="C13" s="20" t="s">
        <v>25</v>
      </c>
      <c r="D13" s="21" t="s">
        <v>32</v>
      </c>
      <c r="E13" s="19" t="s">
        <v>27</v>
      </c>
      <c r="F13" s="20">
        <v>6</v>
      </c>
      <c r="G13" s="11"/>
      <c r="H13" s="34">
        <f t="shared" si="0"/>
        <v>0</v>
      </c>
      <c r="I13" s="62"/>
      <c r="J13" s="34">
        <f t="shared" si="1"/>
        <v>0</v>
      </c>
      <c r="K13" s="34">
        <f t="shared" si="2"/>
        <v>0</v>
      </c>
      <c r="L13" s="65"/>
      <c r="M13" s="43">
        <f t="shared" si="3"/>
        <v>0</v>
      </c>
    </row>
    <row r="14" spans="1:14" s="10" customFormat="1" ht="17.100000000000001" customHeight="1" x14ac:dyDescent="0.3">
      <c r="A14" s="20" t="s">
        <v>23</v>
      </c>
      <c r="B14" s="20" t="s">
        <v>24</v>
      </c>
      <c r="C14" s="20" t="s">
        <v>25</v>
      </c>
      <c r="D14" s="21" t="s">
        <v>33</v>
      </c>
      <c r="E14" s="19" t="s">
        <v>27</v>
      </c>
      <c r="F14" s="20">
        <v>6</v>
      </c>
      <c r="G14" s="11"/>
      <c r="H14" s="34">
        <f t="shared" si="0"/>
        <v>0</v>
      </c>
      <c r="I14" s="62"/>
      <c r="J14" s="34">
        <f t="shared" si="1"/>
        <v>0</v>
      </c>
      <c r="K14" s="34">
        <f t="shared" si="2"/>
        <v>0</v>
      </c>
      <c r="L14" s="65"/>
      <c r="M14" s="43">
        <f t="shared" si="3"/>
        <v>0</v>
      </c>
    </row>
    <row r="15" spans="1:14" s="10" customFormat="1" ht="17.100000000000001" customHeight="1" x14ac:dyDescent="0.3">
      <c r="A15" s="20" t="s">
        <v>23</v>
      </c>
      <c r="B15" s="20" t="s">
        <v>24</v>
      </c>
      <c r="C15" s="20" t="s">
        <v>25</v>
      </c>
      <c r="D15" s="21" t="s">
        <v>34</v>
      </c>
      <c r="E15" s="19" t="s">
        <v>27</v>
      </c>
      <c r="F15" s="20">
        <v>3</v>
      </c>
      <c r="G15" s="11"/>
      <c r="H15" s="34">
        <f t="shared" si="0"/>
        <v>0</v>
      </c>
      <c r="I15" s="62"/>
      <c r="J15" s="34">
        <f t="shared" si="1"/>
        <v>0</v>
      </c>
      <c r="K15" s="34">
        <f t="shared" si="2"/>
        <v>0</v>
      </c>
      <c r="L15" s="65"/>
      <c r="M15" s="43">
        <f t="shared" si="3"/>
        <v>0</v>
      </c>
    </row>
    <row r="16" spans="1:14" s="10" customFormat="1" ht="17.100000000000001" customHeight="1" x14ac:dyDescent="0.3">
      <c r="A16" s="20" t="s">
        <v>23</v>
      </c>
      <c r="B16" s="20" t="s">
        <v>24</v>
      </c>
      <c r="C16" s="20" t="s">
        <v>25</v>
      </c>
      <c r="D16" s="21" t="s">
        <v>35</v>
      </c>
      <c r="E16" s="19" t="s">
        <v>27</v>
      </c>
      <c r="F16" s="20">
        <v>6</v>
      </c>
      <c r="G16" s="11"/>
      <c r="H16" s="34">
        <f t="shared" si="0"/>
        <v>0</v>
      </c>
      <c r="I16" s="62"/>
      <c r="J16" s="34">
        <f t="shared" si="1"/>
        <v>0</v>
      </c>
      <c r="K16" s="34">
        <f t="shared" si="2"/>
        <v>0</v>
      </c>
      <c r="L16" s="65"/>
      <c r="M16" s="43">
        <f t="shared" si="3"/>
        <v>0</v>
      </c>
    </row>
    <row r="17" spans="1:13" s="10" customFormat="1" ht="17.100000000000001" customHeight="1" x14ac:dyDescent="0.3">
      <c r="A17" s="20" t="s">
        <v>23</v>
      </c>
      <c r="B17" s="20" t="s">
        <v>24</v>
      </c>
      <c r="C17" s="20" t="s">
        <v>25</v>
      </c>
      <c r="D17" s="21" t="s">
        <v>36</v>
      </c>
      <c r="E17" s="19" t="s">
        <v>27</v>
      </c>
      <c r="F17" s="20">
        <v>3</v>
      </c>
      <c r="G17" s="11"/>
      <c r="H17" s="34">
        <f t="shared" si="0"/>
        <v>0</v>
      </c>
      <c r="I17" s="62"/>
      <c r="J17" s="34">
        <f t="shared" si="1"/>
        <v>0</v>
      </c>
      <c r="K17" s="34">
        <f t="shared" si="2"/>
        <v>0</v>
      </c>
      <c r="L17" s="65"/>
      <c r="M17" s="43">
        <f t="shared" si="3"/>
        <v>0</v>
      </c>
    </row>
    <row r="18" spans="1:13" s="10" customFormat="1" ht="17.100000000000001" customHeight="1" x14ac:dyDescent="0.3">
      <c r="A18" s="20" t="s">
        <v>23</v>
      </c>
      <c r="B18" s="20" t="s">
        <v>24</v>
      </c>
      <c r="C18" s="20" t="s">
        <v>25</v>
      </c>
      <c r="D18" s="21" t="s">
        <v>37</v>
      </c>
      <c r="E18" s="19" t="s">
        <v>27</v>
      </c>
      <c r="F18" s="20">
        <v>2</v>
      </c>
      <c r="G18" s="11"/>
      <c r="H18" s="34">
        <f t="shared" si="0"/>
        <v>0</v>
      </c>
      <c r="I18" s="62"/>
      <c r="J18" s="34">
        <f t="shared" si="1"/>
        <v>0</v>
      </c>
      <c r="K18" s="34">
        <f t="shared" si="2"/>
        <v>0</v>
      </c>
      <c r="L18" s="65"/>
      <c r="M18" s="43">
        <f t="shared" si="3"/>
        <v>0</v>
      </c>
    </row>
    <row r="19" spans="1:13" s="10" customFormat="1" ht="17.100000000000001" customHeight="1" x14ac:dyDescent="0.3">
      <c r="A19" s="20" t="s">
        <v>23</v>
      </c>
      <c r="B19" s="20" t="s">
        <v>24</v>
      </c>
      <c r="C19" s="20" t="s">
        <v>25</v>
      </c>
      <c r="D19" s="21" t="s">
        <v>38</v>
      </c>
      <c r="E19" s="19" t="s">
        <v>27</v>
      </c>
      <c r="F19" s="20">
        <v>12</v>
      </c>
      <c r="G19" s="11"/>
      <c r="H19" s="34">
        <f t="shared" si="0"/>
        <v>0</v>
      </c>
      <c r="I19" s="62"/>
      <c r="J19" s="34">
        <f t="shared" si="1"/>
        <v>0</v>
      </c>
      <c r="K19" s="34">
        <f t="shared" si="2"/>
        <v>0</v>
      </c>
      <c r="L19" s="65"/>
      <c r="M19" s="43">
        <f t="shared" si="3"/>
        <v>0</v>
      </c>
    </row>
    <row r="20" spans="1:13" s="10" customFormat="1" ht="17.100000000000001" customHeight="1" x14ac:dyDescent="0.3">
      <c r="A20" s="20" t="s">
        <v>23</v>
      </c>
      <c r="B20" s="20" t="s">
        <v>24</v>
      </c>
      <c r="C20" s="20" t="s">
        <v>25</v>
      </c>
      <c r="D20" s="21" t="s">
        <v>39</v>
      </c>
      <c r="E20" s="19" t="s">
        <v>27</v>
      </c>
      <c r="F20" s="20">
        <v>1</v>
      </c>
      <c r="G20" s="11"/>
      <c r="H20" s="34">
        <f t="shared" si="0"/>
        <v>0</v>
      </c>
      <c r="I20" s="62"/>
      <c r="J20" s="34">
        <f t="shared" si="1"/>
        <v>0</v>
      </c>
      <c r="K20" s="34">
        <f t="shared" si="2"/>
        <v>0</v>
      </c>
      <c r="L20" s="65"/>
      <c r="M20" s="43">
        <f t="shared" si="3"/>
        <v>0</v>
      </c>
    </row>
    <row r="21" spans="1:13" s="10" customFormat="1" ht="17.100000000000001" customHeight="1" x14ac:dyDescent="0.3">
      <c r="A21" s="20" t="s">
        <v>23</v>
      </c>
      <c r="B21" s="20" t="s">
        <v>24</v>
      </c>
      <c r="C21" s="20" t="s">
        <v>40</v>
      </c>
      <c r="D21" s="21" t="s">
        <v>41</v>
      </c>
      <c r="E21" s="19" t="s">
        <v>27</v>
      </c>
      <c r="F21" s="20">
        <v>6</v>
      </c>
      <c r="G21" s="11"/>
      <c r="H21" s="34">
        <f t="shared" si="0"/>
        <v>0</v>
      </c>
      <c r="I21" s="62"/>
      <c r="J21" s="34">
        <f t="shared" si="1"/>
        <v>0</v>
      </c>
      <c r="K21" s="34">
        <f t="shared" si="2"/>
        <v>0</v>
      </c>
      <c r="L21" s="65"/>
      <c r="M21" s="43">
        <f t="shared" si="3"/>
        <v>0</v>
      </c>
    </row>
    <row r="22" spans="1:13" s="10" customFormat="1" ht="17.100000000000001" customHeight="1" x14ac:dyDescent="0.3">
      <c r="A22" s="20" t="s">
        <v>23</v>
      </c>
      <c r="B22" s="20" t="s">
        <v>24</v>
      </c>
      <c r="C22" s="20" t="s">
        <v>40</v>
      </c>
      <c r="D22" s="21" t="s">
        <v>42</v>
      </c>
      <c r="E22" s="19" t="s">
        <v>27</v>
      </c>
      <c r="F22" s="20">
        <v>6</v>
      </c>
      <c r="G22" s="11"/>
      <c r="H22" s="34">
        <f t="shared" si="0"/>
        <v>0</v>
      </c>
      <c r="I22" s="62"/>
      <c r="J22" s="34">
        <f t="shared" si="1"/>
        <v>0</v>
      </c>
      <c r="K22" s="34">
        <f t="shared" si="2"/>
        <v>0</v>
      </c>
      <c r="L22" s="65"/>
      <c r="M22" s="43">
        <f t="shared" si="3"/>
        <v>0</v>
      </c>
    </row>
    <row r="23" spans="1:13" s="10" customFormat="1" ht="17.100000000000001" customHeight="1" x14ac:dyDescent="0.3">
      <c r="A23" s="20" t="s">
        <v>23</v>
      </c>
      <c r="B23" s="20" t="s">
        <v>24</v>
      </c>
      <c r="C23" s="20" t="s">
        <v>40</v>
      </c>
      <c r="D23" s="21" t="s">
        <v>43</v>
      </c>
      <c r="E23" s="19" t="s">
        <v>27</v>
      </c>
      <c r="F23" s="20">
        <v>6</v>
      </c>
      <c r="G23" s="11"/>
      <c r="H23" s="34">
        <f t="shared" si="0"/>
        <v>0</v>
      </c>
      <c r="I23" s="62"/>
      <c r="J23" s="34">
        <f t="shared" si="1"/>
        <v>0</v>
      </c>
      <c r="K23" s="34">
        <f t="shared" si="2"/>
        <v>0</v>
      </c>
      <c r="L23" s="65"/>
      <c r="M23" s="43">
        <f t="shared" si="3"/>
        <v>0</v>
      </c>
    </row>
    <row r="24" spans="1:13" s="10" customFormat="1" ht="17.100000000000001" customHeight="1" x14ac:dyDescent="0.3">
      <c r="A24" s="20" t="s">
        <v>23</v>
      </c>
      <c r="B24" s="20" t="s">
        <v>24</v>
      </c>
      <c r="C24" s="20" t="s">
        <v>40</v>
      </c>
      <c r="D24" s="55" t="s">
        <v>44</v>
      </c>
      <c r="E24" s="56" t="s">
        <v>27</v>
      </c>
      <c r="F24" s="57">
        <v>6</v>
      </c>
      <c r="G24" s="11"/>
      <c r="H24" s="34">
        <f t="shared" si="0"/>
        <v>0</v>
      </c>
      <c r="I24" s="62"/>
      <c r="J24" s="34">
        <f t="shared" si="1"/>
        <v>0</v>
      </c>
      <c r="K24" s="34">
        <f t="shared" si="2"/>
        <v>0</v>
      </c>
      <c r="L24" s="65"/>
      <c r="M24" s="43">
        <f t="shared" si="3"/>
        <v>0</v>
      </c>
    </row>
    <row r="25" spans="1:13" s="10" customFormat="1" ht="17.100000000000001" customHeight="1" x14ac:dyDescent="0.3">
      <c r="A25" s="20" t="s">
        <v>23</v>
      </c>
      <c r="B25" s="20" t="s">
        <v>24</v>
      </c>
      <c r="C25" s="20" t="s">
        <v>40</v>
      </c>
      <c r="D25" s="21" t="s">
        <v>45</v>
      </c>
      <c r="E25" s="19" t="s">
        <v>27</v>
      </c>
      <c r="F25" s="20">
        <v>6</v>
      </c>
      <c r="G25" s="11"/>
      <c r="H25" s="34">
        <f t="shared" si="0"/>
        <v>0</v>
      </c>
      <c r="I25" s="62"/>
      <c r="J25" s="34">
        <f t="shared" si="1"/>
        <v>0</v>
      </c>
      <c r="K25" s="34">
        <f t="shared" si="2"/>
        <v>0</v>
      </c>
      <c r="L25" s="65"/>
      <c r="M25" s="43">
        <f t="shared" si="3"/>
        <v>0</v>
      </c>
    </row>
    <row r="26" spans="1:13" s="10" customFormat="1" ht="17.100000000000001" customHeight="1" x14ac:dyDescent="0.3">
      <c r="A26" s="20" t="s">
        <v>23</v>
      </c>
      <c r="B26" s="20" t="s">
        <v>24</v>
      </c>
      <c r="C26" s="20" t="s">
        <v>40</v>
      </c>
      <c r="D26" s="55" t="s">
        <v>46</v>
      </c>
      <c r="E26" s="56" t="s">
        <v>27</v>
      </c>
      <c r="F26" s="57">
        <v>6</v>
      </c>
      <c r="G26" s="11"/>
      <c r="H26" s="34">
        <f t="shared" si="0"/>
        <v>0</v>
      </c>
      <c r="I26" s="62"/>
      <c r="J26" s="34">
        <f t="shared" si="1"/>
        <v>0</v>
      </c>
      <c r="K26" s="34">
        <f t="shared" si="2"/>
        <v>0</v>
      </c>
      <c r="L26" s="65"/>
      <c r="M26" s="43">
        <f t="shared" si="3"/>
        <v>0</v>
      </c>
    </row>
    <row r="27" spans="1:13" s="10" customFormat="1" ht="17.100000000000001" customHeight="1" x14ac:dyDescent="0.3">
      <c r="A27" s="20" t="s">
        <v>23</v>
      </c>
      <c r="B27" s="20" t="s">
        <v>24</v>
      </c>
      <c r="C27" s="20" t="s">
        <v>40</v>
      </c>
      <c r="D27" s="58" t="s">
        <v>47</v>
      </c>
      <c r="E27" s="19" t="s">
        <v>27</v>
      </c>
      <c r="F27" s="20">
        <v>6</v>
      </c>
      <c r="G27" s="11"/>
      <c r="H27" s="34">
        <f t="shared" si="0"/>
        <v>0</v>
      </c>
      <c r="I27" s="62"/>
      <c r="J27" s="34">
        <f t="shared" si="1"/>
        <v>0</v>
      </c>
      <c r="K27" s="34">
        <f t="shared" si="2"/>
        <v>0</v>
      </c>
      <c r="L27" s="65"/>
      <c r="M27" s="43">
        <f t="shared" si="3"/>
        <v>0</v>
      </c>
    </row>
    <row r="28" spans="1:13" s="10" customFormat="1" ht="17.100000000000001" customHeight="1" x14ac:dyDescent="0.3">
      <c r="A28" s="20" t="s">
        <v>23</v>
      </c>
      <c r="B28" s="20" t="s">
        <v>24</v>
      </c>
      <c r="C28" s="20" t="s">
        <v>40</v>
      </c>
      <c r="D28" s="21" t="s">
        <v>48</v>
      </c>
      <c r="E28" s="19" t="s">
        <v>27</v>
      </c>
      <c r="F28" s="20">
        <v>6</v>
      </c>
      <c r="G28" s="11"/>
      <c r="H28" s="34">
        <f t="shared" si="0"/>
        <v>0</v>
      </c>
      <c r="I28" s="62"/>
      <c r="J28" s="34">
        <f t="shared" si="1"/>
        <v>0</v>
      </c>
      <c r="K28" s="34">
        <f t="shared" si="2"/>
        <v>0</v>
      </c>
      <c r="L28" s="65"/>
      <c r="M28" s="43">
        <f t="shared" si="3"/>
        <v>0</v>
      </c>
    </row>
    <row r="29" spans="1:13" s="10" customFormat="1" ht="17.100000000000001" customHeight="1" x14ac:dyDescent="0.3">
      <c r="A29" s="20" t="s">
        <v>23</v>
      </c>
      <c r="B29" s="20" t="s">
        <v>24</v>
      </c>
      <c r="C29" s="20" t="s">
        <v>49</v>
      </c>
      <c r="D29" s="21" t="s">
        <v>50</v>
      </c>
      <c r="E29" s="19" t="s">
        <v>27</v>
      </c>
      <c r="F29" s="20">
        <v>6</v>
      </c>
      <c r="G29" s="11"/>
      <c r="H29" s="34">
        <f t="shared" si="0"/>
        <v>0</v>
      </c>
      <c r="I29" s="62"/>
      <c r="J29" s="34">
        <f t="shared" si="1"/>
        <v>0</v>
      </c>
      <c r="K29" s="34">
        <f t="shared" si="2"/>
        <v>0</v>
      </c>
      <c r="L29" s="65"/>
      <c r="M29" s="43">
        <f t="shared" si="3"/>
        <v>0</v>
      </c>
    </row>
    <row r="30" spans="1:13" s="10" customFormat="1" ht="17.100000000000001" customHeight="1" x14ac:dyDescent="0.3">
      <c r="A30" s="20" t="s">
        <v>23</v>
      </c>
      <c r="B30" s="20" t="s">
        <v>24</v>
      </c>
      <c r="C30" s="20" t="s">
        <v>49</v>
      </c>
      <c r="D30" s="21" t="s">
        <v>51</v>
      </c>
      <c r="E30" s="19" t="s">
        <v>27</v>
      </c>
      <c r="F30" s="20">
        <v>6</v>
      </c>
      <c r="G30" s="11"/>
      <c r="H30" s="34">
        <f t="shared" si="0"/>
        <v>0</v>
      </c>
      <c r="I30" s="62"/>
      <c r="J30" s="34">
        <f t="shared" si="1"/>
        <v>0</v>
      </c>
      <c r="K30" s="34">
        <f t="shared" si="2"/>
        <v>0</v>
      </c>
      <c r="L30" s="65"/>
      <c r="M30" s="43">
        <f t="shared" si="3"/>
        <v>0</v>
      </c>
    </row>
    <row r="31" spans="1:13" s="10" customFormat="1" ht="17.100000000000001" customHeight="1" x14ac:dyDescent="0.3">
      <c r="A31" s="20" t="s">
        <v>23</v>
      </c>
      <c r="B31" s="20" t="s">
        <v>24</v>
      </c>
      <c r="C31" s="20" t="s">
        <v>49</v>
      </c>
      <c r="D31" s="21" t="s">
        <v>52</v>
      </c>
      <c r="E31" s="19" t="s">
        <v>27</v>
      </c>
      <c r="F31" s="20">
        <v>6</v>
      </c>
      <c r="G31" s="11"/>
      <c r="H31" s="34">
        <f t="shared" si="0"/>
        <v>0</v>
      </c>
      <c r="I31" s="62"/>
      <c r="J31" s="34">
        <f t="shared" si="1"/>
        <v>0</v>
      </c>
      <c r="K31" s="34">
        <f t="shared" si="2"/>
        <v>0</v>
      </c>
      <c r="L31" s="65"/>
      <c r="M31" s="43">
        <f t="shared" si="3"/>
        <v>0</v>
      </c>
    </row>
    <row r="32" spans="1:13" s="10" customFormat="1" ht="17.100000000000001" customHeight="1" x14ac:dyDescent="0.3">
      <c r="A32" s="20" t="s">
        <v>23</v>
      </c>
      <c r="B32" s="20" t="s">
        <v>24</v>
      </c>
      <c r="C32" s="20" t="s">
        <v>49</v>
      </c>
      <c r="D32" s="21" t="s">
        <v>53</v>
      </c>
      <c r="E32" s="19" t="s">
        <v>27</v>
      </c>
      <c r="F32" s="20">
        <v>4</v>
      </c>
      <c r="G32" s="11"/>
      <c r="H32" s="34">
        <f t="shared" si="0"/>
        <v>0</v>
      </c>
      <c r="I32" s="62"/>
      <c r="J32" s="34">
        <f t="shared" si="1"/>
        <v>0</v>
      </c>
      <c r="K32" s="34">
        <f t="shared" si="2"/>
        <v>0</v>
      </c>
      <c r="L32" s="65"/>
      <c r="M32" s="43">
        <f t="shared" si="3"/>
        <v>0</v>
      </c>
    </row>
    <row r="33" spans="1:13" s="10" customFormat="1" ht="17.100000000000001" customHeight="1" x14ac:dyDescent="0.3">
      <c r="A33" s="20" t="s">
        <v>54</v>
      </c>
      <c r="B33" s="20" t="s">
        <v>24</v>
      </c>
      <c r="C33" s="20" t="s">
        <v>55</v>
      </c>
      <c r="D33" s="21" t="s">
        <v>56</v>
      </c>
      <c r="E33" s="19" t="s">
        <v>27</v>
      </c>
      <c r="F33" s="20">
        <v>6</v>
      </c>
      <c r="G33" s="11"/>
      <c r="H33" s="34">
        <f t="shared" si="0"/>
        <v>0</v>
      </c>
      <c r="I33" s="62"/>
      <c r="J33" s="34">
        <f t="shared" si="1"/>
        <v>0</v>
      </c>
      <c r="K33" s="34">
        <f t="shared" si="2"/>
        <v>0</v>
      </c>
      <c r="L33" s="65"/>
      <c r="M33" s="43">
        <f t="shared" si="3"/>
        <v>0</v>
      </c>
    </row>
    <row r="34" spans="1:13" s="10" customFormat="1" ht="17.100000000000001" customHeight="1" x14ac:dyDescent="0.3">
      <c r="A34" s="20" t="s">
        <v>54</v>
      </c>
      <c r="B34" s="20" t="s">
        <v>24</v>
      </c>
      <c r="C34" s="20" t="s">
        <v>55</v>
      </c>
      <c r="D34" s="21" t="s">
        <v>57</v>
      </c>
      <c r="E34" s="19" t="s">
        <v>27</v>
      </c>
      <c r="F34" s="20">
        <v>6</v>
      </c>
      <c r="G34" s="11"/>
      <c r="H34" s="34">
        <f t="shared" si="0"/>
        <v>0</v>
      </c>
      <c r="I34" s="62"/>
      <c r="J34" s="34">
        <f t="shared" si="1"/>
        <v>0</v>
      </c>
      <c r="K34" s="34">
        <f t="shared" si="2"/>
        <v>0</v>
      </c>
      <c r="L34" s="65"/>
      <c r="M34" s="43">
        <f t="shared" si="3"/>
        <v>0</v>
      </c>
    </row>
    <row r="35" spans="1:13" s="10" customFormat="1" ht="17.100000000000001" customHeight="1" x14ac:dyDescent="0.3">
      <c r="A35" s="20" t="s">
        <v>54</v>
      </c>
      <c r="B35" s="20" t="s">
        <v>24</v>
      </c>
      <c r="C35" s="20" t="s">
        <v>55</v>
      </c>
      <c r="D35" s="21" t="s">
        <v>58</v>
      </c>
      <c r="E35" s="19" t="s">
        <v>27</v>
      </c>
      <c r="F35" s="20">
        <v>6</v>
      </c>
      <c r="G35" s="11"/>
      <c r="H35" s="34">
        <f t="shared" si="0"/>
        <v>0</v>
      </c>
      <c r="I35" s="62"/>
      <c r="J35" s="34">
        <f t="shared" si="1"/>
        <v>0</v>
      </c>
      <c r="K35" s="34">
        <f t="shared" si="2"/>
        <v>0</v>
      </c>
      <c r="L35" s="65"/>
      <c r="M35" s="43">
        <f t="shared" si="3"/>
        <v>0</v>
      </c>
    </row>
    <row r="36" spans="1:13" s="10" customFormat="1" ht="17.100000000000001" customHeight="1" x14ac:dyDescent="0.3">
      <c r="A36" s="20" t="s">
        <v>59</v>
      </c>
      <c r="B36" s="20" t="s">
        <v>24</v>
      </c>
      <c r="C36" s="20" t="s">
        <v>60</v>
      </c>
      <c r="D36" s="21" t="s">
        <v>61</v>
      </c>
      <c r="E36" s="19" t="s">
        <v>27</v>
      </c>
      <c r="F36" s="20">
        <v>6</v>
      </c>
      <c r="G36" s="11"/>
      <c r="H36" s="34">
        <f t="shared" si="0"/>
        <v>0</v>
      </c>
      <c r="I36" s="62"/>
      <c r="J36" s="34">
        <f t="shared" si="1"/>
        <v>0</v>
      </c>
      <c r="K36" s="34">
        <f t="shared" si="2"/>
        <v>0</v>
      </c>
      <c r="L36" s="65"/>
      <c r="M36" s="43">
        <f t="shared" si="3"/>
        <v>0</v>
      </c>
    </row>
    <row r="37" spans="1:13" s="10" customFormat="1" ht="17.100000000000001" customHeight="1" x14ac:dyDescent="0.3">
      <c r="A37" s="20" t="s">
        <v>59</v>
      </c>
      <c r="B37" s="20" t="s">
        <v>24</v>
      </c>
      <c r="C37" s="20" t="s">
        <v>60</v>
      </c>
      <c r="D37" s="21" t="s">
        <v>62</v>
      </c>
      <c r="E37" s="19" t="s">
        <v>27</v>
      </c>
      <c r="F37" s="20">
        <v>6</v>
      </c>
      <c r="G37" s="11"/>
      <c r="H37" s="34">
        <f t="shared" si="0"/>
        <v>0</v>
      </c>
      <c r="I37" s="62"/>
      <c r="J37" s="34">
        <f t="shared" si="1"/>
        <v>0</v>
      </c>
      <c r="K37" s="34">
        <f t="shared" si="2"/>
        <v>0</v>
      </c>
      <c r="L37" s="65"/>
      <c r="M37" s="43">
        <f t="shared" si="3"/>
        <v>0</v>
      </c>
    </row>
    <row r="38" spans="1:13" s="10" customFormat="1" ht="17.100000000000001" customHeight="1" x14ac:dyDescent="0.3">
      <c r="A38" s="20" t="s">
        <v>59</v>
      </c>
      <c r="B38" s="20" t="s">
        <v>24</v>
      </c>
      <c r="C38" s="20" t="s">
        <v>60</v>
      </c>
      <c r="D38" s="21" t="s">
        <v>63</v>
      </c>
      <c r="E38" s="19" t="s">
        <v>27</v>
      </c>
      <c r="F38" s="20">
        <v>6</v>
      </c>
      <c r="G38" s="11"/>
      <c r="H38" s="34">
        <f t="shared" si="0"/>
        <v>0</v>
      </c>
      <c r="I38" s="62"/>
      <c r="J38" s="34">
        <f t="shared" si="1"/>
        <v>0</v>
      </c>
      <c r="K38" s="34">
        <f t="shared" si="2"/>
        <v>0</v>
      </c>
      <c r="L38" s="65"/>
      <c r="M38" s="43">
        <f t="shared" si="3"/>
        <v>0</v>
      </c>
    </row>
    <row r="39" spans="1:13" s="10" customFormat="1" ht="17.100000000000001" customHeight="1" x14ac:dyDescent="0.3">
      <c r="A39" s="20" t="s">
        <v>59</v>
      </c>
      <c r="B39" s="20" t="s">
        <v>24</v>
      </c>
      <c r="C39" s="20" t="s">
        <v>60</v>
      </c>
      <c r="D39" s="21" t="s">
        <v>64</v>
      </c>
      <c r="E39" s="19" t="s">
        <v>27</v>
      </c>
      <c r="F39" s="20">
        <v>6</v>
      </c>
      <c r="G39" s="11"/>
      <c r="H39" s="34">
        <f t="shared" si="0"/>
        <v>0</v>
      </c>
      <c r="I39" s="62"/>
      <c r="J39" s="34">
        <f t="shared" si="1"/>
        <v>0</v>
      </c>
      <c r="K39" s="34">
        <f t="shared" si="2"/>
        <v>0</v>
      </c>
      <c r="L39" s="65"/>
      <c r="M39" s="43">
        <f t="shared" si="3"/>
        <v>0</v>
      </c>
    </row>
    <row r="40" spans="1:13" s="10" customFormat="1" ht="17.100000000000001" customHeight="1" x14ac:dyDescent="0.3">
      <c r="A40" s="20" t="s">
        <v>23</v>
      </c>
      <c r="B40" s="20" t="s">
        <v>65</v>
      </c>
      <c r="C40" s="20" t="s">
        <v>66</v>
      </c>
      <c r="D40" s="21" t="s">
        <v>67</v>
      </c>
      <c r="E40" s="69" t="s">
        <v>27</v>
      </c>
      <c r="F40" s="20">
        <v>12</v>
      </c>
      <c r="G40" s="11"/>
      <c r="H40" s="34">
        <f t="shared" si="0"/>
        <v>0</v>
      </c>
      <c r="I40" s="62"/>
      <c r="J40" s="34">
        <f t="shared" si="1"/>
        <v>0</v>
      </c>
      <c r="K40" s="34">
        <f t="shared" si="2"/>
        <v>0</v>
      </c>
      <c r="L40" s="65"/>
      <c r="M40" s="43">
        <f t="shared" si="3"/>
        <v>0</v>
      </c>
    </row>
    <row r="41" spans="1:13" s="10" customFormat="1" ht="17.100000000000001" customHeight="1" x14ac:dyDescent="0.3">
      <c r="A41" s="20" t="s">
        <v>23</v>
      </c>
      <c r="B41" s="20" t="s">
        <v>65</v>
      </c>
      <c r="C41" s="20" t="s">
        <v>66</v>
      </c>
      <c r="D41" s="21" t="s">
        <v>67</v>
      </c>
      <c r="E41" s="69" t="s">
        <v>68</v>
      </c>
      <c r="F41" s="20">
        <v>12</v>
      </c>
      <c r="G41" s="11"/>
      <c r="H41" s="34">
        <f t="shared" si="0"/>
        <v>0</v>
      </c>
      <c r="I41" s="62"/>
      <c r="J41" s="34">
        <f t="shared" si="1"/>
        <v>0</v>
      </c>
      <c r="K41" s="34">
        <f t="shared" si="2"/>
        <v>0</v>
      </c>
      <c r="L41" s="65"/>
      <c r="M41" s="43">
        <f t="shared" si="3"/>
        <v>0</v>
      </c>
    </row>
    <row r="42" spans="1:13" s="10" customFormat="1" ht="17.100000000000001" customHeight="1" x14ac:dyDescent="0.3">
      <c r="A42" s="20" t="s">
        <v>23</v>
      </c>
      <c r="B42" s="20" t="s">
        <v>65</v>
      </c>
      <c r="C42" s="20" t="s">
        <v>69</v>
      </c>
      <c r="D42" s="21" t="s">
        <v>70</v>
      </c>
      <c r="E42" s="19" t="s">
        <v>27</v>
      </c>
      <c r="F42" s="20">
        <v>6</v>
      </c>
      <c r="G42" s="11"/>
      <c r="H42" s="34">
        <f t="shared" si="0"/>
        <v>0</v>
      </c>
      <c r="I42" s="62"/>
      <c r="J42" s="34">
        <f t="shared" si="1"/>
        <v>0</v>
      </c>
      <c r="K42" s="34">
        <f t="shared" si="2"/>
        <v>0</v>
      </c>
      <c r="L42" s="65"/>
      <c r="M42" s="43">
        <f t="shared" si="3"/>
        <v>0</v>
      </c>
    </row>
    <row r="43" spans="1:13" x14ac:dyDescent="0.3">
      <c r="A43" s="20" t="s">
        <v>71</v>
      </c>
      <c r="B43" s="20" t="s">
        <v>72</v>
      </c>
      <c r="C43" s="20" t="s">
        <v>73</v>
      </c>
      <c r="D43" s="21" t="s">
        <v>74</v>
      </c>
      <c r="E43" s="19" t="s">
        <v>27</v>
      </c>
      <c r="F43" s="20">
        <v>6</v>
      </c>
      <c r="G43" s="11"/>
      <c r="H43" s="34">
        <f t="shared" si="0"/>
        <v>0</v>
      </c>
      <c r="I43" s="62"/>
      <c r="J43" s="34">
        <f t="shared" si="1"/>
        <v>0</v>
      </c>
      <c r="K43" s="34">
        <f t="shared" si="2"/>
        <v>0</v>
      </c>
      <c r="L43" s="65"/>
      <c r="M43" s="43">
        <f t="shared" si="3"/>
        <v>0</v>
      </c>
    </row>
    <row r="44" spans="1:13" x14ac:dyDescent="0.3">
      <c r="A44" s="20" t="s">
        <v>71</v>
      </c>
      <c r="B44" s="20" t="s">
        <v>72</v>
      </c>
      <c r="C44" s="20" t="s">
        <v>73</v>
      </c>
      <c r="D44" s="21" t="s">
        <v>75</v>
      </c>
      <c r="E44" s="19" t="s">
        <v>27</v>
      </c>
      <c r="F44" s="20">
        <v>6</v>
      </c>
      <c r="G44" s="11"/>
      <c r="H44" s="34">
        <f t="shared" si="0"/>
        <v>0</v>
      </c>
      <c r="I44" s="62"/>
      <c r="J44" s="34">
        <f t="shared" si="1"/>
        <v>0</v>
      </c>
      <c r="K44" s="34">
        <f t="shared" si="2"/>
        <v>0</v>
      </c>
      <c r="L44" s="65"/>
      <c r="M44" s="43">
        <f t="shared" si="3"/>
        <v>0</v>
      </c>
    </row>
    <row r="45" spans="1:13" x14ac:dyDescent="0.3">
      <c r="A45" s="20" t="s">
        <v>71</v>
      </c>
      <c r="B45" s="20" t="s">
        <v>72</v>
      </c>
      <c r="C45" s="20" t="s">
        <v>73</v>
      </c>
      <c r="D45" s="21" t="s">
        <v>76</v>
      </c>
      <c r="E45" s="19" t="s">
        <v>27</v>
      </c>
      <c r="F45" s="20">
        <v>6</v>
      </c>
      <c r="G45" s="11"/>
      <c r="H45" s="34">
        <f t="shared" si="0"/>
        <v>0</v>
      </c>
      <c r="I45" s="62"/>
      <c r="J45" s="34">
        <f t="shared" si="1"/>
        <v>0</v>
      </c>
      <c r="K45" s="34">
        <f t="shared" si="2"/>
        <v>0</v>
      </c>
      <c r="L45" s="65"/>
      <c r="M45" s="43">
        <f t="shared" si="3"/>
        <v>0</v>
      </c>
    </row>
    <row r="46" spans="1:13" x14ac:dyDescent="0.3">
      <c r="A46" s="20" t="s">
        <v>71</v>
      </c>
      <c r="B46" s="20" t="s">
        <v>72</v>
      </c>
      <c r="C46" s="20" t="s">
        <v>73</v>
      </c>
      <c r="D46" s="21" t="s">
        <v>77</v>
      </c>
      <c r="E46" s="19" t="s">
        <v>27</v>
      </c>
      <c r="F46" s="20">
        <v>6</v>
      </c>
      <c r="G46" s="11"/>
      <c r="H46" s="34">
        <f t="shared" si="0"/>
        <v>0</v>
      </c>
      <c r="I46" s="62"/>
      <c r="J46" s="34">
        <f t="shared" si="1"/>
        <v>0</v>
      </c>
      <c r="K46" s="34">
        <f t="shared" si="2"/>
        <v>0</v>
      </c>
      <c r="L46" s="65"/>
      <c r="M46" s="43">
        <f t="shared" si="3"/>
        <v>0</v>
      </c>
    </row>
    <row r="47" spans="1:13" x14ac:dyDescent="0.3">
      <c r="A47" s="20" t="s">
        <v>71</v>
      </c>
      <c r="B47" s="20" t="s">
        <v>72</v>
      </c>
      <c r="C47" s="20" t="s">
        <v>73</v>
      </c>
      <c r="D47" s="21" t="s">
        <v>78</v>
      </c>
      <c r="E47" s="19" t="s">
        <v>27</v>
      </c>
      <c r="F47" s="20">
        <v>6</v>
      </c>
      <c r="G47" s="11"/>
      <c r="H47" s="34">
        <f t="shared" si="0"/>
        <v>0</v>
      </c>
      <c r="I47" s="62"/>
      <c r="J47" s="34">
        <f t="shared" si="1"/>
        <v>0</v>
      </c>
      <c r="K47" s="34">
        <f t="shared" si="2"/>
        <v>0</v>
      </c>
      <c r="L47" s="65"/>
      <c r="M47" s="43">
        <f t="shared" si="3"/>
        <v>0</v>
      </c>
    </row>
    <row r="48" spans="1:13" x14ac:dyDescent="0.3">
      <c r="A48" s="20" t="s">
        <v>71</v>
      </c>
      <c r="B48" s="20" t="s">
        <v>72</v>
      </c>
      <c r="C48" s="20" t="s">
        <v>73</v>
      </c>
      <c r="D48" s="21" t="s">
        <v>79</v>
      </c>
      <c r="E48" s="19" t="s">
        <v>27</v>
      </c>
      <c r="F48" s="20">
        <v>6</v>
      </c>
      <c r="G48" s="11"/>
      <c r="H48" s="34">
        <f t="shared" si="0"/>
        <v>0</v>
      </c>
      <c r="I48" s="62"/>
      <c r="J48" s="34">
        <f t="shared" si="1"/>
        <v>0</v>
      </c>
      <c r="K48" s="34">
        <f t="shared" si="2"/>
        <v>0</v>
      </c>
      <c r="L48" s="65"/>
      <c r="M48" s="43">
        <f t="shared" si="3"/>
        <v>0</v>
      </c>
    </row>
    <row r="49" spans="1:13" x14ac:dyDescent="0.3">
      <c r="A49" s="20" t="s">
        <v>71</v>
      </c>
      <c r="B49" s="20" t="s">
        <v>72</v>
      </c>
      <c r="C49" s="20" t="s">
        <v>80</v>
      </c>
      <c r="D49" s="21" t="s">
        <v>81</v>
      </c>
      <c r="E49" s="19" t="s">
        <v>27</v>
      </c>
      <c r="F49" s="20">
        <v>6</v>
      </c>
      <c r="G49" s="11"/>
      <c r="H49" s="34">
        <f t="shared" si="0"/>
        <v>0</v>
      </c>
      <c r="I49" s="62"/>
      <c r="J49" s="34">
        <f t="shared" si="1"/>
        <v>0</v>
      </c>
      <c r="K49" s="34">
        <f t="shared" si="2"/>
        <v>0</v>
      </c>
      <c r="L49" s="65"/>
      <c r="M49" s="43">
        <f t="shared" si="3"/>
        <v>0</v>
      </c>
    </row>
    <row r="50" spans="1:13" x14ac:dyDescent="0.3">
      <c r="A50" s="20" t="s">
        <v>59</v>
      </c>
      <c r="B50" s="20" t="s">
        <v>82</v>
      </c>
      <c r="C50" s="20" t="s">
        <v>83</v>
      </c>
      <c r="D50" s="21" t="s">
        <v>84</v>
      </c>
      <c r="E50" s="19" t="s">
        <v>27</v>
      </c>
      <c r="F50" s="20">
        <v>12</v>
      </c>
      <c r="G50" s="11"/>
      <c r="H50" s="34">
        <f t="shared" si="0"/>
        <v>0</v>
      </c>
      <c r="I50" s="62"/>
      <c r="J50" s="34">
        <f t="shared" si="1"/>
        <v>0</v>
      </c>
      <c r="K50" s="34">
        <f t="shared" si="2"/>
        <v>0</v>
      </c>
      <c r="L50" s="65"/>
      <c r="M50" s="43">
        <f t="shared" si="3"/>
        <v>0</v>
      </c>
    </row>
    <row r="51" spans="1:13" x14ac:dyDescent="0.3">
      <c r="A51" s="20" t="s">
        <v>59</v>
      </c>
      <c r="B51" s="20" t="s">
        <v>82</v>
      </c>
      <c r="C51" s="20" t="s">
        <v>83</v>
      </c>
      <c r="D51" s="21" t="s">
        <v>85</v>
      </c>
      <c r="E51" s="19" t="s">
        <v>86</v>
      </c>
      <c r="F51" s="20">
        <v>12</v>
      </c>
      <c r="G51" s="11"/>
      <c r="H51" s="34">
        <f t="shared" si="0"/>
        <v>0</v>
      </c>
      <c r="I51" s="62"/>
      <c r="J51" s="34">
        <f t="shared" si="1"/>
        <v>0</v>
      </c>
      <c r="K51" s="34">
        <f t="shared" si="2"/>
        <v>0</v>
      </c>
      <c r="L51" s="65"/>
      <c r="M51" s="43">
        <f t="shared" si="3"/>
        <v>0</v>
      </c>
    </row>
    <row r="52" spans="1:13" x14ac:dyDescent="0.3">
      <c r="A52" s="20" t="s">
        <v>59</v>
      </c>
      <c r="B52" s="20" t="s">
        <v>82</v>
      </c>
      <c r="C52" s="20" t="s">
        <v>83</v>
      </c>
      <c r="D52" s="21" t="s">
        <v>87</v>
      </c>
      <c r="E52" s="19" t="s">
        <v>86</v>
      </c>
      <c r="F52" s="20">
        <v>12</v>
      </c>
      <c r="G52" s="11"/>
      <c r="H52" s="34">
        <f t="shared" si="0"/>
        <v>0</v>
      </c>
      <c r="I52" s="62"/>
      <c r="J52" s="34">
        <f t="shared" si="1"/>
        <v>0</v>
      </c>
      <c r="K52" s="34">
        <f t="shared" si="2"/>
        <v>0</v>
      </c>
      <c r="L52" s="65"/>
      <c r="M52" s="43">
        <f t="shared" si="3"/>
        <v>0</v>
      </c>
    </row>
    <row r="53" spans="1:13" x14ac:dyDescent="0.3">
      <c r="A53" s="20" t="s">
        <v>59</v>
      </c>
      <c r="B53" s="20" t="s">
        <v>82</v>
      </c>
      <c r="C53" s="20" t="s">
        <v>83</v>
      </c>
      <c r="D53" s="21" t="s">
        <v>88</v>
      </c>
      <c r="E53" s="69" t="s">
        <v>27</v>
      </c>
      <c r="F53" s="20">
        <v>12</v>
      </c>
      <c r="G53" s="11"/>
      <c r="H53" s="34">
        <f t="shared" si="0"/>
        <v>0</v>
      </c>
      <c r="I53" s="62"/>
      <c r="J53" s="34">
        <f t="shared" si="1"/>
        <v>0</v>
      </c>
      <c r="K53" s="34">
        <f t="shared" si="2"/>
        <v>0</v>
      </c>
      <c r="L53" s="65"/>
      <c r="M53" s="43">
        <f t="shared" si="3"/>
        <v>0</v>
      </c>
    </row>
    <row r="54" spans="1:13" x14ac:dyDescent="0.3">
      <c r="A54" s="20" t="s">
        <v>59</v>
      </c>
      <c r="B54" s="20" t="s">
        <v>82</v>
      </c>
      <c r="C54" s="20" t="s">
        <v>83</v>
      </c>
      <c r="D54" s="21" t="s">
        <v>89</v>
      </c>
      <c r="E54" s="69" t="s">
        <v>86</v>
      </c>
      <c r="F54" s="20">
        <v>12</v>
      </c>
      <c r="G54" s="11"/>
      <c r="H54" s="34">
        <f t="shared" si="0"/>
        <v>0</v>
      </c>
      <c r="I54" s="62"/>
      <c r="J54" s="34">
        <f t="shared" si="1"/>
        <v>0</v>
      </c>
      <c r="K54" s="34">
        <f t="shared" si="2"/>
        <v>0</v>
      </c>
      <c r="L54" s="65"/>
      <c r="M54" s="43">
        <f t="shared" si="3"/>
        <v>0</v>
      </c>
    </row>
    <row r="55" spans="1:13" x14ac:dyDescent="0.3">
      <c r="A55" s="20" t="s">
        <v>59</v>
      </c>
      <c r="B55" s="20" t="s">
        <v>82</v>
      </c>
      <c r="C55" s="20" t="s">
        <v>83</v>
      </c>
      <c r="D55" s="21" t="s">
        <v>90</v>
      </c>
      <c r="E55" s="19" t="s">
        <v>86</v>
      </c>
      <c r="F55" s="20">
        <v>6</v>
      </c>
      <c r="G55" s="11"/>
      <c r="H55" s="34">
        <f t="shared" si="0"/>
        <v>0</v>
      </c>
      <c r="I55" s="62"/>
      <c r="J55" s="34">
        <f t="shared" si="1"/>
        <v>0</v>
      </c>
      <c r="K55" s="34">
        <f t="shared" si="2"/>
        <v>0</v>
      </c>
      <c r="L55" s="65"/>
      <c r="M55" s="43">
        <f t="shared" si="3"/>
        <v>0</v>
      </c>
    </row>
    <row r="56" spans="1:13" x14ac:dyDescent="0.3">
      <c r="A56" s="20" t="s">
        <v>59</v>
      </c>
      <c r="B56" s="20" t="s">
        <v>82</v>
      </c>
      <c r="C56" s="20" t="s">
        <v>83</v>
      </c>
      <c r="D56" s="21" t="s">
        <v>91</v>
      </c>
      <c r="E56" s="19" t="s">
        <v>86</v>
      </c>
      <c r="F56" s="20">
        <v>6</v>
      </c>
      <c r="G56" s="11"/>
      <c r="H56" s="34">
        <f t="shared" si="0"/>
        <v>0</v>
      </c>
      <c r="I56" s="62"/>
      <c r="J56" s="34">
        <f t="shared" si="1"/>
        <v>0</v>
      </c>
      <c r="K56" s="34">
        <f t="shared" si="2"/>
        <v>0</v>
      </c>
      <c r="L56" s="65"/>
      <c r="M56" s="43">
        <f t="shared" si="3"/>
        <v>0</v>
      </c>
    </row>
    <row r="57" spans="1:13" x14ac:dyDescent="0.3">
      <c r="A57" s="20" t="s">
        <v>59</v>
      </c>
      <c r="B57" s="20" t="s">
        <v>82</v>
      </c>
      <c r="C57" s="20" t="s">
        <v>83</v>
      </c>
      <c r="D57" s="21" t="s">
        <v>92</v>
      </c>
      <c r="E57" s="19" t="s">
        <v>27</v>
      </c>
      <c r="F57" s="20">
        <v>6</v>
      </c>
      <c r="G57" s="11"/>
      <c r="H57" s="34">
        <f t="shared" si="0"/>
        <v>0</v>
      </c>
      <c r="I57" s="62"/>
      <c r="J57" s="34">
        <f t="shared" si="1"/>
        <v>0</v>
      </c>
      <c r="K57" s="34">
        <f t="shared" si="2"/>
        <v>0</v>
      </c>
      <c r="L57" s="65"/>
      <c r="M57" s="43">
        <f t="shared" si="3"/>
        <v>0</v>
      </c>
    </row>
    <row r="58" spans="1:13" x14ac:dyDescent="0.3">
      <c r="A58" s="20" t="s">
        <v>59</v>
      </c>
      <c r="B58" s="20" t="s">
        <v>82</v>
      </c>
      <c r="C58" s="20" t="s">
        <v>83</v>
      </c>
      <c r="D58" s="21" t="s">
        <v>93</v>
      </c>
      <c r="E58" s="19" t="s">
        <v>86</v>
      </c>
      <c r="F58" s="20">
        <v>6</v>
      </c>
      <c r="G58" s="11"/>
      <c r="H58" s="34">
        <f t="shared" si="0"/>
        <v>0</v>
      </c>
      <c r="I58" s="62"/>
      <c r="J58" s="34">
        <f t="shared" si="1"/>
        <v>0</v>
      </c>
      <c r="K58" s="34">
        <f t="shared" si="2"/>
        <v>0</v>
      </c>
      <c r="L58" s="65"/>
      <c r="M58" s="43">
        <f t="shared" si="3"/>
        <v>0</v>
      </c>
    </row>
    <row r="59" spans="1:13" x14ac:dyDescent="0.3">
      <c r="A59" s="20" t="s">
        <v>59</v>
      </c>
      <c r="B59" s="20" t="s">
        <v>82</v>
      </c>
      <c r="C59" s="20" t="s">
        <v>83</v>
      </c>
      <c r="D59" s="21" t="s">
        <v>94</v>
      </c>
      <c r="E59" s="19" t="s">
        <v>86</v>
      </c>
      <c r="F59" s="20">
        <v>6</v>
      </c>
      <c r="G59" s="11"/>
      <c r="H59" s="34">
        <f t="shared" si="0"/>
        <v>0</v>
      </c>
      <c r="I59" s="62"/>
      <c r="J59" s="34">
        <f t="shared" si="1"/>
        <v>0</v>
      </c>
      <c r="K59" s="34">
        <f t="shared" si="2"/>
        <v>0</v>
      </c>
      <c r="L59" s="65"/>
      <c r="M59" s="43">
        <f t="shared" si="3"/>
        <v>0</v>
      </c>
    </row>
    <row r="60" spans="1:13" x14ac:dyDescent="0.3">
      <c r="A60" s="20" t="s">
        <v>59</v>
      </c>
      <c r="B60" s="20" t="s">
        <v>82</v>
      </c>
      <c r="C60" s="20" t="s">
        <v>83</v>
      </c>
      <c r="D60" s="55" t="s">
        <v>95</v>
      </c>
      <c r="E60" s="56" t="s">
        <v>86</v>
      </c>
      <c r="F60" s="57"/>
      <c r="G60" s="11"/>
      <c r="H60" s="34">
        <f t="shared" si="0"/>
        <v>0</v>
      </c>
      <c r="I60" s="62"/>
      <c r="J60" s="34">
        <f t="shared" si="1"/>
        <v>0</v>
      </c>
      <c r="K60" s="34">
        <f t="shared" si="2"/>
        <v>0</v>
      </c>
      <c r="L60" s="65"/>
      <c r="M60" s="43">
        <f t="shared" si="3"/>
        <v>0</v>
      </c>
    </row>
    <row r="61" spans="1:13" x14ac:dyDescent="0.3">
      <c r="A61" s="20" t="s">
        <v>59</v>
      </c>
      <c r="B61" s="20" t="s">
        <v>82</v>
      </c>
      <c r="C61" s="20" t="s">
        <v>83</v>
      </c>
      <c r="D61" s="55" t="s">
        <v>96</v>
      </c>
      <c r="E61" s="56" t="s">
        <v>86</v>
      </c>
      <c r="F61" s="57">
        <v>6</v>
      </c>
      <c r="G61" s="11"/>
      <c r="H61" s="34">
        <f t="shared" si="0"/>
        <v>0</v>
      </c>
      <c r="I61" s="62"/>
      <c r="J61" s="34">
        <f t="shared" si="1"/>
        <v>0</v>
      </c>
      <c r="K61" s="34">
        <f t="shared" si="2"/>
        <v>0</v>
      </c>
      <c r="L61" s="65"/>
      <c r="M61" s="43">
        <f t="shared" si="3"/>
        <v>0</v>
      </c>
    </row>
    <row r="62" spans="1:13" x14ac:dyDescent="0.3">
      <c r="A62" s="20" t="s">
        <v>59</v>
      </c>
      <c r="B62" s="20" t="s">
        <v>82</v>
      </c>
      <c r="C62" s="20" t="s">
        <v>83</v>
      </c>
      <c r="D62" s="55" t="s">
        <v>97</v>
      </c>
      <c r="E62" s="56" t="s">
        <v>86</v>
      </c>
      <c r="F62" s="57">
        <v>12</v>
      </c>
      <c r="G62" s="11"/>
      <c r="H62" s="34">
        <f t="shared" si="0"/>
        <v>0</v>
      </c>
      <c r="I62" s="62"/>
      <c r="J62" s="34">
        <f t="shared" si="1"/>
        <v>0</v>
      </c>
      <c r="K62" s="34">
        <f t="shared" si="2"/>
        <v>0</v>
      </c>
      <c r="L62" s="65"/>
      <c r="M62" s="43">
        <f t="shared" si="3"/>
        <v>0</v>
      </c>
    </row>
    <row r="63" spans="1:13" x14ac:dyDescent="0.3">
      <c r="A63" s="20" t="s">
        <v>98</v>
      </c>
      <c r="B63" s="20" t="s">
        <v>99</v>
      </c>
      <c r="C63" s="20" t="s">
        <v>100</v>
      </c>
      <c r="D63" s="21" t="s">
        <v>101</v>
      </c>
      <c r="E63" s="19" t="s">
        <v>27</v>
      </c>
      <c r="F63" s="20">
        <v>12</v>
      </c>
      <c r="G63" s="11"/>
      <c r="H63" s="34">
        <f t="shared" si="0"/>
        <v>0</v>
      </c>
      <c r="I63" s="62"/>
      <c r="J63" s="34">
        <f t="shared" si="1"/>
        <v>0</v>
      </c>
      <c r="K63" s="34">
        <f t="shared" si="2"/>
        <v>0</v>
      </c>
      <c r="L63" s="65"/>
      <c r="M63" s="43">
        <f t="shared" si="3"/>
        <v>0</v>
      </c>
    </row>
    <row r="64" spans="1:13" x14ac:dyDescent="0.3">
      <c r="A64" s="20" t="s">
        <v>98</v>
      </c>
      <c r="B64" s="20" t="s">
        <v>99</v>
      </c>
      <c r="C64" s="20" t="s">
        <v>100</v>
      </c>
      <c r="D64" s="70" t="s">
        <v>102</v>
      </c>
      <c r="E64" s="71" t="s">
        <v>27</v>
      </c>
      <c r="F64" s="72">
        <v>12</v>
      </c>
      <c r="G64" s="11"/>
      <c r="H64" s="34">
        <f t="shared" si="0"/>
        <v>0</v>
      </c>
      <c r="I64" s="62"/>
      <c r="J64" s="34">
        <f t="shared" si="1"/>
        <v>0</v>
      </c>
      <c r="K64" s="34">
        <f t="shared" si="2"/>
        <v>0</v>
      </c>
      <c r="L64" s="65"/>
      <c r="M64" s="43">
        <f t="shared" si="3"/>
        <v>0</v>
      </c>
    </row>
    <row r="65" spans="1:13" x14ac:dyDescent="0.3">
      <c r="A65" s="20" t="s">
        <v>98</v>
      </c>
      <c r="B65" s="20" t="s">
        <v>99</v>
      </c>
      <c r="C65" s="20" t="s">
        <v>100</v>
      </c>
      <c r="D65" s="70" t="s">
        <v>103</v>
      </c>
      <c r="E65" s="71" t="s">
        <v>27</v>
      </c>
      <c r="F65" s="72">
        <v>12</v>
      </c>
      <c r="G65" s="11"/>
      <c r="H65" s="34">
        <f t="shared" si="0"/>
        <v>0</v>
      </c>
      <c r="I65" s="62"/>
      <c r="J65" s="34">
        <f t="shared" si="1"/>
        <v>0</v>
      </c>
      <c r="K65" s="34">
        <f t="shared" si="2"/>
        <v>0</v>
      </c>
      <c r="L65" s="65"/>
      <c r="M65" s="43">
        <f t="shared" si="3"/>
        <v>0</v>
      </c>
    </row>
    <row r="66" spans="1:13" x14ac:dyDescent="0.3">
      <c r="A66" s="20" t="s">
        <v>59</v>
      </c>
      <c r="B66" s="20" t="s">
        <v>104</v>
      </c>
      <c r="C66" s="20" t="s">
        <v>105</v>
      </c>
      <c r="D66" s="21" t="s">
        <v>106</v>
      </c>
      <c r="E66" s="19" t="s">
        <v>27</v>
      </c>
      <c r="F66" s="20">
        <v>6</v>
      </c>
      <c r="G66" s="11"/>
      <c r="H66" s="34">
        <f t="shared" si="0"/>
        <v>0</v>
      </c>
      <c r="I66" s="62"/>
      <c r="J66" s="34">
        <f t="shared" si="1"/>
        <v>0</v>
      </c>
      <c r="K66" s="34">
        <f t="shared" si="2"/>
        <v>0</v>
      </c>
      <c r="L66" s="65"/>
      <c r="M66" s="43">
        <f t="shared" si="3"/>
        <v>0</v>
      </c>
    </row>
    <row r="67" spans="1:13" x14ac:dyDescent="0.3">
      <c r="A67" s="20" t="s">
        <v>59</v>
      </c>
      <c r="B67" s="20" t="s">
        <v>107</v>
      </c>
      <c r="C67" s="20" t="s">
        <v>108</v>
      </c>
      <c r="D67" s="21" t="s">
        <v>109</v>
      </c>
      <c r="E67" s="19" t="s">
        <v>86</v>
      </c>
      <c r="F67" s="20">
        <v>12</v>
      </c>
      <c r="G67" s="11"/>
      <c r="H67" s="34">
        <f t="shared" si="0"/>
        <v>0</v>
      </c>
      <c r="I67" s="62"/>
      <c r="J67" s="34">
        <f t="shared" si="1"/>
        <v>0</v>
      </c>
      <c r="K67" s="34">
        <f t="shared" si="2"/>
        <v>0</v>
      </c>
      <c r="L67" s="65"/>
      <c r="M67" s="43">
        <f t="shared" si="3"/>
        <v>0</v>
      </c>
    </row>
    <row r="68" spans="1:13" x14ac:dyDescent="0.3">
      <c r="A68" s="20" t="s">
        <v>59</v>
      </c>
      <c r="B68" s="20" t="s">
        <v>107</v>
      </c>
      <c r="C68" s="20" t="s">
        <v>108</v>
      </c>
      <c r="D68" s="21" t="s">
        <v>110</v>
      </c>
      <c r="E68" s="19" t="s">
        <v>86</v>
      </c>
      <c r="F68" s="20">
        <v>12</v>
      </c>
      <c r="G68" s="11"/>
      <c r="H68" s="34">
        <f t="shared" si="0"/>
        <v>0</v>
      </c>
      <c r="I68" s="62"/>
      <c r="J68" s="34">
        <f t="shared" si="1"/>
        <v>0</v>
      </c>
      <c r="K68" s="34">
        <f t="shared" si="2"/>
        <v>0</v>
      </c>
      <c r="L68" s="65"/>
      <c r="M68" s="43">
        <f t="shared" si="3"/>
        <v>0</v>
      </c>
    </row>
    <row r="69" spans="1:13" x14ac:dyDescent="0.3">
      <c r="A69" s="20" t="s">
        <v>59</v>
      </c>
      <c r="B69" s="20" t="s">
        <v>107</v>
      </c>
      <c r="C69" s="20" t="s">
        <v>108</v>
      </c>
      <c r="D69" s="55" t="s">
        <v>111</v>
      </c>
      <c r="E69" s="56" t="s">
        <v>86</v>
      </c>
      <c r="F69" s="57"/>
      <c r="G69" s="11"/>
      <c r="H69" s="34">
        <f t="shared" si="0"/>
        <v>0</v>
      </c>
      <c r="I69" s="62"/>
      <c r="J69" s="34">
        <f t="shared" si="1"/>
        <v>0</v>
      </c>
      <c r="K69" s="34">
        <f t="shared" si="2"/>
        <v>0</v>
      </c>
      <c r="L69" s="65"/>
      <c r="M69" s="43">
        <f t="shared" si="3"/>
        <v>0</v>
      </c>
    </row>
    <row r="70" spans="1:13" x14ac:dyDescent="0.3">
      <c r="A70" s="20" t="s">
        <v>59</v>
      </c>
      <c r="B70" s="20" t="s">
        <v>107</v>
      </c>
      <c r="C70" s="20" t="s">
        <v>108</v>
      </c>
      <c r="D70" s="21" t="s">
        <v>112</v>
      </c>
      <c r="E70" s="19" t="s">
        <v>86</v>
      </c>
      <c r="F70" s="20">
        <v>12</v>
      </c>
      <c r="G70" s="11"/>
      <c r="H70" s="34">
        <f t="shared" si="0"/>
        <v>0</v>
      </c>
      <c r="I70" s="62"/>
      <c r="J70" s="34">
        <f t="shared" si="1"/>
        <v>0</v>
      </c>
      <c r="K70" s="34">
        <f t="shared" si="2"/>
        <v>0</v>
      </c>
      <c r="L70" s="65"/>
      <c r="M70" s="43">
        <f t="shared" si="3"/>
        <v>0</v>
      </c>
    </row>
    <row r="71" spans="1:13" x14ac:dyDescent="0.3">
      <c r="A71" s="20" t="s">
        <v>59</v>
      </c>
      <c r="B71" s="20" t="s">
        <v>107</v>
      </c>
      <c r="C71" s="20" t="s">
        <v>108</v>
      </c>
      <c r="D71" s="21" t="s">
        <v>113</v>
      </c>
      <c r="E71" s="19" t="s">
        <v>86</v>
      </c>
      <c r="F71" s="20">
        <v>12</v>
      </c>
      <c r="G71" s="11"/>
      <c r="H71" s="34">
        <f t="shared" si="0"/>
        <v>0</v>
      </c>
      <c r="I71" s="62"/>
      <c r="J71" s="34">
        <f t="shared" si="1"/>
        <v>0</v>
      </c>
      <c r="K71" s="34">
        <f t="shared" si="2"/>
        <v>0</v>
      </c>
      <c r="L71" s="65"/>
      <c r="M71" s="43">
        <f t="shared" si="3"/>
        <v>0</v>
      </c>
    </row>
    <row r="72" spans="1:13" x14ac:dyDescent="0.3">
      <c r="A72" s="20" t="s">
        <v>59</v>
      </c>
      <c r="B72" s="20" t="s">
        <v>107</v>
      </c>
      <c r="C72" s="20" t="s">
        <v>108</v>
      </c>
      <c r="D72" s="21" t="s">
        <v>114</v>
      </c>
      <c r="E72" s="19" t="s">
        <v>86</v>
      </c>
      <c r="F72" s="20">
        <v>12</v>
      </c>
      <c r="G72" s="11"/>
      <c r="H72" s="34">
        <f t="shared" si="0"/>
        <v>0</v>
      </c>
      <c r="I72" s="62"/>
      <c r="J72" s="34">
        <f t="shared" si="1"/>
        <v>0</v>
      </c>
      <c r="K72" s="34">
        <f t="shared" si="2"/>
        <v>0</v>
      </c>
      <c r="L72" s="65"/>
      <c r="M72" s="43">
        <f t="shared" si="3"/>
        <v>0</v>
      </c>
    </row>
    <row r="73" spans="1:13" x14ac:dyDescent="0.3">
      <c r="A73" s="20" t="s">
        <v>59</v>
      </c>
      <c r="B73" s="20" t="s">
        <v>107</v>
      </c>
      <c r="C73" s="20" t="s">
        <v>108</v>
      </c>
      <c r="D73" s="21" t="s">
        <v>115</v>
      </c>
      <c r="E73" s="19" t="s">
        <v>86</v>
      </c>
      <c r="F73" s="20">
        <v>6</v>
      </c>
      <c r="G73" s="11"/>
      <c r="H73" s="34">
        <f t="shared" si="0"/>
        <v>0</v>
      </c>
      <c r="I73" s="62"/>
      <c r="J73" s="34">
        <f t="shared" si="1"/>
        <v>0</v>
      </c>
      <c r="K73" s="34">
        <f t="shared" si="2"/>
        <v>0</v>
      </c>
      <c r="L73" s="65"/>
      <c r="M73" s="43">
        <f t="shared" si="3"/>
        <v>0</v>
      </c>
    </row>
    <row r="74" spans="1:13" x14ac:dyDescent="0.3">
      <c r="A74" s="20" t="s">
        <v>59</v>
      </c>
      <c r="B74" s="20" t="s">
        <v>107</v>
      </c>
      <c r="C74" s="20" t="s">
        <v>108</v>
      </c>
      <c r="D74" s="21" t="s">
        <v>116</v>
      </c>
      <c r="E74" s="19" t="s">
        <v>86</v>
      </c>
      <c r="F74" s="20">
        <v>6</v>
      </c>
      <c r="G74" s="11"/>
      <c r="H74" s="34">
        <f t="shared" si="0"/>
        <v>0</v>
      </c>
      <c r="I74" s="62"/>
      <c r="J74" s="34">
        <f t="shared" si="1"/>
        <v>0</v>
      </c>
      <c r="K74" s="34">
        <f t="shared" si="2"/>
        <v>0</v>
      </c>
      <c r="L74" s="65"/>
      <c r="M74" s="43">
        <f t="shared" si="3"/>
        <v>0</v>
      </c>
    </row>
    <row r="75" spans="1:13" x14ac:dyDescent="0.3">
      <c r="A75" s="20" t="s">
        <v>59</v>
      </c>
      <c r="B75" s="20" t="s">
        <v>107</v>
      </c>
      <c r="C75" s="20" t="s">
        <v>117</v>
      </c>
      <c r="D75" s="21" t="s">
        <v>118</v>
      </c>
      <c r="E75" s="19" t="s">
        <v>86</v>
      </c>
      <c r="F75" s="20">
        <v>12</v>
      </c>
      <c r="G75" s="11"/>
      <c r="H75" s="34">
        <f t="shared" si="0"/>
        <v>0</v>
      </c>
      <c r="I75" s="62"/>
      <c r="J75" s="34">
        <f t="shared" si="1"/>
        <v>0</v>
      </c>
      <c r="K75" s="34">
        <f t="shared" si="2"/>
        <v>0</v>
      </c>
      <c r="L75" s="65"/>
      <c r="M75" s="43">
        <f t="shared" si="3"/>
        <v>0</v>
      </c>
    </row>
    <row r="76" spans="1:13" x14ac:dyDescent="0.3">
      <c r="A76" s="20" t="s">
        <v>54</v>
      </c>
      <c r="B76" s="20" t="s">
        <v>107</v>
      </c>
      <c r="C76" s="20" t="s">
        <v>119</v>
      </c>
      <c r="D76" s="21" t="s">
        <v>120</v>
      </c>
      <c r="E76" s="19" t="s">
        <v>27</v>
      </c>
      <c r="F76" s="20">
        <v>6</v>
      </c>
      <c r="G76" s="11"/>
      <c r="H76" s="34">
        <f t="shared" si="0"/>
        <v>0</v>
      </c>
      <c r="I76" s="62"/>
      <c r="J76" s="34">
        <f t="shared" si="1"/>
        <v>0</v>
      </c>
      <c r="K76" s="34">
        <f t="shared" si="2"/>
        <v>0</v>
      </c>
      <c r="L76" s="65"/>
      <c r="M76" s="43">
        <f t="shared" si="3"/>
        <v>0</v>
      </c>
    </row>
    <row r="77" spans="1:13" x14ac:dyDescent="0.3">
      <c r="A77" s="20" t="s">
        <v>54</v>
      </c>
      <c r="B77" s="20" t="s">
        <v>107</v>
      </c>
      <c r="C77" s="20" t="s">
        <v>119</v>
      </c>
      <c r="D77" s="21" t="s">
        <v>121</v>
      </c>
      <c r="E77" s="19" t="s">
        <v>27</v>
      </c>
      <c r="F77" s="20">
        <v>6</v>
      </c>
      <c r="G77" s="11"/>
      <c r="H77" s="34">
        <f t="shared" si="0"/>
        <v>0</v>
      </c>
      <c r="I77" s="62"/>
      <c r="J77" s="34">
        <f t="shared" si="1"/>
        <v>0</v>
      </c>
      <c r="K77" s="34">
        <f t="shared" si="2"/>
        <v>0</v>
      </c>
      <c r="L77" s="65"/>
      <c r="M77" s="43">
        <f t="shared" si="3"/>
        <v>0</v>
      </c>
    </row>
    <row r="78" spans="1:13" x14ac:dyDescent="0.3">
      <c r="A78" s="20" t="s">
        <v>54</v>
      </c>
      <c r="B78" s="20" t="s">
        <v>107</v>
      </c>
      <c r="C78" s="20" t="s">
        <v>119</v>
      </c>
      <c r="D78" s="21" t="s">
        <v>122</v>
      </c>
      <c r="E78" s="19" t="s">
        <v>27</v>
      </c>
      <c r="F78" s="20">
        <v>6</v>
      </c>
      <c r="G78" s="11"/>
      <c r="H78" s="34">
        <f t="shared" si="0"/>
        <v>0</v>
      </c>
      <c r="I78" s="62"/>
      <c r="J78" s="34">
        <f t="shared" si="1"/>
        <v>0</v>
      </c>
      <c r="K78" s="34">
        <f t="shared" si="2"/>
        <v>0</v>
      </c>
      <c r="L78" s="65"/>
      <c r="M78" s="43">
        <f t="shared" si="3"/>
        <v>0</v>
      </c>
    </row>
    <row r="79" spans="1:13" x14ac:dyDescent="0.3">
      <c r="A79" s="20" t="s">
        <v>23</v>
      </c>
      <c r="B79" s="20" t="s">
        <v>107</v>
      </c>
      <c r="C79" s="20" t="s">
        <v>123</v>
      </c>
      <c r="D79" s="21" t="s">
        <v>124</v>
      </c>
      <c r="E79" s="19" t="s">
        <v>27</v>
      </c>
      <c r="F79" s="20">
        <v>12</v>
      </c>
      <c r="G79" s="11"/>
      <c r="H79" s="34">
        <f t="shared" si="0"/>
        <v>0</v>
      </c>
      <c r="I79" s="62"/>
      <c r="J79" s="34">
        <f t="shared" si="1"/>
        <v>0</v>
      </c>
      <c r="K79" s="34">
        <f t="shared" si="2"/>
        <v>0</v>
      </c>
      <c r="L79" s="65"/>
      <c r="M79" s="43">
        <f t="shared" si="3"/>
        <v>0</v>
      </c>
    </row>
    <row r="80" spans="1:13" x14ac:dyDescent="0.3">
      <c r="A80" s="20" t="s">
        <v>23</v>
      </c>
      <c r="B80" s="20" t="s">
        <v>107</v>
      </c>
      <c r="C80" s="20" t="s">
        <v>123</v>
      </c>
      <c r="D80" s="21" t="s">
        <v>125</v>
      </c>
      <c r="E80" s="19" t="s">
        <v>27</v>
      </c>
      <c r="F80" s="20">
        <v>6</v>
      </c>
      <c r="G80" s="11"/>
      <c r="H80" s="34">
        <f t="shared" si="0"/>
        <v>0</v>
      </c>
      <c r="I80" s="62"/>
      <c r="J80" s="34">
        <f t="shared" si="1"/>
        <v>0</v>
      </c>
      <c r="K80" s="34">
        <f t="shared" si="2"/>
        <v>0</v>
      </c>
      <c r="L80" s="65"/>
      <c r="M80" s="43">
        <f t="shared" si="3"/>
        <v>0</v>
      </c>
    </row>
    <row r="81" spans="1:13" x14ac:dyDescent="0.3">
      <c r="A81" s="20" t="s">
        <v>23</v>
      </c>
      <c r="B81" s="20" t="s">
        <v>107</v>
      </c>
      <c r="C81" s="20" t="s">
        <v>123</v>
      </c>
      <c r="D81" s="21" t="s">
        <v>126</v>
      </c>
      <c r="E81" s="19" t="s">
        <v>27</v>
      </c>
      <c r="F81" s="20">
        <v>6</v>
      </c>
      <c r="G81" s="11"/>
      <c r="H81" s="34">
        <f t="shared" si="0"/>
        <v>0</v>
      </c>
      <c r="I81" s="62"/>
      <c r="J81" s="34">
        <f t="shared" si="1"/>
        <v>0</v>
      </c>
      <c r="K81" s="34">
        <f t="shared" si="2"/>
        <v>0</v>
      </c>
      <c r="L81" s="65"/>
      <c r="M81" s="43">
        <f t="shared" si="3"/>
        <v>0</v>
      </c>
    </row>
    <row r="82" spans="1:13" x14ac:dyDescent="0.3">
      <c r="A82" s="20" t="s">
        <v>71</v>
      </c>
      <c r="B82" s="20" t="s">
        <v>107</v>
      </c>
      <c r="C82" s="20" t="s">
        <v>127</v>
      </c>
      <c r="D82" s="21" t="s">
        <v>128</v>
      </c>
      <c r="E82" s="19" t="s">
        <v>27</v>
      </c>
      <c r="F82" s="20">
        <v>6</v>
      </c>
      <c r="G82" s="11"/>
      <c r="H82" s="34">
        <f t="shared" si="0"/>
        <v>0</v>
      </c>
      <c r="I82" s="62"/>
      <c r="J82" s="34">
        <f t="shared" si="1"/>
        <v>0</v>
      </c>
      <c r="K82" s="34">
        <f t="shared" si="2"/>
        <v>0</v>
      </c>
      <c r="L82" s="65"/>
      <c r="M82" s="43">
        <f t="shared" si="3"/>
        <v>0</v>
      </c>
    </row>
    <row r="83" spans="1:13" x14ac:dyDescent="0.3">
      <c r="A83" s="20" t="s">
        <v>98</v>
      </c>
      <c r="B83" s="20" t="s">
        <v>107</v>
      </c>
      <c r="C83" s="20" t="s">
        <v>129</v>
      </c>
      <c r="D83" s="21" t="s">
        <v>130</v>
      </c>
      <c r="E83" s="19" t="s">
        <v>27</v>
      </c>
      <c r="F83" s="20">
        <v>6</v>
      </c>
      <c r="G83" s="11"/>
      <c r="H83" s="34">
        <f t="shared" si="0"/>
        <v>0</v>
      </c>
      <c r="I83" s="62"/>
      <c r="J83" s="34">
        <f t="shared" si="1"/>
        <v>0</v>
      </c>
      <c r="K83" s="34">
        <f t="shared" si="2"/>
        <v>0</v>
      </c>
      <c r="L83" s="65"/>
      <c r="M83" s="43">
        <f t="shared" si="3"/>
        <v>0</v>
      </c>
    </row>
    <row r="84" spans="1:13" x14ac:dyDescent="0.3">
      <c r="A84" s="20" t="s">
        <v>98</v>
      </c>
      <c r="B84" s="20" t="s">
        <v>107</v>
      </c>
      <c r="C84" s="20" t="s">
        <v>129</v>
      </c>
      <c r="D84" s="21" t="s">
        <v>131</v>
      </c>
      <c r="E84" s="19" t="s">
        <v>27</v>
      </c>
      <c r="F84" s="20">
        <v>6</v>
      </c>
      <c r="G84" s="11"/>
      <c r="H84" s="34">
        <f t="shared" si="0"/>
        <v>0</v>
      </c>
      <c r="I84" s="62"/>
      <c r="J84" s="34">
        <f t="shared" si="1"/>
        <v>0</v>
      </c>
      <c r="K84" s="34">
        <f t="shared" si="2"/>
        <v>0</v>
      </c>
      <c r="L84" s="65"/>
      <c r="M84" s="43">
        <f t="shared" si="3"/>
        <v>0</v>
      </c>
    </row>
    <row r="85" spans="1:13" x14ac:dyDescent="0.3">
      <c r="A85" s="20" t="s">
        <v>98</v>
      </c>
      <c r="B85" s="20" t="s">
        <v>107</v>
      </c>
      <c r="C85" s="20" t="s">
        <v>129</v>
      </c>
      <c r="D85" s="21" t="s">
        <v>132</v>
      </c>
      <c r="E85" s="19" t="s">
        <v>27</v>
      </c>
      <c r="F85" s="20">
        <v>3</v>
      </c>
      <c r="G85" s="11"/>
      <c r="H85" s="34">
        <f t="shared" si="0"/>
        <v>0</v>
      </c>
      <c r="I85" s="62"/>
      <c r="J85" s="34">
        <f t="shared" si="1"/>
        <v>0</v>
      </c>
      <c r="K85" s="34">
        <f t="shared" si="2"/>
        <v>0</v>
      </c>
      <c r="L85" s="65"/>
      <c r="M85" s="43">
        <f t="shared" si="3"/>
        <v>0</v>
      </c>
    </row>
    <row r="86" spans="1:13" x14ac:dyDescent="0.3">
      <c r="A86" s="20" t="s">
        <v>98</v>
      </c>
      <c r="B86" s="20" t="s">
        <v>107</v>
      </c>
      <c r="C86" s="20" t="s">
        <v>133</v>
      </c>
      <c r="D86" s="70" t="s">
        <v>134</v>
      </c>
      <c r="E86" s="71" t="s">
        <v>27</v>
      </c>
      <c r="F86" s="72">
        <v>6</v>
      </c>
      <c r="G86" s="11"/>
      <c r="H86" s="34">
        <f t="shared" ref="H86:H205" si="4">G86/1.07</f>
        <v>0</v>
      </c>
      <c r="I86" s="62"/>
      <c r="J86" s="34">
        <f t="shared" ref="J86:J205" si="5">G86*I86</f>
        <v>0</v>
      </c>
      <c r="K86" s="34">
        <f t="shared" ref="K86:K205" si="6">H86*I86</f>
        <v>0</v>
      </c>
      <c r="L86" s="65"/>
      <c r="M86" s="43">
        <f t="shared" ref="M86:M205" si="7">K86*L86</f>
        <v>0</v>
      </c>
    </row>
    <row r="87" spans="1:13" x14ac:dyDescent="0.3">
      <c r="A87" s="20" t="s">
        <v>98</v>
      </c>
      <c r="B87" s="20" t="s">
        <v>107</v>
      </c>
      <c r="C87" s="20" t="s">
        <v>133</v>
      </c>
      <c r="D87" s="70" t="s">
        <v>135</v>
      </c>
      <c r="E87" s="71" t="s">
        <v>27</v>
      </c>
      <c r="F87" s="72">
        <v>6</v>
      </c>
      <c r="G87" s="11"/>
      <c r="H87" s="34">
        <f t="shared" si="4"/>
        <v>0</v>
      </c>
      <c r="I87" s="62"/>
      <c r="J87" s="34">
        <f t="shared" si="5"/>
        <v>0</v>
      </c>
      <c r="K87" s="34">
        <f t="shared" si="6"/>
        <v>0</v>
      </c>
      <c r="L87" s="65"/>
      <c r="M87" s="43">
        <f t="shared" si="7"/>
        <v>0</v>
      </c>
    </row>
    <row r="88" spans="1:13" x14ac:dyDescent="0.3">
      <c r="A88" s="20" t="s">
        <v>98</v>
      </c>
      <c r="B88" s="20" t="s">
        <v>107</v>
      </c>
      <c r="C88" s="20" t="s">
        <v>133</v>
      </c>
      <c r="D88" s="70" t="s">
        <v>136</v>
      </c>
      <c r="E88" s="71" t="s">
        <v>27</v>
      </c>
      <c r="F88" s="72">
        <v>6</v>
      </c>
      <c r="G88" s="11"/>
      <c r="H88" s="34">
        <f t="shared" si="4"/>
        <v>0</v>
      </c>
      <c r="I88" s="62"/>
      <c r="J88" s="34">
        <f t="shared" si="5"/>
        <v>0</v>
      </c>
      <c r="K88" s="34">
        <f t="shared" si="6"/>
        <v>0</v>
      </c>
      <c r="L88" s="65"/>
      <c r="M88" s="43">
        <f t="shared" si="7"/>
        <v>0</v>
      </c>
    </row>
    <row r="89" spans="1:13" x14ac:dyDescent="0.3">
      <c r="A89" s="20" t="s">
        <v>98</v>
      </c>
      <c r="B89" s="20" t="s">
        <v>107</v>
      </c>
      <c r="C89" s="20" t="s">
        <v>133</v>
      </c>
      <c r="D89" s="70" t="s">
        <v>137</v>
      </c>
      <c r="E89" s="71" t="s">
        <v>27</v>
      </c>
      <c r="F89" s="72">
        <v>6</v>
      </c>
      <c r="G89" s="11"/>
      <c r="H89" s="34">
        <f t="shared" si="4"/>
        <v>0</v>
      </c>
      <c r="I89" s="62"/>
      <c r="J89" s="34">
        <f t="shared" si="5"/>
        <v>0</v>
      </c>
      <c r="K89" s="34">
        <f t="shared" si="6"/>
        <v>0</v>
      </c>
      <c r="L89" s="65"/>
      <c r="M89" s="43">
        <f t="shared" si="7"/>
        <v>0</v>
      </c>
    </row>
    <row r="90" spans="1:13" x14ac:dyDescent="0.3">
      <c r="A90" s="20" t="s">
        <v>54</v>
      </c>
      <c r="B90" s="20" t="s">
        <v>138</v>
      </c>
      <c r="C90" s="20" t="s">
        <v>139</v>
      </c>
      <c r="D90" s="21" t="s">
        <v>140</v>
      </c>
      <c r="E90" s="19" t="s">
        <v>141</v>
      </c>
      <c r="F90" s="20">
        <v>12</v>
      </c>
      <c r="G90" s="11"/>
      <c r="H90" s="34">
        <f t="shared" si="4"/>
        <v>0</v>
      </c>
      <c r="I90" s="62"/>
      <c r="J90" s="34">
        <f t="shared" si="5"/>
        <v>0</v>
      </c>
      <c r="K90" s="34">
        <f t="shared" si="6"/>
        <v>0</v>
      </c>
      <c r="L90" s="65"/>
      <c r="M90" s="43">
        <f t="shared" si="7"/>
        <v>0</v>
      </c>
    </row>
    <row r="91" spans="1:13" x14ac:dyDescent="0.3">
      <c r="A91" s="20" t="s">
        <v>54</v>
      </c>
      <c r="B91" s="20" t="s">
        <v>138</v>
      </c>
      <c r="C91" s="20" t="s">
        <v>139</v>
      </c>
      <c r="D91" s="21" t="s">
        <v>142</v>
      </c>
      <c r="E91" s="19" t="s">
        <v>27</v>
      </c>
      <c r="F91" s="20">
        <v>12</v>
      </c>
      <c r="G91" s="11"/>
      <c r="H91" s="34">
        <f t="shared" si="4"/>
        <v>0</v>
      </c>
      <c r="I91" s="62"/>
      <c r="J91" s="34">
        <f t="shared" si="5"/>
        <v>0</v>
      </c>
      <c r="K91" s="34">
        <f t="shared" si="6"/>
        <v>0</v>
      </c>
      <c r="L91" s="65"/>
      <c r="M91" s="43">
        <f t="shared" si="7"/>
        <v>0</v>
      </c>
    </row>
    <row r="92" spans="1:13" x14ac:dyDescent="0.3">
      <c r="A92" s="20" t="s">
        <v>54</v>
      </c>
      <c r="B92" s="20" t="s">
        <v>138</v>
      </c>
      <c r="C92" s="20" t="s">
        <v>139</v>
      </c>
      <c r="D92" s="21" t="s">
        <v>143</v>
      </c>
      <c r="E92" s="19" t="s">
        <v>27</v>
      </c>
      <c r="F92" s="20">
        <v>12</v>
      </c>
      <c r="G92" s="11"/>
      <c r="H92" s="34">
        <f t="shared" si="4"/>
        <v>0</v>
      </c>
      <c r="I92" s="62"/>
      <c r="J92" s="34">
        <f t="shared" si="5"/>
        <v>0</v>
      </c>
      <c r="K92" s="34">
        <f t="shared" si="6"/>
        <v>0</v>
      </c>
      <c r="L92" s="65"/>
      <c r="M92" s="43">
        <f t="shared" si="7"/>
        <v>0</v>
      </c>
    </row>
    <row r="93" spans="1:13" x14ac:dyDescent="0.3">
      <c r="A93" s="20" t="s">
        <v>54</v>
      </c>
      <c r="B93" s="20" t="s">
        <v>138</v>
      </c>
      <c r="C93" s="20" t="s">
        <v>139</v>
      </c>
      <c r="D93" s="21" t="s">
        <v>144</v>
      </c>
      <c r="E93" s="19" t="s">
        <v>27</v>
      </c>
      <c r="F93" s="20">
        <v>12</v>
      </c>
      <c r="G93" s="11"/>
      <c r="H93" s="34">
        <f t="shared" si="4"/>
        <v>0</v>
      </c>
      <c r="I93" s="62"/>
      <c r="J93" s="34">
        <f t="shared" si="5"/>
        <v>0</v>
      </c>
      <c r="K93" s="34">
        <f t="shared" si="6"/>
        <v>0</v>
      </c>
      <c r="L93" s="65"/>
      <c r="M93" s="43">
        <f t="shared" si="7"/>
        <v>0</v>
      </c>
    </row>
    <row r="94" spans="1:13" x14ac:dyDescent="0.3">
      <c r="A94" s="20" t="s">
        <v>54</v>
      </c>
      <c r="B94" s="20" t="s">
        <v>138</v>
      </c>
      <c r="C94" s="20" t="s">
        <v>139</v>
      </c>
      <c r="D94" s="21" t="s">
        <v>145</v>
      </c>
      <c r="E94" s="19" t="s">
        <v>27</v>
      </c>
      <c r="F94" s="20">
        <v>12</v>
      </c>
      <c r="G94" s="11"/>
      <c r="H94" s="34">
        <f t="shared" si="4"/>
        <v>0</v>
      </c>
      <c r="I94" s="62"/>
      <c r="J94" s="34">
        <f t="shared" si="5"/>
        <v>0</v>
      </c>
      <c r="K94" s="34">
        <f t="shared" si="6"/>
        <v>0</v>
      </c>
      <c r="L94" s="65"/>
      <c r="M94" s="43">
        <f t="shared" si="7"/>
        <v>0</v>
      </c>
    </row>
    <row r="95" spans="1:13" x14ac:dyDescent="0.3">
      <c r="A95" s="20" t="s">
        <v>54</v>
      </c>
      <c r="B95" s="20" t="s">
        <v>138</v>
      </c>
      <c r="C95" s="20" t="s">
        <v>139</v>
      </c>
      <c r="D95" s="21" t="s">
        <v>146</v>
      </c>
      <c r="E95" s="19" t="s">
        <v>27</v>
      </c>
      <c r="F95" s="20">
        <v>3</v>
      </c>
      <c r="G95" s="11"/>
      <c r="H95" s="34">
        <f t="shared" si="4"/>
        <v>0</v>
      </c>
      <c r="I95" s="62"/>
      <c r="J95" s="34">
        <f t="shared" si="5"/>
        <v>0</v>
      </c>
      <c r="K95" s="34">
        <f t="shared" si="6"/>
        <v>0</v>
      </c>
      <c r="L95" s="65"/>
      <c r="M95" s="43">
        <f t="shared" si="7"/>
        <v>0</v>
      </c>
    </row>
    <row r="96" spans="1:13" x14ac:dyDescent="0.3">
      <c r="A96" s="20" t="s">
        <v>54</v>
      </c>
      <c r="B96" s="20" t="s">
        <v>138</v>
      </c>
      <c r="C96" s="20" t="s">
        <v>139</v>
      </c>
      <c r="D96" s="21" t="s">
        <v>147</v>
      </c>
      <c r="E96" s="19" t="s">
        <v>27</v>
      </c>
      <c r="F96" s="20">
        <v>12</v>
      </c>
      <c r="G96" s="11"/>
      <c r="H96" s="34">
        <f t="shared" si="4"/>
        <v>0</v>
      </c>
      <c r="I96" s="62"/>
      <c r="J96" s="34">
        <f t="shared" si="5"/>
        <v>0</v>
      </c>
      <c r="K96" s="34">
        <f t="shared" si="6"/>
        <v>0</v>
      </c>
      <c r="L96" s="65"/>
      <c r="M96" s="43">
        <f t="shared" si="7"/>
        <v>0</v>
      </c>
    </row>
    <row r="97" spans="1:13" x14ac:dyDescent="0.3">
      <c r="A97" s="20" t="s">
        <v>54</v>
      </c>
      <c r="B97" s="20" t="s">
        <v>138</v>
      </c>
      <c r="C97" s="20" t="s">
        <v>139</v>
      </c>
      <c r="D97" s="21" t="s">
        <v>148</v>
      </c>
      <c r="E97" s="19" t="s">
        <v>27</v>
      </c>
      <c r="F97" s="20">
        <v>12</v>
      </c>
      <c r="G97" s="11"/>
      <c r="H97" s="34">
        <f t="shared" si="4"/>
        <v>0</v>
      </c>
      <c r="I97" s="62"/>
      <c r="J97" s="34">
        <f t="shared" si="5"/>
        <v>0</v>
      </c>
      <c r="K97" s="34">
        <f t="shared" si="6"/>
        <v>0</v>
      </c>
      <c r="L97" s="65"/>
      <c r="M97" s="43">
        <f t="shared" si="7"/>
        <v>0</v>
      </c>
    </row>
    <row r="98" spans="1:13" x14ac:dyDescent="0.3">
      <c r="A98" s="20" t="s">
        <v>149</v>
      </c>
      <c r="B98" s="20" t="s">
        <v>150</v>
      </c>
      <c r="C98" s="20" t="s">
        <v>151</v>
      </c>
      <c r="D98" s="21" t="s">
        <v>151</v>
      </c>
      <c r="E98" s="69" t="s">
        <v>27</v>
      </c>
      <c r="F98" s="20">
        <v>12</v>
      </c>
      <c r="G98" s="11"/>
      <c r="H98" s="34">
        <f t="shared" si="4"/>
        <v>0</v>
      </c>
      <c r="I98" s="62"/>
      <c r="J98" s="34">
        <f t="shared" si="5"/>
        <v>0</v>
      </c>
      <c r="K98" s="34">
        <f t="shared" si="6"/>
        <v>0</v>
      </c>
      <c r="L98" s="65"/>
      <c r="M98" s="43">
        <f t="shared" si="7"/>
        <v>0</v>
      </c>
    </row>
    <row r="99" spans="1:13" x14ac:dyDescent="0.3">
      <c r="A99" s="20" t="s">
        <v>149</v>
      </c>
      <c r="B99" s="20" t="s">
        <v>150</v>
      </c>
      <c r="C99" s="20" t="s">
        <v>151</v>
      </c>
      <c r="D99" s="21" t="s">
        <v>151</v>
      </c>
      <c r="E99" s="69" t="s">
        <v>68</v>
      </c>
      <c r="F99" s="20">
        <v>6</v>
      </c>
      <c r="G99" s="11"/>
      <c r="H99" s="34">
        <f t="shared" si="4"/>
        <v>0</v>
      </c>
      <c r="I99" s="62"/>
      <c r="J99" s="34">
        <f t="shared" si="5"/>
        <v>0</v>
      </c>
      <c r="K99" s="34">
        <f t="shared" si="6"/>
        <v>0</v>
      </c>
      <c r="L99" s="65"/>
      <c r="M99" s="43">
        <f t="shared" si="7"/>
        <v>0</v>
      </c>
    </row>
    <row r="100" spans="1:13" x14ac:dyDescent="0.3">
      <c r="A100" s="20" t="s">
        <v>59</v>
      </c>
      <c r="B100" s="20" t="s">
        <v>150</v>
      </c>
      <c r="C100" s="20" t="s">
        <v>152</v>
      </c>
      <c r="D100" s="21" t="s">
        <v>152</v>
      </c>
      <c r="E100" s="19" t="s">
        <v>27</v>
      </c>
      <c r="F100" s="20">
        <v>12</v>
      </c>
      <c r="G100" s="11"/>
      <c r="H100" s="34">
        <f t="shared" si="4"/>
        <v>0</v>
      </c>
      <c r="I100" s="62"/>
      <c r="J100" s="34">
        <f t="shared" si="5"/>
        <v>0</v>
      </c>
      <c r="K100" s="34">
        <f t="shared" si="6"/>
        <v>0</v>
      </c>
      <c r="L100" s="65"/>
      <c r="M100" s="43">
        <f t="shared" si="7"/>
        <v>0</v>
      </c>
    </row>
    <row r="101" spans="1:13" x14ac:dyDescent="0.3">
      <c r="A101" s="20" t="s">
        <v>59</v>
      </c>
      <c r="B101" s="20" t="s">
        <v>150</v>
      </c>
      <c r="C101" s="20" t="s">
        <v>152</v>
      </c>
      <c r="D101" s="21" t="s">
        <v>153</v>
      </c>
      <c r="E101" s="19" t="s">
        <v>27</v>
      </c>
      <c r="F101" s="20">
        <v>12</v>
      </c>
      <c r="G101" s="11"/>
      <c r="H101" s="34">
        <f t="shared" si="4"/>
        <v>0</v>
      </c>
      <c r="I101" s="62"/>
      <c r="J101" s="34">
        <f t="shared" si="5"/>
        <v>0</v>
      </c>
      <c r="K101" s="34">
        <f t="shared" si="6"/>
        <v>0</v>
      </c>
      <c r="L101" s="65"/>
      <c r="M101" s="43">
        <f t="shared" si="7"/>
        <v>0</v>
      </c>
    </row>
    <row r="102" spans="1:13" x14ac:dyDescent="0.3">
      <c r="A102" s="20" t="s">
        <v>59</v>
      </c>
      <c r="B102" s="20" t="s">
        <v>150</v>
      </c>
      <c r="C102" s="20" t="s">
        <v>152</v>
      </c>
      <c r="D102" s="21" t="s">
        <v>154</v>
      </c>
      <c r="E102" s="19" t="s">
        <v>27</v>
      </c>
      <c r="F102" s="20">
        <v>6</v>
      </c>
      <c r="G102" s="11"/>
      <c r="H102" s="34">
        <f t="shared" si="4"/>
        <v>0</v>
      </c>
      <c r="I102" s="62"/>
      <c r="J102" s="34">
        <f t="shared" si="5"/>
        <v>0</v>
      </c>
      <c r="K102" s="34">
        <f t="shared" si="6"/>
        <v>0</v>
      </c>
      <c r="L102" s="65"/>
      <c r="M102" s="43">
        <f t="shared" si="7"/>
        <v>0</v>
      </c>
    </row>
    <row r="103" spans="1:13" x14ac:dyDescent="0.3">
      <c r="A103" s="20" t="s">
        <v>59</v>
      </c>
      <c r="B103" s="20" t="s">
        <v>150</v>
      </c>
      <c r="C103" s="20" t="s">
        <v>152</v>
      </c>
      <c r="D103" s="21" t="s">
        <v>155</v>
      </c>
      <c r="E103" s="19" t="s">
        <v>27</v>
      </c>
      <c r="F103" s="20">
        <v>6</v>
      </c>
      <c r="G103" s="11"/>
      <c r="H103" s="34">
        <f t="shared" si="4"/>
        <v>0</v>
      </c>
      <c r="I103" s="62"/>
      <c r="J103" s="34">
        <f t="shared" si="5"/>
        <v>0</v>
      </c>
      <c r="K103" s="34">
        <f t="shared" si="6"/>
        <v>0</v>
      </c>
      <c r="L103" s="65"/>
      <c r="M103" s="43">
        <f t="shared" si="7"/>
        <v>0</v>
      </c>
    </row>
    <row r="104" spans="1:13" x14ac:dyDescent="0.3">
      <c r="A104" s="20" t="s">
        <v>59</v>
      </c>
      <c r="B104" s="20" t="s">
        <v>150</v>
      </c>
      <c r="C104" s="20" t="s">
        <v>152</v>
      </c>
      <c r="D104" s="21" t="s">
        <v>156</v>
      </c>
      <c r="E104" s="19" t="s">
        <v>27</v>
      </c>
      <c r="F104" s="20">
        <v>6</v>
      </c>
      <c r="G104" s="11"/>
      <c r="H104" s="34">
        <f t="shared" si="4"/>
        <v>0</v>
      </c>
      <c r="I104" s="62"/>
      <c r="J104" s="34">
        <f t="shared" si="5"/>
        <v>0</v>
      </c>
      <c r="K104" s="34">
        <f t="shared" si="6"/>
        <v>0</v>
      </c>
      <c r="L104" s="65"/>
      <c r="M104" s="43">
        <f t="shared" si="7"/>
        <v>0</v>
      </c>
    </row>
    <row r="105" spans="1:13" x14ac:dyDescent="0.3">
      <c r="A105" s="20" t="s">
        <v>59</v>
      </c>
      <c r="B105" s="20" t="s">
        <v>150</v>
      </c>
      <c r="C105" s="20" t="s">
        <v>152</v>
      </c>
      <c r="D105" s="21" t="s">
        <v>157</v>
      </c>
      <c r="E105" s="19" t="s">
        <v>27</v>
      </c>
      <c r="F105" s="20">
        <v>6</v>
      </c>
      <c r="G105" s="11"/>
      <c r="H105" s="34">
        <f t="shared" si="4"/>
        <v>0</v>
      </c>
      <c r="I105" s="62"/>
      <c r="J105" s="34">
        <f t="shared" si="5"/>
        <v>0</v>
      </c>
      <c r="K105" s="34">
        <f t="shared" si="6"/>
        <v>0</v>
      </c>
      <c r="L105" s="65"/>
      <c r="M105" s="43">
        <f t="shared" si="7"/>
        <v>0</v>
      </c>
    </row>
    <row r="106" spans="1:13" x14ac:dyDescent="0.3">
      <c r="A106" s="20" t="s">
        <v>158</v>
      </c>
      <c r="B106" s="20" t="s">
        <v>150</v>
      </c>
      <c r="C106" s="20" t="s">
        <v>158</v>
      </c>
      <c r="D106" s="21" t="s">
        <v>159</v>
      </c>
      <c r="E106" s="69" t="s">
        <v>160</v>
      </c>
      <c r="F106" s="20">
        <v>24</v>
      </c>
      <c r="G106" s="11"/>
      <c r="H106" s="34">
        <f t="shared" si="4"/>
        <v>0</v>
      </c>
      <c r="I106" s="62"/>
      <c r="J106" s="34">
        <f t="shared" si="5"/>
        <v>0</v>
      </c>
      <c r="K106" s="34">
        <f t="shared" si="6"/>
        <v>0</v>
      </c>
      <c r="L106" s="65"/>
      <c r="M106" s="43">
        <f t="shared" si="7"/>
        <v>0</v>
      </c>
    </row>
    <row r="107" spans="1:13" x14ac:dyDescent="0.3">
      <c r="A107" s="20" t="s">
        <v>158</v>
      </c>
      <c r="B107" s="20" t="s">
        <v>150</v>
      </c>
      <c r="C107" s="20" t="s">
        <v>158</v>
      </c>
      <c r="D107" s="21" t="s">
        <v>159</v>
      </c>
      <c r="E107" s="69" t="s">
        <v>86</v>
      </c>
      <c r="F107" s="20">
        <v>12</v>
      </c>
      <c r="G107" s="11"/>
      <c r="H107" s="34">
        <f t="shared" si="4"/>
        <v>0</v>
      </c>
      <c r="I107" s="62"/>
      <c r="J107" s="34">
        <f t="shared" si="5"/>
        <v>0</v>
      </c>
      <c r="K107" s="34">
        <f t="shared" si="6"/>
        <v>0</v>
      </c>
      <c r="L107" s="65"/>
      <c r="M107" s="43">
        <f t="shared" si="7"/>
        <v>0</v>
      </c>
    </row>
    <row r="108" spans="1:13" x14ac:dyDescent="0.3">
      <c r="A108" s="20" t="s">
        <v>158</v>
      </c>
      <c r="B108" s="20" t="s">
        <v>150</v>
      </c>
      <c r="C108" s="20" t="s">
        <v>158</v>
      </c>
      <c r="D108" s="21" t="s">
        <v>159</v>
      </c>
      <c r="E108" s="69" t="s">
        <v>68</v>
      </c>
      <c r="F108" s="20">
        <v>12</v>
      </c>
      <c r="G108" s="11"/>
      <c r="H108" s="34">
        <f t="shared" si="4"/>
        <v>0</v>
      </c>
      <c r="I108" s="62"/>
      <c r="J108" s="34">
        <f t="shared" si="5"/>
        <v>0</v>
      </c>
      <c r="K108" s="34">
        <f t="shared" si="6"/>
        <v>0</v>
      </c>
      <c r="L108" s="65"/>
      <c r="M108" s="43">
        <f t="shared" si="7"/>
        <v>0</v>
      </c>
    </row>
    <row r="109" spans="1:13" x14ac:dyDescent="0.3">
      <c r="A109" s="20" t="s">
        <v>23</v>
      </c>
      <c r="B109" s="20" t="s">
        <v>150</v>
      </c>
      <c r="C109" s="20" t="s">
        <v>161</v>
      </c>
      <c r="D109" s="21" t="s">
        <v>162</v>
      </c>
      <c r="E109" s="19" t="s">
        <v>27</v>
      </c>
      <c r="F109" s="20">
        <v>6</v>
      </c>
      <c r="G109" s="11"/>
      <c r="H109" s="34">
        <f t="shared" si="4"/>
        <v>0</v>
      </c>
      <c r="I109" s="62"/>
      <c r="J109" s="34">
        <f t="shared" si="5"/>
        <v>0</v>
      </c>
      <c r="K109" s="34">
        <f t="shared" si="6"/>
        <v>0</v>
      </c>
      <c r="L109" s="65"/>
      <c r="M109" s="43">
        <f t="shared" si="7"/>
        <v>0</v>
      </c>
    </row>
    <row r="110" spans="1:13" x14ac:dyDescent="0.3">
      <c r="A110" s="20" t="s">
        <v>149</v>
      </c>
      <c r="B110" s="20" t="s">
        <v>163</v>
      </c>
      <c r="C110" s="20" t="s">
        <v>151</v>
      </c>
      <c r="D110" s="21" t="s">
        <v>164</v>
      </c>
      <c r="E110" s="19" t="s">
        <v>27</v>
      </c>
      <c r="F110" s="20">
        <v>6</v>
      </c>
      <c r="G110" s="11"/>
      <c r="H110" s="34">
        <f t="shared" si="4"/>
        <v>0</v>
      </c>
      <c r="I110" s="62"/>
      <c r="J110" s="34">
        <f t="shared" si="5"/>
        <v>0</v>
      </c>
      <c r="K110" s="34">
        <f t="shared" si="6"/>
        <v>0</v>
      </c>
      <c r="L110" s="65"/>
      <c r="M110" s="43">
        <f t="shared" si="7"/>
        <v>0</v>
      </c>
    </row>
    <row r="111" spans="1:13" x14ac:dyDescent="0.3">
      <c r="A111" s="20" t="s">
        <v>59</v>
      </c>
      <c r="B111" s="20" t="s">
        <v>163</v>
      </c>
      <c r="C111" s="20" t="s">
        <v>165</v>
      </c>
      <c r="D111" s="21" t="s">
        <v>166</v>
      </c>
      <c r="E111" s="19" t="s">
        <v>86</v>
      </c>
      <c r="F111" s="20">
        <v>6</v>
      </c>
      <c r="G111" s="11"/>
      <c r="H111" s="34">
        <f t="shared" si="4"/>
        <v>0</v>
      </c>
      <c r="I111" s="62"/>
      <c r="J111" s="34">
        <f t="shared" si="5"/>
        <v>0</v>
      </c>
      <c r="K111" s="34">
        <f t="shared" si="6"/>
        <v>0</v>
      </c>
      <c r="L111" s="65"/>
      <c r="M111" s="43">
        <f t="shared" si="7"/>
        <v>0</v>
      </c>
    </row>
    <row r="112" spans="1:13" x14ac:dyDescent="0.3">
      <c r="A112" s="20" t="s">
        <v>59</v>
      </c>
      <c r="B112" s="20" t="s">
        <v>163</v>
      </c>
      <c r="C112" s="20" t="s">
        <v>165</v>
      </c>
      <c r="D112" s="70" t="s">
        <v>167</v>
      </c>
      <c r="E112" s="73" t="s">
        <v>68</v>
      </c>
      <c r="F112" s="72">
        <v>6</v>
      </c>
      <c r="G112" s="11"/>
      <c r="H112" s="34">
        <f t="shared" si="4"/>
        <v>0</v>
      </c>
      <c r="I112" s="62"/>
      <c r="J112" s="34">
        <f t="shared" si="5"/>
        <v>0</v>
      </c>
      <c r="K112" s="34">
        <f t="shared" si="6"/>
        <v>0</v>
      </c>
      <c r="L112" s="65"/>
      <c r="M112" s="43">
        <f t="shared" si="7"/>
        <v>0</v>
      </c>
    </row>
    <row r="113" spans="1:13" x14ac:dyDescent="0.3">
      <c r="A113" s="20" t="s">
        <v>59</v>
      </c>
      <c r="B113" s="20" t="s">
        <v>163</v>
      </c>
      <c r="C113" s="20" t="s">
        <v>168</v>
      </c>
      <c r="D113" s="21" t="s">
        <v>169</v>
      </c>
      <c r="E113" s="19" t="s">
        <v>27</v>
      </c>
      <c r="F113" s="20">
        <v>6</v>
      </c>
      <c r="G113" s="11"/>
      <c r="H113" s="34">
        <f t="shared" si="4"/>
        <v>0</v>
      </c>
      <c r="I113" s="62"/>
      <c r="J113" s="34">
        <f t="shared" si="5"/>
        <v>0</v>
      </c>
      <c r="K113" s="34">
        <f t="shared" si="6"/>
        <v>0</v>
      </c>
      <c r="L113" s="65"/>
      <c r="M113" s="43">
        <f t="shared" si="7"/>
        <v>0</v>
      </c>
    </row>
    <row r="114" spans="1:13" x14ac:dyDescent="0.3">
      <c r="A114" s="20" t="s">
        <v>59</v>
      </c>
      <c r="B114" s="20" t="s">
        <v>163</v>
      </c>
      <c r="C114" s="20" t="s">
        <v>170</v>
      </c>
      <c r="D114" s="21" t="s">
        <v>171</v>
      </c>
      <c r="E114" s="19" t="s">
        <v>68</v>
      </c>
      <c r="F114" s="20">
        <v>6</v>
      </c>
      <c r="G114" s="11"/>
      <c r="H114" s="34">
        <f t="shared" si="4"/>
        <v>0</v>
      </c>
      <c r="I114" s="62"/>
      <c r="J114" s="34">
        <f t="shared" si="5"/>
        <v>0</v>
      </c>
      <c r="K114" s="34">
        <f t="shared" si="6"/>
        <v>0</v>
      </c>
      <c r="L114" s="65"/>
      <c r="M114" s="43">
        <f t="shared" si="7"/>
        <v>0</v>
      </c>
    </row>
    <row r="115" spans="1:13" x14ac:dyDescent="0.3">
      <c r="A115" s="20" t="s">
        <v>71</v>
      </c>
      <c r="B115" s="20" t="s">
        <v>163</v>
      </c>
      <c r="C115" s="20" t="s">
        <v>172</v>
      </c>
      <c r="D115" s="21" t="s">
        <v>172</v>
      </c>
      <c r="E115" s="19" t="s">
        <v>27</v>
      </c>
      <c r="F115" s="20">
        <v>6</v>
      </c>
      <c r="G115" s="11"/>
      <c r="H115" s="34">
        <f t="shared" si="4"/>
        <v>0</v>
      </c>
      <c r="I115" s="62"/>
      <c r="J115" s="34">
        <f t="shared" si="5"/>
        <v>0</v>
      </c>
      <c r="K115" s="34">
        <f t="shared" si="6"/>
        <v>0</v>
      </c>
      <c r="L115" s="65"/>
      <c r="M115" s="43">
        <f t="shared" si="7"/>
        <v>0</v>
      </c>
    </row>
    <row r="116" spans="1:13" x14ac:dyDescent="0.3">
      <c r="A116" s="20" t="s">
        <v>98</v>
      </c>
      <c r="B116" s="20" t="s">
        <v>163</v>
      </c>
      <c r="C116" s="20" t="s">
        <v>173</v>
      </c>
      <c r="D116" s="21" t="s">
        <v>173</v>
      </c>
      <c r="E116" s="19" t="s">
        <v>27</v>
      </c>
      <c r="F116" s="20">
        <v>6</v>
      </c>
      <c r="G116" s="11"/>
      <c r="H116" s="34">
        <f t="shared" si="4"/>
        <v>0</v>
      </c>
      <c r="I116" s="62"/>
      <c r="J116" s="34">
        <f t="shared" si="5"/>
        <v>0</v>
      </c>
      <c r="K116" s="34">
        <f t="shared" si="6"/>
        <v>0</v>
      </c>
      <c r="L116" s="65"/>
      <c r="M116" s="43">
        <f t="shared" si="7"/>
        <v>0</v>
      </c>
    </row>
    <row r="117" spans="1:13" x14ac:dyDescent="0.3">
      <c r="A117" s="20" t="s">
        <v>149</v>
      </c>
      <c r="B117" s="20" t="s">
        <v>163</v>
      </c>
      <c r="C117" s="20" t="s">
        <v>174</v>
      </c>
      <c r="D117" s="21" t="s">
        <v>174</v>
      </c>
      <c r="E117" s="19" t="s">
        <v>27</v>
      </c>
      <c r="F117" s="20">
        <v>6</v>
      </c>
      <c r="G117" s="11"/>
      <c r="H117" s="34">
        <f t="shared" si="4"/>
        <v>0</v>
      </c>
      <c r="I117" s="62"/>
      <c r="J117" s="34">
        <f t="shared" si="5"/>
        <v>0</v>
      </c>
      <c r="K117" s="34">
        <f t="shared" si="6"/>
        <v>0</v>
      </c>
      <c r="L117" s="65"/>
      <c r="M117" s="43">
        <f t="shared" si="7"/>
        <v>0</v>
      </c>
    </row>
    <row r="118" spans="1:13" x14ac:dyDescent="0.3">
      <c r="A118" s="20" t="s">
        <v>149</v>
      </c>
      <c r="B118" s="20" t="s">
        <v>163</v>
      </c>
      <c r="C118" s="20" t="s">
        <v>151</v>
      </c>
      <c r="D118" s="21" t="s">
        <v>175</v>
      </c>
      <c r="E118" s="19" t="s">
        <v>27</v>
      </c>
      <c r="F118" s="20">
        <v>6</v>
      </c>
      <c r="G118" s="11"/>
      <c r="H118" s="34">
        <f t="shared" si="4"/>
        <v>0</v>
      </c>
      <c r="I118" s="62"/>
      <c r="J118" s="34">
        <f t="shared" si="5"/>
        <v>0</v>
      </c>
      <c r="K118" s="34">
        <f t="shared" si="6"/>
        <v>0</v>
      </c>
      <c r="L118" s="65"/>
      <c r="M118" s="43">
        <f t="shared" si="7"/>
        <v>0</v>
      </c>
    </row>
    <row r="119" spans="1:13" x14ac:dyDescent="0.3">
      <c r="A119" s="20" t="s">
        <v>149</v>
      </c>
      <c r="B119" s="20" t="s">
        <v>163</v>
      </c>
      <c r="C119" s="20" t="s">
        <v>176</v>
      </c>
      <c r="D119" s="70" t="s">
        <v>177</v>
      </c>
      <c r="E119" s="71" t="s">
        <v>86</v>
      </c>
      <c r="F119" s="72">
        <v>6</v>
      </c>
      <c r="G119" s="11"/>
      <c r="H119" s="34">
        <f t="shared" si="4"/>
        <v>0</v>
      </c>
      <c r="I119" s="62"/>
      <c r="J119" s="34">
        <f t="shared" si="5"/>
        <v>0</v>
      </c>
      <c r="K119" s="34">
        <f t="shared" si="6"/>
        <v>0</v>
      </c>
      <c r="L119" s="65"/>
      <c r="M119" s="43">
        <f t="shared" si="7"/>
        <v>0</v>
      </c>
    </row>
    <row r="120" spans="1:13" x14ac:dyDescent="0.3">
      <c r="A120" s="20" t="s">
        <v>54</v>
      </c>
      <c r="B120" s="20" t="s">
        <v>163</v>
      </c>
      <c r="C120" s="20" t="s">
        <v>178</v>
      </c>
      <c r="D120" s="21" t="s">
        <v>179</v>
      </c>
      <c r="E120" s="19" t="s">
        <v>27</v>
      </c>
      <c r="F120" s="20">
        <v>6</v>
      </c>
      <c r="G120" s="11"/>
      <c r="H120" s="34">
        <f t="shared" si="4"/>
        <v>0</v>
      </c>
      <c r="I120" s="62"/>
      <c r="J120" s="34">
        <f t="shared" si="5"/>
        <v>0</v>
      </c>
      <c r="K120" s="34">
        <f t="shared" si="6"/>
        <v>0</v>
      </c>
      <c r="L120" s="65"/>
      <c r="M120" s="43">
        <f t="shared" si="7"/>
        <v>0</v>
      </c>
    </row>
    <row r="121" spans="1:13" x14ac:dyDescent="0.3">
      <c r="A121" s="20" t="s">
        <v>180</v>
      </c>
      <c r="B121" s="20" t="s">
        <v>163</v>
      </c>
      <c r="C121" s="20" t="s">
        <v>180</v>
      </c>
      <c r="D121" s="21" t="s">
        <v>181</v>
      </c>
      <c r="E121" s="19" t="s">
        <v>27</v>
      </c>
      <c r="F121" s="20">
        <v>6</v>
      </c>
      <c r="G121" s="11"/>
      <c r="H121" s="34">
        <f t="shared" si="4"/>
        <v>0</v>
      </c>
      <c r="I121" s="62"/>
      <c r="J121" s="34">
        <f t="shared" si="5"/>
        <v>0</v>
      </c>
      <c r="K121" s="34">
        <f t="shared" si="6"/>
        <v>0</v>
      </c>
      <c r="L121" s="65"/>
      <c r="M121" s="43">
        <f t="shared" si="7"/>
        <v>0</v>
      </c>
    </row>
    <row r="122" spans="1:13" x14ac:dyDescent="0.3">
      <c r="A122" s="20" t="s">
        <v>180</v>
      </c>
      <c r="B122" s="20" t="s">
        <v>163</v>
      </c>
      <c r="C122" s="20" t="s">
        <v>180</v>
      </c>
      <c r="D122" s="21" t="s">
        <v>182</v>
      </c>
      <c r="E122" s="19" t="s">
        <v>27</v>
      </c>
      <c r="F122" s="20">
        <v>6</v>
      </c>
      <c r="G122" s="11"/>
      <c r="H122" s="34">
        <f t="shared" si="4"/>
        <v>0</v>
      </c>
      <c r="I122" s="62"/>
      <c r="J122" s="34">
        <f t="shared" si="5"/>
        <v>0</v>
      </c>
      <c r="K122" s="34">
        <f t="shared" si="6"/>
        <v>0</v>
      </c>
      <c r="L122" s="65"/>
      <c r="M122" s="43">
        <f t="shared" si="7"/>
        <v>0</v>
      </c>
    </row>
    <row r="123" spans="1:13" x14ac:dyDescent="0.3">
      <c r="A123" s="20" t="s">
        <v>180</v>
      </c>
      <c r="B123" s="20" t="s">
        <v>163</v>
      </c>
      <c r="C123" s="20" t="s">
        <v>180</v>
      </c>
      <c r="D123" s="21" t="s">
        <v>183</v>
      </c>
      <c r="E123" s="19" t="s">
        <v>27</v>
      </c>
      <c r="F123" s="20">
        <v>6</v>
      </c>
      <c r="G123" s="11"/>
      <c r="H123" s="34">
        <f t="shared" si="4"/>
        <v>0</v>
      </c>
      <c r="I123" s="62"/>
      <c r="J123" s="34">
        <f t="shared" si="5"/>
        <v>0</v>
      </c>
      <c r="K123" s="34">
        <f t="shared" si="6"/>
        <v>0</v>
      </c>
      <c r="L123" s="65"/>
      <c r="M123" s="43">
        <f t="shared" si="7"/>
        <v>0</v>
      </c>
    </row>
    <row r="124" spans="1:13" x14ac:dyDescent="0.3">
      <c r="A124" s="20" t="s">
        <v>180</v>
      </c>
      <c r="B124" s="20" t="s">
        <v>163</v>
      </c>
      <c r="C124" s="20" t="s">
        <v>180</v>
      </c>
      <c r="D124" s="21" t="s">
        <v>184</v>
      </c>
      <c r="E124" s="19" t="s">
        <v>27</v>
      </c>
      <c r="F124" s="20">
        <v>6</v>
      </c>
      <c r="G124" s="11"/>
      <c r="H124" s="34">
        <f t="shared" si="4"/>
        <v>0</v>
      </c>
      <c r="I124" s="62"/>
      <c r="J124" s="34">
        <f t="shared" si="5"/>
        <v>0</v>
      </c>
      <c r="K124" s="34">
        <f t="shared" si="6"/>
        <v>0</v>
      </c>
      <c r="L124" s="65"/>
      <c r="M124" s="43">
        <f t="shared" si="7"/>
        <v>0</v>
      </c>
    </row>
    <row r="125" spans="1:13" x14ac:dyDescent="0.3">
      <c r="A125" s="20" t="s">
        <v>180</v>
      </c>
      <c r="B125" s="20" t="s">
        <v>163</v>
      </c>
      <c r="C125" s="20" t="s">
        <v>180</v>
      </c>
      <c r="D125" s="58" t="s">
        <v>185</v>
      </c>
      <c r="E125" s="59" t="s">
        <v>27</v>
      </c>
      <c r="F125" s="60">
        <v>6</v>
      </c>
      <c r="G125" s="11"/>
      <c r="H125" s="34">
        <f t="shared" si="4"/>
        <v>0</v>
      </c>
      <c r="I125" s="62"/>
      <c r="J125" s="34">
        <f t="shared" si="5"/>
        <v>0</v>
      </c>
      <c r="K125" s="34">
        <f t="shared" si="6"/>
        <v>0</v>
      </c>
      <c r="L125" s="65"/>
      <c r="M125" s="43">
        <f t="shared" si="7"/>
        <v>0</v>
      </c>
    </row>
    <row r="126" spans="1:13" x14ac:dyDescent="0.3">
      <c r="A126" s="20" t="s">
        <v>98</v>
      </c>
      <c r="B126" s="20" t="s">
        <v>163</v>
      </c>
      <c r="C126" s="20" t="s">
        <v>186</v>
      </c>
      <c r="D126" s="21" t="s">
        <v>187</v>
      </c>
      <c r="E126" s="19" t="s">
        <v>188</v>
      </c>
      <c r="F126" s="20">
        <v>6</v>
      </c>
      <c r="G126" s="11"/>
      <c r="H126" s="34">
        <f t="shared" si="4"/>
        <v>0</v>
      </c>
      <c r="I126" s="62"/>
      <c r="J126" s="34">
        <f t="shared" si="5"/>
        <v>0</v>
      </c>
      <c r="K126" s="34">
        <f t="shared" si="6"/>
        <v>0</v>
      </c>
      <c r="L126" s="65"/>
      <c r="M126" s="43">
        <f t="shared" si="7"/>
        <v>0</v>
      </c>
    </row>
    <row r="127" spans="1:13" x14ac:dyDescent="0.3">
      <c r="A127" s="20" t="s">
        <v>98</v>
      </c>
      <c r="B127" s="20" t="s">
        <v>163</v>
      </c>
      <c r="C127" s="20" t="s">
        <v>186</v>
      </c>
      <c r="D127" s="55" t="s">
        <v>189</v>
      </c>
      <c r="E127" s="56" t="s">
        <v>188</v>
      </c>
      <c r="F127" s="57">
        <v>6</v>
      </c>
      <c r="G127" s="11"/>
      <c r="H127" s="34">
        <f t="shared" si="4"/>
        <v>0</v>
      </c>
      <c r="I127" s="62"/>
      <c r="J127" s="34">
        <f t="shared" si="5"/>
        <v>0</v>
      </c>
      <c r="K127" s="34">
        <f t="shared" si="6"/>
        <v>0</v>
      </c>
      <c r="L127" s="65"/>
      <c r="M127" s="43">
        <f t="shared" si="7"/>
        <v>0</v>
      </c>
    </row>
    <row r="128" spans="1:13" x14ac:dyDescent="0.3">
      <c r="A128" s="20" t="s">
        <v>98</v>
      </c>
      <c r="B128" s="20" t="s">
        <v>163</v>
      </c>
      <c r="C128" s="20" t="s">
        <v>190</v>
      </c>
      <c r="D128" s="21" t="s">
        <v>191</v>
      </c>
      <c r="E128" s="19" t="s">
        <v>27</v>
      </c>
      <c r="F128" s="20">
        <v>6</v>
      </c>
      <c r="G128" s="11"/>
      <c r="H128" s="34">
        <f t="shared" si="4"/>
        <v>0</v>
      </c>
      <c r="I128" s="62"/>
      <c r="J128" s="34">
        <f t="shared" si="5"/>
        <v>0</v>
      </c>
      <c r="K128" s="34">
        <f t="shared" si="6"/>
        <v>0</v>
      </c>
      <c r="L128" s="65"/>
      <c r="M128" s="43">
        <f t="shared" si="7"/>
        <v>0</v>
      </c>
    </row>
    <row r="129" spans="1:13" x14ac:dyDescent="0.3">
      <c r="A129" s="20" t="s">
        <v>98</v>
      </c>
      <c r="B129" s="20" t="s">
        <v>163</v>
      </c>
      <c r="C129" s="20" t="s">
        <v>133</v>
      </c>
      <c r="D129" s="70" t="s">
        <v>192</v>
      </c>
      <c r="E129" s="71" t="s">
        <v>27</v>
      </c>
      <c r="F129" s="72">
        <v>6</v>
      </c>
      <c r="G129" s="11"/>
      <c r="H129" s="34">
        <f t="shared" si="4"/>
        <v>0</v>
      </c>
      <c r="I129" s="62"/>
      <c r="J129" s="34">
        <f t="shared" si="5"/>
        <v>0</v>
      </c>
      <c r="K129" s="34">
        <f t="shared" si="6"/>
        <v>0</v>
      </c>
      <c r="L129" s="65"/>
      <c r="M129" s="43">
        <f t="shared" si="7"/>
        <v>0</v>
      </c>
    </row>
    <row r="130" spans="1:13" x14ac:dyDescent="0.3">
      <c r="A130" s="20" t="s">
        <v>98</v>
      </c>
      <c r="B130" s="20" t="s">
        <v>163</v>
      </c>
      <c r="C130" s="20" t="s">
        <v>133</v>
      </c>
      <c r="D130" s="70" t="s">
        <v>193</v>
      </c>
      <c r="E130" s="71" t="s">
        <v>27</v>
      </c>
      <c r="F130" s="72">
        <v>6</v>
      </c>
      <c r="G130" s="11"/>
      <c r="H130" s="34">
        <f t="shared" si="4"/>
        <v>0</v>
      </c>
      <c r="I130" s="62"/>
      <c r="J130" s="34">
        <f t="shared" si="5"/>
        <v>0</v>
      </c>
      <c r="K130" s="34">
        <f t="shared" si="6"/>
        <v>0</v>
      </c>
      <c r="L130" s="65"/>
      <c r="M130" s="43">
        <f t="shared" si="7"/>
        <v>0</v>
      </c>
    </row>
    <row r="131" spans="1:13" x14ac:dyDescent="0.3">
      <c r="A131" s="20" t="s">
        <v>194</v>
      </c>
      <c r="B131" s="20" t="s">
        <v>163</v>
      </c>
      <c r="C131" s="20" t="s">
        <v>194</v>
      </c>
      <c r="D131" s="21" t="s">
        <v>195</v>
      </c>
      <c r="E131" s="19" t="s">
        <v>27</v>
      </c>
      <c r="F131" s="20">
        <v>6</v>
      </c>
      <c r="G131" s="11"/>
      <c r="H131" s="34">
        <f t="shared" si="4"/>
        <v>0</v>
      </c>
      <c r="I131" s="62"/>
      <c r="J131" s="34">
        <f t="shared" si="5"/>
        <v>0</v>
      </c>
      <c r="K131" s="34">
        <f t="shared" si="6"/>
        <v>0</v>
      </c>
      <c r="L131" s="65"/>
      <c r="M131" s="43">
        <f t="shared" si="7"/>
        <v>0</v>
      </c>
    </row>
    <row r="132" spans="1:13" x14ac:dyDescent="0.3">
      <c r="A132" s="20" t="s">
        <v>59</v>
      </c>
      <c r="B132" s="20" t="s">
        <v>196</v>
      </c>
      <c r="C132" s="60" t="s">
        <v>197</v>
      </c>
      <c r="D132" s="58" t="s">
        <v>198</v>
      </c>
      <c r="E132" s="59" t="s">
        <v>27</v>
      </c>
      <c r="F132" s="60">
        <v>6</v>
      </c>
      <c r="G132" s="11"/>
      <c r="H132" s="34">
        <f t="shared" si="4"/>
        <v>0</v>
      </c>
      <c r="I132" s="62"/>
      <c r="J132" s="34">
        <f t="shared" si="5"/>
        <v>0</v>
      </c>
      <c r="K132" s="34">
        <f t="shared" si="6"/>
        <v>0</v>
      </c>
      <c r="L132" s="65"/>
      <c r="M132" s="43">
        <f t="shared" si="7"/>
        <v>0</v>
      </c>
    </row>
    <row r="133" spans="1:13" x14ac:dyDescent="0.3">
      <c r="A133" s="20" t="s">
        <v>59</v>
      </c>
      <c r="B133" s="20" t="s">
        <v>196</v>
      </c>
      <c r="C133" s="60" t="s">
        <v>197</v>
      </c>
      <c r="D133" s="74" t="s">
        <v>199</v>
      </c>
      <c r="E133" s="75" t="s">
        <v>27</v>
      </c>
      <c r="F133" s="76">
        <v>6</v>
      </c>
      <c r="G133" s="11"/>
      <c r="H133" s="34">
        <f t="shared" si="4"/>
        <v>0</v>
      </c>
      <c r="I133" s="62"/>
      <c r="J133" s="34">
        <f t="shared" si="5"/>
        <v>0</v>
      </c>
      <c r="K133" s="34">
        <f t="shared" si="6"/>
        <v>0</v>
      </c>
      <c r="L133" s="65"/>
      <c r="M133" s="43">
        <f t="shared" si="7"/>
        <v>0</v>
      </c>
    </row>
    <row r="134" spans="1:13" x14ac:dyDescent="0.3">
      <c r="A134" s="20" t="s">
        <v>59</v>
      </c>
      <c r="B134" s="20" t="s">
        <v>196</v>
      </c>
      <c r="C134" s="60" t="s">
        <v>197</v>
      </c>
      <c r="D134" s="74" t="s">
        <v>200</v>
      </c>
      <c r="E134" s="75" t="s">
        <v>27</v>
      </c>
      <c r="F134" s="76">
        <v>6</v>
      </c>
      <c r="G134" s="11"/>
      <c r="H134" s="34">
        <f t="shared" si="4"/>
        <v>0</v>
      </c>
      <c r="I134" s="62"/>
      <c r="J134" s="34">
        <f t="shared" si="5"/>
        <v>0</v>
      </c>
      <c r="K134" s="34">
        <f t="shared" si="6"/>
        <v>0</v>
      </c>
      <c r="L134" s="65"/>
      <c r="M134" s="43">
        <f t="shared" si="7"/>
        <v>0</v>
      </c>
    </row>
    <row r="135" spans="1:13" x14ac:dyDescent="0.3">
      <c r="A135" s="20" t="s">
        <v>59</v>
      </c>
      <c r="B135" s="20" t="s">
        <v>196</v>
      </c>
      <c r="C135" s="60" t="s">
        <v>197</v>
      </c>
      <c r="D135" s="74" t="s">
        <v>201</v>
      </c>
      <c r="E135" s="75" t="s">
        <v>27</v>
      </c>
      <c r="F135" s="76">
        <v>6</v>
      </c>
      <c r="G135" s="11"/>
      <c r="H135" s="34">
        <f t="shared" si="4"/>
        <v>0</v>
      </c>
      <c r="I135" s="62"/>
      <c r="J135" s="34">
        <f t="shared" si="5"/>
        <v>0</v>
      </c>
      <c r="K135" s="34">
        <f t="shared" si="6"/>
        <v>0</v>
      </c>
      <c r="L135" s="65"/>
      <c r="M135" s="43">
        <f t="shared" si="7"/>
        <v>0</v>
      </c>
    </row>
    <row r="136" spans="1:13" x14ac:dyDescent="0.3">
      <c r="A136" s="20" t="s">
        <v>71</v>
      </c>
      <c r="B136" s="20" t="s">
        <v>196</v>
      </c>
      <c r="C136" s="20" t="s">
        <v>196</v>
      </c>
      <c r="D136" s="21" t="s">
        <v>202</v>
      </c>
      <c r="E136" s="19" t="s">
        <v>86</v>
      </c>
      <c r="F136" s="20">
        <v>6</v>
      </c>
      <c r="G136" s="11"/>
      <c r="H136" s="34">
        <f t="shared" si="4"/>
        <v>0</v>
      </c>
      <c r="I136" s="62"/>
      <c r="J136" s="34">
        <f t="shared" si="5"/>
        <v>0</v>
      </c>
      <c r="K136" s="34">
        <f t="shared" si="6"/>
        <v>0</v>
      </c>
      <c r="L136" s="65"/>
      <c r="M136" s="43">
        <f t="shared" si="7"/>
        <v>0</v>
      </c>
    </row>
    <row r="137" spans="1:13" x14ac:dyDescent="0.3">
      <c r="A137" s="20" t="s">
        <v>71</v>
      </c>
      <c r="B137" s="20" t="s">
        <v>196</v>
      </c>
      <c r="C137" s="20" t="s">
        <v>196</v>
      </c>
      <c r="D137" s="21" t="s">
        <v>203</v>
      </c>
      <c r="E137" s="19" t="s">
        <v>86</v>
      </c>
      <c r="F137" s="20">
        <v>6</v>
      </c>
      <c r="G137" s="11"/>
      <c r="H137" s="34">
        <f t="shared" si="4"/>
        <v>0</v>
      </c>
      <c r="I137" s="62"/>
      <c r="J137" s="34">
        <f t="shared" si="5"/>
        <v>0</v>
      </c>
      <c r="K137" s="34">
        <f t="shared" si="6"/>
        <v>0</v>
      </c>
      <c r="L137" s="65"/>
      <c r="M137" s="43">
        <f t="shared" si="7"/>
        <v>0</v>
      </c>
    </row>
    <row r="138" spans="1:13" x14ac:dyDescent="0.3">
      <c r="A138" s="20" t="s">
        <v>98</v>
      </c>
      <c r="B138" s="20" t="s">
        <v>196</v>
      </c>
      <c r="C138" s="20" t="s">
        <v>204</v>
      </c>
      <c r="D138" s="21" t="s">
        <v>205</v>
      </c>
      <c r="E138" s="19" t="s">
        <v>86</v>
      </c>
      <c r="F138" s="20">
        <v>3</v>
      </c>
      <c r="G138" s="11"/>
      <c r="H138" s="34">
        <f t="shared" si="4"/>
        <v>0</v>
      </c>
      <c r="I138" s="62"/>
      <c r="J138" s="34">
        <f t="shared" si="5"/>
        <v>0</v>
      </c>
      <c r="K138" s="34">
        <f t="shared" si="6"/>
        <v>0</v>
      </c>
      <c r="L138" s="65"/>
      <c r="M138" s="43">
        <f t="shared" si="7"/>
        <v>0</v>
      </c>
    </row>
    <row r="139" spans="1:13" x14ac:dyDescent="0.3">
      <c r="A139" s="20" t="s">
        <v>71</v>
      </c>
      <c r="B139" s="20" t="s">
        <v>206</v>
      </c>
      <c r="C139" s="20">
        <v>1800</v>
      </c>
      <c r="D139" s="21" t="s">
        <v>207</v>
      </c>
      <c r="E139" s="19" t="s">
        <v>86</v>
      </c>
      <c r="F139" s="20">
        <v>12</v>
      </c>
      <c r="G139" s="11"/>
      <c r="H139" s="34">
        <f t="shared" si="4"/>
        <v>0</v>
      </c>
      <c r="I139" s="62"/>
      <c r="J139" s="34">
        <f t="shared" si="5"/>
        <v>0</v>
      </c>
      <c r="K139" s="34">
        <f t="shared" si="6"/>
        <v>0</v>
      </c>
      <c r="L139" s="65"/>
      <c r="M139" s="43">
        <f t="shared" si="7"/>
        <v>0</v>
      </c>
    </row>
    <row r="140" spans="1:13" x14ac:dyDescent="0.3">
      <c r="A140" s="20" t="s">
        <v>71</v>
      </c>
      <c r="B140" s="20" t="s">
        <v>206</v>
      </c>
      <c r="C140" s="20">
        <v>1800</v>
      </c>
      <c r="D140" s="21" t="s">
        <v>208</v>
      </c>
      <c r="E140" s="19" t="s">
        <v>86</v>
      </c>
      <c r="F140" s="20">
        <v>12</v>
      </c>
      <c r="G140" s="11"/>
      <c r="H140" s="34">
        <f t="shared" si="4"/>
        <v>0</v>
      </c>
      <c r="I140" s="62"/>
      <c r="J140" s="34">
        <f t="shared" si="5"/>
        <v>0</v>
      </c>
      <c r="K140" s="34">
        <f t="shared" si="6"/>
        <v>0</v>
      </c>
      <c r="L140" s="65"/>
      <c r="M140" s="43">
        <f t="shared" si="7"/>
        <v>0</v>
      </c>
    </row>
    <row r="141" spans="1:13" x14ac:dyDescent="0.3">
      <c r="A141" s="20" t="s">
        <v>71</v>
      </c>
      <c r="B141" s="20" t="s">
        <v>206</v>
      </c>
      <c r="C141" s="20">
        <v>1800</v>
      </c>
      <c r="D141" s="21" t="s">
        <v>209</v>
      </c>
      <c r="E141" s="19" t="s">
        <v>86</v>
      </c>
      <c r="F141" s="20">
        <v>12</v>
      </c>
      <c r="G141" s="11"/>
      <c r="H141" s="34">
        <f t="shared" si="4"/>
        <v>0</v>
      </c>
      <c r="I141" s="62"/>
      <c r="J141" s="34">
        <f t="shared" si="5"/>
        <v>0</v>
      </c>
      <c r="K141" s="34">
        <f t="shared" si="6"/>
        <v>0</v>
      </c>
      <c r="L141" s="65"/>
      <c r="M141" s="43">
        <f t="shared" si="7"/>
        <v>0</v>
      </c>
    </row>
    <row r="142" spans="1:13" x14ac:dyDescent="0.3">
      <c r="A142" s="20" t="s">
        <v>71</v>
      </c>
      <c r="B142" s="20" t="s">
        <v>206</v>
      </c>
      <c r="C142" s="20">
        <v>1800</v>
      </c>
      <c r="D142" s="21" t="s">
        <v>210</v>
      </c>
      <c r="E142" s="19" t="s">
        <v>86</v>
      </c>
      <c r="F142" s="20">
        <v>6</v>
      </c>
      <c r="G142" s="11"/>
      <c r="H142" s="34">
        <f t="shared" si="4"/>
        <v>0</v>
      </c>
      <c r="I142" s="62"/>
      <c r="J142" s="34">
        <f t="shared" si="5"/>
        <v>0</v>
      </c>
      <c r="K142" s="34">
        <f t="shared" si="6"/>
        <v>0</v>
      </c>
      <c r="L142" s="65"/>
      <c r="M142" s="43">
        <f t="shared" si="7"/>
        <v>0</v>
      </c>
    </row>
    <row r="143" spans="1:13" x14ac:dyDescent="0.3">
      <c r="A143" s="20" t="s">
        <v>71</v>
      </c>
      <c r="B143" s="20" t="s">
        <v>206</v>
      </c>
      <c r="C143" s="20" t="s">
        <v>211</v>
      </c>
      <c r="D143" s="21" t="s">
        <v>212</v>
      </c>
      <c r="E143" s="19" t="s">
        <v>86</v>
      </c>
      <c r="F143" s="20">
        <v>3</v>
      </c>
      <c r="G143" s="11"/>
      <c r="H143" s="34">
        <f t="shared" si="4"/>
        <v>0</v>
      </c>
      <c r="I143" s="62"/>
      <c r="J143" s="34">
        <f t="shared" si="5"/>
        <v>0</v>
      </c>
      <c r="K143" s="34">
        <f t="shared" si="6"/>
        <v>0</v>
      </c>
      <c r="L143" s="65"/>
      <c r="M143" s="43">
        <f t="shared" si="7"/>
        <v>0</v>
      </c>
    </row>
    <row r="144" spans="1:13" x14ac:dyDescent="0.3">
      <c r="A144" s="20" t="s">
        <v>71</v>
      </c>
      <c r="B144" s="20" t="s">
        <v>206</v>
      </c>
      <c r="C144" s="20" t="s">
        <v>211</v>
      </c>
      <c r="D144" s="21" t="s">
        <v>213</v>
      </c>
      <c r="E144" s="19" t="s">
        <v>27</v>
      </c>
      <c r="F144" s="20">
        <v>6</v>
      </c>
      <c r="G144" s="11"/>
      <c r="H144" s="34">
        <f t="shared" si="4"/>
        <v>0</v>
      </c>
      <c r="I144" s="62"/>
      <c r="J144" s="34">
        <f t="shared" si="5"/>
        <v>0</v>
      </c>
      <c r="K144" s="34">
        <f t="shared" si="6"/>
        <v>0</v>
      </c>
      <c r="L144" s="65"/>
      <c r="M144" s="43">
        <f t="shared" si="7"/>
        <v>0</v>
      </c>
    </row>
    <row r="145" spans="1:13" x14ac:dyDescent="0.3">
      <c r="A145" s="20" t="s">
        <v>71</v>
      </c>
      <c r="B145" s="20" t="s">
        <v>206</v>
      </c>
      <c r="C145" s="20" t="s">
        <v>211</v>
      </c>
      <c r="D145" s="21" t="s">
        <v>214</v>
      </c>
      <c r="E145" s="19" t="s">
        <v>27</v>
      </c>
      <c r="F145" s="20">
        <v>6</v>
      </c>
      <c r="G145" s="11"/>
      <c r="H145" s="34">
        <f t="shared" si="4"/>
        <v>0</v>
      </c>
      <c r="I145" s="62"/>
      <c r="J145" s="34">
        <f t="shared" si="5"/>
        <v>0</v>
      </c>
      <c r="K145" s="34">
        <f t="shared" si="6"/>
        <v>0</v>
      </c>
      <c r="L145" s="65"/>
      <c r="M145" s="43">
        <f t="shared" si="7"/>
        <v>0</v>
      </c>
    </row>
    <row r="146" spans="1:13" x14ac:dyDescent="0.3">
      <c r="A146" s="20" t="s">
        <v>71</v>
      </c>
      <c r="B146" s="20" t="s">
        <v>206</v>
      </c>
      <c r="C146" s="20" t="s">
        <v>211</v>
      </c>
      <c r="D146" s="21" t="s">
        <v>215</v>
      </c>
      <c r="E146" s="19" t="s">
        <v>27</v>
      </c>
      <c r="F146" s="20">
        <v>6</v>
      </c>
      <c r="G146" s="11"/>
      <c r="H146" s="34">
        <f t="shared" si="4"/>
        <v>0</v>
      </c>
      <c r="I146" s="62"/>
      <c r="J146" s="34">
        <f t="shared" si="5"/>
        <v>0</v>
      </c>
      <c r="K146" s="34">
        <f t="shared" si="6"/>
        <v>0</v>
      </c>
      <c r="L146" s="65"/>
      <c r="M146" s="43">
        <f t="shared" si="7"/>
        <v>0</v>
      </c>
    </row>
    <row r="147" spans="1:13" x14ac:dyDescent="0.3">
      <c r="A147" s="20" t="s">
        <v>71</v>
      </c>
      <c r="B147" s="20" t="s">
        <v>206</v>
      </c>
      <c r="C147" s="20" t="s">
        <v>211</v>
      </c>
      <c r="D147" s="21" t="s">
        <v>216</v>
      </c>
      <c r="E147" s="19" t="s">
        <v>27</v>
      </c>
      <c r="F147" s="20">
        <v>12</v>
      </c>
      <c r="G147" s="11"/>
      <c r="H147" s="34">
        <f t="shared" si="4"/>
        <v>0</v>
      </c>
      <c r="I147" s="62"/>
      <c r="J147" s="34">
        <f t="shared" si="5"/>
        <v>0</v>
      </c>
      <c r="K147" s="34">
        <f t="shared" si="6"/>
        <v>0</v>
      </c>
      <c r="L147" s="65"/>
      <c r="M147" s="43">
        <f t="shared" si="7"/>
        <v>0</v>
      </c>
    </row>
    <row r="148" spans="1:13" x14ac:dyDescent="0.3">
      <c r="A148" s="20" t="s">
        <v>71</v>
      </c>
      <c r="B148" s="20" t="s">
        <v>206</v>
      </c>
      <c r="C148" s="20" t="s">
        <v>211</v>
      </c>
      <c r="D148" s="21" t="s">
        <v>217</v>
      </c>
      <c r="E148" s="19" t="s">
        <v>27</v>
      </c>
      <c r="F148" s="20">
        <v>12</v>
      </c>
      <c r="G148" s="11"/>
      <c r="H148" s="34">
        <f t="shared" si="4"/>
        <v>0</v>
      </c>
      <c r="I148" s="62"/>
      <c r="J148" s="34">
        <f t="shared" si="5"/>
        <v>0</v>
      </c>
      <c r="K148" s="34">
        <f t="shared" si="6"/>
        <v>0</v>
      </c>
      <c r="L148" s="65"/>
      <c r="M148" s="43">
        <f t="shared" si="7"/>
        <v>0</v>
      </c>
    </row>
    <row r="149" spans="1:13" x14ac:dyDescent="0.3">
      <c r="A149" s="20" t="s">
        <v>59</v>
      </c>
      <c r="B149" s="20" t="s">
        <v>206</v>
      </c>
      <c r="C149" s="20" t="s">
        <v>218</v>
      </c>
      <c r="D149" s="21" t="s">
        <v>219</v>
      </c>
      <c r="E149" s="19" t="s">
        <v>86</v>
      </c>
      <c r="F149" s="20">
        <v>6</v>
      </c>
      <c r="G149" s="11"/>
      <c r="H149" s="34">
        <f t="shared" si="4"/>
        <v>0</v>
      </c>
      <c r="I149" s="62"/>
      <c r="J149" s="34">
        <f t="shared" si="5"/>
        <v>0</v>
      </c>
      <c r="K149" s="34">
        <f t="shared" si="6"/>
        <v>0</v>
      </c>
      <c r="L149" s="65"/>
      <c r="M149" s="43">
        <f t="shared" si="7"/>
        <v>0</v>
      </c>
    </row>
    <row r="150" spans="1:13" x14ac:dyDescent="0.3">
      <c r="A150" s="20" t="s">
        <v>59</v>
      </c>
      <c r="B150" s="20" t="s">
        <v>206</v>
      </c>
      <c r="C150" s="20" t="s">
        <v>218</v>
      </c>
      <c r="D150" s="21" t="s">
        <v>220</v>
      </c>
      <c r="E150" s="19" t="s">
        <v>86</v>
      </c>
      <c r="F150" s="20">
        <v>6</v>
      </c>
      <c r="G150" s="11"/>
      <c r="H150" s="34">
        <f t="shared" si="4"/>
        <v>0</v>
      </c>
      <c r="I150" s="62"/>
      <c r="J150" s="34">
        <f t="shared" si="5"/>
        <v>0</v>
      </c>
      <c r="K150" s="34">
        <f t="shared" si="6"/>
        <v>0</v>
      </c>
      <c r="L150" s="65"/>
      <c r="M150" s="43">
        <f t="shared" si="7"/>
        <v>0</v>
      </c>
    </row>
    <row r="151" spans="1:13" x14ac:dyDescent="0.3">
      <c r="A151" s="20" t="s">
        <v>98</v>
      </c>
      <c r="B151" s="20" t="s">
        <v>206</v>
      </c>
      <c r="C151" s="20" t="s">
        <v>204</v>
      </c>
      <c r="D151" s="70" t="s">
        <v>221</v>
      </c>
      <c r="E151" s="71" t="s">
        <v>86</v>
      </c>
      <c r="F151" s="72">
        <v>6</v>
      </c>
      <c r="G151" s="11"/>
      <c r="H151" s="34">
        <f t="shared" si="4"/>
        <v>0</v>
      </c>
      <c r="I151" s="62"/>
      <c r="J151" s="34">
        <f t="shared" si="5"/>
        <v>0</v>
      </c>
      <c r="K151" s="34">
        <f t="shared" si="6"/>
        <v>0</v>
      </c>
      <c r="L151" s="65"/>
      <c r="M151" s="43">
        <f t="shared" si="7"/>
        <v>0</v>
      </c>
    </row>
    <row r="152" spans="1:13" x14ac:dyDescent="0.3">
      <c r="A152" s="20" t="s">
        <v>98</v>
      </c>
      <c r="B152" s="20" t="s">
        <v>206</v>
      </c>
      <c r="C152" s="20" t="s">
        <v>204</v>
      </c>
      <c r="D152" s="21" t="s">
        <v>222</v>
      </c>
      <c r="E152" s="19" t="s">
        <v>86</v>
      </c>
      <c r="F152" s="20">
        <v>6</v>
      </c>
      <c r="G152" s="11"/>
      <c r="H152" s="34">
        <f t="shared" si="4"/>
        <v>0</v>
      </c>
      <c r="I152" s="62"/>
      <c r="J152" s="34">
        <f t="shared" si="5"/>
        <v>0</v>
      </c>
      <c r="K152" s="34">
        <f t="shared" si="6"/>
        <v>0</v>
      </c>
      <c r="L152" s="65"/>
      <c r="M152" s="43">
        <f t="shared" si="7"/>
        <v>0</v>
      </c>
    </row>
    <row r="153" spans="1:13" x14ac:dyDescent="0.3">
      <c r="A153" s="20" t="s">
        <v>98</v>
      </c>
      <c r="B153" s="20" t="s">
        <v>206</v>
      </c>
      <c r="C153" s="20" t="s">
        <v>204</v>
      </c>
      <c r="D153" s="55" t="s">
        <v>223</v>
      </c>
      <c r="E153" s="56" t="s">
        <v>86</v>
      </c>
      <c r="F153" s="57">
        <v>3</v>
      </c>
      <c r="G153" s="11"/>
      <c r="H153" s="34">
        <f t="shared" si="4"/>
        <v>0</v>
      </c>
      <c r="I153" s="62"/>
      <c r="J153" s="34">
        <f t="shared" si="5"/>
        <v>0</v>
      </c>
      <c r="K153" s="34">
        <f t="shared" si="6"/>
        <v>0</v>
      </c>
      <c r="L153" s="65"/>
      <c r="M153" s="43">
        <f t="shared" si="7"/>
        <v>0</v>
      </c>
    </row>
    <row r="154" spans="1:13" x14ac:dyDescent="0.3">
      <c r="A154" s="20" t="s">
        <v>98</v>
      </c>
      <c r="B154" s="20" t="s">
        <v>206</v>
      </c>
      <c r="C154" s="20" t="s">
        <v>204</v>
      </c>
      <c r="D154" s="55" t="s">
        <v>224</v>
      </c>
      <c r="E154" s="56" t="s">
        <v>86</v>
      </c>
      <c r="F154" s="57">
        <v>3</v>
      </c>
      <c r="G154" s="11"/>
      <c r="H154" s="34">
        <f t="shared" si="4"/>
        <v>0</v>
      </c>
      <c r="I154" s="62"/>
      <c r="J154" s="34">
        <f t="shared" si="5"/>
        <v>0</v>
      </c>
      <c r="K154" s="34">
        <f t="shared" si="6"/>
        <v>0</v>
      </c>
      <c r="L154" s="65"/>
      <c r="M154" s="43">
        <f t="shared" si="7"/>
        <v>0</v>
      </c>
    </row>
    <row r="155" spans="1:13" x14ac:dyDescent="0.3">
      <c r="A155" s="20" t="s">
        <v>54</v>
      </c>
      <c r="B155" s="20" t="s">
        <v>225</v>
      </c>
      <c r="C155" s="20" t="s">
        <v>226</v>
      </c>
      <c r="D155" s="55" t="s">
        <v>226</v>
      </c>
      <c r="E155" s="56" t="s">
        <v>227</v>
      </c>
      <c r="F155" s="57">
        <v>24</v>
      </c>
      <c r="G155" s="11"/>
      <c r="H155" s="34">
        <f t="shared" si="4"/>
        <v>0</v>
      </c>
      <c r="I155" s="62"/>
      <c r="J155" s="34">
        <f t="shared" si="5"/>
        <v>0</v>
      </c>
      <c r="K155" s="34">
        <f t="shared" si="6"/>
        <v>0</v>
      </c>
      <c r="L155" s="65"/>
      <c r="M155" s="43">
        <f t="shared" si="7"/>
        <v>0</v>
      </c>
    </row>
    <row r="156" spans="1:13" x14ac:dyDescent="0.3">
      <c r="A156" s="20" t="s">
        <v>54</v>
      </c>
      <c r="B156" s="20" t="s">
        <v>225</v>
      </c>
      <c r="C156" s="20" t="s">
        <v>226</v>
      </c>
      <c r="D156" s="21" t="s">
        <v>226</v>
      </c>
      <c r="E156" s="69" t="s">
        <v>27</v>
      </c>
      <c r="F156" s="20">
        <v>12</v>
      </c>
      <c r="G156" s="11"/>
      <c r="H156" s="34">
        <f t="shared" si="4"/>
        <v>0</v>
      </c>
      <c r="I156" s="62"/>
      <c r="J156" s="34">
        <f t="shared" si="5"/>
        <v>0</v>
      </c>
      <c r="K156" s="34">
        <f t="shared" si="6"/>
        <v>0</v>
      </c>
      <c r="L156" s="65"/>
      <c r="M156" s="43">
        <f t="shared" si="7"/>
        <v>0</v>
      </c>
    </row>
    <row r="157" spans="1:13" x14ac:dyDescent="0.3">
      <c r="A157" s="20" t="s">
        <v>149</v>
      </c>
      <c r="B157" s="20" t="s">
        <v>225</v>
      </c>
      <c r="C157" s="20" t="s">
        <v>228</v>
      </c>
      <c r="D157" s="21" t="s">
        <v>228</v>
      </c>
      <c r="E157" s="19" t="s">
        <v>27</v>
      </c>
      <c r="F157" s="20">
        <v>6</v>
      </c>
      <c r="G157" s="11"/>
      <c r="H157" s="34">
        <f t="shared" si="4"/>
        <v>0</v>
      </c>
      <c r="I157" s="62"/>
      <c r="J157" s="34">
        <f t="shared" si="5"/>
        <v>0</v>
      </c>
      <c r="K157" s="34">
        <f t="shared" si="6"/>
        <v>0</v>
      </c>
      <c r="L157" s="65"/>
      <c r="M157" s="43">
        <f t="shared" si="7"/>
        <v>0</v>
      </c>
    </row>
    <row r="158" spans="1:13" x14ac:dyDescent="0.3">
      <c r="A158" s="20" t="s">
        <v>59</v>
      </c>
      <c r="B158" s="20" t="s">
        <v>225</v>
      </c>
      <c r="C158" s="20" t="s">
        <v>229</v>
      </c>
      <c r="D158" s="21" t="s">
        <v>229</v>
      </c>
      <c r="E158" s="19" t="s">
        <v>27</v>
      </c>
      <c r="F158" s="20">
        <v>12</v>
      </c>
      <c r="G158" s="11"/>
      <c r="H158" s="34">
        <f t="shared" si="4"/>
        <v>0</v>
      </c>
      <c r="I158" s="62"/>
      <c r="J158" s="34">
        <f t="shared" si="5"/>
        <v>0</v>
      </c>
      <c r="K158" s="34">
        <f t="shared" si="6"/>
        <v>0</v>
      </c>
      <c r="L158" s="65"/>
      <c r="M158" s="43">
        <f t="shared" si="7"/>
        <v>0</v>
      </c>
    </row>
    <row r="159" spans="1:13" x14ac:dyDescent="0.3">
      <c r="A159" s="20" t="s">
        <v>59</v>
      </c>
      <c r="B159" s="20" t="s">
        <v>225</v>
      </c>
      <c r="C159" s="20" t="s">
        <v>229</v>
      </c>
      <c r="D159" s="21" t="s">
        <v>230</v>
      </c>
      <c r="E159" s="19" t="s">
        <v>27</v>
      </c>
      <c r="F159" s="20">
        <v>6</v>
      </c>
      <c r="G159" s="11"/>
      <c r="H159" s="34">
        <f t="shared" si="4"/>
        <v>0</v>
      </c>
      <c r="I159" s="62"/>
      <c r="J159" s="34">
        <f t="shared" si="5"/>
        <v>0</v>
      </c>
      <c r="K159" s="34">
        <f t="shared" si="6"/>
        <v>0</v>
      </c>
      <c r="L159" s="65"/>
      <c r="M159" s="43">
        <f t="shared" si="7"/>
        <v>0</v>
      </c>
    </row>
    <row r="160" spans="1:13" x14ac:dyDescent="0.3">
      <c r="A160" s="20" t="s">
        <v>149</v>
      </c>
      <c r="B160" s="20" t="s">
        <v>225</v>
      </c>
      <c r="C160" s="20" t="s">
        <v>231</v>
      </c>
      <c r="D160" s="21" t="s">
        <v>231</v>
      </c>
      <c r="E160" s="19" t="s">
        <v>27</v>
      </c>
      <c r="F160" s="20">
        <v>6</v>
      </c>
      <c r="G160" s="11"/>
      <c r="H160" s="34">
        <f t="shared" si="4"/>
        <v>0</v>
      </c>
      <c r="I160" s="62"/>
      <c r="J160" s="34">
        <f t="shared" si="5"/>
        <v>0</v>
      </c>
      <c r="K160" s="34">
        <f t="shared" si="6"/>
        <v>0</v>
      </c>
      <c r="L160" s="65"/>
      <c r="M160" s="43">
        <f t="shared" si="7"/>
        <v>0</v>
      </c>
    </row>
    <row r="161" spans="1:13" x14ac:dyDescent="0.3">
      <c r="A161" s="20" t="s">
        <v>98</v>
      </c>
      <c r="B161" s="20" t="s">
        <v>225</v>
      </c>
      <c r="C161" s="20" t="s">
        <v>232</v>
      </c>
      <c r="D161" s="21" t="s">
        <v>232</v>
      </c>
      <c r="E161" s="19" t="s">
        <v>27</v>
      </c>
      <c r="F161" s="20">
        <v>6</v>
      </c>
      <c r="G161" s="11"/>
      <c r="H161" s="34">
        <f t="shared" si="4"/>
        <v>0</v>
      </c>
      <c r="I161" s="62"/>
      <c r="J161" s="34">
        <f t="shared" si="5"/>
        <v>0</v>
      </c>
      <c r="K161" s="34">
        <f t="shared" si="6"/>
        <v>0</v>
      </c>
      <c r="L161" s="65"/>
      <c r="M161" s="43">
        <f t="shared" si="7"/>
        <v>0</v>
      </c>
    </row>
    <row r="162" spans="1:13" x14ac:dyDescent="0.3">
      <c r="A162" s="20" t="s">
        <v>59</v>
      </c>
      <c r="B162" s="20" t="s">
        <v>225</v>
      </c>
      <c r="C162" s="20" t="s">
        <v>233</v>
      </c>
      <c r="D162" s="21" t="s">
        <v>233</v>
      </c>
      <c r="E162" s="19" t="s">
        <v>27</v>
      </c>
      <c r="F162" s="20">
        <v>12</v>
      </c>
      <c r="G162" s="11"/>
      <c r="H162" s="34">
        <f t="shared" si="4"/>
        <v>0</v>
      </c>
      <c r="I162" s="62"/>
      <c r="J162" s="34">
        <f t="shared" si="5"/>
        <v>0</v>
      </c>
      <c r="K162" s="34">
        <f t="shared" si="6"/>
        <v>0</v>
      </c>
      <c r="L162" s="65"/>
      <c r="M162" s="43">
        <f t="shared" si="7"/>
        <v>0</v>
      </c>
    </row>
    <row r="163" spans="1:13" x14ac:dyDescent="0.3">
      <c r="A163" s="20" t="s">
        <v>59</v>
      </c>
      <c r="B163" s="20" t="s">
        <v>225</v>
      </c>
      <c r="C163" s="20" t="s">
        <v>234</v>
      </c>
      <c r="D163" s="21" t="s">
        <v>235</v>
      </c>
      <c r="E163" s="19" t="s">
        <v>27</v>
      </c>
      <c r="F163" s="20">
        <v>6</v>
      </c>
      <c r="G163" s="11"/>
      <c r="H163" s="34">
        <f t="shared" si="4"/>
        <v>0</v>
      </c>
      <c r="I163" s="62"/>
      <c r="J163" s="34">
        <f t="shared" si="5"/>
        <v>0</v>
      </c>
      <c r="K163" s="34">
        <f t="shared" si="6"/>
        <v>0</v>
      </c>
      <c r="L163" s="65"/>
      <c r="M163" s="43">
        <f t="shared" si="7"/>
        <v>0</v>
      </c>
    </row>
    <row r="164" spans="1:13" x14ac:dyDescent="0.3">
      <c r="A164" s="20" t="s">
        <v>59</v>
      </c>
      <c r="B164" s="20" t="s">
        <v>225</v>
      </c>
      <c r="C164" s="20" t="s">
        <v>236</v>
      </c>
      <c r="D164" s="21" t="s">
        <v>237</v>
      </c>
      <c r="E164" s="19" t="s">
        <v>27</v>
      </c>
      <c r="F164" s="20">
        <v>6</v>
      </c>
      <c r="G164" s="11"/>
      <c r="H164" s="34">
        <f t="shared" si="4"/>
        <v>0</v>
      </c>
      <c r="I164" s="62"/>
      <c r="J164" s="34">
        <f t="shared" si="5"/>
        <v>0</v>
      </c>
      <c r="K164" s="34">
        <f t="shared" si="6"/>
        <v>0</v>
      </c>
      <c r="L164" s="65"/>
      <c r="M164" s="43">
        <f t="shared" si="7"/>
        <v>0</v>
      </c>
    </row>
    <row r="165" spans="1:13" x14ac:dyDescent="0.3">
      <c r="A165" s="20" t="s">
        <v>149</v>
      </c>
      <c r="B165" s="20" t="s">
        <v>225</v>
      </c>
      <c r="C165" s="20" t="s">
        <v>151</v>
      </c>
      <c r="D165" s="21" t="s">
        <v>238</v>
      </c>
      <c r="E165" s="19" t="s">
        <v>27</v>
      </c>
      <c r="F165" s="20">
        <v>6</v>
      </c>
      <c r="G165" s="11"/>
      <c r="H165" s="34">
        <f t="shared" si="4"/>
        <v>0</v>
      </c>
      <c r="I165" s="62"/>
      <c r="J165" s="34">
        <f t="shared" si="5"/>
        <v>0</v>
      </c>
      <c r="K165" s="34">
        <f t="shared" si="6"/>
        <v>0</v>
      </c>
      <c r="L165" s="65"/>
      <c r="M165" s="43">
        <f t="shared" si="7"/>
        <v>0</v>
      </c>
    </row>
    <row r="166" spans="1:13" x14ac:dyDescent="0.3">
      <c r="A166" s="20" t="s">
        <v>98</v>
      </c>
      <c r="B166" s="20" t="s">
        <v>225</v>
      </c>
      <c r="C166" s="20" t="s">
        <v>239</v>
      </c>
      <c r="D166" s="21" t="s">
        <v>239</v>
      </c>
      <c r="E166" s="19" t="s">
        <v>188</v>
      </c>
      <c r="F166" s="20">
        <v>6</v>
      </c>
      <c r="G166" s="11"/>
      <c r="H166" s="34">
        <f t="shared" si="4"/>
        <v>0</v>
      </c>
      <c r="I166" s="62"/>
      <c r="J166" s="34">
        <f t="shared" si="5"/>
        <v>0</v>
      </c>
      <c r="K166" s="34">
        <f t="shared" si="6"/>
        <v>0</v>
      </c>
      <c r="L166" s="65"/>
      <c r="M166" s="43">
        <f t="shared" si="7"/>
        <v>0</v>
      </c>
    </row>
    <row r="167" spans="1:13" x14ac:dyDescent="0.3">
      <c r="A167" s="20" t="s">
        <v>98</v>
      </c>
      <c r="B167" s="20" t="s">
        <v>225</v>
      </c>
      <c r="C167" s="20" t="s">
        <v>240</v>
      </c>
      <c r="D167" s="70" t="s">
        <v>241</v>
      </c>
      <c r="E167" s="71" t="s">
        <v>160</v>
      </c>
      <c r="F167" s="72">
        <v>12</v>
      </c>
      <c r="G167" s="11"/>
      <c r="H167" s="34">
        <f t="shared" si="4"/>
        <v>0</v>
      </c>
      <c r="I167" s="62"/>
      <c r="J167" s="34">
        <f t="shared" si="5"/>
        <v>0</v>
      </c>
      <c r="K167" s="34">
        <f t="shared" si="6"/>
        <v>0</v>
      </c>
      <c r="L167" s="65"/>
      <c r="M167" s="43">
        <f t="shared" si="7"/>
        <v>0</v>
      </c>
    </row>
    <row r="168" spans="1:13" x14ac:dyDescent="0.3">
      <c r="A168" s="20" t="s">
        <v>98</v>
      </c>
      <c r="B168" s="20" t="s">
        <v>225</v>
      </c>
      <c r="C168" s="20" t="s">
        <v>240</v>
      </c>
      <c r="D168" s="70" t="s">
        <v>242</v>
      </c>
      <c r="E168" s="71" t="s">
        <v>160</v>
      </c>
      <c r="F168" s="72">
        <v>12</v>
      </c>
      <c r="G168" s="11"/>
      <c r="H168" s="34">
        <f t="shared" si="4"/>
        <v>0</v>
      </c>
      <c r="I168" s="62"/>
      <c r="J168" s="34">
        <f t="shared" si="5"/>
        <v>0</v>
      </c>
      <c r="K168" s="34">
        <f t="shared" si="6"/>
        <v>0</v>
      </c>
      <c r="L168" s="65"/>
      <c r="M168" s="43">
        <f t="shared" si="7"/>
        <v>0</v>
      </c>
    </row>
    <row r="169" spans="1:13" x14ac:dyDescent="0.3">
      <c r="A169" s="20" t="s">
        <v>98</v>
      </c>
      <c r="B169" s="20" t="s">
        <v>225</v>
      </c>
      <c r="C169" s="20" t="s">
        <v>240</v>
      </c>
      <c r="D169" s="70" t="s">
        <v>243</v>
      </c>
      <c r="E169" s="71" t="s">
        <v>160</v>
      </c>
      <c r="F169" s="72">
        <v>12</v>
      </c>
      <c r="G169" s="11"/>
      <c r="H169" s="34">
        <f t="shared" si="4"/>
        <v>0</v>
      </c>
      <c r="I169" s="62"/>
      <c r="J169" s="34">
        <f t="shared" si="5"/>
        <v>0</v>
      </c>
      <c r="K169" s="34">
        <f t="shared" si="6"/>
        <v>0</v>
      </c>
      <c r="L169" s="65"/>
      <c r="M169" s="43">
        <f t="shared" si="7"/>
        <v>0</v>
      </c>
    </row>
    <row r="170" spans="1:13" x14ac:dyDescent="0.3">
      <c r="A170" s="20" t="s">
        <v>98</v>
      </c>
      <c r="B170" s="20" t="s">
        <v>225</v>
      </c>
      <c r="C170" s="20" t="s">
        <v>240</v>
      </c>
      <c r="D170" s="70" t="s">
        <v>244</v>
      </c>
      <c r="E170" s="71" t="s">
        <v>160</v>
      </c>
      <c r="F170" s="72">
        <v>12</v>
      </c>
      <c r="G170" s="11"/>
      <c r="H170" s="34">
        <f t="shared" si="4"/>
        <v>0</v>
      </c>
      <c r="I170" s="62"/>
      <c r="J170" s="34">
        <f t="shared" si="5"/>
        <v>0</v>
      </c>
      <c r="K170" s="34">
        <f t="shared" si="6"/>
        <v>0</v>
      </c>
      <c r="L170" s="65"/>
      <c r="M170" s="43">
        <f t="shared" si="7"/>
        <v>0</v>
      </c>
    </row>
    <row r="171" spans="1:13" x14ac:dyDescent="0.3">
      <c r="A171" s="20" t="s">
        <v>98</v>
      </c>
      <c r="B171" s="20" t="s">
        <v>225</v>
      </c>
      <c r="C171" s="20" t="s">
        <v>240</v>
      </c>
      <c r="D171" s="70" t="s">
        <v>245</v>
      </c>
      <c r="E171" s="71" t="s">
        <v>160</v>
      </c>
      <c r="F171" s="72">
        <v>12</v>
      </c>
      <c r="G171" s="11"/>
      <c r="H171" s="34">
        <f t="shared" si="4"/>
        <v>0</v>
      </c>
      <c r="I171" s="62"/>
      <c r="J171" s="34">
        <f t="shared" si="5"/>
        <v>0</v>
      </c>
      <c r="K171" s="34">
        <f t="shared" si="6"/>
        <v>0</v>
      </c>
      <c r="L171" s="65"/>
      <c r="M171" s="43">
        <f t="shared" si="7"/>
        <v>0</v>
      </c>
    </row>
    <row r="172" spans="1:13" x14ac:dyDescent="0.3">
      <c r="A172" s="20" t="s">
        <v>98</v>
      </c>
      <c r="B172" s="20" t="s">
        <v>225</v>
      </c>
      <c r="C172" s="20" t="s">
        <v>240</v>
      </c>
      <c r="D172" s="70" t="s">
        <v>246</v>
      </c>
      <c r="E172" s="71" t="s">
        <v>160</v>
      </c>
      <c r="F172" s="72">
        <v>12</v>
      </c>
      <c r="G172" s="11"/>
      <c r="H172" s="34">
        <f t="shared" si="4"/>
        <v>0</v>
      </c>
      <c r="I172" s="62"/>
      <c r="J172" s="34">
        <f t="shared" si="5"/>
        <v>0</v>
      </c>
      <c r="K172" s="34">
        <f t="shared" si="6"/>
        <v>0</v>
      </c>
      <c r="L172" s="65"/>
      <c r="M172" s="43">
        <f t="shared" si="7"/>
        <v>0</v>
      </c>
    </row>
    <row r="173" spans="1:13" x14ac:dyDescent="0.3">
      <c r="A173" s="20" t="s">
        <v>98</v>
      </c>
      <c r="B173" s="20" t="s">
        <v>225</v>
      </c>
      <c r="C173" s="20" t="s">
        <v>240</v>
      </c>
      <c r="D173" s="70" t="s">
        <v>247</v>
      </c>
      <c r="E173" s="71" t="s">
        <v>160</v>
      </c>
      <c r="F173" s="72">
        <v>12</v>
      </c>
      <c r="G173" s="11"/>
      <c r="H173" s="34">
        <f t="shared" si="4"/>
        <v>0</v>
      </c>
      <c r="I173" s="62"/>
      <c r="J173" s="34">
        <f t="shared" si="5"/>
        <v>0</v>
      </c>
      <c r="K173" s="34">
        <f t="shared" si="6"/>
        <v>0</v>
      </c>
      <c r="L173" s="65"/>
      <c r="M173" s="43">
        <f t="shared" si="7"/>
        <v>0</v>
      </c>
    </row>
    <row r="174" spans="1:13" x14ac:dyDescent="0.3">
      <c r="A174" s="20" t="s">
        <v>98</v>
      </c>
      <c r="B174" s="20" t="s">
        <v>225</v>
      </c>
      <c r="C174" s="20" t="s">
        <v>240</v>
      </c>
      <c r="D174" s="70" t="s">
        <v>248</v>
      </c>
      <c r="E174" s="71" t="s">
        <v>160</v>
      </c>
      <c r="F174" s="72">
        <v>12</v>
      </c>
      <c r="G174" s="11"/>
      <c r="H174" s="34">
        <f t="shared" si="4"/>
        <v>0</v>
      </c>
      <c r="I174" s="62"/>
      <c r="J174" s="34">
        <f t="shared" si="5"/>
        <v>0</v>
      </c>
      <c r="K174" s="34">
        <f t="shared" si="6"/>
        <v>0</v>
      </c>
      <c r="L174" s="65"/>
      <c r="M174" s="43">
        <f t="shared" si="7"/>
        <v>0</v>
      </c>
    </row>
    <row r="175" spans="1:13" x14ac:dyDescent="0.3">
      <c r="A175" s="20" t="s">
        <v>59</v>
      </c>
      <c r="B175" s="22" t="s">
        <v>249</v>
      </c>
      <c r="C175" s="20" t="s">
        <v>250</v>
      </c>
      <c r="D175" s="21" t="s">
        <v>251</v>
      </c>
      <c r="E175" s="19" t="s">
        <v>27</v>
      </c>
      <c r="F175" s="20">
        <v>6</v>
      </c>
      <c r="G175" s="11"/>
      <c r="H175" s="34">
        <f t="shared" si="4"/>
        <v>0</v>
      </c>
      <c r="I175" s="62"/>
      <c r="J175" s="34">
        <f t="shared" si="5"/>
        <v>0</v>
      </c>
      <c r="K175" s="34">
        <f t="shared" si="6"/>
        <v>0</v>
      </c>
      <c r="L175" s="65"/>
      <c r="M175" s="43">
        <f t="shared" si="7"/>
        <v>0</v>
      </c>
    </row>
    <row r="176" spans="1:13" x14ac:dyDescent="0.3">
      <c r="A176" s="20" t="s">
        <v>59</v>
      </c>
      <c r="B176" s="22" t="s">
        <v>249</v>
      </c>
      <c r="C176" s="20" t="s">
        <v>59</v>
      </c>
      <c r="D176" s="21" t="s">
        <v>252</v>
      </c>
      <c r="E176" s="69" t="s">
        <v>160</v>
      </c>
      <c r="F176" s="20">
        <v>24</v>
      </c>
      <c r="G176" s="11"/>
      <c r="H176" s="34">
        <f t="shared" si="4"/>
        <v>0</v>
      </c>
      <c r="I176" s="62"/>
      <c r="J176" s="34">
        <f t="shared" si="5"/>
        <v>0</v>
      </c>
      <c r="K176" s="34">
        <f t="shared" si="6"/>
        <v>0</v>
      </c>
      <c r="L176" s="65"/>
      <c r="M176" s="43">
        <f t="shared" si="7"/>
        <v>0</v>
      </c>
    </row>
    <row r="177" spans="1:13" x14ac:dyDescent="0.3">
      <c r="A177" s="20" t="s">
        <v>59</v>
      </c>
      <c r="B177" s="22" t="s">
        <v>249</v>
      </c>
      <c r="C177" s="20" t="s">
        <v>59</v>
      </c>
      <c r="D177" s="21" t="s">
        <v>253</v>
      </c>
      <c r="E177" s="69" t="s">
        <v>86</v>
      </c>
      <c r="F177" s="20">
        <v>12</v>
      </c>
      <c r="G177" s="11"/>
      <c r="H177" s="34">
        <f t="shared" si="4"/>
        <v>0</v>
      </c>
      <c r="I177" s="62"/>
      <c r="J177" s="34">
        <f t="shared" si="5"/>
        <v>0</v>
      </c>
      <c r="K177" s="34">
        <f t="shared" si="6"/>
        <v>0</v>
      </c>
      <c r="L177" s="65"/>
      <c r="M177" s="43">
        <f t="shared" si="7"/>
        <v>0</v>
      </c>
    </row>
    <row r="178" spans="1:13" x14ac:dyDescent="0.3">
      <c r="A178" s="20" t="s">
        <v>59</v>
      </c>
      <c r="B178" s="22" t="s">
        <v>249</v>
      </c>
      <c r="C178" s="20" t="s">
        <v>59</v>
      </c>
      <c r="D178" s="21" t="s">
        <v>254</v>
      </c>
      <c r="E178" s="69" t="s">
        <v>68</v>
      </c>
      <c r="F178" s="20">
        <v>12</v>
      </c>
      <c r="G178" s="11"/>
      <c r="H178" s="34">
        <f t="shared" si="4"/>
        <v>0</v>
      </c>
      <c r="I178" s="62"/>
      <c r="J178" s="34">
        <f t="shared" si="5"/>
        <v>0</v>
      </c>
      <c r="K178" s="34">
        <f t="shared" si="6"/>
        <v>0</v>
      </c>
      <c r="L178" s="65"/>
      <c r="M178" s="43">
        <f t="shared" si="7"/>
        <v>0</v>
      </c>
    </row>
    <row r="179" spans="1:13" x14ac:dyDescent="0.3">
      <c r="A179" s="20" t="s">
        <v>59</v>
      </c>
      <c r="B179" s="22" t="s">
        <v>249</v>
      </c>
      <c r="C179" s="20" t="s">
        <v>59</v>
      </c>
      <c r="D179" s="21" t="s">
        <v>255</v>
      </c>
      <c r="E179" s="19" t="s">
        <v>188</v>
      </c>
      <c r="F179" s="20">
        <v>12</v>
      </c>
      <c r="G179" s="11"/>
      <c r="H179" s="34">
        <f t="shared" si="4"/>
        <v>0</v>
      </c>
      <c r="I179" s="62"/>
      <c r="J179" s="34">
        <f t="shared" si="5"/>
        <v>0</v>
      </c>
      <c r="K179" s="34">
        <f t="shared" si="6"/>
        <v>0</v>
      </c>
      <c r="L179" s="65"/>
      <c r="M179" s="43">
        <f t="shared" si="7"/>
        <v>0</v>
      </c>
    </row>
    <row r="180" spans="1:13" x14ac:dyDescent="0.3">
      <c r="A180" s="20" t="s">
        <v>59</v>
      </c>
      <c r="B180" s="22" t="s">
        <v>249</v>
      </c>
      <c r="C180" s="20" t="s">
        <v>256</v>
      </c>
      <c r="D180" s="21" t="s">
        <v>257</v>
      </c>
      <c r="E180" s="19" t="s">
        <v>27</v>
      </c>
      <c r="F180" s="20">
        <v>6</v>
      </c>
      <c r="G180" s="11"/>
      <c r="H180" s="34">
        <f t="shared" si="4"/>
        <v>0</v>
      </c>
      <c r="I180" s="62"/>
      <c r="J180" s="34">
        <f t="shared" si="5"/>
        <v>0</v>
      </c>
      <c r="K180" s="34">
        <f t="shared" si="6"/>
        <v>0</v>
      </c>
      <c r="L180" s="65"/>
      <c r="M180" s="43">
        <f t="shared" si="7"/>
        <v>0</v>
      </c>
    </row>
    <row r="181" spans="1:13" x14ac:dyDescent="0.3">
      <c r="A181" s="20" t="s">
        <v>59</v>
      </c>
      <c r="B181" s="22" t="s">
        <v>249</v>
      </c>
      <c r="C181" s="20" t="s">
        <v>256</v>
      </c>
      <c r="D181" s="55" t="s">
        <v>257</v>
      </c>
      <c r="E181" s="56" t="s">
        <v>68</v>
      </c>
      <c r="F181" s="57">
        <v>6</v>
      </c>
      <c r="G181" s="11"/>
      <c r="H181" s="34">
        <f t="shared" si="4"/>
        <v>0</v>
      </c>
      <c r="I181" s="62"/>
      <c r="J181" s="34">
        <f t="shared" si="5"/>
        <v>0</v>
      </c>
      <c r="K181" s="34">
        <f t="shared" si="6"/>
        <v>0</v>
      </c>
      <c r="L181" s="65"/>
      <c r="M181" s="43">
        <f t="shared" si="7"/>
        <v>0</v>
      </c>
    </row>
    <row r="182" spans="1:13" x14ac:dyDescent="0.3">
      <c r="A182" s="20" t="s">
        <v>59</v>
      </c>
      <c r="B182" s="22" t="s">
        <v>249</v>
      </c>
      <c r="C182" s="20" t="s">
        <v>256</v>
      </c>
      <c r="D182" s="21" t="s">
        <v>258</v>
      </c>
      <c r="E182" s="19" t="s">
        <v>27</v>
      </c>
      <c r="F182" s="20">
        <v>6</v>
      </c>
      <c r="G182" s="11"/>
      <c r="H182" s="34">
        <f t="shared" si="4"/>
        <v>0</v>
      </c>
      <c r="I182" s="62"/>
      <c r="J182" s="34">
        <f t="shared" si="5"/>
        <v>0</v>
      </c>
      <c r="K182" s="34">
        <f t="shared" si="6"/>
        <v>0</v>
      </c>
      <c r="L182" s="65"/>
      <c r="M182" s="43">
        <f t="shared" si="7"/>
        <v>0</v>
      </c>
    </row>
    <row r="183" spans="1:13" x14ac:dyDescent="0.3">
      <c r="A183" s="20" t="s">
        <v>59</v>
      </c>
      <c r="B183" s="22" t="s">
        <v>249</v>
      </c>
      <c r="C183" s="20" t="s">
        <v>259</v>
      </c>
      <c r="D183" s="21" t="s">
        <v>260</v>
      </c>
      <c r="E183" s="19" t="s">
        <v>27</v>
      </c>
      <c r="F183" s="20">
        <v>6</v>
      </c>
      <c r="G183" s="11"/>
      <c r="H183" s="34">
        <f t="shared" si="4"/>
        <v>0</v>
      </c>
      <c r="I183" s="62"/>
      <c r="J183" s="34">
        <f t="shared" si="5"/>
        <v>0</v>
      </c>
      <c r="K183" s="34">
        <f t="shared" si="6"/>
        <v>0</v>
      </c>
      <c r="L183" s="65"/>
      <c r="M183" s="43">
        <f t="shared" si="7"/>
        <v>0</v>
      </c>
    </row>
    <row r="184" spans="1:13" x14ac:dyDescent="0.3">
      <c r="A184" s="20" t="s">
        <v>59</v>
      </c>
      <c r="B184" s="22" t="s">
        <v>261</v>
      </c>
      <c r="C184" s="20" t="s">
        <v>262</v>
      </c>
      <c r="D184" s="70" t="s">
        <v>263</v>
      </c>
      <c r="E184" s="73" t="s">
        <v>68</v>
      </c>
      <c r="F184" s="72">
        <v>12</v>
      </c>
      <c r="G184" s="11"/>
      <c r="H184" s="34">
        <f t="shared" si="4"/>
        <v>0</v>
      </c>
      <c r="I184" s="62"/>
      <c r="J184" s="34">
        <f t="shared" si="5"/>
        <v>0</v>
      </c>
      <c r="K184" s="34">
        <f t="shared" si="6"/>
        <v>0</v>
      </c>
      <c r="L184" s="65"/>
      <c r="M184" s="43">
        <f t="shared" si="7"/>
        <v>0</v>
      </c>
    </row>
    <row r="185" spans="1:13" x14ac:dyDescent="0.3">
      <c r="A185" s="20" t="s">
        <v>59</v>
      </c>
      <c r="B185" s="22" t="s">
        <v>261</v>
      </c>
      <c r="C185" s="20" t="s">
        <v>262</v>
      </c>
      <c r="D185" s="21" t="s">
        <v>264</v>
      </c>
      <c r="E185" s="19" t="s">
        <v>86</v>
      </c>
      <c r="F185" s="20">
        <v>12</v>
      </c>
      <c r="G185" s="11"/>
      <c r="H185" s="34">
        <f t="shared" si="4"/>
        <v>0</v>
      </c>
      <c r="I185" s="62"/>
      <c r="J185" s="34">
        <f t="shared" si="5"/>
        <v>0</v>
      </c>
      <c r="K185" s="34">
        <f t="shared" si="6"/>
        <v>0</v>
      </c>
      <c r="L185" s="65"/>
      <c r="M185" s="43">
        <f t="shared" si="7"/>
        <v>0</v>
      </c>
    </row>
    <row r="186" spans="1:13" x14ac:dyDescent="0.3">
      <c r="A186" s="20" t="s">
        <v>59</v>
      </c>
      <c r="B186" s="22" t="s">
        <v>261</v>
      </c>
      <c r="C186" s="20" t="s">
        <v>262</v>
      </c>
      <c r="D186" s="21" t="s">
        <v>265</v>
      </c>
      <c r="E186" s="19" t="s">
        <v>86</v>
      </c>
      <c r="F186" s="20">
        <v>12</v>
      </c>
      <c r="G186" s="11"/>
      <c r="H186" s="34">
        <f t="shared" si="4"/>
        <v>0</v>
      </c>
      <c r="I186" s="62"/>
      <c r="J186" s="34">
        <f t="shared" si="5"/>
        <v>0</v>
      </c>
      <c r="K186" s="34">
        <f t="shared" si="6"/>
        <v>0</v>
      </c>
      <c r="L186" s="65"/>
      <c r="M186" s="43">
        <f t="shared" si="7"/>
        <v>0</v>
      </c>
    </row>
    <row r="187" spans="1:13" x14ac:dyDescent="0.3">
      <c r="A187" s="20" t="s">
        <v>59</v>
      </c>
      <c r="B187" s="22" t="s">
        <v>261</v>
      </c>
      <c r="C187" s="20" t="s">
        <v>262</v>
      </c>
      <c r="D187" s="21" t="s">
        <v>266</v>
      </c>
      <c r="E187" s="19" t="s">
        <v>86</v>
      </c>
      <c r="F187" s="20">
        <v>12</v>
      </c>
      <c r="G187" s="11"/>
      <c r="H187" s="34">
        <f t="shared" si="4"/>
        <v>0</v>
      </c>
      <c r="I187" s="62"/>
      <c r="J187" s="34">
        <f t="shared" si="5"/>
        <v>0</v>
      </c>
      <c r="K187" s="34">
        <f t="shared" si="6"/>
        <v>0</v>
      </c>
      <c r="L187" s="65"/>
      <c r="M187" s="43">
        <f t="shared" si="7"/>
        <v>0</v>
      </c>
    </row>
    <row r="188" spans="1:13" x14ac:dyDescent="0.3">
      <c r="A188" s="20" t="s">
        <v>59</v>
      </c>
      <c r="B188" s="22" t="s">
        <v>261</v>
      </c>
      <c r="C188" s="20" t="s">
        <v>262</v>
      </c>
      <c r="D188" s="21" t="s">
        <v>267</v>
      </c>
      <c r="E188" s="19" t="s">
        <v>68</v>
      </c>
      <c r="F188" s="20">
        <v>6</v>
      </c>
      <c r="G188" s="11"/>
      <c r="H188" s="34">
        <f t="shared" si="4"/>
        <v>0</v>
      </c>
      <c r="I188" s="62"/>
      <c r="J188" s="34">
        <f t="shared" si="5"/>
        <v>0</v>
      </c>
      <c r="K188" s="34">
        <f t="shared" si="6"/>
        <v>0</v>
      </c>
      <c r="L188" s="65"/>
      <c r="M188" s="43">
        <f t="shared" si="7"/>
        <v>0</v>
      </c>
    </row>
    <row r="189" spans="1:13" x14ac:dyDescent="0.3">
      <c r="A189" s="20" t="s">
        <v>59</v>
      </c>
      <c r="B189" s="22" t="s">
        <v>261</v>
      </c>
      <c r="C189" s="20" t="s">
        <v>262</v>
      </c>
      <c r="D189" s="55" t="s">
        <v>268</v>
      </c>
      <c r="E189" s="56"/>
      <c r="F189" s="57"/>
      <c r="G189" s="11"/>
      <c r="H189" s="34">
        <f t="shared" si="4"/>
        <v>0</v>
      </c>
      <c r="I189" s="62"/>
      <c r="J189" s="34">
        <f t="shared" si="5"/>
        <v>0</v>
      </c>
      <c r="K189" s="34">
        <f t="shared" si="6"/>
        <v>0</v>
      </c>
      <c r="L189" s="65"/>
      <c r="M189" s="43">
        <f t="shared" si="7"/>
        <v>0</v>
      </c>
    </row>
    <row r="190" spans="1:13" x14ac:dyDescent="0.3">
      <c r="A190" s="20" t="s">
        <v>59</v>
      </c>
      <c r="B190" s="22" t="s">
        <v>261</v>
      </c>
      <c r="C190" s="20" t="s">
        <v>262</v>
      </c>
      <c r="D190" s="21" t="s">
        <v>269</v>
      </c>
      <c r="E190" s="19" t="s">
        <v>68</v>
      </c>
      <c r="F190" s="20">
        <v>6</v>
      </c>
      <c r="G190" s="11"/>
      <c r="H190" s="34">
        <f t="shared" si="4"/>
        <v>0</v>
      </c>
      <c r="I190" s="62"/>
      <c r="J190" s="34">
        <f t="shared" si="5"/>
        <v>0</v>
      </c>
      <c r="K190" s="34">
        <f t="shared" si="6"/>
        <v>0</v>
      </c>
      <c r="L190" s="65"/>
      <c r="M190" s="43">
        <f t="shared" si="7"/>
        <v>0</v>
      </c>
    </row>
    <row r="191" spans="1:13" x14ac:dyDescent="0.3">
      <c r="A191" s="20" t="s">
        <v>59</v>
      </c>
      <c r="B191" s="20" t="s">
        <v>270</v>
      </c>
      <c r="C191" s="20" t="s">
        <v>262</v>
      </c>
      <c r="D191" s="21" t="s">
        <v>271</v>
      </c>
      <c r="E191" s="19" t="s">
        <v>86</v>
      </c>
      <c r="F191" s="20">
        <v>6</v>
      </c>
      <c r="G191" s="11"/>
      <c r="H191" s="34">
        <f t="shared" si="4"/>
        <v>0</v>
      </c>
      <c r="I191" s="62"/>
      <c r="J191" s="34">
        <f t="shared" si="5"/>
        <v>0</v>
      </c>
      <c r="K191" s="34">
        <f t="shared" si="6"/>
        <v>0</v>
      </c>
      <c r="L191" s="65"/>
      <c r="M191" s="43">
        <f t="shared" si="7"/>
        <v>0</v>
      </c>
    </row>
    <row r="192" spans="1:13" x14ac:dyDescent="0.3">
      <c r="A192" s="20" t="s">
        <v>59</v>
      </c>
      <c r="B192" s="20" t="s">
        <v>270</v>
      </c>
      <c r="C192" s="20" t="s">
        <v>262</v>
      </c>
      <c r="D192" s="21" t="s">
        <v>272</v>
      </c>
      <c r="E192" s="19" t="s">
        <v>86</v>
      </c>
      <c r="F192" s="20">
        <v>6</v>
      </c>
      <c r="G192" s="11"/>
      <c r="H192" s="34">
        <f t="shared" si="4"/>
        <v>0</v>
      </c>
      <c r="I192" s="62"/>
      <c r="J192" s="34">
        <f t="shared" si="5"/>
        <v>0</v>
      </c>
      <c r="K192" s="34">
        <f t="shared" si="6"/>
        <v>0</v>
      </c>
      <c r="L192" s="65"/>
      <c r="M192" s="43">
        <f t="shared" si="7"/>
        <v>0</v>
      </c>
    </row>
    <row r="193" spans="1:13" x14ac:dyDescent="0.3">
      <c r="A193" s="20" t="s">
        <v>59</v>
      </c>
      <c r="B193" s="20" t="s">
        <v>270</v>
      </c>
      <c r="C193" s="20" t="s">
        <v>262</v>
      </c>
      <c r="D193" s="21" t="s">
        <v>273</v>
      </c>
      <c r="E193" s="19" t="s">
        <v>86</v>
      </c>
      <c r="F193" s="20">
        <v>6</v>
      </c>
      <c r="G193" s="11"/>
      <c r="H193" s="34">
        <f t="shared" si="4"/>
        <v>0</v>
      </c>
      <c r="I193" s="62"/>
      <c r="J193" s="34">
        <f t="shared" si="5"/>
        <v>0</v>
      </c>
      <c r="K193" s="34">
        <f t="shared" si="6"/>
        <v>0</v>
      </c>
      <c r="L193" s="65"/>
      <c r="M193" s="43">
        <f t="shared" si="7"/>
        <v>0</v>
      </c>
    </row>
    <row r="194" spans="1:13" x14ac:dyDescent="0.3">
      <c r="A194" s="20" t="s">
        <v>59</v>
      </c>
      <c r="B194" s="20" t="s">
        <v>270</v>
      </c>
      <c r="C194" s="20" t="s">
        <v>262</v>
      </c>
      <c r="D194" s="70" t="s">
        <v>274</v>
      </c>
      <c r="E194" s="71" t="s">
        <v>86</v>
      </c>
      <c r="F194" s="72">
        <v>6</v>
      </c>
      <c r="G194" s="11"/>
      <c r="H194" s="34">
        <f t="shared" si="4"/>
        <v>0</v>
      </c>
      <c r="I194" s="62"/>
      <c r="J194" s="34">
        <f t="shared" si="5"/>
        <v>0</v>
      </c>
      <c r="K194" s="34">
        <f t="shared" si="6"/>
        <v>0</v>
      </c>
      <c r="L194" s="65"/>
      <c r="M194" s="43">
        <f t="shared" si="7"/>
        <v>0</v>
      </c>
    </row>
    <row r="195" spans="1:13" x14ac:dyDescent="0.3">
      <c r="A195" s="20" t="s">
        <v>59</v>
      </c>
      <c r="B195" s="20" t="s">
        <v>270</v>
      </c>
      <c r="C195" s="20" t="s">
        <v>262</v>
      </c>
      <c r="D195" s="70" t="s">
        <v>275</v>
      </c>
      <c r="E195" s="71" t="s">
        <v>86</v>
      </c>
      <c r="F195" s="72">
        <v>6</v>
      </c>
      <c r="G195" s="11"/>
      <c r="H195" s="34">
        <f t="shared" si="4"/>
        <v>0</v>
      </c>
      <c r="I195" s="62"/>
      <c r="J195" s="34">
        <f t="shared" si="5"/>
        <v>0</v>
      </c>
      <c r="K195" s="34">
        <f t="shared" si="6"/>
        <v>0</v>
      </c>
      <c r="L195" s="65"/>
      <c r="M195" s="43">
        <f t="shared" si="7"/>
        <v>0</v>
      </c>
    </row>
    <row r="196" spans="1:13" x14ac:dyDescent="0.3">
      <c r="A196" s="20" t="s">
        <v>59</v>
      </c>
      <c r="B196" s="20" t="s">
        <v>270</v>
      </c>
      <c r="C196" s="20" t="s">
        <v>262</v>
      </c>
      <c r="D196" s="70" t="s">
        <v>276</v>
      </c>
      <c r="E196" s="71" t="s">
        <v>86</v>
      </c>
      <c r="F196" s="72">
        <v>6</v>
      </c>
      <c r="G196" s="11"/>
      <c r="H196" s="34">
        <f t="shared" si="4"/>
        <v>0</v>
      </c>
      <c r="I196" s="62"/>
      <c r="J196" s="34">
        <f t="shared" si="5"/>
        <v>0</v>
      </c>
      <c r="K196" s="34">
        <f t="shared" si="6"/>
        <v>0</v>
      </c>
      <c r="L196" s="65"/>
      <c r="M196" s="43">
        <f t="shared" si="7"/>
        <v>0</v>
      </c>
    </row>
    <row r="197" spans="1:13" x14ac:dyDescent="0.3">
      <c r="A197" s="20" t="s">
        <v>98</v>
      </c>
      <c r="B197" s="20" t="s">
        <v>277</v>
      </c>
      <c r="C197" s="20" t="s">
        <v>278</v>
      </c>
      <c r="D197" s="21" t="s">
        <v>279</v>
      </c>
      <c r="E197" s="19" t="s">
        <v>86</v>
      </c>
      <c r="F197" s="20">
        <v>6</v>
      </c>
      <c r="G197" s="11"/>
      <c r="H197" s="34">
        <f t="shared" si="4"/>
        <v>0</v>
      </c>
      <c r="I197" s="62"/>
      <c r="J197" s="34">
        <f t="shared" si="5"/>
        <v>0</v>
      </c>
      <c r="K197" s="34">
        <f t="shared" si="6"/>
        <v>0</v>
      </c>
      <c r="L197" s="65"/>
      <c r="M197" s="43">
        <f t="shared" si="7"/>
        <v>0</v>
      </c>
    </row>
    <row r="198" spans="1:13" x14ac:dyDescent="0.3">
      <c r="A198" s="20" t="s">
        <v>98</v>
      </c>
      <c r="B198" s="20" t="s">
        <v>277</v>
      </c>
      <c r="C198" s="20" t="s">
        <v>278</v>
      </c>
      <c r="D198" s="21" t="s">
        <v>280</v>
      </c>
      <c r="E198" s="19" t="s">
        <v>86</v>
      </c>
      <c r="F198" s="20">
        <v>6</v>
      </c>
      <c r="G198" s="11"/>
      <c r="H198" s="34">
        <f t="shared" si="4"/>
        <v>0</v>
      </c>
      <c r="I198" s="62"/>
      <c r="J198" s="34">
        <f t="shared" si="5"/>
        <v>0</v>
      </c>
      <c r="K198" s="34">
        <f t="shared" si="6"/>
        <v>0</v>
      </c>
      <c r="L198" s="65"/>
      <c r="M198" s="43">
        <f t="shared" si="7"/>
        <v>0</v>
      </c>
    </row>
    <row r="199" spans="1:13" x14ac:dyDescent="0.3">
      <c r="A199" s="20" t="s">
        <v>98</v>
      </c>
      <c r="B199" s="20" t="s">
        <v>277</v>
      </c>
      <c r="C199" s="20" t="s">
        <v>278</v>
      </c>
      <c r="D199" s="21" t="s">
        <v>281</v>
      </c>
      <c r="E199" s="19" t="s">
        <v>86</v>
      </c>
      <c r="F199" s="20">
        <v>6</v>
      </c>
      <c r="G199" s="11"/>
      <c r="H199" s="34">
        <f t="shared" si="4"/>
        <v>0</v>
      </c>
      <c r="I199" s="62"/>
      <c r="J199" s="34">
        <f t="shared" si="5"/>
        <v>0</v>
      </c>
      <c r="K199" s="34">
        <f t="shared" si="6"/>
        <v>0</v>
      </c>
      <c r="L199" s="65"/>
      <c r="M199" s="43">
        <f t="shared" si="7"/>
        <v>0</v>
      </c>
    </row>
    <row r="200" spans="1:13" x14ac:dyDescent="0.3">
      <c r="A200" s="20" t="s">
        <v>98</v>
      </c>
      <c r="B200" s="20" t="s">
        <v>277</v>
      </c>
      <c r="C200" s="20" t="s">
        <v>278</v>
      </c>
      <c r="D200" s="21" t="s">
        <v>282</v>
      </c>
      <c r="E200" s="19" t="s">
        <v>86</v>
      </c>
      <c r="F200" s="20">
        <v>6</v>
      </c>
      <c r="G200" s="11"/>
      <c r="H200" s="34">
        <f t="shared" si="4"/>
        <v>0</v>
      </c>
      <c r="I200" s="62"/>
      <c r="J200" s="34">
        <f t="shared" si="5"/>
        <v>0</v>
      </c>
      <c r="K200" s="34">
        <f t="shared" si="6"/>
        <v>0</v>
      </c>
      <c r="L200" s="65"/>
      <c r="M200" s="43">
        <f t="shared" si="7"/>
        <v>0</v>
      </c>
    </row>
    <row r="201" spans="1:13" x14ac:dyDescent="0.3">
      <c r="A201" s="20" t="s">
        <v>98</v>
      </c>
      <c r="B201" s="20" t="s">
        <v>283</v>
      </c>
      <c r="C201" s="20" t="s">
        <v>284</v>
      </c>
      <c r="D201" s="55" t="s">
        <v>285</v>
      </c>
      <c r="E201" s="56" t="s">
        <v>160</v>
      </c>
      <c r="F201" s="57">
        <v>24</v>
      </c>
      <c r="G201" s="11"/>
      <c r="H201" s="34">
        <f t="shared" si="4"/>
        <v>0</v>
      </c>
      <c r="I201" s="62"/>
      <c r="J201" s="34">
        <f t="shared" si="5"/>
        <v>0</v>
      </c>
      <c r="K201" s="34">
        <f t="shared" si="6"/>
        <v>0</v>
      </c>
      <c r="L201" s="65"/>
      <c r="M201" s="43">
        <f t="shared" si="7"/>
        <v>0</v>
      </c>
    </row>
    <row r="202" spans="1:13" x14ac:dyDescent="0.3">
      <c r="A202" s="20" t="s">
        <v>98</v>
      </c>
      <c r="B202" s="20" t="s">
        <v>283</v>
      </c>
      <c r="C202" s="20" t="s">
        <v>284</v>
      </c>
      <c r="D202" s="55" t="s">
        <v>286</v>
      </c>
      <c r="E202" s="56" t="s">
        <v>160</v>
      </c>
      <c r="F202" s="57">
        <v>24</v>
      </c>
      <c r="G202" s="11"/>
      <c r="H202" s="34">
        <f t="shared" si="4"/>
        <v>0</v>
      </c>
      <c r="I202" s="62"/>
      <c r="J202" s="34">
        <f t="shared" si="5"/>
        <v>0</v>
      </c>
      <c r="K202" s="34">
        <f t="shared" si="6"/>
        <v>0</v>
      </c>
      <c r="L202" s="65"/>
      <c r="M202" s="43">
        <f t="shared" si="7"/>
        <v>0</v>
      </c>
    </row>
    <row r="203" spans="1:13" x14ac:dyDescent="0.3">
      <c r="A203" s="20" t="s">
        <v>98</v>
      </c>
      <c r="B203" s="20" t="s">
        <v>283</v>
      </c>
      <c r="C203" s="20" t="s">
        <v>284</v>
      </c>
      <c r="D203" s="55" t="s">
        <v>287</v>
      </c>
      <c r="E203" s="56" t="s">
        <v>160</v>
      </c>
      <c r="F203" s="57">
        <v>24</v>
      </c>
      <c r="G203" s="11"/>
      <c r="H203" s="34">
        <f t="shared" si="4"/>
        <v>0</v>
      </c>
      <c r="I203" s="62"/>
      <c r="J203" s="34">
        <f t="shared" si="5"/>
        <v>0</v>
      </c>
      <c r="K203" s="34">
        <f t="shared" si="6"/>
        <v>0</v>
      </c>
      <c r="L203" s="65"/>
      <c r="M203" s="43">
        <f t="shared" si="7"/>
        <v>0</v>
      </c>
    </row>
    <row r="204" spans="1:13" x14ac:dyDescent="0.3">
      <c r="A204" s="20" t="s">
        <v>98</v>
      </c>
      <c r="B204" s="20" t="s">
        <v>283</v>
      </c>
      <c r="C204" s="20" t="s">
        <v>284</v>
      </c>
      <c r="D204" s="55" t="s">
        <v>288</v>
      </c>
      <c r="E204" s="56" t="s">
        <v>160</v>
      </c>
      <c r="F204" s="57">
        <v>24</v>
      </c>
      <c r="G204" s="11"/>
      <c r="H204" s="34">
        <f t="shared" si="4"/>
        <v>0</v>
      </c>
      <c r="I204" s="62"/>
      <c r="J204" s="34">
        <f t="shared" si="5"/>
        <v>0</v>
      </c>
      <c r="K204" s="34">
        <f t="shared" si="6"/>
        <v>0</v>
      </c>
      <c r="L204" s="65"/>
      <c r="M204" s="43">
        <f t="shared" si="7"/>
        <v>0</v>
      </c>
    </row>
    <row r="205" spans="1:13" x14ac:dyDescent="0.3">
      <c r="A205" s="20" t="s">
        <v>98</v>
      </c>
      <c r="B205" s="20" t="s">
        <v>289</v>
      </c>
      <c r="C205" s="20" t="s">
        <v>290</v>
      </c>
      <c r="D205" s="21" t="s">
        <v>291</v>
      </c>
      <c r="E205" s="19" t="s">
        <v>292</v>
      </c>
      <c r="F205" s="20">
        <v>24</v>
      </c>
      <c r="G205" s="11"/>
      <c r="H205" s="34">
        <f t="shared" si="4"/>
        <v>0</v>
      </c>
      <c r="I205" s="62"/>
      <c r="J205" s="34">
        <f t="shared" si="5"/>
        <v>0</v>
      </c>
      <c r="K205" s="34">
        <f t="shared" si="6"/>
        <v>0</v>
      </c>
      <c r="L205" s="65"/>
      <c r="M205" s="43">
        <f t="shared" si="7"/>
        <v>0</v>
      </c>
    </row>
    <row r="206" spans="1:13" x14ac:dyDescent="0.3">
      <c r="A206" s="20" t="s">
        <v>98</v>
      </c>
      <c r="B206" s="20" t="s">
        <v>289</v>
      </c>
      <c r="C206" s="20" t="s">
        <v>290</v>
      </c>
      <c r="D206" s="21" t="s">
        <v>293</v>
      </c>
      <c r="E206" s="19" t="s">
        <v>292</v>
      </c>
      <c r="F206" s="20">
        <v>24</v>
      </c>
      <c r="G206" s="11"/>
      <c r="H206" s="34">
        <f t="shared" ref="H206:H209" si="8">G206/1.07</f>
        <v>0</v>
      </c>
      <c r="I206" s="62"/>
      <c r="J206" s="34">
        <f t="shared" ref="J206:J209" si="9">G206*I206</f>
        <v>0</v>
      </c>
      <c r="K206" s="34">
        <f t="shared" ref="K206:K209" si="10">H206*I206</f>
        <v>0</v>
      </c>
      <c r="L206" s="65"/>
      <c r="M206" s="43">
        <f t="shared" ref="M206:M209" si="11">K206*L206</f>
        <v>0</v>
      </c>
    </row>
    <row r="207" spans="1:13" x14ac:dyDescent="0.3">
      <c r="A207" s="20" t="s">
        <v>98</v>
      </c>
      <c r="B207" s="20" t="s">
        <v>289</v>
      </c>
      <c r="C207" s="20" t="s">
        <v>290</v>
      </c>
      <c r="D207" s="21" t="s">
        <v>294</v>
      </c>
      <c r="E207" s="19" t="s">
        <v>292</v>
      </c>
      <c r="F207" s="20">
        <v>24</v>
      </c>
      <c r="G207" s="11"/>
      <c r="H207" s="34">
        <f t="shared" si="8"/>
        <v>0</v>
      </c>
      <c r="I207" s="62"/>
      <c r="J207" s="34">
        <f t="shared" si="9"/>
        <v>0</v>
      </c>
      <c r="K207" s="34">
        <f t="shared" si="10"/>
        <v>0</v>
      </c>
      <c r="L207" s="65"/>
      <c r="M207" s="43">
        <f t="shared" si="11"/>
        <v>0</v>
      </c>
    </row>
    <row r="208" spans="1:13" x14ac:dyDescent="0.3">
      <c r="A208" s="20" t="s">
        <v>98</v>
      </c>
      <c r="B208" s="20" t="s">
        <v>289</v>
      </c>
      <c r="C208" s="20" t="s">
        <v>290</v>
      </c>
      <c r="D208" s="21" t="s">
        <v>295</v>
      </c>
      <c r="E208" s="19" t="s">
        <v>292</v>
      </c>
      <c r="F208" s="20">
        <v>24</v>
      </c>
      <c r="G208" s="11"/>
      <c r="H208" s="34">
        <f t="shared" si="8"/>
        <v>0</v>
      </c>
      <c r="I208" s="62"/>
      <c r="J208" s="34">
        <f t="shared" si="9"/>
        <v>0</v>
      </c>
      <c r="K208" s="34">
        <f t="shared" si="10"/>
        <v>0</v>
      </c>
      <c r="L208" s="65"/>
      <c r="M208" s="43">
        <f t="shared" si="11"/>
        <v>0</v>
      </c>
    </row>
    <row r="209" spans="1:13" x14ac:dyDescent="0.3">
      <c r="A209" s="60"/>
      <c r="B209" s="60"/>
      <c r="C209" s="60"/>
      <c r="D209" s="59"/>
      <c r="E209" s="60"/>
      <c r="F209" s="60"/>
      <c r="G209" s="11"/>
      <c r="H209" s="34">
        <f t="shared" si="8"/>
        <v>0</v>
      </c>
      <c r="I209" s="62"/>
      <c r="J209" s="34">
        <f t="shared" si="9"/>
        <v>0</v>
      </c>
      <c r="K209" s="34">
        <f t="shared" si="10"/>
        <v>0</v>
      </c>
      <c r="L209" s="65"/>
      <c r="M209" s="43">
        <f t="shared" si="11"/>
        <v>0</v>
      </c>
    </row>
    <row r="210" spans="1:13" ht="26.25" customHeight="1" x14ac:dyDescent="0.3">
      <c r="G210" s="41"/>
      <c r="H210" s="38"/>
      <c r="I210" s="63">
        <f>SUM(I8:I209)</f>
        <v>0</v>
      </c>
      <c r="J210" s="38">
        <f>SUM(J8:J209)</f>
        <v>0</v>
      </c>
      <c r="K210" s="38">
        <f>SUM(K8:K209)</f>
        <v>0</v>
      </c>
      <c r="L210" s="49"/>
      <c r="M210" s="42">
        <f>SUM(M8:M209)</f>
        <v>0</v>
      </c>
    </row>
    <row r="214" spans="1:13" x14ac:dyDescent="0.3">
      <c r="D214" s="24"/>
      <c r="E214" s="25"/>
    </row>
    <row r="215" spans="1:13" x14ac:dyDescent="0.3">
      <c r="D215" s="23"/>
      <c r="E215" s="26"/>
    </row>
    <row r="216" spans="1:13" x14ac:dyDescent="0.3">
      <c r="D216" s="23"/>
      <c r="E216" s="27"/>
    </row>
    <row r="217" spans="1:13" x14ac:dyDescent="0.3">
      <c r="D217" s="23"/>
      <c r="E217" s="27"/>
    </row>
    <row r="218" spans="1:13" x14ac:dyDescent="0.3">
      <c r="D218" s="23"/>
      <c r="E218" s="27"/>
    </row>
    <row r="219" spans="1:13" x14ac:dyDescent="0.3">
      <c r="D219" s="23"/>
      <c r="E219" s="27"/>
      <c r="F219" s="25"/>
    </row>
    <row r="220" spans="1:13" x14ac:dyDescent="0.3">
      <c r="E220" s="27"/>
    </row>
    <row r="221" spans="1:13" x14ac:dyDescent="0.3">
      <c r="D221" s="28"/>
      <c r="E221" s="27"/>
    </row>
    <row r="222" spans="1:13" x14ac:dyDescent="0.3">
      <c r="D222" s="28"/>
      <c r="E222" s="27"/>
    </row>
    <row r="223" spans="1:13" x14ac:dyDescent="0.3">
      <c r="D223" s="23"/>
      <c r="E223" s="29"/>
    </row>
    <row r="228" spans="4:5" x14ac:dyDescent="0.3">
      <c r="D228" s="30"/>
      <c r="E228" s="31"/>
    </row>
    <row r="229" spans="4:5" x14ac:dyDescent="0.3">
      <c r="D229" s="30"/>
      <c r="E229" s="31"/>
    </row>
    <row r="230" spans="4:5" x14ac:dyDescent="0.3">
      <c r="D230" s="30"/>
      <c r="E230" s="31"/>
    </row>
    <row r="231" spans="4:5" x14ac:dyDescent="0.3">
      <c r="D231" s="30"/>
      <c r="E231" s="31"/>
    </row>
    <row r="232" spans="4:5" x14ac:dyDescent="0.3">
      <c r="D232" s="30"/>
      <c r="E232" s="31"/>
    </row>
    <row r="233" spans="4:5" x14ac:dyDescent="0.3">
      <c r="D233" s="30"/>
      <c r="E233" s="31"/>
    </row>
    <row r="234" spans="4:5" x14ac:dyDescent="0.3">
      <c r="D234" s="30"/>
      <c r="E234" s="31"/>
    </row>
    <row r="235" spans="4:5" x14ac:dyDescent="0.3">
      <c r="D235" s="30"/>
      <c r="E235" s="31"/>
    </row>
  </sheetData>
  <autoFilter ref="A7:N7" xr:uid="{46EDB82F-C62A-413E-9D91-ED203C4F297A}"/>
  <mergeCells count="1">
    <mergeCell ref="A1:K1"/>
  </mergeCells>
  <dataValidations count="1">
    <dataValidation allowBlank="1" showInputMessage="1" showErrorMessage="1" errorTitle="ผิดครับ !!!" error="กรุณากรอกข้อมูลเฉพาะช่องสีชมพูครับ" sqref="B125:C125 D125:F127 A126:C127 A113:F114 B58:F124 A7:F57 A58:A120 A128:F1048576" xr:uid="{19B3A6C2-A7AE-4820-B568-8F8338EC4DD1}"/>
  </dataValidations>
  <pageMargins left="0.25" right="0.25" top="0.75" bottom="0.75" header="0.3" footer="0.3"/>
  <pageSetup paperSize="9" scale="65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E50D6-8A09-481F-9287-6F148FE5D757}">
  <sheetPr>
    <tabColor theme="3"/>
  </sheetPr>
  <dimension ref="A1:AF779"/>
  <sheetViews>
    <sheetView showGridLines="0" zoomScaleNormal="100" workbookViewId="0">
      <selection activeCell="E12" sqref="E12"/>
    </sheetView>
  </sheetViews>
  <sheetFormatPr defaultColWidth="9.109375" defaultRowHeight="14.4" x14ac:dyDescent="0.3"/>
  <cols>
    <col min="1" max="1" width="17" style="522" customWidth="1"/>
    <col min="2" max="2" width="20.44140625" style="522" customWidth="1"/>
    <col min="3" max="3" width="40.33203125" style="522" customWidth="1"/>
    <col min="4" max="4" width="12.88671875" style="522" customWidth="1"/>
    <col min="5" max="6" width="9.109375" style="522"/>
    <col min="7" max="7" width="4.88671875" style="522" customWidth="1"/>
    <col min="8" max="8" width="9.5546875" style="522" customWidth="1"/>
    <col min="9" max="10" width="14.33203125" style="522" customWidth="1"/>
    <col min="11" max="12" width="21.109375" style="522" customWidth="1"/>
    <col min="13" max="15" width="14.33203125" style="522" customWidth="1"/>
    <col min="16" max="19" width="9.109375" style="522"/>
    <col min="20" max="20" width="8.88671875" style="522" hidden="1" customWidth="1"/>
    <col min="21" max="21" width="4.109375" style="522" hidden="1" customWidth="1"/>
    <col min="22" max="22" width="11.109375" style="522" hidden="1" customWidth="1"/>
    <col min="23" max="23" width="10.33203125" style="522" hidden="1" customWidth="1"/>
    <col min="24" max="24" width="4.44140625" style="522" hidden="1" customWidth="1"/>
    <col min="25" max="25" width="12.109375" style="522" hidden="1" customWidth="1"/>
    <col min="26" max="26" width="4" style="522" hidden="1" customWidth="1"/>
    <col min="27" max="27" width="4.88671875" style="531" hidden="1" customWidth="1"/>
    <col min="28" max="28" width="39.6640625" style="531" hidden="1" customWidth="1"/>
    <col min="29" max="29" width="14.88671875" style="531" hidden="1" customWidth="1"/>
    <col min="30" max="30" width="5" style="531" hidden="1" customWidth="1"/>
    <col min="31" max="31" width="7.6640625" style="532" hidden="1" customWidth="1"/>
    <col min="32" max="32" width="9.44140625" style="522" hidden="1" customWidth="1"/>
    <col min="33" max="33" width="11.6640625" style="522" customWidth="1"/>
    <col min="34" max="16384" width="9.109375" style="522"/>
  </cols>
  <sheetData>
    <row r="1" spans="1:32" ht="15.6" x14ac:dyDescent="0.3">
      <c r="A1" s="521" t="s">
        <v>296</v>
      </c>
      <c r="G1" s="521" t="s">
        <v>297</v>
      </c>
      <c r="T1" s="523"/>
      <c r="U1" s="182" t="s">
        <v>298</v>
      </c>
      <c r="W1" s="171"/>
      <c r="X1" s="171"/>
      <c r="Y1" s="171"/>
      <c r="Z1" s="171"/>
      <c r="AA1" s="171"/>
      <c r="AB1" s="522"/>
      <c r="AC1" s="522"/>
      <c r="AD1" s="522"/>
      <c r="AE1" s="522"/>
      <c r="AF1" s="523"/>
    </row>
    <row r="2" spans="1:32" x14ac:dyDescent="0.3">
      <c r="AA2" s="522"/>
      <c r="AB2" s="522"/>
      <c r="AC2" s="522"/>
      <c r="AD2" s="522"/>
      <c r="AE2" s="522"/>
    </row>
    <row r="3" spans="1:32" ht="15.6" x14ac:dyDescent="0.3">
      <c r="B3" s="522" t="s">
        <v>299</v>
      </c>
      <c r="C3" s="181" t="s">
        <v>300</v>
      </c>
      <c r="H3" s="524" t="s">
        <v>301</v>
      </c>
      <c r="I3" s="525" t="s">
        <v>302</v>
      </c>
      <c r="J3" s="525"/>
      <c r="K3" s="525"/>
      <c r="L3" s="525"/>
      <c r="U3" s="1"/>
      <c r="AA3" s="522"/>
      <c r="AB3" s="522"/>
      <c r="AC3" s="522"/>
      <c r="AD3" s="522"/>
      <c r="AE3" s="522"/>
    </row>
    <row r="4" spans="1:32" ht="15.6" x14ac:dyDescent="0.3">
      <c r="C4" s="10"/>
      <c r="I4" s="525" t="s">
        <v>303</v>
      </c>
      <c r="U4" s="1"/>
      <c r="AA4" s="522"/>
      <c r="AB4" s="522"/>
      <c r="AC4" s="522"/>
      <c r="AD4" s="522"/>
      <c r="AE4" s="522"/>
    </row>
    <row r="5" spans="1:32" ht="21.75" customHeight="1" x14ac:dyDescent="0.3">
      <c r="B5" s="522" t="s">
        <v>304</v>
      </c>
      <c r="C5" s="181" t="s">
        <v>305</v>
      </c>
      <c r="U5" s="1"/>
      <c r="V5" s="187" t="s">
        <v>306</v>
      </c>
      <c r="W5" s="187" t="s">
        <v>307</v>
      </c>
      <c r="Y5" s="187" t="s">
        <v>10</v>
      </c>
      <c r="AA5" s="187" t="s">
        <v>308</v>
      </c>
      <c r="AB5" s="187" t="s">
        <v>309</v>
      </c>
      <c r="AC5" s="187" t="s">
        <v>310</v>
      </c>
      <c r="AD5" s="187" t="s">
        <v>311</v>
      </c>
      <c r="AE5" s="187" t="s">
        <v>14</v>
      </c>
      <c r="AF5" s="187" t="s">
        <v>312</v>
      </c>
    </row>
    <row r="6" spans="1:32" ht="15.6" x14ac:dyDescent="0.3">
      <c r="C6" s="526" t="s">
        <v>313</v>
      </c>
      <c r="U6" s="1"/>
      <c r="V6" s="179">
        <v>45292</v>
      </c>
      <c r="W6" s="179">
        <v>46053</v>
      </c>
      <c r="Y6" s="527" t="s">
        <v>314</v>
      </c>
      <c r="AA6" s="528">
        <v>1</v>
      </c>
      <c r="AB6" s="528" t="s">
        <v>315</v>
      </c>
      <c r="AC6" s="528" t="s">
        <v>316</v>
      </c>
      <c r="AD6" s="528"/>
      <c r="AE6" s="529"/>
      <c r="AF6" s="529" t="s">
        <v>1509</v>
      </c>
    </row>
    <row r="7" spans="1:32" ht="15.6" x14ac:dyDescent="0.3">
      <c r="B7" s="522" t="s">
        <v>317</v>
      </c>
      <c r="C7" s="181" t="s">
        <v>318</v>
      </c>
      <c r="U7" s="1"/>
      <c r="V7" s="179">
        <v>45323</v>
      </c>
      <c r="W7" s="179">
        <v>46081</v>
      </c>
      <c r="Y7" s="527" t="s">
        <v>23</v>
      </c>
      <c r="AA7" s="528">
        <v>2</v>
      </c>
      <c r="AB7" s="528" t="s">
        <v>319</v>
      </c>
      <c r="AC7" s="528" t="s">
        <v>320</v>
      </c>
      <c r="AD7" s="528"/>
      <c r="AE7" s="529"/>
      <c r="AF7" s="529" t="s">
        <v>1509</v>
      </c>
    </row>
    <row r="8" spans="1:32" ht="15.6" x14ac:dyDescent="0.3">
      <c r="C8" s="10"/>
      <c r="U8" s="1"/>
      <c r="V8" s="179">
        <v>45352</v>
      </c>
      <c r="W8" s="179">
        <v>46112</v>
      </c>
      <c r="Y8" s="527" t="s">
        <v>54</v>
      </c>
      <c r="AA8" s="528">
        <v>3</v>
      </c>
      <c r="AB8" s="528" t="s">
        <v>321</v>
      </c>
      <c r="AC8" s="528" t="s">
        <v>322</v>
      </c>
      <c r="AD8" s="528"/>
      <c r="AE8" s="529"/>
      <c r="AF8" s="529" t="s">
        <v>1509</v>
      </c>
    </row>
    <row r="9" spans="1:32" ht="15.6" x14ac:dyDescent="0.3">
      <c r="B9" s="522" t="s">
        <v>323</v>
      </c>
      <c r="C9" s="181" t="s">
        <v>324</v>
      </c>
      <c r="U9" s="1"/>
      <c r="V9" s="179">
        <v>45383</v>
      </c>
      <c r="W9" s="179">
        <v>46142</v>
      </c>
      <c r="Y9" s="527" t="s">
        <v>59</v>
      </c>
      <c r="AA9" s="528">
        <v>4</v>
      </c>
      <c r="AB9" s="528" t="s">
        <v>325</v>
      </c>
      <c r="AC9" s="528" t="s">
        <v>326</v>
      </c>
      <c r="AD9" s="528">
        <v>6</v>
      </c>
      <c r="AE9" s="529">
        <v>700</v>
      </c>
      <c r="AF9" s="529">
        <v>462</v>
      </c>
    </row>
    <row r="10" spans="1:32" ht="15.6" x14ac:dyDescent="0.3">
      <c r="C10" s="10"/>
      <c r="U10" s="1"/>
      <c r="V10" s="179">
        <v>45413</v>
      </c>
      <c r="W10" s="179">
        <v>46173</v>
      </c>
      <c r="Y10" s="527" t="s">
        <v>71</v>
      </c>
      <c r="AA10" s="528">
        <v>5</v>
      </c>
      <c r="AB10" s="528" t="s">
        <v>327</v>
      </c>
      <c r="AC10" s="528" t="s">
        <v>328</v>
      </c>
      <c r="AD10" s="528">
        <v>6</v>
      </c>
      <c r="AE10" s="529">
        <v>700</v>
      </c>
      <c r="AF10" s="529">
        <v>2500</v>
      </c>
    </row>
    <row r="11" spans="1:32" ht="15.6" x14ac:dyDescent="0.3">
      <c r="B11" s="522" t="s">
        <v>329</v>
      </c>
      <c r="C11" s="181" t="s">
        <v>330</v>
      </c>
      <c r="U11" s="1"/>
      <c r="V11" s="179">
        <v>45444</v>
      </c>
      <c r="W11" s="179">
        <v>46203</v>
      </c>
      <c r="Y11" s="527" t="s">
        <v>98</v>
      </c>
      <c r="AA11" s="528">
        <v>6</v>
      </c>
      <c r="AB11" s="528" t="s">
        <v>331</v>
      </c>
      <c r="AC11" s="528" t="s">
        <v>332</v>
      </c>
      <c r="AD11" s="528">
        <v>6</v>
      </c>
      <c r="AE11" s="529">
        <v>700</v>
      </c>
      <c r="AF11" s="529">
        <v>730</v>
      </c>
    </row>
    <row r="12" spans="1:32" ht="15.6" x14ac:dyDescent="0.3">
      <c r="C12" s="10"/>
      <c r="U12" s="1"/>
      <c r="V12" s="179">
        <v>45474</v>
      </c>
      <c r="W12" s="179">
        <v>46234</v>
      </c>
      <c r="Y12" s="527" t="s">
        <v>333</v>
      </c>
      <c r="AA12" s="528">
        <v>7</v>
      </c>
      <c r="AB12" s="528" t="s">
        <v>334</v>
      </c>
      <c r="AC12" s="528" t="s">
        <v>335</v>
      </c>
      <c r="AD12" s="528">
        <v>6</v>
      </c>
      <c r="AE12" s="529">
        <v>700</v>
      </c>
      <c r="AF12" s="529">
        <v>730</v>
      </c>
    </row>
    <row r="13" spans="1:32" ht="15.6" x14ac:dyDescent="0.3">
      <c r="B13" s="522" t="s">
        <v>336</v>
      </c>
      <c r="C13" s="181" t="s">
        <v>337</v>
      </c>
      <c r="U13" s="1"/>
      <c r="V13" s="179">
        <v>45505</v>
      </c>
      <c r="W13" s="179">
        <v>46265</v>
      </c>
      <c r="AA13" s="528">
        <v>8</v>
      </c>
      <c r="AB13" s="528" t="s">
        <v>338</v>
      </c>
      <c r="AC13" s="528" t="s">
        <v>339</v>
      </c>
      <c r="AD13" s="528">
        <v>6</v>
      </c>
      <c r="AE13" s="529">
        <v>700</v>
      </c>
      <c r="AF13" s="529">
        <v>730</v>
      </c>
    </row>
    <row r="14" spans="1:32" ht="15.6" x14ac:dyDescent="0.3">
      <c r="C14" s="67"/>
      <c r="U14" s="1"/>
      <c r="V14" s="179">
        <v>45536</v>
      </c>
      <c r="W14" s="179">
        <v>46295</v>
      </c>
      <c r="AA14" s="528">
        <v>9</v>
      </c>
      <c r="AB14" s="528" t="s">
        <v>340</v>
      </c>
      <c r="AC14" s="528" t="s">
        <v>341</v>
      </c>
      <c r="AD14" s="528">
        <v>6</v>
      </c>
      <c r="AE14" s="529">
        <v>700</v>
      </c>
      <c r="AF14" s="529">
        <v>730</v>
      </c>
    </row>
    <row r="15" spans="1:32" ht="15.6" x14ac:dyDescent="0.3">
      <c r="B15" s="522" t="s">
        <v>342</v>
      </c>
      <c r="C15" s="186">
        <v>46023</v>
      </c>
      <c r="U15" s="1"/>
      <c r="V15" s="179">
        <v>45566</v>
      </c>
      <c r="W15" s="179">
        <v>46326</v>
      </c>
      <c r="AA15" s="528">
        <v>10</v>
      </c>
      <c r="AB15" s="528" t="s">
        <v>343</v>
      </c>
      <c r="AC15" s="528" t="s">
        <v>344</v>
      </c>
      <c r="AD15" s="528">
        <v>6</v>
      </c>
      <c r="AE15" s="529">
        <v>700</v>
      </c>
      <c r="AF15" s="529">
        <v>730</v>
      </c>
    </row>
    <row r="16" spans="1:32" ht="15.6" x14ac:dyDescent="0.3">
      <c r="C16" s="67"/>
      <c r="U16" s="1"/>
      <c r="V16" s="179">
        <v>45597</v>
      </c>
      <c r="W16" s="179">
        <v>46356</v>
      </c>
      <c r="AA16" s="528">
        <v>11</v>
      </c>
      <c r="AB16" s="528" t="s">
        <v>345</v>
      </c>
      <c r="AC16" s="528" t="s">
        <v>346</v>
      </c>
      <c r="AD16" s="528">
        <v>6</v>
      </c>
      <c r="AE16" s="529">
        <v>700</v>
      </c>
      <c r="AF16" s="529">
        <v>730</v>
      </c>
    </row>
    <row r="17" spans="2:32" ht="15.6" x14ac:dyDescent="0.3">
      <c r="B17" s="522" t="s">
        <v>347</v>
      </c>
      <c r="C17" s="186">
        <v>46387</v>
      </c>
      <c r="H17" s="524" t="s">
        <v>348</v>
      </c>
      <c r="I17" s="525" t="s">
        <v>349</v>
      </c>
      <c r="U17" s="1"/>
      <c r="V17" s="179">
        <v>45627</v>
      </c>
      <c r="W17" s="179">
        <v>46387</v>
      </c>
      <c r="AA17" s="528">
        <v>12</v>
      </c>
      <c r="AB17" s="528" t="s">
        <v>350</v>
      </c>
      <c r="AC17" s="528" t="s">
        <v>351</v>
      </c>
      <c r="AD17" s="528">
        <v>6</v>
      </c>
      <c r="AE17" s="529">
        <v>700</v>
      </c>
      <c r="AF17" s="529">
        <v>730</v>
      </c>
    </row>
    <row r="18" spans="2:32" ht="15.6" x14ac:dyDescent="0.3">
      <c r="C18" s="67"/>
      <c r="I18" s="525" t="s">
        <v>352</v>
      </c>
      <c r="U18" s="1"/>
      <c r="V18" s="179">
        <v>45658</v>
      </c>
      <c r="W18" s="179">
        <v>46418</v>
      </c>
      <c r="AA18" s="528">
        <v>13</v>
      </c>
      <c r="AB18" s="528" t="s">
        <v>353</v>
      </c>
      <c r="AC18" s="528" t="s">
        <v>354</v>
      </c>
      <c r="AD18" s="528">
        <v>6</v>
      </c>
      <c r="AE18" s="529">
        <v>700</v>
      </c>
      <c r="AF18" s="529">
        <v>730</v>
      </c>
    </row>
    <row r="19" spans="2:32" ht="15.6" x14ac:dyDescent="0.3">
      <c r="B19" s="522" t="s">
        <v>355</v>
      </c>
      <c r="C19" s="186" t="str">
        <f>_xlfn.CONCAT(TEXT(C15, "dd mmm yy"), " - ", TEXT(C17, "dd mmm yy"))</f>
        <v>01 Jan 26 - 31 Dec 26</v>
      </c>
      <c r="U19" s="1"/>
      <c r="V19" s="179">
        <v>45689</v>
      </c>
      <c r="W19" s="179">
        <v>46446</v>
      </c>
      <c r="AA19" s="528">
        <v>14</v>
      </c>
      <c r="AB19" s="528" t="s">
        <v>356</v>
      </c>
      <c r="AC19" s="528" t="s">
        <v>357</v>
      </c>
      <c r="AD19" s="528">
        <v>6</v>
      </c>
      <c r="AE19" s="529">
        <v>700</v>
      </c>
      <c r="AF19" s="529">
        <v>730</v>
      </c>
    </row>
    <row r="20" spans="2:32" ht="15.6" x14ac:dyDescent="0.3">
      <c r="C20" s="67"/>
      <c r="U20" s="1"/>
      <c r="V20" s="179">
        <v>45717</v>
      </c>
      <c r="W20" s="179">
        <v>46477</v>
      </c>
      <c r="AA20" s="528">
        <v>15</v>
      </c>
      <c r="AB20" s="528" t="s">
        <v>358</v>
      </c>
      <c r="AC20" s="528" t="s">
        <v>359</v>
      </c>
      <c r="AD20" s="528">
        <v>6</v>
      </c>
      <c r="AE20" s="529">
        <v>700</v>
      </c>
      <c r="AF20" s="529">
        <v>730</v>
      </c>
    </row>
    <row r="21" spans="2:32" ht="15.6" x14ac:dyDescent="0.3">
      <c r="B21" s="522" t="s">
        <v>360</v>
      </c>
      <c r="C21" s="366" t="s">
        <v>361</v>
      </c>
      <c r="U21" s="1"/>
      <c r="V21" s="179">
        <v>45748</v>
      </c>
      <c r="W21" s="179">
        <v>46507</v>
      </c>
      <c r="AA21" s="528">
        <v>16</v>
      </c>
      <c r="AB21" s="528" t="s">
        <v>362</v>
      </c>
      <c r="AC21" s="528" t="s">
        <v>363</v>
      </c>
      <c r="AD21" s="528">
        <v>6</v>
      </c>
      <c r="AE21" s="529">
        <v>700</v>
      </c>
      <c r="AF21" s="529">
        <v>730</v>
      </c>
    </row>
    <row r="22" spans="2:32" x14ac:dyDescent="0.3">
      <c r="U22" s="1"/>
      <c r="V22" s="179">
        <v>45778</v>
      </c>
      <c r="W22" s="179">
        <v>46538</v>
      </c>
      <c r="AA22" s="528">
        <v>17</v>
      </c>
      <c r="AB22" s="528" t="s">
        <v>364</v>
      </c>
      <c r="AC22" s="528" t="s">
        <v>365</v>
      </c>
      <c r="AD22" s="528">
        <v>6</v>
      </c>
      <c r="AE22" s="529">
        <v>700</v>
      </c>
      <c r="AF22" s="529">
        <v>730</v>
      </c>
    </row>
    <row r="23" spans="2:32" x14ac:dyDescent="0.3">
      <c r="U23" s="1"/>
      <c r="V23" s="179">
        <v>45809</v>
      </c>
      <c r="W23" s="179">
        <v>46568</v>
      </c>
      <c r="AA23" s="528">
        <v>18</v>
      </c>
      <c r="AB23" s="528" t="s">
        <v>366</v>
      </c>
      <c r="AC23" s="528" t="s">
        <v>367</v>
      </c>
      <c r="AD23" s="528">
        <v>6</v>
      </c>
      <c r="AE23" s="529">
        <v>700</v>
      </c>
      <c r="AF23" s="529">
        <v>730</v>
      </c>
    </row>
    <row r="24" spans="2:32" x14ac:dyDescent="0.3">
      <c r="U24" s="1"/>
      <c r="V24" s="179">
        <v>45839</v>
      </c>
      <c r="W24" s="179">
        <v>46599</v>
      </c>
      <c r="AA24" s="528">
        <v>19</v>
      </c>
      <c r="AB24" s="528" t="s">
        <v>368</v>
      </c>
      <c r="AC24" s="528" t="s">
        <v>369</v>
      </c>
      <c r="AD24" s="528">
        <v>6</v>
      </c>
      <c r="AE24" s="529">
        <v>700</v>
      </c>
      <c r="AF24" s="529">
        <v>730</v>
      </c>
    </row>
    <row r="25" spans="2:32" x14ac:dyDescent="0.3">
      <c r="U25" s="1"/>
      <c r="V25" s="179">
        <v>45870</v>
      </c>
      <c r="W25" s="179">
        <v>46630</v>
      </c>
      <c r="AA25" s="528">
        <v>20</v>
      </c>
      <c r="AB25" s="528" t="s">
        <v>370</v>
      </c>
      <c r="AC25" s="528" t="s">
        <v>371</v>
      </c>
      <c r="AD25" s="528">
        <v>6</v>
      </c>
      <c r="AE25" s="529">
        <v>700</v>
      </c>
      <c r="AF25" s="529">
        <v>730</v>
      </c>
    </row>
    <row r="26" spans="2:32" x14ac:dyDescent="0.3">
      <c r="U26" s="1"/>
      <c r="V26" s="179">
        <v>45901</v>
      </c>
      <c r="W26" s="179">
        <v>46660</v>
      </c>
      <c r="AA26" s="528">
        <v>21</v>
      </c>
      <c r="AB26" s="528" t="s">
        <v>372</v>
      </c>
      <c r="AC26" s="528" t="s">
        <v>373</v>
      </c>
      <c r="AD26" s="528">
        <v>6</v>
      </c>
      <c r="AE26" s="529">
        <v>700</v>
      </c>
      <c r="AF26" s="529">
        <v>730</v>
      </c>
    </row>
    <row r="27" spans="2:32" x14ac:dyDescent="0.3">
      <c r="U27" s="1"/>
      <c r="V27" s="179">
        <v>45931</v>
      </c>
      <c r="W27" s="179">
        <v>46691</v>
      </c>
      <c r="AA27" s="528">
        <v>22</v>
      </c>
      <c r="AB27" s="528" t="s">
        <v>374</v>
      </c>
      <c r="AC27" s="528" t="s">
        <v>375</v>
      </c>
      <c r="AD27" s="528">
        <v>6</v>
      </c>
      <c r="AE27" s="529">
        <v>700</v>
      </c>
      <c r="AF27" s="529">
        <v>730</v>
      </c>
    </row>
    <row r="28" spans="2:32" x14ac:dyDescent="0.3">
      <c r="H28" s="524" t="s">
        <v>376</v>
      </c>
      <c r="I28" s="525" t="s">
        <v>377</v>
      </c>
      <c r="U28" s="1"/>
      <c r="V28" s="179">
        <v>45962</v>
      </c>
      <c r="W28" s="179">
        <v>46721</v>
      </c>
      <c r="AA28" s="528">
        <v>23</v>
      </c>
      <c r="AB28" s="528" t="s">
        <v>378</v>
      </c>
      <c r="AC28" s="528" t="s">
        <v>379</v>
      </c>
      <c r="AD28" s="528">
        <v>6</v>
      </c>
      <c r="AE28" s="529">
        <v>700</v>
      </c>
      <c r="AF28" s="529">
        <v>730</v>
      </c>
    </row>
    <row r="29" spans="2:32" x14ac:dyDescent="0.3">
      <c r="H29" s="522" t="s">
        <v>380</v>
      </c>
      <c r="M29" s="522" t="s">
        <v>381</v>
      </c>
      <c r="U29" s="1"/>
      <c r="V29" s="179">
        <v>45992</v>
      </c>
      <c r="W29" s="179">
        <v>46752</v>
      </c>
      <c r="AA29" s="528">
        <v>24</v>
      </c>
      <c r="AB29" s="528" t="s">
        <v>382</v>
      </c>
      <c r="AC29" s="528" t="s">
        <v>383</v>
      </c>
      <c r="AD29" s="528">
        <v>12</v>
      </c>
      <c r="AE29" s="529">
        <v>700</v>
      </c>
      <c r="AF29" s="529" t="s">
        <v>1509</v>
      </c>
    </row>
    <row r="30" spans="2:32" x14ac:dyDescent="0.3">
      <c r="H30" s="522" t="s">
        <v>384</v>
      </c>
      <c r="M30" s="522" t="s">
        <v>385</v>
      </c>
      <c r="U30" s="1"/>
      <c r="V30" s="179">
        <v>46023</v>
      </c>
      <c r="W30" s="179">
        <v>46783</v>
      </c>
      <c r="AA30" s="528">
        <v>25</v>
      </c>
      <c r="AB30" s="528" t="s">
        <v>386</v>
      </c>
      <c r="AC30" s="528" t="s">
        <v>387</v>
      </c>
      <c r="AD30" s="528">
        <v>6</v>
      </c>
      <c r="AE30" s="529">
        <v>700</v>
      </c>
      <c r="AF30" s="529">
        <v>576</v>
      </c>
    </row>
    <row r="31" spans="2:32" x14ac:dyDescent="0.3">
      <c r="H31" s="522" t="s">
        <v>388</v>
      </c>
      <c r="U31" s="1"/>
      <c r="V31" s="179">
        <v>46054</v>
      </c>
      <c r="W31" s="179">
        <v>46812</v>
      </c>
      <c r="AA31" s="528">
        <v>26</v>
      </c>
      <c r="AB31" s="528" t="s">
        <v>389</v>
      </c>
      <c r="AC31" s="528" t="s">
        <v>390</v>
      </c>
      <c r="AD31" s="528">
        <v>6</v>
      </c>
      <c r="AE31" s="529">
        <v>1000</v>
      </c>
      <c r="AF31" s="529" t="s">
        <v>1509</v>
      </c>
    </row>
    <row r="32" spans="2:32" x14ac:dyDescent="0.3">
      <c r="H32" s="522" t="s">
        <v>391</v>
      </c>
      <c r="U32" s="1"/>
      <c r="V32" s="179">
        <v>46082</v>
      </c>
      <c r="W32" s="179">
        <v>46843</v>
      </c>
      <c r="AA32" s="528">
        <v>27</v>
      </c>
      <c r="AB32" s="528" t="s">
        <v>392</v>
      </c>
      <c r="AC32" s="528" t="s">
        <v>393</v>
      </c>
      <c r="AD32" s="528">
        <v>6</v>
      </c>
      <c r="AE32" s="529">
        <v>1000</v>
      </c>
      <c r="AF32" s="529">
        <v>690</v>
      </c>
    </row>
    <row r="33" spans="8:32" x14ac:dyDescent="0.3">
      <c r="H33" s="522" t="s">
        <v>394</v>
      </c>
      <c r="U33" s="1"/>
      <c r="V33" s="179">
        <v>46113</v>
      </c>
      <c r="W33" s="179">
        <v>46873</v>
      </c>
      <c r="AA33" s="528">
        <v>28</v>
      </c>
      <c r="AB33" s="528" t="s">
        <v>395</v>
      </c>
      <c r="AC33" s="528" t="s">
        <v>396</v>
      </c>
      <c r="AD33" s="528">
        <v>6</v>
      </c>
      <c r="AE33" s="529">
        <v>500</v>
      </c>
      <c r="AF33" s="529">
        <v>1100</v>
      </c>
    </row>
    <row r="34" spans="8:32" x14ac:dyDescent="0.3">
      <c r="V34" s="179">
        <v>46143</v>
      </c>
      <c r="W34" s="179">
        <v>46904</v>
      </c>
      <c r="AA34" s="528">
        <v>29</v>
      </c>
      <c r="AB34" s="528" t="s">
        <v>397</v>
      </c>
      <c r="AC34" s="528" t="s">
        <v>398</v>
      </c>
      <c r="AD34" s="528">
        <v>6</v>
      </c>
      <c r="AE34" s="529">
        <v>500</v>
      </c>
      <c r="AF34" s="529">
        <v>1100</v>
      </c>
    </row>
    <row r="35" spans="8:32" x14ac:dyDescent="0.3">
      <c r="V35" s="179">
        <v>46174</v>
      </c>
      <c r="W35" s="179">
        <v>46934</v>
      </c>
      <c r="AA35" s="528">
        <v>30</v>
      </c>
      <c r="AB35" s="528" t="s">
        <v>399</v>
      </c>
      <c r="AC35" s="528" t="s">
        <v>400</v>
      </c>
      <c r="AD35" s="528">
        <v>6</v>
      </c>
      <c r="AE35" s="529">
        <v>700</v>
      </c>
      <c r="AF35" s="529">
        <v>1520</v>
      </c>
    </row>
    <row r="36" spans="8:32" x14ac:dyDescent="0.3">
      <c r="V36" s="179">
        <v>46204</v>
      </c>
      <c r="W36" s="179">
        <v>46965</v>
      </c>
      <c r="AA36" s="528">
        <v>31</v>
      </c>
      <c r="AB36" s="528" t="s">
        <v>401</v>
      </c>
      <c r="AC36" s="528" t="s">
        <v>402</v>
      </c>
      <c r="AD36" s="528">
        <v>6</v>
      </c>
      <c r="AE36" s="529">
        <v>750</v>
      </c>
      <c r="AF36" s="529">
        <v>770</v>
      </c>
    </row>
    <row r="37" spans="8:32" x14ac:dyDescent="0.3">
      <c r="V37" s="179">
        <v>46235</v>
      </c>
      <c r="W37" s="179">
        <v>46996</v>
      </c>
      <c r="AA37" s="528">
        <v>32</v>
      </c>
      <c r="AB37" s="528" t="s">
        <v>403</v>
      </c>
      <c r="AC37" s="528" t="s">
        <v>404</v>
      </c>
      <c r="AD37" s="528">
        <v>1</v>
      </c>
      <c r="AE37" s="529">
        <v>700</v>
      </c>
      <c r="AF37" s="529" t="s">
        <v>1509</v>
      </c>
    </row>
    <row r="38" spans="8:32" x14ac:dyDescent="0.3">
      <c r="V38" s="179">
        <v>46266</v>
      </c>
      <c r="W38" s="179">
        <v>47026</v>
      </c>
      <c r="AA38" s="528">
        <v>33</v>
      </c>
      <c r="AB38" s="528" t="s">
        <v>405</v>
      </c>
      <c r="AC38" s="528" t="s">
        <v>406</v>
      </c>
      <c r="AD38" s="528">
        <v>1</v>
      </c>
      <c r="AE38" s="529">
        <v>700</v>
      </c>
      <c r="AF38" s="529" t="s">
        <v>1509</v>
      </c>
    </row>
    <row r="39" spans="8:32" x14ac:dyDescent="0.3">
      <c r="V39" s="179">
        <v>46296</v>
      </c>
      <c r="W39" s="179">
        <v>47057</v>
      </c>
      <c r="AA39" s="528">
        <v>34</v>
      </c>
      <c r="AB39" s="528" t="s">
        <v>407</v>
      </c>
      <c r="AC39" s="528" t="s">
        <v>408</v>
      </c>
      <c r="AD39" s="528">
        <v>1</v>
      </c>
      <c r="AE39" s="529">
        <v>700</v>
      </c>
      <c r="AF39" s="529" t="s">
        <v>1509</v>
      </c>
    </row>
    <row r="40" spans="8:32" x14ac:dyDescent="0.3">
      <c r="V40" s="179">
        <v>46327</v>
      </c>
      <c r="W40" s="179">
        <v>47087</v>
      </c>
      <c r="AA40" s="528">
        <v>35</v>
      </c>
      <c r="AB40" s="528" t="s">
        <v>409</v>
      </c>
      <c r="AC40" s="528" t="s">
        <v>410</v>
      </c>
      <c r="AD40" s="528">
        <v>6</v>
      </c>
      <c r="AE40" s="529">
        <v>700</v>
      </c>
      <c r="AF40" s="529">
        <v>7100</v>
      </c>
    </row>
    <row r="41" spans="8:32" x14ac:dyDescent="0.3">
      <c r="V41" s="179">
        <v>46357</v>
      </c>
      <c r="W41" s="179">
        <v>47118</v>
      </c>
      <c r="AA41" s="528">
        <v>36</v>
      </c>
      <c r="AB41" s="528" t="s">
        <v>411</v>
      </c>
      <c r="AC41" s="528" t="s">
        <v>412</v>
      </c>
      <c r="AD41" s="528">
        <v>12</v>
      </c>
      <c r="AE41" s="529">
        <v>700</v>
      </c>
      <c r="AF41" s="529">
        <v>12000</v>
      </c>
    </row>
    <row r="42" spans="8:32" x14ac:dyDescent="0.3">
      <c r="V42" s="530"/>
      <c r="W42" s="179">
        <v>47149</v>
      </c>
      <c r="AA42" s="528">
        <v>37</v>
      </c>
      <c r="AB42" s="528" t="s">
        <v>413</v>
      </c>
      <c r="AC42" s="528" t="s">
        <v>414</v>
      </c>
      <c r="AD42" s="528">
        <v>6</v>
      </c>
      <c r="AE42" s="529">
        <v>700</v>
      </c>
      <c r="AF42" s="529">
        <v>9700</v>
      </c>
    </row>
    <row r="43" spans="8:32" x14ac:dyDescent="0.3">
      <c r="V43" s="530"/>
      <c r="W43" s="179">
        <v>47177</v>
      </c>
      <c r="AA43" s="528">
        <v>38</v>
      </c>
      <c r="AB43" s="528" t="s">
        <v>415</v>
      </c>
      <c r="AC43" s="528" t="s">
        <v>416</v>
      </c>
      <c r="AD43" s="528">
        <v>6</v>
      </c>
      <c r="AE43" s="529">
        <v>700</v>
      </c>
      <c r="AF43" s="529" t="s">
        <v>1509</v>
      </c>
    </row>
    <row r="44" spans="8:32" x14ac:dyDescent="0.3">
      <c r="V44" s="530"/>
      <c r="W44" s="179">
        <v>47208</v>
      </c>
      <c r="AA44" s="528">
        <v>39</v>
      </c>
      <c r="AB44" s="528" t="s">
        <v>417</v>
      </c>
      <c r="AC44" s="528" t="s">
        <v>418</v>
      </c>
      <c r="AD44" s="528">
        <v>6</v>
      </c>
      <c r="AE44" s="529">
        <v>700</v>
      </c>
      <c r="AF44" s="529">
        <v>9700</v>
      </c>
    </row>
    <row r="45" spans="8:32" x14ac:dyDescent="0.3">
      <c r="V45" s="530"/>
      <c r="W45" s="179">
        <v>47238</v>
      </c>
      <c r="AA45" s="528">
        <v>40</v>
      </c>
      <c r="AB45" s="528" t="s">
        <v>419</v>
      </c>
      <c r="AC45" s="528" t="s">
        <v>420</v>
      </c>
      <c r="AD45" s="528">
        <v>6</v>
      </c>
      <c r="AE45" s="529">
        <v>700</v>
      </c>
      <c r="AF45" s="529">
        <v>7190</v>
      </c>
    </row>
    <row r="46" spans="8:32" x14ac:dyDescent="0.3">
      <c r="V46" s="530"/>
      <c r="W46" s="179">
        <v>47269</v>
      </c>
      <c r="AA46" s="528">
        <v>41</v>
      </c>
      <c r="AB46" s="528" t="s">
        <v>421</v>
      </c>
      <c r="AC46" s="528" t="s">
        <v>422</v>
      </c>
      <c r="AD46" s="528">
        <v>3</v>
      </c>
      <c r="AE46" s="529">
        <v>700</v>
      </c>
      <c r="AF46" s="529">
        <v>250200</v>
      </c>
    </row>
    <row r="47" spans="8:32" x14ac:dyDescent="0.3">
      <c r="V47" s="530"/>
      <c r="W47" s="179">
        <v>47299</v>
      </c>
      <c r="AA47" s="528">
        <v>42</v>
      </c>
      <c r="AB47" s="528" t="s">
        <v>423</v>
      </c>
      <c r="AC47" s="528" t="s">
        <v>424</v>
      </c>
      <c r="AD47" s="528">
        <v>6</v>
      </c>
      <c r="AE47" s="529">
        <v>700</v>
      </c>
      <c r="AF47" s="529">
        <v>11810</v>
      </c>
    </row>
    <row r="48" spans="8:32" x14ac:dyDescent="0.3">
      <c r="V48" s="530"/>
      <c r="W48" s="179">
        <v>47330</v>
      </c>
      <c r="AA48" s="528">
        <v>43</v>
      </c>
      <c r="AB48" s="528" t="s">
        <v>425</v>
      </c>
      <c r="AC48" s="528" t="s">
        <v>426</v>
      </c>
      <c r="AD48" s="528">
        <v>12</v>
      </c>
      <c r="AE48" s="529">
        <v>700</v>
      </c>
      <c r="AF48" s="529" t="s">
        <v>1509</v>
      </c>
    </row>
    <row r="49" spans="8:32" x14ac:dyDescent="0.3">
      <c r="V49" s="530"/>
      <c r="W49" s="179">
        <v>47361</v>
      </c>
      <c r="AA49" s="528">
        <v>44</v>
      </c>
      <c r="AB49" s="528" t="s">
        <v>427</v>
      </c>
      <c r="AC49" s="528" t="s">
        <v>428</v>
      </c>
      <c r="AD49" s="528">
        <v>6</v>
      </c>
      <c r="AE49" s="529">
        <v>700</v>
      </c>
      <c r="AF49" s="529">
        <v>7100</v>
      </c>
    </row>
    <row r="50" spans="8:32" x14ac:dyDescent="0.3">
      <c r="V50" s="530"/>
      <c r="W50" s="179">
        <v>47391</v>
      </c>
      <c r="AA50" s="528">
        <v>45</v>
      </c>
      <c r="AB50" s="528" t="s">
        <v>429</v>
      </c>
      <c r="AC50" s="528" t="s">
        <v>430</v>
      </c>
      <c r="AD50" s="528">
        <v>6</v>
      </c>
      <c r="AE50" s="529">
        <v>700</v>
      </c>
      <c r="AF50" s="529" t="s">
        <v>1509</v>
      </c>
    </row>
    <row r="51" spans="8:32" x14ac:dyDescent="0.3">
      <c r="V51" s="530"/>
      <c r="W51" s="179">
        <v>47422</v>
      </c>
      <c r="AA51" s="528">
        <v>46</v>
      </c>
      <c r="AB51" s="528" t="s">
        <v>431</v>
      </c>
      <c r="AC51" s="528" t="s">
        <v>432</v>
      </c>
      <c r="AD51" s="528">
        <v>12</v>
      </c>
      <c r="AE51" s="529">
        <v>700</v>
      </c>
      <c r="AF51" s="529">
        <v>7890</v>
      </c>
    </row>
    <row r="52" spans="8:32" x14ac:dyDescent="0.3">
      <c r="V52" s="530"/>
      <c r="W52" s="179">
        <v>47452</v>
      </c>
      <c r="AA52" s="528">
        <v>47</v>
      </c>
      <c r="AB52" s="528" t="s">
        <v>433</v>
      </c>
      <c r="AC52" s="528" t="s">
        <v>434</v>
      </c>
      <c r="AD52" s="528">
        <v>6</v>
      </c>
      <c r="AE52" s="529">
        <v>700</v>
      </c>
      <c r="AF52" s="529">
        <v>12000</v>
      </c>
    </row>
    <row r="53" spans="8:32" x14ac:dyDescent="0.3">
      <c r="V53" s="530"/>
      <c r="W53" s="179">
        <v>47483</v>
      </c>
      <c r="AA53" s="528">
        <v>48</v>
      </c>
      <c r="AB53" s="528" t="s">
        <v>435</v>
      </c>
      <c r="AC53" s="528" t="s">
        <v>436</v>
      </c>
      <c r="AD53" s="528">
        <v>4</v>
      </c>
      <c r="AE53" s="529">
        <v>700</v>
      </c>
      <c r="AF53" s="529">
        <v>44900</v>
      </c>
    </row>
    <row r="54" spans="8:32" x14ac:dyDescent="0.3">
      <c r="AA54" s="528">
        <v>49</v>
      </c>
      <c r="AB54" s="528" t="s">
        <v>437</v>
      </c>
      <c r="AC54" s="528" t="s">
        <v>438</v>
      </c>
      <c r="AD54" s="528">
        <v>12</v>
      </c>
      <c r="AE54" s="529">
        <v>700</v>
      </c>
      <c r="AF54" s="529" t="s">
        <v>1509</v>
      </c>
    </row>
    <row r="55" spans="8:32" x14ac:dyDescent="0.3">
      <c r="H55" s="524" t="s">
        <v>439</v>
      </c>
      <c r="I55" s="525" t="s">
        <v>440</v>
      </c>
      <c r="AA55" s="528">
        <v>50</v>
      </c>
      <c r="AB55" s="528" t="s">
        <v>441</v>
      </c>
      <c r="AC55" s="528" t="s">
        <v>442</v>
      </c>
      <c r="AD55" s="528">
        <v>1</v>
      </c>
      <c r="AE55" s="529">
        <v>700</v>
      </c>
      <c r="AF55" s="529" t="s">
        <v>1509</v>
      </c>
    </row>
    <row r="56" spans="8:32" x14ac:dyDescent="0.3">
      <c r="AA56" s="528">
        <v>51</v>
      </c>
      <c r="AB56" s="528" t="s">
        <v>443</v>
      </c>
      <c r="AC56" s="528" t="s">
        <v>444</v>
      </c>
      <c r="AD56" s="528">
        <v>1</v>
      </c>
      <c r="AE56" s="529">
        <v>700</v>
      </c>
      <c r="AF56" s="529" t="s">
        <v>1509</v>
      </c>
    </row>
    <row r="57" spans="8:32" x14ac:dyDescent="0.3">
      <c r="AA57" s="528">
        <v>52</v>
      </c>
      <c r="AB57" s="528" t="s">
        <v>445</v>
      </c>
      <c r="AC57" s="528" t="s">
        <v>446</v>
      </c>
      <c r="AD57" s="528">
        <v>1</v>
      </c>
      <c r="AE57" s="529">
        <v>700</v>
      </c>
      <c r="AF57" s="529">
        <v>68700</v>
      </c>
    </row>
    <row r="58" spans="8:32" x14ac:dyDescent="0.3">
      <c r="AA58" s="528">
        <v>53</v>
      </c>
      <c r="AB58" s="528" t="s">
        <v>447</v>
      </c>
      <c r="AC58" s="528" t="s">
        <v>448</v>
      </c>
      <c r="AD58" s="528">
        <v>12</v>
      </c>
      <c r="AE58" s="529">
        <v>700</v>
      </c>
      <c r="AF58" s="529">
        <v>4600</v>
      </c>
    </row>
    <row r="59" spans="8:32" x14ac:dyDescent="0.3">
      <c r="AA59" s="528">
        <v>54</v>
      </c>
      <c r="AB59" s="528" t="s">
        <v>449</v>
      </c>
      <c r="AC59" s="528" t="s">
        <v>450</v>
      </c>
      <c r="AD59" s="528">
        <v>1</v>
      </c>
      <c r="AE59" s="529">
        <v>700</v>
      </c>
      <c r="AF59" s="529">
        <v>35700</v>
      </c>
    </row>
    <row r="60" spans="8:32" x14ac:dyDescent="0.3">
      <c r="AA60" s="528">
        <v>55</v>
      </c>
      <c r="AB60" s="528" t="s">
        <v>451</v>
      </c>
      <c r="AC60" s="528" t="s">
        <v>452</v>
      </c>
      <c r="AD60" s="528">
        <v>1</v>
      </c>
      <c r="AE60" s="529">
        <v>700</v>
      </c>
      <c r="AF60" s="529" t="s">
        <v>1509</v>
      </c>
    </row>
    <row r="61" spans="8:32" x14ac:dyDescent="0.3">
      <c r="AA61" s="528">
        <v>56</v>
      </c>
      <c r="AB61" s="528" t="s">
        <v>453</v>
      </c>
      <c r="AC61" s="528" t="s">
        <v>454</v>
      </c>
      <c r="AD61" s="528">
        <v>12</v>
      </c>
      <c r="AE61" s="529">
        <v>700</v>
      </c>
      <c r="AF61" s="529" t="s">
        <v>1509</v>
      </c>
    </row>
    <row r="62" spans="8:32" x14ac:dyDescent="0.3">
      <c r="AA62" s="528">
        <v>57</v>
      </c>
      <c r="AB62" s="528" t="s">
        <v>455</v>
      </c>
      <c r="AC62" s="528" t="s">
        <v>456</v>
      </c>
      <c r="AD62" s="528">
        <v>12</v>
      </c>
      <c r="AE62" s="529">
        <v>700</v>
      </c>
      <c r="AF62" s="529" t="s">
        <v>1509</v>
      </c>
    </row>
    <row r="63" spans="8:32" x14ac:dyDescent="0.3">
      <c r="AA63" s="528">
        <v>58</v>
      </c>
      <c r="AB63" s="528" t="s">
        <v>457</v>
      </c>
      <c r="AC63" s="528" t="s">
        <v>458</v>
      </c>
      <c r="AD63" s="528">
        <v>3</v>
      </c>
      <c r="AE63" s="529">
        <v>700</v>
      </c>
      <c r="AF63" s="529">
        <v>123000</v>
      </c>
    </row>
    <row r="64" spans="8:32" x14ac:dyDescent="0.3">
      <c r="AA64" s="528">
        <v>59</v>
      </c>
      <c r="AB64" s="528" t="s">
        <v>459</v>
      </c>
      <c r="AC64" s="528" t="s">
        <v>460</v>
      </c>
      <c r="AD64" s="528">
        <v>3</v>
      </c>
      <c r="AE64" s="529">
        <v>700</v>
      </c>
      <c r="AF64" s="529">
        <v>287200</v>
      </c>
    </row>
    <row r="65" spans="27:32" x14ac:dyDescent="0.3">
      <c r="AA65" s="528">
        <v>60</v>
      </c>
      <c r="AB65" s="528" t="s">
        <v>461</v>
      </c>
      <c r="AC65" s="528" t="s">
        <v>462</v>
      </c>
      <c r="AD65" s="528">
        <v>6</v>
      </c>
      <c r="AE65" s="529">
        <v>700</v>
      </c>
      <c r="AF65" s="529" t="s">
        <v>1509</v>
      </c>
    </row>
    <row r="66" spans="27:32" x14ac:dyDescent="0.3">
      <c r="AA66" s="528">
        <v>61</v>
      </c>
      <c r="AB66" s="528" t="s">
        <v>463</v>
      </c>
      <c r="AC66" s="528" t="s">
        <v>464</v>
      </c>
      <c r="AD66" s="528">
        <v>12</v>
      </c>
      <c r="AE66" s="529">
        <v>700</v>
      </c>
      <c r="AF66" s="529">
        <v>5150</v>
      </c>
    </row>
    <row r="67" spans="27:32" x14ac:dyDescent="0.3">
      <c r="AA67" s="528">
        <v>62</v>
      </c>
      <c r="AB67" s="528" t="s">
        <v>465</v>
      </c>
      <c r="AC67" s="528" t="s">
        <v>466</v>
      </c>
      <c r="AD67" s="528">
        <v>6</v>
      </c>
      <c r="AE67" s="529">
        <v>700</v>
      </c>
      <c r="AF67" s="529">
        <v>8600</v>
      </c>
    </row>
    <row r="68" spans="27:32" x14ac:dyDescent="0.3">
      <c r="AA68" s="528">
        <v>63</v>
      </c>
      <c r="AB68" s="528" t="s">
        <v>467</v>
      </c>
      <c r="AC68" s="528" t="s">
        <v>468</v>
      </c>
      <c r="AD68" s="528">
        <v>3</v>
      </c>
      <c r="AE68" s="529">
        <v>700</v>
      </c>
      <c r="AF68" s="529">
        <v>24350</v>
      </c>
    </row>
    <row r="69" spans="27:32" x14ac:dyDescent="0.3">
      <c r="AA69" s="528">
        <v>64</v>
      </c>
      <c r="AB69" s="528" t="s">
        <v>469</v>
      </c>
      <c r="AC69" s="528" t="s">
        <v>470</v>
      </c>
      <c r="AD69" s="528">
        <v>12</v>
      </c>
      <c r="AE69" s="529">
        <v>700</v>
      </c>
      <c r="AF69" s="529" t="s">
        <v>1509</v>
      </c>
    </row>
    <row r="70" spans="27:32" x14ac:dyDescent="0.3">
      <c r="AA70" s="528">
        <v>65</v>
      </c>
      <c r="AB70" s="528" t="s">
        <v>471</v>
      </c>
      <c r="AC70" s="528" t="s">
        <v>472</v>
      </c>
      <c r="AD70" s="528">
        <v>6</v>
      </c>
      <c r="AE70" s="529">
        <v>700</v>
      </c>
      <c r="AF70" s="529">
        <v>19950</v>
      </c>
    </row>
    <row r="71" spans="27:32" x14ac:dyDescent="0.3">
      <c r="AA71" s="528">
        <v>66</v>
      </c>
      <c r="AB71" s="528" t="s">
        <v>473</v>
      </c>
      <c r="AC71" s="528" t="s">
        <v>474</v>
      </c>
      <c r="AD71" s="528">
        <v>12</v>
      </c>
      <c r="AE71" s="529">
        <v>700</v>
      </c>
      <c r="AF71" s="529" t="s">
        <v>1509</v>
      </c>
    </row>
    <row r="72" spans="27:32" x14ac:dyDescent="0.3">
      <c r="AA72" s="528">
        <v>67</v>
      </c>
      <c r="AB72" s="528" t="s">
        <v>475</v>
      </c>
      <c r="AC72" s="528" t="s">
        <v>476</v>
      </c>
      <c r="AD72" s="528">
        <v>6</v>
      </c>
      <c r="AE72" s="529">
        <v>700</v>
      </c>
      <c r="AF72" s="529">
        <v>22160</v>
      </c>
    </row>
    <row r="73" spans="27:32" x14ac:dyDescent="0.3">
      <c r="AA73" s="528">
        <v>68</v>
      </c>
      <c r="AB73" s="528" t="s">
        <v>477</v>
      </c>
      <c r="AC73" s="528" t="s">
        <v>478</v>
      </c>
      <c r="AD73" s="528">
        <v>1</v>
      </c>
      <c r="AE73" s="529">
        <v>4200</v>
      </c>
      <c r="AF73" s="529" t="s">
        <v>1509</v>
      </c>
    </row>
    <row r="74" spans="27:32" x14ac:dyDescent="0.3">
      <c r="AA74" s="528">
        <v>69</v>
      </c>
      <c r="AB74" s="528" t="s">
        <v>479</v>
      </c>
      <c r="AC74" s="528" t="s">
        <v>480</v>
      </c>
      <c r="AD74" s="528">
        <v>12</v>
      </c>
      <c r="AE74" s="529">
        <v>700</v>
      </c>
      <c r="AF74" s="529">
        <v>779</v>
      </c>
    </row>
    <row r="75" spans="27:32" x14ac:dyDescent="0.3">
      <c r="AA75" s="528">
        <v>70</v>
      </c>
      <c r="AB75" s="528" t="s">
        <v>481</v>
      </c>
      <c r="AC75" s="528" t="s">
        <v>482</v>
      </c>
      <c r="AD75" s="528">
        <v>6</v>
      </c>
      <c r="AE75" s="529">
        <v>700</v>
      </c>
      <c r="AF75" s="529">
        <v>1150</v>
      </c>
    </row>
    <row r="76" spans="27:32" x14ac:dyDescent="0.3">
      <c r="AA76" s="528">
        <v>71</v>
      </c>
      <c r="AB76" s="528" t="s">
        <v>483</v>
      </c>
      <c r="AC76" s="528" t="s">
        <v>484</v>
      </c>
      <c r="AD76" s="528">
        <v>6</v>
      </c>
      <c r="AE76" s="529">
        <v>700</v>
      </c>
      <c r="AF76" s="529">
        <v>1150</v>
      </c>
    </row>
    <row r="77" spans="27:32" x14ac:dyDescent="0.3">
      <c r="AA77" s="528">
        <v>72</v>
      </c>
      <c r="AB77" s="528" t="s">
        <v>485</v>
      </c>
      <c r="AC77" s="528" t="s">
        <v>486</v>
      </c>
      <c r="AD77" s="528">
        <v>6</v>
      </c>
      <c r="AE77" s="529">
        <v>700</v>
      </c>
      <c r="AF77" s="529" t="s">
        <v>1509</v>
      </c>
    </row>
    <row r="78" spans="27:32" x14ac:dyDescent="0.3">
      <c r="AA78" s="528">
        <v>73</v>
      </c>
      <c r="AB78" s="528" t="s">
        <v>487</v>
      </c>
      <c r="AC78" s="528" t="s">
        <v>488</v>
      </c>
      <c r="AD78" s="528">
        <v>6</v>
      </c>
      <c r="AE78" s="529">
        <v>700</v>
      </c>
      <c r="AF78" s="529">
        <v>1730</v>
      </c>
    </row>
    <row r="79" spans="27:32" x14ac:dyDescent="0.3">
      <c r="AA79" s="528">
        <v>74</v>
      </c>
      <c r="AB79" s="528" t="s">
        <v>489</v>
      </c>
      <c r="AC79" s="528" t="s">
        <v>490</v>
      </c>
      <c r="AD79" s="528">
        <v>12</v>
      </c>
      <c r="AE79" s="529">
        <v>1000</v>
      </c>
      <c r="AF79" s="529">
        <v>1040</v>
      </c>
    </row>
    <row r="80" spans="27:32" x14ac:dyDescent="0.3">
      <c r="AA80" s="528">
        <v>75</v>
      </c>
      <c r="AB80" s="528" t="s">
        <v>491</v>
      </c>
      <c r="AC80" s="528" t="s">
        <v>492</v>
      </c>
      <c r="AD80" s="528">
        <v>12</v>
      </c>
      <c r="AE80" s="529">
        <v>700</v>
      </c>
      <c r="AF80" s="529">
        <v>830</v>
      </c>
    </row>
    <row r="81" spans="8:32" x14ac:dyDescent="0.3">
      <c r="AA81" s="528">
        <v>76</v>
      </c>
      <c r="AB81" s="528" t="s">
        <v>493</v>
      </c>
      <c r="AC81" s="528" t="s">
        <v>494</v>
      </c>
      <c r="AD81" s="528">
        <v>6</v>
      </c>
      <c r="AE81" s="529">
        <v>700</v>
      </c>
      <c r="AF81" s="529" t="s">
        <v>1509</v>
      </c>
    </row>
    <row r="82" spans="8:32" x14ac:dyDescent="0.3">
      <c r="AA82" s="528">
        <v>77</v>
      </c>
      <c r="AB82" s="528" t="s">
        <v>495</v>
      </c>
      <c r="AC82" s="528" t="s">
        <v>496</v>
      </c>
      <c r="AD82" s="528">
        <v>6</v>
      </c>
      <c r="AE82" s="529">
        <v>700</v>
      </c>
      <c r="AF82" s="529">
        <v>2990</v>
      </c>
    </row>
    <row r="83" spans="8:32" x14ac:dyDescent="0.3">
      <c r="AA83" s="528">
        <v>78</v>
      </c>
      <c r="AB83" s="528" t="s">
        <v>497</v>
      </c>
      <c r="AC83" s="528" t="s">
        <v>498</v>
      </c>
      <c r="AD83" s="528">
        <v>6</v>
      </c>
      <c r="AE83" s="529">
        <v>700</v>
      </c>
      <c r="AF83" s="529">
        <v>870</v>
      </c>
    </row>
    <row r="84" spans="8:32" x14ac:dyDescent="0.3">
      <c r="AA84" s="528">
        <v>79</v>
      </c>
      <c r="AB84" s="528" t="s">
        <v>499</v>
      </c>
      <c r="AC84" s="528" t="s">
        <v>500</v>
      </c>
      <c r="AD84" s="528">
        <v>6</v>
      </c>
      <c r="AE84" s="529">
        <v>700</v>
      </c>
      <c r="AF84" s="529" t="s">
        <v>1509</v>
      </c>
    </row>
    <row r="85" spans="8:32" x14ac:dyDescent="0.3">
      <c r="AA85" s="528">
        <v>80</v>
      </c>
      <c r="AB85" s="528" t="s">
        <v>501</v>
      </c>
      <c r="AC85" s="528" t="s">
        <v>502</v>
      </c>
      <c r="AD85" s="528">
        <v>6</v>
      </c>
      <c r="AE85" s="529">
        <v>700</v>
      </c>
      <c r="AF85" s="529">
        <v>6930</v>
      </c>
    </row>
    <row r="86" spans="8:32" x14ac:dyDescent="0.3">
      <c r="AA86" s="528">
        <v>81</v>
      </c>
      <c r="AB86" s="528" t="s">
        <v>503</v>
      </c>
      <c r="AC86" s="528" t="s">
        <v>504</v>
      </c>
      <c r="AD86" s="528">
        <v>6</v>
      </c>
      <c r="AE86" s="529">
        <v>700</v>
      </c>
      <c r="AF86" s="529">
        <v>3930</v>
      </c>
    </row>
    <row r="87" spans="8:32" x14ac:dyDescent="0.3">
      <c r="AA87" s="528">
        <v>82</v>
      </c>
      <c r="AB87" s="528" t="s">
        <v>505</v>
      </c>
      <c r="AC87" s="528" t="s">
        <v>506</v>
      </c>
      <c r="AD87" s="528">
        <v>6</v>
      </c>
      <c r="AE87" s="529">
        <v>700</v>
      </c>
      <c r="AF87" s="529">
        <v>2595</v>
      </c>
    </row>
    <row r="88" spans="8:32" x14ac:dyDescent="0.3">
      <c r="AA88" s="528">
        <v>83</v>
      </c>
      <c r="AB88" s="528" t="s">
        <v>507</v>
      </c>
      <c r="AC88" s="528" t="s">
        <v>508</v>
      </c>
      <c r="AD88" s="528">
        <v>6</v>
      </c>
      <c r="AE88" s="529">
        <v>700</v>
      </c>
      <c r="AF88" s="529">
        <v>10500</v>
      </c>
    </row>
    <row r="89" spans="8:32" x14ac:dyDescent="0.3">
      <c r="AA89" s="528">
        <v>84</v>
      </c>
      <c r="AB89" s="528" t="s">
        <v>509</v>
      </c>
      <c r="AC89" s="528" t="s">
        <v>510</v>
      </c>
      <c r="AD89" s="528">
        <v>6</v>
      </c>
      <c r="AE89" s="529">
        <v>700</v>
      </c>
      <c r="AF89" s="529" t="s">
        <v>1509</v>
      </c>
    </row>
    <row r="90" spans="8:32" x14ac:dyDescent="0.3">
      <c r="AA90" s="528">
        <v>85</v>
      </c>
      <c r="AB90" s="528" t="s">
        <v>511</v>
      </c>
      <c r="AC90" s="528" t="s">
        <v>512</v>
      </c>
      <c r="AD90" s="528">
        <v>6</v>
      </c>
      <c r="AE90" s="529">
        <v>700</v>
      </c>
      <c r="AF90" s="529">
        <v>5480</v>
      </c>
    </row>
    <row r="91" spans="8:32" x14ac:dyDescent="0.3">
      <c r="AA91" s="528">
        <v>86</v>
      </c>
      <c r="AB91" s="528" t="s">
        <v>513</v>
      </c>
      <c r="AC91" s="528" t="s">
        <v>514</v>
      </c>
      <c r="AD91" s="528">
        <v>6</v>
      </c>
      <c r="AE91" s="529">
        <v>700</v>
      </c>
      <c r="AF91" s="529" t="s">
        <v>1509</v>
      </c>
    </row>
    <row r="92" spans="8:32" x14ac:dyDescent="0.3">
      <c r="AA92" s="528">
        <v>87</v>
      </c>
      <c r="AB92" s="528" t="s">
        <v>515</v>
      </c>
      <c r="AC92" s="528" t="s">
        <v>516</v>
      </c>
      <c r="AD92" s="528">
        <v>6</v>
      </c>
      <c r="AE92" s="529">
        <v>700</v>
      </c>
      <c r="AF92" s="529">
        <v>3930</v>
      </c>
    </row>
    <row r="93" spans="8:32" x14ac:dyDescent="0.3">
      <c r="AA93" s="528">
        <v>88</v>
      </c>
      <c r="AB93" s="528" t="s">
        <v>517</v>
      </c>
      <c r="AC93" s="528" t="s">
        <v>518</v>
      </c>
      <c r="AD93" s="528">
        <v>6</v>
      </c>
      <c r="AE93" s="529">
        <v>700</v>
      </c>
      <c r="AF93" s="529">
        <v>6200</v>
      </c>
    </row>
    <row r="94" spans="8:32" x14ac:dyDescent="0.3">
      <c r="AA94" s="528">
        <v>89</v>
      </c>
      <c r="AB94" s="528" t="s">
        <v>519</v>
      </c>
      <c r="AC94" s="528" t="s">
        <v>520</v>
      </c>
      <c r="AD94" s="528">
        <v>6</v>
      </c>
      <c r="AE94" s="529">
        <v>700</v>
      </c>
      <c r="AF94" s="529">
        <v>9080</v>
      </c>
    </row>
    <row r="95" spans="8:32" x14ac:dyDescent="0.3">
      <c r="AA95" s="528">
        <v>90</v>
      </c>
      <c r="AB95" s="528" t="s">
        <v>521</v>
      </c>
      <c r="AC95" s="528" t="s">
        <v>522</v>
      </c>
      <c r="AD95" s="528">
        <v>4</v>
      </c>
      <c r="AE95" s="529">
        <v>700</v>
      </c>
      <c r="AF95" s="529">
        <v>41100</v>
      </c>
    </row>
    <row r="96" spans="8:32" x14ac:dyDescent="0.3">
      <c r="H96" s="524" t="s">
        <v>523</v>
      </c>
      <c r="I96" s="525" t="s">
        <v>524</v>
      </c>
      <c r="AA96" s="528">
        <v>91</v>
      </c>
      <c r="AB96" s="528" t="s">
        <v>525</v>
      </c>
      <c r="AC96" s="528" t="s">
        <v>526</v>
      </c>
      <c r="AD96" s="528">
        <v>6</v>
      </c>
      <c r="AE96" s="529">
        <v>700</v>
      </c>
      <c r="AF96" s="529" t="s">
        <v>1509</v>
      </c>
    </row>
    <row r="97" spans="9:32" x14ac:dyDescent="0.3">
      <c r="I97" s="522" t="s">
        <v>527</v>
      </c>
      <c r="AA97" s="528">
        <v>92</v>
      </c>
      <c r="AB97" s="528" t="s">
        <v>528</v>
      </c>
      <c r="AC97" s="528" t="s">
        <v>529</v>
      </c>
      <c r="AD97" s="528">
        <v>6</v>
      </c>
      <c r="AE97" s="529">
        <v>700</v>
      </c>
      <c r="AF97" s="529">
        <v>2860</v>
      </c>
    </row>
    <row r="98" spans="9:32" x14ac:dyDescent="0.3">
      <c r="I98" s="522" t="s">
        <v>530</v>
      </c>
      <c r="AA98" s="528">
        <v>93</v>
      </c>
      <c r="AB98" s="528" t="s">
        <v>531</v>
      </c>
      <c r="AC98" s="528" t="s">
        <v>532</v>
      </c>
      <c r="AD98" s="528">
        <v>6</v>
      </c>
      <c r="AE98" s="529">
        <v>700</v>
      </c>
      <c r="AF98" s="529" t="s">
        <v>1509</v>
      </c>
    </row>
    <row r="99" spans="9:32" x14ac:dyDescent="0.3">
      <c r="I99" s="522" t="s">
        <v>533</v>
      </c>
      <c r="AA99" s="528">
        <v>94</v>
      </c>
      <c r="AB99" s="528" t="s">
        <v>534</v>
      </c>
      <c r="AC99" s="528" t="s">
        <v>535</v>
      </c>
      <c r="AD99" s="528">
        <v>6</v>
      </c>
      <c r="AE99" s="529">
        <v>700</v>
      </c>
      <c r="AF99" s="529" t="s">
        <v>1509</v>
      </c>
    </row>
    <row r="100" spans="9:32" x14ac:dyDescent="0.3">
      <c r="AA100" s="528">
        <v>95</v>
      </c>
      <c r="AB100" s="528" t="s">
        <v>536</v>
      </c>
      <c r="AC100" s="528" t="s">
        <v>537</v>
      </c>
      <c r="AD100" s="528">
        <v>6</v>
      </c>
      <c r="AE100" s="529">
        <v>700</v>
      </c>
      <c r="AF100" s="529">
        <v>1730</v>
      </c>
    </row>
    <row r="101" spans="9:32" x14ac:dyDescent="0.3">
      <c r="AA101" s="528">
        <v>96</v>
      </c>
      <c r="AB101" s="528" t="s">
        <v>538</v>
      </c>
      <c r="AC101" s="528" t="s">
        <v>539</v>
      </c>
      <c r="AD101" s="528">
        <v>6</v>
      </c>
      <c r="AE101" s="529">
        <v>700</v>
      </c>
      <c r="AF101" s="529">
        <v>2010</v>
      </c>
    </row>
    <row r="102" spans="9:32" x14ac:dyDescent="0.3">
      <c r="AA102" s="528">
        <v>97</v>
      </c>
      <c r="AB102" s="528" t="s">
        <v>540</v>
      </c>
      <c r="AC102" s="528" t="s">
        <v>541</v>
      </c>
      <c r="AD102" s="528">
        <v>6</v>
      </c>
      <c r="AE102" s="529">
        <v>700</v>
      </c>
      <c r="AF102" s="529">
        <v>2010</v>
      </c>
    </row>
    <row r="103" spans="9:32" x14ac:dyDescent="0.3">
      <c r="AA103" s="528">
        <v>98</v>
      </c>
      <c r="AB103" s="528" t="s">
        <v>542</v>
      </c>
      <c r="AC103" s="528" t="s">
        <v>543</v>
      </c>
      <c r="AD103" s="528">
        <v>6</v>
      </c>
      <c r="AE103" s="529">
        <v>700</v>
      </c>
      <c r="AF103" s="529" t="s">
        <v>1509</v>
      </c>
    </row>
    <row r="104" spans="9:32" x14ac:dyDescent="0.3">
      <c r="AA104" s="528">
        <v>99</v>
      </c>
      <c r="AB104" s="528" t="s">
        <v>544</v>
      </c>
      <c r="AC104" s="528" t="s">
        <v>545</v>
      </c>
      <c r="AD104" s="528">
        <v>6</v>
      </c>
      <c r="AE104" s="529">
        <v>700</v>
      </c>
      <c r="AF104" s="529">
        <v>2340</v>
      </c>
    </row>
    <row r="105" spans="9:32" x14ac:dyDescent="0.3">
      <c r="AA105" s="528">
        <v>100</v>
      </c>
      <c r="AB105" s="528" t="s">
        <v>546</v>
      </c>
      <c r="AC105" s="528" t="s">
        <v>547</v>
      </c>
      <c r="AD105" s="528">
        <v>6</v>
      </c>
      <c r="AE105" s="529">
        <v>700</v>
      </c>
      <c r="AF105" s="529">
        <v>2010</v>
      </c>
    </row>
    <row r="106" spans="9:32" x14ac:dyDescent="0.3">
      <c r="AA106" s="528">
        <v>101</v>
      </c>
      <c r="AB106" s="528" t="s">
        <v>548</v>
      </c>
      <c r="AC106" s="528" t="s">
        <v>549</v>
      </c>
      <c r="AD106" s="528">
        <v>6</v>
      </c>
      <c r="AE106" s="529">
        <v>500</v>
      </c>
      <c r="AF106" s="529" t="s">
        <v>1509</v>
      </c>
    </row>
    <row r="107" spans="9:32" x14ac:dyDescent="0.3">
      <c r="AA107" s="528">
        <v>102</v>
      </c>
      <c r="AB107" s="528" t="s">
        <v>550</v>
      </c>
      <c r="AC107" s="528" t="s">
        <v>551</v>
      </c>
      <c r="AD107" s="528">
        <v>12</v>
      </c>
      <c r="AE107" s="529">
        <v>750</v>
      </c>
      <c r="AF107" s="529">
        <v>2130</v>
      </c>
    </row>
    <row r="108" spans="9:32" x14ac:dyDescent="0.3">
      <c r="AA108" s="528">
        <v>103</v>
      </c>
      <c r="AB108" s="528" t="s">
        <v>552</v>
      </c>
      <c r="AC108" s="528" t="s">
        <v>553</v>
      </c>
      <c r="AD108" s="528">
        <v>6</v>
      </c>
      <c r="AE108" s="529">
        <v>750</v>
      </c>
      <c r="AF108" s="529">
        <v>2860</v>
      </c>
    </row>
    <row r="109" spans="9:32" x14ac:dyDescent="0.3">
      <c r="AA109" s="528">
        <v>104</v>
      </c>
      <c r="AB109" s="528" t="s">
        <v>554</v>
      </c>
      <c r="AC109" s="528" t="s">
        <v>555</v>
      </c>
      <c r="AD109" s="528">
        <v>12</v>
      </c>
      <c r="AE109" s="529">
        <v>750</v>
      </c>
      <c r="AF109" s="529">
        <v>2080</v>
      </c>
    </row>
    <row r="110" spans="9:32" x14ac:dyDescent="0.3">
      <c r="AA110" s="528">
        <v>105</v>
      </c>
      <c r="AB110" s="528" t="s">
        <v>556</v>
      </c>
      <c r="AC110" s="528" t="s">
        <v>557</v>
      </c>
      <c r="AD110" s="528">
        <v>3</v>
      </c>
      <c r="AE110" s="529">
        <v>700</v>
      </c>
      <c r="AF110" s="529">
        <v>10300</v>
      </c>
    </row>
    <row r="111" spans="9:32" x14ac:dyDescent="0.3">
      <c r="AA111" s="528">
        <v>106</v>
      </c>
      <c r="AB111" s="528" t="s">
        <v>558</v>
      </c>
      <c r="AC111" s="528" t="s">
        <v>559</v>
      </c>
      <c r="AD111" s="528">
        <v>12</v>
      </c>
      <c r="AE111" s="529">
        <v>750</v>
      </c>
      <c r="AF111" s="529">
        <v>2130</v>
      </c>
    </row>
    <row r="112" spans="9:32" x14ac:dyDescent="0.3">
      <c r="AA112" s="528">
        <v>107</v>
      </c>
      <c r="AB112" s="528" t="s">
        <v>560</v>
      </c>
      <c r="AC112" s="528" t="s">
        <v>561</v>
      </c>
      <c r="AD112" s="528">
        <v>3</v>
      </c>
      <c r="AE112" s="529">
        <v>750</v>
      </c>
      <c r="AF112" s="529">
        <v>12800</v>
      </c>
    </row>
    <row r="113" spans="27:32" x14ac:dyDescent="0.3">
      <c r="AA113" s="528">
        <v>108</v>
      </c>
      <c r="AB113" s="528" t="s">
        <v>562</v>
      </c>
      <c r="AC113" s="528" t="s">
        <v>563</v>
      </c>
      <c r="AD113" s="528">
        <v>6</v>
      </c>
      <c r="AE113" s="529">
        <v>750</v>
      </c>
      <c r="AF113" s="529">
        <v>3700</v>
      </c>
    </row>
    <row r="114" spans="27:32" x14ac:dyDescent="0.3">
      <c r="AA114" s="528">
        <v>109</v>
      </c>
      <c r="AB114" s="528" t="s">
        <v>564</v>
      </c>
      <c r="AC114" s="528" t="s">
        <v>565</v>
      </c>
      <c r="AD114" s="528">
        <v>6</v>
      </c>
      <c r="AE114" s="529">
        <v>700</v>
      </c>
      <c r="AF114" s="529" t="s">
        <v>1509</v>
      </c>
    </row>
    <row r="115" spans="27:32" x14ac:dyDescent="0.3">
      <c r="AA115" s="528">
        <v>110</v>
      </c>
      <c r="AB115" s="528" t="s">
        <v>566</v>
      </c>
      <c r="AC115" s="528" t="s">
        <v>567</v>
      </c>
      <c r="AD115" s="528">
        <v>6</v>
      </c>
      <c r="AE115" s="529">
        <v>700</v>
      </c>
      <c r="AF115" s="529" t="s">
        <v>1509</v>
      </c>
    </row>
    <row r="116" spans="27:32" x14ac:dyDescent="0.3">
      <c r="AA116" s="528">
        <v>111</v>
      </c>
      <c r="AB116" s="528" t="s">
        <v>568</v>
      </c>
      <c r="AC116" s="528" t="s">
        <v>569</v>
      </c>
      <c r="AD116" s="528">
        <v>12</v>
      </c>
      <c r="AE116" s="529">
        <v>750</v>
      </c>
      <c r="AF116" s="529" t="s">
        <v>1509</v>
      </c>
    </row>
    <row r="117" spans="27:32" x14ac:dyDescent="0.3">
      <c r="AA117" s="528">
        <v>112</v>
      </c>
      <c r="AB117" s="528" t="s">
        <v>570</v>
      </c>
      <c r="AC117" s="528" t="s">
        <v>571</v>
      </c>
      <c r="AD117" s="528">
        <v>12</v>
      </c>
      <c r="AE117" s="529">
        <v>750</v>
      </c>
      <c r="AF117" s="529" t="s">
        <v>1509</v>
      </c>
    </row>
    <row r="118" spans="27:32" x14ac:dyDescent="0.3">
      <c r="AA118" s="528">
        <v>113</v>
      </c>
      <c r="AB118" s="528" t="s">
        <v>572</v>
      </c>
      <c r="AC118" s="528" t="s">
        <v>573</v>
      </c>
      <c r="AD118" s="528">
        <v>12</v>
      </c>
      <c r="AE118" s="529">
        <v>1000</v>
      </c>
      <c r="AF118" s="529">
        <v>1065</v>
      </c>
    </row>
    <row r="119" spans="27:32" x14ac:dyDescent="0.3">
      <c r="AA119" s="528">
        <v>114</v>
      </c>
      <c r="AB119" s="528" t="s">
        <v>574</v>
      </c>
      <c r="AC119" s="528" t="s">
        <v>575</v>
      </c>
      <c r="AD119" s="528">
        <v>12</v>
      </c>
      <c r="AE119" s="529">
        <v>750</v>
      </c>
      <c r="AF119" s="529" t="s">
        <v>1509</v>
      </c>
    </row>
    <row r="120" spans="27:32" x14ac:dyDescent="0.3">
      <c r="AA120" s="528">
        <v>115</v>
      </c>
      <c r="AB120" s="528" t="s">
        <v>576</v>
      </c>
      <c r="AC120" s="528" t="s">
        <v>577</v>
      </c>
      <c r="AD120" s="528">
        <v>6</v>
      </c>
      <c r="AE120" s="529">
        <v>700</v>
      </c>
      <c r="AF120" s="529">
        <v>850</v>
      </c>
    </row>
    <row r="121" spans="27:32" x14ac:dyDescent="0.3">
      <c r="AA121" s="528">
        <v>116</v>
      </c>
      <c r="AB121" s="528" t="s">
        <v>578</v>
      </c>
      <c r="AC121" s="528" t="s">
        <v>579</v>
      </c>
      <c r="AD121" s="528">
        <v>12</v>
      </c>
      <c r="AE121" s="529">
        <v>375</v>
      </c>
      <c r="AF121" s="529">
        <v>445</v>
      </c>
    </row>
    <row r="122" spans="27:32" x14ac:dyDescent="0.3">
      <c r="AA122" s="528">
        <v>117</v>
      </c>
      <c r="AB122" s="528" t="s">
        <v>578</v>
      </c>
      <c r="AC122" s="528" t="s">
        <v>580</v>
      </c>
      <c r="AD122" s="528">
        <v>12</v>
      </c>
      <c r="AE122" s="529">
        <v>1000</v>
      </c>
      <c r="AF122" s="529">
        <v>1019</v>
      </c>
    </row>
    <row r="123" spans="27:32" x14ac:dyDescent="0.3">
      <c r="AA123" s="528">
        <v>118</v>
      </c>
      <c r="AB123" s="528" t="s">
        <v>581</v>
      </c>
      <c r="AC123" s="528" t="s">
        <v>582</v>
      </c>
      <c r="AD123" s="528">
        <v>6</v>
      </c>
      <c r="AE123" s="529">
        <v>700</v>
      </c>
      <c r="AF123" s="529" t="s">
        <v>1509</v>
      </c>
    </row>
    <row r="124" spans="27:32" x14ac:dyDescent="0.3">
      <c r="AA124" s="528">
        <v>119</v>
      </c>
      <c r="AB124" s="528" t="s">
        <v>583</v>
      </c>
      <c r="AC124" s="528" t="s">
        <v>584</v>
      </c>
      <c r="AD124" s="528">
        <v>12</v>
      </c>
      <c r="AE124" s="529">
        <v>700</v>
      </c>
      <c r="AF124" s="529">
        <v>850</v>
      </c>
    </row>
    <row r="125" spans="27:32" x14ac:dyDescent="0.3">
      <c r="AA125" s="528">
        <v>120</v>
      </c>
      <c r="AB125" s="528" t="s">
        <v>585</v>
      </c>
      <c r="AC125" s="528" t="s">
        <v>586</v>
      </c>
      <c r="AD125" s="528">
        <v>12</v>
      </c>
      <c r="AE125" s="529">
        <v>700</v>
      </c>
      <c r="AF125" s="529">
        <v>805</v>
      </c>
    </row>
    <row r="126" spans="27:32" x14ac:dyDescent="0.3">
      <c r="AA126" s="528">
        <v>121</v>
      </c>
      <c r="AB126" s="528" t="s">
        <v>587</v>
      </c>
      <c r="AC126" s="528" t="s">
        <v>588</v>
      </c>
      <c r="AD126" s="528">
        <v>12</v>
      </c>
      <c r="AE126" s="529">
        <v>700</v>
      </c>
      <c r="AF126" s="529">
        <v>850</v>
      </c>
    </row>
    <row r="127" spans="27:32" x14ac:dyDescent="0.3">
      <c r="AA127" s="528">
        <v>122</v>
      </c>
      <c r="AB127" s="528" t="s">
        <v>589</v>
      </c>
      <c r="AC127" s="528" t="s">
        <v>590</v>
      </c>
      <c r="AD127" s="528">
        <v>6</v>
      </c>
      <c r="AE127" s="529">
        <v>700</v>
      </c>
      <c r="AF127" s="529" t="s">
        <v>1509</v>
      </c>
    </row>
    <row r="128" spans="27:32" x14ac:dyDescent="0.3">
      <c r="AA128" s="528">
        <v>123</v>
      </c>
      <c r="AB128" s="528" t="s">
        <v>591</v>
      </c>
      <c r="AC128" s="528" t="s">
        <v>592</v>
      </c>
      <c r="AD128" s="528">
        <v>6</v>
      </c>
      <c r="AE128" s="529">
        <v>700</v>
      </c>
      <c r="AF128" s="529">
        <v>1330</v>
      </c>
    </row>
    <row r="129" spans="27:32" x14ac:dyDescent="0.3">
      <c r="AA129" s="528">
        <v>124</v>
      </c>
      <c r="AB129" s="528" t="s">
        <v>593</v>
      </c>
      <c r="AC129" s="528" t="s">
        <v>594</v>
      </c>
      <c r="AD129" s="528">
        <v>6</v>
      </c>
      <c r="AE129" s="529">
        <v>700</v>
      </c>
      <c r="AF129" s="529" t="s">
        <v>1509</v>
      </c>
    </row>
    <row r="130" spans="27:32" x14ac:dyDescent="0.3">
      <c r="AA130" s="528">
        <v>125</v>
      </c>
      <c r="AB130" s="528" t="s">
        <v>595</v>
      </c>
      <c r="AC130" s="528" t="s">
        <v>596</v>
      </c>
      <c r="AD130" s="528">
        <v>12</v>
      </c>
      <c r="AE130" s="529">
        <v>700</v>
      </c>
      <c r="AF130" s="529">
        <v>805</v>
      </c>
    </row>
    <row r="131" spans="27:32" x14ac:dyDescent="0.3">
      <c r="AA131" s="528">
        <v>126</v>
      </c>
      <c r="AB131" s="528" t="s">
        <v>597</v>
      </c>
      <c r="AC131" s="528" t="s">
        <v>598</v>
      </c>
      <c r="AD131" s="528">
        <v>6</v>
      </c>
      <c r="AE131" s="529">
        <v>700</v>
      </c>
      <c r="AF131" s="529">
        <v>1330</v>
      </c>
    </row>
    <row r="132" spans="27:32" x14ac:dyDescent="0.3">
      <c r="AA132" s="528">
        <v>127</v>
      </c>
      <c r="AB132" s="528" t="s">
        <v>599</v>
      </c>
      <c r="AC132" s="528" t="s">
        <v>600</v>
      </c>
      <c r="AD132" s="528">
        <v>6</v>
      </c>
      <c r="AE132" s="529">
        <v>700</v>
      </c>
      <c r="AF132" s="529" t="s">
        <v>1509</v>
      </c>
    </row>
    <row r="133" spans="27:32" x14ac:dyDescent="0.3">
      <c r="AA133" s="528">
        <v>128</v>
      </c>
      <c r="AB133" s="528" t="s">
        <v>570</v>
      </c>
      <c r="AC133" s="528" t="s">
        <v>601</v>
      </c>
      <c r="AD133" s="528">
        <v>12</v>
      </c>
      <c r="AE133" s="529">
        <v>750</v>
      </c>
      <c r="AF133" s="529" t="s">
        <v>1509</v>
      </c>
    </row>
    <row r="134" spans="27:32" x14ac:dyDescent="0.3">
      <c r="AA134" s="528">
        <v>129</v>
      </c>
      <c r="AB134" s="528" t="s">
        <v>602</v>
      </c>
      <c r="AC134" s="528" t="s">
        <v>603</v>
      </c>
      <c r="AD134" s="528">
        <v>3</v>
      </c>
      <c r="AE134" s="529">
        <v>750</v>
      </c>
      <c r="AF134" s="529">
        <v>7880</v>
      </c>
    </row>
    <row r="135" spans="27:32" x14ac:dyDescent="0.3">
      <c r="AA135" s="528">
        <v>130</v>
      </c>
      <c r="AB135" s="528" t="s">
        <v>604</v>
      </c>
      <c r="AC135" s="528" t="s">
        <v>605</v>
      </c>
      <c r="AD135" s="528">
        <v>6</v>
      </c>
      <c r="AE135" s="529">
        <v>750</v>
      </c>
      <c r="AF135" s="529">
        <v>5950</v>
      </c>
    </row>
    <row r="136" spans="27:32" x14ac:dyDescent="0.3">
      <c r="AA136" s="528">
        <v>131</v>
      </c>
      <c r="AB136" s="528" t="s">
        <v>606</v>
      </c>
      <c r="AC136" s="528" t="s">
        <v>607</v>
      </c>
      <c r="AD136" s="528">
        <v>12</v>
      </c>
      <c r="AE136" s="529">
        <v>750</v>
      </c>
      <c r="AF136" s="529" t="s">
        <v>1509</v>
      </c>
    </row>
    <row r="137" spans="27:32" x14ac:dyDescent="0.3">
      <c r="AA137" s="528">
        <v>132</v>
      </c>
      <c r="AB137" s="528" t="s">
        <v>608</v>
      </c>
      <c r="AC137" s="528" t="s">
        <v>609</v>
      </c>
      <c r="AD137" s="528">
        <v>12</v>
      </c>
      <c r="AE137" s="529">
        <v>750</v>
      </c>
      <c r="AF137" s="529" t="s">
        <v>1509</v>
      </c>
    </row>
    <row r="138" spans="27:32" x14ac:dyDescent="0.3">
      <c r="AA138" s="528">
        <v>133</v>
      </c>
      <c r="AB138" s="528" t="s">
        <v>610</v>
      </c>
      <c r="AC138" s="528" t="s">
        <v>611</v>
      </c>
      <c r="AD138" s="528">
        <v>6</v>
      </c>
      <c r="AE138" s="529">
        <v>700</v>
      </c>
      <c r="AF138" s="529">
        <v>1470</v>
      </c>
    </row>
    <row r="139" spans="27:32" x14ac:dyDescent="0.3">
      <c r="AA139" s="528">
        <v>134</v>
      </c>
      <c r="AB139" s="528" t="s">
        <v>612</v>
      </c>
      <c r="AC139" s="528" t="s">
        <v>613</v>
      </c>
      <c r="AD139" s="528">
        <v>6</v>
      </c>
      <c r="AE139" s="529">
        <v>700</v>
      </c>
      <c r="AF139" s="529" t="s">
        <v>1509</v>
      </c>
    </row>
    <row r="140" spans="27:32" x14ac:dyDescent="0.3">
      <c r="AA140" s="528">
        <v>135</v>
      </c>
      <c r="AB140" s="528" t="s">
        <v>614</v>
      </c>
      <c r="AC140" s="528" t="s">
        <v>615</v>
      </c>
      <c r="AD140" s="528">
        <v>3</v>
      </c>
      <c r="AE140" s="529">
        <v>700</v>
      </c>
      <c r="AF140" s="529" t="s">
        <v>1509</v>
      </c>
    </row>
    <row r="141" spans="27:32" x14ac:dyDescent="0.3">
      <c r="AA141" s="528">
        <v>136</v>
      </c>
      <c r="AB141" s="528" t="s">
        <v>616</v>
      </c>
      <c r="AC141" s="528" t="s">
        <v>617</v>
      </c>
      <c r="AD141" s="528">
        <v>6</v>
      </c>
      <c r="AE141" s="529">
        <v>700</v>
      </c>
      <c r="AF141" s="529">
        <v>829</v>
      </c>
    </row>
    <row r="142" spans="27:32" x14ac:dyDescent="0.3">
      <c r="AA142" s="528">
        <v>137</v>
      </c>
      <c r="AB142" s="528" t="s">
        <v>616</v>
      </c>
      <c r="AC142" s="528" t="s">
        <v>618</v>
      </c>
      <c r="AD142" s="528">
        <v>6</v>
      </c>
      <c r="AE142" s="529">
        <v>1000</v>
      </c>
      <c r="AF142" s="529">
        <v>1105</v>
      </c>
    </row>
    <row r="143" spans="27:32" x14ac:dyDescent="0.3">
      <c r="AA143" s="528">
        <v>138</v>
      </c>
      <c r="AB143" s="528" t="s">
        <v>619</v>
      </c>
      <c r="AC143" s="528" t="s">
        <v>620</v>
      </c>
      <c r="AD143" s="528">
        <v>6</v>
      </c>
      <c r="AE143" s="529">
        <v>700</v>
      </c>
      <c r="AF143" s="529">
        <v>2030</v>
      </c>
    </row>
    <row r="144" spans="27:32" x14ac:dyDescent="0.3">
      <c r="AA144" s="528">
        <v>139</v>
      </c>
      <c r="AB144" s="528" t="s">
        <v>621</v>
      </c>
      <c r="AC144" s="528" t="s">
        <v>622</v>
      </c>
      <c r="AD144" s="528">
        <v>6</v>
      </c>
      <c r="AE144" s="529">
        <v>700</v>
      </c>
      <c r="AF144" s="529">
        <v>1195</v>
      </c>
    </row>
    <row r="145" spans="27:32" x14ac:dyDescent="0.3">
      <c r="AA145" s="528">
        <v>140</v>
      </c>
      <c r="AB145" s="528" t="s">
        <v>621</v>
      </c>
      <c r="AC145" s="528" t="s">
        <v>623</v>
      </c>
      <c r="AD145" s="528">
        <v>6</v>
      </c>
      <c r="AE145" s="529">
        <v>1000</v>
      </c>
      <c r="AF145" s="529">
        <v>1609</v>
      </c>
    </row>
    <row r="146" spans="27:32" x14ac:dyDescent="0.3">
      <c r="AA146" s="528">
        <v>141</v>
      </c>
      <c r="AB146" s="528" t="s">
        <v>624</v>
      </c>
      <c r="AC146" s="528" t="s">
        <v>625</v>
      </c>
      <c r="AD146" s="528">
        <v>6</v>
      </c>
      <c r="AE146" s="529">
        <v>700</v>
      </c>
      <c r="AF146" s="529">
        <v>2750</v>
      </c>
    </row>
    <row r="147" spans="27:32" x14ac:dyDescent="0.3">
      <c r="AA147" s="528">
        <v>142</v>
      </c>
      <c r="AB147" s="528" t="s">
        <v>626</v>
      </c>
      <c r="AC147" s="528" t="s">
        <v>627</v>
      </c>
      <c r="AD147" s="528">
        <v>6</v>
      </c>
      <c r="AE147" s="529">
        <v>700</v>
      </c>
      <c r="AF147" s="529">
        <v>5600</v>
      </c>
    </row>
    <row r="148" spans="27:32" x14ac:dyDescent="0.3">
      <c r="AA148" s="528">
        <v>143</v>
      </c>
      <c r="AB148" s="528" t="s">
        <v>628</v>
      </c>
      <c r="AC148" s="528" t="s">
        <v>629</v>
      </c>
      <c r="AD148" s="528">
        <v>6</v>
      </c>
      <c r="AE148" s="529">
        <v>700</v>
      </c>
      <c r="AF148" s="529">
        <v>11200</v>
      </c>
    </row>
    <row r="149" spans="27:32" x14ac:dyDescent="0.3">
      <c r="AA149" s="528">
        <v>144</v>
      </c>
      <c r="AB149" s="528" t="s">
        <v>630</v>
      </c>
      <c r="AC149" s="528" t="s">
        <v>631</v>
      </c>
      <c r="AD149" s="528">
        <v>6</v>
      </c>
      <c r="AE149" s="529">
        <v>700</v>
      </c>
      <c r="AF149" s="529" t="s">
        <v>1509</v>
      </c>
    </row>
    <row r="150" spans="27:32" x14ac:dyDescent="0.3">
      <c r="AA150" s="528">
        <v>145</v>
      </c>
      <c r="AB150" s="528" t="s">
        <v>632</v>
      </c>
      <c r="AC150" s="528" t="s">
        <v>633</v>
      </c>
      <c r="AD150" s="528">
        <v>12</v>
      </c>
      <c r="AE150" s="529">
        <v>700</v>
      </c>
      <c r="AF150" s="529" t="s">
        <v>1509</v>
      </c>
    </row>
    <row r="151" spans="27:32" x14ac:dyDescent="0.3">
      <c r="AA151" s="528">
        <v>146</v>
      </c>
      <c r="AB151" s="528" t="s">
        <v>634</v>
      </c>
      <c r="AC151" s="528" t="s">
        <v>635</v>
      </c>
      <c r="AD151" s="528">
        <v>6</v>
      </c>
      <c r="AE151" s="529">
        <v>700</v>
      </c>
      <c r="AF151" s="529" t="s">
        <v>1509</v>
      </c>
    </row>
    <row r="152" spans="27:32" x14ac:dyDescent="0.3">
      <c r="AA152" s="528">
        <v>147</v>
      </c>
      <c r="AB152" s="528" t="s">
        <v>636</v>
      </c>
      <c r="AC152" s="528" t="s">
        <v>637</v>
      </c>
      <c r="AD152" s="528">
        <v>6</v>
      </c>
      <c r="AE152" s="529">
        <v>700</v>
      </c>
      <c r="AF152" s="529" t="s">
        <v>1509</v>
      </c>
    </row>
    <row r="153" spans="27:32" x14ac:dyDescent="0.3">
      <c r="AA153" s="528">
        <v>148</v>
      </c>
      <c r="AB153" s="528" t="s">
        <v>638</v>
      </c>
      <c r="AC153" s="528" t="s">
        <v>639</v>
      </c>
      <c r="AD153" s="528">
        <v>6</v>
      </c>
      <c r="AE153" s="529">
        <v>700</v>
      </c>
      <c r="AF153" s="529" t="s">
        <v>1509</v>
      </c>
    </row>
    <row r="154" spans="27:32" x14ac:dyDescent="0.3">
      <c r="AA154" s="528">
        <v>149</v>
      </c>
      <c r="AB154" s="528" t="s">
        <v>640</v>
      </c>
      <c r="AC154" s="528" t="s">
        <v>641</v>
      </c>
      <c r="AD154" s="528">
        <v>6</v>
      </c>
      <c r="AE154" s="529">
        <v>700</v>
      </c>
      <c r="AF154" s="529" t="s">
        <v>1509</v>
      </c>
    </row>
    <row r="155" spans="27:32" x14ac:dyDescent="0.3">
      <c r="AA155" s="528">
        <v>150</v>
      </c>
      <c r="AB155" s="528" t="s">
        <v>642</v>
      </c>
      <c r="AC155" s="528" t="s">
        <v>643</v>
      </c>
      <c r="AD155" s="528">
        <v>6</v>
      </c>
      <c r="AE155" s="529">
        <v>700</v>
      </c>
      <c r="AF155" s="529" t="s">
        <v>1509</v>
      </c>
    </row>
    <row r="156" spans="27:32" x14ac:dyDescent="0.3">
      <c r="AA156" s="528">
        <v>151</v>
      </c>
      <c r="AB156" s="528" t="s">
        <v>644</v>
      </c>
      <c r="AC156" s="528" t="s">
        <v>645</v>
      </c>
      <c r="AD156" s="528">
        <v>6</v>
      </c>
      <c r="AE156" s="529">
        <v>700</v>
      </c>
      <c r="AF156" s="529" t="s">
        <v>1509</v>
      </c>
    </row>
    <row r="157" spans="27:32" x14ac:dyDescent="0.3">
      <c r="AA157" s="528">
        <v>152</v>
      </c>
      <c r="AB157" s="528" t="s">
        <v>646</v>
      </c>
      <c r="AC157" s="528" t="s">
        <v>647</v>
      </c>
      <c r="AD157" s="528">
        <v>6</v>
      </c>
      <c r="AE157" s="529">
        <v>700</v>
      </c>
      <c r="AF157" s="529" t="s">
        <v>1509</v>
      </c>
    </row>
    <row r="158" spans="27:32" x14ac:dyDescent="0.3">
      <c r="AA158" s="528">
        <v>153</v>
      </c>
      <c r="AB158" s="528" t="s">
        <v>648</v>
      </c>
      <c r="AC158" s="528" t="s">
        <v>649</v>
      </c>
      <c r="AD158" s="528">
        <v>6</v>
      </c>
      <c r="AE158" s="529">
        <v>700</v>
      </c>
      <c r="AF158" s="529" t="s">
        <v>1509</v>
      </c>
    </row>
    <row r="159" spans="27:32" x14ac:dyDescent="0.3">
      <c r="AA159" s="528">
        <v>154</v>
      </c>
      <c r="AB159" s="528" t="s">
        <v>650</v>
      </c>
      <c r="AC159" s="528" t="s">
        <v>651</v>
      </c>
      <c r="AD159" s="528">
        <v>6</v>
      </c>
      <c r="AE159" s="529">
        <v>700</v>
      </c>
      <c r="AF159" s="529" t="s">
        <v>1509</v>
      </c>
    </row>
    <row r="160" spans="27:32" x14ac:dyDescent="0.3">
      <c r="AA160" s="528">
        <v>155</v>
      </c>
      <c r="AB160" s="528" t="s">
        <v>652</v>
      </c>
      <c r="AC160" s="528" t="s">
        <v>653</v>
      </c>
      <c r="AD160" s="528">
        <v>12</v>
      </c>
      <c r="AE160" s="529">
        <v>700</v>
      </c>
      <c r="AF160" s="529">
        <v>2610</v>
      </c>
    </row>
    <row r="161" spans="27:32" x14ac:dyDescent="0.3">
      <c r="AA161" s="528">
        <v>156</v>
      </c>
      <c r="AB161" s="528" t="s">
        <v>654</v>
      </c>
      <c r="AC161" s="528" t="s">
        <v>655</v>
      </c>
      <c r="AD161" s="528">
        <v>12</v>
      </c>
      <c r="AE161" s="529">
        <v>700</v>
      </c>
      <c r="AF161" s="529" t="s">
        <v>1509</v>
      </c>
    </row>
    <row r="162" spans="27:32" x14ac:dyDescent="0.3">
      <c r="AA162" s="528">
        <v>157</v>
      </c>
      <c r="AB162" s="528" t="s">
        <v>656</v>
      </c>
      <c r="AC162" s="528" t="s">
        <v>657</v>
      </c>
      <c r="AD162" s="528">
        <v>6</v>
      </c>
      <c r="AE162" s="529">
        <v>700</v>
      </c>
      <c r="AF162" s="529" t="s">
        <v>1509</v>
      </c>
    </row>
    <row r="163" spans="27:32" x14ac:dyDescent="0.3">
      <c r="AA163" s="528">
        <v>158</v>
      </c>
      <c r="AB163" s="528" t="s">
        <v>658</v>
      </c>
      <c r="AC163" s="528" t="s">
        <v>659</v>
      </c>
      <c r="AD163" s="528">
        <v>12</v>
      </c>
      <c r="AE163" s="529">
        <v>700</v>
      </c>
      <c r="AF163" s="529">
        <v>5100</v>
      </c>
    </row>
    <row r="164" spans="27:32" x14ac:dyDescent="0.3">
      <c r="AA164" s="528">
        <v>159</v>
      </c>
      <c r="AB164" s="528" t="s">
        <v>660</v>
      </c>
      <c r="AC164" s="528" t="s">
        <v>661</v>
      </c>
      <c r="AD164" s="528">
        <v>12</v>
      </c>
      <c r="AE164" s="529">
        <v>700</v>
      </c>
      <c r="AF164" s="529">
        <v>8570</v>
      </c>
    </row>
    <row r="165" spans="27:32" x14ac:dyDescent="0.3">
      <c r="AA165" s="528">
        <v>160</v>
      </c>
      <c r="AB165" s="528" t="s">
        <v>662</v>
      </c>
      <c r="AC165" s="528" t="s">
        <v>663</v>
      </c>
      <c r="AD165" s="528">
        <v>12</v>
      </c>
      <c r="AE165" s="529">
        <v>700</v>
      </c>
      <c r="AF165" s="529">
        <v>3680</v>
      </c>
    </row>
    <row r="166" spans="27:32" x14ac:dyDescent="0.3">
      <c r="AA166" s="528">
        <v>161</v>
      </c>
      <c r="AB166" s="528" t="s">
        <v>664</v>
      </c>
      <c r="AC166" s="528" t="s">
        <v>665</v>
      </c>
      <c r="AD166" s="528">
        <v>6</v>
      </c>
      <c r="AE166" s="529">
        <v>350</v>
      </c>
      <c r="AF166" s="529" t="s">
        <v>1509</v>
      </c>
    </row>
    <row r="167" spans="27:32" x14ac:dyDescent="0.3">
      <c r="AA167" s="528">
        <v>162</v>
      </c>
      <c r="AB167" s="528" t="s">
        <v>666</v>
      </c>
      <c r="AC167" s="528" t="s">
        <v>667</v>
      </c>
      <c r="AD167" s="528">
        <v>6</v>
      </c>
      <c r="AE167" s="529">
        <v>700</v>
      </c>
      <c r="AF167" s="529" t="s">
        <v>1509</v>
      </c>
    </row>
    <row r="168" spans="27:32" x14ac:dyDescent="0.3">
      <c r="AA168" s="528">
        <v>163</v>
      </c>
      <c r="AB168" s="528" t="s">
        <v>668</v>
      </c>
      <c r="AC168" s="528" t="s">
        <v>669</v>
      </c>
      <c r="AD168" s="528">
        <v>12</v>
      </c>
      <c r="AE168" s="529">
        <v>350</v>
      </c>
      <c r="AF168" s="529" t="s">
        <v>1509</v>
      </c>
    </row>
    <row r="169" spans="27:32" x14ac:dyDescent="0.3">
      <c r="AA169" s="528">
        <v>164</v>
      </c>
      <c r="AB169" s="528" t="s">
        <v>670</v>
      </c>
      <c r="AC169" s="528" t="s">
        <v>671</v>
      </c>
      <c r="AD169" s="528">
        <v>24</v>
      </c>
      <c r="AE169" s="529">
        <v>350</v>
      </c>
      <c r="AF169" s="529">
        <v>778</v>
      </c>
    </row>
    <row r="170" spans="27:32" x14ac:dyDescent="0.3">
      <c r="AA170" s="528">
        <v>165</v>
      </c>
      <c r="AB170" s="528" t="s">
        <v>672</v>
      </c>
      <c r="AC170" s="528" t="s">
        <v>673</v>
      </c>
      <c r="AD170" s="528">
        <v>12</v>
      </c>
      <c r="AE170" s="529">
        <v>700</v>
      </c>
      <c r="AF170" s="529">
        <v>1330</v>
      </c>
    </row>
    <row r="171" spans="27:32" x14ac:dyDescent="0.3">
      <c r="AA171" s="528">
        <v>166</v>
      </c>
      <c r="AB171" s="528" t="s">
        <v>674</v>
      </c>
      <c r="AC171" s="528" t="s">
        <v>675</v>
      </c>
      <c r="AD171" s="528">
        <v>6</v>
      </c>
      <c r="AE171" s="529">
        <v>700</v>
      </c>
      <c r="AF171" s="529" t="s">
        <v>1509</v>
      </c>
    </row>
    <row r="172" spans="27:32" x14ac:dyDescent="0.3">
      <c r="AA172" s="528">
        <v>167</v>
      </c>
      <c r="AB172" s="528" t="s">
        <v>676</v>
      </c>
      <c r="AC172" s="528" t="s">
        <v>677</v>
      </c>
      <c r="AD172" s="528">
        <v>6</v>
      </c>
      <c r="AE172" s="529">
        <v>700</v>
      </c>
      <c r="AF172" s="529" t="s">
        <v>1509</v>
      </c>
    </row>
    <row r="173" spans="27:32" x14ac:dyDescent="0.3">
      <c r="AA173" s="528">
        <v>168</v>
      </c>
      <c r="AB173" s="528" t="s">
        <v>678</v>
      </c>
      <c r="AC173" s="528" t="s">
        <v>679</v>
      </c>
      <c r="AD173" s="528">
        <v>12</v>
      </c>
      <c r="AE173" s="529">
        <v>700</v>
      </c>
      <c r="AF173" s="529">
        <v>870</v>
      </c>
    </row>
    <row r="174" spans="27:32" x14ac:dyDescent="0.3">
      <c r="AA174" s="528">
        <v>169</v>
      </c>
      <c r="AB174" s="528" t="s">
        <v>680</v>
      </c>
      <c r="AC174" s="528" t="s">
        <v>681</v>
      </c>
      <c r="AD174" s="528">
        <v>12</v>
      </c>
      <c r="AE174" s="529">
        <v>700</v>
      </c>
      <c r="AF174" s="529">
        <v>1130</v>
      </c>
    </row>
    <row r="175" spans="27:32" x14ac:dyDescent="0.3">
      <c r="AA175" s="528">
        <v>170</v>
      </c>
      <c r="AB175" s="528" t="s">
        <v>682</v>
      </c>
      <c r="AC175" s="528" t="s">
        <v>683</v>
      </c>
      <c r="AD175" s="528">
        <v>1</v>
      </c>
      <c r="AE175" s="529">
        <v>700</v>
      </c>
      <c r="AF175" s="529" t="s">
        <v>1509</v>
      </c>
    </row>
    <row r="176" spans="27:32" x14ac:dyDescent="0.3">
      <c r="AA176" s="528">
        <v>171</v>
      </c>
      <c r="AB176" s="528" t="s">
        <v>684</v>
      </c>
      <c r="AC176" s="528" t="s">
        <v>685</v>
      </c>
      <c r="AD176" s="528">
        <v>1</v>
      </c>
      <c r="AE176" s="529">
        <v>700</v>
      </c>
      <c r="AF176" s="529" t="s">
        <v>1509</v>
      </c>
    </row>
    <row r="177" spans="27:32" x14ac:dyDescent="0.3">
      <c r="AA177" s="528">
        <v>172</v>
      </c>
      <c r="AB177" s="528" t="s">
        <v>686</v>
      </c>
      <c r="AC177" s="528" t="s">
        <v>687</v>
      </c>
      <c r="AD177" s="528">
        <v>1</v>
      </c>
      <c r="AE177" s="529">
        <v>700</v>
      </c>
      <c r="AF177" s="529">
        <v>173300</v>
      </c>
    </row>
    <row r="178" spans="27:32" x14ac:dyDescent="0.3">
      <c r="AA178" s="528">
        <v>173</v>
      </c>
      <c r="AB178" s="528" t="s">
        <v>688</v>
      </c>
      <c r="AC178" s="528" t="s">
        <v>689</v>
      </c>
      <c r="AD178" s="528">
        <v>1</v>
      </c>
      <c r="AE178" s="529">
        <v>700</v>
      </c>
      <c r="AF178" s="529" t="s">
        <v>1509</v>
      </c>
    </row>
    <row r="179" spans="27:32" x14ac:dyDescent="0.3">
      <c r="AA179" s="528">
        <v>174</v>
      </c>
      <c r="AB179" s="528" t="s">
        <v>690</v>
      </c>
      <c r="AC179" s="528" t="s">
        <v>691</v>
      </c>
      <c r="AD179" s="528">
        <v>3</v>
      </c>
      <c r="AE179" s="529">
        <v>700</v>
      </c>
      <c r="AF179" s="529">
        <v>173300</v>
      </c>
    </row>
    <row r="180" spans="27:32" x14ac:dyDescent="0.3">
      <c r="AA180" s="528">
        <v>175</v>
      </c>
      <c r="AB180" s="528" t="s">
        <v>692</v>
      </c>
      <c r="AC180" s="528" t="s">
        <v>693</v>
      </c>
      <c r="AD180" s="528">
        <v>1</v>
      </c>
      <c r="AE180" s="529">
        <v>1500</v>
      </c>
      <c r="AF180" s="529" t="s">
        <v>1509</v>
      </c>
    </row>
    <row r="181" spans="27:32" x14ac:dyDescent="0.3">
      <c r="AA181" s="528">
        <v>176</v>
      </c>
      <c r="AB181" s="528" t="s">
        <v>694</v>
      </c>
      <c r="AC181" s="528" t="s">
        <v>695</v>
      </c>
      <c r="AD181" s="528">
        <v>1</v>
      </c>
      <c r="AE181" s="529">
        <v>3000</v>
      </c>
      <c r="AF181" s="529" t="s">
        <v>1509</v>
      </c>
    </row>
    <row r="182" spans="27:32" x14ac:dyDescent="0.3">
      <c r="AA182" s="528">
        <v>177</v>
      </c>
      <c r="AB182" s="528" t="s">
        <v>696</v>
      </c>
      <c r="AC182" s="528" t="s">
        <v>697</v>
      </c>
      <c r="AD182" s="528">
        <v>1</v>
      </c>
      <c r="AE182" s="529">
        <v>6000</v>
      </c>
      <c r="AF182" s="529" t="s">
        <v>1509</v>
      </c>
    </row>
    <row r="183" spans="27:32" x14ac:dyDescent="0.3">
      <c r="AA183" s="528">
        <v>178</v>
      </c>
      <c r="AB183" s="528" t="s">
        <v>698</v>
      </c>
      <c r="AC183" s="528" t="s">
        <v>699</v>
      </c>
      <c r="AD183" s="528">
        <v>6</v>
      </c>
      <c r="AE183" s="529">
        <v>700</v>
      </c>
      <c r="AF183" s="529">
        <v>4230</v>
      </c>
    </row>
    <row r="184" spans="27:32" x14ac:dyDescent="0.3">
      <c r="AA184" s="528">
        <v>179</v>
      </c>
      <c r="AB184" s="528" t="s">
        <v>700</v>
      </c>
      <c r="AC184" s="528" t="s">
        <v>701</v>
      </c>
      <c r="AD184" s="528">
        <v>6</v>
      </c>
      <c r="AE184" s="529">
        <v>700</v>
      </c>
      <c r="AF184" s="529" t="s">
        <v>1509</v>
      </c>
    </row>
    <row r="185" spans="27:32" x14ac:dyDescent="0.3">
      <c r="AA185" s="528">
        <v>180</v>
      </c>
      <c r="AB185" s="528" t="s">
        <v>702</v>
      </c>
      <c r="AC185" s="528" t="s">
        <v>703</v>
      </c>
      <c r="AD185" s="528">
        <v>6</v>
      </c>
      <c r="AE185" s="529">
        <v>700</v>
      </c>
      <c r="AF185" s="529" t="s">
        <v>1509</v>
      </c>
    </row>
    <row r="186" spans="27:32" x14ac:dyDescent="0.3">
      <c r="AA186" s="528">
        <v>181</v>
      </c>
      <c r="AB186" s="528" t="s">
        <v>704</v>
      </c>
      <c r="AC186" s="528" t="s">
        <v>705</v>
      </c>
      <c r="AD186" s="528">
        <v>6</v>
      </c>
      <c r="AE186" s="529">
        <v>700</v>
      </c>
      <c r="AF186" s="529">
        <v>11000</v>
      </c>
    </row>
    <row r="187" spans="27:32" x14ac:dyDescent="0.3">
      <c r="AA187" s="528">
        <v>182</v>
      </c>
      <c r="AB187" s="528" t="s">
        <v>706</v>
      </c>
      <c r="AC187" s="528" t="s">
        <v>707</v>
      </c>
      <c r="AD187" s="528">
        <v>6</v>
      </c>
      <c r="AE187" s="529">
        <v>700</v>
      </c>
      <c r="AF187" s="529">
        <v>27500</v>
      </c>
    </row>
    <row r="188" spans="27:32" x14ac:dyDescent="0.3">
      <c r="AA188" s="528">
        <v>183</v>
      </c>
      <c r="AB188" s="528" t="s">
        <v>708</v>
      </c>
      <c r="AC188" s="528" t="s">
        <v>709</v>
      </c>
      <c r="AD188" s="528">
        <v>6</v>
      </c>
      <c r="AE188" s="529">
        <v>700</v>
      </c>
      <c r="AF188" s="529">
        <v>11400</v>
      </c>
    </row>
    <row r="189" spans="27:32" x14ac:dyDescent="0.3">
      <c r="AA189" s="528">
        <v>184</v>
      </c>
      <c r="AB189" s="528" t="s">
        <v>710</v>
      </c>
      <c r="AC189" s="528" t="s">
        <v>711</v>
      </c>
      <c r="AD189" s="528">
        <v>6</v>
      </c>
      <c r="AE189" s="529">
        <v>700</v>
      </c>
      <c r="AF189" s="529" t="s">
        <v>1509</v>
      </c>
    </row>
    <row r="190" spans="27:32" x14ac:dyDescent="0.3">
      <c r="AA190" s="528">
        <v>185</v>
      </c>
      <c r="AB190" s="528" t="s">
        <v>712</v>
      </c>
      <c r="AC190" s="528" t="s">
        <v>713</v>
      </c>
      <c r="AD190" s="528">
        <v>6</v>
      </c>
      <c r="AE190" s="529">
        <v>700</v>
      </c>
      <c r="AF190" s="529" t="s">
        <v>1509</v>
      </c>
    </row>
    <row r="191" spans="27:32" x14ac:dyDescent="0.3">
      <c r="AA191" s="528">
        <v>186</v>
      </c>
      <c r="AB191" s="528" t="s">
        <v>714</v>
      </c>
      <c r="AC191" s="528" t="s">
        <v>715</v>
      </c>
      <c r="AD191" s="528">
        <v>6</v>
      </c>
      <c r="AE191" s="529">
        <v>700</v>
      </c>
      <c r="AF191" s="529">
        <v>12000</v>
      </c>
    </row>
    <row r="192" spans="27:32" x14ac:dyDescent="0.3">
      <c r="AA192" s="528">
        <v>187</v>
      </c>
      <c r="AB192" s="528" t="s">
        <v>716</v>
      </c>
      <c r="AC192" s="528" t="s">
        <v>717</v>
      </c>
      <c r="AD192" s="528">
        <v>6</v>
      </c>
      <c r="AE192" s="529">
        <v>700</v>
      </c>
      <c r="AF192" s="529">
        <v>99800</v>
      </c>
    </row>
    <row r="193" spans="27:32" x14ac:dyDescent="0.3">
      <c r="AA193" s="528">
        <v>188</v>
      </c>
      <c r="AB193" s="528" t="s">
        <v>718</v>
      </c>
      <c r="AC193" s="528" t="s">
        <v>719</v>
      </c>
      <c r="AD193" s="528">
        <v>6</v>
      </c>
      <c r="AE193" s="529">
        <v>700</v>
      </c>
      <c r="AF193" s="529">
        <v>4600</v>
      </c>
    </row>
    <row r="194" spans="27:32" x14ac:dyDescent="0.3">
      <c r="AA194" s="528">
        <v>189</v>
      </c>
      <c r="AB194" s="528" t="s">
        <v>720</v>
      </c>
      <c r="AC194" s="528" t="s">
        <v>721</v>
      </c>
      <c r="AD194" s="528">
        <v>6</v>
      </c>
      <c r="AE194" s="529">
        <v>700</v>
      </c>
      <c r="AF194" s="529">
        <v>2095</v>
      </c>
    </row>
    <row r="195" spans="27:32" x14ac:dyDescent="0.3">
      <c r="AA195" s="528">
        <v>190</v>
      </c>
      <c r="AB195" s="528" t="s">
        <v>722</v>
      </c>
      <c r="AC195" s="528" t="s">
        <v>723</v>
      </c>
      <c r="AD195" s="528">
        <v>4</v>
      </c>
      <c r="AE195" s="529">
        <v>700</v>
      </c>
      <c r="AF195" s="529" t="s">
        <v>1509</v>
      </c>
    </row>
    <row r="196" spans="27:32" x14ac:dyDescent="0.3">
      <c r="AA196" s="528">
        <v>191</v>
      </c>
      <c r="AB196" s="528" t="s">
        <v>724</v>
      </c>
      <c r="AC196" s="528" t="s">
        <v>725</v>
      </c>
      <c r="AD196" s="528">
        <v>6</v>
      </c>
      <c r="AE196" s="529">
        <v>700</v>
      </c>
      <c r="AF196" s="529">
        <v>2890</v>
      </c>
    </row>
    <row r="197" spans="27:32" x14ac:dyDescent="0.3">
      <c r="AA197" s="528">
        <v>192</v>
      </c>
      <c r="AB197" s="528" t="s">
        <v>726</v>
      </c>
      <c r="AC197" s="528" t="s">
        <v>727</v>
      </c>
      <c r="AD197" s="528">
        <v>6</v>
      </c>
      <c r="AE197" s="529">
        <v>700</v>
      </c>
      <c r="AF197" s="529">
        <v>3675</v>
      </c>
    </row>
    <row r="198" spans="27:32" x14ac:dyDescent="0.3">
      <c r="AA198" s="528">
        <v>193</v>
      </c>
      <c r="AB198" s="528" t="s">
        <v>728</v>
      </c>
      <c r="AC198" s="528" t="s">
        <v>729</v>
      </c>
      <c r="AD198" s="528">
        <v>6</v>
      </c>
      <c r="AE198" s="529">
        <v>700</v>
      </c>
      <c r="AF198" s="529" t="s">
        <v>1509</v>
      </c>
    </row>
    <row r="199" spans="27:32" x14ac:dyDescent="0.3">
      <c r="AA199" s="528">
        <v>194</v>
      </c>
      <c r="AB199" s="528" t="s">
        <v>730</v>
      </c>
      <c r="AC199" s="528" t="s">
        <v>731</v>
      </c>
      <c r="AD199" s="528">
        <v>6</v>
      </c>
      <c r="AE199" s="529">
        <v>700</v>
      </c>
      <c r="AF199" s="529">
        <v>3030</v>
      </c>
    </row>
    <row r="200" spans="27:32" x14ac:dyDescent="0.3">
      <c r="AA200" s="528">
        <v>195</v>
      </c>
      <c r="AB200" s="528" t="s">
        <v>732</v>
      </c>
      <c r="AC200" s="528" t="s">
        <v>733</v>
      </c>
      <c r="AD200" s="528">
        <v>6</v>
      </c>
      <c r="AE200" s="529">
        <v>700</v>
      </c>
      <c r="AF200" s="529">
        <v>2010</v>
      </c>
    </row>
    <row r="201" spans="27:32" x14ac:dyDescent="0.3">
      <c r="AA201" s="528">
        <v>196</v>
      </c>
      <c r="AB201" s="528" t="s">
        <v>734</v>
      </c>
      <c r="AC201" s="528" t="s">
        <v>735</v>
      </c>
      <c r="AD201" s="528">
        <v>6</v>
      </c>
      <c r="AE201" s="529">
        <v>700</v>
      </c>
      <c r="AF201" s="529">
        <v>1180</v>
      </c>
    </row>
    <row r="202" spans="27:32" x14ac:dyDescent="0.3">
      <c r="AA202" s="528">
        <v>197</v>
      </c>
      <c r="AB202" s="528" t="s">
        <v>736</v>
      </c>
      <c r="AC202" s="528" t="s">
        <v>737</v>
      </c>
      <c r="AD202" s="528">
        <v>6</v>
      </c>
      <c r="AE202" s="529">
        <v>700</v>
      </c>
      <c r="AF202" s="529">
        <v>910</v>
      </c>
    </row>
    <row r="203" spans="27:32" x14ac:dyDescent="0.3">
      <c r="AA203" s="528">
        <v>198</v>
      </c>
      <c r="AB203" s="528" t="s">
        <v>738</v>
      </c>
      <c r="AC203" s="528" t="s">
        <v>739</v>
      </c>
      <c r="AD203" s="528">
        <v>6</v>
      </c>
      <c r="AE203" s="529">
        <v>1000</v>
      </c>
      <c r="AF203" s="529">
        <v>1300</v>
      </c>
    </row>
    <row r="204" spans="27:32" x14ac:dyDescent="0.3">
      <c r="AA204" s="528">
        <v>199</v>
      </c>
      <c r="AB204" s="528" t="s">
        <v>740</v>
      </c>
      <c r="AC204" s="528" t="s">
        <v>741</v>
      </c>
      <c r="AD204" s="528">
        <v>3</v>
      </c>
      <c r="AE204" s="529">
        <v>1450</v>
      </c>
      <c r="AF204" s="529" t="s">
        <v>1509</v>
      </c>
    </row>
    <row r="205" spans="27:32" x14ac:dyDescent="0.3">
      <c r="AA205" s="528">
        <v>200</v>
      </c>
      <c r="AB205" s="528" t="s">
        <v>742</v>
      </c>
      <c r="AC205" s="528" t="s">
        <v>743</v>
      </c>
      <c r="AD205" s="528">
        <v>5</v>
      </c>
      <c r="AE205" s="529">
        <v>700</v>
      </c>
      <c r="AF205" s="529" t="s">
        <v>1509</v>
      </c>
    </row>
    <row r="206" spans="27:32" x14ac:dyDescent="0.3">
      <c r="AA206" s="528">
        <v>201</v>
      </c>
      <c r="AB206" s="528" t="s">
        <v>744</v>
      </c>
      <c r="AC206" s="528" t="s">
        <v>745</v>
      </c>
      <c r="AD206" s="528">
        <v>6</v>
      </c>
      <c r="AE206" s="529">
        <v>500</v>
      </c>
      <c r="AF206" s="529" t="s">
        <v>1509</v>
      </c>
    </row>
    <row r="207" spans="27:32" x14ac:dyDescent="0.3">
      <c r="AA207" s="528">
        <v>202</v>
      </c>
      <c r="AB207" s="528" t="s">
        <v>746</v>
      </c>
      <c r="AC207" s="528" t="s">
        <v>747</v>
      </c>
      <c r="AD207" s="528">
        <v>6</v>
      </c>
      <c r="AE207" s="529">
        <v>750</v>
      </c>
      <c r="AF207" s="529" t="s">
        <v>1509</v>
      </c>
    </row>
    <row r="208" spans="27:32" x14ac:dyDescent="0.3">
      <c r="AA208" s="528">
        <v>203</v>
      </c>
      <c r="AB208" s="528" t="s">
        <v>748</v>
      </c>
      <c r="AC208" s="528" t="s">
        <v>749</v>
      </c>
      <c r="AD208" s="528">
        <v>24</v>
      </c>
      <c r="AE208" s="529">
        <v>200</v>
      </c>
      <c r="AF208" s="529" t="s">
        <v>1509</v>
      </c>
    </row>
    <row r="209" spans="27:32" x14ac:dyDescent="0.3">
      <c r="AA209" s="528">
        <v>204</v>
      </c>
      <c r="AB209" s="528" t="s">
        <v>750</v>
      </c>
      <c r="AC209" s="528" t="s">
        <v>751</v>
      </c>
      <c r="AD209" s="528">
        <v>12</v>
      </c>
      <c r="AE209" s="529">
        <v>500</v>
      </c>
      <c r="AF209" s="529">
        <v>1110</v>
      </c>
    </row>
    <row r="210" spans="27:32" x14ac:dyDescent="0.3">
      <c r="AA210" s="528">
        <v>205</v>
      </c>
      <c r="AB210" s="528" t="s">
        <v>752</v>
      </c>
      <c r="AC210" s="528" t="s">
        <v>753</v>
      </c>
      <c r="AD210" s="528">
        <v>12</v>
      </c>
      <c r="AE210" s="529">
        <v>750</v>
      </c>
      <c r="AF210" s="529">
        <v>1250</v>
      </c>
    </row>
    <row r="211" spans="27:32" x14ac:dyDescent="0.3">
      <c r="AA211" s="528">
        <v>206</v>
      </c>
      <c r="AB211" s="528" t="s">
        <v>754</v>
      </c>
      <c r="AC211" s="528" t="s">
        <v>755</v>
      </c>
      <c r="AD211" s="528">
        <v>6</v>
      </c>
      <c r="AE211" s="529">
        <v>1000</v>
      </c>
      <c r="AF211" s="529">
        <v>2350</v>
      </c>
    </row>
    <row r="212" spans="27:32" x14ac:dyDescent="0.3">
      <c r="AA212" s="528">
        <v>207</v>
      </c>
      <c r="AB212" s="528" t="s">
        <v>756</v>
      </c>
      <c r="AC212" s="528" t="s">
        <v>757</v>
      </c>
      <c r="AD212" s="528">
        <v>12</v>
      </c>
      <c r="AE212" s="529">
        <v>1000</v>
      </c>
      <c r="AF212" s="529">
        <v>1600</v>
      </c>
    </row>
    <row r="213" spans="27:32" x14ac:dyDescent="0.3">
      <c r="AA213" s="528">
        <v>208</v>
      </c>
      <c r="AB213" s="528" t="s">
        <v>758</v>
      </c>
      <c r="AC213" s="528" t="s">
        <v>759</v>
      </c>
      <c r="AD213" s="528">
        <v>4</v>
      </c>
      <c r="AE213" s="529">
        <v>2250</v>
      </c>
      <c r="AF213" s="529" t="s">
        <v>1509</v>
      </c>
    </row>
    <row r="214" spans="27:32" x14ac:dyDescent="0.3">
      <c r="AA214" s="528">
        <v>209</v>
      </c>
      <c r="AB214" s="528" t="s">
        <v>760</v>
      </c>
      <c r="AC214" s="528" t="s">
        <v>761</v>
      </c>
      <c r="AD214" s="528">
        <v>6</v>
      </c>
      <c r="AE214" s="529">
        <v>750</v>
      </c>
      <c r="AF214" s="529" t="s">
        <v>1509</v>
      </c>
    </row>
    <row r="215" spans="27:32" x14ac:dyDescent="0.3">
      <c r="AA215" s="528">
        <v>210</v>
      </c>
      <c r="AB215" s="528" t="s">
        <v>762</v>
      </c>
      <c r="AC215" s="528" t="s">
        <v>763</v>
      </c>
      <c r="AD215" s="528">
        <v>6</v>
      </c>
      <c r="AE215" s="529">
        <v>750</v>
      </c>
      <c r="AF215" s="529">
        <v>705</v>
      </c>
    </row>
    <row r="216" spans="27:32" x14ac:dyDescent="0.3">
      <c r="AA216" s="528">
        <v>211</v>
      </c>
      <c r="AB216" s="528" t="s">
        <v>764</v>
      </c>
      <c r="AC216" s="528" t="s">
        <v>765</v>
      </c>
      <c r="AD216" s="528">
        <v>6</v>
      </c>
      <c r="AE216" s="529">
        <v>1000</v>
      </c>
      <c r="AF216" s="529" t="s">
        <v>1509</v>
      </c>
    </row>
    <row r="217" spans="27:32" x14ac:dyDescent="0.3">
      <c r="AA217" s="528">
        <v>212</v>
      </c>
      <c r="AB217" s="528" t="s">
        <v>766</v>
      </c>
      <c r="AC217" s="528" t="s">
        <v>767</v>
      </c>
      <c r="AD217" s="528">
        <v>6</v>
      </c>
      <c r="AE217" s="529">
        <v>750</v>
      </c>
      <c r="AF217" s="529" t="s">
        <v>1509</v>
      </c>
    </row>
    <row r="218" spans="27:32" x14ac:dyDescent="0.3">
      <c r="AA218" s="528">
        <v>213</v>
      </c>
      <c r="AB218" s="528" t="s">
        <v>768</v>
      </c>
      <c r="AC218" s="528" t="s">
        <v>769</v>
      </c>
      <c r="AD218" s="528">
        <v>12</v>
      </c>
      <c r="AE218" s="529">
        <v>180</v>
      </c>
      <c r="AF218" s="529" t="s">
        <v>1509</v>
      </c>
    </row>
    <row r="219" spans="27:32" x14ac:dyDescent="0.3">
      <c r="AA219" s="528">
        <v>214</v>
      </c>
      <c r="AB219" s="528" t="s">
        <v>770</v>
      </c>
      <c r="AC219" s="528" t="s">
        <v>771</v>
      </c>
      <c r="AD219" s="528">
        <v>6</v>
      </c>
      <c r="AE219" s="529">
        <v>700</v>
      </c>
      <c r="AF219" s="529" t="s">
        <v>1509</v>
      </c>
    </row>
    <row r="220" spans="27:32" x14ac:dyDescent="0.3">
      <c r="AA220" s="528">
        <v>215</v>
      </c>
      <c r="AB220" s="528" t="s">
        <v>772</v>
      </c>
      <c r="AC220" s="528" t="s">
        <v>773</v>
      </c>
      <c r="AD220" s="528">
        <v>6</v>
      </c>
      <c r="AE220" s="529">
        <v>700</v>
      </c>
      <c r="AF220" s="529" t="s">
        <v>1509</v>
      </c>
    </row>
    <row r="221" spans="27:32" x14ac:dyDescent="0.3">
      <c r="AA221" s="528">
        <v>216</v>
      </c>
      <c r="AB221" s="528" t="s">
        <v>774</v>
      </c>
      <c r="AC221" s="528" t="s">
        <v>775</v>
      </c>
      <c r="AD221" s="528">
        <v>6</v>
      </c>
      <c r="AE221" s="529">
        <v>700</v>
      </c>
      <c r="AF221" s="529" t="s">
        <v>1509</v>
      </c>
    </row>
    <row r="222" spans="27:32" x14ac:dyDescent="0.3">
      <c r="AA222" s="528">
        <v>217</v>
      </c>
      <c r="AB222" s="528" t="s">
        <v>776</v>
      </c>
      <c r="AC222" s="528" t="s">
        <v>777</v>
      </c>
      <c r="AD222" s="528">
        <v>48</v>
      </c>
      <c r="AE222" s="529">
        <v>180</v>
      </c>
      <c r="AF222" s="529">
        <v>185</v>
      </c>
    </row>
    <row r="223" spans="27:32" x14ac:dyDescent="0.3">
      <c r="AA223" s="528">
        <v>218</v>
      </c>
      <c r="AB223" s="528" t="s">
        <v>778</v>
      </c>
      <c r="AC223" s="528" t="s">
        <v>779</v>
      </c>
      <c r="AD223" s="528">
        <v>6</v>
      </c>
      <c r="AE223" s="529">
        <v>700</v>
      </c>
      <c r="AF223" s="529" t="s">
        <v>1509</v>
      </c>
    </row>
    <row r="224" spans="27:32" x14ac:dyDescent="0.3">
      <c r="AA224" s="528">
        <v>219</v>
      </c>
      <c r="AB224" s="528" t="s">
        <v>780</v>
      </c>
      <c r="AC224" s="528" t="s">
        <v>781</v>
      </c>
      <c r="AD224" s="528">
        <v>12</v>
      </c>
      <c r="AE224" s="529">
        <v>700</v>
      </c>
      <c r="AF224" s="529" t="s">
        <v>1509</v>
      </c>
    </row>
    <row r="225" spans="27:32" x14ac:dyDescent="0.3">
      <c r="AA225" s="528">
        <v>220</v>
      </c>
      <c r="AB225" s="528" t="s">
        <v>782</v>
      </c>
      <c r="AC225" s="528" t="s">
        <v>783</v>
      </c>
      <c r="AD225" s="528">
        <v>12</v>
      </c>
      <c r="AE225" s="529">
        <v>700</v>
      </c>
      <c r="AF225" s="529" t="s">
        <v>1509</v>
      </c>
    </row>
    <row r="226" spans="27:32" x14ac:dyDescent="0.3">
      <c r="AA226" s="528">
        <v>221</v>
      </c>
      <c r="AB226" s="528" t="s">
        <v>784</v>
      </c>
      <c r="AC226" s="528" t="s">
        <v>785</v>
      </c>
      <c r="AD226" s="528">
        <v>12</v>
      </c>
      <c r="AE226" s="529">
        <v>750</v>
      </c>
      <c r="AF226" s="529">
        <v>559</v>
      </c>
    </row>
    <row r="227" spans="27:32" x14ac:dyDescent="0.3">
      <c r="AA227" s="528">
        <v>222</v>
      </c>
      <c r="AB227" s="528" t="s">
        <v>786</v>
      </c>
      <c r="AC227" s="528" t="s">
        <v>787</v>
      </c>
      <c r="AD227" s="528">
        <v>12</v>
      </c>
      <c r="AE227" s="529">
        <v>1000</v>
      </c>
      <c r="AF227" s="529" t="s">
        <v>1509</v>
      </c>
    </row>
    <row r="228" spans="27:32" x14ac:dyDescent="0.3">
      <c r="AA228" s="528">
        <v>223</v>
      </c>
      <c r="AB228" s="528" t="s">
        <v>788</v>
      </c>
      <c r="AC228" s="528" t="s">
        <v>789</v>
      </c>
      <c r="AD228" s="528">
        <v>6</v>
      </c>
      <c r="AE228" s="529">
        <v>700</v>
      </c>
      <c r="AF228" s="529" t="s">
        <v>1509</v>
      </c>
    </row>
    <row r="229" spans="27:32" x14ac:dyDescent="0.3">
      <c r="AA229" s="528">
        <v>224</v>
      </c>
      <c r="AB229" s="528" t="s">
        <v>790</v>
      </c>
      <c r="AC229" s="528" t="s">
        <v>791</v>
      </c>
      <c r="AD229" s="528">
        <v>12</v>
      </c>
      <c r="AE229" s="529">
        <v>700</v>
      </c>
      <c r="AF229" s="529">
        <v>1830</v>
      </c>
    </row>
    <row r="230" spans="27:32" x14ac:dyDescent="0.3">
      <c r="AA230" s="528">
        <v>225</v>
      </c>
      <c r="AB230" s="528" t="s">
        <v>792</v>
      </c>
      <c r="AC230" s="528" t="s">
        <v>793</v>
      </c>
      <c r="AD230" s="528">
        <v>6</v>
      </c>
      <c r="AE230" s="529">
        <v>700</v>
      </c>
      <c r="AF230" s="529" t="s">
        <v>1509</v>
      </c>
    </row>
    <row r="231" spans="27:32" x14ac:dyDescent="0.3">
      <c r="AA231" s="528">
        <v>226</v>
      </c>
      <c r="AB231" s="528" t="s">
        <v>794</v>
      </c>
      <c r="AC231" s="528" t="s">
        <v>795</v>
      </c>
      <c r="AD231" s="528">
        <v>6</v>
      </c>
      <c r="AE231" s="529">
        <v>700</v>
      </c>
      <c r="AF231" s="529">
        <v>1245</v>
      </c>
    </row>
    <row r="232" spans="27:32" x14ac:dyDescent="0.3">
      <c r="AA232" s="528">
        <v>227</v>
      </c>
      <c r="AB232" s="528" t="s">
        <v>796</v>
      </c>
      <c r="AC232" s="528" t="s">
        <v>797</v>
      </c>
      <c r="AD232" s="528">
        <v>12</v>
      </c>
      <c r="AE232" s="529">
        <v>700</v>
      </c>
      <c r="AF232" s="529" t="s">
        <v>1509</v>
      </c>
    </row>
    <row r="233" spans="27:32" x14ac:dyDescent="0.3">
      <c r="AA233" s="528">
        <v>228</v>
      </c>
      <c r="AB233" s="528" t="s">
        <v>798</v>
      </c>
      <c r="AC233" s="528" t="s">
        <v>799</v>
      </c>
      <c r="AD233" s="528">
        <v>12</v>
      </c>
      <c r="AE233" s="529">
        <v>700</v>
      </c>
      <c r="AF233" s="529">
        <v>1750</v>
      </c>
    </row>
    <row r="234" spans="27:32" x14ac:dyDescent="0.3">
      <c r="AA234" s="528">
        <v>229</v>
      </c>
      <c r="AB234" s="528" t="s">
        <v>800</v>
      </c>
      <c r="AC234" s="528" t="s">
        <v>801</v>
      </c>
      <c r="AD234" s="528">
        <v>6</v>
      </c>
      <c r="AE234" s="529">
        <v>700</v>
      </c>
      <c r="AF234" s="529">
        <v>5570</v>
      </c>
    </row>
    <row r="235" spans="27:32" x14ac:dyDescent="0.3">
      <c r="AA235" s="528">
        <v>230</v>
      </c>
      <c r="AB235" s="528" t="s">
        <v>802</v>
      </c>
      <c r="AC235" s="528" t="s">
        <v>803</v>
      </c>
      <c r="AD235" s="528">
        <v>6</v>
      </c>
      <c r="AE235" s="529">
        <v>700</v>
      </c>
      <c r="AF235" s="529">
        <v>2400</v>
      </c>
    </row>
    <row r="236" spans="27:32" x14ac:dyDescent="0.3">
      <c r="AA236" s="528">
        <v>231</v>
      </c>
      <c r="AB236" s="528" t="s">
        <v>804</v>
      </c>
      <c r="AC236" s="528" t="s">
        <v>805</v>
      </c>
      <c r="AD236" s="528">
        <v>6</v>
      </c>
      <c r="AE236" s="529">
        <v>750</v>
      </c>
      <c r="AF236" s="529" t="s">
        <v>1509</v>
      </c>
    </row>
    <row r="237" spans="27:32" x14ac:dyDescent="0.3">
      <c r="AA237" s="528">
        <v>232</v>
      </c>
      <c r="AB237" s="528" t="s">
        <v>806</v>
      </c>
      <c r="AC237" s="528" t="s">
        <v>807</v>
      </c>
      <c r="AD237" s="528">
        <v>12</v>
      </c>
      <c r="AE237" s="529">
        <v>750</v>
      </c>
      <c r="AF237" s="529">
        <v>900</v>
      </c>
    </row>
    <row r="238" spans="27:32" x14ac:dyDescent="0.3">
      <c r="AA238" s="528">
        <v>233</v>
      </c>
      <c r="AB238" s="528" t="s">
        <v>808</v>
      </c>
      <c r="AC238" s="528" t="s">
        <v>809</v>
      </c>
      <c r="AD238" s="528">
        <v>12</v>
      </c>
      <c r="AE238" s="529">
        <v>750</v>
      </c>
      <c r="AF238" s="529" t="s">
        <v>1509</v>
      </c>
    </row>
    <row r="239" spans="27:32" x14ac:dyDescent="0.3">
      <c r="AA239" s="528">
        <v>234</v>
      </c>
      <c r="AB239" s="528" t="s">
        <v>810</v>
      </c>
      <c r="AC239" s="528" t="s">
        <v>811</v>
      </c>
      <c r="AD239" s="528">
        <v>12</v>
      </c>
      <c r="AE239" s="529">
        <v>1000</v>
      </c>
      <c r="AF239" s="529">
        <v>1890</v>
      </c>
    </row>
    <row r="240" spans="27:32" x14ac:dyDescent="0.3">
      <c r="AA240" s="528">
        <v>235</v>
      </c>
      <c r="AB240" s="528" t="s">
        <v>812</v>
      </c>
      <c r="AC240" s="528" t="s">
        <v>813</v>
      </c>
      <c r="AD240" s="528">
        <v>6</v>
      </c>
      <c r="AE240" s="529">
        <v>750</v>
      </c>
      <c r="AF240" s="529">
        <v>10500</v>
      </c>
    </row>
    <row r="241" spans="27:32" x14ac:dyDescent="0.3">
      <c r="AA241" s="528">
        <v>236</v>
      </c>
      <c r="AB241" s="528" t="s">
        <v>814</v>
      </c>
      <c r="AC241" s="528" t="s">
        <v>815</v>
      </c>
      <c r="AD241" s="528">
        <v>6</v>
      </c>
      <c r="AE241" s="529">
        <v>700</v>
      </c>
      <c r="AF241" s="529">
        <v>1245</v>
      </c>
    </row>
    <row r="242" spans="27:32" x14ac:dyDescent="0.3">
      <c r="AA242" s="528">
        <v>237</v>
      </c>
      <c r="AB242" s="528" t="s">
        <v>816</v>
      </c>
      <c r="AC242" s="528" t="s">
        <v>817</v>
      </c>
      <c r="AD242" s="528">
        <v>6</v>
      </c>
      <c r="AE242" s="529">
        <v>750</v>
      </c>
      <c r="AF242" s="529">
        <v>2700</v>
      </c>
    </row>
    <row r="243" spans="27:32" x14ac:dyDescent="0.3">
      <c r="AA243" s="528">
        <v>238</v>
      </c>
      <c r="AB243" s="528" t="s">
        <v>818</v>
      </c>
      <c r="AC243" s="528" t="s">
        <v>819</v>
      </c>
      <c r="AD243" s="528">
        <v>6</v>
      </c>
      <c r="AE243" s="529">
        <v>750</v>
      </c>
      <c r="AF243" s="529">
        <v>2700</v>
      </c>
    </row>
    <row r="244" spans="27:32" x14ac:dyDescent="0.3">
      <c r="AA244" s="528">
        <v>239</v>
      </c>
      <c r="AB244" s="528" t="s">
        <v>820</v>
      </c>
      <c r="AC244" s="528" t="s">
        <v>821</v>
      </c>
      <c r="AD244" s="528">
        <v>12</v>
      </c>
      <c r="AE244" s="529">
        <v>750</v>
      </c>
      <c r="AF244" s="529" t="s">
        <v>1509</v>
      </c>
    </row>
    <row r="245" spans="27:32" x14ac:dyDescent="0.3">
      <c r="AA245" s="528">
        <v>240</v>
      </c>
      <c r="AB245" s="528" t="s">
        <v>822</v>
      </c>
      <c r="AC245" s="528" t="s">
        <v>823</v>
      </c>
      <c r="AD245" s="528">
        <v>12</v>
      </c>
      <c r="AE245" s="529">
        <v>750</v>
      </c>
      <c r="AF245" s="529">
        <v>2000</v>
      </c>
    </row>
    <row r="246" spans="27:32" x14ac:dyDescent="0.3">
      <c r="AA246" s="528">
        <v>241</v>
      </c>
      <c r="AB246" s="528" t="s">
        <v>824</v>
      </c>
      <c r="AC246" s="528" t="s">
        <v>825</v>
      </c>
      <c r="AD246" s="528">
        <v>12</v>
      </c>
      <c r="AE246" s="529">
        <v>750</v>
      </c>
      <c r="AF246" s="529" t="s">
        <v>1509</v>
      </c>
    </row>
    <row r="247" spans="27:32" x14ac:dyDescent="0.3">
      <c r="AA247" s="528">
        <v>242</v>
      </c>
      <c r="AB247" s="528" t="s">
        <v>826</v>
      </c>
      <c r="AC247" s="528" t="s">
        <v>827</v>
      </c>
      <c r="AD247" s="528">
        <v>12</v>
      </c>
      <c r="AE247" s="529">
        <v>750</v>
      </c>
      <c r="AF247" s="529">
        <v>1535</v>
      </c>
    </row>
    <row r="248" spans="27:32" x14ac:dyDescent="0.3">
      <c r="AA248" s="528">
        <v>243</v>
      </c>
      <c r="AB248" s="528" t="s">
        <v>828</v>
      </c>
      <c r="AC248" s="528" t="s">
        <v>829</v>
      </c>
      <c r="AD248" s="528">
        <v>12</v>
      </c>
      <c r="AE248" s="529">
        <v>750</v>
      </c>
      <c r="AF248" s="529" t="s">
        <v>1509</v>
      </c>
    </row>
    <row r="249" spans="27:32" x14ac:dyDescent="0.3">
      <c r="AA249" s="528">
        <v>244</v>
      </c>
      <c r="AB249" s="528" t="s">
        <v>830</v>
      </c>
      <c r="AC249" s="528" t="s">
        <v>831</v>
      </c>
      <c r="AD249" s="528">
        <v>12</v>
      </c>
      <c r="AE249" s="529">
        <v>750</v>
      </c>
      <c r="AF249" s="529" t="s">
        <v>1509</v>
      </c>
    </row>
    <row r="250" spans="27:32" x14ac:dyDescent="0.3">
      <c r="AA250" s="528">
        <v>245</v>
      </c>
      <c r="AB250" s="528" t="s">
        <v>832</v>
      </c>
      <c r="AC250" s="528" t="s">
        <v>833</v>
      </c>
      <c r="AD250" s="528">
        <v>12</v>
      </c>
      <c r="AE250" s="529">
        <v>750</v>
      </c>
      <c r="AF250" s="529" t="s">
        <v>1509</v>
      </c>
    </row>
    <row r="251" spans="27:32" x14ac:dyDescent="0.3">
      <c r="AA251" s="528">
        <v>246</v>
      </c>
      <c r="AB251" s="528" t="s">
        <v>834</v>
      </c>
      <c r="AC251" s="528" t="s">
        <v>835</v>
      </c>
      <c r="AD251" s="528">
        <v>12</v>
      </c>
      <c r="AE251" s="529">
        <v>750</v>
      </c>
      <c r="AF251" s="529">
        <v>820</v>
      </c>
    </row>
    <row r="252" spans="27:32" x14ac:dyDescent="0.3">
      <c r="AA252" s="528">
        <v>247</v>
      </c>
      <c r="AB252" s="528" t="s">
        <v>836</v>
      </c>
      <c r="AC252" s="528" t="s">
        <v>837</v>
      </c>
      <c r="AD252" s="528">
        <v>12</v>
      </c>
      <c r="AE252" s="529">
        <v>750</v>
      </c>
      <c r="AF252" s="529">
        <v>840</v>
      </c>
    </row>
    <row r="253" spans="27:32" x14ac:dyDescent="0.3">
      <c r="AA253" s="528">
        <v>248</v>
      </c>
      <c r="AB253" s="528" t="s">
        <v>838</v>
      </c>
      <c r="AC253" s="528" t="s">
        <v>839</v>
      </c>
      <c r="AD253" s="528">
        <v>6</v>
      </c>
      <c r="AE253" s="529">
        <v>750</v>
      </c>
      <c r="AF253" s="529">
        <v>2150</v>
      </c>
    </row>
    <row r="254" spans="27:32" x14ac:dyDescent="0.3">
      <c r="AA254" s="528">
        <v>249</v>
      </c>
      <c r="AB254" s="528" t="s">
        <v>840</v>
      </c>
      <c r="AC254" s="528" t="s">
        <v>841</v>
      </c>
      <c r="AD254" s="528">
        <v>6</v>
      </c>
      <c r="AE254" s="529">
        <v>750</v>
      </c>
      <c r="AF254" s="529">
        <v>2150</v>
      </c>
    </row>
    <row r="255" spans="27:32" x14ac:dyDescent="0.3">
      <c r="AA255" s="528">
        <v>250</v>
      </c>
      <c r="AB255" s="528" t="s">
        <v>842</v>
      </c>
      <c r="AC255" s="528" t="s">
        <v>843</v>
      </c>
      <c r="AD255" s="528">
        <v>6</v>
      </c>
      <c r="AE255" s="529">
        <v>750</v>
      </c>
      <c r="AF255" s="529" t="s">
        <v>1509</v>
      </c>
    </row>
    <row r="256" spans="27:32" x14ac:dyDescent="0.3">
      <c r="AA256" s="528">
        <v>251</v>
      </c>
      <c r="AB256" s="528" t="s">
        <v>844</v>
      </c>
      <c r="AC256" s="528" t="s">
        <v>845</v>
      </c>
      <c r="AD256" s="528">
        <v>6</v>
      </c>
      <c r="AE256" s="529">
        <v>750</v>
      </c>
      <c r="AF256" s="529">
        <v>695</v>
      </c>
    </row>
    <row r="257" spans="27:32" x14ac:dyDescent="0.3">
      <c r="AA257" s="528">
        <v>252</v>
      </c>
      <c r="AB257" s="528" t="s">
        <v>846</v>
      </c>
      <c r="AC257" s="528" t="s">
        <v>847</v>
      </c>
      <c r="AD257" s="528">
        <v>12</v>
      </c>
      <c r="AE257" s="529">
        <v>750</v>
      </c>
      <c r="AF257" s="529">
        <v>740</v>
      </c>
    </row>
    <row r="258" spans="27:32" x14ac:dyDescent="0.3">
      <c r="AA258" s="528">
        <v>253</v>
      </c>
      <c r="AB258" s="528" t="s">
        <v>848</v>
      </c>
      <c r="AC258" s="528" t="s">
        <v>849</v>
      </c>
      <c r="AD258" s="528">
        <v>12</v>
      </c>
      <c r="AE258" s="529">
        <v>750</v>
      </c>
      <c r="AF258" s="529">
        <v>740</v>
      </c>
    </row>
    <row r="259" spans="27:32" x14ac:dyDescent="0.3">
      <c r="AA259" s="528">
        <v>254</v>
      </c>
      <c r="AB259" s="528" t="s">
        <v>850</v>
      </c>
      <c r="AC259" s="528" t="s">
        <v>851</v>
      </c>
      <c r="AD259" s="528">
        <v>12</v>
      </c>
      <c r="AE259" s="529">
        <v>750</v>
      </c>
      <c r="AF259" s="529">
        <v>740</v>
      </c>
    </row>
    <row r="260" spans="27:32" x14ac:dyDescent="0.3">
      <c r="AA260" s="528">
        <v>255</v>
      </c>
      <c r="AB260" s="528" t="s">
        <v>852</v>
      </c>
      <c r="AC260" s="528" t="s">
        <v>853</v>
      </c>
      <c r="AD260" s="528">
        <v>12</v>
      </c>
      <c r="AE260" s="529">
        <v>1000</v>
      </c>
      <c r="AF260" s="529">
        <v>930</v>
      </c>
    </row>
    <row r="261" spans="27:32" x14ac:dyDescent="0.3">
      <c r="AA261" s="528">
        <v>256</v>
      </c>
      <c r="AB261" s="528" t="s">
        <v>854</v>
      </c>
      <c r="AC261" s="528" t="s">
        <v>855</v>
      </c>
      <c r="AD261" s="528">
        <v>6</v>
      </c>
      <c r="AE261" s="529">
        <v>1000</v>
      </c>
      <c r="AF261" s="529" t="s">
        <v>1509</v>
      </c>
    </row>
    <row r="262" spans="27:32" x14ac:dyDescent="0.3">
      <c r="AA262" s="528">
        <v>257</v>
      </c>
      <c r="AB262" s="528" t="s">
        <v>856</v>
      </c>
      <c r="AC262" s="528" t="s">
        <v>857</v>
      </c>
      <c r="AD262" s="528">
        <v>6</v>
      </c>
      <c r="AE262" s="529">
        <v>1000</v>
      </c>
      <c r="AF262" s="529">
        <v>1160</v>
      </c>
    </row>
    <row r="263" spans="27:32" x14ac:dyDescent="0.3">
      <c r="AA263" s="528">
        <v>258</v>
      </c>
      <c r="AB263" s="528" t="s">
        <v>858</v>
      </c>
      <c r="AC263" s="528" t="s">
        <v>859</v>
      </c>
      <c r="AD263" s="528">
        <v>6</v>
      </c>
      <c r="AE263" s="529">
        <v>1000</v>
      </c>
      <c r="AF263" s="529">
        <v>1160</v>
      </c>
    </row>
    <row r="264" spans="27:32" x14ac:dyDescent="0.3">
      <c r="AA264" s="528">
        <v>259</v>
      </c>
      <c r="AB264" s="528" t="s">
        <v>860</v>
      </c>
      <c r="AC264" s="528" t="s">
        <v>861</v>
      </c>
      <c r="AD264" s="528">
        <v>6</v>
      </c>
      <c r="AE264" s="529">
        <v>1000</v>
      </c>
      <c r="AF264" s="529">
        <v>1160</v>
      </c>
    </row>
    <row r="265" spans="27:32" x14ac:dyDescent="0.3">
      <c r="AA265" s="528">
        <v>260</v>
      </c>
      <c r="AB265" s="528" t="s">
        <v>862</v>
      </c>
      <c r="AC265" s="528" t="s">
        <v>863</v>
      </c>
      <c r="AD265" s="528">
        <v>6</v>
      </c>
      <c r="AE265" s="529">
        <v>750</v>
      </c>
      <c r="AF265" s="529">
        <v>677</v>
      </c>
    </row>
    <row r="266" spans="27:32" x14ac:dyDescent="0.3">
      <c r="AA266" s="528">
        <v>261</v>
      </c>
      <c r="AB266" s="528" t="s">
        <v>864</v>
      </c>
      <c r="AC266" s="528" t="s">
        <v>865</v>
      </c>
      <c r="AD266" s="528">
        <v>6</v>
      </c>
      <c r="AE266" s="529">
        <v>750</v>
      </c>
      <c r="AF266" s="529">
        <v>677</v>
      </c>
    </row>
    <row r="267" spans="27:32" x14ac:dyDescent="0.3">
      <c r="AA267" s="528">
        <v>262</v>
      </c>
      <c r="AB267" s="528" t="s">
        <v>866</v>
      </c>
      <c r="AC267" s="528" t="s">
        <v>867</v>
      </c>
      <c r="AD267" s="528">
        <v>6</v>
      </c>
      <c r="AE267" s="529">
        <v>750</v>
      </c>
      <c r="AF267" s="529">
        <v>695</v>
      </c>
    </row>
    <row r="268" spans="27:32" x14ac:dyDescent="0.3">
      <c r="AA268" s="528">
        <v>263</v>
      </c>
      <c r="AB268" s="528" t="s">
        <v>868</v>
      </c>
      <c r="AC268" s="528" t="s">
        <v>869</v>
      </c>
      <c r="AD268" s="528">
        <v>6</v>
      </c>
      <c r="AE268" s="529">
        <v>700</v>
      </c>
      <c r="AF268" s="529">
        <v>1245</v>
      </c>
    </row>
    <row r="269" spans="27:32" x14ac:dyDescent="0.3">
      <c r="AA269" s="528">
        <v>264</v>
      </c>
      <c r="AB269" s="528" t="s">
        <v>870</v>
      </c>
      <c r="AC269" s="528" t="s">
        <v>871</v>
      </c>
      <c r="AD269" s="528">
        <v>12</v>
      </c>
      <c r="AE269" s="529">
        <v>700</v>
      </c>
      <c r="AF269" s="529">
        <v>1620</v>
      </c>
    </row>
    <row r="270" spans="27:32" x14ac:dyDescent="0.3">
      <c r="AA270" s="528">
        <v>265</v>
      </c>
      <c r="AB270" s="528" t="s">
        <v>872</v>
      </c>
      <c r="AC270" s="528" t="s">
        <v>873</v>
      </c>
      <c r="AD270" s="528">
        <v>6</v>
      </c>
      <c r="AE270" s="529">
        <v>700</v>
      </c>
      <c r="AF270" s="529" t="s">
        <v>1509</v>
      </c>
    </row>
    <row r="271" spans="27:32" x14ac:dyDescent="0.3">
      <c r="AA271" s="528">
        <v>266</v>
      </c>
      <c r="AB271" s="528" t="s">
        <v>874</v>
      </c>
      <c r="AC271" s="528" t="s">
        <v>875</v>
      </c>
      <c r="AD271" s="528">
        <v>6</v>
      </c>
      <c r="AE271" s="529">
        <v>700</v>
      </c>
      <c r="AF271" s="529" t="s">
        <v>1509</v>
      </c>
    </row>
    <row r="272" spans="27:32" x14ac:dyDescent="0.3">
      <c r="AA272" s="528">
        <v>267</v>
      </c>
      <c r="AB272" s="528" t="s">
        <v>876</v>
      </c>
      <c r="AC272" s="528" t="s">
        <v>877</v>
      </c>
      <c r="AD272" s="528">
        <v>6</v>
      </c>
      <c r="AE272" s="529">
        <v>700</v>
      </c>
      <c r="AF272" s="529">
        <v>2340</v>
      </c>
    </row>
    <row r="273" spans="27:32" x14ac:dyDescent="0.3">
      <c r="AA273" s="528">
        <v>268</v>
      </c>
      <c r="AB273" s="528" t="s">
        <v>878</v>
      </c>
      <c r="AC273" s="528" t="s">
        <v>879</v>
      </c>
      <c r="AD273" s="528">
        <v>6</v>
      </c>
      <c r="AE273" s="529">
        <v>700</v>
      </c>
      <c r="AF273" s="529">
        <v>3710</v>
      </c>
    </row>
    <row r="274" spans="27:32" x14ac:dyDescent="0.3">
      <c r="AA274" s="528">
        <v>269</v>
      </c>
      <c r="AB274" s="528" t="s">
        <v>880</v>
      </c>
      <c r="AC274" s="528" t="s">
        <v>881</v>
      </c>
      <c r="AD274" s="528">
        <v>6</v>
      </c>
      <c r="AE274" s="529">
        <v>700</v>
      </c>
      <c r="AF274" s="529">
        <v>11000</v>
      </c>
    </row>
    <row r="275" spans="27:32" x14ac:dyDescent="0.3">
      <c r="AA275" s="528">
        <v>270</v>
      </c>
      <c r="AB275" s="528" t="s">
        <v>882</v>
      </c>
      <c r="AC275" s="528" t="s">
        <v>883</v>
      </c>
      <c r="AD275" s="528">
        <v>6</v>
      </c>
      <c r="AE275" s="529">
        <v>700</v>
      </c>
      <c r="AF275" s="529">
        <v>2940</v>
      </c>
    </row>
    <row r="276" spans="27:32" x14ac:dyDescent="0.3">
      <c r="AA276" s="528">
        <v>271</v>
      </c>
      <c r="AB276" s="528" t="s">
        <v>884</v>
      </c>
      <c r="AC276" s="528" t="s">
        <v>885</v>
      </c>
      <c r="AD276" s="528">
        <v>6</v>
      </c>
      <c r="AE276" s="529">
        <v>700</v>
      </c>
      <c r="AF276" s="529">
        <v>1690</v>
      </c>
    </row>
    <row r="277" spans="27:32" x14ac:dyDescent="0.3">
      <c r="AA277" s="528">
        <v>272</v>
      </c>
      <c r="AB277" s="528" t="s">
        <v>886</v>
      </c>
      <c r="AC277" s="528" t="s">
        <v>887</v>
      </c>
      <c r="AD277" s="528">
        <v>24</v>
      </c>
      <c r="AE277" s="529">
        <v>200</v>
      </c>
      <c r="AF277" s="529">
        <v>311</v>
      </c>
    </row>
    <row r="278" spans="27:32" x14ac:dyDescent="0.3">
      <c r="AA278" s="528">
        <v>273</v>
      </c>
      <c r="AB278" s="528" t="s">
        <v>888</v>
      </c>
      <c r="AC278" s="528" t="s">
        <v>889</v>
      </c>
      <c r="AD278" s="528">
        <v>12</v>
      </c>
      <c r="AE278" s="529">
        <v>750</v>
      </c>
      <c r="AF278" s="529">
        <v>787</v>
      </c>
    </row>
    <row r="279" spans="27:32" x14ac:dyDescent="0.3">
      <c r="AA279" s="528">
        <v>274</v>
      </c>
      <c r="AB279" s="528" t="s">
        <v>890</v>
      </c>
      <c r="AC279" s="528" t="s">
        <v>891</v>
      </c>
      <c r="AD279" s="528">
        <v>12</v>
      </c>
      <c r="AE279" s="529">
        <v>1000</v>
      </c>
      <c r="AF279" s="529">
        <v>1020</v>
      </c>
    </row>
    <row r="280" spans="27:32" x14ac:dyDescent="0.3">
      <c r="AA280" s="528">
        <v>275</v>
      </c>
      <c r="AB280" s="528" t="s">
        <v>892</v>
      </c>
      <c r="AC280" s="528" t="s">
        <v>893</v>
      </c>
      <c r="AD280" s="528">
        <v>6</v>
      </c>
      <c r="AE280" s="529">
        <v>1750</v>
      </c>
      <c r="AF280" s="529">
        <v>1770</v>
      </c>
    </row>
    <row r="281" spans="27:32" x14ac:dyDescent="0.3">
      <c r="AA281" s="528">
        <v>276</v>
      </c>
      <c r="AB281" s="528" t="s">
        <v>894</v>
      </c>
      <c r="AC281" s="528" t="s">
        <v>895</v>
      </c>
      <c r="AD281" s="528">
        <v>6</v>
      </c>
      <c r="AE281" s="529">
        <v>750</v>
      </c>
      <c r="AF281" s="529">
        <v>1880</v>
      </c>
    </row>
    <row r="282" spans="27:32" x14ac:dyDescent="0.3">
      <c r="AA282" s="528">
        <v>277</v>
      </c>
      <c r="AB282" s="528" t="s">
        <v>896</v>
      </c>
      <c r="AC282" s="528" t="s">
        <v>897</v>
      </c>
      <c r="AD282" s="528">
        <v>6</v>
      </c>
      <c r="AE282" s="529">
        <v>750</v>
      </c>
      <c r="AF282" s="529">
        <v>1975</v>
      </c>
    </row>
    <row r="283" spans="27:32" x14ac:dyDescent="0.3">
      <c r="AA283" s="528">
        <v>278</v>
      </c>
      <c r="AB283" s="528" t="s">
        <v>898</v>
      </c>
      <c r="AC283" s="528" t="s">
        <v>899</v>
      </c>
      <c r="AD283" s="528">
        <v>6</v>
      </c>
      <c r="AE283" s="529">
        <v>750</v>
      </c>
      <c r="AF283" s="529" t="s">
        <v>1509</v>
      </c>
    </row>
    <row r="284" spans="27:32" x14ac:dyDescent="0.3">
      <c r="AA284" s="528">
        <v>279</v>
      </c>
      <c r="AB284" s="528" t="s">
        <v>900</v>
      </c>
      <c r="AC284" s="528" t="s">
        <v>901</v>
      </c>
      <c r="AD284" s="528">
        <v>6</v>
      </c>
      <c r="AE284" s="529">
        <v>750</v>
      </c>
      <c r="AF284" s="529" t="s">
        <v>1509</v>
      </c>
    </row>
    <row r="285" spans="27:32" x14ac:dyDescent="0.3">
      <c r="AA285" s="528">
        <v>280</v>
      </c>
      <c r="AB285" s="528" t="s">
        <v>902</v>
      </c>
      <c r="AC285" s="528" t="s">
        <v>903</v>
      </c>
      <c r="AD285" s="528">
        <v>6</v>
      </c>
      <c r="AE285" s="529">
        <v>750</v>
      </c>
      <c r="AF285" s="529" t="s">
        <v>1509</v>
      </c>
    </row>
    <row r="286" spans="27:32" x14ac:dyDescent="0.3">
      <c r="AA286" s="528">
        <v>281</v>
      </c>
      <c r="AB286" s="528" t="s">
        <v>904</v>
      </c>
      <c r="AC286" s="528" t="s">
        <v>905</v>
      </c>
      <c r="AD286" s="528">
        <v>6</v>
      </c>
      <c r="AE286" s="529">
        <v>750</v>
      </c>
      <c r="AF286" s="529" t="s">
        <v>1509</v>
      </c>
    </row>
    <row r="287" spans="27:32" x14ac:dyDescent="0.3">
      <c r="AA287" s="528">
        <v>282</v>
      </c>
      <c r="AB287" s="528" t="s">
        <v>906</v>
      </c>
      <c r="AC287" s="528" t="s">
        <v>907</v>
      </c>
      <c r="AD287" s="528">
        <v>3</v>
      </c>
      <c r="AE287" s="529">
        <v>1500</v>
      </c>
      <c r="AF287" s="529" t="s">
        <v>1509</v>
      </c>
    </row>
    <row r="288" spans="27:32" x14ac:dyDescent="0.3">
      <c r="AA288" s="528">
        <v>283</v>
      </c>
      <c r="AB288" s="528" t="s">
        <v>908</v>
      </c>
      <c r="AC288" s="528" t="s">
        <v>909</v>
      </c>
      <c r="AD288" s="528">
        <v>6</v>
      </c>
      <c r="AE288" s="529">
        <v>750</v>
      </c>
      <c r="AF288" s="529" t="s">
        <v>1509</v>
      </c>
    </row>
    <row r="289" spans="27:32" x14ac:dyDescent="0.3">
      <c r="AA289" s="528">
        <v>284</v>
      </c>
      <c r="AB289" s="528" t="s">
        <v>910</v>
      </c>
      <c r="AC289" s="528" t="s">
        <v>911</v>
      </c>
      <c r="AD289" s="528">
        <v>6</v>
      </c>
      <c r="AE289" s="529">
        <v>750</v>
      </c>
      <c r="AF289" s="529" t="s">
        <v>1509</v>
      </c>
    </row>
    <row r="290" spans="27:32" x14ac:dyDescent="0.3">
      <c r="AA290" s="528">
        <v>285</v>
      </c>
      <c r="AB290" s="528" t="s">
        <v>912</v>
      </c>
      <c r="AC290" s="528" t="s">
        <v>913</v>
      </c>
      <c r="AD290" s="528">
        <v>6</v>
      </c>
      <c r="AE290" s="529">
        <v>750</v>
      </c>
      <c r="AF290" s="529" t="s">
        <v>1509</v>
      </c>
    </row>
    <row r="291" spans="27:32" x14ac:dyDescent="0.3">
      <c r="AA291" s="528">
        <v>286</v>
      </c>
      <c r="AB291" s="528" t="s">
        <v>914</v>
      </c>
      <c r="AC291" s="528" t="s">
        <v>915</v>
      </c>
      <c r="AD291" s="528">
        <v>6</v>
      </c>
      <c r="AE291" s="529">
        <v>750</v>
      </c>
      <c r="AF291" s="529">
        <v>2020</v>
      </c>
    </row>
    <row r="292" spans="27:32" x14ac:dyDescent="0.3">
      <c r="AA292" s="528">
        <v>287</v>
      </c>
      <c r="AB292" s="528" t="s">
        <v>916</v>
      </c>
      <c r="AC292" s="528" t="s">
        <v>917</v>
      </c>
      <c r="AD292" s="528">
        <v>6</v>
      </c>
      <c r="AE292" s="529">
        <v>750</v>
      </c>
      <c r="AF292" s="529" t="s">
        <v>1509</v>
      </c>
    </row>
    <row r="293" spans="27:32" x14ac:dyDescent="0.3">
      <c r="AA293" s="528">
        <v>288</v>
      </c>
      <c r="AB293" s="528" t="s">
        <v>918</v>
      </c>
      <c r="AC293" s="528" t="s">
        <v>919</v>
      </c>
      <c r="AD293" s="528">
        <v>6</v>
      </c>
      <c r="AE293" s="529">
        <v>750</v>
      </c>
      <c r="AF293" s="529">
        <v>3570</v>
      </c>
    </row>
    <row r="294" spans="27:32" x14ac:dyDescent="0.3">
      <c r="AA294" s="528">
        <v>289</v>
      </c>
      <c r="AB294" s="528" t="s">
        <v>920</v>
      </c>
      <c r="AC294" s="528" t="s">
        <v>921</v>
      </c>
      <c r="AD294" s="528">
        <v>6</v>
      </c>
      <c r="AE294" s="529">
        <v>750</v>
      </c>
      <c r="AF294" s="529" t="s">
        <v>1509</v>
      </c>
    </row>
    <row r="295" spans="27:32" x14ac:dyDescent="0.3">
      <c r="AA295" s="528">
        <v>290</v>
      </c>
      <c r="AB295" s="528" t="s">
        <v>922</v>
      </c>
      <c r="AC295" s="528" t="s">
        <v>923</v>
      </c>
      <c r="AD295" s="528">
        <v>6</v>
      </c>
      <c r="AE295" s="529">
        <v>750</v>
      </c>
      <c r="AF295" s="529">
        <v>9240</v>
      </c>
    </row>
    <row r="296" spans="27:32" x14ac:dyDescent="0.3">
      <c r="AA296" s="528">
        <v>291</v>
      </c>
      <c r="AB296" s="528" t="s">
        <v>924</v>
      </c>
      <c r="AC296" s="528" t="s">
        <v>925</v>
      </c>
      <c r="AD296" s="528">
        <v>6</v>
      </c>
      <c r="AE296" s="529">
        <v>750</v>
      </c>
      <c r="AF296" s="529">
        <v>4300</v>
      </c>
    </row>
    <row r="297" spans="27:32" x14ac:dyDescent="0.3">
      <c r="AA297" s="528">
        <v>292</v>
      </c>
      <c r="AB297" s="528" t="s">
        <v>926</v>
      </c>
      <c r="AC297" s="528" t="s">
        <v>927</v>
      </c>
      <c r="AD297" s="528">
        <v>3</v>
      </c>
      <c r="AE297" s="529">
        <v>1500</v>
      </c>
      <c r="AF297" s="529" t="s">
        <v>1509</v>
      </c>
    </row>
    <row r="298" spans="27:32" x14ac:dyDescent="0.3">
      <c r="AA298" s="528">
        <v>293</v>
      </c>
      <c r="AB298" s="528" t="s">
        <v>928</v>
      </c>
      <c r="AC298" s="528" t="s">
        <v>929</v>
      </c>
      <c r="AD298" s="528">
        <v>1</v>
      </c>
      <c r="AE298" s="529">
        <v>3000</v>
      </c>
      <c r="AF298" s="529" t="s">
        <v>1509</v>
      </c>
    </row>
    <row r="299" spans="27:32" x14ac:dyDescent="0.3">
      <c r="AA299" s="528">
        <v>294</v>
      </c>
      <c r="AB299" s="528" t="s">
        <v>930</v>
      </c>
      <c r="AC299" s="528" t="s">
        <v>931</v>
      </c>
      <c r="AD299" s="528">
        <v>1</v>
      </c>
      <c r="AE299" s="529">
        <v>6000</v>
      </c>
      <c r="AF299" s="529">
        <v>36400</v>
      </c>
    </row>
    <row r="300" spans="27:32" x14ac:dyDescent="0.3">
      <c r="AA300" s="528">
        <v>295</v>
      </c>
      <c r="AB300" s="528" t="s">
        <v>932</v>
      </c>
      <c r="AC300" s="528" t="s">
        <v>933</v>
      </c>
      <c r="AD300" s="528">
        <v>1</v>
      </c>
      <c r="AE300" s="529">
        <v>9000</v>
      </c>
      <c r="AF300" s="529">
        <v>54000</v>
      </c>
    </row>
    <row r="301" spans="27:32" x14ac:dyDescent="0.3">
      <c r="AA301" s="528">
        <v>296</v>
      </c>
      <c r="AB301" s="528" t="s">
        <v>934</v>
      </c>
      <c r="AC301" s="528" t="s">
        <v>935</v>
      </c>
      <c r="AD301" s="528">
        <v>6</v>
      </c>
      <c r="AE301" s="529">
        <v>700</v>
      </c>
      <c r="AF301" s="529">
        <v>2400</v>
      </c>
    </row>
    <row r="302" spans="27:32" x14ac:dyDescent="0.3">
      <c r="AA302" s="528">
        <v>297</v>
      </c>
      <c r="AB302" s="528" t="s">
        <v>936</v>
      </c>
      <c r="AC302" s="528" t="s">
        <v>937</v>
      </c>
      <c r="AD302" s="528">
        <v>6</v>
      </c>
      <c r="AE302" s="529">
        <v>700</v>
      </c>
      <c r="AF302" s="529">
        <v>4500</v>
      </c>
    </row>
    <row r="303" spans="27:32" x14ac:dyDescent="0.3">
      <c r="AA303" s="528">
        <v>298</v>
      </c>
      <c r="AB303" s="528" t="s">
        <v>938</v>
      </c>
      <c r="AC303" s="528" t="s">
        <v>939</v>
      </c>
      <c r="AD303" s="528">
        <v>6</v>
      </c>
      <c r="AE303" s="529">
        <v>700</v>
      </c>
      <c r="AF303" s="529">
        <v>3800</v>
      </c>
    </row>
    <row r="304" spans="27:32" x14ac:dyDescent="0.3">
      <c r="AA304" s="528">
        <v>299</v>
      </c>
      <c r="AB304" s="528" t="s">
        <v>940</v>
      </c>
      <c r="AC304" s="528" t="s">
        <v>941</v>
      </c>
      <c r="AD304" s="528">
        <v>6</v>
      </c>
      <c r="AE304" s="529">
        <v>700</v>
      </c>
      <c r="AF304" s="529">
        <v>6600</v>
      </c>
    </row>
    <row r="305" spans="27:32" x14ac:dyDescent="0.3">
      <c r="AA305" s="528">
        <v>300</v>
      </c>
      <c r="AB305" s="528" t="s">
        <v>942</v>
      </c>
      <c r="AC305" s="528" t="s">
        <v>943</v>
      </c>
      <c r="AD305" s="528">
        <v>6</v>
      </c>
      <c r="AE305" s="529">
        <v>700</v>
      </c>
      <c r="AF305" s="529">
        <v>1990</v>
      </c>
    </row>
    <row r="306" spans="27:32" x14ac:dyDescent="0.3">
      <c r="AA306" s="528">
        <v>301</v>
      </c>
      <c r="AB306" s="528" t="s">
        <v>944</v>
      </c>
      <c r="AC306" s="528" t="s">
        <v>945</v>
      </c>
      <c r="AD306" s="528">
        <v>6</v>
      </c>
      <c r="AE306" s="529">
        <v>700</v>
      </c>
      <c r="AF306" s="529">
        <v>1990</v>
      </c>
    </row>
    <row r="307" spans="27:32" x14ac:dyDescent="0.3">
      <c r="AA307" s="528">
        <v>302</v>
      </c>
      <c r="AB307" s="528" t="s">
        <v>946</v>
      </c>
      <c r="AC307" s="528" t="s">
        <v>947</v>
      </c>
      <c r="AD307" s="528">
        <v>6</v>
      </c>
      <c r="AE307" s="529">
        <v>700</v>
      </c>
      <c r="AF307" s="529">
        <v>1990</v>
      </c>
    </row>
    <row r="308" spans="27:32" x14ac:dyDescent="0.3">
      <c r="AA308" s="528">
        <v>303</v>
      </c>
      <c r="AB308" s="528" t="s">
        <v>948</v>
      </c>
      <c r="AC308" s="528" t="s">
        <v>949</v>
      </c>
      <c r="AD308" s="528">
        <v>6</v>
      </c>
      <c r="AE308" s="529">
        <v>700</v>
      </c>
      <c r="AF308" s="529">
        <v>1990</v>
      </c>
    </row>
    <row r="309" spans="27:32" x14ac:dyDescent="0.3">
      <c r="AA309" s="528">
        <v>304</v>
      </c>
      <c r="AB309" s="528" t="s">
        <v>950</v>
      </c>
      <c r="AC309" s="528" t="s">
        <v>951</v>
      </c>
      <c r="AD309" s="528">
        <v>3</v>
      </c>
      <c r="AE309" s="529">
        <v>750</v>
      </c>
      <c r="AF309" s="529">
        <v>35000</v>
      </c>
    </row>
    <row r="310" spans="27:32" x14ac:dyDescent="0.3">
      <c r="AA310" s="528">
        <v>305</v>
      </c>
      <c r="AB310" s="528" t="s">
        <v>952</v>
      </c>
      <c r="AC310" s="528" t="s">
        <v>953</v>
      </c>
      <c r="AD310" s="528">
        <v>3</v>
      </c>
      <c r="AE310" s="529">
        <v>750</v>
      </c>
      <c r="AF310" s="529">
        <v>25200</v>
      </c>
    </row>
    <row r="311" spans="27:32" x14ac:dyDescent="0.3">
      <c r="AA311" s="528">
        <v>306</v>
      </c>
      <c r="AB311" s="528" t="s">
        <v>954</v>
      </c>
      <c r="AC311" s="528" t="s">
        <v>955</v>
      </c>
      <c r="AD311" s="528">
        <v>3</v>
      </c>
      <c r="AE311" s="529">
        <v>750</v>
      </c>
      <c r="AF311" s="529">
        <v>45000</v>
      </c>
    </row>
    <row r="312" spans="27:32" x14ac:dyDescent="0.3">
      <c r="AA312" s="528">
        <v>307</v>
      </c>
      <c r="AB312" s="528" t="s">
        <v>956</v>
      </c>
      <c r="AC312" s="528" t="s">
        <v>957</v>
      </c>
      <c r="AD312" s="528">
        <v>12</v>
      </c>
      <c r="AE312" s="529">
        <v>200</v>
      </c>
      <c r="AF312" s="529">
        <v>3990</v>
      </c>
    </row>
    <row r="313" spans="27:32" x14ac:dyDescent="0.3">
      <c r="AA313" s="528">
        <v>308</v>
      </c>
      <c r="AB313" s="528" t="s">
        <v>958</v>
      </c>
      <c r="AC313" s="528" t="s">
        <v>959</v>
      </c>
      <c r="AD313" s="528">
        <v>3</v>
      </c>
      <c r="AE313" s="529">
        <v>750</v>
      </c>
      <c r="AF313" s="529">
        <v>25400</v>
      </c>
    </row>
    <row r="314" spans="27:32" x14ac:dyDescent="0.3">
      <c r="AA314" s="528">
        <v>309</v>
      </c>
      <c r="AB314" s="528" t="s">
        <v>960</v>
      </c>
      <c r="AC314" s="528" t="s">
        <v>961</v>
      </c>
      <c r="AD314" s="528">
        <v>6</v>
      </c>
      <c r="AE314" s="529">
        <v>750</v>
      </c>
      <c r="AF314" s="529">
        <v>12190</v>
      </c>
    </row>
    <row r="315" spans="27:32" x14ac:dyDescent="0.3">
      <c r="AA315" s="528">
        <v>310</v>
      </c>
      <c r="AB315" s="528" t="s">
        <v>962</v>
      </c>
      <c r="AC315" s="528" t="s">
        <v>963</v>
      </c>
      <c r="AD315" s="528">
        <v>3</v>
      </c>
      <c r="AE315" s="529">
        <v>750</v>
      </c>
      <c r="AF315" s="529" t="s">
        <v>1509</v>
      </c>
    </row>
    <row r="316" spans="27:32" x14ac:dyDescent="0.3">
      <c r="AA316" s="528">
        <v>311</v>
      </c>
      <c r="AB316" s="528" t="s">
        <v>964</v>
      </c>
      <c r="AC316" s="528" t="s">
        <v>965</v>
      </c>
      <c r="AD316" s="528">
        <v>3</v>
      </c>
      <c r="AE316" s="529">
        <v>750</v>
      </c>
      <c r="AF316" s="529" t="s">
        <v>1509</v>
      </c>
    </row>
    <row r="317" spans="27:32" x14ac:dyDescent="0.3">
      <c r="AA317" s="528">
        <v>312</v>
      </c>
      <c r="AB317" s="528" t="s">
        <v>966</v>
      </c>
      <c r="AC317" s="528" t="s">
        <v>967</v>
      </c>
      <c r="AD317" s="528">
        <v>3</v>
      </c>
      <c r="AE317" s="529">
        <v>750</v>
      </c>
      <c r="AF317" s="529" t="s">
        <v>1509</v>
      </c>
    </row>
    <row r="318" spans="27:32" x14ac:dyDescent="0.3">
      <c r="AA318" s="528">
        <v>313</v>
      </c>
      <c r="AB318" s="528" t="s">
        <v>968</v>
      </c>
      <c r="AC318" s="528" t="s">
        <v>969</v>
      </c>
      <c r="AD318" s="528">
        <v>6</v>
      </c>
      <c r="AE318" s="529">
        <v>750</v>
      </c>
      <c r="AF318" s="529">
        <v>94490</v>
      </c>
    </row>
    <row r="319" spans="27:32" x14ac:dyDescent="0.3">
      <c r="AA319" s="528">
        <v>314</v>
      </c>
      <c r="AB319" s="528" t="s">
        <v>970</v>
      </c>
      <c r="AC319" s="528" t="s">
        <v>971</v>
      </c>
      <c r="AD319" s="528">
        <v>3</v>
      </c>
      <c r="AE319" s="529">
        <v>750</v>
      </c>
      <c r="AF319" s="529">
        <v>37490</v>
      </c>
    </row>
    <row r="320" spans="27:32" x14ac:dyDescent="0.3">
      <c r="AA320" s="528">
        <v>315</v>
      </c>
      <c r="AB320" s="528" t="s">
        <v>972</v>
      </c>
      <c r="AC320" s="528" t="s">
        <v>973</v>
      </c>
      <c r="AD320" s="528">
        <v>6</v>
      </c>
      <c r="AE320" s="529">
        <v>750</v>
      </c>
      <c r="AF320" s="529">
        <v>8890</v>
      </c>
    </row>
    <row r="321" spans="27:32" x14ac:dyDescent="0.3">
      <c r="AA321" s="528">
        <v>316</v>
      </c>
      <c r="AB321" s="528" t="s">
        <v>974</v>
      </c>
      <c r="AC321" s="528" t="s">
        <v>975</v>
      </c>
      <c r="AD321" s="528">
        <v>3</v>
      </c>
      <c r="AE321" s="529">
        <v>750</v>
      </c>
      <c r="AF321" s="529">
        <v>18720</v>
      </c>
    </row>
    <row r="322" spans="27:32" x14ac:dyDescent="0.3">
      <c r="AA322" s="528">
        <v>317</v>
      </c>
      <c r="AB322" s="528" t="s">
        <v>976</v>
      </c>
      <c r="AC322" s="528" t="s">
        <v>977</v>
      </c>
      <c r="AD322" s="528">
        <v>3</v>
      </c>
      <c r="AE322" s="529">
        <v>1000</v>
      </c>
      <c r="AF322" s="529" t="s">
        <v>1509</v>
      </c>
    </row>
    <row r="323" spans="27:32" x14ac:dyDescent="0.3">
      <c r="AA323" s="528">
        <v>318</v>
      </c>
      <c r="AB323" s="528" t="s">
        <v>978</v>
      </c>
      <c r="AC323" s="528" t="s">
        <v>979</v>
      </c>
      <c r="AD323" s="528">
        <v>4</v>
      </c>
      <c r="AE323" s="529">
        <v>1750</v>
      </c>
      <c r="AF323" s="529">
        <v>33400</v>
      </c>
    </row>
    <row r="324" spans="27:32" x14ac:dyDescent="0.3">
      <c r="AA324" s="528">
        <v>319</v>
      </c>
      <c r="AB324" s="528" t="s">
        <v>980</v>
      </c>
      <c r="AC324" s="528" t="s">
        <v>981</v>
      </c>
      <c r="AD324" s="528">
        <v>12</v>
      </c>
      <c r="AE324" s="529">
        <v>700</v>
      </c>
      <c r="AF324" s="529">
        <v>1890</v>
      </c>
    </row>
    <row r="325" spans="27:32" x14ac:dyDescent="0.3">
      <c r="AA325" s="528">
        <v>320</v>
      </c>
      <c r="AB325" s="528" t="s">
        <v>982</v>
      </c>
      <c r="AC325" s="528" t="s">
        <v>983</v>
      </c>
      <c r="AD325" s="528">
        <v>12</v>
      </c>
      <c r="AE325" s="529">
        <v>700</v>
      </c>
      <c r="AF325" s="529">
        <v>1690</v>
      </c>
    </row>
    <row r="326" spans="27:32" x14ac:dyDescent="0.3">
      <c r="AA326" s="528">
        <v>321</v>
      </c>
      <c r="AB326" s="528" t="s">
        <v>984</v>
      </c>
      <c r="AC326" s="528" t="s">
        <v>985</v>
      </c>
      <c r="AD326" s="528">
        <v>12</v>
      </c>
      <c r="AE326" s="529">
        <v>700</v>
      </c>
      <c r="AF326" s="529">
        <v>1190</v>
      </c>
    </row>
    <row r="327" spans="27:32" x14ac:dyDescent="0.3">
      <c r="AA327" s="528">
        <v>322</v>
      </c>
      <c r="AB327" s="528" t="s">
        <v>986</v>
      </c>
      <c r="AC327" s="528" t="s">
        <v>987</v>
      </c>
      <c r="AD327" s="528">
        <v>6</v>
      </c>
      <c r="AE327" s="529">
        <v>700</v>
      </c>
      <c r="AF327" s="529">
        <v>1630</v>
      </c>
    </row>
    <row r="328" spans="27:32" x14ac:dyDescent="0.3">
      <c r="AA328" s="528">
        <v>323</v>
      </c>
      <c r="AB328" s="528" t="s">
        <v>988</v>
      </c>
      <c r="AC328" s="528" t="s">
        <v>989</v>
      </c>
      <c r="AD328" s="528">
        <v>6</v>
      </c>
      <c r="AE328" s="529">
        <v>700</v>
      </c>
      <c r="AF328" s="529">
        <v>2200</v>
      </c>
    </row>
    <row r="329" spans="27:32" x14ac:dyDescent="0.3">
      <c r="AA329" s="528">
        <v>324</v>
      </c>
      <c r="AB329" s="528" t="s">
        <v>990</v>
      </c>
      <c r="AC329" s="528" t="s">
        <v>991</v>
      </c>
      <c r="AD329" s="528">
        <v>6</v>
      </c>
      <c r="AE329" s="529">
        <v>700</v>
      </c>
      <c r="AF329" s="529">
        <v>2200</v>
      </c>
    </row>
    <row r="330" spans="27:32" x14ac:dyDescent="0.3">
      <c r="AA330" s="528">
        <v>325</v>
      </c>
      <c r="AB330" s="528" t="s">
        <v>992</v>
      </c>
      <c r="AC330" s="528" t="s">
        <v>993</v>
      </c>
      <c r="AD330" s="528">
        <v>6</v>
      </c>
      <c r="AE330" s="529">
        <v>1000</v>
      </c>
      <c r="AF330" s="529" t="s">
        <v>1509</v>
      </c>
    </row>
    <row r="331" spans="27:32" x14ac:dyDescent="0.3">
      <c r="AA331" s="528">
        <v>326</v>
      </c>
      <c r="AB331" s="528" t="s">
        <v>994</v>
      </c>
      <c r="AC331" s="528" t="s">
        <v>995</v>
      </c>
      <c r="AD331" s="528">
        <v>6</v>
      </c>
      <c r="AE331" s="529">
        <v>700</v>
      </c>
      <c r="AF331" s="529">
        <v>3775</v>
      </c>
    </row>
    <row r="332" spans="27:32" x14ac:dyDescent="0.3">
      <c r="AA332" s="528">
        <v>327</v>
      </c>
      <c r="AB332" s="528" t="s">
        <v>996</v>
      </c>
      <c r="AC332" s="528" t="s">
        <v>997</v>
      </c>
      <c r="AD332" s="528">
        <v>6</v>
      </c>
      <c r="AE332" s="529">
        <v>700</v>
      </c>
      <c r="AF332" s="529">
        <v>1490</v>
      </c>
    </row>
    <row r="333" spans="27:32" x14ac:dyDescent="0.3">
      <c r="AA333" s="528">
        <v>328</v>
      </c>
      <c r="AB333" s="528" t="s">
        <v>998</v>
      </c>
      <c r="AC333" s="528" t="s">
        <v>999</v>
      </c>
      <c r="AD333" s="528">
        <v>6</v>
      </c>
      <c r="AE333" s="529">
        <v>700</v>
      </c>
      <c r="AF333" s="529" t="s">
        <v>1509</v>
      </c>
    </row>
    <row r="334" spans="27:32" x14ac:dyDescent="0.3">
      <c r="AA334" s="528">
        <v>329</v>
      </c>
      <c r="AB334" s="528" t="s">
        <v>1000</v>
      </c>
      <c r="AC334" s="528" t="s">
        <v>1001</v>
      </c>
      <c r="AD334" s="528">
        <v>6</v>
      </c>
      <c r="AE334" s="529">
        <v>700</v>
      </c>
      <c r="AF334" s="529" t="s">
        <v>1509</v>
      </c>
    </row>
    <row r="335" spans="27:32" x14ac:dyDescent="0.3">
      <c r="AA335" s="528">
        <v>330</v>
      </c>
      <c r="AB335" s="528" t="s">
        <v>1002</v>
      </c>
      <c r="AC335" s="528" t="s">
        <v>1003</v>
      </c>
      <c r="AD335" s="528">
        <v>6</v>
      </c>
      <c r="AE335" s="529">
        <v>700</v>
      </c>
      <c r="AF335" s="529">
        <v>1990</v>
      </c>
    </row>
    <row r="336" spans="27:32" x14ac:dyDescent="0.3">
      <c r="AA336" s="528">
        <v>331</v>
      </c>
      <c r="AB336" s="528" t="s">
        <v>1004</v>
      </c>
      <c r="AC336" s="528" t="s">
        <v>1005</v>
      </c>
      <c r="AD336" s="528">
        <v>6</v>
      </c>
      <c r="AE336" s="529">
        <v>700</v>
      </c>
      <c r="AF336" s="529">
        <v>1790</v>
      </c>
    </row>
    <row r="337" spans="27:32" x14ac:dyDescent="0.3">
      <c r="AA337" s="528">
        <v>332</v>
      </c>
      <c r="AB337" s="528" t="s">
        <v>1006</v>
      </c>
      <c r="AC337" s="528" t="s">
        <v>1007</v>
      </c>
      <c r="AD337" s="528">
        <v>6</v>
      </c>
      <c r="AE337" s="529">
        <v>700</v>
      </c>
      <c r="AF337" s="529">
        <v>8490</v>
      </c>
    </row>
    <row r="338" spans="27:32" x14ac:dyDescent="0.3">
      <c r="AA338" s="528">
        <v>333</v>
      </c>
      <c r="AB338" s="528" t="s">
        <v>1008</v>
      </c>
      <c r="AC338" s="528" t="s">
        <v>1009</v>
      </c>
      <c r="AD338" s="528">
        <v>6</v>
      </c>
      <c r="AE338" s="529">
        <v>700</v>
      </c>
      <c r="AF338" s="529">
        <v>8490</v>
      </c>
    </row>
    <row r="339" spans="27:32" x14ac:dyDescent="0.3">
      <c r="AA339" s="528">
        <v>334</v>
      </c>
      <c r="AB339" s="528" t="s">
        <v>1010</v>
      </c>
      <c r="AC339" s="528" t="s">
        <v>1011</v>
      </c>
      <c r="AD339" s="528">
        <v>6</v>
      </c>
      <c r="AE339" s="529">
        <v>700</v>
      </c>
      <c r="AF339" s="529">
        <v>2190</v>
      </c>
    </row>
    <row r="340" spans="27:32" x14ac:dyDescent="0.3">
      <c r="AA340" s="528">
        <v>335</v>
      </c>
      <c r="AB340" s="528" t="s">
        <v>1012</v>
      </c>
      <c r="AC340" s="528" t="s">
        <v>1013</v>
      </c>
      <c r="AD340" s="528">
        <v>6</v>
      </c>
      <c r="AE340" s="529">
        <v>700</v>
      </c>
      <c r="AF340" s="529">
        <v>2990</v>
      </c>
    </row>
    <row r="341" spans="27:32" x14ac:dyDescent="0.3">
      <c r="AA341" s="528">
        <v>336</v>
      </c>
      <c r="AB341" s="528" t="s">
        <v>1014</v>
      </c>
      <c r="AC341" s="528" t="s">
        <v>1015</v>
      </c>
      <c r="AD341" s="528">
        <v>6</v>
      </c>
      <c r="AE341" s="529">
        <v>700</v>
      </c>
      <c r="AF341" s="529">
        <v>4490</v>
      </c>
    </row>
    <row r="342" spans="27:32" x14ac:dyDescent="0.3">
      <c r="AA342" s="528">
        <v>337</v>
      </c>
      <c r="AB342" s="528" t="s">
        <v>1016</v>
      </c>
      <c r="AC342" s="528" t="s">
        <v>1017</v>
      </c>
      <c r="AD342" s="528">
        <v>6</v>
      </c>
      <c r="AE342" s="529">
        <v>700</v>
      </c>
      <c r="AF342" s="529">
        <v>4490</v>
      </c>
    </row>
    <row r="343" spans="27:32" x14ac:dyDescent="0.3">
      <c r="AA343" s="528">
        <v>338</v>
      </c>
      <c r="AB343" s="528" t="s">
        <v>1018</v>
      </c>
      <c r="AC343" s="528" t="s">
        <v>1019</v>
      </c>
      <c r="AD343" s="528">
        <v>6</v>
      </c>
      <c r="AE343" s="529">
        <v>700</v>
      </c>
      <c r="AF343" s="529">
        <v>890</v>
      </c>
    </row>
    <row r="344" spans="27:32" x14ac:dyDescent="0.3">
      <c r="AA344" s="528">
        <v>339</v>
      </c>
      <c r="AB344" s="528" t="s">
        <v>1020</v>
      </c>
      <c r="AC344" s="528" t="s">
        <v>1021</v>
      </c>
      <c r="AD344" s="528">
        <v>3</v>
      </c>
      <c r="AE344" s="529">
        <v>700</v>
      </c>
      <c r="AF344" s="529">
        <v>3700</v>
      </c>
    </row>
    <row r="345" spans="27:32" x14ac:dyDescent="0.3">
      <c r="AA345" s="528">
        <v>340</v>
      </c>
      <c r="AB345" s="528" t="s">
        <v>1022</v>
      </c>
      <c r="AC345" s="528" t="s">
        <v>1023</v>
      </c>
      <c r="AD345" s="528">
        <v>6</v>
      </c>
      <c r="AE345" s="529">
        <v>700</v>
      </c>
      <c r="AF345" s="529">
        <v>907</v>
      </c>
    </row>
    <row r="346" spans="27:32" x14ac:dyDescent="0.3">
      <c r="AA346" s="528">
        <v>341</v>
      </c>
      <c r="AB346" s="528" t="s">
        <v>1024</v>
      </c>
      <c r="AC346" s="528" t="s">
        <v>1025</v>
      </c>
      <c r="AD346" s="528">
        <v>6</v>
      </c>
      <c r="AE346" s="529">
        <v>700</v>
      </c>
      <c r="AF346" s="529">
        <v>1940</v>
      </c>
    </row>
    <row r="347" spans="27:32" x14ac:dyDescent="0.3">
      <c r="AA347" s="528">
        <v>342</v>
      </c>
      <c r="AB347" s="528" t="s">
        <v>1026</v>
      </c>
      <c r="AC347" s="528" t="s">
        <v>1027</v>
      </c>
      <c r="AD347" s="528">
        <v>6</v>
      </c>
      <c r="AE347" s="529">
        <v>700</v>
      </c>
      <c r="AF347" s="529">
        <v>2200</v>
      </c>
    </row>
    <row r="348" spans="27:32" x14ac:dyDescent="0.3">
      <c r="AA348" s="528">
        <v>343</v>
      </c>
      <c r="AB348" s="528" t="s">
        <v>1028</v>
      </c>
      <c r="AC348" s="528" t="s">
        <v>1029</v>
      </c>
      <c r="AD348" s="528">
        <v>3</v>
      </c>
      <c r="AE348" s="529">
        <v>700</v>
      </c>
      <c r="AF348" s="529">
        <v>11400</v>
      </c>
    </row>
    <row r="349" spans="27:32" x14ac:dyDescent="0.3">
      <c r="AA349" s="528">
        <v>344</v>
      </c>
      <c r="AB349" s="528" t="s">
        <v>1030</v>
      </c>
      <c r="AC349" s="528" t="s">
        <v>1031</v>
      </c>
      <c r="AD349" s="528">
        <v>12</v>
      </c>
      <c r="AE349" s="529">
        <v>200</v>
      </c>
      <c r="AF349" s="529" t="s">
        <v>1509</v>
      </c>
    </row>
    <row r="350" spans="27:32" x14ac:dyDescent="0.3">
      <c r="AA350" s="528">
        <v>345</v>
      </c>
      <c r="AB350" s="528" t="s">
        <v>1032</v>
      </c>
      <c r="AC350" s="528" t="s">
        <v>1033</v>
      </c>
      <c r="AD350" s="528">
        <v>12</v>
      </c>
      <c r="AE350" s="529">
        <v>200</v>
      </c>
      <c r="AF350" s="529" t="s">
        <v>1509</v>
      </c>
    </row>
    <row r="351" spans="27:32" x14ac:dyDescent="0.3">
      <c r="AA351" s="528">
        <v>346</v>
      </c>
      <c r="AB351" s="528" t="s">
        <v>1034</v>
      </c>
      <c r="AC351" s="528" t="s">
        <v>1035</v>
      </c>
      <c r="AD351" s="528">
        <v>12</v>
      </c>
      <c r="AE351" s="529">
        <v>200</v>
      </c>
      <c r="AF351" s="529" t="s">
        <v>1509</v>
      </c>
    </row>
    <row r="352" spans="27:32" x14ac:dyDescent="0.3">
      <c r="AA352" s="528">
        <v>347</v>
      </c>
      <c r="AB352" s="528" t="s">
        <v>1036</v>
      </c>
      <c r="AC352" s="528" t="s">
        <v>1037</v>
      </c>
      <c r="AD352" s="528">
        <v>12</v>
      </c>
      <c r="AE352" s="529">
        <v>200</v>
      </c>
      <c r="AF352" s="529" t="s">
        <v>1509</v>
      </c>
    </row>
    <row r="353" spans="27:32" x14ac:dyDescent="0.3">
      <c r="AA353" s="528">
        <v>348</v>
      </c>
      <c r="AB353" s="528" t="s">
        <v>1038</v>
      </c>
      <c r="AC353" s="528" t="s">
        <v>1039</v>
      </c>
      <c r="AD353" s="528">
        <v>12</v>
      </c>
      <c r="AE353" s="529">
        <v>200</v>
      </c>
      <c r="AF353" s="529" t="s">
        <v>1509</v>
      </c>
    </row>
    <row r="354" spans="27:32" x14ac:dyDescent="0.3">
      <c r="AA354" s="528">
        <v>349</v>
      </c>
      <c r="AB354" s="528" t="s">
        <v>1040</v>
      </c>
      <c r="AC354" s="528" t="s">
        <v>1041</v>
      </c>
      <c r="AD354" s="528">
        <v>12</v>
      </c>
      <c r="AE354" s="529">
        <v>200</v>
      </c>
      <c r="AF354" s="529" t="s">
        <v>1509</v>
      </c>
    </row>
    <row r="355" spans="27:32" x14ac:dyDescent="0.3">
      <c r="AA355" s="528">
        <v>350</v>
      </c>
      <c r="AB355" s="528" t="s">
        <v>1042</v>
      </c>
      <c r="AC355" s="528" t="s">
        <v>1043</v>
      </c>
      <c r="AD355" s="528">
        <v>12</v>
      </c>
      <c r="AE355" s="529">
        <v>200</v>
      </c>
      <c r="AF355" s="529" t="s">
        <v>1509</v>
      </c>
    </row>
    <row r="356" spans="27:32" x14ac:dyDescent="0.3">
      <c r="AA356" s="528">
        <v>351</v>
      </c>
      <c r="AB356" s="528" t="s">
        <v>1044</v>
      </c>
      <c r="AC356" s="528" t="s">
        <v>1045</v>
      </c>
      <c r="AD356" s="528">
        <v>12</v>
      </c>
      <c r="AE356" s="529">
        <v>200</v>
      </c>
      <c r="AF356" s="529" t="s">
        <v>1509</v>
      </c>
    </row>
    <row r="357" spans="27:32" x14ac:dyDescent="0.3">
      <c r="AA357" s="528">
        <v>352</v>
      </c>
      <c r="AB357" s="528" t="s">
        <v>1046</v>
      </c>
      <c r="AC357" s="528" t="s">
        <v>1047</v>
      </c>
      <c r="AD357" s="528">
        <v>12</v>
      </c>
      <c r="AE357" s="529">
        <v>750</v>
      </c>
      <c r="AF357" s="529">
        <v>1510</v>
      </c>
    </row>
    <row r="358" spans="27:32" x14ac:dyDescent="0.3">
      <c r="AA358" s="528">
        <v>353</v>
      </c>
      <c r="AB358" s="528" t="s">
        <v>1048</v>
      </c>
      <c r="AC358" s="528" t="s">
        <v>1049</v>
      </c>
      <c r="AD358" s="528">
        <v>12</v>
      </c>
      <c r="AE358" s="529">
        <v>750</v>
      </c>
      <c r="AF358" s="529">
        <v>1420</v>
      </c>
    </row>
    <row r="359" spans="27:32" x14ac:dyDescent="0.3">
      <c r="AA359" s="528">
        <v>354</v>
      </c>
      <c r="AB359" s="528" t="s">
        <v>1050</v>
      </c>
      <c r="AC359" s="528" t="s">
        <v>1051</v>
      </c>
      <c r="AD359" s="528">
        <v>12</v>
      </c>
      <c r="AE359" s="529">
        <v>750</v>
      </c>
      <c r="AF359" s="529">
        <v>1510</v>
      </c>
    </row>
    <row r="360" spans="27:32" x14ac:dyDescent="0.3">
      <c r="AA360" s="528">
        <v>355</v>
      </c>
      <c r="AB360" s="528" t="s">
        <v>1052</v>
      </c>
      <c r="AC360" s="528" t="s">
        <v>1053</v>
      </c>
      <c r="AD360" s="528">
        <v>12</v>
      </c>
      <c r="AE360" s="529">
        <v>750</v>
      </c>
      <c r="AF360" s="529">
        <v>1510</v>
      </c>
    </row>
    <row r="361" spans="27:32" x14ac:dyDescent="0.3">
      <c r="AA361" s="528">
        <v>356</v>
      </c>
      <c r="AB361" s="528" t="s">
        <v>1054</v>
      </c>
      <c r="AC361" s="528" t="s">
        <v>1055</v>
      </c>
      <c r="AD361" s="528">
        <v>6</v>
      </c>
      <c r="AE361" s="529">
        <v>700</v>
      </c>
      <c r="AF361" s="529">
        <v>1390</v>
      </c>
    </row>
    <row r="362" spans="27:32" x14ac:dyDescent="0.3">
      <c r="AA362" s="528">
        <v>357</v>
      </c>
      <c r="AB362" s="528" t="s">
        <v>1056</v>
      </c>
      <c r="AC362" s="528" t="s">
        <v>1057</v>
      </c>
      <c r="AD362" s="528">
        <v>12</v>
      </c>
      <c r="AE362" s="529">
        <v>200</v>
      </c>
      <c r="AF362" s="529">
        <v>290</v>
      </c>
    </row>
    <row r="363" spans="27:32" x14ac:dyDescent="0.3">
      <c r="AA363" s="528">
        <v>358</v>
      </c>
      <c r="AB363" s="528" t="s">
        <v>1058</v>
      </c>
      <c r="AC363" s="528" t="s">
        <v>1059</v>
      </c>
      <c r="AD363" s="528">
        <v>12</v>
      </c>
      <c r="AE363" s="529">
        <v>200</v>
      </c>
      <c r="AF363" s="529">
        <v>409</v>
      </c>
    </row>
    <row r="364" spans="27:32" x14ac:dyDescent="0.3">
      <c r="AA364" s="528">
        <v>359</v>
      </c>
      <c r="AB364" s="528" t="s">
        <v>1060</v>
      </c>
      <c r="AC364" s="528" t="s">
        <v>1061</v>
      </c>
      <c r="AD364" s="528">
        <v>6</v>
      </c>
      <c r="AE364" s="529">
        <v>700</v>
      </c>
      <c r="AF364" s="529">
        <v>1390</v>
      </c>
    </row>
    <row r="365" spans="27:32" x14ac:dyDescent="0.3">
      <c r="AA365" s="528">
        <v>360</v>
      </c>
      <c r="AB365" s="528" t="s">
        <v>1062</v>
      </c>
      <c r="AC365" s="528" t="s">
        <v>1063</v>
      </c>
      <c r="AD365" s="528">
        <v>6</v>
      </c>
      <c r="AE365" s="529">
        <v>700</v>
      </c>
      <c r="AF365" s="529">
        <v>1520</v>
      </c>
    </row>
    <row r="366" spans="27:32" x14ac:dyDescent="0.3">
      <c r="AA366" s="528">
        <v>361</v>
      </c>
      <c r="AB366" s="528" t="s">
        <v>1064</v>
      </c>
      <c r="AC366" s="528" t="s">
        <v>1065</v>
      </c>
      <c r="AD366" s="528">
        <v>6</v>
      </c>
      <c r="AE366" s="529">
        <v>700</v>
      </c>
      <c r="AF366" s="529">
        <v>1520</v>
      </c>
    </row>
    <row r="367" spans="27:32" x14ac:dyDescent="0.3">
      <c r="AA367" s="528">
        <v>362</v>
      </c>
      <c r="AB367" s="528" t="s">
        <v>1066</v>
      </c>
      <c r="AC367" s="528" t="s">
        <v>1067</v>
      </c>
      <c r="AD367" s="528">
        <v>6</v>
      </c>
      <c r="AE367" s="529">
        <v>700</v>
      </c>
      <c r="AF367" s="529">
        <v>1520</v>
      </c>
    </row>
    <row r="368" spans="27:32" x14ac:dyDescent="0.3">
      <c r="AA368" s="528">
        <v>363</v>
      </c>
      <c r="AB368" s="528" t="s">
        <v>1068</v>
      </c>
      <c r="AC368" s="528" t="s">
        <v>1069</v>
      </c>
      <c r="AD368" s="528">
        <v>6</v>
      </c>
      <c r="AE368" s="529">
        <v>700</v>
      </c>
      <c r="AF368" s="529">
        <v>1520</v>
      </c>
    </row>
    <row r="369" spans="27:32" x14ac:dyDescent="0.3">
      <c r="AA369" s="528">
        <v>364</v>
      </c>
      <c r="AB369" s="528" t="s">
        <v>1070</v>
      </c>
      <c r="AC369" s="528" t="s">
        <v>1071</v>
      </c>
      <c r="AD369" s="528">
        <v>6</v>
      </c>
      <c r="AE369" s="529">
        <v>700</v>
      </c>
      <c r="AF369" s="529">
        <v>1390</v>
      </c>
    </row>
    <row r="370" spans="27:32" x14ac:dyDescent="0.3">
      <c r="AA370" s="528">
        <v>365</v>
      </c>
      <c r="AB370" s="528" t="s">
        <v>1072</v>
      </c>
      <c r="AC370" s="528" t="s">
        <v>1073</v>
      </c>
      <c r="AD370" s="528">
        <v>6</v>
      </c>
      <c r="AE370" s="529">
        <v>700</v>
      </c>
      <c r="AF370" s="529">
        <v>449</v>
      </c>
    </row>
    <row r="371" spans="27:32" x14ac:dyDescent="0.3">
      <c r="AA371" s="528">
        <v>366</v>
      </c>
      <c r="AB371" s="528" t="s">
        <v>1074</v>
      </c>
      <c r="AC371" s="528" t="s">
        <v>1075</v>
      </c>
      <c r="AD371" s="528">
        <v>6</v>
      </c>
      <c r="AE371" s="529">
        <v>1000</v>
      </c>
      <c r="AF371" s="529" t="s">
        <v>1509</v>
      </c>
    </row>
    <row r="372" spans="27:32" x14ac:dyDescent="0.3">
      <c r="AA372" s="528">
        <v>367</v>
      </c>
      <c r="AB372" s="528" t="s">
        <v>1076</v>
      </c>
      <c r="AC372" s="528" t="s">
        <v>1077</v>
      </c>
      <c r="AD372" s="528">
        <v>6</v>
      </c>
      <c r="AE372" s="529">
        <v>750</v>
      </c>
      <c r="AF372" s="529">
        <v>2380</v>
      </c>
    </row>
    <row r="373" spans="27:32" x14ac:dyDescent="0.3">
      <c r="AA373" s="528">
        <v>368</v>
      </c>
      <c r="AB373" s="528" t="s">
        <v>1078</v>
      </c>
      <c r="AC373" s="528" t="s">
        <v>1079</v>
      </c>
      <c r="AD373" s="528">
        <v>6</v>
      </c>
      <c r="AE373" s="529">
        <v>750</v>
      </c>
      <c r="AF373" s="529" t="s">
        <v>1509</v>
      </c>
    </row>
    <row r="374" spans="27:32" x14ac:dyDescent="0.3">
      <c r="AA374" s="528">
        <v>369</v>
      </c>
      <c r="AB374" s="528" t="s">
        <v>1080</v>
      </c>
      <c r="AC374" s="528" t="s">
        <v>1081</v>
      </c>
      <c r="AD374" s="528">
        <v>6</v>
      </c>
      <c r="AE374" s="529">
        <v>750</v>
      </c>
      <c r="AF374" s="529">
        <v>2660</v>
      </c>
    </row>
    <row r="375" spans="27:32" x14ac:dyDescent="0.3">
      <c r="AA375" s="528">
        <v>370</v>
      </c>
      <c r="AB375" s="528" t="s">
        <v>1082</v>
      </c>
      <c r="AC375" s="528" t="s">
        <v>1083</v>
      </c>
      <c r="AD375" s="528">
        <v>6</v>
      </c>
      <c r="AE375" s="529">
        <v>750</v>
      </c>
      <c r="AF375" s="529" t="s">
        <v>1509</v>
      </c>
    </row>
    <row r="376" spans="27:32" x14ac:dyDescent="0.3">
      <c r="AA376" s="528">
        <v>371</v>
      </c>
      <c r="AB376" s="528" t="s">
        <v>1084</v>
      </c>
      <c r="AC376" s="528" t="s">
        <v>1085</v>
      </c>
      <c r="AD376" s="528">
        <v>6</v>
      </c>
      <c r="AE376" s="529">
        <v>750</v>
      </c>
      <c r="AF376" s="529">
        <v>5820</v>
      </c>
    </row>
    <row r="377" spans="27:32" x14ac:dyDescent="0.3">
      <c r="AA377" s="528">
        <v>372</v>
      </c>
      <c r="AB377" s="528" t="s">
        <v>1086</v>
      </c>
      <c r="AC377" s="528" t="s">
        <v>1087</v>
      </c>
      <c r="AD377" s="528">
        <v>3</v>
      </c>
      <c r="AE377" s="529">
        <v>1500</v>
      </c>
      <c r="AF377" s="529">
        <v>7350</v>
      </c>
    </row>
    <row r="378" spans="27:32" x14ac:dyDescent="0.3">
      <c r="AA378" s="528">
        <v>373</v>
      </c>
      <c r="AB378" s="528" t="s">
        <v>1088</v>
      </c>
      <c r="AC378" s="528" t="s">
        <v>1089</v>
      </c>
      <c r="AD378" s="528">
        <v>3</v>
      </c>
      <c r="AE378" s="529">
        <v>1500</v>
      </c>
      <c r="AF378" s="529">
        <v>8150</v>
      </c>
    </row>
    <row r="379" spans="27:32" x14ac:dyDescent="0.3">
      <c r="AA379" s="528">
        <v>374</v>
      </c>
      <c r="AB379" s="528" t="s">
        <v>1090</v>
      </c>
      <c r="AC379" s="528" t="s">
        <v>1091</v>
      </c>
      <c r="AD379" s="528">
        <v>1</v>
      </c>
      <c r="AE379" s="529">
        <v>3000</v>
      </c>
      <c r="AF379" s="529" t="s">
        <v>1509</v>
      </c>
    </row>
    <row r="380" spans="27:32" x14ac:dyDescent="0.3">
      <c r="AA380" s="528">
        <v>375</v>
      </c>
      <c r="AB380" s="528" t="s">
        <v>1092</v>
      </c>
      <c r="AC380" s="528" t="s">
        <v>1093</v>
      </c>
      <c r="AD380" s="528">
        <v>1</v>
      </c>
      <c r="AE380" s="529">
        <v>6000</v>
      </c>
      <c r="AF380" s="529" t="s">
        <v>1509</v>
      </c>
    </row>
    <row r="381" spans="27:32" x14ac:dyDescent="0.3">
      <c r="AA381" s="528">
        <v>376</v>
      </c>
      <c r="AB381" s="528" t="s">
        <v>1094</v>
      </c>
      <c r="AC381" s="528" t="s">
        <v>1095</v>
      </c>
      <c r="AD381" s="528">
        <v>6</v>
      </c>
      <c r="AE381" s="529">
        <v>700</v>
      </c>
      <c r="AF381" s="529">
        <v>2760</v>
      </c>
    </row>
    <row r="382" spans="27:32" x14ac:dyDescent="0.3">
      <c r="AA382" s="528">
        <v>377</v>
      </c>
      <c r="AB382" s="528" t="s">
        <v>1096</v>
      </c>
      <c r="AC382" s="528" t="s">
        <v>1097</v>
      </c>
      <c r="AD382" s="528">
        <v>6</v>
      </c>
      <c r="AE382" s="529">
        <v>700</v>
      </c>
      <c r="AF382" s="529">
        <v>2760</v>
      </c>
    </row>
    <row r="383" spans="27:32" x14ac:dyDescent="0.3">
      <c r="AA383" s="528">
        <v>378</v>
      </c>
      <c r="AB383" s="528" t="s">
        <v>1098</v>
      </c>
      <c r="AC383" s="528" t="s">
        <v>1099</v>
      </c>
      <c r="AD383" s="528">
        <v>6</v>
      </c>
      <c r="AE383" s="529">
        <v>700</v>
      </c>
      <c r="AF383" s="529">
        <v>3570</v>
      </c>
    </row>
    <row r="384" spans="27:32" x14ac:dyDescent="0.3">
      <c r="AA384" s="528">
        <v>379</v>
      </c>
      <c r="AB384" s="528" t="s">
        <v>1100</v>
      </c>
      <c r="AC384" s="528" t="s">
        <v>1101</v>
      </c>
      <c r="AD384" s="528">
        <v>3</v>
      </c>
      <c r="AE384" s="529">
        <v>750</v>
      </c>
      <c r="AF384" s="529">
        <v>12616</v>
      </c>
    </row>
    <row r="385" spans="27:32" x14ac:dyDescent="0.3">
      <c r="AA385" s="528">
        <v>380</v>
      </c>
      <c r="AB385" s="528" t="s">
        <v>1102</v>
      </c>
      <c r="AC385" s="528" t="s">
        <v>1103</v>
      </c>
      <c r="AD385" s="528">
        <v>6</v>
      </c>
      <c r="AE385" s="529">
        <v>750</v>
      </c>
      <c r="AF385" s="529">
        <v>2380</v>
      </c>
    </row>
    <row r="386" spans="27:32" x14ac:dyDescent="0.3">
      <c r="AA386" s="528">
        <v>381</v>
      </c>
      <c r="AB386" s="528" t="s">
        <v>1104</v>
      </c>
      <c r="AC386" s="528" t="s">
        <v>1105</v>
      </c>
      <c r="AD386" s="528">
        <v>6</v>
      </c>
      <c r="AE386" s="529">
        <v>750</v>
      </c>
      <c r="AF386" s="529">
        <v>2650</v>
      </c>
    </row>
    <row r="387" spans="27:32" x14ac:dyDescent="0.3">
      <c r="AA387" s="528">
        <v>382</v>
      </c>
      <c r="AB387" s="528" t="s">
        <v>1106</v>
      </c>
      <c r="AC387" s="528" t="s">
        <v>1107</v>
      </c>
      <c r="AD387" s="528">
        <v>6</v>
      </c>
      <c r="AE387" s="529">
        <v>750</v>
      </c>
      <c r="AF387" s="529">
        <v>3380</v>
      </c>
    </row>
    <row r="388" spans="27:32" x14ac:dyDescent="0.3">
      <c r="AA388" s="528">
        <v>383</v>
      </c>
      <c r="AB388" s="528" t="s">
        <v>1108</v>
      </c>
      <c r="AC388" s="528" t="s">
        <v>1109</v>
      </c>
      <c r="AD388" s="528">
        <v>6</v>
      </c>
      <c r="AE388" s="529">
        <v>750</v>
      </c>
      <c r="AF388" s="529">
        <v>3840</v>
      </c>
    </row>
    <row r="389" spans="27:32" x14ac:dyDescent="0.3">
      <c r="AA389" s="528">
        <v>384</v>
      </c>
      <c r="AB389" s="528" t="s">
        <v>1110</v>
      </c>
      <c r="AC389" s="528" t="s">
        <v>1111</v>
      </c>
      <c r="AD389" s="528">
        <v>6</v>
      </c>
      <c r="AE389" s="529">
        <v>750</v>
      </c>
      <c r="AF389" s="529">
        <v>3700</v>
      </c>
    </row>
    <row r="390" spans="27:32" x14ac:dyDescent="0.3">
      <c r="AA390" s="528">
        <v>385</v>
      </c>
      <c r="AB390" s="528" t="s">
        <v>1112</v>
      </c>
      <c r="AC390" s="528" t="s">
        <v>1113</v>
      </c>
      <c r="AD390" s="528">
        <v>3</v>
      </c>
      <c r="AE390" s="529">
        <v>750</v>
      </c>
      <c r="AF390" s="529">
        <v>12616</v>
      </c>
    </row>
    <row r="391" spans="27:32" x14ac:dyDescent="0.3">
      <c r="AA391" s="528">
        <v>386</v>
      </c>
      <c r="AB391" s="528" t="s">
        <v>1114</v>
      </c>
      <c r="AC391" s="528" t="s">
        <v>1115</v>
      </c>
      <c r="AD391" s="528">
        <v>12</v>
      </c>
      <c r="AE391" s="529">
        <v>700</v>
      </c>
      <c r="AF391" s="529">
        <v>1370</v>
      </c>
    </row>
    <row r="392" spans="27:32" x14ac:dyDescent="0.3">
      <c r="AA392" s="528">
        <v>387</v>
      </c>
      <c r="AB392" s="528" t="s">
        <v>1116</v>
      </c>
      <c r="AC392" s="528" t="s">
        <v>1117</v>
      </c>
      <c r="AD392" s="528">
        <v>12</v>
      </c>
      <c r="AE392" s="529">
        <v>700</v>
      </c>
      <c r="AF392" s="529">
        <v>1370</v>
      </c>
    </row>
    <row r="393" spans="27:32" x14ac:dyDescent="0.3">
      <c r="AA393" s="528">
        <v>388</v>
      </c>
      <c r="AB393" s="528" t="s">
        <v>1118</v>
      </c>
      <c r="AC393" s="528" t="s">
        <v>1119</v>
      </c>
      <c r="AD393" s="528">
        <v>6</v>
      </c>
      <c r="AE393" s="529">
        <v>700</v>
      </c>
      <c r="AF393" s="529" t="s">
        <v>1509</v>
      </c>
    </row>
    <row r="394" spans="27:32" x14ac:dyDescent="0.3">
      <c r="AA394" s="528">
        <v>389</v>
      </c>
      <c r="AB394" s="528" t="s">
        <v>1120</v>
      </c>
      <c r="AC394" s="528" t="s">
        <v>1121</v>
      </c>
      <c r="AD394" s="528">
        <v>12</v>
      </c>
      <c r="AE394" s="529">
        <v>700</v>
      </c>
      <c r="AF394" s="529">
        <v>550</v>
      </c>
    </row>
    <row r="395" spans="27:32" x14ac:dyDescent="0.3">
      <c r="AA395" s="528">
        <v>390</v>
      </c>
      <c r="AB395" s="528" t="s">
        <v>1122</v>
      </c>
      <c r="AC395" s="528" t="s">
        <v>1123</v>
      </c>
      <c r="AD395" s="528">
        <v>6</v>
      </c>
      <c r="AE395" s="529">
        <v>500</v>
      </c>
      <c r="AF395" s="529" t="s">
        <v>1509</v>
      </c>
    </row>
    <row r="396" spans="27:32" x14ac:dyDescent="0.3">
      <c r="AA396" s="528">
        <v>391</v>
      </c>
      <c r="AB396" s="528" t="s">
        <v>1124</v>
      </c>
      <c r="AC396" s="528" t="s">
        <v>1125</v>
      </c>
      <c r="AD396" s="528">
        <v>6</v>
      </c>
      <c r="AE396" s="529">
        <v>700</v>
      </c>
      <c r="AF396" s="529" t="s">
        <v>1509</v>
      </c>
    </row>
    <row r="397" spans="27:32" x14ac:dyDescent="0.3">
      <c r="AA397" s="528">
        <v>392</v>
      </c>
      <c r="AB397" s="528" t="s">
        <v>1126</v>
      </c>
      <c r="AC397" s="528" t="s">
        <v>1127</v>
      </c>
      <c r="AD397" s="528">
        <v>6</v>
      </c>
      <c r="AE397" s="529">
        <v>700</v>
      </c>
      <c r="AF397" s="529" t="s">
        <v>1509</v>
      </c>
    </row>
    <row r="398" spans="27:32" x14ac:dyDescent="0.3">
      <c r="AA398" s="528">
        <v>393</v>
      </c>
      <c r="AB398" s="528" t="s">
        <v>1128</v>
      </c>
      <c r="AC398" s="528" t="s">
        <v>1129</v>
      </c>
      <c r="AD398" s="528">
        <v>6</v>
      </c>
      <c r="AE398" s="529">
        <v>750</v>
      </c>
      <c r="AF398" s="529" t="s">
        <v>1509</v>
      </c>
    </row>
    <row r="399" spans="27:32" x14ac:dyDescent="0.3">
      <c r="AA399" s="528">
        <v>394</v>
      </c>
      <c r="AB399" s="528" t="s">
        <v>1130</v>
      </c>
      <c r="AC399" s="528" t="s">
        <v>1131</v>
      </c>
      <c r="AD399" s="528">
        <v>6</v>
      </c>
      <c r="AE399" s="529">
        <v>1000</v>
      </c>
      <c r="AF399" s="529">
        <v>1255</v>
      </c>
    </row>
    <row r="400" spans="27:32" x14ac:dyDescent="0.3">
      <c r="AA400" s="528">
        <v>395</v>
      </c>
      <c r="AB400" s="528" t="s">
        <v>1132</v>
      </c>
      <c r="AC400" s="528" t="s">
        <v>1133</v>
      </c>
      <c r="AD400" s="528">
        <v>6</v>
      </c>
      <c r="AE400" s="529">
        <v>1000</v>
      </c>
      <c r="AF400" s="529">
        <v>1490</v>
      </c>
    </row>
    <row r="401" spans="27:32" x14ac:dyDescent="0.3">
      <c r="AA401" s="528">
        <v>396</v>
      </c>
      <c r="AB401" s="528" t="s">
        <v>1134</v>
      </c>
      <c r="AC401" s="528" t="s">
        <v>1135</v>
      </c>
      <c r="AD401" s="528">
        <v>6</v>
      </c>
      <c r="AE401" s="529">
        <v>1000</v>
      </c>
      <c r="AF401" s="529">
        <v>1430</v>
      </c>
    </row>
    <row r="402" spans="27:32" x14ac:dyDescent="0.3">
      <c r="AA402" s="528">
        <v>397</v>
      </c>
      <c r="AB402" s="528" t="s">
        <v>1136</v>
      </c>
      <c r="AC402" s="528" t="s">
        <v>1137</v>
      </c>
      <c r="AD402" s="528">
        <v>6</v>
      </c>
      <c r="AE402" s="529">
        <v>1000</v>
      </c>
      <c r="AF402" s="529">
        <v>1410</v>
      </c>
    </row>
    <row r="403" spans="27:32" x14ac:dyDescent="0.3">
      <c r="AA403" s="528">
        <v>398</v>
      </c>
      <c r="AB403" s="528" t="s">
        <v>1138</v>
      </c>
      <c r="AC403" s="528" t="s">
        <v>1139</v>
      </c>
      <c r="AD403" s="528">
        <v>6</v>
      </c>
      <c r="AE403" s="529">
        <v>1000</v>
      </c>
      <c r="AF403" s="529">
        <v>1000</v>
      </c>
    </row>
    <row r="404" spans="27:32" x14ac:dyDescent="0.3">
      <c r="AA404" s="528">
        <v>399</v>
      </c>
      <c r="AB404" s="528" t="s">
        <v>1140</v>
      </c>
      <c r="AC404" s="528" t="s">
        <v>1141</v>
      </c>
      <c r="AD404" s="528">
        <v>6</v>
      </c>
      <c r="AE404" s="529">
        <v>1000</v>
      </c>
      <c r="AF404" s="529">
        <v>1000</v>
      </c>
    </row>
    <row r="405" spans="27:32" x14ac:dyDescent="0.3">
      <c r="AA405" s="528">
        <v>400</v>
      </c>
      <c r="AB405" s="528" t="s">
        <v>1142</v>
      </c>
      <c r="AC405" s="528" t="s">
        <v>1143</v>
      </c>
      <c r="AD405" s="528">
        <v>6</v>
      </c>
      <c r="AE405" s="529">
        <v>1000</v>
      </c>
      <c r="AF405" s="529">
        <v>2100</v>
      </c>
    </row>
    <row r="406" spans="27:32" x14ac:dyDescent="0.3">
      <c r="AA406" s="528">
        <v>401</v>
      </c>
      <c r="AB406" s="528" t="s">
        <v>1144</v>
      </c>
      <c r="AC406" s="528" t="s">
        <v>1145</v>
      </c>
      <c r="AD406" s="528">
        <v>6</v>
      </c>
      <c r="AE406" s="529">
        <v>1000</v>
      </c>
      <c r="AF406" s="529">
        <v>1000</v>
      </c>
    </row>
    <row r="407" spans="27:32" x14ac:dyDescent="0.3">
      <c r="AA407" s="528">
        <v>402</v>
      </c>
      <c r="AB407" s="528" t="s">
        <v>1146</v>
      </c>
      <c r="AC407" s="528" t="s">
        <v>1147</v>
      </c>
      <c r="AD407" s="528">
        <v>6</v>
      </c>
      <c r="AE407" s="529">
        <v>750</v>
      </c>
      <c r="AF407" s="529" t="s">
        <v>1509</v>
      </c>
    </row>
    <row r="408" spans="27:32" x14ac:dyDescent="0.3">
      <c r="AA408" s="528">
        <v>403</v>
      </c>
      <c r="AB408" s="528" t="s">
        <v>1148</v>
      </c>
      <c r="AC408" s="528" t="s">
        <v>1149</v>
      </c>
      <c r="AD408" s="528">
        <v>6</v>
      </c>
      <c r="AE408" s="529">
        <v>750</v>
      </c>
      <c r="AF408" s="529">
        <v>5990</v>
      </c>
    </row>
    <row r="409" spans="27:32" x14ac:dyDescent="0.3">
      <c r="AA409" s="528">
        <v>404</v>
      </c>
      <c r="AB409" s="528" t="s">
        <v>1150</v>
      </c>
      <c r="AC409" s="528" t="s">
        <v>1151</v>
      </c>
      <c r="AD409" s="528">
        <v>6</v>
      </c>
      <c r="AE409" s="529">
        <v>750</v>
      </c>
      <c r="AF409" s="529">
        <v>6490</v>
      </c>
    </row>
    <row r="410" spans="27:32" x14ac:dyDescent="0.3">
      <c r="AA410" s="528">
        <v>405</v>
      </c>
      <c r="AB410" s="528" t="s">
        <v>1152</v>
      </c>
      <c r="AC410" s="528" t="s">
        <v>1153</v>
      </c>
      <c r="AD410" s="528">
        <v>6</v>
      </c>
      <c r="AE410" s="529">
        <v>700</v>
      </c>
      <c r="AF410" s="529">
        <v>2400</v>
      </c>
    </row>
    <row r="411" spans="27:32" x14ac:dyDescent="0.3">
      <c r="AA411" s="528">
        <v>406</v>
      </c>
      <c r="AB411" s="528" t="s">
        <v>1154</v>
      </c>
      <c r="AC411" s="528" t="s">
        <v>1155</v>
      </c>
      <c r="AD411" s="528">
        <v>6</v>
      </c>
      <c r="AE411" s="529">
        <v>700</v>
      </c>
      <c r="AF411" s="529">
        <v>2400</v>
      </c>
    </row>
    <row r="412" spans="27:32" x14ac:dyDescent="0.3">
      <c r="AA412" s="528">
        <v>407</v>
      </c>
      <c r="AB412" s="528" t="s">
        <v>1156</v>
      </c>
      <c r="AC412" s="528" t="s">
        <v>1157</v>
      </c>
      <c r="AD412" s="528">
        <v>6</v>
      </c>
      <c r="AE412" s="529">
        <v>700</v>
      </c>
      <c r="AF412" s="529">
        <v>2400</v>
      </c>
    </row>
    <row r="413" spans="27:32" x14ac:dyDescent="0.3">
      <c r="AA413" s="528">
        <v>408</v>
      </c>
      <c r="AB413" s="528" t="s">
        <v>1158</v>
      </c>
      <c r="AC413" s="528" t="s">
        <v>1159</v>
      </c>
      <c r="AD413" s="528">
        <v>6</v>
      </c>
      <c r="AE413" s="529">
        <v>700</v>
      </c>
      <c r="AF413" s="529" t="s">
        <v>1509</v>
      </c>
    </row>
    <row r="414" spans="27:32" x14ac:dyDescent="0.3">
      <c r="AA414" s="528">
        <v>409</v>
      </c>
      <c r="AB414" s="528" t="s">
        <v>1160</v>
      </c>
      <c r="AC414" s="528" t="s">
        <v>1161</v>
      </c>
      <c r="AD414" s="528">
        <v>6</v>
      </c>
      <c r="AE414" s="529">
        <v>700</v>
      </c>
      <c r="AF414" s="529">
        <v>2400</v>
      </c>
    </row>
    <row r="415" spans="27:32" x14ac:dyDescent="0.3">
      <c r="AA415" s="528">
        <v>410</v>
      </c>
      <c r="AB415" s="528" t="s">
        <v>1162</v>
      </c>
      <c r="AC415" s="528" t="s">
        <v>1163</v>
      </c>
      <c r="AD415" s="528">
        <v>6</v>
      </c>
      <c r="AE415" s="529">
        <v>500</v>
      </c>
      <c r="AF415" s="529">
        <v>3960</v>
      </c>
    </row>
    <row r="416" spans="27:32" x14ac:dyDescent="0.3">
      <c r="AA416" s="528">
        <v>411</v>
      </c>
      <c r="AB416" s="528" t="s">
        <v>1164</v>
      </c>
      <c r="AC416" s="528" t="s">
        <v>1165</v>
      </c>
      <c r="AD416" s="528">
        <v>6</v>
      </c>
      <c r="AE416" s="529">
        <v>500</v>
      </c>
      <c r="AF416" s="529">
        <v>3960</v>
      </c>
    </row>
    <row r="417" spans="27:32" x14ac:dyDescent="0.3">
      <c r="AA417" s="528">
        <v>412</v>
      </c>
      <c r="AB417" s="528" t="s">
        <v>1166</v>
      </c>
      <c r="AC417" s="528" t="s">
        <v>1167</v>
      </c>
      <c r="AD417" s="528">
        <v>6</v>
      </c>
      <c r="AE417" s="529">
        <v>500</v>
      </c>
      <c r="AF417" s="529">
        <v>3960</v>
      </c>
    </row>
    <row r="418" spans="27:32" x14ac:dyDescent="0.3">
      <c r="AA418" s="528">
        <v>413</v>
      </c>
      <c r="AB418" s="528" t="s">
        <v>1168</v>
      </c>
      <c r="AC418" s="528" t="s">
        <v>1169</v>
      </c>
      <c r="AD418" s="528">
        <v>6</v>
      </c>
      <c r="AE418" s="529">
        <v>700</v>
      </c>
      <c r="AF418" s="529">
        <v>118300</v>
      </c>
    </row>
    <row r="419" spans="27:32" x14ac:dyDescent="0.3">
      <c r="AA419" s="528">
        <v>414</v>
      </c>
      <c r="AB419" s="528" t="s">
        <v>1170</v>
      </c>
      <c r="AC419" s="528" t="s">
        <v>1171</v>
      </c>
      <c r="AD419" s="528">
        <v>6</v>
      </c>
      <c r="AE419" s="529">
        <v>700</v>
      </c>
      <c r="AF419" s="529" t="s">
        <v>1509</v>
      </c>
    </row>
    <row r="420" spans="27:32" x14ac:dyDescent="0.3">
      <c r="AA420" s="528">
        <v>415</v>
      </c>
      <c r="AB420" s="528" t="s">
        <v>1172</v>
      </c>
      <c r="AC420" s="528" t="s">
        <v>1173</v>
      </c>
      <c r="AD420" s="528">
        <v>6</v>
      </c>
      <c r="AE420" s="529">
        <v>700</v>
      </c>
      <c r="AF420" s="529">
        <v>3870</v>
      </c>
    </row>
    <row r="421" spans="27:32" x14ac:dyDescent="0.3">
      <c r="AA421" s="528">
        <v>416</v>
      </c>
      <c r="AB421" s="528" t="s">
        <v>1174</v>
      </c>
      <c r="AC421" s="528" t="s">
        <v>1175</v>
      </c>
      <c r="AD421" s="528">
        <v>6</v>
      </c>
      <c r="AE421" s="529">
        <v>700</v>
      </c>
      <c r="AF421" s="529" t="s">
        <v>1509</v>
      </c>
    </row>
    <row r="422" spans="27:32" x14ac:dyDescent="0.3">
      <c r="AA422" s="528">
        <v>417</v>
      </c>
      <c r="AB422" s="528" t="s">
        <v>1174</v>
      </c>
      <c r="AC422" s="528" t="s">
        <v>1176</v>
      </c>
      <c r="AD422" s="528">
        <v>6</v>
      </c>
      <c r="AE422" s="529">
        <v>700</v>
      </c>
      <c r="AF422" s="529">
        <v>3120</v>
      </c>
    </row>
    <row r="423" spans="27:32" x14ac:dyDescent="0.3">
      <c r="AA423" s="528">
        <v>418</v>
      </c>
      <c r="AB423" s="528" t="s">
        <v>1177</v>
      </c>
      <c r="AC423" s="528" t="s">
        <v>1178</v>
      </c>
      <c r="AD423" s="528">
        <v>6</v>
      </c>
      <c r="AE423" s="529">
        <v>750</v>
      </c>
      <c r="AF423" s="529">
        <v>1190</v>
      </c>
    </row>
    <row r="424" spans="27:32" x14ac:dyDescent="0.3">
      <c r="AA424" s="528">
        <v>419</v>
      </c>
      <c r="AB424" s="528" t="s">
        <v>1179</v>
      </c>
      <c r="AC424" s="528" t="s">
        <v>1180</v>
      </c>
      <c r="AD424" s="528">
        <v>6</v>
      </c>
      <c r="AE424" s="529">
        <v>750</v>
      </c>
      <c r="AF424" s="529">
        <v>890</v>
      </c>
    </row>
    <row r="425" spans="27:32" x14ac:dyDescent="0.3">
      <c r="AA425" s="528">
        <v>420</v>
      </c>
      <c r="AB425" s="528" t="s">
        <v>1181</v>
      </c>
      <c r="AC425" s="528" t="s">
        <v>1182</v>
      </c>
      <c r="AD425" s="528">
        <v>6</v>
      </c>
      <c r="AE425" s="529">
        <v>750</v>
      </c>
      <c r="AF425" s="529" t="s">
        <v>1509</v>
      </c>
    </row>
    <row r="426" spans="27:32" x14ac:dyDescent="0.3">
      <c r="AA426" s="528">
        <v>421</v>
      </c>
      <c r="AB426" s="528" t="s">
        <v>1183</v>
      </c>
      <c r="AC426" s="528" t="s">
        <v>1184</v>
      </c>
      <c r="AD426" s="528">
        <v>6</v>
      </c>
      <c r="AE426" s="529">
        <v>750</v>
      </c>
      <c r="AF426" s="529">
        <v>890</v>
      </c>
    </row>
    <row r="427" spans="27:32" x14ac:dyDescent="0.3">
      <c r="AA427" s="528">
        <v>422</v>
      </c>
      <c r="AB427" s="528" t="s">
        <v>1179</v>
      </c>
      <c r="AC427" s="528" t="s">
        <v>1185</v>
      </c>
      <c r="AD427" s="528">
        <v>3</v>
      </c>
      <c r="AE427" s="529">
        <v>1500</v>
      </c>
      <c r="AF427" s="529">
        <v>1690</v>
      </c>
    </row>
    <row r="428" spans="27:32" x14ac:dyDescent="0.3">
      <c r="AA428" s="528">
        <v>423</v>
      </c>
      <c r="AB428" s="528" t="s">
        <v>1181</v>
      </c>
      <c r="AC428" s="528" t="s">
        <v>1186</v>
      </c>
      <c r="AD428" s="528">
        <v>3</v>
      </c>
      <c r="AE428" s="529">
        <v>1500</v>
      </c>
      <c r="AF428" s="529">
        <v>1690</v>
      </c>
    </row>
    <row r="429" spans="27:32" x14ac:dyDescent="0.3">
      <c r="AA429" s="528">
        <v>424</v>
      </c>
      <c r="AB429" s="528" t="s">
        <v>1183</v>
      </c>
      <c r="AC429" s="528" t="s">
        <v>1187</v>
      </c>
      <c r="AD429" s="528">
        <v>3</v>
      </c>
      <c r="AE429" s="529">
        <v>1500</v>
      </c>
      <c r="AF429" s="529">
        <v>1690</v>
      </c>
    </row>
    <row r="430" spans="27:32" x14ac:dyDescent="0.3">
      <c r="AA430" s="528">
        <v>425</v>
      </c>
      <c r="AB430" s="528" t="s">
        <v>1179</v>
      </c>
      <c r="AC430" s="528" t="s">
        <v>1188</v>
      </c>
      <c r="AD430" s="528">
        <v>1</v>
      </c>
      <c r="AE430" s="529">
        <v>3000</v>
      </c>
      <c r="AF430" s="529">
        <v>3640</v>
      </c>
    </row>
    <row r="431" spans="27:32" x14ac:dyDescent="0.3">
      <c r="AA431" s="528">
        <v>426</v>
      </c>
      <c r="AB431" s="528" t="s">
        <v>1181</v>
      </c>
      <c r="AC431" s="528" t="s">
        <v>1189</v>
      </c>
      <c r="AD431" s="528">
        <v>1</v>
      </c>
      <c r="AE431" s="529">
        <v>3000</v>
      </c>
      <c r="AF431" s="529">
        <v>3640</v>
      </c>
    </row>
    <row r="432" spans="27:32" x14ac:dyDescent="0.3">
      <c r="AA432" s="528">
        <v>427</v>
      </c>
      <c r="AB432" s="528" t="s">
        <v>1179</v>
      </c>
      <c r="AC432" s="528" t="s">
        <v>1190</v>
      </c>
      <c r="AD432" s="528">
        <v>1</v>
      </c>
      <c r="AE432" s="529">
        <v>6000</v>
      </c>
      <c r="AF432" s="529">
        <v>9990</v>
      </c>
    </row>
    <row r="433" spans="27:32" x14ac:dyDescent="0.3">
      <c r="AA433" s="528">
        <v>428</v>
      </c>
      <c r="AB433" s="528" t="s">
        <v>1183</v>
      </c>
      <c r="AC433" s="528" t="s">
        <v>1191</v>
      </c>
      <c r="AD433" s="528">
        <v>1</v>
      </c>
      <c r="AE433" s="529">
        <v>3000</v>
      </c>
      <c r="AF433" s="529">
        <v>3640</v>
      </c>
    </row>
    <row r="434" spans="27:32" x14ac:dyDescent="0.3">
      <c r="AA434" s="528">
        <v>429</v>
      </c>
      <c r="AB434" s="528" t="s">
        <v>1192</v>
      </c>
      <c r="AC434" s="528" t="s">
        <v>1193</v>
      </c>
      <c r="AD434" s="528">
        <v>6</v>
      </c>
      <c r="AE434" s="529">
        <v>700</v>
      </c>
      <c r="AF434" s="529">
        <v>1840</v>
      </c>
    </row>
    <row r="435" spans="27:32" x14ac:dyDescent="0.3">
      <c r="AA435" s="528">
        <v>430</v>
      </c>
      <c r="AB435" s="528" t="s">
        <v>1194</v>
      </c>
      <c r="AC435" s="528" t="s">
        <v>1195</v>
      </c>
      <c r="AD435" s="528">
        <v>6</v>
      </c>
      <c r="AE435" s="529">
        <v>700</v>
      </c>
      <c r="AF435" s="529">
        <v>1930</v>
      </c>
    </row>
    <row r="436" spans="27:32" x14ac:dyDescent="0.3">
      <c r="AA436" s="528">
        <v>431</v>
      </c>
      <c r="AB436" s="528" t="s">
        <v>1196</v>
      </c>
      <c r="AC436" s="528" t="s">
        <v>1197</v>
      </c>
      <c r="AD436" s="528">
        <v>6</v>
      </c>
      <c r="AE436" s="529">
        <v>700</v>
      </c>
      <c r="AF436" s="529">
        <v>2190</v>
      </c>
    </row>
    <row r="437" spans="27:32" x14ac:dyDescent="0.3">
      <c r="AA437" s="528">
        <v>432</v>
      </c>
      <c r="AB437" s="528" t="s">
        <v>1198</v>
      </c>
      <c r="AC437" s="528" t="s">
        <v>1199</v>
      </c>
      <c r="AD437" s="528">
        <v>6</v>
      </c>
      <c r="AE437" s="529">
        <v>750</v>
      </c>
      <c r="AF437" s="529" t="s">
        <v>1509</v>
      </c>
    </row>
    <row r="438" spans="27:32" x14ac:dyDescent="0.3">
      <c r="AA438" s="528">
        <v>433</v>
      </c>
      <c r="AB438" s="528" t="s">
        <v>1200</v>
      </c>
      <c r="AC438" s="528" t="s">
        <v>1201</v>
      </c>
      <c r="AD438" s="528">
        <v>6</v>
      </c>
      <c r="AE438" s="529">
        <v>750</v>
      </c>
      <c r="AF438" s="529" t="s">
        <v>1509</v>
      </c>
    </row>
    <row r="439" spans="27:32" x14ac:dyDescent="0.3">
      <c r="AA439" s="528">
        <v>434</v>
      </c>
      <c r="AB439" s="528" t="s">
        <v>1202</v>
      </c>
      <c r="AC439" s="528" t="s">
        <v>1203</v>
      </c>
      <c r="AD439" s="528">
        <v>6</v>
      </c>
      <c r="AE439" s="529">
        <v>750</v>
      </c>
      <c r="AF439" s="529">
        <v>990</v>
      </c>
    </row>
    <row r="440" spans="27:32" x14ac:dyDescent="0.3">
      <c r="AA440" s="528">
        <v>435</v>
      </c>
      <c r="AB440" s="528" t="s">
        <v>1204</v>
      </c>
      <c r="AC440" s="528" t="s">
        <v>1205</v>
      </c>
      <c r="AD440" s="528">
        <v>6</v>
      </c>
      <c r="AE440" s="529">
        <v>750</v>
      </c>
      <c r="AF440" s="529">
        <v>890</v>
      </c>
    </row>
    <row r="441" spans="27:32" x14ac:dyDescent="0.3">
      <c r="AA441" s="528">
        <v>436</v>
      </c>
      <c r="AB441" s="528" t="s">
        <v>1206</v>
      </c>
      <c r="AC441" s="528" t="s">
        <v>1207</v>
      </c>
      <c r="AD441" s="528">
        <v>6</v>
      </c>
      <c r="AE441" s="529">
        <v>700</v>
      </c>
      <c r="AF441" s="529">
        <v>990</v>
      </c>
    </row>
    <row r="442" spans="27:32" x14ac:dyDescent="0.3">
      <c r="AA442" s="528">
        <v>437</v>
      </c>
      <c r="AB442" s="528" t="s">
        <v>1208</v>
      </c>
      <c r="AC442" s="528" t="s">
        <v>1209</v>
      </c>
      <c r="AD442" s="528">
        <v>6</v>
      </c>
      <c r="AE442" s="529">
        <v>700</v>
      </c>
      <c r="AF442" s="529" t="s">
        <v>1509</v>
      </c>
    </row>
    <row r="443" spans="27:32" x14ac:dyDescent="0.3">
      <c r="AA443" s="528">
        <v>438</v>
      </c>
      <c r="AB443" s="528" t="s">
        <v>1208</v>
      </c>
      <c r="AC443" s="528" t="s">
        <v>1210</v>
      </c>
      <c r="AD443" s="528">
        <v>6</v>
      </c>
      <c r="AE443" s="529">
        <v>700</v>
      </c>
      <c r="AF443" s="529">
        <v>990</v>
      </c>
    </row>
    <row r="444" spans="27:32" x14ac:dyDescent="0.3">
      <c r="AA444" s="528">
        <v>439</v>
      </c>
      <c r="AB444" s="528" t="s">
        <v>1211</v>
      </c>
      <c r="AC444" s="528" t="s">
        <v>1212</v>
      </c>
      <c r="AD444" s="528">
        <v>6</v>
      </c>
      <c r="AE444" s="529">
        <v>700</v>
      </c>
      <c r="AF444" s="529" t="s">
        <v>1509</v>
      </c>
    </row>
    <row r="445" spans="27:32" x14ac:dyDescent="0.3">
      <c r="AA445" s="528">
        <v>440</v>
      </c>
      <c r="AB445" s="528" t="s">
        <v>1213</v>
      </c>
      <c r="AC445" s="528" t="s">
        <v>1214</v>
      </c>
      <c r="AD445" s="528">
        <v>24</v>
      </c>
      <c r="AE445" s="529">
        <v>120</v>
      </c>
      <c r="AF445" s="529">
        <v>1250</v>
      </c>
    </row>
    <row r="446" spans="27:32" x14ac:dyDescent="0.3">
      <c r="AA446" s="528">
        <v>441</v>
      </c>
      <c r="AB446" s="528" t="s">
        <v>1215</v>
      </c>
      <c r="AC446" s="528" t="s">
        <v>1216</v>
      </c>
      <c r="AD446" s="528">
        <v>6</v>
      </c>
      <c r="AE446" s="529">
        <v>500</v>
      </c>
      <c r="AF446" s="529">
        <v>990</v>
      </c>
    </row>
    <row r="447" spans="27:32" x14ac:dyDescent="0.3">
      <c r="AA447" s="528">
        <v>442</v>
      </c>
      <c r="AB447" s="528" t="s">
        <v>1217</v>
      </c>
      <c r="AC447" s="528" t="s">
        <v>1218</v>
      </c>
      <c r="AD447" s="528">
        <v>6</v>
      </c>
      <c r="AE447" s="529">
        <v>500</v>
      </c>
      <c r="AF447" s="529">
        <v>990</v>
      </c>
    </row>
    <row r="448" spans="27:32" x14ac:dyDescent="0.3">
      <c r="AA448" s="528">
        <v>443</v>
      </c>
      <c r="AB448" s="528" t="s">
        <v>1219</v>
      </c>
      <c r="AC448" s="528" t="s">
        <v>1220</v>
      </c>
      <c r="AD448" s="528">
        <v>6</v>
      </c>
      <c r="AE448" s="529">
        <v>700</v>
      </c>
      <c r="AF448" s="529" t="s">
        <v>1509</v>
      </c>
    </row>
    <row r="449" spans="27:32" x14ac:dyDescent="0.3">
      <c r="AA449" s="528">
        <v>444</v>
      </c>
      <c r="AB449" s="528" t="s">
        <v>1221</v>
      </c>
      <c r="AC449" s="528" t="s">
        <v>1222</v>
      </c>
      <c r="AD449" s="528">
        <v>6</v>
      </c>
      <c r="AE449" s="529">
        <v>700</v>
      </c>
      <c r="AF449" s="529" t="s">
        <v>1509</v>
      </c>
    </row>
    <row r="450" spans="27:32" x14ac:dyDescent="0.3">
      <c r="AA450" s="528">
        <v>445</v>
      </c>
      <c r="AB450" s="528" t="s">
        <v>1223</v>
      </c>
      <c r="AC450" s="528" t="s">
        <v>1224</v>
      </c>
      <c r="AD450" s="528">
        <v>12</v>
      </c>
      <c r="AE450" s="529">
        <v>330</v>
      </c>
      <c r="AF450" s="529">
        <v>680</v>
      </c>
    </row>
    <row r="451" spans="27:32" x14ac:dyDescent="0.3">
      <c r="AA451" s="528">
        <v>446</v>
      </c>
      <c r="AB451" s="528" t="s">
        <v>1225</v>
      </c>
      <c r="AC451" s="528" t="s">
        <v>1226</v>
      </c>
      <c r="AD451" s="528">
        <v>6</v>
      </c>
      <c r="AE451" s="529">
        <v>700</v>
      </c>
      <c r="AF451" s="529">
        <v>1190</v>
      </c>
    </row>
    <row r="452" spans="27:32" x14ac:dyDescent="0.3">
      <c r="AA452" s="528">
        <v>447</v>
      </c>
      <c r="AB452" s="528" t="s">
        <v>1227</v>
      </c>
      <c r="AC452" s="528" t="s">
        <v>1228</v>
      </c>
      <c r="AD452" s="528">
        <v>12</v>
      </c>
      <c r="AE452" s="529">
        <v>330</v>
      </c>
      <c r="AF452" s="529">
        <v>615</v>
      </c>
    </row>
    <row r="453" spans="27:32" x14ac:dyDescent="0.3">
      <c r="AA453" s="528">
        <v>448</v>
      </c>
      <c r="AB453" s="528" t="s">
        <v>1229</v>
      </c>
      <c r="AC453" s="528" t="s">
        <v>1230</v>
      </c>
      <c r="AD453" s="528">
        <v>6</v>
      </c>
      <c r="AE453" s="529">
        <v>700</v>
      </c>
      <c r="AF453" s="529">
        <v>1090</v>
      </c>
    </row>
    <row r="454" spans="27:32" x14ac:dyDescent="0.3">
      <c r="AA454" s="528">
        <v>449</v>
      </c>
      <c r="AB454" s="528" t="s">
        <v>1231</v>
      </c>
      <c r="AC454" s="528" t="s">
        <v>1232</v>
      </c>
      <c r="AD454" s="528">
        <v>12</v>
      </c>
      <c r="AE454" s="529">
        <v>330</v>
      </c>
      <c r="AF454" s="529">
        <v>565</v>
      </c>
    </row>
    <row r="455" spans="27:32" x14ac:dyDescent="0.3">
      <c r="AA455" s="528">
        <v>450</v>
      </c>
      <c r="AB455" s="528" t="s">
        <v>1233</v>
      </c>
      <c r="AC455" s="528" t="s">
        <v>1234</v>
      </c>
      <c r="AD455" s="528">
        <v>6</v>
      </c>
      <c r="AE455" s="529">
        <v>700</v>
      </c>
      <c r="AF455" s="529">
        <v>970</v>
      </c>
    </row>
    <row r="456" spans="27:32" x14ac:dyDescent="0.3">
      <c r="AA456" s="528">
        <v>451</v>
      </c>
      <c r="AB456" s="528" t="s">
        <v>1235</v>
      </c>
      <c r="AC456" s="528" t="s">
        <v>1236</v>
      </c>
      <c r="AD456" s="528">
        <v>6</v>
      </c>
      <c r="AE456" s="529">
        <v>500</v>
      </c>
      <c r="AF456" s="529">
        <v>4900</v>
      </c>
    </row>
    <row r="457" spans="27:32" x14ac:dyDescent="0.3">
      <c r="AA457" s="528">
        <v>452</v>
      </c>
      <c r="AB457" s="528" t="s">
        <v>1237</v>
      </c>
      <c r="AC457" s="528" t="s">
        <v>1238</v>
      </c>
      <c r="AD457" s="528">
        <v>6</v>
      </c>
      <c r="AE457" s="529">
        <v>700</v>
      </c>
      <c r="AF457" s="529">
        <v>990</v>
      </c>
    </row>
    <row r="458" spans="27:32" x14ac:dyDescent="0.3">
      <c r="AA458" s="528">
        <v>453</v>
      </c>
      <c r="AB458" s="528" t="s">
        <v>1239</v>
      </c>
      <c r="AC458" s="528" t="s">
        <v>1240</v>
      </c>
      <c r="AD458" s="528">
        <v>12</v>
      </c>
      <c r="AE458" s="529">
        <v>700</v>
      </c>
      <c r="AF458" s="529" t="s">
        <v>1509</v>
      </c>
    </row>
    <row r="459" spans="27:32" x14ac:dyDescent="0.3">
      <c r="AA459" s="528">
        <v>454</v>
      </c>
      <c r="AB459" s="528" t="s">
        <v>1241</v>
      </c>
      <c r="AC459" s="528" t="s">
        <v>1242</v>
      </c>
      <c r="AD459" s="528">
        <v>12</v>
      </c>
      <c r="AE459" s="529">
        <v>1000</v>
      </c>
      <c r="AF459" s="529" t="s">
        <v>1509</v>
      </c>
    </row>
    <row r="460" spans="27:32" x14ac:dyDescent="0.3">
      <c r="AA460" s="528">
        <v>455</v>
      </c>
      <c r="AB460" s="528" t="s">
        <v>1243</v>
      </c>
      <c r="AC460" s="528" t="s">
        <v>1244</v>
      </c>
      <c r="AD460" s="528">
        <v>6</v>
      </c>
      <c r="AE460" s="529">
        <v>750</v>
      </c>
      <c r="AF460" s="529" t="s">
        <v>1509</v>
      </c>
    </row>
    <row r="461" spans="27:32" x14ac:dyDescent="0.3">
      <c r="AA461" s="528">
        <v>456</v>
      </c>
      <c r="AB461" s="528" t="s">
        <v>1245</v>
      </c>
      <c r="AC461" s="528" t="s">
        <v>1246</v>
      </c>
      <c r="AD461" s="528">
        <v>1</v>
      </c>
      <c r="AE461" s="529">
        <v>700</v>
      </c>
      <c r="AF461" s="529" t="s">
        <v>1509</v>
      </c>
    </row>
    <row r="462" spans="27:32" x14ac:dyDescent="0.3">
      <c r="AA462" s="528">
        <v>457</v>
      </c>
      <c r="AB462" s="528" t="s">
        <v>1247</v>
      </c>
      <c r="AC462" s="528" t="s">
        <v>1248</v>
      </c>
      <c r="AD462" s="528">
        <v>6</v>
      </c>
      <c r="AE462" s="529">
        <v>700</v>
      </c>
      <c r="AF462" s="529">
        <v>1090</v>
      </c>
    </row>
    <row r="463" spans="27:32" x14ac:dyDescent="0.3">
      <c r="AA463" s="528">
        <v>458</v>
      </c>
      <c r="AB463" s="528" t="s">
        <v>1249</v>
      </c>
      <c r="AC463" s="528" t="s">
        <v>1250</v>
      </c>
      <c r="AD463" s="528">
        <v>6</v>
      </c>
      <c r="AE463" s="529">
        <v>700</v>
      </c>
      <c r="AF463" s="529">
        <v>1090</v>
      </c>
    </row>
    <row r="464" spans="27:32" x14ac:dyDescent="0.3">
      <c r="AA464" s="528">
        <v>459</v>
      </c>
      <c r="AB464" s="528" t="s">
        <v>1251</v>
      </c>
      <c r="AC464" s="528" t="s">
        <v>1252</v>
      </c>
      <c r="AD464" s="528">
        <v>6</v>
      </c>
      <c r="AE464" s="529">
        <v>500</v>
      </c>
      <c r="AF464" s="529">
        <v>990</v>
      </c>
    </row>
    <row r="465" spans="27:32" x14ac:dyDescent="0.3">
      <c r="AA465" s="528">
        <v>460</v>
      </c>
      <c r="AB465" s="528" t="s">
        <v>1253</v>
      </c>
      <c r="AC465" s="528" t="s">
        <v>1254</v>
      </c>
      <c r="AD465" s="528">
        <v>6</v>
      </c>
      <c r="AE465" s="529">
        <v>700</v>
      </c>
      <c r="AF465" s="529" t="s">
        <v>1509</v>
      </c>
    </row>
    <row r="466" spans="27:32" x14ac:dyDescent="0.3">
      <c r="AA466" s="528">
        <v>461</v>
      </c>
      <c r="AB466" s="528" t="s">
        <v>1255</v>
      </c>
      <c r="AC466" s="528" t="s">
        <v>1256</v>
      </c>
      <c r="AD466" s="528">
        <v>6</v>
      </c>
      <c r="AE466" s="529">
        <v>700</v>
      </c>
      <c r="AF466" s="529">
        <v>2570</v>
      </c>
    </row>
    <row r="467" spans="27:32" x14ac:dyDescent="0.3">
      <c r="AA467" s="528">
        <v>462</v>
      </c>
      <c r="AB467" s="528" t="s">
        <v>1257</v>
      </c>
      <c r="AC467" s="528" t="s">
        <v>1258</v>
      </c>
      <c r="AD467" s="528">
        <v>6</v>
      </c>
      <c r="AE467" s="529">
        <v>700</v>
      </c>
      <c r="AF467" s="529" t="s">
        <v>1509</v>
      </c>
    </row>
    <row r="468" spans="27:32" x14ac:dyDescent="0.3">
      <c r="AA468" s="528">
        <v>463</v>
      </c>
      <c r="AB468" s="528" t="s">
        <v>1259</v>
      </c>
      <c r="AC468" s="528" t="s">
        <v>1260</v>
      </c>
      <c r="AD468" s="528">
        <v>3</v>
      </c>
      <c r="AE468" s="529">
        <v>1500</v>
      </c>
      <c r="AF468" s="529">
        <v>2390</v>
      </c>
    </row>
    <row r="469" spans="27:32" x14ac:dyDescent="0.3">
      <c r="AA469" s="528">
        <v>464</v>
      </c>
      <c r="AB469" s="528" t="s">
        <v>1261</v>
      </c>
      <c r="AC469" s="528" t="s">
        <v>1262</v>
      </c>
      <c r="AD469" s="528">
        <v>12</v>
      </c>
      <c r="AE469" s="529">
        <v>1000</v>
      </c>
      <c r="AF469" s="529" t="s">
        <v>1509</v>
      </c>
    </row>
    <row r="470" spans="27:32" x14ac:dyDescent="0.3">
      <c r="AA470" s="528">
        <v>465</v>
      </c>
      <c r="AB470" s="528" t="s">
        <v>1263</v>
      </c>
      <c r="AC470" s="528" t="s">
        <v>1264</v>
      </c>
      <c r="AD470" s="528">
        <v>6</v>
      </c>
      <c r="AE470" s="529">
        <v>750</v>
      </c>
      <c r="AF470" s="529" t="s">
        <v>1509</v>
      </c>
    </row>
    <row r="471" spans="27:32" x14ac:dyDescent="0.3">
      <c r="AA471" s="528">
        <v>466</v>
      </c>
      <c r="AB471" s="528" t="s">
        <v>1265</v>
      </c>
      <c r="AC471" s="528" t="s">
        <v>1266</v>
      </c>
      <c r="AD471" s="528">
        <v>6</v>
      </c>
      <c r="AE471" s="529">
        <v>700</v>
      </c>
      <c r="AF471" s="529" t="s">
        <v>1509</v>
      </c>
    </row>
    <row r="472" spans="27:32" x14ac:dyDescent="0.3">
      <c r="AA472" s="522"/>
      <c r="AB472" s="522"/>
      <c r="AC472" s="522"/>
      <c r="AD472" s="522"/>
      <c r="AE472" s="522"/>
    </row>
    <row r="473" spans="27:32" x14ac:dyDescent="0.3">
      <c r="AA473" s="522"/>
      <c r="AB473" s="522"/>
      <c r="AC473" s="522"/>
      <c r="AD473" s="522"/>
      <c r="AE473" s="522"/>
    </row>
    <row r="474" spans="27:32" x14ac:dyDescent="0.3">
      <c r="AA474" s="522"/>
      <c r="AB474" s="522"/>
      <c r="AC474" s="522"/>
      <c r="AD474" s="522"/>
      <c r="AE474" s="522"/>
    </row>
    <row r="475" spans="27:32" x14ac:dyDescent="0.3">
      <c r="AA475" s="522"/>
      <c r="AB475" s="522"/>
      <c r="AC475" s="522"/>
      <c r="AD475" s="522"/>
      <c r="AE475" s="522"/>
    </row>
    <row r="476" spans="27:32" x14ac:dyDescent="0.3">
      <c r="AA476" s="522"/>
      <c r="AB476" s="522"/>
      <c r="AC476" s="522"/>
      <c r="AD476" s="522"/>
      <c r="AE476" s="522"/>
    </row>
    <row r="477" spans="27:32" x14ac:dyDescent="0.3">
      <c r="AA477" s="522"/>
      <c r="AB477" s="522"/>
      <c r="AC477" s="522"/>
      <c r="AD477" s="522"/>
      <c r="AE477" s="522"/>
    </row>
    <row r="478" spans="27:32" x14ac:dyDescent="0.3">
      <c r="AA478" s="522"/>
      <c r="AB478" s="522"/>
      <c r="AC478" s="522"/>
      <c r="AD478" s="522"/>
      <c r="AE478" s="522"/>
    </row>
    <row r="479" spans="27:32" x14ac:dyDescent="0.3">
      <c r="AA479" s="522"/>
      <c r="AB479" s="522"/>
      <c r="AC479" s="522"/>
      <c r="AD479" s="522"/>
      <c r="AE479" s="522"/>
    </row>
    <row r="480" spans="27:32" x14ac:dyDescent="0.3">
      <c r="AA480" s="522"/>
      <c r="AB480" s="522"/>
      <c r="AC480" s="522"/>
      <c r="AD480" s="522"/>
      <c r="AE480" s="522"/>
    </row>
    <row r="481" s="522" customFormat="1" x14ac:dyDescent="0.3"/>
    <row r="482" s="522" customFormat="1" x14ac:dyDescent="0.3"/>
    <row r="483" s="522" customFormat="1" x14ac:dyDescent="0.3"/>
    <row r="484" s="522" customFormat="1" x14ac:dyDescent="0.3"/>
    <row r="485" s="522" customFormat="1" x14ac:dyDescent="0.3"/>
    <row r="486" s="522" customFormat="1" x14ac:dyDescent="0.3"/>
    <row r="487" s="522" customFormat="1" x14ac:dyDescent="0.3"/>
    <row r="488" s="522" customFormat="1" x14ac:dyDescent="0.3"/>
    <row r="489" s="522" customFormat="1" x14ac:dyDescent="0.3"/>
    <row r="490" s="522" customFormat="1" x14ac:dyDescent="0.3"/>
    <row r="491" s="522" customFormat="1" x14ac:dyDescent="0.3"/>
    <row r="492" s="522" customFormat="1" x14ac:dyDescent="0.3"/>
    <row r="493" s="522" customFormat="1" x14ac:dyDescent="0.3"/>
    <row r="494" s="522" customFormat="1" x14ac:dyDescent="0.3"/>
    <row r="495" s="522" customFormat="1" x14ac:dyDescent="0.3"/>
    <row r="496" s="522" customFormat="1" x14ac:dyDescent="0.3"/>
    <row r="497" s="522" customFormat="1" x14ac:dyDescent="0.3"/>
    <row r="498" s="522" customFormat="1" x14ac:dyDescent="0.3"/>
    <row r="499" s="522" customFormat="1" x14ac:dyDescent="0.3"/>
    <row r="500" s="522" customFormat="1" x14ac:dyDescent="0.3"/>
    <row r="501" s="522" customFormat="1" x14ac:dyDescent="0.3"/>
    <row r="502" s="522" customFormat="1" x14ac:dyDescent="0.3"/>
    <row r="503" s="522" customFormat="1" x14ac:dyDescent="0.3"/>
    <row r="504" s="522" customFormat="1" x14ac:dyDescent="0.3"/>
    <row r="505" s="522" customFormat="1" x14ac:dyDescent="0.3"/>
    <row r="506" s="522" customFormat="1" x14ac:dyDescent="0.3"/>
    <row r="507" s="522" customFormat="1" x14ac:dyDescent="0.3"/>
    <row r="508" s="522" customFormat="1" x14ac:dyDescent="0.3"/>
    <row r="509" s="522" customFormat="1" x14ac:dyDescent="0.3"/>
    <row r="510" s="522" customFormat="1" x14ac:dyDescent="0.3"/>
    <row r="511" s="522" customFormat="1" x14ac:dyDescent="0.3"/>
    <row r="512" s="522" customFormat="1" x14ac:dyDescent="0.3"/>
    <row r="513" s="522" customFormat="1" x14ac:dyDescent="0.3"/>
    <row r="514" s="522" customFormat="1" x14ac:dyDescent="0.3"/>
    <row r="515" s="522" customFormat="1" x14ac:dyDescent="0.3"/>
    <row r="516" s="522" customFormat="1" x14ac:dyDescent="0.3"/>
    <row r="517" s="522" customFormat="1" x14ac:dyDescent="0.3"/>
    <row r="518" s="522" customFormat="1" x14ac:dyDescent="0.3"/>
    <row r="519" s="522" customFormat="1" x14ac:dyDescent="0.3"/>
    <row r="520" s="522" customFormat="1" x14ac:dyDescent="0.3"/>
    <row r="521" s="522" customFormat="1" x14ac:dyDescent="0.3"/>
    <row r="522" s="522" customFormat="1" x14ac:dyDescent="0.3"/>
    <row r="523" s="522" customFormat="1" x14ac:dyDescent="0.3"/>
    <row r="524" s="522" customFormat="1" x14ac:dyDescent="0.3"/>
    <row r="525" s="522" customFormat="1" x14ac:dyDescent="0.3"/>
    <row r="526" s="522" customFormat="1" x14ac:dyDescent="0.3"/>
    <row r="527" s="522" customFormat="1" x14ac:dyDescent="0.3"/>
    <row r="528" s="522" customFormat="1" x14ac:dyDescent="0.3"/>
    <row r="529" s="522" customFormat="1" x14ac:dyDescent="0.3"/>
    <row r="530" s="522" customFormat="1" x14ac:dyDescent="0.3"/>
    <row r="531" s="522" customFormat="1" x14ac:dyDescent="0.3"/>
    <row r="532" s="522" customFormat="1" x14ac:dyDescent="0.3"/>
    <row r="533" s="522" customFormat="1" x14ac:dyDescent="0.3"/>
    <row r="534" s="522" customFormat="1" x14ac:dyDescent="0.3"/>
    <row r="535" s="522" customFormat="1" x14ac:dyDescent="0.3"/>
    <row r="536" s="522" customFormat="1" x14ac:dyDescent="0.3"/>
    <row r="537" s="522" customFormat="1" x14ac:dyDescent="0.3"/>
    <row r="538" s="522" customFormat="1" x14ac:dyDescent="0.3"/>
    <row r="539" s="522" customFormat="1" x14ac:dyDescent="0.3"/>
    <row r="540" s="522" customFormat="1" x14ac:dyDescent="0.3"/>
    <row r="541" s="522" customFormat="1" x14ac:dyDescent="0.3"/>
    <row r="542" s="522" customFormat="1" x14ac:dyDescent="0.3"/>
    <row r="543" s="522" customFormat="1" x14ac:dyDescent="0.3"/>
    <row r="544" s="522" customFormat="1" x14ac:dyDescent="0.3"/>
    <row r="545" s="522" customFormat="1" x14ac:dyDescent="0.3"/>
    <row r="546" s="522" customFormat="1" x14ac:dyDescent="0.3"/>
    <row r="547" s="522" customFormat="1" x14ac:dyDescent="0.3"/>
    <row r="548" s="522" customFormat="1" x14ac:dyDescent="0.3"/>
    <row r="549" s="522" customFormat="1" x14ac:dyDescent="0.3"/>
    <row r="550" s="522" customFormat="1" x14ac:dyDescent="0.3"/>
    <row r="551" s="522" customFormat="1" x14ac:dyDescent="0.3"/>
    <row r="552" s="522" customFormat="1" x14ac:dyDescent="0.3"/>
    <row r="553" s="522" customFormat="1" x14ac:dyDescent="0.3"/>
    <row r="554" s="522" customFormat="1" x14ac:dyDescent="0.3"/>
    <row r="555" s="522" customFormat="1" x14ac:dyDescent="0.3"/>
    <row r="556" s="522" customFormat="1" x14ac:dyDescent="0.3"/>
    <row r="557" s="522" customFormat="1" x14ac:dyDescent="0.3"/>
    <row r="558" s="522" customFormat="1" x14ac:dyDescent="0.3"/>
    <row r="559" s="522" customFormat="1" x14ac:dyDescent="0.3"/>
    <row r="560" s="522" customFormat="1" x14ac:dyDescent="0.3"/>
    <row r="561" s="522" customFormat="1" x14ac:dyDescent="0.3"/>
    <row r="562" s="522" customFormat="1" x14ac:dyDescent="0.3"/>
    <row r="563" s="522" customFormat="1" x14ac:dyDescent="0.3"/>
    <row r="564" s="522" customFormat="1" x14ac:dyDescent="0.3"/>
    <row r="565" s="522" customFormat="1" x14ac:dyDescent="0.3"/>
    <row r="566" s="522" customFormat="1" x14ac:dyDescent="0.3"/>
    <row r="567" s="522" customFormat="1" x14ac:dyDescent="0.3"/>
    <row r="568" s="522" customFormat="1" x14ac:dyDescent="0.3"/>
    <row r="569" s="522" customFormat="1" x14ac:dyDescent="0.3"/>
    <row r="570" s="522" customFormat="1" x14ac:dyDescent="0.3"/>
    <row r="571" s="522" customFormat="1" x14ac:dyDescent="0.3"/>
    <row r="572" s="522" customFormat="1" x14ac:dyDescent="0.3"/>
    <row r="573" s="522" customFormat="1" x14ac:dyDescent="0.3"/>
    <row r="574" s="522" customFormat="1" x14ac:dyDescent="0.3"/>
    <row r="575" s="522" customFormat="1" x14ac:dyDescent="0.3"/>
    <row r="576" s="522" customFormat="1" x14ac:dyDescent="0.3"/>
    <row r="577" s="522" customFormat="1" x14ac:dyDescent="0.3"/>
    <row r="578" s="522" customFormat="1" x14ac:dyDescent="0.3"/>
    <row r="579" s="522" customFormat="1" x14ac:dyDescent="0.3"/>
    <row r="580" s="522" customFormat="1" x14ac:dyDescent="0.3"/>
    <row r="581" s="522" customFormat="1" x14ac:dyDescent="0.3"/>
    <row r="582" s="522" customFormat="1" x14ac:dyDescent="0.3"/>
    <row r="583" s="522" customFormat="1" x14ac:dyDescent="0.3"/>
    <row r="584" s="522" customFormat="1" x14ac:dyDescent="0.3"/>
    <row r="585" s="522" customFormat="1" x14ac:dyDescent="0.3"/>
    <row r="586" s="522" customFormat="1" x14ac:dyDescent="0.3"/>
    <row r="587" s="522" customFormat="1" x14ac:dyDescent="0.3"/>
    <row r="588" s="522" customFormat="1" x14ac:dyDescent="0.3"/>
    <row r="589" s="522" customFormat="1" x14ac:dyDescent="0.3"/>
    <row r="590" s="522" customFormat="1" x14ac:dyDescent="0.3"/>
    <row r="591" s="522" customFormat="1" x14ac:dyDescent="0.3"/>
    <row r="592" s="522" customFormat="1" x14ac:dyDescent="0.3"/>
    <row r="593" s="522" customFormat="1" x14ac:dyDescent="0.3"/>
    <row r="594" s="522" customFormat="1" x14ac:dyDescent="0.3"/>
    <row r="595" s="522" customFormat="1" x14ac:dyDescent="0.3"/>
    <row r="596" s="522" customFormat="1" x14ac:dyDescent="0.3"/>
    <row r="597" s="522" customFormat="1" x14ac:dyDescent="0.3"/>
    <row r="598" s="522" customFormat="1" x14ac:dyDescent="0.3"/>
    <row r="599" s="522" customFormat="1" x14ac:dyDescent="0.3"/>
    <row r="600" s="522" customFormat="1" x14ac:dyDescent="0.3"/>
    <row r="601" s="522" customFormat="1" x14ac:dyDescent="0.3"/>
    <row r="602" s="522" customFormat="1" x14ac:dyDescent="0.3"/>
    <row r="603" s="522" customFormat="1" x14ac:dyDescent="0.3"/>
    <row r="604" s="522" customFormat="1" x14ac:dyDescent="0.3"/>
    <row r="605" s="522" customFormat="1" x14ac:dyDescent="0.3"/>
    <row r="606" s="522" customFormat="1" x14ac:dyDescent="0.3"/>
    <row r="607" s="522" customFormat="1" x14ac:dyDescent="0.3"/>
    <row r="608" s="522" customFormat="1" x14ac:dyDescent="0.3"/>
    <row r="609" s="522" customFormat="1" x14ac:dyDescent="0.3"/>
    <row r="610" s="522" customFormat="1" x14ac:dyDescent="0.3"/>
    <row r="611" s="522" customFormat="1" x14ac:dyDescent="0.3"/>
    <row r="612" s="522" customFormat="1" x14ac:dyDescent="0.3"/>
    <row r="613" s="522" customFormat="1" x14ac:dyDescent="0.3"/>
    <row r="614" s="522" customFormat="1" x14ac:dyDescent="0.3"/>
    <row r="615" s="522" customFormat="1" x14ac:dyDescent="0.3"/>
    <row r="616" s="522" customFormat="1" x14ac:dyDescent="0.3"/>
    <row r="617" s="522" customFormat="1" x14ac:dyDescent="0.3"/>
    <row r="618" s="522" customFormat="1" x14ac:dyDescent="0.3"/>
    <row r="619" s="522" customFormat="1" x14ac:dyDescent="0.3"/>
    <row r="620" s="522" customFormat="1" x14ac:dyDescent="0.3"/>
    <row r="621" s="522" customFormat="1" x14ac:dyDescent="0.3"/>
    <row r="622" s="522" customFormat="1" x14ac:dyDescent="0.3"/>
    <row r="623" s="522" customFormat="1" x14ac:dyDescent="0.3"/>
    <row r="624" s="522" customFormat="1" x14ac:dyDescent="0.3"/>
    <row r="625" s="522" customFormat="1" x14ac:dyDescent="0.3"/>
    <row r="626" s="522" customFormat="1" x14ac:dyDescent="0.3"/>
    <row r="627" s="522" customFormat="1" x14ac:dyDescent="0.3"/>
    <row r="628" s="522" customFormat="1" x14ac:dyDescent="0.3"/>
    <row r="629" s="522" customFormat="1" x14ac:dyDescent="0.3"/>
    <row r="630" s="522" customFormat="1" x14ac:dyDescent="0.3"/>
    <row r="631" s="522" customFormat="1" x14ac:dyDescent="0.3"/>
    <row r="632" s="522" customFormat="1" x14ac:dyDescent="0.3"/>
    <row r="633" s="522" customFormat="1" x14ac:dyDescent="0.3"/>
    <row r="634" s="522" customFormat="1" x14ac:dyDescent="0.3"/>
    <row r="635" s="522" customFormat="1" x14ac:dyDescent="0.3"/>
    <row r="636" s="522" customFormat="1" x14ac:dyDescent="0.3"/>
    <row r="637" s="522" customFormat="1" x14ac:dyDescent="0.3"/>
    <row r="638" s="522" customFormat="1" x14ac:dyDescent="0.3"/>
    <row r="639" s="522" customFormat="1" x14ac:dyDescent="0.3"/>
    <row r="640" s="522" customFormat="1" x14ac:dyDescent="0.3"/>
    <row r="641" s="522" customFormat="1" x14ac:dyDescent="0.3"/>
    <row r="642" s="522" customFormat="1" x14ac:dyDescent="0.3"/>
    <row r="643" s="522" customFormat="1" x14ac:dyDescent="0.3"/>
    <row r="644" s="522" customFormat="1" x14ac:dyDescent="0.3"/>
    <row r="645" s="522" customFormat="1" x14ac:dyDescent="0.3"/>
    <row r="646" s="522" customFormat="1" x14ac:dyDescent="0.3"/>
    <row r="647" s="522" customFormat="1" x14ac:dyDescent="0.3"/>
    <row r="648" s="522" customFormat="1" x14ac:dyDescent="0.3"/>
    <row r="649" s="522" customFormat="1" x14ac:dyDescent="0.3"/>
    <row r="650" s="522" customFormat="1" x14ac:dyDescent="0.3"/>
    <row r="651" s="522" customFormat="1" x14ac:dyDescent="0.3"/>
    <row r="652" s="522" customFormat="1" x14ac:dyDescent="0.3"/>
    <row r="653" s="522" customFormat="1" x14ac:dyDescent="0.3"/>
    <row r="654" s="522" customFormat="1" x14ac:dyDescent="0.3"/>
    <row r="655" s="522" customFormat="1" x14ac:dyDescent="0.3"/>
    <row r="656" s="522" customFormat="1" x14ac:dyDescent="0.3"/>
    <row r="657" s="522" customFormat="1" x14ac:dyDescent="0.3"/>
    <row r="658" s="522" customFormat="1" x14ac:dyDescent="0.3"/>
    <row r="659" s="522" customFormat="1" x14ac:dyDescent="0.3"/>
    <row r="660" s="522" customFormat="1" x14ac:dyDescent="0.3"/>
    <row r="661" s="522" customFormat="1" x14ac:dyDescent="0.3"/>
    <row r="662" s="522" customFormat="1" x14ac:dyDescent="0.3"/>
    <row r="663" s="522" customFormat="1" x14ac:dyDescent="0.3"/>
    <row r="664" s="522" customFormat="1" x14ac:dyDescent="0.3"/>
    <row r="665" s="522" customFormat="1" x14ac:dyDescent="0.3"/>
    <row r="666" s="522" customFormat="1" x14ac:dyDescent="0.3"/>
    <row r="667" s="522" customFormat="1" x14ac:dyDescent="0.3"/>
    <row r="668" s="522" customFormat="1" x14ac:dyDescent="0.3"/>
    <row r="669" s="522" customFormat="1" x14ac:dyDescent="0.3"/>
    <row r="670" s="522" customFormat="1" x14ac:dyDescent="0.3"/>
    <row r="671" s="522" customFormat="1" x14ac:dyDescent="0.3"/>
    <row r="672" s="522" customFormat="1" x14ac:dyDescent="0.3"/>
    <row r="673" s="522" customFormat="1" x14ac:dyDescent="0.3"/>
    <row r="674" s="522" customFormat="1" x14ac:dyDescent="0.3"/>
    <row r="675" s="522" customFormat="1" x14ac:dyDescent="0.3"/>
    <row r="676" s="522" customFormat="1" x14ac:dyDescent="0.3"/>
    <row r="677" s="522" customFormat="1" x14ac:dyDescent="0.3"/>
    <row r="678" s="522" customFormat="1" x14ac:dyDescent="0.3"/>
    <row r="679" s="522" customFormat="1" x14ac:dyDescent="0.3"/>
    <row r="680" s="522" customFormat="1" x14ac:dyDescent="0.3"/>
    <row r="681" s="522" customFormat="1" x14ac:dyDescent="0.3"/>
    <row r="682" s="522" customFormat="1" x14ac:dyDescent="0.3"/>
    <row r="683" s="522" customFormat="1" x14ac:dyDescent="0.3"/>
    <row r="684" s="522" customFormat="1" x14ac:dyDescent="0.3"/>
    <row r="685" s="522" customFormat="1" x14ac:dyDescent="0.3"/>
    <row r="686" s="522" customFormat="1" x14ac:dyDescent="0.3"/>
    <row r="687" s="522" customFormat="1" x14ac:dyDescent="0.3"/>
    <row r="688" s="522" customFormat="1" x14ac:dyDescent="0.3"/>
    <row r="689" s="522" customFormat="1" x14ac:dyDescent="0.3"/>
    <row r="690" s="522" customFormat="1" x14ac:dyDescent="0.3"/>
    <row r="691" s="522" customFormat="1" x14ac:dyDescent="0.3"/>
    <row r="692" s="522" customFormat="1" x14ac:dyDescent="0.3"/>
    <row r="693" s="522" customFormat="1" x14ac:dyDescent="0.3"/>
    <row r="694" s="522" customFormat="1" x14ac:dyDescent="0.3"/>
    <row r="695" s="522" customFormat="1" x14ac:dyDescent="0.3"/>
    <row r="696" s="522" customFormat="1" x14ac:dyDescent="0.3"/>
    <row r="697" s="522" customFormat="1" x14ac:dyDescent="0.3"/>
    <row r="698" s="522" customFormat="1" x14ac:dyDescent="0.3"/>
    <row r="699" s="522" customFormat="1" x14ac:dyDescent="0.3"/>
    <row r="700" s="522" customFormat="1" x14ac:dyDescent="0.3"/>
    <row r="701" s="522" customFormat="1" x14ac:dyDescent="0.3"/>
    <row r="702" s="522" customFormat="1" x14ac:dyDescent="0.3"/>
    <row r="703" s="522" customFormat="1" x14ac:dyDescent="0.3"/>
    <row r="704" s="522" customFormat="1" x14ac:dyDescent="0.3"/>
    <row r="705" s="522" customFormat="1" x14ac:dyDescent="0.3"/>
    <row r="706" s="522" customFormat="1" x14ac:dyDescent="0.3"/>
    <row r="707" s="522" customFormat="1" x14ac:dyDescent="0.3"/>
    <row r="708" s="522" customFormat="1" x14ac:dyDescent="0.3"/>
    <row r="709" s="522" customFormat="1" x14ac:dyDescent="0.3"/>
    <row r="710" s="522" customFormat="1" x14ac:dyDescent="0.3"/>
    <row r="711" s="522" customFormat="1" x14ac:dyDescent="0.3"/>
    <row r="712" s="522" customFormat="1" x14ac:dyDescent="0.3"/>
    <row r="713" s="522" customFormat="1" x14ac:dyDescent="0.3"/>
    <row r="714" s="522" customFormat="1" x14ac:dyDescent="0.3"/>
    <row r="715" s="522" customFormat="1" x14ac:dyDescent="0.3"/>
    <row r="716" s="522" customFormat="1" x14ac:dyDescent="0.3"/>
    <row r="717" s="522" customFormat="1" x14ac:dyDescent="0.3"/>
    <row r="718" s="522" customFormat="1" x14ac:dyDescent="0.3"/>
    <row r="719" s="522" customFormat="1" x14ac:dyDescent="0.3"/>
    <row r="720" s="522" customFormat="1" x14ac:dyDescent="0.3"/>
    <row r="721" s="522" customFormat="1" x14ac:dyDescent="0.3"/>
    <row r="722" s="522" customFormat="1" x14ac:dyDescent="0.3"/>
    <row r="723" s="522" customFormat="1" x14ac:dyDescent="0.3"/>
    <row r="724" s="522" customFormat="1" x14ac:dyDescent="0.3"/>
    <row r="725" s="522" customFormat="1" x14ac:dyDescent="0.3"/>
    <row r="726" s="522" customFormat="1" x14ac:dyDescent="0.3"/>
    <row r="727" s="522" customFormat="1" x14ac:dyDescent="0.3"/>
    <row r="728" s="522" customFormat="1" x14ac:dyDescent="0.3"/>
    <row r="729" s="522" customFormat="1" x14ac:dyDescent="0.3"/>
    <row r="730" s="522" customFormat="1" x14ac:dyDescent="0.3"/>
    <row r="731" s="522" customFormat="1" x14ac:dyDescent="0.3"/>
    <row r="732" s="522" customFormat="1" x14ac:dyDescent="0.3"/>
    <row r="733" s="522" customFormat="1" x14ac:dyDescent="0.3"/>
    <row r="734" s="522" customFormat="1" x14ac:dyDescent="0.3"/>
    <row r="735" s="522" customFormat="1" x14ac:dyDescent="0.3"/>
    <row r="736" s="522" customFormat="1" x14ac:dyDescent="0.3"/>
    <row r="737" s="522" customFormat="1" x14ac:dyDescent="0.3"/>
    <row r="738" s="522" customFormat="1" x14ac:dyDescent="0.3"/>
    <row r="739" s="522" customFormat="1" x14ac:dyDescent="0.3"/>
    <row r="740" s="522" customFormat="1" x14ac:dyDescent="0.3"/>
    <row r="741" s="522" customFormat="1" x14ac:dyDescent="0.3"/>
    <row r="742" s="522" customFormat="1" x14ac:dyDescent="0.3"/>
    <row r="743" s="522" customFormat="1" x14ac:dyDescent="0.3"/>
    <row r="744" s="522" customFormat="1" x14ac:dyDescent="0.3"/>
    <row r="745" s="522" customFormat="1" x14ac:dyDescent="0.3"/>
    <row r="746" s="522" customFormat="1" x14ac:dyDescent="0.3"/>
    <row r="747" s="522" customFormat="1" x14ac:dyDescent="0.3"/>
    <row r="748" s="522" customFormat="1" x14ac:dyDescent="0.3"/>
    <row r="749" s="522" customFormat="1" x14ac:dyDescent="0.3"/>
    <row r="750" s="522" customFormat="1" x14ac:dyDescent="0.3"/>
    <row r="751" s="522" customFormat="1" x14ac:dyDescent="0.3"/>
    <row r="752" s="522" customFormat="1" x14ac:dyDescent="0.3"/>
    <row r="753" s="522" customFormat="1" x14ac:dyDescent="0.3"/>
    <row r="754" s="522" customFormat="1" x14ac:dyDescent="0.3"/>
    <row r="755" s="522" customFormat="1" x14ac:dyDescent="0.3"/>
    <row r="756" s="522" customFormat="1" x14ac:dyDescent="0.3"/>
    <row r="757" s="522" customFormat="1" x14ac:dyDescent="0.3"/>
    <row r="758" s="522" customFormat="1" x14ac:dyDescent="0.3"/>
    <row r="759" s="522" customFormat="1" x14ac:dyDescent="0.3"/>
    <row r="760" s="522" customFormat="1" x14ac:dyDescent="0.3"/>
    <row r="761" s="522" customFormat="1" x14ac:dyDescent="0.3"/>
    <row r="762" s="522" customFormat="1" x14ac:dyDescent="0.3"/>
    <row r="763" s="522" customFormat="1" x14ac:dyDescent="0.3"/>
    <row r="764" s="522" customFormat="1" x14ac:dyDescent="0.3"/>
    <row r="765" s="522" customFormat="1" x14ac:dyDescent="0.3"/>
    <row r="766" s="522" customFormat="1" x14ac:dyDescent="0.3"/>
    <row r="767" s="522" customFormat="1" x14ac:dyDescent="0.3"/>
    <row r="768" s="522" customFormat="1" x14ac:dyDescent="0.3"/>
    <row r="769" s="522" customFormat="1" x14ac:dyDescent="0.3"/>
    <row r="770" s="522" customFormat="1" x14ac:dyDescent="0.3"/>
    <row r="771" s="522" customFormat="1" x14ac:dyDescent="0.3"/>
    <row r="772" s="522" customFormat="1" x14ac:dyDescent="0.3"/>
    <row r="773" s="522" customFormat="1" x14ac:dyDescent="0.3"/>
    <row r="774" s="522" customFormat="1" x14ac:dyDescent="0.3"/>
    <row r="775" s="522" customFormat="1" x14ac:dyDescent="0.3"/>
    <row r="776" s="522" customFormat="1" x14ac:dyDescent="0.3"/>
    <row r="777" s="522" customFormat="1" x14ac:dyDescent="0.3"/>
    <row r="778" s="522" customFormat="1" x14ac:dyDescent="0.3"/>
    <row r="779" s="522" customFormat="1" x14ac:dyDescent="0.3"/>
  </sheetData>
  <phoneticPr fontId="28" type="noConversion"/>
  <dataValidations count="3">
    <dataValidation type="list" allowBlank="1" showInputMessage="1" showErrorMessage="1" sqref="C17" xr:uid="{283CD531-2BFA-4FA2-B266-820786F0F35C}">
      <formula1>$W$6:$W$53</formula1>
    </dataValidation>
    <dataValidation type="list" allowBlank="1" showInputMessage="1" showErrorMessage="1" sqref="C15" xr:uid="{37521A2F-1197-499F-806C-A2D5DF7914E1}">
      <formula1>$V$6:$V$41</formula1>
    </dataValidation>
    <dataValidation type="list" allowBlank="1" showInputMessage="1" showErrorMessage="1" sqref="C21" xr:uid="{46B6A402-4224-4A79-A293-1D9705B156F2}">
      <formula1>"Yearly Contract, Marketing Contract,Negotiate,Marketing Contract &amp; Yearly Contract"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8DD40-7E2F-40AE-A9B9-912EAE5722AF}">
  <sheetPr>
    <tabColor theme="8" tint="0.39997558519241921"/>
    <pageSetUpPr fitToPage="1"/>
  </sheetPr>
  <dimension ref="A1:W61"/>
  <sheetViews>
    <sheetView view="pageBreakPreview" topLeftCell="A13" zoomScale="115" zoomScaleNormal="100" zoomScaleSheetLayoutView="115" workbookViewId="0">
      <selection activeCell="G19" sqref="G19:N19"/>
    </sheetView>
  </sheetViews>
  <sheetFormatPr defaultColWidth="9.33203125" defaultRowHeight="13.8" x14ac:dyDescent="0.25"/>
  <cols>
    <col min="1" max="1" width="8.33203125" style="194" customWidth="1"/>
    <col min="2" max="2" width="4.33203125" style="194" customWidth="1"/>
    <col min="3" max="3" width="7.44140625" style="194" customWidth="1"/>
    <col min="4" max="4" width="1.6640625" style="194" customWidth="1"/>
    <col min="5" max="5" width="3.6640625" style="194" customWidth="1"/>
    <col min="6" max="6" width="6.33203125" style="194" customWidth="1"/>
    <col min="7" max="7" width="2.6640625" style="194" customWidth="1"/>
    <col min="8" max="8" width="6.6640625" style="194" customWidth="1"/>
    <col min="9" max="9" width="3.6640625" style="194" customWidth="1"/>
    <col min="10" max="10" width="8.6640625" style="194" customWidth="1"/>
    <col min="11" max="11" width="2.6640625" style="194" customWidth="1"/>
    <col min="12" max="12" width="7.33203125" style="194" customWidth="1"/>
    <col min="13" max="13" width="4.33203125" style="194" customWidth="1"/>
    <col min="14" max="14" width="9" style="194" customWidth="1"/>
    <col min="15" max="15" width="7" style="194" customWidth="1"/>
    <col min="16" max="16" width="5.33203125" style="194" customWidth="1"/>
    <col min="17" max="17" width="5.33203125" style="194" bestFit="1" customWidth="1"/>
    <col min="18" max="18" width="16.33203125" style="194" customWidth="1"/>
    <col min="19" max="19" width="1" style="194" customWidth="1"/>
    <col min="20" max="20" width="14.33203125" style="194" bestFit="1" customWidth="1"/>
    <col min="21" max="21" width="17.6640625" style="194" hidden="1" customWidth="1"/>
    <col min="22" max="22" width="16.6640625" style="194" hidden="1" customWidth="1"/>
    <col min="23" max="23" width="13.6640625" style="194" hidden="1" customWidth="1"/>
    <col min="24" max="16384" width="9.33203125" style="194"/>
  </cols>
  <sheetData>
    <row r="1" spans="1:21" x14ac:dyDescent="0.25">
      <c r="A1" s="195"/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563" t="s">
        <v>1305</v>
      </c>
      <c r="R1" s="564"/>
      <c r="T1" s="270"/>
    </row>
    <row r="2" spans="1:21" ht="15" customHeight="1" x14ac:dyDescent="0.25">
      <c r="A2" s="195"/>
      <c r="B2" s="195"/>
      <c r="C2" s="195"/>
      <c r="D2" s="195"/>
      <c r="E2" s="195"/>
      <c r="F2" s="269"/>
      <c r="G2" s="565" t="s">
        <v>1306</v>
      </c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5"/>
      <c r="S2" s="195"/>
    </row>
    <row r="3" spans="1:21" ht="15" customHeight="1" x14ac:dyDescent="0.25">
      <c r="A3" s="195"/>
      <c r="B3" s="195"/>
      <c r="C3" s="195"/>
      <c r="D3" s="195"/>
      <c r="E3" s="269"/>
      <c r="F3" s="269"/>
      <c r="G3" s="565"/>
      <c r="H3" s="565"/>
      <c r="I3" s="565"/>
      <c r="J3" s="565"/>
      <c r="K3" s="565"/>
      <c r="L3" s="565"/>
      <c r="M3" s="565"/>
      <c r="N3" s="565"/>
      <c r="O3" s="565"/>
      <c r="P3" s="565"/>
      <c r="Q3" s="565"/>
      <c r="R3" s="565"/>
      <c r="S3" s="195"/>
    </row>
    <row r="4" spans="1:21" ht="10.5" customHeight="1" x14ac:dyDescent="0.25">
      <c r="A4" s="195"/>
      <c r="B4" s="195"/>
      <c r="C4" s="195"/>
      <c r="D4" s="195"/>
      <c r="E4" s="268"/>
      <c r="F4" s="268"/>
      <c r="G4" s="268"/>
      <c r="H4" s="268"/>
      <c r="I4" s="268"/>
      <c r="J4" s="268"/>
      <c r="K4" s="268"/>
      <c r="L4" s="268"/>
      <c r="M4" s="268"/>
      <c r="N4" s="268"/>
      <c r="O4" s="268"/>
      <c r="P4" s="268"/>
      <c r="Q4" s="268"/>
      <c r="R4" s="268"/>
      <c r="S4" s="195"/>
    </row>
    <row r="5" spans="1:21" s="266" customFormat="1" ht="24" customHeight="1" x14ac:dyDescent="0.35">
      <c r="A5" s="566" t="s">
        <v>1307</v>
      </c>
      <c r="B5" s="567"/>
      <c r="C5" s="567"/>
      <c r="D5" s="567"/>
      <c r="E5" s="567"/>
      <c r="F5" s="567"/>
      <c r="G5" s="567"/>
      <c r="H5" s="567"/>
      <c r="I5" s="567"/>
      <c r="J5" s="567"/>
      <c r="K5" s="567"/>
      <c r="L5" s="567"/>
      <c r="M5" s="567"/>
      <c r="N5" s="568"/>
      <c r="O5" s="569"/>
      <c r="P5" s="570"/>
      <c r="Q5" s="570"/>
      <c r="R5" s="571"/>
      <c r="S5" s="267"/>
    </row>
    <row r="6" spans="1:21" ht="24" customHeight="1" x14ac:dyDescent="0.35">
      <c r="A6" s="263" t="s">
        <v>1308</v>
      </c>
      <c r="B6" s="221"/>
      <c r="C6" s="221"/>
      <c r="D6" s="572" t="str">
        <f>INDEX!C3</f>
        <v>Outlet Name</v>
      </c>
      <c r="E6" s="572"/>
      <c r="F6" s="572"/>
      <c r="G6" s="572"/>
      <c r="H6" s="572"/>
      <c r="I6" s="572"/>
      <c r="J6" s="572"/>
      <c r="K6" s="572"/>
      <c r="L6" s="572"/>
      <c r="M6" s="572"/>
      <c r="N6" s="573"/>
      <c r="O6" s="265" t="s">
        <v>1309</v>
      </c>
      <c r="P6" s="574">
        <v>46023</v>
      </c>
      <c r="Q6" s="574"/>
      <c r="R6" s="575"/>
      <c r="S6" s="195"/>
      <c r="U6" s="264"/>
    </row>
    <row r="7" spans="1:21" ht="24" customHeight="1" x14ac:dyDescent="0.3">
      <c r="A7" s="263" t="s">
        <v>1310</v>
      </c>
      <c r="B7" s="221"/>
      <c r="C7" s="221"/>
      <c r="D7" s="221"/>
      <c r="E7" s="221"/>
      <c r="F7" s="661" t="str">
        <f>INDEX!C5</f>
        <v>Outlet Company Limited</v>
      </c>
      <c r="G7" s="661"/>
      <c r="H7" s="661"/>
      <c r="I7" s="661"/>
      <c r="J7" s="661"/>
      <c r="K7" s="661"/>
      <c r="L7" s="661"/>
      <c r="M7" s="661"/>
      <c r="N7" s="262" t="str">
        <f>IF(F7="","Required","")</f>
        <v/>
      </c>
      <c r="O7" s="261" t="s">
        <v>1311</v>
      </c>
      <c r="P7" s="260"/>
      <c r="Q7" s="260"/>
      <c r="R7" s="259" t="str">
        <f>IF(O9="","Required","")</f>
        <v/>
      </c>
      <c r="S7" s="195"/>
      <c r="U7" s="150" t="s">
        <v>1312</v>
      </c>
    </row>
    <row r="8" spans="1:21" ht="6" customHeight="1" x14ac:dyDescent="0.25">
      <c r="A8" s="199"/>
      <c r="B8" s="198"/>
      <c r="C8" s="198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6"/>
      <c r="O8" s="212"/>
      <c r="P8" s="212"/>
      <c r="Q8" s="212"/>
      <c r="R8" s="213"/>
      <c r="S8" s="195"/>
    </row>
    <row r="9" spans="1:21" ht="22.5" customHeight="1" x14ac:dyDescent="0.5">
      <c r="A9" s="214" t="s">
        <v>1313</v>
      </c>
      <c r="B9" s="195"/>
      <c r="C9" s="576"/>
      <c r="D9" s="576"/>
      <c r="E9" s="576"/>
      <c r="F9" s="576"/>
      <c r="G9" s="576"/>
      <c r="H9" s="576"/>
      <c r="I9" s="576"/>
      <c r="J9" s="576"/>
      <c r="K9" s="576"/>
      <c r="L9" s="576"/>
      <c r="M9" s="576"/>
      <c r="N9" s="202"/>
      <c r="O9" s="577" t="str">
        <f>INDEX!C7</f>
        <v>Name of BDE</v>
      </c>
      <c r="P9" s="577"/>
      <c r="Q9" s="577"/>
      <c r="R9" s="578"/>
      <c r="S9" s="195"/>
    </row>
    <row r="10" spans="1:21" ht="22.5" customHeight="1" x14ac:dyDescent="0.5">
      <c r="A10" s="214"/>
      <c r="B10" s="195"/>
      <c r="C10" s="576"/>
      <c r="D10" s="576"/>
      <c r="E10" s="576"/>
      <c r="F10" s="576"/>
      <c r="G10" s="576"/>
      <c r="H10" s="576"/>
      <c r="I10" s="576"/>
      <c r="J10" s="576"/>
      <c r="K10" s="576"/>
      <c r="L10" s="576"/>
      <c r="M10" s="576"/>
      <c r="N10" s="196"/>
      <c r="O10" s="258" t="s">
        <v>1314</v>
      </c>
      <c r="P10" s="257"/>
      <c r="Q10" s="256"/>
      <c r="R10" s="255"/>
    </row>
    <row r="11" spans="1:21" ht="22.5" customHeight="1" x14ac:dyDescent="0.3">
      <c r="A11" s="197"/>
      <c r="B11" s="195"/>
      <c r="C11" s="579"/>
      <c r="D11" s="579"/>
      <c r="E11" s="579"/>
      <c r="F11" s="579"/>
      <c r="G11" s="579"/>
      <c r="H11" s="579"/>
      <c r="I11" s="579"/>
      <c r="J11" s="579"/>
      <c r="K11" s="579"/>
      <c r="L11" s="579"/>
      <c r="M11" s="579"/>
      <c r="N11" s="196"/>
      <c r="O11" s="254"/>
      <c r="P11" s="253" t="str">
        <f>IF(AND(P12="",P13=""),"Required","")</f>
        <v/>
      </c>
      <c r="Q11" s="252"/>
      <c r="R11" s="246"/>
    </row>
    <row r="12" spans="1:21" ht="22.5" customHeight="1" x14ac:dyDescent="0.3">
      <c r="A12" s="251" t="s">
        <v>1315</v>
      </c>
      <c r="B12" s="250"/>
      <c r="C12" s="562"/>
      <c r="D12" s="562"/>
      <c r="E12" s="562"/>
      <c r="F12" s="562"/>
      <c r="G12" s="562"/>
      <c r="H12" s="562"/>
      <c r="I12" s="562"/>
      <c r="J12" s="562"/>
      <c r="K12" s="562"/>
      <c r="L12" s="562"/>
      <c r="M12" s="562"/>
      <c r="N12" s="244" t="str">
        <f>IF(C12="","Required","")</f>
        <v>Required</v>
      </c>
      <c r="O12" s="249"/>
      <c r="P12" s="248" t="s">
        <v>1316</v>
      </c>
      <c r="Q12" s="247" t="s">
        <v>1317</v>
      </c>
      <c r="R12" s="246"/>
    </row>
    <row r="13" spans="1:21" ht="22.5" customHeight="1" x14ac:dyDescent="0.35">
      <c r="A13" s="580" t="s">
        <v>1318</v>
      </c>
      <c r="B13" s="581"/>
      <c r="C13" s="245" t="s">
        <v>1319</v>
      </c>
      <c r="D13" s="582">
        <v>0.47916666666666702</v>
      </c>
      <c r="E13" s="582"/>
      <c r="F13" s="582"/>
      <c r="G13" s="582"/>
      <c r="H13" s="582"/>
      <c r="I13" s="245" t="s">
        <v>1320</v>
      </c>
      <c r="J13" s="582">
        <v>0.47916666666666702</v>
      </c>
      <c r="K13" s="582"/>
      <c r="L13" s="582"/>
      <c r="M13" s="582"/>
      <c r="N13" s="244" t="str">
        <f>IF(OR(D13="",J13=""),"Required","")</f>
        <v/>
      </c>
      <c r="O13" s="243"/>
      <c r="P13" s="242"/>
      <c r="Q13" s="241" t="s">
        <v>1321</v>
      </c>
      <c r="R13" s="240"/>
    </row>
    <row r="14" spans="1:21" ht="22.5" customHeight="1" x14ac:dyDescent="0.5">
      <c r="A14" s="583" t="s">
        <v>1322</v>
      </c>
      <c r="B14" s="584"/>
      <c r="C14" s="585" t="s">
        <v>1323</v>
      </c>
      <c r="D14" s="585"/>
      <c r="E14" s="585"/>
      <c r="F14" s="585"/>
      <c r="G14" s="585"/>
      <c r="H14" s="585"/>
      <c r="I14" s="239" t="s">
        <v>1324</v>
      </c>
      <c r="J14" s="586"/>
      <c r="K14" s="586"/>
      <c r="L14" s="586"/>
      <c r="M14" s="586"/>
      <c r="N14" s="196"/>
      <c r="O14" s="238"/>
      <c r="P14" s="237"/>
      <c r="Q14" s="237"/>
      <c r="R14" s="236"/>
    </row>
    <row r="15" spans="1:21" ht="3.75" customHeight="1" x14ac:dyDescent="0.3">
      <c r="A15" s="218"/>
      <c r="B15" s="217"/>
      <c r="C15" s="217"/>
      <c r="D15" s="217"/>
      <c r="E15" s="217"/>
      <c r="F15" s="217"/>
      <c r="G15" s="217"/>
      <c r="H15" s="217"/>
      <c r="I15" s="217"/>
      <c r="J15" s="217"/>
      <c r="K15" s="217"/>
      <c r="L15" s="217"/>
      <c r="M15" s="217"/>
      <c r="N15" s="216"/>
      <c r="O15" s="235"/>
      <c r="P15" s="234"/>
      <c r="Q15" s="234"/>
      <c r="R15" s="233"/>
    </row>
    <row r="16" spans="1:21" ht="2.25" customHeight="1" x14ac:dyDescent="0.25"/>
    <row r="17" spans="1:19" s="231" customFormat="1" ht="21.75" customHeight="1" x14ac:dyDescent="0.25">
      <c r="A17" s="232" t="s">
        <v>1325</v>
      </c>
      <c r="B17" s="587" t="s">
        <v>1297</v>
      </c>
      <c r="C17" s="587"/>
      <c r="D17" s="587"/>
      <c r="E17" s="587"/>
      <c r="F17" s="587"/>
      <c r="G17" s="587" t="s">
        <v>1326</v>
      </c>
      <c r="H17" s="587"/>
      <c r="I17" s="587"/>
      <c r="J17" s="587"/>
      <c r="K17" s="587"/>
      <c r="L17" s="587"/>
      <c r="M17" s="587"/>
      <c r="N17" s="587"/>
      <c r="O17" s="587" t="s">
        <v>1327</v>
      </c>
      <c r="P17" s="587"/>
      <c r="Q17" s="587" t="s">
        <v>1328</v>
      </c>
      <c r="R17" s="587"/>
      <c r="S17" s="204"/>
    </row>
    <row r="18" spans="1:19" ht="21" customHeight="1" x14ac:dyDescent="0.25">
      <c r="A18" s="230">
        <v>1</v>
      </c>
      <c r="B18" s="228">
        <v>324</v>
      </c>
      <c r="C18" s="588" t="str">
        <f>_xlfn.XLOOKUP(G18,MAPPING!G:G,MAPPING!B:B,"",)</f>
        <v>01-SPVOD-07008530</v>
      </c>
      <c r="D18" s="588"/>
      <c r="E18" s="588"/>
      <c r="F18" s="589"/>
      <c r="G18" s="590" t="s">
        <v>1610</v>
      </c>
      <c r="H18" s="591"/>
      <c r="I18" s="591"/>
      <c r="J18" s="591"/>
      <c r="K18" s="591"/>
      <c r="L18" s="591"/>
      <c r="M18" s="591"/>
      <c r="N18" s="592"/>
      <c r="O18" s="593" t="str">
        <f>IF('REBATE TO FOC CALC'!K34="", "", 'REBATE TO FOC CALC'!K34)</f>
        <v/>
      </c>
      <c r="P18" s="594"/>
      <c r="Q18" s="595" t="str">
        <f t="shared" ref="Q18:Q29" si="0">IF(G18="","-","Bottle")</f>
        <v>Bottle</v>
      </c>
      <c r="R18" s="596"/>
      <c r="S18" s="195"/>
    </row>
    <row r="19" spans="1:19" ht="21" customHeight="1" x14ac:dyDescent="0.25">
      <c r="A19" s="229">
        <v>2</v>
      </c>
      <c r="B19" s="228"/>
      <c r="C19" s="588" t="str">
        <f>_xlfn.XLOOKUP(G19,MAPPING!G:G,MAPPING!B:B,"",)</f>
        <v/>
      </c>
      <c r="D19" s="588"/>
      <c r="E19" s="588"/>
      <c r="F19" s="589"/>
      <c r="G19" s="590" t="str">
        <f>IF('REBATE TO FOC CALC'!E35="", "", 'REBATE TO FOC CALC'!E35)</f>
        <v/>
      </c>
      <c r="H19" s="591"/>
      <c r="I19" s="591"/>
      <c r="J19" s="591"/>
      <c r="K19" s="591"/>
      <c r="L19" s="591"/>
      <c r="M19" s="591"/>
      <c r="N19" s="592"/>
      <c r="O19" s="593" t="str">
        <f>IF('REBATE TO FOC CALC'!K35="", "", 'REBATE TO FOC CALC'!K35)</f>
        <v/>
      </c>
      <c r="P19" s="594"/>
      <c r="Q19" s="595" t="str">
        <f t="shared" si="0"/>
        <v>-</v>
      </c>
      <c r="R19" s="596"/>
      <c r="S19" s="195"/>
    </row>
    <row r="20" spans="1:19" ht="21" customHeight="1" x14ac:dyDescent="0.25">
      <c r="A20" s="229">
        <v>3</v>
      </c>
      <c r="B20" s="228"/>
      <c r="C20" s="588" t="str">
        <f>_xlfn.XLOOKUP(G20,MAPPING!G:G,MAPPING!B:B,"",)</f>
        <v/>
      </c>
      <c r="D20" s="588"/>
      <c r="E20" s="588"/>
      <c r="F20" s="589"/>
      <c r="G20" s="590" t="str">
        <f>IF('REBATE TO FOC CALC'!E36="", "", 'REBATE TO FOC CALC'!E36)</f>
        <v/>
      </c>
      <c r="H20" s="591"/>
      <c r="I20" s="591"/>
      <c r="J20" s="591"/>
      <c r="K20" s="591"/>
      <c r="L20" s="591"/>
      <c r="M20" s="591"/>
      <c r="N20" s="592"/>
      <c r="O20" s="593" t="str">
        <f>IF('REBATE TO FOC CALC'!K36="", "", 'REBATE TO FOC CALC'!K36)</f>
        <v/>
      </c>
      <c r="P20" s="594"/>
      <c r="Q20" s="595" t="str">
        <f t="shared" si="0"/>
        <v>-</v>
      </c>
      <c r="R20" s="596"/>
      <c r="S20" s="195"/>
    </row>
    <row r="21" spans="1:19" ht="21" customHeight="1" x14ac:dyDescent="0.25">
      <c r="A21" s="229">
        <v>4</v>
      </c>
      <c r="B21" s="228"/>
      <c r="C21" s="588" t="str">
        <f>_xlfn.XLOOKUP(G21,MAPPING!G:G,MAPPING!B:B,"",)</f>
        <v/>
      </c>
      <c r="D21" s="588"/>
      <c r="E21" s="588"/>
      <c r="F21" s="589"/>
      <c r="G21" s="590" t="str">
        <f>IF('REBATE TO FOC CALC'!E37="", "", 'REBATE TO FOC CALC'!E37)</f>
        <v/>
      </c>
      <c r="H21" s="591"/>
      <c r="I21" s="591"/>
      <c r="J21" s="591"/>
      <c r="K21" s="591"/>
      <c r="L21" s="591"/>
      <c r="M21" s="591"/>
      <c r="N21" s="592"/>
      <c r="O21" s="593" t="str">
        <f>IF('REBATE TO FOC CALC'!K37="", "", 'REBATE TO FOC CALC'!K37)</f>
        <v/>
      </c>
      <c r="P21" s="594"/>
      <c r="Q21" s="595" t="str">
        <f t="shared" si="0"/>
        <v>-</v>
      </c>
      <c r="R21" s="596"/>
      <c r="S21" s="195"/>
    </row>
    <row r="22" spans="1:19" ht="21" customHeight="1" x14ac:dyDescent="0.25">
      <c r="A22" s="229">
        <v>5</v>
      </c>
      <c r="B22" s="228"/>
      <c r="C22" s="588" t="str">
        <f>_xlfn.XLOOKUP(G22,MAPPING!G:G,MAPPING!B:B,"",)</f>
        <v/>
      </c>
      <c r="D22" s="588"/>
      <c r="E22" s="588"/>
      <c r="F22" s="589"/>
      <c r="G22" s="590" t="str">
        <f>IF('REBATE TO FOC CALC'!E38="", "", 'REBATE TO FOC CALC'!E38)</f>
        <v/>
      </c>
      <c r="H22" s="591"/>
      <c r="I22" s="591"/>
      <c r="J22" s="591"/>
      <c r="K22" s="591"/>
      <c r="L22" s="591"/>
      <c r="M22" s="591"/>
      <c r="N22" s="592"/>
      <c r="O22" s="593" t="str">
        <f>IF('REBATE TO FOC CALC'!K38="", "", 'REBATE TO FOC CALC'!K38)</f>
        <v/>
      </c>
      <c r="P22" s="594"/>
      <c r="Q22" s="595" t="str">
        <f t="shared" si="0"/>
        <v>-</v>
      </c>
      <c r="R22" s="596"/>
      <c r="S22" s="195"/>
    </row>
    <row r="23" spans="1:19" ht="21" customHeight="1" x14ac:dyDescent="0.25">
      <c r="A23" s="229">
        <v>6</v>
      </c>
      <c r="B23" s="228"/>
      <c r="C23" s="588" t="str">
        <f>_xlfn.XLOOKUP(G23,MAPPING!G:G,MAPPING!B:B,"",)</f>
        <v/>
      </c>
      <c r="D23" s="588"/>
      <c r="E23" s="588"/>
      <c r="F23" s="589"/>
      <c r="G23" s="590" t="str">
        <f>IF('REBATE TO FOC CALC'!E39="", "", 'REBATE TO FOC CALC'!E39)</f>
        <v/>
      </c>
      <c r="H23" s="591"/>
      <c r="I23" s="591"/>
      <c r="J23" s="591"/>
      <c r="K23" s="591"/>
      <c r="L23" s="591"/>
      <c r="M23" s="591"/>
      <c r="N23" s="592"/>
      <c r="O23" s="593" t="str">
        <f>IF('REBATE TO FOC CALC'!K39="", "", 'REBATE TO FOC CALC'!K39)</f>
        <v/>
      </c>
      <c r="P23" s="594"/>
      <c r="Q23" s="595" t="str">
        <f t="shared" si="0"/>
        <v>-</v>
      </c>
      <c r="R23" s="596"/>
      <c r="S23" s="195"/>
    </row>
    <row r="24" spans="1:19" ht="21" customHeight="1" x14ac:dyDescent="0.25">
      <c r="A24" s="229">
        <v>7</v>
      </c>
      <c r="B24" s="228"/>
      <c r="C24" s="588" t="str">
        <f>_xlfn.XLOOKUP(G24,MAPPING!G:G,MAPPING!B:B,"",)</f>
        <v/>
      </c>
      <c r="D24" s="588"/>
      <c r="E24" s="588"/>
      <c r="F24" s="589"/>
      <c r="G24" s="590" t="str">
        <f>IF('REBATE TO FOC CALC'!E40="", "", 'REBATE TO FOC CALC'!E40)</f>
        <v/>
      </c>
      <c r="H24" s="591"/>
      <c r="I24" s="591"/>
      <c r="J24" s="591"/>
      <c r="K24" s="591"/>
      <c r="L24" s="591"/>
      <c r="M24" s="591"/>
      <c r="N24" s="592"/>
      <c r="O24" s="593" t="str">
        <f>IF('REBATE TO FOC CALC'!K40="", "", 'REBATE TO FOC CALC'!K40)</f>
        <v/>
      </c>
      <c r="P24" s="594"/>
      <c r="Q24" s="595" t="str">
        <f t="shared" si="0"/>
        <v>-</v>
      </c>
      <c r="R24" s="596"/>
      <c r="S24" s="195"/>
    </row>
    <row r="25" spans="1:19" ht="21" customHeight="1" x14ac:dyDescent="0.25">
      <c r="A25" s="229">
        <v>8</v>
      </c>
      <c r="B25" s="228"/>
      <c r="C25" s="588" t="str">
        <f>_xlfn.XLOOKUP(G25,MAPPING!G:G,MAPPING!B:B,"",)</f>
        <v/>
      </c>
      <c r="D25" s="588"/>
      <c r="E25" s="588"/>
      <c r="F25" s="589"/>
      <c r="G25" s="590" t="str">
        <f>IF('REBATE TO FOC CALC'!E41="", "", 'REBATE TO FOC CALC'!E41)</f>
        <v/>
      </c>
      <c r="H25" s="591"/>
      <c r="I25" s="591"/>
      <c r="J25" s="591"/>
      <c r="K25" s="591"/>
      <c r="L25" s="591"/>
      <c r="M25" s="591"/>
      <c r="N25" s="592"/>
      <c r="O25" s="593" t="str">
        <f>IF('REBATE TO FOC CALC'!K41="", "", 'REBATE TO FOC CALC'!K41)</f>
        <v/>
      </c>
      <c r="P25" s="594"/>
      <c r="Q25" s="595" t="str">
        <f t="shared" si="0"/>
        <v>-</v>
      </c>
      <c r="R25" s="596"/>
      <c r="S25" s="195"/>
    </row>
    <row r="26" spans="1:19" ht="21" customHeight="1" x14ac:dyDescent="0.25">
      <c r="A26" s="229">
        <v>9</v>
      </c>
      <c r="B26" s="228"/>
      <c r="C26" s="588" t="str">
        <f>_xlfn.XLOOKUP(G26,MAPPING!G:G,MAPPING!B:B,"",)</f>
        <v/>
      </c>
      <c r="D26" s="588"/>
      <c r="E26" s="588"/>
      <c r="F26" s="589"/>
      <c r="G26" s="590" t="str">
        <f>IF('REBATE TO FOC CALC'!E42="", "", 'REBATE TO FOC CALC'!E42)</f>
        <v/>
      </c>
      <c r="H26" s="591"/>
      <c r="I26" s="591"/>
      <c r="J26" s="591"/>
      <c r="K26" s="591"/>
      <c r="L26" s="591"/>
      <c r="M26" s="591"/>
      <c r="N26" s="592"/>
      <c r="O26" s="593" t="str">
        <f>IF('REBATE TO FOC CALC'!K42="", "", 'REBATE TO FOC CALC'!K42)</f>
        <v/>
      </c>
      <c r="P26" s="594"/>
      <c r="Q26" s="595" t="str">
        <f t="shared" si="0"/>
        <v>-</v>
      </c>
      <c r="R26" s="596"/>
      <c r="S26" s="195"/>
    </row>
    <row r="27" spans="1:19" ht="21" customHeight="1" x14ac:dyDescent="0.25">
      <c r="A27" s="229">
        <v>10</v>
      </c>
      <c r="B27" s="228"/>
      <c r="C27" s="588" t="str">
        <f>_xlfn.XLOOKUP(G27,MAPPING!G:G,MAPPING!B:B,"",)</f>
        <v/>
      </c>
      <c r="D27" s="588"/>
      <c r="E27" s="588"/>
      <c r="F27" s="589"/>
      <c r="G27" s="590" t="str">
        <f>IF('REBATE TO FOC CALC'!E43="", "", 'REBATE TO FOC CALC'!E43)</f>
        <v/>
      </c>
      <c r="H27" s="591"/>
      <c r="I27" s="591"/>
      <c r="J27" s="591"/>
      <c r="K27" s="591"/>
      <c r="L27" s="591"/>
      <c r="M27" s="591"/>
      <c r="N27" s="592"/>
      <c r="O27" s="593" t="str">
        <f>IF('REBATE TO FOC CALC'!K43="", "", 'REBATE TO FOC CALC'!K43)</f>
        <v/>
      </c>
      <c r="P27" s="594"/>
      <c r="Q27" s="595" t="str">
        <f t="shared" si="0"/>
        <v>-</v>
      </c>
      <c r="R27" s="596"/>
      <c r="S27" s="195"/>
    </row>
    <row r="28" spans="1:19" ht="21" customHeight="1" x14ac:dyDescent="0.25">
      <c r="A28" s="229">
        <v>11</v>
      </c>
      <c r="B28" s="228"/>
      <c r="C28" s="588" t="str">
        <f>_xlfn.XLOOKUP(G28,MAPPING!G:G,MAPPING!B:B,"",)</f>
        <v/>
      </c>
      <c r="D28" s="588"/>
      <c r="E28" s="588"/>
      <c r="F28" s="589"/>
      <c r="G28" s="590" t="str">
        <f>IF('REBATE TO FOC CALC'!E44="", "", 'REBATE TO FOC CALC'!E44)</f>
        <v/>
      </c>
      <c r="H28" s="591"/>
      <c r="I28" s="591"/>
      <c r="J28" s="591"/>
      <c r="K28" s="591"/>
      <c r="L28" s="591"/>
      <c r="M28" s="591"/>
      <c r="N28" s="592"/>
      <c r="O28" s="593" t="str">
        <f>IF('REBATE TO FOC CALC'!K44="", "", 'REBATE TO FOC CALC'!K44)</f>
        <v/>
      </c>
      <c r="P28" s="594"/>
      <c r="Q28" s="595" t="str">
        <f t="shared" si="0"/>
        <v>-</v>
      </c>
      <c r="R28" s="596"/>
      <c r="S28" s="195"/>
    </row>
    <row r="29" spans="1:19" ht="21" customHeight="1" x14ac:dyDescent="0.25">
      <c r="A29" s="229">
        <v>12</v>
      </c>
      <c r="B29" s="228"/>
      <c r="C29" s="588" t="str">
        <f>_xlfn.XLOOKUP(G29,MAPPING!G:G,MAPPING!B:B,"",)</f>
        <v/>
      </c>
      <c r="D29" s="588"/>
      <c r="E29" s="588"/>
      <c r="F29" s="589"/>
      <c r="G29" s="590" t="str">
        <f>IF('REBATE TO FOC CALC'!E45="", "", 'REBATE TO FOC CALC'!E45)</f>
        <v/>
      </c>
      <c r="H29" s="591"/>
      <c r="I29" s="591"/>
      <c r="J29" s="591"/>
      <c r="K29" s="591"/>
      <c r="L29" s="591"/>
      <c r="M29" s="591"/>
      <c r="N29" s="592"/>
      <c r="O29" s="593" t="str">
        <f>IF('REBATE TO FOC CALC'!K45="", "", 'REBATE TO FOC CALC'!K45)</f>
        <v/>
      </c>
      <c r="P29" s="594"/>
      <c r="Q29" s="595" t="str">
        <f t="shared" si="0"/>
        <v>-</v>
      </c>
      <c r="R29" s="596"/>
      <c r="S29" s="195"/>
    </row>
    <row r="30" spans="1:19" s="225" customFormat="1" ht="18" customHeight="1" x14ac:dyDescent="0.25">
      <c r="A30" s="227"/>
      <c r="B30" s="226"/>
      <c r="C30" s="588" t="str">
        <f>_xlfn.XLOOKUP(G30,MAPPING!G:G,MAPPING!B:B,"",)</f>
        <v/>
      </c>
      <c r="D30" s="588"/>
      <c r="E30" s="588"/>
      <c r="F30" s="589"/>
      <c r="G30" s="590" t="str">
        <f>IF('REBATE TO FOC CALC'!E46="", "", 'REBATE TO FOC CALC'!E46)</f>
        <v/>
      </c>
      <c r="H30" s="591"/>
      <c r="I30" s="591"/>
      <c r="J30" s="591"/>
      <c r="K30" s="591"/>
      <c r="L30" s="591"/>
      <c r="M30" s="591"/>
      <c r="N30" s="592"/>
      <c r="O30" s="593" t="str">
        <f>IF('REBATE TO FOC CALC'!K46="", "", 'REBATE TO FOC CALC'!K46)</f>
        <v/>
      </c>
      <c r="P30" s="594"/>
      <c r="Q30" s="597"/>
      <c r="R30" s="598"/>
      <c r="S30" s="222"/>
    </row>
    <row r="31" spans="1:19" s="223" customFormat="1" ht="21.75" customHeight="1" thickBot="1" x14ac:dyDescent="0.35">
      <c r="A31" s="271" t="s">
        <v>1329</v>
      </c>
      <c r="B31" s="272"/>
      <c r="C31" s="272"/>
      <c r="D31" s="272"/>
      <c r="E31" s="272"/>
      <c r="F31" s="272"/>
      <c r="G31" s="272"/>
      <c r="H31" s="272"/>
      <c r="I31" s="272"/>
      <c r="J31" s="272"/>
      <c r="K31" s="272"/>
      <c r="L31" s="599" t="s">
        <v>1279</v>
      </c>
      <c r="M31" s="599"/>
      <c r="N31" s="599"/>
      <c r="O31" s="600">
        <f>SUM(O18:P30)</f>
        <v>0</v>
      </c>
      <c r="P31" s="601"/>
      <c r="Q31" s="272"/>
      <c r="R31" s="273"/>
      <c r="S31" s="224"/>
    </row>
    <row r="32" spans="1:19" ht="21" customHeight="1" thickTop="1" x14ac:dyDescent="0.25">
      <c r="A32" s="483" t="s">
        <v>1293</v>
      </c>
      <c r="B32" s="274"/>
      <c r="C32" s="274" t="str">
        <f>INDEX!C19</f>
        <v>01 Jan 26 - 31 Dec 26</v>
      </c>
      <c r="D32" s="274"/>
      <c r="E32" s="274"/>
      <c r="F32" s="484"/>
      <c r="G32" s="274"/>
      <c r="H32" s="274"/>
      <c r="I32" s="222"/>
      <c r="J32" s="222"/>
      <c r="K32" s="222"/>
      <c r="L32" s="222"/>
      <c r="M32" s="222"/>
      <c r="N32" s="222"/>
      <c r="O32" s="222"/>
      <c r="P32" s="275"/>
      <c r="Q32" s="222"/>
      <c r="R32" s="196"/>
      <c r="S32" s="195"/>
    </row>
    <row r="33" spans="1:19" ht="21" customHeight="1" x14ac:dyDescent="0.25">
      <c r="A33" s="482" t="s">
        <v>3862</v>
      </c>
      <c r="B33" s="482"/>
      <c r="C33" s="485"/>
      <c r="D33" s="485"/>
      <c r="E33" s="485"/>
      <c r="F33" s="274"/>
      <c r="G33" s="274"/>
      <c r="H33" s="274"/>
      <c r="I33" s="222"/>
      <c r="J33" s="222"/>
      <c r="K33" s="222"/>
      <c r="L33" s="222"/>
      <c r="M33" s="222"/>
      <c r="N33" s="222"/>
      <c r="O33" s="222"/>
      <c r="P33" s="275"/>
      <c r="Q33" s="222"/>
      <c r="R33" s="196"/>
      <c r="S33" s="195"/>
    </row>
    <row r="34" spans="1:19" ht="21" customHeight="1" x14ac:dyDescent="0.25">
      <c r="A34" s="483" t="s">
        <v>3861</v>
      </c>
      <c r="B34" s="274"/>
      <c r="C34" s="274"/>
      <c r="D34" s="274"/>
      <c r="E34" s="274"/>
      <c r="F34" s="274"/>
      <c r="G34" s="274"/>
      <c r="H34" s="274"/>
      <c r="I34" s="222"/>
      <c r="J34" s="222"/>
      <c r="K34" s="222"/>
      <c r="L34" s="222"/>
      <c r="M34" s="222"/>
      <c r="N34" s="222"/>
      <c r="O34" s="222"/>
      <c r="P34" s="275"/>
      <c r="Q34" s="222"/>
      <c r="R34" s="196"/>
      <c r="S34" s="195"/>
    </row>
    <row r="35" spans="1:19" ht="21" customHeight="1" x14ac:dyDescent="0.25">
      <c r="A35" s="222" t="s">
        <v>3072</v>
      </c>
      <c r="B35" s="605"/>
      <c r="C35" s="605"/>
      <c r="D35" s="605"/>
      <c r="E35" s="605"/>
      <c r="F35" s="605"/>
      <c r="G35" s="222"/>
      <c r="H35" s="222"/>
      <c r="I35" s="222"/>
      <c r="J35" s="222"/>
      <c r="K35" s="222"/>
      <c r="L35" s="222"/>
      <c r="M35" s="222"/>
      <c r="N35" s="222"/>
      <c r="O35" s="222"/>
      <c r="P35" s="275"/>
      <c r="Q35" s="222"/>
      <c r="R35" s="196"/>
      <c r="S35" s="195"/>
    </row>
    <row r="36" spans="1:19" ht="21" customHeight="1" x14ac:dyDescent="0.25">
      <c r="A36" s="222"/>
      <c r="B36" s="222"/>
      <c r="C36" s="222"/>
      <c r="D36" s="222"/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75"/>
      <c r="Q36" s="222"/>
      <c r="R36" s="196"/>
      <c r="S36" s="195"/>
    </row>
    <row r="37" spans="1:19" ht="21" customHeight="1" x14ac:dyDescent="0.25">
      <c r="A37" s="222"/>
      <c r="B37" s="222"/>
      <c r="C37" s="222"/>
      <c r="D37" s="222"/>
      <c r="E37" s="222"/>
      <c r="F37" s="222"/>
      <c r="G37" s="222"/>
      <c r="H37" s="222"/>
      <c r="I37" s="222"/>
      <c r="J37" s="222"/>
      <c r="K37" s="222"/>
      <c r="L37" s="222"/>
      <c r="M37" s="222"/>
      <c r="N37" s="222"/>
      <c r="O37" s="222"/>
      <c r="P37" s="275"/>
      <c r="Q37" s="222"/>
      <c r="R37" s="196"/>
      <c r="S37" s="195"/>
    </row>
    <row r="38" spans="1:19" ht="21" customHeight="1" x14ac:dyDescent="0.25">
      <c r="A38" s="218"/>
      <c r="B38" s="217"/>
      <c r="C38" s="217"/>
      <c r="D38" s="217"/>
      <c r="E38" s="217"/>
      <c r="F38" s="217"/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6"/>
      <c r="S38" s="195"/>
    </row>
    <row r="39" spans="1:19" ht="2.25" customHeight="1" x14ac:dyDescent="0.25">
      <c r="A39" s="221"/>
      <c r="B39" s="221"/>
      <c r="C39" s="221"/>
      <c r="D39" s="221"/>
      <c r="E39" s="221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195"/>
    </row>
    <row r="40" spans="1:19" ht="3" customHeight="1" x14ac:dyDescent="0.25">
      <c r="A40" s="199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220"/>
      <c r="S40" s="195"/>
    </row>
    <row r="41" spans="1:19" s="211" customFormat="1" ht="13.2" x14ac:dyDescent="0.25">
      <c r="A41" s="219" t="s">
        <v>1330</v>
      </c>
      <c r="B41" s="212"/>
      <c r="C41" s="212"/>
      <c r="D41" s="212"/>
      <c r="E41" s="212"/>
      <c r="F41" s="212"/>
      <c r="G41" s="212"/>
      <c r="H41" s="212"/>
      <c r="I41" s="212"/>
      <c r="J41" s="212"/>
      <c r="K41" s="212"/>
      <c r="L41" s="212"/>
      <c r="M41" s="212"/>
      <c r="N41" s="212"/>
      <c r="O41" s="212"/>
      <c r="P41" s="212"/>
      <c r="Q41" s="212"/>
      <c r="R41" s="213"/>
      <c r="S41" s="212"/>
    </row>
    <row r="42" spans="1:19" ht="3" customHeight="1" x14ac:dyDescent="0.25">
      <c r="A42" s="218"/>
      <c r="B42" s="217"/>
      <c r="C42" s="217"/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6"/>
      <c r="S42" s="195"/>
    </row>
    <row r="43" spans="1:19" x14ac:dyDescent="0.25">
      <c r="A43" s="215" t="s">
        <v>1331</v>
      </c>
      <c r="B43" s="195"/>
      <c r="C43" s="195"/>
      <c r="D43" s="195"/>
      <c r="E43" s="195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6"/>
      <c r="S43" s="195"/>
    </row>
    <row r="44" spans="1:19" x14ac:dyDescent="0.25">
      <c r="A44" s="362" t="b">
        <v>0</v>
      </c>
      <c r="B44" s="212" t="s">
        <v>1332</v>
      </c>
      <c r="C44" s="212"/>
      <c r="D44" s="212"/>
      <c r="E44" s="212"/>
      <c r="F44" s="212"/>
      <c r="G44" s="360" t="b">
        <v>0</v>
      </c>
      <c r="H44" s="212" t="s">
        <v>1333</v>
      </c>
      <c r="I44" s="363"/>
      <c r="J44" s="212"/>
      <c r="K44" s="360" t="b">
        <v>0</v>
      </c>
      <c r="L44" s="212" t="s">
        <v>1334</v>
      </c>
      <c r="M44" s="212"/>
      <c r="N44" s="662" t="b">
        <v>0</v>
      </c>
      <c r="O44" s="663" t="s">
        <v>1335</v>
      </c>
      <c r="P44" s="663"/>
      <c r="Q44" s="364" t="b">
        <v>0</v>
      </c>
      <c r="R44" s="213" t="s">
        <v>1336</v>
      </c>
      <c r="S44" s="195"/>
    </row>
    <row r="45" spans="1:19" s="211" customFormat="1" ht="13.2" x14ac:dyDescent="0.25">
      <c r="A45" s="214"/>
      <c r="B45" s="212"/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2"/>
      <c r="O45" s="212"/>
      <c r="P45" s="212"/>
      <c r="Q45" s="212"/>
      <c r="R45" s="213"/>
      <c r="S45" s="212"/>
    </row>
    <row r="46" spans="1:19" s="211" customFormat="1" ht="13.2" x14ac:dyDescent="0.25">
      <c r="A46" s="361" t="b">
        <v>0</v>
      </c>
      <c r="B46" s="212" t="s">
        <v>1337</v>
      </c>
      <c r="C46" s="212"/>
      <c r="D46" s="212"/>
      <c r="E46" s="212"/>
      <c r="F46" s="212"/>
      <c r="G46" s="360" t="b">
        <v>0</v>
      </c>
      <c r="H46" s="212" t="s">
        <v>1338</v>
      </c>
      <c r="I46" s="212"/>
      <c r="J46" s="212"/>
      <c r="K46" s="212"/>
      <c r="L46" s="212"/>
      <c r="M46" s="212"/>
      <c r="N46" s="212"/>
      <c r="O46" s="212"/>
      <c r="P46" s="212"/>
      <c r="Q46" s="212"/>
      <c r="R46" s="213"/>
      <c r="S46" s="212"/>
    </row>
    <row r="47" spans="1:19" s="211" customFormat="1" ht="13.2" x14ac:dyDescent="0.25">
      <c r="A47" s="214"/>
      <c r="B47" s="212"/>
      <c r="C47" s="212"/>
      <c r="D47" s="212"/>
      <c r="E47" s="212"/>
      <c r="F47" s="212"/>
      <c r="G47" s="212"/>
      <c r="H47" s="212"/>
      <c r="I47" s="212"/>
      <c r="J47" s="212"/>
      <c r="K47" s="212"/>
      <c r="L47" s="212"/>
      <c r="M47" s="212"/>
      <c r="N47" s="212"/>
      <c r="O47" s="212"/>
      <c r="P47" s="212"/>
      <c r="Q47" s="212"/>
      <c r="R47" s="213"/>
      <c r="S47" s="212"/>
    </row>
    <row r="48" spans="1:19" s="211" customFormat="1" ht="13.2" x14ac:dyDescent="0.25">
      <c r="A48" s="214"/>
      <c r="B48" s="212"/>
      <c r="C48" s="212"/>
      <c r="D48" s="212"/>
      <c r="E48" s="212"/>
      <c r="F48" s="212"/>
      <c r="G48" s="212"/>
      <c r="H48" s="212"/>
      <c r="I48" s="212"/>
      <c r="J48" s="212"/>
      <c r="K48" s="212"/>
      <c r="L48" s="212"/>
      <c r="M48" s="212"/>
      <c r="N48" s="212"/>
      <c r="O48" s="212"/>
      <c r="P48" s="212"/>
      <c r="Q48" s="212"/>
      <c r="R48" s="213"/>
      <c r="S48" s="212"/>
    </row>
    <row r="49" spans="1:19" s="209" customFormat="1" ht="17.25" customHeight="1" x14ac:dyDescent="0.25">
      <c r="A49" s="602" t="s">
        <v>1339</v>
      </c>
      <c r="B49" s="603"/>
      <c r="C49" s="604"/>
      <c r="D49" s="602" t="s">
        <v>1340</v>
      </c>
      <c r="E49" s="603"/>
      <c r="F49" s="603"/>
      <c r="G49" s="603"/>
      <c r="H49" s="604"/>
      <c r="I49" s="602" t="s">
        <v>1341</v>
      </c>
      <c r="J49" s="603"/>
      <c r="K49" s="603"/>
      <c r="L49" s="603"/>
      <c r="M49" s="603"/>
      <c r="N49" s="604"/>
      <c r="O49" s="615" t="s">
        <v>1342</v>
      </c>
      <c r="P49" s="615"/>
      <c r="Q49" s="615"/>
      <c r="R49" s="616"/>
      <c r="S49" s="210"/>
    </row>
    <row r="50" spans="1:19" s="205" customFormat="1" ht="33" customHeight="1" x14ac:dyDescent="0.25">
      <c r="A50" s="208"/>
      <c r="B50" s="206"/>
      <c r="C50" s="207"/>
      <c r="D50" s="208"/>
      <c r="E50" s="206"/>
      <c r="F50" s="206"/>
      <c r="G50" s="206"/>
      <c r="H50" s="207"/>
      <c r="I50" s="219"/>
      <c r="J50" s="350"/>
      <c r="K50" s="350"/>
      <c r="L50" s="350"/>
      <c r="M50" s="350"/>
      <c r="N50" s="351"/>
      <c r="O50" s="276"/>
      <c r="P50" s="276"/>
      <c r="Q50" s="276"/>
      <c r="R50" s="352"/>
      <c r="S50" s="206"/>
    </row>
    <row r="51" spans="1:19" s="200" customFormat="1" ht="24.75" customHeight="1" x14ac:dyDescent="0.25">
      <c r="A51" s="609"/>
      <c r="B51" s="610"/>
      <c r="C51" s="611"/>
      <c r="D51" s="203"/>
      <c r="E51" s="201"/>
      <c r="F51" s="201"/>
      <c r="G51" s="201"/>
      <c r="H51" s="202"/>
      <c r="I51" s="219"/>
      <c r="J51" s="350"/>
      <c r="K51" s="350"/>
      <c r="L51" s="350"/>
      <c r="M51" s="350"/>
      <c r="N51" s="351"/>
      <c r="O51" s="276"/>
      <c r="P51" s="276"/>
      <c r="Q51" s="276"/>
      <c r="R51" s="352"/>
      <c r="S51" s="201"/>
    </row>
    <row r="52" spans="1:19" s="200" customFormat="1" ht="15" customHeight="1" x14ac:dyDescent="0.25">
      <c r="A52" s="612" t="s">
        <v>1343</v>
      </c>
      <c r="B52" s="613"/>
      <c r="C52" s="614"/>
      <c r="D52" s="612" t="s">
        <v>1344</v>
      </c>
      <c r="E52" s="613"/>
      <c r="F52" s="613"/>
      <c r="G52" s="613"/>
      <c r="H52" s="614"/>
      <c r="I52" s="612" t="s">
        <v>1344</v>
      </c>
      <c r="J52" s="613"/>
      <c r="K52" s="613"/>
      <c r="L52" s="613"/>
      <c r="M52" s="613"/>
      <c r="N52" s="614"/>
      <c r="O52" s="617" t="s">
        <v>1344</v>
      </c>
      <c r="P52" s="617"/>
      <c r="Q52" s="617"/>
      <c r="R52" s="618"/>
      <c r="S52" s="201"/>
    </row>
    <row r="53" spans="1:19" ht="19.5" customHeight="1" x14ac:dyDescent="0.25">
      <c r="A53" s="347"/>
      <c r="B53" s="348"/>
      <c r="C53" s="349"/>
      <c r="D53" s="347"/>
      <c r="E53" s="348"/>
      <c r="F53" s="348"/>
      <c r="G53" s="348"/>
      <c r="H53" s="349"/>
      <c r="I53" s="347"/>
      <c r="J53" s="348"/>
      <c r="K53" s="348"/>
      <c r="L53" s="348"/>
      <c r="M53" s="348"/>
      <c r="N53" s="349"/>
      <c r="O53" s="353"/>
      <c r="P53" s="353"/>
      <c r="Q53" s="353"/>
      <c r="R53" s="354"/>
      <c r="S53" s="195"/>
    </row>
    <row r="54" spans="1:19" ht="19.2" customHeight="1" x14ac:dyDescent="0.25">
      <c r="A54" s="619" t="str">
        <f>INDEX!C7</f>
        <v>Name of BDE</v>
      </c>
      <c r="B54" s="620"/>
      <c r="C54" s="621"/>
      <c r="D54" s="619" t="s">
        <v>1345</v>
      </c>
      <c r="E54" s="620"/>
      <c r="F54" s="620"/>
      <c r="G54" s="620"/>
      <c r="H54" s="621"/>
      <c r="I54" s="619" t="s">
        <v>1345</v>
      </c>
      <c r="J54" s="620"/>
      <c r="K54" s="620"/>
      <c r="L54" s="620"/>
      <c r="M54" s="620"/>
      <c r="N54" s="621"/>
      <c r="O54" s="622" t="s">
        <v>1345</v>
      </c>
      <c r="P54" s="622"/>
      <c r="Q54" s="622"/>
      <c r="R54" s="623"/>
      <c r="S54" s="195"/>
    </row>
    <row r="55" spans="1:19" ht="19.2" customHeight="1" x14ac:dyDescent="0.25">
      <c r="A55" s="357"/>
      <c r="B55" s="355"/>
      <c r="C55" s="355"/>
      <c r="D55" s="355"/>
      <c r="E55" s="355"/>
      <c r="F55" s="355"/>
      <c r="G55" s="355"/>
      <c r="H55" s="358"/>
      <c r="I55" s="355"/>
      <c r="J55" s="355"/>
      <c r="K55" s="355"/>
      <c r="L55" s="355"/>
      <c r="M55" s="355"/>
      <c r="N55" s="355"/>
      <c r="O55" s="356"/>
      <c r="P55" s="356"/>
      <c r="Q55" s="356"/>
      <c r="R55" s="359"/>
      <c r="S55" s="195"/>
    </row>
    <row r="56" spans="1:19" ht="19.5" customHeight="1" x14ac:dyDescent="0.25">
      <c r="A56" s="606" t="s">
        <v>1346</v>
      </c>
      <c r="B56" s="607"/>
      <c r="C56" s="607"/>
      <c r="D56" s="607"/>
      <c r="E56" s="607"/>
      <c r="F56" s="607"/>
      <c r="G56" s="607"/>
      <c r="H56" s="608"/>
      <c r="I56" s="607" t="s">
        <v>1347</v>
      </c>
      <c r="J56" s="607"/>
      <c r="K56" s="607"/>
      <c r="L56" s="607"/>
      <c r="M56" s="607"/>
      <c r="N56" s="607"/>
      <c r="O56" s="607"/>
      <c r="P56" s="607"/>
      <c r="Q56" s="607"/>
      <c r="R56" s="608"/>
      <c r="S56" s="195"/>
    </row>
    <row r="57" spans="1:19" ht="3" customHeight="1" x14ac:dyDescent="0.25">
      <c r="A57" s="624"/>
      <c r="B57" s="625"/>
      <c r="C57" s="625"/>
      <c r="D57" s="625"/>
      <c r="E57" s="625"/>
      <c r="F57" s="625"/>
      <c r="G57" s="625"/>
      <c r="H57" s="626"/>
      <c r="I57" s="610"/>
      <c r="J57" s="610"/>
      <c r="K57" s="610"/>
      <c r="L57" s="610"/>
      <c r="M57" s="610"/>
      <c r="N57" s="610"/>
      <c r="O57" s="610"/>
      <c r="P57" s="610"/>
      <c r="Q57" s="610"/>
      <c r="R57" s="611"/>
    </row>
    <row r="58" spans="1:19" x14ac:dyDescent="0.25">
      <c r="A58" s="609" t="s">
        <v>1348</v>
      </c>
      <c r="B58" s="610"/>
      <c r="C58" s="610"/>
      <c r="D58" s="610"/>
      <c r="E58" s="610"/>
      <c r="F58" s="610"/>
      <c r="G58" s="610"/>
      <c r="H58" s="611"/>
      <c r="I58" s="610" t="s">
        <v>1348</v>
      </c>
      <c r="J58" s="610"/>
      <c r="K58" s="610"/>
      <c r="L58" s="610"/>
      <c r="M58" s="610"/>
      <c r="N58" s="610"/>
      <c r="O58" s="610"/>
      <c r="P58" s="610"/>
      <c r="Q58" s="610"/>
      <c r="R58" s="611"/>
    </row>
    <row r="59" spans="1:19" x14ac:dyDescent="0.25">
      <c r="A59" s="609" t="s">
        <v>1349</v>
      </c>
      <c r="B59" s="610"/>
      <c r="C59" s="610"/>
      <c r="D59" s="610"/>
      <c r="E59" s="610"/>
      <c r="F59" s="610"/>
      <c r="G59" s="610"/>
      <c r="H59" s="611"/>
      <c r="I59" s="610" t="s">
        <v>1350</v>
      </c>
      <c r="J59" s="610"/>
      <c r="K59" s="610"/>
      <c r="L59" s="610"/>
      <c r="M59" s="610"/>
      <c r="N59" s="610"/>
      <c r="O59" s="610"/>
      <c r="P59" s="610"/>
      <c r="Q59" s="610"/>
      <c r="R59" s="611"/>
    </row>
    <row r="60" spans="1:19" x14ac:dyDescent="0.25">
      <c r="A60" s="609" t="s">
        <v>1351</v>
      </c>
      <c r="B60" s="610"/>
      <c r="C60" s="610"/>
      <c r="D60" s="610"/>
      <c r="E60" s="610"/>
      <c r="F60" s="610"/>
      <c r="G60" s="610"/>
      <c r="H60" s="611"/>
      <c r="I60" s="610" t="s">
        <v>1351</v>
      </c>
      <c r="J60" s="610"/>
      <c r="K60" s="610"/>
      <c r="L60" s="610"/>
      <c r="M60" s="610"/>
      <c r="N60" s="610"/>
      <c r="O60" s="610"/>
      <c r="P60" s="610"/>
      <c r="Q60" s="610"/>
      <c r="R60" s="611"/>
    </row>
    <row r="61" spans="1:19" x14ac:dyDescent="0.25">
      <c r="A61" s="355"/>
      <c r="B61" s="355"/>
      <c r="C61" s="355"/>
      <c r="D61" s="355"/>
      <c r="E61" s="355"/>
      <c r="F61" s="355"/>
      <c r="G61" s="355"/>
      <c r="H61" s="355"/>
      <c r="I61" s="355"/>
      <c r="J61" s="355"/>
      <c r="K61" s="355"/>
      <c r="L61" s="355"/>
      <c r="M61" s="355"/>
      <c r="N61" s="355"/>
      <c r="O61" s="355"/>
      <c r="P61" s="355"/>
      <c r="Q61" s="355"/>
      <c r="R61" s="355"/>
    </row>
  </sheetData>
  <mergeCells count="100">
    <mergeCell ref="A60:H60"/>
    <mergeCell ref="I60:R60"/>
    <mergeCell ref="I49:N49"/>
    <mergeCell ref="O49:R49"/>
    <mergeCell ref="I52:N52"/>
    <mergeCell ref="O52:R52"/>
    <mergeCell ref="A54:C54"/>
    <mergeCell ref="D54:H54"/>
    <mergeCell ref="I54:N54"/>
    <mergeCell ref="O54:R54"/>
    <mergeCell ref="A57:H57"/>
    <mergeCell ref="I57:R57"/>
    <mergeCell ref="A58:H58"/>
    <mergeCell ref="I58:R58"/>
    <mergeCell ref="A59:H59"/>
    <mergeCell ref="I59:R59"/>
    <mergeCell ref="A56:H56"/>
    <mergeCell ref="I56:R56"/>
    <mergeCell ref="A51:C51"/>
    <mergeCell ref="A52:C52"/>
    <mergeCell ref="D52:H52"/>
    <mergeCell ref="L31:N31"/>
    <mergeCell ref="O31:P31"/>
    <mergeCell ref="A49:C49"/>
    <mergeCell ref="D49:H49"/>
    <mergeCell ref="C29:F29"/>
    <mergeCell ref="G29:N29"/>
    <mergeCell ref="O29:P29"/>
    <mergeCell ref="B35:F35"/>
    <mergeCell ref="Q29:R29"/>
    <mergeCell ref="C30:F30"/>
    <mergeCell ref="G30:N30"/>
    <mergeCell ref="O30:P30"/>
    <mergeCell ref="Q30:R30"/>
    <mergeCell ref="C27:F27"/>
    <mergeCell ref="G27:N27"/>
    <mergeCell ref="O27:P27"/>
    <mergeCell ref="Q27:R27"/>
    <mergeCell ref="C28:F28"/>
    <mergeCell ref="G28:N28"/>
    <mergeCell ref="O28:P28"/>
    <mergeCell ref="Q28:R28"/>
    <mergeCell ref="C25:F25"/>
    <mergeCell ref="G25:N25"/>
    <mergeCell ref="O25:P25"/>
    <mergeCell ref="Q25:R25"/>
    <mergeCell ref="C26:F26"/>
    <mergeCell ref="G26:N26"/>
    <mergeCell ref="O26:P26"/>
    <mergeCell ref="Q26:R26"/>
    <mergeCell ref="C23:F23"/>
    <mergeCell ref="G23:N23"/>
    <mergeCell ref="O23:P23"/>
    <mergeCell ref="Q23:R23"/>
    <mergeCell ref="C24:F24"/>
    <mergeCell ref="G24:N24"/>
    <mergeCell ref="O24:P24"/>
    <mergeCell ref="Q24:R24"/>
    <mergeCell ref="C21:F21"/>
    <mergeCell ref="G21:N21"/>
    <mergeCell ref="O21:P21"/>
    <mergeCell ref="Q21:R21"/>
    <mergeCell ref="C22:F22"/>
    <mergeCell ref="G22:N22"/>
    <mergeCell ref="O22:P22"/>
    <mergeCell ref="Q22:R22"/>
    <mergeCell ref="C19:F19"/>
    <mergeCell ref="G19:N19"/>
    <mergeCell ref="O19:P19"/>
    <mergeCell ref="Q19:R19"/>
    <mergeCell ref="C20:F20"/>
    <mergeCell ref="G20:N20"/>
    <mergeCell ref="O20:P20"/>
    <mergeCell ref="Q20:R20"/>
    <mergeCell ref="B17:F17"/>
    <mergeCell ref="G17:N17"/>
    <mergeCell ref="O17:P17"/>
    <mergeCell ref="Q17:R17"/>
    <mergeCell ref="C18:F18"/>
    <mergeCell ref="G18:N18"/>
    <mergeCell ref="O18:P18"/>
    <mergeCell ref="Q18:R18"/>
    <mergeCell ref="A13:B13"/>
    <mergeCell ref="D13:H13"/>
    <mergeCell ref="J13:M13"/>
    <mergeCell ref="A14:B14"/>
    <mergeCell ref="C14:H14"/>
    <mergeCell ref="J14:M14"/>
    <mergeCell ref="C12:M12"/>
    <mergeCell ref="Q1:R1"/>
    <mergeCell ref="G2:R3"/>
    <mergeCell ref="A5:N5"/>
    <mergeCell ref="O5:R5"/>
    <mergeCell ref="D6:N6"/>
    <mergeCell ref="P6:R6"/>
    <mergeCell ref="F7:M7"/>
    <mergeCell ref="C9:M9"/>
    <mergeCell ref="O9:R9"/>
    <mergeCell ref="C10:M10"/>
    <mergeCell ref="C11:M11"/>
  </mergeCells>
  <conditionalFormatting sqref="C12">
    <cfRule type="expression" dxfId="45" priority="5">
      <formula>$N$12="Required"</formula>
    </cfRule>
  </conditionalFormatting>
  <conditionalFormatting sqref="D13:H13">
    <cfRule type="expression" dxfId="44" priority="4">
      <formula>$N$13="Required"</formula>
    </cfRule>
  </conditionalFormatting>
  <conditionalFormatting sqref="F7:M7">
    <cfRule type="expression" dxfId="43" priority="1">
      <formula>$N$7="Required"</formula>
    </cfRule>
  </conditionalFormatting>
  <conditionalFormatting sqref="J13:M13">
    <cfRule type="expression" dxfId="42" priority="3">
      <formula>$N$13="Required"</formula>
    </cfRule>
  </conditionalFormatting>
  <conditionalFormatting sqref="O9:R9">
    <cfRule type="expression" dxfId="41" priority="2">
      <formula>$R$7="Required"</formula>
    </cfRule>
  </conditionalFormatting>
  <dataValidations count="1">
    <dataValidation type="textLength" operator="greaterThanOrEqual" showInputMessage="1" showErrorMessage="1" sqref="O9:R9" xr:uid="{71B903F8-1CC7-4E74-A8D2-60D124883FE4}">
      <formula1>1</formula1>
    </dataValidation>
  </dataValidations>
  <hyperlinks>
    <hyperlink ref="U7" r:id="rId1" xr:uid="{65C869DD-F62D-4187-8149-9BCC7A652F13}"/>
  </hyperlinks>
  <printOptions horizontalCentered="1"/>
  <pageMargins left="0.31496062992125984" right="0.19685039370078741" top="0.31496062992125984" bottom="0" header="0" footer="0"/>
  <pageSetup paperSize="9" scale="75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xr:uid="{8F6935E4-8948-4401-910F-AB285980A473}">
          <x14:formula1>
            <xm:f>MAPPING!$Y$5:$Y$364</xm:f>
          </x14:formula1>
          <xm:sqref>B35:F35</xm:sqref>
        </x14:dataValidation>
        <x14:dataValidation type="list" allowBlank="1" showInputMessage="1" showErrorMessage="1" xr:uid="{D98ED04E-21C8-41E0-84E3-7A0433D96FFE}">
          <x14:formula1>
            <xm:f>MAPPING!$G:$G</xm:f>
          </x14:formula1>
          <xm:sqref>G18:N30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0308-EA17-4547-94F3-C6D80AF23396}">
  <sheetPr>
    <tabColor theme="8" tint="-0.249977111117893"/>
    <pageSetUpPr fitToPage="1"/>
  </sheetPr>
  <dimension ref="B2:R67"/>
  <sheetViews>
    <sheetView showGridLines="0" topLeftCell="A6" zoomScaleNormal="100" zoomScaleSheetLayoutView="100" workbookViewId="0">
      <selection activeCell="F17" sqref="F17"/>
    </sheetView>
  </sheetViews>
  <sheetFormatPr defaultColWidth="8.6640625" defaultRowHeight="14.4" x14ac:dyDescent="0.3"/>
  <cols>
    <col min="1" max="2" width="8.6640625" style="417"/>
    <col min="3" max="3" width="2.6640625" style="417" customWidth="1"/>
    <col min="4" max="4" width="2.109375" style="417" customWidth="1"/>
    <col min="5" max="5" width="9.109375" style="417" customWidth="1"/>
    <col min="6" max="6" width="19.109375" style="417" customWidth="1"/>
    <col min="7" max="7" width="4.5546875" style="417" customWidth="1"/>
    <col min="8" max="8" width="19" style="417" customWidth="1"/>
    <col min="9" max="9" width="8.5546875" style="417" customWidth="1"/>
    <col min="10" max="10" width="19.5546875" style="417" customWidth="1"/>
    <col min="11" max="11" width="1.44140625" style="417" customWidth="1"/>
    <col min="12" max="12" width="6.5546875" style="417" customWidth="1"/>
    <col min="13" max="14" width="8.6640625" style="417"/>
    <col min="15" max="15" width="8.6640625" style="417" customWidth="1"/>
    <col min="16" max="17" width="8.6640625" style="417" hidden="1" customWidth="1"/>
    <col min="18" max="16384" width="8.6640625" style="417"/>
  </cols>
  <sheetData>
    <row r="2" spans="2:15" ht="25.95" customHeight="1" thickBot="1" x14ac:dyDescent="0.35">
      <c r="B2" s="416"/>
      <c r="C2" s="416"/>
      <c r="D2" s="416"/>
      <c r="E2" s="416"/>
      <c r="F2" s="416"/>
      <c r="G2" s="416"/>
      <c r="H2" s="416"/>
      <c r="I2" s="416"/>
      <c r="J2" s="416"/>
      <c r="K2" s="416"/>
      <c r="L2" s="416"/>
      <c r="M2" s="416"/>
    </row>
    <row r="3" spans="2:15" x14ac:dyDescent="0.3">
      <c r="B3" s="416"/>
      <c r="C3" s="418"/>
      <c r="D3" s="419"/>
      <c r="E3" s="419"/>
      <c r="F3" s="419"/>
      <c r="G3" s="419"/>
      <c r="H3" s="419"/>
      <c r="I3" s="419"/>
      <c r="J3" s="419"/>
      <c r="K3" s="419"/>
      <c r="L3" s="420"/>
      <c r="M3" s="416"/>
    </row>
    <row r="4" spans="2:15" x14ac:dyDescent="0.3">
      <c r="B4" s="416"/>
      <c r="C4" s="421"/>
      <c r="D4" s="416"/>
      <c r="E4" s="416"/>
      <c r="F4" s="416"/>
      <c r="G4" s="416"/>
      <c r="H4" s="416"/>
      <c r="I4" s="416"/>
      <c r="J4" s="416"/>
      <c r="K4" s="416"/>
      <c r="L4" s="422"/>
      <c r="M4" s="416"/>
    </row>
    <row r="5" spans="2:15" x14ac:dyDescent="0.3">
      <c r="B5" s="416"/>
      <c r="C5" s="421"/>
      <c r="D5" s="416"/>
      <c r="E5" s="416"/>
      <c r="F5" s="416"/>
      <c r="G5" s="416"/>
      <c r="H5" s="416"/>
      <c r="I5" s="416"/>
      <c r="J5" s="416"/>
      <c r="K5" s="416"/>
      <c r="L5" s="422"/>
      <c r="M5" s="416"/>
    </row>
    <row r="6" spans="2:15" x14ac:dyDescent="0.3">
      <c r="B6" s="416"/>
      <c r="C6" s="421"/>
      <c r="D6" s="416"/>
      <c r="E6" s="416"/>
      <c r="F6" s="416"/>
      <c r="G6" s="416"/>
      <c r="H6" s="416"/>
      <c r="I6" s="416"/>
      <c r="J6" s="416"/>
      <c r="K6" s="416"/>
      <c r="L6" s="422"/>
      <c r="M6" s="416"/>
    </row>
    <row r="7" spans="2:15" ht="44.25" customHeight="1" x14ac:dyDescent="0.3">
      <c r="B7" s="416"/>
      <c r="C7" s="421"/>
      <c r="D7" s="627" t="s">
        <v>1267</v>
      </c>
      <c r="E7" s="627"/>
      <c r="F7" s="627"/>
      <c r="G7" s="627"/>
      <c r="H7" s="627"/>
      <c r="I7" s="627"/>
      <c r="J7" s="627"/>
      <c r="K7" s="627"/>
      <c r="L7" s="628"/>
      <c r="M7" s="416"/>
    </row>
    <row r="8" spans="2:15" s="426" customFormat="1" x14ac:dyDescent="0.3">
      <c r="B8" s="423"/>
      <c r="C8" s="424"/>
      <c r="D8" s="423"/>
      <c r="E8" s="416"/>
      <c r="F8" s="416"/>
      <c r="G8" s="416"/>
      <c r="H8" s="416"/>
      <c r="I8" s="416"/>
      <c r="J8" s="416"/>
      <c r="K8" s="416"/>
      <c r="L8" s="425"/>
      <c r="M8" s="423"/>
    </row>
    <row r="9" spans="2:15" ht="18" x14ac:dyDescent="0.3">
      <c r="B9" s="416"/>
      <c r="C9" s="421"/>
      <c r="D9" s="416"/>
      <c r="E9" s="416"/>
      <c r="F9" s="427" t="s">
        <v>1268</v>
      </c>
      <c r="G9" s="428" t="s">
        <v>1269</v>
      </c>
      <c r="H9" s="429" t="s">
        <v>1270</v>
      </c>
      <c r="I9" s="416"/>
      <c r="J9" s="416"/>
      <c r="K9" s="416"/>
      <c r="L9" s="422"/>
      <c r="M9" s="416"/>
    </row>
    <row r="10" spans="2:15" s="426" customFormat="1" x14ac:dyDescent="0.3">
      <c r="B10" s="423"/>
      <c r="C10" s="424"/>
      <c r="D10" s="423"/>
      <c r="E10" s="416"/>
      <c r="F10" s="416"/>
      <c r="G10" s="416"/>
      <c r="H10" s="430" t="s">
        <v>1271</v>
      </c>
      <c r="I10" s="416"/>
      <c r="J10" s="416"/>
      <c r="K10" s="416"/>
      <c r="L10" s="425"/>
      <c r="M10" s="423"/>
    </row>
    <row r="11" spans="2:15" s="426" customFormat="1" ht="18" x14ac:dyDescent="0.3">
      <c r="B11" s="423"/>
      <c r="C11" s="424"/>
      <c r="D11" s="423"/>
      <c r="E11" s="416"/>
      <c r="F11" s="416"/>
      <c r="G11" s="428"/>
      <c r="H11" s="431" t="s">
        <v>1272</v>
      </c>
      <c r="I11" s="416"/>
      <c r="J11" s="416"/>
      <c r="K11" s="416"/>
      <c r="L11" s="425"/>
      <c r="M11" s="423"/>
    </row>
    <row r="12" spans="2:15" s="426" customFormat="1" x14ac:dyDescent="0.3">
      <c r="B12" s="423"/>
      <c r="C12" s="424"/>
      <c r="D12" s="423"/>
      <c r="E12" s="416"/>
      <c r="F12" s="416"/>
      <c r="G12" s="416"/>
      <c r="H12" s="430" t="s">
        <v>1273</v>
      </c>
      <c r="I12" s="416"/>
      <c r="J12" s="416"/>
      <c r="K12" s="416"/>
      <c r="L12" s="425"/>
      <c r="M12" s="423"/>
    </row>
    <row r="13" spans="2:15" ht="32.1" customHeight="1" x14ac:dyDescent="0.3">
      <c r="B13" s="416"/>
      <c r="C13" s="421"/>
      <c r="D13" s="416"/>
      <c r="E13" s="416"/>
      <c r="F13" s="427" t="s">
        <v>1274</v>
      </c>
      <c r="G13" s="432"/>
      <c r="H13" s="433">
        <f>J36</f>
        <v>0</v>
      </c>
      <c r="I13" s="434"/>
      <c r="J13" s="434"/>
      <c r="K13" s="416"/>
      <c r="L13" s="422"/>
      <c r="M13" s="416"/>
    </row>
    <row r="14" spans="2:15" ht="32.1" customHeight="1" x14ac:dyDescent="0.3">
      <c r="B14" s="416"/>
      <c r="C14" s="421"/>
      <c r="D14" s="416"/>
      <c r="E14" s="416"/>
      <c r="F14" s="427" t="s">
        <v>1275</v>
      </c>
      <c r="G14" s="435"/>
      <c r="H14" s="436" t="str">
        <f>INDEX!C3</f>
        <v>Outlet Name</v>
      </c>
      <c r="I14" s="437"/>
      <c r="J14" s="437"/>
      <c r="K14" s="416"/>
      <c r="L14" s="422"/>
      <c r="M14" s="416"/>
    </row>
    <row r="15" spans="2:15" ht="32.1" customHeight="1" x14ac:dyDescent="0.3">
      <c r="B15" s="416"/>
      <c r="C15" s="421"/>
      <c r="D15" s="416"/>
      <c r="E15" s="416"/>
      <c r="F15" s="427" t="s">
        <v>1276</v>
      </c>
      <c r="G15" s="435"/>
      <c r="H15" s="436" t="str">
        <f>INDEX!C5</f>
        <v>Outlet Company Limited</v>
      </c>
      <c r="I15" s="437"/>
      <c r="J15" s="437"/>
      <c r="K15" s="416"/>
      <c r="L15" s="422"/>
      <c r="M15" s="416"/>
    </row>
    <row r="16" spans="2:15" x14ac:dyDescent="0.3">
      <c r="B16" s="416"/>
      <c r="C16" s="421"/>
      <c r="D16" s="416"/>
      <c r="E16" s="416"/>
      <c r="F16" s="416"/>
      <c r="G16" s="416"/>
      <c r="H16" s="416"/>
      <c r="I16" s="416"/>
      <c r="J16" s="416"/>
      <c r="K16" s="416"/>
      <c r="L16" s="422"/>
      <c r="M16" s="416"/>
      <c r="O16" s="438"/>
    </row>
    <row r="17" spans="2:18" x14ac:dyDescent="0.3">
      <c r="B17" s="416"/>
      <c r="C17" s="421"/>
      <c r="D17" s="416"/>
      <c r="E17" s="416"/>
      <c r="F17" s="416"/>
      <c r="G17" s="416"/>
      <c r="H17" s="416"/>
      <c r="I17" s="416"/>
      <c r="J17" s="416"/>
      <c r="K17" s="416"/>
      <c r="L17" s="422"/>
      <c r="M17" s="416"/>
      <c r="O17" s="438"/>
    </row>
    <row r="18" spans="2:18" s="426" customFormat="1" ht="15.6" x14ac:dyDescent="0.3">
      <c r="B18" s="423"/>
      <c r="C18" s="424"/>
      <c r="D18" s="423"/>
      <c r="E18" s="630" t="s">
        <v>1277</v>
      </c>
      <c r="F18" s="630"/>
      <c r="G18" s="629" t="str">
        <f>INDEX!C19</f>
        <v>01 Jan 26 - 31 Dec 26</v>
      </c>
      <c r="H18" s="629"/>
      <c r="I18" s="629"/>
      <c r="J18" s="629"/>
      <c r="K18" s="423"/>
      <c r="L18" s="425"/>
      <c r="M18" s="423"/>
      <c r="O18" s="439"/>
      <c r="P18" s="417"/>
      <c r="Q18" s="417"/>
      <c r="R18" s="417"/>
    </row>
    <row r="19" spans="2:18" x14ac:dyDescent="0.3">
      <c r="B19" s="416"/>
      <c r="C19" s="421"/>
      <c r="D19" s="416"/>
      <c r="E19" s="440"/>
      <c r="F19" s="440"/>
      <c r="G19" s="441"/>
      <c r="H19" s="442"/>
      <c r="I19" s="442"/>
      <c r="J19" s="442"/>
      <c r="K19" s="416"/>
      <c r="L19" s="422"/>
      <c r="M19" s="416"/>
    </row>
    <row r="20" spans="2:18" ht="15.6" x14ac:dyDescent="0.3">
      <c r="B20" s="416"/>
      <c r="C20" s="421"/>
      <c r="D20" s="416"/>
      <c r="E20" s="631" t="s">
        <v>1278</v>
      </c>
      <c r="F20" s="631"/>
      <c r="G20" s="632" t="str" cm="1">
        <f t="array" ref="G20">IF(COUNTIF(P22:Q32,TRUE)=0,"",TEXT(MIN(IF(P22:P32=TRUE,E22:E32),IF(Q22:Q32=TRUE,I22:I32)),"mmm yy")&amp;IF(COUNTIF(P22:Q32,TRUE)=1,""," - "&amp;TEXT(MAX(IF(P22:P32=TRUE,E22:E32),IF(Q22:Q32=TRUE,I22:I32)),"mmm yy")))</f>
        <v/>
      </c>
      <c r="H20" s="632"/>
      <c r="I20" s="632"/>
      <c r="J20" s="632"/>
      <c r="K20" s="416"/>
      <c r="L20" s="422"/>
      <c r="M20" s="416"/>
    </row>
    <row r="21" spans="2:18" x14ac:dyDescent="0.3">
      <c r="B21" s="416"/>
      <c r="C21" s="421"/>
      <c r="D21" s="416"/>
      <c r="E21" s="427"/>
      <c r="F21" s="416"/>
      <c r="G21" s="443"/>
      <c r="H21" s="416"/>
      <c r="I21" s="416"/>
      <c r="J21" s="416"/>
      <c r="K21" s="416"/>
      <c r="L21" s="422"/>
      <c r="M21" s="416"/>
    </row>
    <row r="22" spans="2:18" s="426" customFormat="1" ht="15" customHeight="1" x14ac:dyDescent="0.3">
      <c r="B22" s="423"/>
      <c r="C22" s="424"/>
      <c r="D22" s="423"/>
      <c r="E22" s="444">
        <v>46023</v>
      </c>
      <c r="F22" s="445">
        <f>IF(P22=TRUE,'01'!$T$3,0)</f>
        <v>0</v>
      </c>
      <c r="G22" s="416"/>
      <c r="H22" s="416"/>
      <c r="I22" s="444">
        <v>46204</v>
      </c>
      <c r="J22" s="446">
        <f>IF(Q22=TRUE,'07'!$T$3,0)</f>
        <v>0</v>
      </c>
      <c r="K22" s="416"/>
      <c r="L22" s="422"/>
      <c r="M22" s="423"/>
      <c r="P22" s="417" t="b">
        <v>0</v>
      </c>
      <c r="Q22" s="417" t="b">
        <v>0</v>
      </c>
      <c r="R22" s="417"/>
    </row>
    <row r="23" spans="2:18" ht="15" customHeight="1" x14ac:dyDescent="0.3">
      <c r="B23" s="416"/>
      <c r="C23" s="421"/>
      <c r="D23" s="416"/>
      <c r="E23" s="447"/>
      <c r="F23" s="448"/>
      <c r="G23" s="443"/>
      <c r="H23" s="416"/>
      <c r="I23" s="449"/>
      <c r="J23" s="450"/>
      <c r="K23" s="416"/>
      <c r="L23" s="422"/>
      <c r="M23" s="416"/>
    </row>
    <row r="24" spans="2:18" s="426" customFormat="1" ht="15" customHeight="1" x14ac:dyDescent="0.3">
      <c r="B24" s="423"/>
      <c r="C24" s="424"/>
      <c r="D24" s="423"/>
      <c r="E24" s="444">
        <v>46054</v>
      </c>
      <c r="F24" s="445">
        <f>IF(P24=TRUE,'02'!$T$3,0)</f>
        <v>0</v>
      </c>
      <c r="G24" s="416"/>
      <c r="H24" s="416"/>
      <c r="I24" s="444">
        <v>46235</v>
      </c>
      <c r="J24" s="446">
        <f>IF(Q24=TRUE,'08'!$T$3,0)</f>
        <v>0</v>
      </c>
      <c r="K24" s="416"/>
      <c r="L24" s="422"/>
      <c r="M24" s="423"/>
      <c r="P24" s="417" t="b">
        <v>0</v>
      </c>
      <c r="Q24" s="417" t="b">
        <v>0</v>
      </c>
      <c r="R24" s="417"/>
    </row>
    <row r="25" spans="2:18" ht="15" customHeight="1" x14ac:dyDescent="0.3">
      <c r="B25" s="416"/>
      <c r="C25" s="421"/>
      <c r="D25" s="416"/>
      <c r="E25" s="447"/>
      <c r="F25" s="448"/>
      <c r="G25" s="443"/>
      <c r="H25" s="416"/>
      <c r="I25" s="449"/>
      <c r="J25" s="450"/>
      <c r="K25" s="416"/>
      <c r="L25" s="422"/>
      <c r="M25" s="416"/>
    </row>
    <row r="26" spans="2:18" s="426" customFormat="1" ht="15" customHeight="1" x14ac:dyDescent="0.3">
      <c r="B26" s="423"/>
      <c r="C26" s="424"/>
      <c r="D26" s="423"/>
      <c r="E26" s="444">
        <v>46082</v>
      </c>
      <c r="F26" s="445">
        <f>IF(P26=TRUE,'03'!$T$3,0)</f>
        <v>0</v>
      </c>
      <c r="G26" s="416"/>
      <c r="H26" s="416"/>
      <c r="I26" s="444">
        <v>46266</v>
      </c>
      <c r="J26" s="446">
        <f>IF(Q26=TRUE,'09'!$T$3,0)</f>
        <v>0</v>
      </c>
      <c r="K26" s="416"/>
      <c r="L26" s="422"/>
      <c r="M26" s="423"/>
      <c r="P26" s="417" t="b">
        <v>0</v>
      </c>
      <c r="Q26" s="417" t="b">
        <v>0</v>
      </c>
      <c r="R26" s="417"/>
    </row>
    <row r="27" spans="2:18" ht="15" customHeight="1" x14ac:dyDescent="0.3">
      <c r="B27" s="416"/>
      <c r="C27" s="421"/>
      <c r="D27" s="416"/>
      <c r="E27" s="447"/>
      <c r="F27" s="448"/>
      <c r="G27" s="416"/>
      <c r="H27" s="416"/>
      <c r="I27" s="449"/>
      <c r="J27" s="450"/>
      <c r="K27" s="416"/>
      <c r="L27" s="422"/>
      <c r="M27" s="416"/>
    </row>
    <row r="28" spans="2:18" s="426" customFormat="1" ht="15" customHeight="1" x14ac:dyDescent="0.3">
      <c r="B28" s="423"/>
      <c r="C28" s="424"/>
      <c r="D28" s="423"/>
      <c r="E28" s="444">
        <v>46113</v>
      </c>
      <c r="F28" s="445">
        <f>IF(P28=TRUE,'04'!$T$3,0)</f>
        <v>0</v>
      </c>
      <c r="G28" s="416"/>
      <c r="H28" s="416"/>
      <c r="I28" s="444">
        <v>46296</v>
      </c>
      <c r="J28" s="446">
        <f>IF(Q28=TRUE,'10'!$T$3,0)</f>
        <v>0</v>
      </c>
      <c r="K28" s="416"/>
      <c r="L28" s="422"/>
      <c r="M28" s="423"/>
      <c r="P28" s="417" t="b">
        <v>0</v>
      </c>
      <c r="Q28" s="417" t="b">
        <v>0</v>
      </c>
      <c r="R28" s="417"/>
    </row>
    <row r="29" spans="2:18" ht="15" customHeight="1" x14ac:dyDescent="0.3">
      <c r="B29" s="416"/>
      <c r="C29" s="421"/>
      <c r="D29" s="416"/>
      <c r="E29" s="447"/>
      <c r="F29" s="448"/>
      <c r="G29" s="416"/>
      <c r="H29" s="416"/>
      <c r="I29" s="449"/>
      <c r="J29" s="450"/>
      <c r="K29" s="416"/>
      <c r="L29" s="422"/>
      <c r="M29" s="416"/>
    </row>
    <row r="30" spans="2:18" s="426" customFormat="1" ht="15" customHeight="1" x14ac:dyDescent="0.3">
      <c r="B30" s="423"/>
      <c r="C30" s="424"/>
      <c r="D30" s="423"/>
      <c r="E30" s="444">
        <v>46143</v>
      </c>
      <c r="F30" s="445">
        <f>IF(P30=TRUE,'05'!$T$3,0)</f>
        <v>0</v>
      </c>
      <c r="G30" s="416"/>
      <c r="H30" s="416"/>
      <c r="I30" s="444">
        <v>46327</v>
      </c>
      <c r="J30" s="446">
        <f>IF(Q30=TRUE,'11'!$T$3,0)</f>
        <v>0</v>
      </c>
      <c r="K30" s="416"/>
      <c r="L30" s="422"/>
      <c r="M30" s="423"/>
      <c r="P30" s="417" t="b">
        <v>0</v>
      </c>
      <c r="Q30" s="417" t="b">
        <v>0</v>
      </c>
      <c r="R30" s="417"/>
    </row>
    <row r="31" spans="2:18" ht="15" customHeight="1" x14ac:dyDescent="0.3">
      <c r="B31" s="416"/>
      <c r="C31" s="421"/>
      <c r="D31" s="416"/>
      <c r="E31" s="447"/>
      <c r="F31" s="448"/>
      <c r="G31" s="416"/>
      <c r="H31" s="416"/>
      <c r="I31" s="449"/>
      <c r="J31" s="450"/>
      <c r="K31" s="416"/>
      <c r="L31" s="422"/>
      <c r="M31" s="416"/>
    </row>
    <row r="32" spans="2:18" s="426" customFormat="1" ht="15" customHeight="1" x14ac:dyDescent="0.3">
      <c r="B32" s="423"/>
      <c r="C32" s="424"/>
      <c r="D32" s="423"/>
      <c r="E32" s="444">
        <v>46174</v>
      </c>
      <c r="F32" s="445">
        <f>IF(P32=TRUE,'06'!$T$3,0)</f>
        <v>0</v>
      </c>
      <c r="G32" s="416"/>
      <c r="H32" s="416"/>
      <c r="I32" s="444">
        <v>46357</v>
      </c>
      <c r="J32" s="446">
        <f>IF(Q32=TRUE,'12'!$T$3,0)</f>
        <v>0</v>
      </c>
      <c r="K32" s="416"/>
      <c r="L32" s="422"/>
      <c r="M32" s="423"/>
      <c r="P32" s="417" t="b">
        <v>0</v>
      </c>
      <c r="Q32" s="417" t="b">
        <v>0</v>
      </c>
      <c r="R32" s="417"/>
    </row>
    <row r="33" spans="2:18" ht="15" customHeight="1" x14ac:dyDescent="0.3">
      <c r="B33" s="416"/>
      <c r="C33" s="421"/>
      <c r="D33" s="416"/>
      <c r="E33" s="427"/>
      <c r="F33" s="416"/>
      <c r="G33" s="416"/>
      <c r="H33" s="416"/>
      <c r="I33" s="423"/>
      <c r="J33" s="416"/>
      <c r="K33" s="416"/>
      <c r="L33" s="422"/>
      <c r="M33" s="416"/>
    </row>
    <row r="34" spans="2:18" s="426" customFormat="1" x14ac:dyDescent="0.3">
      <c r="B34" s="423"/>
      <c r="C34" s="424"/>
      <c r="D34" s="423"/>
      <c r="E34" s="423"/>
      <c r="F34" s="423"/>
      <c r="G34" s="423"/>
      <c r="H34" s="423"/>
      <c r="I34" s="423"/>
      <c r="J34" s="423"/>
      <c r="K34" s="423"/>
      <c r="L34" s="425"/>
      <c r="M34" s="423"/>
      <c r="P34" s="417"/>
      <c r="Q34" s="417"/>
      <c r="R34" s="417"/>
    </row>
    <row r="35" spans="2:18" ht="8.1" customHeight="1" thickBot="1" x14ac:dyDescent="0.35">
      <c r="B35" s="416"/>
      <c r="C35" s="421"/>
      <c r="D35" s="416"/>
      <c r="E35" s="416"/>
      <c r="F35" s="416"/>
      <c r="G35" s="416"/>
      <c r="H35" s="416"/>
      <c r="I35" s="416"/>
      <c r="J35" s="416"/>
      <c r="K35" s="416"/>
      <c r="L35" s="422"/>
      <c r="M35" s="416"/>
      <c r="O35" s="438"/>
    </row>
    <row r="36" spans="2:18" s="426" customFormat="1" ht="15" thickBot="1" x14ac:dyDescent="0.35">
      <c r="B36" s="423"/>
      <c r="C36" s="424"/>
      <c r="D36" s="423"/>
      <c r="E36" s="423"/>
      <c r="F36" s="423"/>
      <c r="G36" s="423"/>
      <c r="H36" s="451" t="s">
        <v>1279</v>
      </c>
      <c r="I36" s="452"/>
      <c r="J36" s="453">
        <f>SUM(F22:F32,J22:J32)</f>
        <v>0</v>
      </c>
      <c r="K36" s="423"/>
      <c r="L36" s="425"/>
      <c r="M36" s="423"/>
      <c r="P36" s="417"/>
      <c r="Q36" s="417"/>
      <c r="R36" s="417"/>
    </row>
    <row r="37" spans="2:18" x14ac:dyDescent="0.3">
      <c r="B37" s="416"/>
      <c r="C37" s="421"/>
      <c r="D37" s="416"/>
      <c r="E37" s="416"/>
      <c r="F37" s="423"/>
      <c r="G37" s="416"/>
      <c r="H37" s="416"/>
      <c r="I37" s="416"/>
      <c r="J37" s="416"/>
      <c r="K37" s="416"/>
      <c r="L37" s="422"/>
      <c r="M37" s="416"/>
      <c r="O37" s="438"/>
    </row>
    <row r="38" spans="2:18" x14ac:dyDescent="0.3">
      <c r="B38" s="416"/>
      <c r="C38" s="421"/>
      <c r="D38" s="416"/>
      <c r="E38" s="416"/>
      <c r="F38" s="423"/>
      <c r="G38" s="416"/>
      <c r="H38" s="416"/>
      <c r="I38" s="416"/>
      <c r="J38" s="416"/>
      <c r="K38" s="416"/>
      <c r="L38" s="422"/>
      <c r="M38" s="416"/>
      <c r="O38" s="438"/>
    </row>
    <row r="39" spans="2:18" ht="18" x14ac:dyDescent="0.3">
      <c r="B39" s="416"/>
      <c r="C39" s="424"/>
      <c r="D39" s="423"/>
      <c r="E39" s="428"/>
      <c r="F39" s="416" t="s">
        <v>1280</v>
      </c>
      <c r="G39" s="416"/>
      <c r="H39" s="416"/>
      <c r="I39" s="428" t="s">
        <v>1269</v>
      </c>
      <c r="J39" s="416" t="s">
        <v>1281</v>
      </c>
      <c r="K39" s="423"/>
      <c r="L39" s="422"/>
      <c r="M39" s="416"/>
      <c r="O39" s="438"/>
    </row>
    <row r="40" spans="2:18" x14ac:dyDescent="0.3">
      <c r="B40" s="416"/>
      <c r="C40" s="421"/>
      <c r="D40" s="416"/>
      <c r="E40" s="416"/>
      <c r="F40" s="454" t="s">
        <v>1282</v>
      </c>
      <c r="G40" s="416"/>
      <c r="H40" s="416"/>
      <c r="I40" s="416"/>
      <c r="J40" s="416"/>
      <c r="K40" s="416"/>
      <c r="L40" s="422"/>
      <c r="M40" s="416"/>
      <c r="O40" s="438"/>
    </row>
    <row r="41" spans="2:18" s="426" customFormat="1" x14ac:dyDescent="0.3">
      <c r="B41" s="455"/>
      <c r="C41" s="421"/>
      <c r="D41" s="416"/>
      <c r="E41" s="455"/>
      <c r="F41" s="455"/>
      <c r="G41" s="442"/>
      <c r="H41" s="456"/>
      <c r="I41" s="442"/>
      <c r="J41" s="456"/>
      <c r="K41" s="416"/>
      <c r="L41" s="422"/>
      <c r="M41" s="455"/>
      <c r="P41" s="417"/>
      <c r="Q41" s="417"/>
      <c r="R41" s="417"/>
    </row>
    <row r="42" spans="2:18" x14ac:dyDescent="0.3">
      <c r="B42" s="423"/>
      <c r="C42" s="421"/>
      <c r="D42" s="416"/>
      <c r="E42" s="416"/>
      <c r="F42" s="427"/>
      <c r="G42" s="427" t="s">
        <v>1283</v>
      </c>
      <c r="H42" s="457" t="s">
        <v>1284</v>
      </c>
      <c r="I42" s="434"/>
      <c r="J42" s="434"/>
      <c r="K42" s="416"/>
      <c r="L42" s="422"/>
      <c r="M42" s="423"/>
      <c r="O42" s="438"/>
    </row>
    <row r="43" spans="2:18" s="426" customFormat="1" x14ac:dyDescent="0.3">
      <c r="B43" s="455"/>
      <c r="C43" s="458"/>
      <c r="D43" s="423"/>
      <c r="E43" s="416"/>
      <c r="F43" s="416"/>
      <c r="G43" s="416"/>
      <c r="H43" s="459"/>
      <c r="I43" s="459"/>
      <c r="J43" s="459"/>
      <c r="K43" s="416"/>
      <c r="L43" s="422"/>
      <c r="M43" s="455"/>
    </row>
    <row r="44" spans="2:18" s="461" customFormat="1" x14ac:dyDescent="0.3">
      <c r="B44" s="416"/>
      <c r="C44" s="421"/>
      <c r="D44" s="416"/>
      <c r="E44" s="416"/>
      <c r="F44" s="427"/>
      <c r="G44" s="427" t="s">
        <v>1285</v>
      </c>
      <c r="H44" s="460" t="s">
        <v>1286</v>
      </c>
      <c r="I44" s="434"/>
      <c r="J44" s="434"/>
      <c r="K44" s="416"/>
      <c r="L44" s="422"/>
      <c r="M44" s="416"/>
      <c r="O44" s="438"/>
    </row>
    <row r="45" spans="2:18" s="461" customFormat="1" x14ac:dyDescent="0.3">
      <c r="B45" s="455"/>
      <c r="C45" s="458"/>
      <c r="D45" s="423"/>
      <c r="E45" s="416"/>
      <c r="F45" s="416"/>
      <c r="G45" s="416"/>
      <c r="H45" s="416"/>
      <c r="I45" s="416"/>
      <c r="J45" s="416"/>
      <c r="K45" s="416"/>
      <c r="L45" s="422"/>
      <c r="M45" s="455"/>
    </row>
    <row r="46" spans="2:18" s="461" customFormat="1" ht="15.6" x14ac:dyDescent="0.3">
      <c r="B46" s="423"/>
      <c r="C46" s="458"/>
      <c r="D46" s="416"/>
      <c r="E46" s="416"/>
      <c r="F46" s="427" t="s">
        <v>1287</v>
      </c>
      <c r="G46" s="432"/>
      <c r="H46" s="462" t="s">
        <v>1288</v>
      </c>
      <c r="I46" s="434"/>
      <c r="J46" s="434"/>
      <c r="K46" s="416"/>
      <c r="L46" s="422"/>
      <c r="M46" s="423"/>
    </row>
    <row r="47" spans="2:18" s="461" customFormat="1" x14ac:dyDescent="0.3">
      <c r="B47" s="423"/>
      <c r="C47" s="458"/>
      <c r="D47" s="423"/>
      <c r="E47" s="416"/>
      <c r="F47" s="416"/>
      <c r="G47" s="416"/>
      <c r="H47" s="416"/>
      <c r="I47" s="416"/>
      <c r="J47" s="416"/>
      <c r="K47" s="416"/>
      <c r="L47" s="422"/>
      <c r="M47" s="423"/>
    </row>
    <row r="48" spans="2:18" s="461" customFormat="1" x14ac:dyDescent="0.3">
      <c r="B48" s="455"/>
      <c r="C48" s="458"/>
      <c r="D48" s="416"/>
      <c r="E48" s="455"/>
      <c r="F48" s="455"/>
      <c r="G48" s="442"/>
      <c r="H48" s="456"/>
      <c r="I48" s="442"/>
      <c r="J48" s="456"/>
      <c r="K48" s="416"/>
      <c r="L48" s="422"/>
      <c r="M48" s="455"/>
    </row>
    <row r="49" spans="2:13" s="461" customFormat="1" x14ac:dyDescent="0.3">
      <c r="B49" s="455"/>
      <c r="C49" s="458"/>
      <c r="D49" s="423"/>
      <c r="E49" s="416"/>
      <c r="F49" s="416"/>
      <c r="G49" s="434"/>
      <c r="H49" s="416"/>
      <c r="I49" s="434"/>
      <c r="J49" s="434"/>
      <c r="K49" s="416"/>
      <c r="L49" s="422"/>
      <c r="M49" s="455"/>
    </row>
    <row r="50" spans="2:13" s="461" customFormat="1" x14ac:dyDescent="0.3">
      <c r="B50" s="423"/>
      <c r="C50" s="458"/>
      <c r="D50" s="423"/>
      <c r="E50" s="416"/>
      <c r="F50" s="463" t="s">
        <v>1289</v>
      </c>
      <c r="G50" s="464"/>
      <c r="H50" s="416"/>
      <c r="I50" s="464" t="s">
        <v>1290</v>
      </c>
      <c r="J50" s="464"/>
      <c r="K50" s="416"/>
      <c r="L50" s="422"/>
      <c r="M50" s="423"/>
    </row>
    <row r="51" spans="2:13" x14ac:dyDescent="0.3">
      <c r="B51" s="423"/>
      <c r="C51" s="458"/>
      <c r="D51" s="423"/>
      <c r="E51" s="416"/>
      <c r="F51" s="443"/>
      <c r="G51" s="416"/>
      <c r="H51" s="416"/>
      <c r="I51" s="443"/>
      <c r="J51" s="443"/>
      <c r="K51" s="443"/>
      <c r="L51" s="422"/>
      <c r="M51" s="423"/>
    </row>
    <row r="52" spans="2:13" x14ac:dyDescent="0.3">
      <c r="B52" s="423"/>
      <c r="C52" s="424"/>
      <c r="D52" s="423"/>
      <c r="E52" s="416"/>
      <c r="F52" s="464" t="s">
        <v>1291</v>
      </c>
      <c r="G52" s="464"/>
      <c r="H52" s="416"/>
      <c r="I52" s="464" t="s">
        <v>1291</v>
      </c>
      <c r="J52" s="464"/>
      <c r="K52" s="443"/>
      <c r="L52" s="422"/>
      <c r="M52" s="423"/>
    </row>
    <row r="53" spans="2:13" ht="15" thickBot="1" x14ac:dyDescent="0.35">
      <c r="B53" s="416"/>
      <c r="C53" s="465"/>
      <c r="D53" s="466"/>
      <c r="E53" s="466"/>
      <c r="F53" s="466"/>
      <c r="G53" s="466"/>
      <c r="H53" s="466"/>
      <c r="I53" s="466"/>
      <c r="J53" s="466"/>
      <c r="K53" s="466"/>
      <c r="L53" s="467"/>
      <c r="M53" s="416"/>
    </row>
    <row r="54" spans="2:13" s="461" customFormat="1" x14ac:dyDescent="0.3">
      <c r="B54" s="416"/>
      <c r="C54" s="416"/>
      <c r="D54" s="455"/>
      <c r="E54" s="455"/>
      <c r="F54" s="455"/>
      <c r="G54" s="468"/>
      <c r="H54" s="455"/>
      <c r="I54" s="455"/>
      <c r="J54" s="455"/>
      <c r="K54" s="455"/>
      <c r="L54" s="455"/>
      <c r="M54" s="416"/>
    </row>
    <row r="55" spans="2:13" s="461" customFormat="1" ht="10.199999999999999" x14ac:dyDescent="0.2">
      <c r="B55" s="455"/>
      <c r="C55" s="455"/>
      <c r="D55" s="455"/>
      <c r="E55" s="455"/>
      <c r="F55" s="455"/>
      <c r="G55" s="469"/>
      <c r="H55" s="456"/>
      <c r="I55" s="469"/>
      <c r="J55" s="456"/>
      <c r="K55" s="455"/>
      <c r="L55" s="455"/>
      <c r="M55" s="455"/>
    </row>
    <row r="56" spans="2:13" s="461" customFormat="1" x14ac:dyDescent="0.3">
      <c r="B56" s="455"/>
      <c r="C56" s="455"/>
      <c r="D56" s="416"/>
      <c r="E56" s="455"/>
      <c r="F56" s="455"/>
      <c r="G56" s="442"/>
      <c r="H56" s="456"/>
      <c r="I56" s="442"/>
      <c r="J56" s="456"/>
      <c r="K56" s="416"/>
      <c r="L56" s="416"/>
      <c r="M56" s="455"/>
    </row>
    <row r="57" spans="2:13" s="461" customFormat="1" x14ac:dyDescent="0.3">
      <c r="B57" s="455"/>
      <c r="C57" s="455"/>
      <c r="D57" s="416"/>
      <c r="E57" s="455"/>
      <c r="F57" s="455"/>
      <c r="G57" s="442"/>
      <c r="H57" s="456"/>
      <c r="I57" s="442"/>
      <c r="J57" s="456"/>
      <c r="K57" s="416"/>
      <c r="L57" s="416"/>
      <c r="M57" s="455"/>
    </row>
    <row r="58" spans="2:13" x14ac:dyDescent="0.3">
      <c r="E58" s="461"/>
    </row>
    <row r="59" spans="2:13" x14ac:dyDescent="0.3">
      <c r="E59" s="461"/>
    </row>
    <row r="60" spans="2:13" x14ac:dyDescent="0.3">
      <c r="E60" s="461"/>
    </row>
    <row r="61" spans="2:13" x14ac:dyDescent="0.3">
      <c r="E61" s="461"/>
    </row>
    <row r="62" spans="2:13" x14ac:dyDescent="0.3">
      <c r="E62" s="461"/>
    </row>
    <row r="63" spans="2:13" x14ac:dyDescent="0.3">
      <c r="E63" s="461"/>
    </row>
    <row r="64" spans="2:13" x14ac:dyDescent="0.3">
      <c r="E64" s="461"/>
    </row>
    <row r="65" spans="5:5" x14ac:dyDescent="0.3">
      <c r="E65" s="461"/>
    </row>
    <row r="66" spans="5:5" x14ac:dyDescent="0.3">
      <c r="E66" s="461"/>
    </row>
    <row r="67" spans="5:5" x14ac:dyDescent="0.3">
      <c r="E67" s="461"/>
    </row>
  </sheetData>
  <sheetProtection sheet="1" formatCells="0" formatColumns="0" formatRows="0" insertColumns="0" insertRows="0" deleteColumns="0" deleteRows="0" sort="0" autoFilter="0" pivotTables="0"/>
  <mergeCells count="5">
    <mergeCell ref="D7:L7"/>
    <mergeCell ref="G18:J18"/>
    <mergeCell ref="E18:F18"/>
    <mergeCell ref="E20:F20"/>
    <mergeCell ref="G20:J20"/>
  </mergeCells>
  <printOptions horizontalCentered="1"/>
  <pageMargins left="0.25" right="0.25" top="0.75" bottom="0.75" header="0.3" footer="0.3"/>
  <pageSetup paperSize="9" scale="8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9" r:id="rId4" name="Check Box 7">
              <controlPr defaultSize="0" autoFill="0" autoLine="0" autoPict="0">
                <anchor moveWithCells="1">
                  <from>
                    <xdr:col>4</xdr:col>
                    <xdr:colOff>0</xdr:colOff>
                    <xdr:row>21</xdr:row>
                    <xdr:rowOff>0</xdr:rowOff>
                  </from>
                  <to>
                    <xdr:col>4</xdr:col>
                    <xdr:colOff>213360</xdr:colOff>
                    <xdr:row>21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2" r:id="rId5" name="Check Box 20">
              <controlPr defaultSize="0" autoFill="0" autoLine="0" autoPict="0">
                <anchor moveWithCells="1">
                  <from>
                    <xdr:col>3</xdr:col>
                    <xdr:colOff>144780</xdr:colOff>
                    <xdr:row>23</xdr:row>
                    <xdr:rowOff>22860</xdr:rowOff>
                  </from>
                  <to>
                    <xdr:col>4</xdr:col>
                    <xdr:colOff>259080</xdr:colOff>
                    <xdr:row>23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3" r:id="rId6" name="Check Box 21">
              <controlPr defaultSize="0" autoFill="0" autoLine="0" autoPict="0">
                <anchor moveWithCells="1">
                  <from>
                    <xdr:col>4</xdr:col>
                    <xdr:colOff>0</xdr:colOff>
                    <xdr:row>25</xdr:row>
                    <xdr:rowOff>0</xdr:rowOff>
                  </from>
                  <to>
                    <xdr:col>4</xdr:col>
                    <xdr:colOff>266700</xdr:colOff>
                    <xdr:row>25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4" r:id="rId7" name="Check Box 22">
              <controlPr defaultSize="0" autoFill="0" autoLine="0" autoPict="0">
                <anchor moveWithCells="1">
                  <from>
                    <xdr:col>3</xdr:col>
                    <xdr:colOff>137160</xdr:colOff>
                    <xdr:row>26</xdr:row>
                    <xdr:rowOff>182880</xdr:rowOff>
                  </from>
                  <to>
                    <xdr:col>4</xdr:col>
                    <xdr:colOff>228600</xdr:colOff>
                    <xdr:row>27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5" r:id="rId8" name="Check Box 23">
              <controlPr defaultSize="0" autoFill="0" autoLine="0" autoPict="0">
                <anchor moveWithCells="1">
                  <from>
                    <xdr:col>4</xdr:col>
                    <xdr:colOff>0</xdr:colOff>
                    <xdr:row>28</xdr:row>
                    <xdr:rowOff>182880</xdr:rowOff>
                  </from>
                  <to>
                    <xdr:col>4</xdr:col>
                    <xdr:colOff>228600</xdr:colOff>
                    <xdr:row>29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6" r:id="rId9" name="Check Box 24">
              <controlPr defaultSize="0" autoFill="0" autoLine="0" autoPict="0">
                <anchor moveWithCells="1">
                  <from>
                    <xdr:col>4</xdr:col>
                    <xdr:colOff>7620</xdr:colOff>
                    <xdr:row>30</xdr:row>
                    <xdr:rowOff>190500</xdr:rowOff>
                  </from>
                  <to>
                    <xdr:col>4</xdr:col>
                    <xdr:colOff>251460</xdr:colOff>
                    <xdr:row>31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7" r:id="rId10" name="Check Box 25">
              <controlPr defaultSize="0" autoFill="0" autoLine="0" autoPict="0">
                <anchor moveWithCells="1">
                  <from>
                    <xdr:col>8</xdr:col>
                    <xdr:colOff>0</xdr:colOff>
                    <xdr:row>21</xdr:row>
                    <xdr:rowOff>0</xdr:rowOff>
                  </from>
                  <to>
                    <xdr:col>8</xdr:col>
                    <xdr:colOff>274320</xdr:colOff>
                    <xdr:row>21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8" r:id="rId11" name="Check Box 26">
              <controlPr defaultSize="0" autoFill="0" autoLine="0" autoPict="0">
                <anchor moveWithCells="1">
                  <from>
                    <xdr:col>8</xdr:col>
                    <xdr:colOff>0</xdr:colOff>
                    <xdr:row>22</xdr:row>
                    <xdr:rowOff>182880</xdr:rowOff>
                  </from>
                  <to>
                    <xdr:col>8</xdr:col>
                    <xdr:colOff>312420</xdr:colOff>
                    <xdr:row>23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59" r:id="rId12" name="Check Box 27">
              <controlPr defaultSize="0" autoFill="0" autoLine="0" autoPict="0">
                <anchor moveWithCells="1">
                  <from>
                    <xdr:col>8</xdr:col>
                    <xdr:colOff>0</xdr:colOff>
                    <xdr:row>25</xdr:row>
                    <xdr:rowOff>7620</xdr:rowOff>
                  </from>
                  <to>
                    <xdr:col>8</xdr:col>
                    <xdr:colOff>228600</xdr:colOff>
                    <xdr:row>25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0" r:id="rId13" name="Check Box 28">
              <controlPr defaultSize="0" autoFill="0" autoLine="0" autoPict="0">
                <anchor moveWithCells="1">
                  <from>
                    <xdr:col>8</xdr:col>
                    <xdr:colOff>0</xdr:colOff>
                    <xdr:row>26</xdr:row>
                    <xdr:rowOff>182880</xdr:rowOff>
                  </from>
                  <to>
                    <xdr:col>8</xdr:col>
                    <xdr:colOff>228600</xdr:colOff>
                    <xdr:row>27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1" r:id="rId14" name="Check Box 29">
              <controlPr defaultSize="0" autoFill="0" autoLine="0" autoPict="0">
                <anchor moveWithCells="1">
                  <from>
                    <xdr:col>8</xdr:col>
                    <xdr:colOff>0</xdr:colOff>
                    <xdr:row>28</xdr:row>
                    <xdr:rowOff>182880</xdr:rowOff>
                  </from>
                  <to>
                    <xdr:col>8</xdr:col>
                    <xdr:colOff>289560</xdr:colOff>
                    <xdr:row>29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62" r:id="rId15" name="Check Box 30">
              <controlPr defaultSize="0" autoFill="0" autoLine="0" autoPict="0">
                <anchor moveWithCells="1">
                  <from>
                    <xdr:col>8</xdr:col>
                    <xdr:colOff>0</xdr:colOff>
                    <xdr:row>30</xdr:row>
                    <xdr:rowOff>182880</xdr:rowOff>
                  </from>
                  <to>
                    <xdr:col>8</xdr:col>
                    <xdr:colOff>251460</xdr:colOff>
                    <xdr:row>31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74BAB-A8C0-46CB-957C-5C8A791C0FBF}">
  <sheetPr>
    <tabColor theme="8" tint="0.39997558519241921"/>
    <pageSetUpPr fitToPage="1"/>
  </sheetPr>
  <dimension ref="B2:Q56"/>
  <sheetViews>
    <sheetView showGridLines="0" showZeros="0" tabSelected="1" topLeftCell="A3" zoomScale="115" zoomScaleNormal="115" zoomScaleSheetLayoutView="100" workbookViewId="0">
      <selection activeCell="N39" sqref="N39"/>
    </sheetView>
  </sheetViews>
  <sheetFormatPr defaultColWidth="8.6640625" defaultRowHeight="13.8" x14ac:dyDescent="0.3"/>
  <cols>
    <col min="1" max="1" width="7.44140625" style="183" customWidth="1"/>
    <col min="2" max="2" width="5.33203125" style="183" customWidth="1"/>
    <col min="3" max="3" width="3.88671875" style="183" customWidth="1"/>
    <col min="4" max="4" width="8.109375" style="183" customWidth="1"/>
    <col min="5" max="5" width="4.33203125" style="183" customWidth="1"/>
    <col min="6" max="6" width="14" style="183" customWidth="1"/>
    <col min="7" max="7" width="16.33203125" style="475" customWidth="1"/>
    <col min="8" max="8" width="5.44140625" style="183" customWidth="1"/>
    <col min="9" max="9" width="4.33203125" style="183" customWidth="1"/>
    <col min="10" max="10" width="10.33203125" style="183" bestFit="1" customWidth="1"/>
    <col min="11" max="11" width="5.88671875" style="183" customWidth="1"/>
    <col min="12" max="12" width="14" style="183" customWidth="1"/>
    <col min="13" max="13" width="2.88671875" style="183" customWidth="1"/>
    <col min="14" max="14" width="3.6640625" style="183" customWidth="1"/>
    <col min="15" max="15" width="8.6640625" style="183"/>
    <col min="16" max="17" width="8.6640625" style="183" hidden="1" customWidth="1"/>
    <col min="18" max="16384" width="8.6640625" style="183"/>
  </cols>
  <sheetData>
    <row r="2" spans="2:17" x14ac:dyDescent="0.3">
      <c r="B2" s="303"/>
      <c r="C2" s="304"/>
      <c r="D2" s="304"/>
      <c r="E2" s="304"/>
      <c r="F2" s="304"/>
      <c r="G2" s="472"/>
      <c r="H2" s="304"/>
      <c r="I2" s="304"/>
      <c r="J2" s="304"/>
      <c r="K2" s="304"/>
      <c r="L2" s="304"/>
      <c r="M2" s="304"/>
      <c r="N2" s="305"/>
    </row>
    <row r="3" spans="2:17" x14ac:dyDescent="0.3">
      <c r="B3" s="306"/>
      <c r="C3" s="180"/>
      <c r="D3" s="180"/>
      <c r="E3" s="180"/>
      <c r="F3" s="180"/>
      <c r="G3" s="473"/>
      <c r="H3" s="180"/>
      <c r="I3" s="180"/>
      <c r="J3" s="180"/>
      <c r="K3" s="180"/>
      <c r="L3" s="180"/>
      <c r="M3" s="180"/>
      <c r="N3" s="307"/>
    </row>
    <row r="4" spans="2:17" ht="14.4" x14ac:dyDescent="0.3">
      <c r="B4" s="306"/>
      <c r="C4" s="633" t="s">
        <v>1292</v>
      </c>
      <c r="D4" s="633"/>
      <c r="E4" s="633"/>
      <c r="F4" s="633"/>
      <c r="G4" s="633"/>
      <c r="H4" s="633"/>
      <c r="I4" s="633"/>
      <c r="J4" s="633"/>
      <c r="K4" s="633"/>
      <c r="L4" s="633"/>
      <c r="M4" s="633"/>
      <c r="N4" s="307"/>
    </row>
    <row r="5" spans="2:17" x14ac:dyDescent="0.3">
      <c r="B5" s="306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7"/>
    </row>
    <row r="6" spans="2:17" x14ac:dyDescent="0.3">
      <c r="B6" s="306"/>
      <c r="C6" s="129" t="s">
        <v>299</v>
      </c>
      <c r="D6" s="129"/>
      <c r="E6" s="309" t="str">
        <f>INDEX!C3</f>
        <v>Outlet Name</v>
      </c>
      <c r="F6" s="129"/>
      <c r="G6" s="371"/>
      <c r="H6" s="310"/>
      <c r="I6" s="129" t="s">
        <v>323</v>
      </c>
      <c r="J6" s="129" t="str">
        <f>INDEX!C9</f>
        <v>Area</v>
      </c>
      <c r="K6" s="129"/>
      <c r="L6" s="310"/>
      <c r="M6" s="311"/>
      <c r="N6" s="307"/>
    </row>
    <row r="7" spans="2:17" x14ac:dyDescent="0.3">
      <c r="B7" s="306"/>
      <c r="C7" s="129" t="s">
        <v>304</v>
      </c>
      <c r="D7" s="129"/>
      <c r="E7" s="312" t="str">
        <f>INDEX!C5</f>
        <v>Outlet Company Limited</v>
      </c>
      <c r="F7" s="129"/>
      <c r="G7" s="371"/>
      <c r="H7" s="129"/>
      <c r="I7" s="129" t="s">
        <v>317</v>
      </c>
      <c r="J7" s="129" t="str">
        <f>INDEX!C7</f>
        <v>Name of BDE</v>
      </c>
      <c r="K7" s="129"/>
      <c r="L7" s="129"/>
      <c r="M7" s="77"/>
      <c r="N7" s="307"/>
    </row>
    <row r="8" spans="2:17" x14ac:dyDescent="0.3">
      <c r="B8" s="306"/>
      <c r="C8" s="129" t="s">
        <v>3071</v>
      </c>
      <c r="D8" s="129"/>
      <c r="E8" s="478" t="str">
        <f>INDEX!C21</f>
        <v>Marketing Contract &amp; Yearly Contract</v>
      </c>
      <c r="F8" s="479"/>
      <c r="G8" s="480"/>
      <c r="H8" s="129"/>
      <c r="I8" s="129"/>
      <c r="J8" s="129"/>
      <c r="K8" s="129"/>
      <c r="L8" s="129"/>
      <c r="M8" s="77"/>
      <c r="N8" s="307"/>
    </row>
    <row r="9" spans="2:17" x14ac:dyDescent="0.3">
      <c r="B9" s="306"/>
      <c r="C9" s="129" t="s">
        <v>1293</v>
      </c>
      <c r="D9" s="129"/>
      <c r="E9" s="313" t="str">
        <f>INDEX!C19</f>
        <v>01 Jan 26 - 31 Dec 26</v>
      </c>
      <c r="F9" s="129"/>
      <c r="G9" s="371"/>
      <c r="H9" s="314"/>
      <c r="I9" s="129"/>
      <c r="J9" s="129"/>
      <c r="K9" s="314"/>
      <c r="L9" s="314"/>
      <c r="M9" s="315"/>
      <c r="N9" s="316"/>
    </row>
    <row r="10" spans="2:17" x14ac:dyDescent="0.3">
      <c r="B10" s="317"/>
      <c r="C10" s="318"/>
      <c r="D10" s="129"/>
      <c r="E10" s="129"/>
      <c r="F10" s="314"/>
      <c r="G10" s="310"/>
      <c r="H10" s="318"/>
      <c r="I10" s="314"/>
      <c r="J10" s="314"/>
      <c r="K10" s="314"/>
      <c r="L10" s="314"/>
      <c r="M10" s="319"/>
      <c r="N10" s="320"/>
    </row>
    <row r="11" spans="2:17" ht="15" customHeight="1" x14ac:dyDescent="0.3">
      <c r="B11" s="317"/>
      <c r="C11" s="477"/>
      <c r="D11" s="477"/>
      <c r="E11" s="476" t="s">
        <v>1277</v>
      </c>
      <c r="F11" s="476"/>
      <c r="G11" s="659" t="str">
        <f>INDEX!C19</f>
        <v>01 Jan 26 - 31 Dec 26</v>
      </c>
      <c r="H11" s="659"/>
      <c r="I11" s="659"/>
      <c r="J11" s="659"/>
      <c r="K11" s="659"/>
      <c r="L11" s="659"/>
      <c r="M11" s="319"/>
      <c r="N11" s="320"/>
    </row>
    <row r="12" spans="2:17" ht="14.4" x14ac:dyDescent="0.3">
      <c r="B12" s="317"/>
      <c r="C12" s="318"/>
      <c r="D12" s="129"/>
      <c r="E12" s="129"/>
      <c r="F12" s="440"/>
      <c r="G12" s="440"/>
      <c r="H12" s="441"/>
      <c r="I12" s="442"/>
      <c r="J12" s="442"/>
      <c r="K12" s="442"/>
      <c r="L12" s="314"/>
      <c r="M12" s="319"/>
      <c r="N12" s="320"/>
    </row>
    <row r="13" spans="2:17" ht="15" customHeight="1" x14ac:dyDescent="0.3">
      <c r="B13" s="317"/>
      <c r="C13" s="477"/>
      <c r="D13" s="477"/>
      <c r="E13" s="476" t="s">
        <v>1278</v>
      </c>
      <c r="F13" s="476"/>
      <c r="G13" s="660" t="str" cm="1">
        <f t="array" ref="G13">IF(COUNTIF(C15:C25,TRUE)+COUNTIF(I15:I25,TRUE)=0,"",TEXT(MIN(IF(C15:C25=TRUE,D15:D25),IF(I15:I25=TRUE,J15:J25)),"mmm yy")&amp;IF(COUNTIF(C15:C25,TRUE)+COUNTIF(I15:I25,TRUE)=1,""," - "&amp;TEXT(MAX(IF(C15:C25=TRUE,D15:D25),IF(I15:I25=TRUE,J15:J25)),"mmm yy")))</f>
        <v/>
      </c>
      <c r="H13" s="660"/>
      <c r="I13" s="660"/>
      <c r="J13" s="660"/>
      <c r="K13" s="660"/>
      <c r="L13" s="660"/>
      <c r="M13" s="321"/>
      <c r="N13" s="322"/>
    </row>
    <row r="14" spans="2:17" x14ac:dyDescent="0.3">
      <c r="B14" s="317"/>
      <c r="C14" s="123"/>
      <c r="D14" s="470"/>
      <c r="E14" s="470"/>
      <c r="F14" s="123"/>
      <c r="G14" s="471"/>
      <c r="H14" s="471"/>
      <c r="I14" s="123"/>
      <c r="J14" s="123"/>
      <c r="K14" s="123"/>
      <c r="L14" s="123"/>
      <c r="M14" s="321"/>
      <c r="N14" s="322"/>
      <c r="P14" s="184" t="s">
        <v>298</v>
      </c>
      <c r="Q14" s="184"/>
    </row>
    <row r="15" spans="2:17" ht="16.2" customHeight="1" x14ac:dyDescent="0.3">
      <c r="B15" s="317"/>
      <c r="C15" s="481" t="b">
        <v>0</v>
      </c>
      <c r="D15" s="326">
        <v>46023</v>
      </c>
      <c r="E15" s="327"/>
      <c r="F15" s="190">
        <f>IF(C15=TRUE,'01'!$T$3,0)</f>
        <v>0</v>
      </c>
      <c r="G15" s="324"/>
      <c r="H15" s="321"/>
      <c r="I15" s="481" t="b">
        <v>0</v>
      </c>
      <c r="J15" s="326">
        <v>46204</v>
      </c>
      <c r="K15" s="328"/>
      <c r="L15" s="192">
        <f>IF(I15=TRUE,'07'!$T$3,0)</f>
        <v>0</v>
      </c>
      <c r="M15" s="324"/>
      <c r="N15" s="322"/>
      <c r="P15" s="184"/>
      <c r="Q15" s="184"/>
    </row>
    <row r="16" spans="2:17" x14ac:dyDescent="0.3">
      <c r="B16" s="317"/>
      <c r="C16" s="324"/>
      <c r="D16" s="329"/>
      <c r="E16" s="323"/>
      <c r="F16" s="191"/>
      <c r="G16" s="324"/>
      <c r="H16" s="324"/>
      <c r="I16" s="324"/>
      <c r="J16" s="329"/>
      <c r="K16" s="321"/>
      <c r="L16" s="193"/>
      <c r="M16" s="324"/>
      <c r="N16" s="322"/>
      <c r="P16" s="184" t="b">
        <v>0</v>
      </c>
      <c r="Q16" s="184" t="b">
        <v>0</v>
      </c>
    </row>
    <row r="17" spans="2:17" ht="16.2" customHeight="1" x14ac:dyDescent="0.3">
      <c r="B17" s="317"/>
      <c r="C17" s="481" t="b">
        <v>0</v>
      </c>
      <c r="D17" s="326">
        <v>46054</v>
      </c>
      <c r="E17" s="328"/>
      <c r="F17" s="190">
        <f>IF(C17=TRUE,'02'!$T$3,0)</f>
        <v>0</v>
      </c>
      <c r="G17" s="324"/>
      <c r="H17" s="321"/>
      <c r="I17" s="481" t="b">
        <v>0</v>
      </c>
      <c r="J17" s="326">
        <v>46235</v>
      </c>
      <c r="K17" s="328"/>
      <c r="L17" s="192">
        <f>IF(I17=TRUE,'08'!$T$3,0)</f>
        <v>0</v>
      </c>
      <c r="M17" s="324"/>
      <c r="N17" s="322"/>
      <c r="P17" s="184"/>
      <c r="Q17" s="184"/>
    </row>
    <row r="18" spans="2:17" x14ac:dyDescent="0.3">
      <c r="B18" s="317"/>
      <c r="C18" s="324"/>
      <c r="D18" s="329"/>
      <c r="E18" s="323"/>
      <c r="F18" s="191"/>
      <c r="G18" s="324"/>
      <c r="H18" s="324"/>
      <c r="I18" s="324"/>
      <c r="J18" s="329"/>
      <c r="K18" s="321"/>
      <c r="L18" s="193"/>
      <c r="M18" s="324"/>
      <c r="N18" s="322"/>
      <c r="P18" s="184" t="b">
        <v>0</v>
      </c>
      <c r="Q18" s="184" t="b">
        <v>0</v>
      </c>
    </row>
    <row r="19" spans="2:17" ht="16.2" customHeight="1" x14ac:dyDescent="0.3">
      <c r="B19" s="317"/>
      <c r="C19" s="481" t="b">
        <v>0</v>
      </c>
      <c r="D19" s="326">
        <v>46082</v>
      </c>
      <c r="E19" s="328"/>
      <c r="F19" s="190">
        <f>IF(C19=TRUE,'03'!$T$3,0)</f>
        <v>0</v>
      </c>
      <c r="G19" s="324"/>
      <c r="H19" s="321"/>
      <c r="I19" s="481" t="b">
        <v>0</v>
      </c>
      <c r="J19" s="326">
        <v>46266</v>
      </c>
      <c r="K19" s="328"/>
      <c r="L19" s="192">
        <f>IF(I19=TRUE,'09'!$T$3,0)</f>
        <v>0</v>
      </c>
      <c r="M19" s="324"/>
      <c r="N19" s="322"/>
      <c r="P19" s="184"/>
      <c r="Q19" s="184"/>
    </row>
    <row r="20" spans="2:17" x14ac:dyDescent="0.3">
      <c r="B20" s="317"/>
      <c r="C20" s="324"/>
      <c r="D20" s="329"/>
      <c r="E20" s="323"/>
      <c r="F20" s="191"/>
      <c r="G20" s="324"/>
      <c r="H20" s="321"/>
      <c r="I20" s="324"/>
      <c r="J20" s="329"/>
      <c r="K20" s="321"/>
      <c r="L20" s="193"/>
      <c r="M20" s="324"/>
      <c r="N20" s="322"/>
      <c r="P20" s="184" t="b">
        <v>0</v>
      </c>
      <c r="Q20" s="184" t="b">
        <v>0</v>
      </c>
    </row>
    <row r="21" spans="2:17" ht="16.2" customHeight="1" x14ac:dyDescent="0.3">
      <c r="B21" s="317"/>
      <c r="C21" s="481" t="b">
        <v>0</v>
      </c>
      <c r="D21" s="326">
        <v>46113</v>
      </c>
      <c r="E21" s="328"/>
      <c r="F21" s="190">
        <f>IF(C21=TRUE,'04'!$T$3,0)</f>
        <v>0</v>
      </c>
      <c r="G21" s="324"/>
      <c r="H21" s="321"/>
      <c r="I21" s="481" t="b">
        <v>0</v>
      </c>
      <c r="J21" s="326">
        <v>46296</v>
      </c>
      <c r="K21" s="328"/>
      <c r="L21" s="192">
        <f>IF(I21=TRUE,'10'!$T$3,0)</f>
        <v>0</v>
      </c>
      <c r="M21" s="324"/>
      <c r="N21" s="322"/>
      <c r="P21" s="184"/>
      <c r="Q21" s="184"/>
    </row>
    <row r="22" spans="2:17" x14ac:dyDescent="0.3">
      <c r="B22" s="317"/>
      <c r="C22" s="324"/>
      <c r="D22" s="329"/>
      <c r="E22" s="323"/>
      <c r="F22" s="191"/>
      <c r="G22" s="324"/>
      <c r="H22" s="321"/>
      <c r="I22" s="324"/>
      <c r="J22" s="329"/>
      <c r="K22" s="321"/>
      <c r="L22" s="193"/>
      <c r="M22" s="324"/>
      <c r="N22" s="322"/>
      <c r="P22" s="184"/>
      <c r="Q22" s="184"/>
    </row>
    <row r="23" spans="2:17" ht="16.2" customHeight="1" x14ac:dyDescent="0.3">
      <c r="B23" s="317"/>
      <c r="C23" s="481" t="b">
        <v>0</v>
      </c>
      <c r="D23" s="326">
        <v>46143</v>
      </c>
      <c r="E23" s="328"/>
      <c r="F23" s="190">
        <f>IF(C23=TRUE,'05'!$T$3,0)</f>
        <v>0</v>
      </c>
      <c r="G23" s="324"/>
      <c r="H23" s="321"/>
      <c r="I23" s="481" t="b">
        <v>0</v>
      </c>
      <c r="J23" s="326">
        <v>46327</v>
      </c>
      <c r="K23" s="328"/>
      <c r="L23" s="192">
        <f>IF(I23=TRUE,'11'!$T$3,0)</f>
        <v>0</v>
      </c>
      <c r="M23" s="324"/>
      <c r="N23" s="322"/>
      <c r="P23" s="184" t="b">
        <v>0</v>
      </c>
      <c r="Q23" s="184" t="b">
        <v>0</v>
      </c>
    </row>
    <row r="24" spans="2:17" ht="12.6" customHeight="1" x14ac:dyDescent="0.3">
      <c r="B24" s="317"/>
      <c r="C24" s="324"/>
      <c r="D24" s="329"/>
      <c r="E24" s="323"/>
      <c r="F24" s="191"/>
      <c r="G24" s="324"/>
      <c r="H24" s="321"/>
      <c r="I24" s="324"/>
      <c r="J24" s="329"/>
      <c r="K24" s="321"/>
      <c r="L24" s="193"/>
      <c r="M24" s="324"/>
      <c r="N24" s="322"/>
      <c r="P24" s="184"/>
      <c r="Q24" s="184"/>
    </row>
    <row r="25" spans="2:17" ht="16.2" customHeight="1" x14ac:dyDescent="0.3">
      <c r="B25" s="317"/>
      <c r="C25" s="481" t="b">
        <v>0</v>
      </c>
      <c r="D25" s="326">
        <v>46174</v>
      </c>
      <c r="E25" s="328"/>
      <c r="F25" s="190">
        <f>IF(C25=TRUE,'06'!$T$3,0)</f>
        <v>0</v>
      </c>
      <c r="G25" s="324"/>
      <c r="H25" s="321"/>
      <c r="I25" s="481" t="b">
        <v>0</v>
      </c>
      <c r="J25" s="326">
        <v>46357</v>
      </c>
      <c r="K25" s="328"/>
      <c r="L25" s="192">
        <f>IF(I25=TRUE,'12'!$T$3,0)</f>
        <v>0</v>
      </c>
      <c r="M25" s="324"/>
      <c r="N25" s="322"/>
      <c r="P25" s="184" t="b">
        <v>0</v>
      </c>
      <c r="Q25" s="184" t="b">
        <v>0</v>
      </c>
    </row>
    <row r="26" spans="2:17" x14ac:dyDescent="0.3">
      <c r="B26" s="317"/>
      <c r="C26" s="321"/>
      <c r="D26" s="129"/>
      <c r="E26" s="180"/>
      <c r="F26" s="180"/>
      <c r="G26" s="324"/>
      <c r="H26" s="180"/>
      <c r="I26" s="180"/>
      <c r="J26" s="129"/>
      <c r="K26" s="180"/>
      <c r="L26" s="330"/>
      <c r="M26" s="321"/>
      <c r="N26" s="322"/>
      <c r="P26" s="184"/>
      <c r="Q26" s="184"/>
    </row>
    <row r="27" spans="2:17" x14ac:dyDescent="0.3">
      <c r="B27" s="317"/>
      <c r="C27" s="321"/>
      <c r="D27" s="129"/>
      <c r="E27" s="180"/>
      <c r="F27" s="180"/>
      <c r="G27" s="324"/>
      <c r="H27" s="180"/>
      <c r="I27" s="331" t="s">
        <v>1294</v>
      </c>
      <c r="J27" s="188"/>
      <c r="K27" s="188"/>
      <c r="L27" s="332">
        <f>SUM(F15:F25,L15:L25)</f>
        <v>0</v>
      </c>
      <c r="M27" s="321"/>
      <c r="N27" s="322"/>
      <c r="P27" s="184" t="b">
        <v>0</v>
      </c>
      <c r="Q27" s="184" t="b">
        <v>0</v>
      </c>
    </row>
    <row r="28" spans="2:17" x14ac:dyDescent="0.3">
      <c r="B28" s="317"/>
      <c r="C28" s="321"/>
      <c r="D28" s="180"/>
      <c r="E28" s="180"/>
      <c r="F28" s="180"/>
      <c r="G28" s="473"/>
      <c r="H28" s="180"/>
      <c r="I28" s="180"/>
      <c r="J28" s="180"/>
      <c r="K28" s="180"/>
      <c r="L28" s="180"/>
      <c r="M28" s="321"/>
      <c r="N28" s="322"/>
    </row>
    <row r="29" spans="2:17" x14ac:dyDescent="0.3">
      <c r="B29" s="317"/>
      <c r="C29" s="321"/>
      <c r="D29" s="180"/>
      <c r="E29" s="180"/>
      <c r="F29" s="180"/>
      <c r="G29" s="473"/>
      <c r="H29" s="180"/>
      <c r="I29" s="180"/>
      <c r="J29" s="180"/>
      <c r="K29" s="180"/>
      <c r="L29" s="180"/>
      <c r="M29" s="321"/>
      <c r="N29" s="322"/>
    </row>
    <row r="30" spans="2:17" x14ac:dyDescent="0.3">
      <c r="B30" s="317"/>
      <c r="C30" s="325"/>
      <c r="D30" s="634" t="s">
        <v>1295</v>
      </c>
      <c r="E30" s="634"/>
      <c r="F30" s="634"/>
      <c r="G30" s="634"/>
      <c r="H30" s="634"/>
      <c r="I30" s="634"/>
      <c r="J30" s="634"/>
      <c r="K30" s="634"/>
      <c r="L30" s="634"/>
      <c r="M30" s="321"/>
      <c r="N30" s="322"/>
    </row>
    <row r="31" spans="2:17" x14ac:dyDescent="0.3">
      <c r="B31" s="317"/>
      <c r="C31" s="321"/>
      <c r="D31" s="321"/>
      <c r="E31" s="321"/>
      <c r="F31" s="321"/>
      <c r="G31" s="324"/>
      <c r="H31" s="321"/>
      <c r="I31" s="321"/>
      <c r="J31" s="321"/>
      <c r="K31" s="321"/>
      <c r="L31" s="321"/>
      <c r="M31" s="321"/>
      <c r="N31" s="322"/>
    </row>
    <row r="32" spans="2:17" ht="10.199999999999999" customHeight="1" x14ac:dyDescent="0.3">
      <c r="B32" s="317"/>
      <c r="C32" s="321"/>
      <c r="D32" s="129"/>
      <c r="E32" s="129"/>
      <c r="F32" s="129"/>
      <c r="G32" s="371"/>
      <c r="H32" s="129"/>
      <c r="I32" s="129"/>
      <c r="J32" s="658" t="s">
        <v>1296</v>
      </c>
      <c r="K32" s="658"/>
      <c r="L32" s="129"/>
      <c r="M32" s="321"/>
      <c r="N32" s="322"/>
    </row>
    <row r="33" spans="2:16" ht="14.4" customHeight="1" x14ac:dyDescent="0.3">
      <c r="B33" s="317"/>
      <c r="C33" s="635" t="s">
        <v>1297</v>
      </c>
      <c r="D33" s="635"/>
      <c r="E33" s="635" t="s">
        <v>1298</v>
      </c>
      <c r="F33" s="635"/>
      <c r="G33" s="635"/>
      <c r="H33" s="635" t="s">
        <v>1299</v>
      </c>
      <c r="I33" s="643"/>
      <c r="J33" s="387" t="s">
        <v>1300</v>
      </c>
      <c r="K33" s="390" t="s">
        <v>1301</v>
      </c>
      <c r="L33" s="387" t="s">
        <v>1302</v>
      </c>
      <c r="M33" s="321"/>
      <c r="N33" s="322"/>
    </row>
    <row r="34" spans="2:16" ht="14.4" customHeight="1" x14ac:dyDescent="0.3">
      <c r="B34" s="317"/>
      <c r="C34" s="641">
        <f>_xlfn.XLOOKUP(E34,MAPPING!G:G,MAPPING!B:B,"",)</f>
        <v>0</v>
      </c>
      <c r="D34" s="642"/>
      <c r="E34" s="636"/>
      <c r="F34" s="637"/>
      <c r="G34" s="638"/>
      <c r="H34" s="644">
        <f>_xlfn.XLOOKUP(E34,MAPPING!G:G,MAPPING!H:H,"",)</f>
        <v>0</v>
      </c>
      <c r="I34" s="645"/>
      <c r="J34" s="398" t="str">
        <f>_xlfn.XLOOKUP(C34,MAPPING!B:B,MAPPING!M:M,"",)</f>
        <v/>
      </c>
      <c r="K34" s="394"/>
      <c r="L34" s="391" t="str">
        <f>IFERROR(K34*J34,"")</f>
        <v/>
      </c>
      <c r="M34" s="321"/>
      <c r="N34" s="322"/>
    </row>
    <row r="35" spans="2:16" x14ac:dyDescent="0.3">
      <c r="B35" s="317"/>
      <c r="C35" s="639">
        <f>_xlfn.XLOOKUP(E35,MAPPING!G:G,MAPPING!B:B,"",)</f>
        <v>0</v>
      </c>
      <c r="D35" s="640"/>
      <c r="E35" s="648"/>
      <c r="F35" s="649"/>
      <c r="G35" s="650"/>
      <c r="H35" s="654">
        <f>_xlfn.XLOOKUP(E35,MAPPING!G:G,MAPPING!H:H,"",)</f>
        <v>0</v>
      </c>
      <c r="I35" s="655"/>
      <c r="J35" s="399" t="str">
        <f>_xlfn.XLOOKUP(C35,MAPPING!B:B,MAPPING!M:M,"",)</f>
        <v/>
      </c>
      <c r="K35" s="395"/>
      <c r="L35" s="392" t="str">
        <f t="shared" ref="L35:L48" si="0">IFERROR(K35*J35,"")</f>
        <v/>
      </c>
      <c r="M35" s="321"/>
      <c r="N35" s="322"/>
    </row>
    <row r="36" spans="2:16" x14ac:dyDescent="0.3">
      <c r="B36" s="317"/>
      <c r="C36" s="639">
        <f>_xlfn.XLOOKUP(E36,MAPPING!G:G,MAPPING!B:B,"",)</f>
        <v>0</v>
      </c>
      <c r="D36" s="640"/>
      <c r="E36" s="648"/>
      <c r="F36" s="649"/>
      <c r="G36" s="650"/>
      <c r="H36" s="654">
        <f>_xlfn.XLOOKUP(E36,MAPPING!G:G,MAPPING!H:H,"",)</f>
        <v>0</v>
      </c>
      <c r="I36" s="655"/>
      <c r="J36" s="399" t="str">
        <f>_xlfn.XLOOKUP(C36,MAPPING!B:B,MAPPING!M:M,"",)</f>
        <v/>
      </c>
      <c r="K36" s="395"/>
      <c r="L36" s="392" t="str">
        <f t="shared" si="0"/>
        <v/>
      </c>
      <c r="M36" s="321"/>
      <c r="N36" s="322"/>
    </row>
    <row r="37" spans="2:16" x14ac:dyDescent="0.3">
      <c r="B37" s="317"/>
      <c r="C37" s="639">
        <f>_xlfn.XLOOKUP(E37,MAPPING!G:G,MAPPING!B:B,"",)</f>
        <v>0</v>
      </c>
      <c r="D37" s="640"/>
      <c r="E37" s="648"/>
      <c r="F37" s="649"/>
      <c r="G37" s="650"/>
      <c r="H37" s="654">
        <f>_xlfn.XLOOKUP(E37,MAPPING!G:G,MAPPING!H:H,"",)</f>
        <v>0</v>
      </c>
      <c r="I37" s="655"/>
      <c r="J37" s="399" t="str">
        <f>_xlfn.XLOOKUP(C37,MAPPING!B:B,MAPPING!M:M,"",)</f>
        <v/>
      </c>
      <c r="K37" s="395"/>
      <c r="L37" s="392" t="str">
        <f t="shared" si="0"/>
        <v/>
      </c>
      <c r="M37" s="321"/>
      <c r="N37" s="322"/>
      <c r="P37" s="184"/>
    </row>
    <row r="38" spans="2:16" x14ac:dyDescent="0.3">
      <c r="B38" s="317"/>
      <c r="C38" s="639">
        <f>_xlfn.XLOOKUP(E38,MAPPING!G:G,MAPPING!B:B,"",)</f>
        <v>0</v>
      </c>
      <c r="D38" s="640"/>
      <c r="E38" s="648"/>
      <c r="F38" s="649"/>
      <c r="G38" s="650"/>
      <c r="H38" s="654">
        <f>_xlfn.XLOOKUP(E38,MAPPING!G:G,MAPPING!H:H,"",)</f>
        <v>0</v>
      </c>
      <c r="I38" s="655"/>
      <c r="J38" s="399" t="str">
        <f>_xlfn.XLOOKUP(C38,MAPPING!B:B,MAPPING!M:M,"",)</f>
        <v/>
      </c>
      <c r="K38" s="395"/>
      <c r="L38" s="392" t="str">
        <f t="shared" si="0"/>
        <v/>
      </c>
      <c r="M38" s="321"/>
      <c r="N38" s="322"/>
    </row>
    <row r="39" spans="2:16" x14ac:dyDescent="0.3">
      <c r="B39" s="317"/>
      <c r="C39" s="639">
        <f>_xlfn.XLOOKUP(E39,MAPPING!G:G,MAPPING!B:B,"",)</f>
        <v>0</v>
      </c>
      <c r="D39" s="640"/>
      <c r="E39" s="648"/>
      <c r="F39" s="649"/>
      <c r="G39" s="650"/>
      <c r="H39" s="654">
        <f>_xlfn.XLOOKUP(E39,MAPPING!G:G,MAPPING!H:H,"",)</f>
        <v>0</v>
      </c>
      <c r="I39" s="655"/>
      <c r="J39" s="399" t="str">
        <f>_xlfn.XLOOKUP(C39,MAPPING!B:B,MAPPING!M:M,"",)</f>
        <v/>
      </c>
      <c r="K39" s="395"/>
      <c r="L39" s="392" t="str">
        <f t="shared" si="0"/>
        <v/>
      </c>
      <c r="M39" s="321"/>
      <c r="N39" s="322"/>
      <c r="P39" s="184"/>
    </row>
    <row r="40" spans="2:16" x14ac:dyDescent="0.3">
      <c r="B40" s="317"/>
      <c r="C40" s="639">
        <f>_xlfn.XLOOKUP(E40,MAPPING!G:G,MAPPING!B:B,"",)</f>
        <v>0</v>
      </c>
      <c r="D40" s="640"/>
      <c r="E40" s="648"/>
      <c r="F40" s="649"/>
      <c r="G40" s="650"/>
      <c r="H40" s="654">
        <f>_xlfn.XLOOKUP(E40,MAPPING!G:G,MAPPING!H:H,"",)</f>
        <v>0</v>
      </c>
      <c r="I40" s="655"/>
      <c r="J40" s="399" t="str">
        <f>_xlfn.XLOOKUP(C40,MAPPING!B:B,MAPPING!M:M,"",)</f>
        <v/>
      </c>
      <c r="K40" s="395"/>
      <c r="L40" s="392" t="str">
        <f t="shared" si="0"/>
        <v/>
      </c>
      <c r="M40" s="321"/>
      <c r="N40" s="322"/>
    </row>
    <row r="41" spans="2:16" x14ac:dyDescent="0.3">
      <c r="B41" s="317"/>
      <c r="C41" s="639">
        <f>_xlfn.XLOOKUP(E41,MAPPING!G:G,MAPPING!B:B,"",)</f>
        <v>0</v>
      </c>
      <c r="D41" s="640"/>
      <c r="E41" s="648"/>
      <c r="F41" s="649"/>
      <c r="G41" s="650"/>
      <c r="H41" s="654">
        <f>_xlfn.XLOOKUP(E41,MAPPING!G:G,MAPPING!H:H,"",)</f>
        <v>0</v>
      </c>
      <c r="I41" s="655"/>
      <c r="J41" s="399" t="str">
        <f>_xlfn.XLOOKUP(C41,MAPPING!B:B,MAPPING!M:M,"",)</f>
        <v/>
      </c>
      <c r="K41" s="395"/>
      <c r="L41" s="392" t="str">
        <f t="shared" si="0"/>
        <v/>
      </c>
      <c r="M41" s="321"/>
      <c r="N41" s="322"/>
      <c r="P41" s="184"/>
    </row>
    <row r="42" spans="2:16" x14ac:dyDescent="0.3">
      <c r="B42" s="317"/>
      <c r="C42" s="639">
        <f>_xlfn.XLOOKUP(E42,MAPPING!G:G,MAPPING!B:B,"",)</f>
        <v>0</v>
      </c>
      <c r="D42" s="640"/>
      <c r="E42" s="648"/>
      <c r="F42" s="649"/>
      <c r="G42" s="650"/>
      <c r="H42" s="654">
        <f>_xlfn.XLOOKUP(E42,MAPPING!G:G,MAPPING!H:H,"",)</f>
        <v>0</v>
      </c>
      <c r="I42" s="655"/>
      <c r="J42" s="399" t="str">
        <f>_xlfn.XLOOKUP(C42,MAPPING!B:B,MAPPING!M:M,"",)</f>
        <v/>
      </c>
      <c r="K42" s="395"/>
      <c r="L42" s="392" t="str">
        <f t="shared" si="0"/>
        <v/>
      </c>
      <c r="M42" s="321"/>
      <c r="N42" s="322"/>
      <c r="P42" s="184"/>
    </row>
    <row r="43" spans="2:16" x14ac:dyDescent="0.3">
      <c r="B43" s="317"/>
      <c r="C43" s="639">
        <f>_xlfn.XLOOKUP(E43,MAPPING!G:G,MAPPING!B:B,"",)</f>
        <v>0</v>
      </c>
      <c r="D43" s="640"/>
      <c r="E43" s="648"/>
      <c r="F43" s="649"/>
      <c r="G43" s="650"/>
      <c r="H43" s="654">
        <f>_xlfn.XLOOKUP(E43,MAPPING!G:G,MAPPING!H:H,"",)</f>
        <v>0</v>
      </c>
      <c r="I43" s="655"/>
      <c r="J43" s="399" t="str">
        <f>_xlfn.XLOOKUP(C43,MAPPING!B:B,MAPPING!M:M,"",)</f>
        <v/>
      </c>
      <c r="K43" s="396"/>
      <c r="L43" s="392" t="str">
        <f t="shared" si="0"/>
        <v/>
      </c>
      <c r="M43" s="321"/>
      <c r="N43" s="322"/>
      <c r="P43" s="184"/>
    </row>
    <row r="44" spans="2:16" x14ac:dyDescent="0.3">
      <c r="B44" s="317"/>
      <c r="C44" s="639">
        <f>_xlfn.XLOOKUP(E44,MAPPING!G:G,MAPPING!B:B,"",)</f>
        <v>0</v>
      </c>
      <c r="D44" s="640"/>
      <c r="E44" s="648"/>
      <c r="F44" s="649"/>
      <c r="G44" s="650"/>
      <c r="H44" s="654">
        <f>_xlfn.XLOOKUP(E44,MAPPING!G:G,MAPPING!H:H,"",)</f>
        <v>0</v>
      </c>
      <c r="I44" s="655"/>
      <c r="J44" s="399" t="str">
        <f>_xlfn.XLOOKUP(C44,MAPPING!B:B,MAPPING!M:M,"",)</f>
        <v/>
      </c>
      <c r="K44" s="395"/>
      <c r="L44" s="392" t="str">
        <f t="shared" si="0"/>
        <v/>
      </c>
      <c r="M44" s="321"/>
      <c r="N44" s="322"/>
      <c r="P44" s="184"/>
    </row>
    <row r="45" spans="2:16" x14ac:dyDescent="0.3">
      <c r="B45" s="317"/>
      <c r="C45" s="639">
        <f>_xlfn.XLOOKUP(E45,MAPPING!G:G,MAPPING!B:B,"",)</f>
        <v>0</v>
      </c>
      <c r="D45" s="640"/>
      <c r="E45" s="648"/>
      <c r="F45" s="649"/>
      <c r="G45" s="650"/>
      <c r="H45" s="654">
        <f>_xlfn.XLOOKUP(E45,MAPPING!G:G,MAPPING!H:H,"",)</f>
        <v>0</v>
      </c>
      <c r="I45" s="655"/>
      <c r="J45" s="399" t="str">
        <f>_xlfn.XLOOKUP(C45,MAPPING!B:B,MAPPING!M:M,"",)</f>
        <v/>
      </c>
      <c r="K45" s="395"/>
      <c r="L45" s="392" t="str">
        <f t="shared" si="0"/>
        <v/>
      </c>
      <c r="M45" s="321"/>
      <c r="N45" s="322"/>
    </row>
    <row r="46" spans="2:16" x14ac:dyDescent="0.3">
      <c r="B46" s="317"/>
      <c r="C46" s="639">
        <f>_xlfn.XLOOKUP(E46,MAPPING!G:G,MAPPING!B:B,"",)</f>
        <v>0</v>
      </c>
      <c r="D46" s="640"/>
      <c r="E46" s="648"/>
      <c r="F46" s="649"/>
      <c r="G46" s="650"/>
      <c r="H46" s="654">
        <f>_xlfn.XLOOKUP(E46,MAPPING!G:G,MAPPING!H:H,"",)</f>
        <v>0</v>
      </c>
      <c r="I46" s="655"/>
      <c r="J46" s="399" t="str">
        <f>_xlfn.XLOOKUP(C46,MAPPING!B:B,MAPPING!M:M,"",)</f>
        <v/>
      </c>
      <c r="K46" s="395"/>
      <c r="L46" s="392" t="str">
        <f t="shared" si="0"/>
        <v/>
      </c>
      <c r="M46" s="321"/>
      <c r="N46" s="322"/>
      <c r="P46" s="184"/>
    </row>
    <row r="47" spans="2:16" x14ac:dyDescent="0.3">
      <c r="B47" s="317"/>
      <c r="C47" s="639">
        <f>_xlfn.XLOOKUP(E47,MAPPING!G:G,MAPPING!B:B,"",)</f>
        <v>0</v>
      </c>
      <c r="D47" s="640"/>
      <c r="E47" s="648"/>
      <c r="F47" s="649"/>
      <c r="G47" s="650"/>
      <c r="H47" s="654">
        <f>_xlfn.XLOOKUP(E47,MAPPING!G:G,MAPPING!H:H,"",)</f>
        <v>0</v>
      </c>
      <c r="I47" s="655"/>
      <c r="J47" s="399" t="str">
        <f>_xlfn.XLOOKUP(C47,MAPPING!B:B,MAPPING!M:M,"",)</f>
        <v/>
      </c>
      <c r="K47" s="395"/>
      <c r="L47" s="392" t="str">
        <f t="shared" si="0"/>
        <v/>
      </c>
      <c r="M47" s="321"/>
      <c r="N47" s="322"/>
    </row>
    <row r="48" spans="2:16" x14ac:dyDescent="0.3">
      <c r="B48" s="317"/>
      <c r="C48" s="646">
        <f>_xlfn.XLOOKUP(E48,MAPPING!G:G,MAPPING!B:B,"",)</f>
        <v>0</v>
      </c>
      <c r="D48" s="647"/>
      <c r="E48" s="651"/>
      <c r="F48" s="652"/>
      <c r="G48" s="653"/>
      <c r="H48" s="656">
        <f>_xlfn.XLOOKUP(E48,MAPPING!G:G,MAPPING!H:H,"",)</f>
        <v>0</v>
      </c>
      <c r="I48" s="657"/>
      <c r="J48" s="400" t="str">
        <f>_xlfn.XLOOKUP(C48,MAPPING!B:B,MAPPING!M:M,"",)</f>
        <v/>
      </c>
      <c r="K48" s="397"/>
      <c r="L48" s="393" t="str">
        <f t="shared" si="0"/>
        <v/>
      </c>
      <c r="M48" s="321"/>
      <c r="N48" s="322"/>
      <c r="P48" s="184"/>
    </row>
    <row r="49" spans="2:14" ht="14.4" customHeight="1" x14ac:dyDescent="0.3">
      <c r="B49" s="317"/>
      <c r="C49" s="635" t="s">
        <v>1279</v>
      </c>
      <c r="D49" s="635"/>
      <c r="E49" s="635"/>
      <c r="F49" s="635"/>
      <c r="G49" s="635"/>
      <c r="H49" s="635"/>
      <c r="I49" s="635"/>
      <c r="J49" s="635"/>
      <c r="K49" s="388">
        <f>SUM(K34:K48)</f>
        <v>0</v>
      </c>
      <c r="L49" s="389">
        <f>SUM(L34:L48)</f>
        <v>0</v>
      </c>
      <c r="M49" s="321"/>
      <c r="N49" s="322"/>
    </row>
    <row r="50" spans="2:14" x14ac:dyDescent="0.3">
      <c r="B50" s="317"/>
      <c r="C50" s="321"/>
      <c r="D50" s="123"/>
      <c r="E50" s="123"/>
      <c r="F50" s="123"/>
      <c r="G50" s="471"/>
      <c r="H50" s="129"/>
      <c r="I50" s="128"/>
      <c r="J50" s="129"/>
      <c r="K50" s="129"/>
      <c r="L50" s="128"/>
      <c r="M50" s="321"/>
      <c r="N50" s="322"/>
    </row>
    <row r="51" spans="2:14" x14ac:dyDescent="0.3">
      <c r="B51" s="317"/>
      <c r="C51" s="321"/>
      <c r="D51" s="123"/>
      <c r="E51" s="123"/>
      <c r="F51" s="333"/>
      <c r="G51" s="471"/>
      <c r="H51" s="123"/>
      <c r="I51" s="331" t="s">
        <v>1294</v>
      </c>
      <c r="J51" s="129"/>
      <c r="K51" s="188"/>
      <c r="L51" s="334">
        <f>L27</f>
        <v>0</v>
      </c>
      <c r="M51" s="335"/>
      <c r="N51" s="322"/>
    </row>
    <row r="52" spans="2:14" ht="14.4" thickBot="1" x14ac:dyDescent="0.35">
      <c r="B52" s="317"/>
      <c r="C52" s="321"/>
      <c r="D52" s="321"/>
      <c r="E52" s="321"/>
      <c r="F52" s="321"/>
      <c r="G52" s="324"/>
      <c r="H52" s="123"/>
      <c r="I52" s="331" t="s">
        <v>1303</v>
      </c>
      <c r="J52" s="129"/>
      <c r="K52" s="188"/>
      <c r="L52" s="189">
        <f>L49</f>
        <v>0</v>
      </c>
      <c r="M52" s="321"/>
      <c r="N52" s="322"/>
    </row>
    <row r="53" spans="2:14" ht="14.4" thickTop="1" x14ac:dyDescent="0.3">
      <c r="B53" s="317"/>
      <c r="C53" s="321"/>
      <c r="D53" s="321"/>
      <c r="E53" s="321"/>
      <c r="F53" s="321"/>
      <c r="G53" s="324"/>
      <c r="H53" s="124"/>
      <c r="I53" s="336" t="s">
        <v>1304</v>
      </c>
      <c r="J53" s="123"/>
      <c r="K53" s="123"/>
      <c r="L53" s="337">
        <f>L51-L52</f>
        <v>0</v>
      </c>
      <c r="M53" s="321"/>
      <c r="N53" s="322"/>
    </row>
    <row r="54" spans="2:14" x14ac:dyDescent="0.3">
      <c r="B54" s="317"/>
      <c r="C54" s="338"/>
      <c r="D54" s="338"/>
      <c r="E54" s="338"/>
      <c r="F54" s="321"/>
      <c r="G54" s="324"/>
      <c r="H54" s="124"/>
      <c r="I54" s="123"/>
      <c r="J54" s="123"/>
      <c r="K54" s="123"/>
      <c r="L54" s="129"/>
      <c r="M54" s="321"/>
      <c r="N54" s="322"/>
    </row>
    <row r="55" spans="2:14" x14ac:dyDescent="0.3">
      <c r="B55" s="317"/>
      <c r="C55" s="321"/>
      <c r="D55" s="321"/>
      <c r="E55" s="321"/>
      <c r="F55" s="321"/>
      <c r="G55" s="324"/>
      <c r="H55" s="180"/>
      <c r="I55" s="185"/>
      <c r="J55" s="180"/>
      <c r="K55" s="180"/>
      <c r="L55" s="185"/>
      <c r="M55" s="321"/>
      <c r="N55" s="322"/>
    </row>
    <row r="56" spans="2:14" x14ac:dyDescent="0.3">
      <c r="B56" s="339"/>
      <c r="C56" s="340"/>
      <c r="D56" s="340"/>
      <c r="E56" s="340"/>
      <c r="F56" s="340"/>
      <c r="G56" s="474"/>
      <c r="H56" s="341"/>
      <c r="I56" s="342"/>
      <c r="J56" s="341"/>
      <c r="K56" s="341"/>
      <c r="L56" s="342"/>
      <c r="M56" s="340"/>
      <c r="N56" s="343"/>
    </row>
  </sheetData>
  <mergeCells count="54">
    <mergeCell ref="G11:L11"/>
    <mergeCell ref="G13:L13"/>
    <mergeCell ref="E35:G35"/>
    <mergeCell ref="E36:G36"/>
    <mergeCell ref="E37:G37"/>
    <mergeCell ref="H35:I35"/>
    <mergeCell ref="E38:G38"/>
    <mergeCell ref="E39:G39"/>
    <mergeCell ref="H47:I47"/>
    <mergeCell ref="H48:I48"/>
    <mergeCell ref="J32:K32"/>
    <mergeCell ref="H41:I41"/>
    <mergeCell ref="H42:I42"/>
    <mergeCell ref="H43:I43"/>
    <mergeCell ref="H44:I44"/>
    <mergeCell ref="H45:I45"/>
    <mergeCell ref="H46:I46"/>
    <mergeCell ref="H40:I40"/>
    <mergeCell ref="H36:I36"/>
    <mergeCell ref="H37:I37"/>
    <mergeCell ref="H38:I38"/>
    <mergeCell ref="H39:I39"/>
    <mergeCell ref="C48:D48"/>
    <mergeCell ref="E40:G40"/>
    <mergeCell ref="C41:D41"/>
    <mergeCell ref="C42:D42"/>
    <mergeCell ref="C43:D43"/>
    <mergeCell ref="C44:D44"/>
    <mergeCell ref="C45:D45"/>
    <mergeCell ref="C46:D46"/>
    <mergeCell ref="E47:G47"/>
    <mergeCell ref="E48:G48"/>
    <mergeCell ref="E45:G45"/>
    <mergeCell ref="E46:G46"/>
    <mergeCell ref="E41:G41"/>
    <mergeCell ref="E42:G42"/>
    <mergeCell ref="E43:G43"/>
    <mergeCell ref="E44:G44"/>
    <mergeCell ref="C4:M4"/>
    <mergeCell ref="D30:L30"/>
    <mergeCell ref="C49:J49"/>
    <mergeCell ref="E33:G33"/>
    <mergeCell ref="E34:G34"/>
    <mergeCell ref="C35:D35"/>
    <mergeCell ref="C36:D36"/>
    <mergeCell ref="C37:D37"/>
    <mergeCell ref="C38:D38"/>
    <mergeCell ref="C39:D39"/>
    <mergeCell ref="C40:D40"/>
    <mergeCell ref="C33:D33"/>
    <mergeCell ref="C34:D34"/>
    <mergeCell ref="H33:I33"/>
    <mergeCell ref="H34:I34"/>
    <mergeCell ref="C47:D47"/>
  </mergeCells>
  <conditionalFormatting sqref="L53">
    <cfRule type="cellIs" dxfId="40" priority="1" operator="lessThan">
      <formula>0</formula>
    </cfRule>
  </conditionalFormatting>
  <printOptions horizontalCentered="1"/>
  <pageMargins left="0.25" right="0.25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293926-4725-48D6-AFF5-A8B121687239}">
          <x14:formula1>
            <xm:f>MAPPING!$G:$G</xm:f>
          </x14:formula1>
          <xm:sqref>E34:G48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64A64-6678-4661-A258-A0E4DD488877}">
  <sheetPr>
    <tabColor theme="3"/>
    <pageSetUpPr fitToPage="1"/>
  </sheetPr>
  <dimension ref="B1:AE4247"/>
  <sheetViews>
    <sheetView showGridLines="0" zoomScaleNormal="100" zoomScaleSheetLayoutView="80" workbookViewId="0">
      <pane xSplit="6" ySplit="11" topLeftCell="G71" activePane="bottomRight" state="frozen"/>
      <selection pane="topRight" activeCell="B27" sqref="B27"/>
      <selection pane="bottomLeft" activeCell="B27" sqref="B27"/>
      <selection pane="bottomRight" activeCell="D12" sqref="D12"/>
    </sheetView>
  </sheetViews>
  <sheetFormatPr defaultRowHeight="15.6" x14ac:dyDescent="0.3"/>
  <cols>
    <col min="1" max="1" width="3" customWidth="1"/>
    <col min="2" max="2" width="17.88671875" customWidth="1"/>
    <col min="3" max="3" width="28.88671875" style="67" customWidth="1"/>
    <col min="4" max="4" width="25.88671875" style="67" customWidth="1"/>
    <col min="5" max="6" width="23.5546875" style="67" customWidth="1"/>
    <col min="11" max="11" width="8.88671875" style="287" hidden="1" customWidth="1"/>
    <col min="12" max="22" width="8.88671875" hidden="1" customWidth="1"/>
    <col min="23" max="23" width="1.6640625" hidden="1" customWidth="1"/>
    <col min="24" max="24" width="8.88671875" hidden="1" customWidth="1"/>
    <col min="25" max="25" width="1.6640625" hidden="1" customWidth="1"/>
    <col min="26" max="26" width="8.88671875" hidden="1" customWidth="1"/>
    <col min="27" max="27" width="1.6640625" hidden="1" customWidth="1"/>
    <col min="28" max="30" width="8.88671875" hidden="1" customWidth="1"/>
  </cols>
  <sheetData>
    <row r="1" spans="2:31" ht="25.8" x14ac:dyDescent="0.3">
      <c r="B1" s="112" t="s">
        <v>1352</v>
      </c>
      <c r="J1" s="344"/>
      <c r="AE1" s="344"/>
    </row>
    <row r="2" spans="2:31" ht="17.399999999999999" x14ac:dyDescent="0.3">
      <c r="B2" s="139" t="s">
        <v>299</v>
      </c>
      <c r="C2" s="140" t="str">
        <f>IF(INDEX!C3="","",INDEX!C3)</f>
        <v>Outlet Name</v>
      </c>
      <c r="E2" s="139" t="s">
        <v>323</v>
      </c>
      <c r="F2" s="140" t="str">
        <f>IF(INDEX!C9="","",INDEX!C9)</f>
        <v>Area</v>
      </c>
    </row>
    <row r="3" spans="2:31" ht="6" customHeight="1" x14ac:dyDescent="0.3">
      <c r="B3" s="139"/>
      <c r="C3" s="140"/>
      <c r="D3" s="68"/>
      <c r="E3" s="139"/>
      <c r="F3" s="140"/>
    </row>
    <row r="4" spans="2:31" ht="17.399999999999999" x14ac:dyDescent="0.3">
      <c r="B4" s="139" t="s">
        <v>304</v>
      </c>
      <c r="C4" s="140" t="str">
        <f>IF(INDEX!C5="","",INDEX!C5)</f>
        <v>Outlet Company Limited</v>
      </c>
      <c r="E4" s="139" t="s">
        <v>329</v>
      </c>
      <c r="F4" s="140" t="str">
        <f>IF(INDEX!C11="","",INDEX!C11)</f>
        <v>Agent name</v>
      </c>
    </row>
    <row r="5" spans="2:31" ht="6" customHeight="1" x14ac:dyDescent="0.3">
      <c r="B5" s="139"/>
      <c r="C5" s="140"/>
      <c r="D5" s="68"/>
      <c r="E5" s="139"/>
      <c r="F5" s="140"/>
    </row>
    <row r="6" spans="2:31" ht="17.399999999999999" x14ac:dyDescent="0.3">
      <c r="B6" s="139" t="s">
        <v>317</v>
      </c>
      <c r="C6" s="140" t="str">
        <f>IF(INDEX!C7="","",INDEX!C7)</f>
        <v>Name of BDE</v>
      </c>
      <c r="E6" s="139" t="s">
        <v>1353</v>
      </c>
      <c r="F6" s="140" t="str">
        <f>IF(INDEX!C13="","",INDEX!C13)</f>
        <v>Manager Name</v>
      </c>
    </row>
    <row r="7" spans="2:31" s="1" customFormat="1" ht="5.25" customHeight="1" x14ac:dyDescent="0.3">
      <c r="D7" s="140"/>
      <c r="E7" s="109"/>
      <c r="F7" s="110"/>
    </row>
    <row r="8" spans="2:31" s="1" customFormat="1" ht="14.4" x14ac:dyDescent="0.3">
      <c r="C8" s="109"/>
      <c r="D8" s="109"/>
      <c r="E8" s="109"/>
      <c r="F8" s="109"/>
    </row>
    <row r="9" spans="2:31" s="1" customFormat="1" ht="5.25" customHeight="1" x14ac:dyDescent="0.3">
      <c r="C9" s="109"/>
      <c r="D9" s="109"/>
      <c r="E9" s="109"/>
      <c r="F9" s="109"/>
      <c r="G9" s="109"/>
      <c r="H9" s="109"/>
      <c r="I9" s="109"/>
      <c r="J9" s="109"/>
      <c r="K9" s="111"/>
    </row>
    <row r="10" spans="2:31" x14ac:dyDescent="0.3">
      <c r="B10" s="346" t="s">
        <v>1354</v>
      </c>
      <c r="C10" s="345"/>
      <c r="D10" s="301">
        <f>SUBTOTAL(9, D12:D59)</f>
        <v>0</v>
      </c>
      <c r="E10" s="302">
        <f>SUBTOTAL(9, E12:E59)</f>
        <v>0</v>
      </c>
      <c r="F10" s="302">
        <f>SUBTOTAL(9, F12:F59)</f>
        <v>0</v>
      </c>
    </row>
    <row r="11" spans="2:31" ht="20.399999999999999" x14ac:dyDescent="0.3">
      <c r="B11" s="284" t="s">
        <v>1355</v>
      </c>
      <c r="C11" s="284" t="s">
        <v>1356</v>
      </c>
      <c r="D11" s="285" t="s">
        <v>1357</v>
      </c>
      <c r="E11" s="286" t="s">
        <v>1358</v>
      </c>
      <c r="F11" s="285" t="s">
        <v>1359</v>
      </c>
      <c r="K11" s="289" t="s">
        <v>1360</v>
      </c>
      <c r="L11" s="289" t="s">
        <v>310</v>
      </c>
      <c r="M11" s="290" t="s">
        <v>10</v>
      </c>
      <c r="N11" s="291" t="s">
        <v>11</v>
      </c>
      <c r="O11" s="291" t="s">
        <v>12</v>
      </c>
      <c r="P11" s="292" t="s">
        <v>1361</v>
      </c>
      <c r="Q11" s="291" t="s">
        <v>13</v>
      </c>
      <c r="R11" s="292" t="s">
        <v>14</v>
      </c>
      <c r="S11" s="293" t="s">
        <v>15</v>
      </c>
      <c r="T11" s="277" t="s">
        <v>1362</v>
      </c>
      <c r="U11" s="294" t="s">
        <v>1363</v>
      </c>
      <c r="V11" s="295" t="s">
        <v>1364</v>
      </c>
      <c r="W11" s="104" t="s">
        <v>1316</v>
      </c>
      <c r="X11" s="296" t="s">
        <v>1365</v>
      </c>
      <c r="Y11" s="104" t="s">
        <v>1316</v>
      </c>
      <c r="Z11" s="296" t="s">
        <v>1366</v>
      </c>
      <c r="AA11" s="104" t="s">
        <v>1316</v>
      </c>
      <c r="AB11" s="297" t="s">
        <v>1367</v>
      </c>
      <c r="AC11" s="298" t="s">
        <v>1368</v>
      </c>
      <c r="AD11" s="299" t="s">
        <v>1369</v>
      </c>
    </row>
    <row r="12" spans="2:31" ht="14.4" x14ac:dyDescent="0.3">
      <c r="B12" s="288" t="s">
        <v>1370</v>
      </c>
      <c r="C12" s="160" t="s">
        <v>1371</v>
      </c>
      <c r="D12" s="160" t="str">
        <f t="shared" ref="D12:D43" si="0">IF(SUMIF($T:$T, C12, $X:$X)=0, "", SUMIF($T:$T, C12, $X:$X))</f>
        <v/>
      </c>
      <c r="E12" s="300" t="str">
        <f t="shared" ref="E12:E43" si="1">IF(SUMIF($T:$T, C12, $U:$U)=0, "", SUMIF($T:$T, C12, $U:$U))</f>
        <v/>
      </c>
      <c r="F12" s="300" t="str">
        <f t="shared" ref="F12:F43" si="2">IF(SUMIF($T:$T, C12, $V:$V)=0, "", SUMIF($T:$T, C12, $V:$V))</f>
        <v/>
      </c>
      <c r="K12" s="287">
        <v>1</v>
      </c>
      <c r="L12" t="str" cm="1">
        <f t="array" ref="L12:AD364">'01'!B13:T365</f>
        <v>04-SPWHI-07007491</v>
      </c>
      <c r="M12" t="str">
        <v>TEG</v>
      </c>
      <c r="N12" t="str">
        <v>Single Malt Scotch</v>
      </c>
      <c r="O12" t="str">
        <v>The Macallan</v>
      </c>
      <c r="P12" t="str">
        <v>MAC</v>
      </c>
      <c r="Q12" t="str">
        <v>The Macallan Sherry Oak 12YO</v>
      </c>
      <c r="R12" t="str">
        <v>700ml</v>
      </c>
      <c r="S12">
        <v>12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2:31" ht="14.4" x14ac:dyDescent="0.3">
      <c r="B13" s="288" t="s">
        <v>1370</v>
      </c>
      <c r="C13" s="160" t="s">
        <v>1372</v>
      </c>
      <c r="D13" s="160" t="str">
        <f t="shared" si="0"/>
        <v/>
      </c>
      <c r="E13" s="300" t="str">
        <f t="shared" si="1"/>
        <v/>
      </c>
      <c r="F13" s="300" t="str">
        <f t="shared" si="2"/>
        <v/>
      </c>
      <c r="K13" s="287">
        <v>1</v>
      </c>
      <c r="L13" t="str">
        <v>04-SPWHI-07017065</v>
      </c>
      <c r="M13" t="str">
        <v>TEG</v>
      </c>
      <c r="N13" t="str">
        <v>Single Malt Scotch</v>
      </c>
      <c r="O13" t="str">
        <v>The Macallan</v>
      </c>
      <c r="P13" t="str">
        <v>MAC</v>
      </c>
      <c r="Q13" t="str">
        <v>The Macallan Sherry Oak 18YO</v>
      </c>
      <c r="R13" t="str">
        <v>700ml</v>
      </c>
      <c r="S13">
        <v>6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2:31" ht="14.4" x14ac:dyDescent="0.3">
      <c r="B14" s="288" t="s">
        <v>1370</v>
      </c>
      <c r="C14" s="160" t="s">
        <v>1373</v>
      </c>
      <c r="D14" s="160" t="str">
        <f t="shared" si="0"/>
        <v/>
      </c>
      <c r="E14" s="300" t="str">
        <f t="shared" si="1"/>
        <v/>
      </c>
      <c r="F14" s="300" t="str">
        <f t="shared" si="2"/>
        <v/>
      </c>
      <c r="K14" s="287">
        <v>1</v>
      </c>
      <c r="L14" t="str">
        <v>04-SPWHI-07006031</v>
      </c>
      <c r="M14" t="str">
        <v>TEG</v>
      </c>
      <c r="N14" t="str">
        <v>Single Malt Scotch</v>
      </c>
      <c r="O14" t="str">
        <v>The Macallan</v>
      </c>
      <c r="P14" t="str">
        <v>MAC</v>
      </c>
      <c r="Q14" t="str">
        <v>The Macallan Sherry Oak 25YO</v>
      </c>
      <c r="R14" t="str">
        <v>700ml</v>
      </c>
      <c r="S14">
        <v>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2:31" ht="14.4" x14ac:dyDescent="0.3">
      <c r="B15" s="288" t="s">
        <v>1370</v>
      </c>
      <c r="C15" s="160" t="s">
        <v>1374</v>
      </c>
      <c r="D15" s="160" t="str">
        <f t="shared" si="0"/>
        <v/>
      </c>
      <c r="E15" s="300" t="str">
        <f t="shared" si="1"/>
        <v/>
      </c>
      <c r="F15" s="300" t="str">
        <f t="shared" si="2"/>
        <v/>
      </c>
      <c r="K15" s="287">
        <v>1</v>
      </c>
      <c r="L15" t="str">
        <v>04-SPWHI-07006048</v>
      </c>
      <c r="M15" t="str">
        <v>TEG</v>
      </c>
      <c r="N15" t="str">
        <v>Single Malt Scotch</v>
      </c>
      <c r="O15" t="str">
        <v>The Macallan</v>
      </c>
      <c r="P15" t="str">
        <v>MAC</v>
      </c>
      <c r="Q15" t="str">
        <v>The Macallan Sherry Oak 30YO</v>
      </c>
      <c r="R15" t="str">
        <v>700ml</v>
      </c>
      <c r="S15">
        <v>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2:31" ht="14.4" x14ac:dyDescent="0.3">
      <c r="B16" s="288" t="s">
        <v>1370</v>
      </c>
      <c r="C16" s="160" t="s">
        <v>1375</v>
      </c>
      <c r="D16" s="160" t="str">
        <f t="shared" si="0"/>
        <v/>
      </c>
      <c r="E16" s="300" t="str">
        <f t="shared" si="1"/>
        <v/>
      </c>
      <c r="F16" s="300" t="str">
        <f t="shared" si="2"/>
        <v/>
      </c>
      <c r="K16" s="287">
        <v>1</v>
      </c>
      <c r="L16" t="str">
        <v>04-SPWHI-07003009</v>
      </c>
      <c r="M16" t="str">
        <v>TEG</v>
      </c>
      <c r="N16" t="str">
        <v>Single Malt Scotch</v>
      </c>
      <c r="O16" t="str">
        <v>The Macallan</v>
      </c>
      <c r="P16" t="str">
        <v>MAC</v>
      </c>
      <c r="Q16" t="str">
        <v>The Macallan Double Cask 12YO</v>
      </c>
      <c r="R16" t="str">
        <v>700ml</v>
      </c>
      <c r="S16">
        <v>12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2:30" ht="14.4" x14ac:dyDescent="0.3">
      <c r="B17" s="288" t="s">
        <v>1370</v>
      </c>
      <c r="C17" s="160" t="s">
        <v>1376</v>
      </c>
      <c r="D17" s="160" t="str">
        <f t="shared" si="0"/>
        <v/>
      </c>
      <c r="E17" s="300" t="str">
        <f t="shared" si="1"/>
        <v/>
      </c>
      <c r="F17" s="300" t="str">
        <f t="shared" si="2"/>
        <v/>
      </c>
      <c r="K17" s="287">
        <v>1</v>
      </c>
      <c r="L17" t="str">
        <v>04-SPWHI-07007700</v>
      </c>
      <c r="M17" t="str">
        <v>TEG</v>
      </c>
      <c r="N17" t="str">
        <v>Single Malt Scotch</v>
      </c>
      <c r="O17" t="str">
        <v>The Macallan</v>
      </c>
      <c r="P17" t="str">
        <v>MAC</v>
      </c>
      <c r="Q17" t="str">
        <v>The Macallan Double Cask 15YO</v>
      </c>
      <c r="R17" t="str">
        <v>700ml</v>
      </c>
      <c r="S17">
        <v>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2:30" ht="14.4" x14ac:dyDescent="0.3">
      <c r="B18" s="288" t="s">
        <v>1370</v>
      </c>
      <c r="C18" s="160" t="s">
        <v>1377</v>
      </c>
      <c r="D18" s="160" t="str">
        <f t="shared" si="0"/>
        <v/>
      </c>
      <c r="E18" s="300" t="str">
        <f t="shared" si="1"/>
        <v/>
      </c>
      <c r="F18" s="300" t="str">
        <f t="shared" si="2"/>
        <v/>
      </c>
      <c r="K18" s="287">
        <v>1</v>
      </c>
      <c r="L18" t="str">
        <v>04-SPWHI-07009254</v>
      </c>
      <c r="M18" t="str">
        <v>TEG</v>
      </c>
      <c r="N18" t="str">
        <v>Single Malt Scotch</v>
      </c>
      <c r="O18" t="str">
        <v>The Macallan</v>
      </c>
      <c r="P18" t="str">
        <v>MAC</v>
      </c>
      <c r="Q18" t="str">
        <v>The Macallan Double Cask 18YO</v>
      </c>
      <c r="R18" t="str">
        <v>700ml</v>
      </c>
      <c r="S18">
        <v>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2:30" ht="14.4" x14ac:dyDescent="0.3">
      <c r="B19" s="288" t="s">
        <v>1370</v>
      </c>
      <c r="C19" s="160" t="s">
        <v>1378</v>
      </c>
      <c r="D19" s="160" t="str">
        <f t="shared" si="0"/>
        <v/>
      </c>
      <c r="E19" s="300" t="str">
        <f t="shared" si="1"/>
        <v/>
      </c>
      <c r="F19" s="300" t="str">
        <f t="shared" si="2"/>
        <v/>
      </c>
      <c r="K19" s="287">
        <v>1</v>
      </c>
      <c r="L19" t="str">
        <v>04-SPWHI-07000311</v>
      </c>
      <c r="M19" t="str">
        <v>TEG</v>
      </c>
      <c r="N19" t="str">
        <v>Single Malt Scotch</v>
      </c>
      <c r="O19" t="str">
        <v>The Macallan</v>
      </c>
      <c r="P19" t="str">
        <v>MAC</v>
      </c>
      <c r="Q19" t="str">
        <v>The Macallan Double Cask 30YO</v>
      </c>
      <c r="R19" t="str">
        <v>700ml</v>
      </c>
      <c r="S19">
        <v>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2:30" ht="14.4" x14ac:dyDescent="0.3">
      <c r="B20" s="288" t="s">
        <v>1370</v>
      </c>
      <c r="C20" s="160" t="s">
        <v>1379</v>
      </c>
      <c r="D20" s="160" t="str">
        <f t="shared" si="0"/>
        <v/>
      </c>
      <c r="E20" s="300" t="str">
        <f t="shared" si="1"/>
        <v/>
      </c>
      <c r="F20" s="300" t="str">
        <f t="shared" si="2"/>
        <v/>
      </c>
      <c r="K20" s="287">
        <v>1</v>
      </c>
      <c r="L20" t="str">
        <v>04-SPWHI-07000796</v>
      </c>
      <c r="M20" t="str">
        <v>TEG</v>
      </c>
      <c r="N20" t="str">
        <v>Single Malt Scotch</v>
      </c>
      <c r="O20" t="str">
        <v>The Macallan</v>
      </c>
      <c r="P20" t="str">
        <v>MAC</v>
      </c>
      <c r="Q20" t="str">
        <v>The Macallan Triple Cask 12YO</v>
      </c>
      <c r="R20" t="str">
        <v>700ml</v>
      </c>
      <c r="S20">
        <v>12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2:30" ht="14.4" x14ac:dyDescent="0.3">
      <c r="B21" s="288" t="s">
        <v>1370</v>
      </c>
      <c r="C21" s="160" t="s">
        <v>1380</v>
      </c>
      <c r="D21" s="160" t="str">
        <f t="shared" si="0"/>
        <v/>
      </c>
      <c r="E21" s="300" t="str">
        <f t="shared" si="1"/>
        <v/>
      </c>
      <c r="F21" s="300" t="str">
        <f t="shared" si="2"/>
        <v/>
      </c>
      <c r="K21" s="287">
        <v>1</v>
      </c>
      <c r="L21" t="str">
        <v>04-24HMN-07002650</v>
      </c>
      <c r="M21" t="str">
        <v>TEG</v>
      </c>
      <c r="N21" t="str">
        <v>Single Malt Scotch</v>
      </c>
      <c r="O21" t="str">
        <v>The Macallan</v>
      </c>
      <c r="P21" t="str">
        <v>MAC</v>
      </c>
      <c r="Q21" t="str">
        <v>The Macallan Harmony Vibrant Oak</v>
      </c>
      <c r="R21" t="str">
        <v>700ml</v>
      </c>
      <c r="S21">
        <v>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2:30" ht="14.4" x14ac:dyDescent="0.3">
      <c r="B22" s="288" t="s">
        <v>1370</v>
      </c>
      <c r="C22" s="160" t="s">
        <v>1381</v>
      </c>
      <c r="D22" s="160" t="str">
        <f t="shared" si="0"/>
        <v/>
      </c>
      <c r="E22" s="300" t="str">
        <f t="shared" si="1"/>
        <v/>
      </c>
      <c r="F22" s="300" t="str">
        <f t="shared" si="2"/>
        <v/>
      </c>
      <c r="K22" s="287">
        <v>1</v>
      </c>
      <c r="L22" t="str">
        <v>04-23WHI-07002322</v>
      </c>
      <c r="M22" t="str">
        <v>TEG</v>
      </c>
      <c r="N22" t="str">
        <v>Single Malt Scotch</v>
      </c>
      <c r="O22" t="str">
        <v>The Macallan</v>
      </c>
      <c r="P22" t="str">
        <v>MAC</v>
      </c>
      <c r="Q22" t="str">
        <v>The Macallan Harmony Collection Amber Meadow</v>
      </c>
      <c r="R22" t="str">
        <v>700ml</v>
      </c>
      <c r="S22">
        <v>12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2:30" ht="14.4" x14ac:dyDescent="0.3">
      <c r="B23" s="288" t="s">
        <v>1370</v>
      </c>
      <c r="C23" s="160" t="s">
        <v>1382</v>
      </c>
      <c r="D23" s="160" t="str">
        <f t="shared" si="0"/>
        <v/>
      </c>
      <c r="E23" s="300" t="str">
        <f t="shared" si="1"/>
        <v/>
      </c>
      <c r="F23" s="300" t="str">
        <f t="shared" si="2"/>
        <v/>
      </c>
      <c r="K23" s="287">
        <v>1</v>
      </c>
      <c r="L23" t="str">
        <v>04-SPWHI-07000557</v>
      </c>
      <c r="M23" t="str">
        <v>TEG</v>
      </c>
      <c r="N23" t="str">
        <v>Single Malt Scotch</v>
      </c>
      <c r="O23" t="str">
        <v>The Macallan</v>
      </c>
      <c r="P23" t="str">
        <v>MAC</v>
      </c>
      <c r="Q23" t="str">
        <v>The Macallan Harmony Collection</v>
      </c>
      <c r="R23" t="str">
        <v>700ml</v>
      </c>
      <c r="S23">
        <v>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2:30" ht="14.4" x14ac:dyDescent="0.3">
      <c r="B24" s="288" t="s">
        <v>1370</v>
      </c>
      <c r="C24" s="160" t="s">
        <v>1383</v>
      </c>
      <c r="D24" s="160" t="str">
        <f t="shared" si="0"/>
        <v/>
      </c>
      <c r="E24" s="300" t="str">
        <f t="shared" si="1"/>
        <v/>
      </c>
      <c r="F24" s="300" t="str">
        <f t="shared" si="2"/>
        <v/>
      </c>
      <c r="K24" s="287">
        <v>1</v>
      </c>
      <c r="L24" t="str">
        <v>04-SPWHI-07001226</v>
      </c>
      <c r="M24" t="str">
        <v>TEG</v>
      </c>
      <c r="N24" t="str">
        <v>Single Malt Scotch</v>
      </c>
      <c r="O24" t="str">
        <v>The Macallan</v>
      </c>
      <c r="P24" t="str">
        <v>MAC</v>
      </c>
      <c r="Q24" t="str">
        <v>The Macallan Harmony Collection Intense Arabica</v>
      </c>
      <c r="R24" t="str">
        <v>700ml</v>
      </c>
      <c r="S24">
        <v>6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2:30" ht="14.4" x14ac:dyDescent="0.3">
      <c r="B25" s="288" t="s">
        <v>1370</v>
      </c>
      <c r="C25" s="160" t="s">
        <v>1384</v>
      </c>
      <c r="D25" s="160" t="str">
        <f t="shared" si="0"/>
        <v/>
      </c>
      <c r="E25" s="300" t="str">
        <f t="shared" si="1"/>
        <v/>
      </c>
      <c r="F25" s="300" t="str">
        <f t="shared" si="2"/>
        <v/>
      </c>
      <c r="K25" s="287">
        <v>1</v>
      </c>
      <c r="L25" t="str">
        <v>04-25HMN-07002971</v>
      </c>
      <c r="M25" t="str">
        <v>TEG</v>
      </c>
      <c r="N25" t="str">
        <v>Single Malt Scotch</v>
      </c>
      <c r="O25" t="str">
        <v>The Macallan</v>
      </c>
      <c r="P25" t="str">
        <v>MAC</v>
      </c>
      <c r="Q25" t="str">
        <v>The Macallan Harmony Phoenix Honey Whisky</v>
      </c>
      <c r="R25" t="str">
        <v>700ml</v>
      </c>
      <c r="S25">
        <v>6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2:30" ht="14.4" x14ac:dyDescent="0.3">
      <c r="B26" s="288" t="s">
        <v>1370</v>
      </c>
      <c r="C26" s="160" t="s">
        <v>1385</v>
      </c>
      <c r="D26" s="160" t="str">
        <f t="shared" si="0"/>
        <v/>
      </c>
      <c r="E26" s="300" t="str">
        <f t="shared" si="1"/>
        <v/>
      </c>
      <c r="F26" s="300" t="str">
        <f t="shared" si="2"/>
        <v/>
      </c>
      <c r="K26" s="287">
        <v>1</v>
      </c>
      <c r="L26" t="str">
        <v>04-SPWHI-07007984</v>
      </c>
      <c r="M26" t="str">
        <v>TEG</v>
      </c>
      <c r="N26" t="str">
        <v>Single Malt Scotch</v>
      </c>
      <c r="O26" t="str">
        <v>The Macallan</v>
      </c>
      <c r="P26" t="str">
        <v>MAC</v>
      </c>
      <c r="Q26" t="str">
        <v>The Macallan Rare Cask</v>
      </c>
      <c r="R26" t="str">
        <v>700ml</v>
      </c>
      <c r="S26">
        <v>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2:30" ht="14.4" x14ac:dyDescent="0.3">
      <c r="B27" s="288" t="s">
        <v>1370</v>
      </c>
      <c r="C27" s="160" t="s">
        <v>1386</v>
      </c>
      <c r="D27" s="160" t="str">
        <f t="shared" si="0"/>
        <v/>
      </c>
      <c r="E27" s="300" t="str">
        <f t="shared" si="1"/>
        <v/>
      </c>
      <c r="F27" s="300" t="str">
        <f t="shared" si="2"/>
        <v/>
      </c>
      <c r="K27" s="287">
        <v>1</v>
      </c>
      <c r="L27" t="str">
        <v>04-SPWHI-07001883</v>
      </c>
      <c r="M27" t="str">
        <v>TEG</v>
      </c>
      <c r="N27" t="str">
        <v>Single Malt Scotch</v>
      </c>
      <c r="O27" t="str">
        <v>The Macallan</v>
      </c>
      <c r="P27" t="str">
        <v>MAC</v>
      </c>
      <c r="Q27" t="str">
        <v>The Macallan Reflexion</v>
      </c>
      <c r="R27" t="str">
        <v>700ml</v>
      </c>
      <c r="S27">
        <v>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2:30" ht="14.4" x14ac:dyDescent="0.3">
      <c r="B28" s="288" t="s">
        <v>1370</v>
      </c>
      <c r="C28" s="160" t="s">
        <v>1387</v>
      </c>
      <c r="D28" s="160" t="str">
        <f t="shared" si="0"/>
        <v/>
      </c>
      <c r="E28" s="300" t="str">
        <f t="shared" si="1"/>
        <v/>
      </c>
      <c r="F28" s="300" t="str">
        <f t="shared" si="2"/>
        <v/>
      </c>
      <c r="K28" s="287">
        <v>1</v>
      </c>
      <c r="L28" t="str">
        <v>04-SPWHI-07001162</v>
      </c>
      <c r="M28" t="str">
        <v>TEG</v>
      </c>
      <c r="N28" t="str">
        <v>Single Malt Scotch</v>
      </c>
      <c r="O28" t="str">
        <v>The Macallan</v>
      </c>
      <c r="P28" t="str">
        <v>MAC</v>
      </c>
      <c r="Q28" t="str">
        <v>The Macallan Classic Cut Whisky</v>
      </c>
      <c r="R28" t="str">
        <v>700ml</v>
      </c>
      <c r="S28">
        <v>12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2:30" ht="14.4" x14ac:dyDescent="0.3">
      <c r="B29" s="288" t="s">
        <v>1370</v>
      </c>
      <c r="C29" s="160" t="s">
        <v>1388</v>
      </c>
      <c r="D29" s="160" t="str">
        <f t="shared" si="0"/>
        <v/>
      </c>
      <c r="E29" s="300" t="str">
        <f t="shared" si="1"/>
        <v/>
      </c>
      <c r="F29" s="300" t="str">
        <f t="shared" si="2"/>
        <v/>
      </c>
      <c r="K29" s="287">
        <v>1</v>
      </c>
      <c r="L29" t="str">
        <v>04-SPWHI-07001155</v>
      </c>
      <c r="M29" t="str">
        <v>TEG</v>
      </c>
      <c r="N29" t="str">
        <v>Single Malt Scotch</v>
      </c>
      <c r="O29" t="str">
        <v>The Macallan</v>
      </c>
      <c r="P29" t="str">
        <v>MAC</v>
      </c>
      <c r="Q29" t="str">
        <v>The Macallan A Night On Earth Scotch Whisky Y21</v>
      </c>
      <c r="R29" t="str">
        <v>700ml</v>
      </c>
      <c r="S29">
        <v>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2:30" ht="14.4" x14ac:dyDescent="0.3">
      <c r="B30" s="288" t="s">
        <v>1370</v>
      </c>
      <c r="C30" s="160" t="s">
        <v>1389</v>
      </c>
      <c r="D30" s="160" t="str">
        <f t="shared" si="0"/>
        <v/>
      </c>
      <c r="E30" s="300" t="str">
        <f t="shared" si="1"/>
        <v/>
      </c>
      <c r="F30" s="300" t="str">
        <f t="shared" si="2"/>
        <v/>
      </c>
      <c r="K30" s="287">
        <v>1</v>
      </c>
      <c r="L30" t="str">
        <v>04-SPWHI-07001080</v>
      </c>
      <c r="M30" t="str">
        <v>TEG</v>
      </c>
      <c r="N30" t="str">
        <v>Single Malt Scotch</v>
      </c>
      <c r="O30" t="str">
        <v>The Macallan</v>
      </c>
      <c r="P30" t="str">
        <v>MAC</v>
      </c>
      <c r="Q30" t="str">
        <v>The Macallan A Night On Earth Scotch Whisky Y22</v>
      </c>
      <c r="R30" t="str">
        <v>700ml</v>
      </c>
      <c r="S30">
        <v>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2:30" ht="14.4" x14ac:dyDescent="0.3">
      <c r="B31" s="288" t="s">
        <v>1370</v>
      </c>
      <c r="C31" s="160" t="s">
        <v>1390</v>
      </c>
      <c r="D31" s="160" t="str">
        <f t="shared" si="0"/>
        <v/>
      </c>
      <c r="E31" s="300" t="str">
        <f t="shared" si="1"/>
        <v/>
      </c>
      <c r="F31" s="300" t="str">
        <f t="shared" si="2"/>
        <v/>
      </c>
      <c r="K31" s="287">
        <v>1</v>
      </c>
      <c r="L31" t="str">
        <v>04-23WHI-07001806</v>
      </c>
      <c r="M31" t="str">
        <v>TEG</v>
      </c>
      <c r="N31" t="str">
        <v>Single Malt Scotch</v>
      </c>
      <c r="O31" t="str">
        <v>The Macallan</v>
      </c>
      <c r="P31" t="str">
        <v>MAC</v>
      </c>
      <c r="Q31" t="str">
        <v>The Macallan A Night On Earth Scotch Whisky Y23</v>
      </c>
      <c r="R31" t="str">
        <v>700ml</v>
      </c>
      <c r="S31">
        <v>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2:30" ht="14.4" x14ac:dyDescent="0.3">
      <c r="B32" s="288" t="s">
        <v>1370</v>
      </c>
      <c r="C32" s="160" t="s">
        <v>1391</v>
      </c>
      <c r="D32" s="160" t="str">
        <f t="shared" si="0"/>
        <v/>
      </c>
      <c r="E32" s="300" t="str">
        <f t="shared" si="1"/>
        <v/>
      </c>
      <c r="F32" s="300" t="str">
        <f t="shared" si="2"/>
        <v/>
      </c>
      <c r="K32" s="287">
        <v>1</v>
      </c>
      <c r="L32" t="str">
        <v>04-24NOE-07002766</v>
      </c>
      <c r="M32" t="str">
        <v>TEG</v>
      </c>
      <c r="N32" t="str">
        <v>Single Malt Scotch</v>
      </c>
      <c r="O32" t="str">
        <v>The Macallan</v>
      </c>
      <c r="P32" t="str">
        <v>MAC</v>
      </c>
      <c r="Q32" t="str">
        <v>The Macallan A Night On Earth Scotch Whisky Y24</v>
      </c>
      <c r="R32" t="str">
        <v>700ml</v>
      </c>
      <c r="S32">
        <v>6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2:30" ht="14.4" x14ac:dyDescent="0.3">
      <c r="B33" s="288" t="s">
        <v>1392</v>
      </c>
      <c r="C33" s="160" t="s">
        <v>1393</v>
      </c>
      <c r="D33" s="160" t="str">
        <f t="shared" si="0"/>
        <v/>
      </c>
      <c r="E33" s="300" t="str">
        <f t="shared" si="1"/>
        <v/>
      </c>
      <c r="F33" s="300" t="str">
        <f t="shared" si="2"/>
        <v/>
      </c>
      <c r="K33" s="287">
        <v>1</v>
      </c>
      <c r="L33" t="str">
        <v>04-25NOE-07003381</v>
      </c>
      <c r="M33" t="str">
        <v>TEG</v>
      </c>
      <c r="N33" t="str">
        <v>Single Malt Scotch</v>
      </c>
      <c r="O33" t="str">
        <v>The Macallan</v>
      </c>
      <c r="P33" t="str">
        <v>MAC</v>
      </c>
      <c r="Q33" t="str">
        <v>The Macallan A Night On Earth Scotch Whisky Y25</v>
      </c>
      <c r="R33" t="str">
        <v>700ml</v>
      </c>
      <c r="S33">
        <v>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30" ht="14.4" x14ac:dyDescent="0.3">
      <c r="B34" s="288" t="s">
        <v>1394</v>
      </c>
      <c r="C34" s="160" t="s">
        <v>1395</v>
      </c>
      <c r="D34" s="160" t="str">
        <f t="shared" si="0"/>
        <v/>
      </c>
      <c r="E34" s="300" t="str">
        <f t="shared" si="1"/>
        <v/>
      </c>
      <c r="F34" s="300" t="str">
        <f t="shared" si="2"/>
        <v/>
      </c>
      <c r="K34" s="287">
        <v>1</v>
      </c>
      <c r="L34" t="str">
        <v>04-SPWHI-07002919</v>
      </c>
      <c r="M34" t="str">
        <v>TEG</v>
      </c>
      <c r="N34" t="str">
        <v>Single Malt Scotch</v>
      </c>
      <c r="O34" t="str">
        <v>The Macallan</v>
      </c>
      <c r="P34" t="str">
        <v>MAC</v>
      </c>
      <c r="Q34" t="str">
        <v>The Macallan Time Space Mastery</v>
      </c>
      <c r="R34" t="str">
        <v>700ml</v>
      </c>
      <c r="S34">
        <v>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2:30" ht="14.4" x14ac:dyDescent="0.3">
      <c r="B35" s="288" t="s">
        <v>1394</v>
      </c>
      <c r="C35" s="160" t="s">
        <v>1396</v>
      </c>
      <c r="D35" s="160" t="str">
        <f t="shared" si="0"/>
        <v/>
      </c>
      <c r="E35" s="300" t="str">
        <f t="shared" si="1"/>
        <v/>
      </c>
      <c r="F35" s="300" t="str">
        <f t="shared" si="2"/>
        <v/>
      </c>
      <c r="K35" s="287">
        <v>1</v>
      </c>
      <c r="L35" t="str">
        <v>04-SPWHI-07001622</v>
      </c>
      <c r="M35" t="str">
        <v>TEG</v>
      </c>
      <c r="N35" t="str">
        <v>Single Malt Scotch</v>
      </c>
      <c r="O35" t="str">
        <v>The Macallan</v>
      </c>
      <c r="P35" t="str">
        <v>MAC</v>
      </c>
      <c r="Q35" t="str">
        <v>The Macallan Art is the Flower Whisky</v>
      </c>
      <c r="R35" t="str">
        <v>700ml</v>
      </c>
      <c r="S35">
        <v>4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2:30" ht="14.4" x14ac:dyDescent="0.3">
      <c r="B36" s="288" t="s">
        <v>1394</v>
      </c>
      <c r="C36" s="160" t="s">
        <v>1397</v>
      </c>
      <c r="D36" s="160" t="str">
        <f t="shared" si="0"/>
        <v/>
      </c>
      <c r="E36" s="300" t="str">
        <f t="shared" si="1"/>
        <v/>
      </c>
      <c r="F36" s="300" t="str">
        <f t="shared" si="2"/>
        <v/>
      </c>
      <c r="K36" s="287">
        <v>1</v>
      </c>
      <c r="L36" t="str">
        <v>04-SPWHI-07003299</v>
      </c>
      <c r="M36" t="str">
        <v>TEG</v>
      </c>
      <c r="N36" t="str">
        <v>Single Malt Scotch</v>
      </c>
      <c r="O36" t="str">
        <v>The Macallan</v>
      </c>
      <c r="P36" t="str">
        <v>MAC</v>
      </c>
      <c r="Q36" t="str">
        <v>The Macallan Folio 8 Scotch Whisky</v>
      </c>
      <c r="R36" t="str">
        <v>700ml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2:30" ht="14.4" x14ac:dyDescent="0.3">
      <c r="B37" s="288" t="s">
        <v>1394</v>
      </c>
      <c r="C37" s="160" t="s">
        <v>1398</v>
      </c>
      <c r="D37" s="160" t="str">
        <f t="shared" si="0"/>
        <v/>
      </c>
      <c r="E37" s="300" t="str">
        <f t="shared" si="1"/>
        <v/>
      </c>
      <c r="F37" s="300" t="str">
        <f t="shared" si="2"/>
        <v/>
      </c>
      <c r="K37" s="287">
        <v>1</v>
      </c>
      <c r="L37" t="str">
        <v>04-23MBL-07000168</v>
      </c>
      <c r="M37" t="str">
        <v>TEG</v>
      </c>
      <c r="N37" t="str">
        <v>Single Malt Scotch</v>
      </c>
      <c r="O37" t="str">
        <v>The Macallan</v>
      </c>
      <c r="P37" t="str">
        <v>MAC</v>
      </c>
      <c r="Q37" t="str">
        <v>The Macallan M Black Scotch Whisky</v>
      </c>
      <c r="R37" t="str">
        <v>700ml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2:30" ht="14.4" x14ac:dyDescent="0.3">
      <c r="B38" s="288" t="s">
        <v>1394</v>
      </c>
      <c r="C38" s="160" t="s">
        <v>1399</v>
      </c>
      <c r="D38" s="160" t="str">
        <f t="shared" si="0"/>
        <v/>
      </c>
      <c r="E38" s="300" t="str">
        <f t="shared" si="1"/>
        <v/>
      </c>
      <c r="F38" s="300" t="str">
        <f t="shared" si="2"/>
        <v/>
      </c>
      <c r="K38" s="287">
        <v>1</v>
      </c>
      <c r="L38" t="str">
        <v>04-23MCO-07000175</v>
      </c>
      <c r="M38" t="str">
        <v>TEG</v>
      </c>
      <c r="N38" t="str">
        <v>Single Malt Scotch</v>
      </c>
      <c r="O38" t="str">
        <v>The Macallan</v>
      </c>
      <c r="P38" t="str">
        <v>MAC</v>
      </c>
      <c r="Q38" t="str">
        <v>The Macallan M Copper Scotch Whisky</v>
      </c>
      <c r="R38" t="str">
        <v>700ml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2:30" ht="14.4" x14ac:dyDescent="0.3">
      <c r="B39" s="288" t="s">
        <v>1394</v>
      </c>
      <c r="C39" s="160" t="s">
        <v>1400</v>
      </c>
      <c r="D39" s="160" t="str">
        <f t="shared" si="0"/>
        <v/>
      </c>
      <c r="E39" s="300" t="str">
        <f t="shared" si="1"/>
        <v/>
      </c>
      <c r="F39" s="300" t="str">
        <f t="shared" si="2"/>
        <v/>
      </c>
      <c r="K39" s="287">
        <v>1</v>
      </c>
      <c r="L39" t="str">
        <v>04-SPWHI-07003372</v>
      </c>
      <c r="M39" t="str">
        <v>TEG</v>
      </c>
      <c r="N39" t="str">
        <v>Single Malt Scotch</v>
      </c>
      <c r="O39" t="str">
        <v>The Macallan</v>
      </c>
      <c r="P39" t="str">
        <v>MAC</v>
      </c>
      <c r="Q39" t="str">
        <v>The Macallan M Scotch Whisky</v>
      </c>
      <c r="R39" t="str">
        <v>700ml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2:30" ht="14.4" x14ac:dyDescent="0.3">
      <c r="B40" s="288" t="s">
        <v>1394</v>
      </c>
      <c r="C40" s="160" t="s">
        <v>1401</v>
      </c>
      <c r="D40" s="160" t="str">
        <f t="shared" si="0"/>
        <v/>
      </c>
      <c r="E40" s="300" t="str">
        <f t="shared" si="1"/>
        <v/>
      </c>
      <c r="F40" s="300" t="str">
        <f t="shared" si="2"/>
        <v/>
      </c>
      <c r="K40" s="287">
        <v>1</v>
      </c>
      <c r="L40" t="str">
        <v>11-SPWHI-07003795</v>
      </c>
      <c r="M40" t="str">
        <v>TEG</v>
      </c>
      <c r="N40" t="str">
        <v>Single Malt Scotch</v>
      </c>
      <c r="O40" t="str">
        <v>Highland Park</v>
      </c>
      <c r="P40" t="str">
        <v>HLP</v>
      </c>
      <c r="Q40" t="str">
        <v>Highland Park 10YO</v>
      </c>
      <c r="R40" t="str">
        <v>700ml</v>
      </c>
      <c r="S40">
        <v>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2:30" ht="14.4" x14ac:dyDescent="0.3">
      <c r="B41" s="288" t="s">
        <v>1394</v>
      </c>
      <c r="C41" s="160" t="s">
        <v>1402</v>
      </c>
      <c r="D41" s="160" t="str">
        <f t="shared" si="0"/>
        <v/>
      </c>
      <c r="E41" s="300" t="str">
        <f t="shared" si="1"/>
        <v/>
      </c>
      <c r="F41" s="300" t="str">
        <f t="shared" si="2"/>
        <v/>
      </c>
      <c r="K41" s="287">
        <v>1</v>
      </c>
      <c r="L41" t="str">
        <v>11-SPWHI-07000996</v>
      </c>
      <c r="M41" t="str">
        <v>TEG</v>
      </c>
      <c r="N41" t="str">
        <v>Single Malt Scotch</v>
      </c>
      <c r="O41" t="str">
        <v>Highland Park</v>
      </c>
      <c r="P41" t="str">
        <v>HLP</v>
      </c>
      <c r="Q41" t="str">
        <v>Highland Park 12YO</v>
      </c>
      <c r="R41" t="str">
        <v>700ml</v>
      </c>
      <c r="S41">
        <v>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2:30" ht="14.4" x14ac:dyDescent="0.3">
      <c r="B42" s="288" t="s">
        <v>1394</v>
      </c>
      <c r="C42" s="160" t="s">
        <v>1403</v>
      </c>
      <c r="D42" s="160" t="str">
        <f t="shared" si="0"/>
        <v/>
      </c>
      <c r="E42" s="300" t="str">
        <f t="shared" si="1"/>
        <v/>
      </c>
      <c r="F42" s="300" t="str">
        <f t="shared" si="2"/>
        <v/>
      </c>
      <c r="K42" s="287">
        <v>1</v>
      </c>
      <c r="L42" t="str">
        <v>11-SPWHI-07000489</v>
      </c>
      <c r="M42" t="str">
        <v>TEG</v>
      </c>
      <c r="N42" t="str">
        <v>Single Malt Scotch</v>
      </c>
      <c r="O42" t="str">
        <v>Highland Park</v>
      </c>
      <c r="P42" t="str">
        <v>HLP</v>
      </c>
      <c r="Q42" t="str">
        <v>Highland Park 15YO</v>
      </c>
      <c r="R42" t="str">
        <v>700ml</v>
      </c>
      <c r="S42">
        <v>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2:30" ht="14.4" x14ac:dyDescent="0.3">
      <c r="B43" s="288" t="s">
        <v>1394</v>
      </c>
      <c r="C43" s="160" t="s">
        <v>1404</v>
      </c>
      <c r="D43" s="160" t="str">
        <f t="shared" si="0"/>
        <v/>
      </c>
      <c r="E43" s="300" t="str">
        <f t="shared" si="1"/>
        <v/>
      </c>
      <c r="F43" s="300" t="str">
        <f t="shared" si="2"/>
        <v/>
      </c>
      <c r="K43" s="287">
        <v>1</v>
      </c>
      <c r="L43" t="str">
        <v>11-SPWHI-07005191</v>
      </c>
      <c r="M43" t="str">
        <v>TEG</v>
      </c>
      <c r="N43" t="str">
        <v>Single Malt Scotch</v>
      </c>
      <c r="O43" t="str">
        <v>Highland Park</v>
      </c>
      <c r="P43" t="str">
        <v>HLP</v>
      </c>
      <c r="Q43" t="str">
        <v>Highland Park 18YO</v>
      </c>
      <c r="R43" t="str">
        <v>700ml</v>
      </c>
      <c r="S43">
        <v>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2:30" ht="14.4" x14ac:dyDescent="0.3">
      <c r="B44" s="288" t="s">
        <v>1394</v>
      </c>
      <c r="C44" s="160" t="s">
        <v>1405</v>
      </c>
      <c r="D44" s="160" t="str">
        <f t="shared" ref="D44:D73" si="3">IF(SUMIF($T:$T, C44, $X:$X)=0, "", SUMIF($T:$T, C44, $X:$X))</f>
        <v/>
      </c>
      <c r="E44" s="300" t="str">
        <f t="shared" ref="E44:E73" si="4">IF(SUMIF($T:$T, C44, $U:$U)=0, "", SUMIF($T:$T, C44, $U:$U))</f>
        <v/>
      </c>
      <c r="F44" s="300" t="str">
        <f t="shared" ref="F44:F73" si="5">IF(SUMIF($T:$T, C44, $V:$V)=0, "", SUMIF($T:$T, C44, $V:$V))</f>
        <v/>
      </c>
      <c r="K44" s="287">
        <v>1</v>
      </c>
      <c r="L44" t="str">
        <v>11-SPWHI-07008264</v>
      </c>
      <c r="M44" t="str">
        <v>TEG</v>
      </c>
      <c r="N44" t="str">
        <v>Single Malt Scotch</v>
      </c>
      <c r="O44" t="str">
        <v>Highland Park</v>
      </c>
      <c r="P44" t="str">
        <v>HLP</v>
      </c>
      <c r="Q44" t="str">
        <v>Highland Park Valfather</v>
      </c>
      <c r="R44" t="str">
        <v>700ml</v>
      </c>
      <c r="S44">
        <v>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2:30" ht="14.4" x14ac:dyDescent="0.3">
      <c r="B45" s="288" t="s">
        <v>1394</v>
      </c>
      <c r="C45" s="160" t="s">
        <v>1406</v>
      </c>
      <c r="D45" s="160" t="str">
        <f t="shared" si="3"/>
        <v/>
      </c>
      <c r="E45" s="300" t="str">
        <f t="shared" si="4"/>
        <v/>
      </c>
      <c r="F45" s="300" t="str">
        <f t="shared" si="5"/>
        <v/>
      </c>
      <c r="K45" s="287">
        <v>1</v>
      </c>
      <c r="L45" t="str">
        <v>11-SPWHI-07006123</v>
      </c>
      <c r="M45" t="str">
        <v>TEG</v>
      </c>
      <c r="N45" t="str">
        <v>Single Malt Scotch</v>
      </c>
      <c r="O45" t="str">
        <v>Highland Park</v>
      </c>
      <c r="P45" t="str">
        <v>HLP</v>
      </c>
      <c r="Q45" t="str">
        <v>Highland Park Valknut</v>
      </c>
      <c r="R45" t="str">
        <v>700ml</v>
      </c>
      <c r="S45">
        <v>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2:30" ht="14.4" x14ac:dyDescent="0.3">
      <c r="B46" s="288" t="s">
        <v>1394</v>
      </c>
      <c r="C46" s="160" t="s">
        <v>1407</v>
      </c>
      <c r="D46" s="160" t="str">
        <f t="shared" si="3"/>
        <v/>
      </c>
      <c r="E46" s="300" t="str">
        <f t="shared" si="4"/>
        <v/>
      </c>
      <c r="F46" s="300" t="str">
        <f t="shared" si="5"/>
        <v/>
      </c>
      <c r="K46" s="287">
        <v>1</v>
      </c>
      <c r="L46" t="str">
        <v>12-SPWHI-07005935</v>
      </c>
      <c r="M46" t="str">
        <v>TEG</v>
      </c>
      <c r="N46" t="str">
        <v>Single Malt Scotch</v>
      </c>
      <c r="O46" t="str">
        <v>The Glenrothes</v>
      </c>
      <c r="P46" t="str">
        <v>TGR</v>
      </c>
      <c r="Q46" t="str">
        <v>The Glenrothes 12YO</v>
      </c>
      <c r="R46" t="str">
        <v>700ml</v>
      </c>
      <c r="S46">
        <v>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2:30" ht="14.4" x14ac:dyDescent="0.3">
      <c r="B47" s="288" t="s">
        <v>1408</v>
      </c>
      <c r="C47" s="160" t="s">
        <v>1409</v>
      </c>
      <c r="D47" s="160" t="str">
        <f t="shared" si="3"/>
        <v/>
      </c>
      <c r="E47" s="300" t="str">
        <f t="shared" si="4"/>
        <v/>
      </c>
      <c r="F47" s="300" t="str">
        <f t="shared" si="5"/>
        <v/>
      </c>
      <c r="K47" s="287">
        <v>1</v>
      </c>
      <c r="L47" t="str">
        <v>12-SPWHI-07005959</v>
      </c>
      <c r="M47" t="str">
        <v>TEG</v>
      </c>
      <c r="N47" t="str">
        <v>Single Malt Scotch</v>
      </c>
      <c r="O47" t="str">
        <v>The Glenrothes</v>
      </c>
      <c r="P47" t="str">
        <v>TGR</v>
      </c>
      <c r="Q47" t="str">
        <v>The Glenrothes 18YO</v>
      </c>
      <c r="R47" t="str">
        <v>700ml</v>
      </c>
      <c r="S47">
        <v>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2:30" ht="14.4" x14ac:dyDescent="0.3">
      <c r="B48" s="288" t="s">
        <v>1408</v>
      </c>
      <c r="C48" s="160" t="s">
        <v>1410</v>
      </c>
      <c r="D48" s="160" t="str">
        <f t="shared" si="3"/>
        <v/>
      </c>
      <c r="E48" s="300" t="str">
        <f t="shared" si="4"/>
        <v/>
      </c>
      <c r="F48" s="300" t="str">
        <f t="shared" si="5"/>
        <v/>
      </c>
      <c r="K48" s="287">
        <v>1</v>
      </c>
      <c r="L48" t="str">
        <v>12-SPWHI-07005966</v>
      </c>
      <c r="M48" t="str">
        <v>TEG</v>
      </c>
      <c r="N48" t="str">
        <v>Single Malt Scotch</v>
      </c>
      <c r="O48" t="str">
        <v>The Glenrothes</v>
      </c>
      <c r="P48" t="str">
        <v>TGR</v>
      </c>
      <c r="Q48" t="str">
        <v>The Glenrothes 25YO</v>
      </c>
      <c r="R48" t="str">
        <v>700ml</v>
      </c>
      <c r="S48">
        <v>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2:30" ht="14.4" x14ac:dyDescent="0.3">
      <c r="B49" s="288" t="s">
        <v>1411</v>
      </c>
      <c r="C49" s="160" t="s">
        <v>1412</v>
      </c>
      <c r="D49" s="160" t="str">
        <f t="shared" si="3"/>
        <v/>
      </c>
      <c r="E49" s="300" t="str">
        <f t="shared" si="4"/>
        <v/>
      </c>
      <c r="F49" s="300" t="str">
        <f t="shared" si="5"/>
        <v/>
      </c>
      <c r="K49" s="287">
        <v>1</v>
      </c>
      <c r="L49" t="str">
        <v>12-SPWHI-07005942</v>
      </c>
      <c r="M49" t="str">
        <v>TEG</v>
      </c>
      <c r="N49" t="str">
        <v>Single Malt Scotch</v>
      </c>
      <c r="O49" t="str">
        <v>The Glenrothes</v>
      </c>
      <c r="P49" t="str">
        <v>TGR</v>
      </c>
      <c r="Q49" t="str">
        <v>The Glenrothes Makers Cut</v>
      </c>
      <c r="R49" t="str">
        <v>700ml</v>
      </c>
      <c r="S49">
        <v>6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2:30" ht="14.4" x14ac:dyDescent="0.3">
      <c r="B50" s="288" t="s">
        <v>1411</v>
      </c>
      <c r="C50" s="160" t="s">
        <v>1413</v>
      </c>
      <c r="D50" s="160" t="str">
        <f t="shared" si="3"/>
        <v/>
      </c>
      <c r="E50" s="300" t="str">
        <f t="shared" si="4"/>
        <v/>
      </c>
      <c r="F50" s="300" t="str">
        <f t="shared" si="5"/>
        <v/>
      </c>
      <c r="K50" s="287">
        <v>1</v>
      </c>
      <c r="L50" t="str">
        <v>12-SPWHI-07000235</v>
      </c>
      <c r="M50" t="str">
        <v>TEG</v>
      </c>
      <c r="N50" t="str">
        <v>Single Malt Scotch</v>
      </c>
      <c r="O50" t="str">
        <v>The Glenrothes</v>
      </c>
      <c r="P50" t="str">
        <v>TGR</v>
      </c>
      <c r="Q50" t="str">
        <v>The Glenrothes Vintage Reserve</v>
      </c>
      <c r="R50" t="str">
        <v>700ml</v>
      </c>
      <c r="S50">
        <v>6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2:30" ht="14.4" x14ac:dyDescent="0.3">
      <c r="B51" s="288" t="s">
        <v>1411</v>
      </c>
      <c r="C51" s="160" t="s">
        <v>1414</v>
      </c>
      <c r="D51" s="160" t="str">
        <f t="shared" si="3"/>
        <v/>
      </c>
      <c r="E51" s="300" t="str">
        <f t="shared" si="4"/>
        <v/>
      </c>
      <c r="F51" s="300" t="str">
        <f t="shared" si="5"/>
        <v/>
      </c>
      <c r="K51" s="287">
        <v>1</v>
      </c>
      <c r="L51" t="str">
        <v>28-SPWHI-07000329</v>
      </c>
      <c r="M51" t="str">
        <v>RC</v>
      </c>
      <c r="N51" t="str">
        <v>Single Malt Scotch</v>
      </c>
      <c r="O51" t="str">
        <v>Bruichladdich</v>
      </c>
      <c r="P51" t="str">
        <v>BLD</v>
      </c>
      <c r="Q51" t="str">
        <v>Bruichladdich Classic Laddie</v>
      </c>
      <c r="R51" t="str">
        <v>700ml</v>
      </c>
      <c r="S51">
        <v>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2:30" ht="14.4" x14ac:dyDescent="0.3">
      <c r="B52" s="288" t="s">
        <v>1411</v>
      </c>
      <c r="C52" s="160" t="s">
        <v>1415</v>
      </c>
      <c r="D52" s="160" t="str">
        <f t="shared" si="3"/>
        <v/>
      </c>
      <c r="E52" s="300" t="str">
        <f t="shared" si="4"/>
        <v/>
      </c>
      <c r="F52" s="300" t="str">
        <f t="shared" si="5"/>
        <v/>
      </c>
      <c r="K52" s="287">
        <v>1</v>
      </c>
      <c r="L52" t="str">
        <v>28-SPWHI-07009957</v>
      </c>
      <c r="M52" t="str">
        <v>RC</v>
      </c>
      <c r="N52" t="str">
        <v>Single Malt Scotch</v>
      </c>
      <c r="O52" t="str">
        <v>Bruichladdich</v>
      </c>
      <c r="P52" t="str">
        <v>BLD</v>
      </c>
      <c r="Q52" t="str">
        <v>Bruichladdich Port Charlotte 10YO</v>
      </c>
      <c r="R52" t="str">
        <v>700ml</v>
      </c>
      <c r="S52">
        <v>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2:30" ht="14.4" x14ac:dyDescent="0.3">
      <c r="B53" s="288" t="s">
        <v>1411</v>
      </c>
      <c r="C53" s="160" t="s">
        <v>1416</v>
      </c>
      <c r="D53" s="160" t="str">
        <f t="shared" si="3"/>
        <v/>
      </c>
      <c r="E53" s="300" t="str">
        <f t="shared" si="4"/>
        <v/>
      </c>
      <c r="F53" s="300" t="str">
        <f t="shared" si="5"/>
        <v/>
      </c>
      <c r="K53" s="287">
        <v>1</v>
      </c>
      <c r="L53" t="str">
        <v>28-SPWHI-07008041</v>
      </c>
      <c r="M53" t="str">
        <v>RC</v>
      </c>
      <c r="N53" t="str">
        <v>Single Malt Scotch</v>
      </c>
      <c r="O53" t="str">
        <v>Bruichladdich</v>
      </c>
      <c r="P53" t="str">
        <v>BLD</v>
      </c>
      <c r="Q53" t="str">
        <v>Bruichladdich 18 YO</v>
      </c>
      <c r="R53" t="str">
        <v>700ml</v>
      </c>
      <c r="S53">
        <v>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2:30" ht="14.4" x14ac:dyDescent="0.3">
      <c r="B54" s="288" t="s">
        <v>1411</v>
      </c>
      <c r="C54" s="160" t="s">
        <v>1417</v>
      </c>
      <c r="D54" s="160" t="str">
        <f t="shared" si="3"/>
        <v/>
      </c>
      <c r="E54" s="300" t="str">
        <f t="shared" si="4"/>
        <v/>
      </c>
      <c r="F54" s="300" t="str">
        <f t="shared" si="5"/>
        <v/>
      </c>
      <c r="K54" s="287">
        <v>1</v>
      </c>
      <c r="L54" t="str">
        <v>28-SPWHI-07008102</v>
      </c>
      <c r="M54" t="str">
        <v>RC</v>
      </c>
      <c r="N54" t="str">
        <v>Single Malt Scotch</v>
      </c>
      <c r="O54" t="str">
        <v>Bruichladdich</v>
      </c>
      <c r="P54" t="str">
        <v>BLD</v>
      </c>
      <c r="Q54" t="str">
        <v>Bruichladdich 30 YO</v>
      </c>
      <c r="R54" t="str">
        <v>700ml</v>
      </c>
      <c r="S54">
        <v>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2:30" ht="14.4" x14ac:dyDescent="0.3">
      <c r="B55" s="288" t="s">
        <v>1418</v>
      </c>
      <c r="C55" s="160" t="s">
        <v>1419</v>
      </c>
      <c r="D55" s="160" t="str">
        <f t="shared" si="3"/>
        <v/>
      </c>
      <c r="E55" s="300" t="str">
        <f t="shared" si="4"/>
        <v/>
      </c>
      <c r="F55" s="300" t="str">
        <f t="shared" si="5"/>
        <v/>
      </c>
      <c r="K55" s="287">
        <v>1</v>
      </c>
      <c r="L55" t="str">
        <v>28-SPWHI-07002230</v>
      </c>
      <c r="M55" t="str">
        <v>RC</v>
      </c>
      <c r="N55" t="str">
        <v>Single Malt Scotch</v>
      </c>
      <c r="O55" t="str">
        <v>Bruichladdich</v>
      </c>
      <c r="P55" t="str">
        <v>BLD</v>
      </c>
      <c r="Q55" t="str">
        <v>Bruichladdich Octomore 10.1</v>
      </c>
      <c r="R55" t="str">
        <v>700ml</v>
      </c>
      <c r="S55">
        <v>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2:30" ht="14.4" x14ac:dyDescent="0.3">
      <c r="B56" s="288" t="s">
        <v>1418</v>
      </c>
      <c r="C56" s="160" t="s">
        <v>1420</v>
      </c>
      <c r="D56" s="160" t="str">
        <f t="shared" si="3"/>
        <v/>
      </c>
      <c r="E56" s="300" t="str">
        <f t="shared" si="4"/>
        <v/>
      </c>
      <c r="F56" s="300" t="str">
        <f t="shared" si="5"/>
        <v/>
      </c>
      <c r="K56" s="287">
        <v>1</v>
      </c>
      <c r="L56" t="str">
        <v>28-SPWHI-07005392</v>
      </c>
      <c r="M56" t="str">
        <v>RC</v>
      </c>
      <c r="N56" t="str">
        <v>Single Malt Scotch</v>
      </c>
      <c r="O56" t="str">
        <v>Bruichladdich</v>
      </c>
      <c r="P56" t="str">
        <v>BLD</v>
      </c>
      <c r="Q56" t="str">
        <v>Bruichladdich Octomore 13.1</v>
      </c>
      <c r="R56" t="str">
        <v>700ml</v>
      </c>
      <c r="S56">
        <v>6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2:30" ht="14.4" x14ac:dyDescent="0.3">
      <c r="B57" s="288" t="s">
        <v>1418</v>
      </c>
      <c r="C57" s="160" t="s">
        <v>1421</v>
      </c>
      <c r="D57" s="160" t="str">
        <f t="shared" si="3"/>
        <v/>
      </c>
      <c r="E57" s="300" t="str">
        <f t="shared" si="4"/>
        <v/>
      </c>
      <c r="F57" s="300" t="str">
        <f t="shared" si="5"/>
        <v/>
      </c>
      <c r="K57" s="287">
        <v>1</v>
      </c>
      <c r="L57" t="str">
        <v>28-SPWHI-07006474</v>
      </c>
      <c r="M57" t="str">
        <v>RC</v>
      </c>
      <c r="N57" t="str">
        <v>Single Malt Scotch</v>
      </c>
      <c r="O57" t="str">
        <v>Bruichladdich</v>
      </c>
      <c r="P57" t="str">
        <v>BLD</v>
      </c>
      <c r="Q57" t="str">
        <v>Bruichladdich Octomore 14.1</v>
      </c>
      <c r="R57" t="str">
        <v>700ml</v>
      </c>
      <c r="S57">
        <v>6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2:30" ht="14.4" x14ac:dyDescent="0.3">
      <c r="B58" s="288" t="s">
        <v>1422</v>
      </c>
      <c r="C58" s="160" t="s">
        <v>1423</v>
      </c>
      <c r="D58" s="160" t="str">
        <f t="shared" si="3"/>
        <v/>
      </c>
      <c r="E58" s="300" t="str">
        <f t="shared" si="4"/>
        <v/>
      </c>
      <c r="F58" s="300" t="str">
        <f t="shared" si="5"/>
        <v/>
      </c>
      <c r="K58" s="287">
        <v>1</v>
      </c>
      <c r="L58" t="str">
        <v>28-SPWHI-07006511</v>
      </c>
      <c r="M58" t="str">
        <v>RC</v>
      </c>
      <c r="N58" t="str">
        <v>Single Malt Scotch</v>
      </c>
      <c r="O58" t="str">
        <v>Bruichladdich</v>
      </c>
      <c r="P58" t="str">
        <v>BLD</v>
      </c>
      <c r="Q58" t="str">
        <v>Bruichladdich Octomore 14.2</v>
      </c>
      <c r="R58" t="str">
        <v>700ml</v>
      </c>
      <c r="S58">
        <v>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2:30" ht="14.4" x14ac:dyDescent="0.3">
      <c r="B59" s="288" t="s">
        <v>1422</v>
      </c>
      <c r="C59" s="160" t="s">
        <v>1424</v>
      </c>
      <c r="D59" s="160" t="str">
        <f t="shared" si="3"/>
        <v/>
      </c>
      <c r="E59" s="300" t="str">
        <f t="shared" si="4"/>
        <v/>
      </c>
      <c r="F59" s="300" t="str">
        <f t="shared" si="5"/>
        <v/>
      </c>
      <c r="K59" s="287">
        <v>1</v>
      </c>
      <c r="L59" t="str">
        <v>28-SPWHI-07006597</v>
      </c>
      <c r="M59" t="str">
        <v>RC</v>
      </c>
      <c r="N59" t="str">
        <v>Single Malt Scotch</v>
      </c>
      <c r="O59" t="str">
        <v>Bruichladdich</v>
      </c>
      <c r="P59" t="str">
        <v>BLD</v>
      </c>
      <c r="Q59" t="str">
        <v>Bruichladdich Octomore 14.3</v>
      </c>
      <c r="R59" t="str">
        <v>700ml</v>
      </c>
      <c r="S59">
        <v>6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2:30" ht="14.4" x14ac:dyDescent="0.3">
      <c r="B60" s="288" t="s">
        <v>1422</v>
      </c>
      <c r="C60" s="160" t="s">
        <v>1425</v>
      </c>
      <c r="D60" s="160" t="str">
        <f t="shared" si="3"/>
        <v/>
      </c>
      <c r="E60" s="300" t="str">
        <f t="shared" si="4"/>
        <v/>
      </c>
      <c r="F60" s="300" t="str">
        <f t="shared" si="5"/>
        <v/>
      </c>
      <c r="K60" s="287">
        <v>1</v>
      </c>
      <c r="L60" t="str">
        <v>28-SPWHI-07005538</v>
      </c>
      <c r="M60" t="str">
        <v>RC</v>
      </c>
      <c r="N60" t="str">
        <v>Single Malt Scotch</v>
      </c>
      <c r="O60" t="str">
        <v>Bruichladdich</v>
      </c>
      <c r="P60" t="str">
        <v>BLD</v>
      </c>
      <c r="Q60" t="str">
        <v>Bruichladdich Black Art Whisky</v>
      </c>
      <c r="R60" t="str">
        <v>700ml</v>
      </c>
      <c r="S60">
        <v>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2:30" ht="14.4" x14ac:dyDescent="0.3">
      <c r="B61" s="288" t="s">
        <v>1422</v>
      </c>
      <c r="C61" s="160" t="s">
        <v>1426</v>
      </c>
      <c r="D61" s="160" t="str">
        <f t="shared" si="3"/>
        <v/>
      </c>
      <c r="E61" s="300" t="str">
        <f t="shared" si="4"/>
        <v/>
      </c>
      <c r="F61" s="300" t="str">
        <f t="shared" si="5"/>
        <v/>
      </c>
      <c r="K61" s="287">
        <v>1</v>
      </c>
      <c r="L61" t="str">
        <v>46-SPWHI-07000051</v>
      </c>
      <c r="M61" t="str">
        <v>Campari</v>
      </c>
      <c r="N61" t="str">
        <v>Single Malt Scotch</v>
      </c>
      <c r="O61" t="str">
        <v>Glen Grant</v>
      </c>
      <c r="P61" t="str">
        <v>GGT</v>
      </c>
      <c r="Q61" t="str">
        <v>Glen Grant Single Malt Arboralis</v>
      </c>
      <c r="R61" t="str">
        <v>700ml</v>
      </c>
      <c r="S61">
        <v>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2:30" ht="14.4" x14ac:dyDescent="0.3">
      <c r="B62" s="288" t="s">
        <v>1422</v>
      </c>
      <c r="C62" s="160" t="s">
        <v>1427</v>
      </c>
      <c r="D62" s="160" t="str">
        <f t="shared" si="3"/>
        <v/>
      </c>
      <c r="E62" s="300" t="str">
        <f t="shared" si="4"/>
        <v/>
      </c>
      <c r="F62" s="300" t="str">
        <f t="shared" si="5"/>
        <v/>
      </c>
      <c r="K62" s="287">
        <v>1</v>
      </c>
      <c r="L62" t="str">
        <v>46-SPWHI-07002976</v>
      </c>
      <c r="M62" t="str">
        <v>Campari</v>
      </c>
      <c r="N62" t="str">
        <v>Single Malt Scotch</v>
      </c>
      <c r="O62" t="str">
        <v>Glen Grant</v>
      </c>
      <c r="P62" t="str">
        <v>GGT</v>
      </c>
      <c r="Q62" t="str">
        <v>Glen Grant Single Malt 10YO</v>
      </c>
      <c r="R62" t="str">
        <v>700ml</v>
      </c>
      <c r="S62">
        <v>6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2:30" ht="14.4" x14ac:dyDescent="0.3">
      <c r="B63" s="288" t="s">
        <v>1422</v>
      </c>
      <c r="C63" s="160" t="s">
        <v>1428</v>
      </c>
      <c r="D63" s="160" t="str">
        <f t="shared" si="3"/>
        <v/>
      </c>
      <c r="E63" s="300" t="str">
        <f t="shared" si="4"/>
        <v/>
      </c>
      <c r="F63" s="300" t="str">
        <f t="shared" si="5"/>
        <v/>
      </c>
      <c r="K63" s="287">
        <v>1</v>
      </c>
      <c r="L63" t="str">
        <v>46-SPWHI-07000266</v>
      </c>
      <c r="M63" t="str">
        <v>Campari</v>
      </c>
      <c r="N63" t="str">
        <v>Single Malt Scotch</v>
      </c>
      <c r="O63" t="str">
        <v>Glen Grant</v>
      </c>
      <c r="P63" t="str">
        <v>GGT</v>
      </c>
      <c r="Q63" t="str">
        <v>Glen Grant Single Malt 12YO</v>
      </c>
      <c r="R63" t="str">
        <v>700ml</v>
      </c>
      <c r="S63">
        <v>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2:30" ht="14.4" x14ac:dyDescent="0.3">
      <c r="B64" s="288" t="s">
        <v>1422</v>
      </c>
      <c r="C64" s="160" t="s">
        <v>1429</v>
      </c>
      <c r="D64" s="160" t="str">
        <f t="shared" si="3"/>
        <v/>
      </c>
      <c r="E64" s="300" t="str">
        <f t="shared" si="4"/>
        <v/>
      </c>
      <c r="F64" s="300" t="str">
        <f t="shared" si="5"/>
        <v/>
      </c>
      <c r="K64" s="287">
        <v>1</v>
      </c>
      <c r="L64" t="str">
        <v>46-SPWHI-07000399</v>
      </c>
      <c r="M64" t="str">
        <v>Campari</v>
      </c>
      <c r="N64" t="str">
        <v>Single Malt Scotch</v>
      </c>
      <c r="O64" t="str">
        <v>Glen Grant</v>
      </c>
      <c r="P64" t="str">
        <v>GGT</v>
      </c>
      <c r="Q64" t="str">
        <v>Glen Grant Single Malt 18YO</v>
      </c>
      <c r="R64" t="str">
        <v>700ml</v>
      </c>
      <c r="S64">
        <v>6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2:30" ht="14.4" x14ac:dyDescent="0.3">
      <c r="B65" s="288" t="s">
        <v>1422</v>
      </c>
      <c r="C65" s="160" t="s">
        <v>1430</v>
      </c>
      <c r="D65" s="160" t="str">
        <f t="shared" si="3"/>
        <v/>
      </c>
      <c r="E65" s="300" t="str">
        <f t="shared" si="4"/>
        <v/>
      </c>
      <c r="F65" s="300" t="str">
        <f t="shared" si="5"/>
        <v/>
      </c>
      <c r="K65" s="287">
        <v>1</v>
      </c>
      <c r="L65" t="str">
        <v>06-SPWHI-07000096</v>
      </c>
      <c r="M65" t="str">
        <v>TEG</v>
      </c>
      <c r="N65" t="str">
        <v>Blended Scotch</v>
      </c>
      <c r="O65" t="str">
        <v>The Famous Grouse</v>
      </c>
      <c r="P65" t="str">
        <v>TFG</v>
      </c>
      <c r="Q65" t="str">
        <v>The Famous Grouse Finest 700ml</v>
      </c>
      <c r="R65" t="str">
        <v>700ml</v>
      </c>
      <c r="S65">
        <v>12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2:30" ht="14.4" x14ac:dyDescent="0.3">
      <c r="B66" s="288" t="s">
        <v>1422</v>
      </c>
      <c r="C66" s="160" t="s">
        <v>1431</v>
      </c>
      <c r="D66" s="160" t="str">
        <f t="shared" si="3"/>
        <v/>
      </c>
      <c r="E66" s="300" t="str">
        <f t="shared" si="4"/>
        <v/>
      </c>
      <c r="F66" s="300" t="str">
        <f t="shared" si="5"/>
        <v/>
      </c>
      <c r="K66" s="287">
        <v>1</v>
      </c>
      <c r="L66" t="str">
        <v>06-SPWHI-10001091</v>
      </c>
      <c r="M66" t="str">
        <v>TEG</v>
      </c>
      <c r="N66" t="str">
        <v>Blended Scotch</v>
      </c>
      <c r="O66" t="str">
        <v>The Famous Grouse</v>
      </c>
      <c r="P66" t="str">
        <v>TFG</v>
      </c>
      <c r="Q66" t="str">
        <v>The Famous Grouse Finest 1L</v>
      </c>
      <c r="R66" t="str">
        <v>1000ml</v>
      </c>
      <c r="S66">
        <v>12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2:30" ht="14.4" x14ac:dyDescent="0.3">
      <c r="B67" s="288" t="s">
        <v>1422</v>
      </c>
      <c r="C67" s="160" t="s">
        <v>1432</v>
      </c>
      <c r="D67" s="160" t="str">
        <f t="shared" si="3"/>
        <v/>
      </c>
      <c r="E67" s="300" t="str">
        <f t="shared" si="4"/>
        <v/>
      </c>
      <c r="F67" s="300" t="str">
        <f t="shared" si="5"/>
        <v/>
      </c>
      <c r="K67" s="287">
        <v>1</v>
      </c>
      <c r="L67" t="str">
        <v>06-SPWHI-07000649</v>
      </c>
      <c r="M67" t="str">
        <v>TEG</v>
      </c>
      <c r="N67" t="str">
        <v>Blended Scotch</v>
      </c>
      <c r="O67" t="str">
        <v>The Famous Grouse</v>
      </c>
      <c r="P67" t="str">
        <v>TFG</v>
      </c>
      <c r="Q67" t="str">
        <v>The Famous Grouse Sherry Cask</v>
      </c>
      <c r="R67" t="str">
        <v>700ml</v>
      </c>
      <c r="S67">
        <v>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2:30" ht="14.4" x14ac:dyDescent="0.3">
      <c r="B68" s="288" t="s">
        <v>1422</v>
      </c>
      <c r="C68" s="160" t="s">
        <v>1433</v>
      </c>
      <c r="D68" s="160" t="str">
        <f t="shared" si="3"/>
        <v/>
      </c>
      <c r="E68" s="300" t="str">
        <f t="shared" si="4"/>
        <v/>
      </c>
      <c r="F68" s="300" t="str">
        <f t="shared" si="5"/>
        <v/>
      </c>
      <c r="K68" s="287">
        <v>1</v>
      </c>
      <c r="L68" t="str">
        <v>06-SPWHI-07002675</v>
      </c>
      <c r="M68" t="str">
        <v>TEG</v>
      </c>
      <c r="N68" t="str">
        <v>Blended Scotch</v>
      </c>
      <c r="O68" t="str">
        <v>The Famous Grouse</v>
      </c>
      <c r="P68" t="str">
        <v>TFG</v>
      </c>
      <c r="Q68" t="str">
        <v>The Famous Grouse Smoky Black</v>
      </c>
      <c r="R68" t="str">
        <v>700ml</v>
      </c>
      <c r="S68">
        <v>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2:30" ht="14.4" x14ac:dyDescent="0.3">
      <c r="B69" s="288" t="s">
        <v>1422</v>
      </c>
      <c r="C69" s="160" t="s">
        <v>1434</v>
      </c>
      <c r="D69" s="160" t="str">
        <f t="shared" si="3"/>
        <v/>
      </c>
      <c r="E69" s="300" t="str">
        <f t="shared" si="4"/>
        <v/>
      </c>
      <c r="F69" s="300" t="str">
        <f t="shared" si="5"/>
        <v/>
      </c>
      <c r="K69" s="287">
        <v>1</v>
      </c>
      <c r="L69" t="str">
        <v>06-SPWHI-07014082</v>
      </c>
      <c r="M69" t="str">
        <v>TEG</v>
      </c>
      <c r="N69" t="str">
        <v>Blended Scotch</v>
      </c>
      <c r="O69" t="str">
        <v>Naked Malt</v>
      </c>
      <c r="P69" t="str">
        <v>NAK</v>
      </c>
      <c r="Q69" t="str">
        <v>Naked Malt Blended Malt Scotch Whisky</v>
      </c>
      <c r="R69" t="str">
        <v>700ml</v>
      </c>
      <c r="S69">
        <v>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2:30" ht="14.4" x14ac:dyDescent="0.3">
      <c r="B70" s="288" t="s">
        <v>1422</v>
      </c>
      <c r="C70" s="160" t="s">
        <v>1435</v>
      </c>
      <c r="D70" s="160" t="str">
        <f t="shared" si="3"/>
        <v/>
      </c>
      <c r="E70" s="300" t="str">
        <f t="shared" si="4"/>
        <v/>
      </c>
      <c r="F70" s="300" t="str">
        <f t="shared" si="5"/>
        <v/>
      </c>
      <c r="K70" s="287">
        <v>1</v>
      </c>
      <c r="L70" t="str">
        <v>23-SPWHI-07000029</v>
      </c>
      <c r="M70" t="str">
        <v>Proximo</v>
      </c>
      <c r="N70" t="str">
        <v>Irish Whiskey</v>
      </c>
      <c r="O70" t="str">
        <v>Bushmills</v>
      </c>
      <c r="P70" t="str">
        <v>BUM</v>
      </c>
      <c r="Q70" t="str">
        <v>Bushmills Original Blend</v>
      </c>
      <c r="R70" t="str">
        <v>700ml</v>
      </c>
      <c r="S70">
        <v>6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2:30" ht="14.4" x14ac:dyDescent="0.3">
      <c r="B71" s="288" t="s">
        <v>1422</v>
      </c>
      <c r="C71" s="160" t="s">
        <v>1436</v>
      </c>
      <c r="D71" s="160" t="str">
        <f t="shared" si="3"/>
        <v/>
      </c>
      <c r="E71" s="300" t="str">
        <f t="shared" si="4"/>
        <v/>
      </c>
      <c r="F71" s="300" t="str">
        <f t="shared" si="5"/>
        <v/>
      </c>
      <c r="K71" s="287">
        <v>1</v>
      </c>
      <c r="L71" t="str">
        <v>23-SPWHI-07000066</v>
      </c>
      <c r="M71" t="str">
        <v>Proximo</v>
      </c>
      <c r="N71" t="str">
        <v>Irish Whiskey</v>
      </c>
      <c r="O71" t="str">
        <v>Bushmills</v>
      </c>
      <c r="P71" t="str">
        <v>BUM</v>
      </c>
      <c r="Q71" t="str">
        <v>Bushmills Black Bush Blend</v>
      </c>
      <c r="R71" t="str">
        <v>700ml</v>
      </c>
      <c r="S71">
        <v>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2:30" ht="14.4" x14ac:dyDescent="0.3">
      <c r="B72" s="288" t="s">
        <v>1422</v>
      </c>
      <c r="C72" s="160" t="s">
        <v>1437</v>
      </c>
      <c r="D72" s="160" t="str">
        <f t="shared" si="3"/>
        <v/>
      </c>
      <c r="E72" s="300" t="str">
        <f t="shared" si="4"/>
        <v/>
      </c>
      <c r="F72" s="300" t="str">
        <f t="shared" si="5"/>
        <v/>
      </c>
      <c r="K72" s="287">
        <v>1</v>
      </c>
      <c r="L72" t="str">
        <v>23-SPWHI-07000031</v>
      </c>
      <c r="M72" t="str">
        <v>Proximo</v>
      </c>
      <c r="N72" t="str">
        <v>Irish Whiskey</v>
      </c>
      <c r="O72" t="str">
        <v>Bushmills</v>
      </c>
      <c r="P72" t="str">
        <v>BUM</v>
      </c>
      <c r="Q72" t="str">
        <v>Bushmills Single Malt 10YO</v>
      </c>
      <c r="R72" t="str">
        <v>700ml</v>
      </c>
      <c r="S72">
        <v>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2:30" ht="14.4" x14ac:dyDescent="0.3">
      <c r="B73" s="288" t="s">
        <v>1422</v>
      </c>
      <c r="C73" s="160" t="s">
        <v>1438</v>
      </c>
      <c r="D73" s="160" t="str">
        <f t="shared" si="3"/>
        <v/>
      </c>
      <c r="E73" s="300" t="str">
        <f t="shared" si="4"/>
        <v/>
      </c>
      <c r="F73" s="300" t="str">
        <f t="shared" si="5"/>
        <v/>
      </c>
      <c r="K73" s="287">
        <v>1</v>
      </c>
      <c r="L73" t="str">
        <v>23-SPWHI-07000197</v>
      </c>
      <c r="M73" t="str">
        <v>Proximo</v>
      </c>
      <c r="N73" t="str">
        <v>Irish Whiskey</v>
      </c>
      <c r="O73" t="str">
        <v>Bushmills</v>
      </c>
      <c r="P73" t="str">
        <v>BUM</v>
      </c>
      <c r="Q73" t="str">
        <v>Bushmills Single Malt 12YO</v>
      </c>
      <c r="R73" t="str">
        <v>700ml</v>
      </c>
      <c r="S73">
        <v>6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2:30" ht="14.4" x14ac:dyDescent="0.3">
      <c r="B74" s="288"/>
      <c r="C74" s="160"/>
      <c r="D74" s="160"/>
      <c r="E74" s="300"/>
      <c r="F74" s="300"/>
      <c r="K74" s="287">
        <v>1</v>
      </c>
      <c r="L74" t="str">
        <v>23-SPWHI-07005022</v>
      </c>
      <c r="M74" t="str">
        <v>Proximo</v>
      </c>
      <c r="N74" t="str">
        <v>Irish Whiskey</v>
      </c>
      <c r="O74" t="str">
        <v>Bushmills</v>
      </c>
      <c r="P74" t="str">
        <v>BUM</v>
      </c>
      <c r="Q74" t="str">
        <v>Bushmills Single Malt 16YO</v>
      </c>
      <c r="R74" t="str">
        <v>700ml</v>
      </c>
      <c r="S74">
        <v>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2:30" ht="14.4" x14ac:dyDescent="0.3">
      <c r="B75" s="288"/>
      <c r="C75" s="160"/>
      <c r="D75" s="160"/>
      <c r="E75" s="300"/>
      <c r="F75" s="300"/>
      <c r="K75" s="287">
        <v>1</v>
      </c>
      <c r="L75" t="str">
        <v>23-SPWHI-07008268</v>
      </c>
      <c r="M75" t="str">
        <v>Proximo</v>
      </c>
      <c r="N75" t="str">
        <v>Irish Whiskey</v>
      </c>
      <c r="O75" t="str">
        <v>Bushmills</v>
      </c>
      <c r="P75" t="str">
        <v>BUM</v>
      </c>
      <c r="Q75" t="str">
        <v>Bushmills Single Malt 21YO</v>
      </c>
      <c r="R75" t="str">
        <v>700ml</v>
      </c>
      <c r="S75">
        <v>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2:30" ht="14.4" x14ac:dyDescent="0.3">
      <c r="B76" s="288"/>
      <c r="C76" s="160"/>
      <c r="D76" s="160"/>
      <c r="E76" s="300"/>
      <c r="F76" s="300"/>
      <c r="K76" s="287">
        <v>1</v>
      </c>
      <c r="L76" t="str">
        <v>47-SPWHI-07000010</v>
      </c>
      <c r="M76" t="str">
        <v>Proximo</v>
      </c>
      <c r="N76" t="str">
        <v>Irish Whiskey</v>
      </c>
      <c r="O76" t="str">
        <v>The Sexton</v>
      </c>
      <c r="P76" t="str">
        <v>TST</v>
      </c>
      <c r="Q76" t="str">
        <v>Sexton Single Malt</v>
      </c>
      <c r="R76" t="str">
        <v>700ml</v>
      </c>
      <c r="S76">
        <v>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2:30" ht="14.4" x14ac:dyDescent="0.3">
      <c r="B77" s="288"/>
      <c r="C77" s="160"/>
      <c r="D77" s="160"/>
      <c r="E77" s="300"/>
      <c r="F77" s="300"/>
      <c r="K77" s="287">
        <v>1</v>
      </c>
      <c r="L77" t="str">
        <v>37-SPWHI-07003251</v>
      </c>
      <c r="M77" t="str">
        <v>Campari</v>
      </c>
      <c r="N77" t="str">
        <v>American Whiskey</v>
      </c>
      <c r="O77" t="str">
        <v>Wild Turkey</v>
      </c>
      <c r="P77" t="str">
        <v>WTK</v>
      </c>
      <c r="Q77" t="str">
        <v>Wild Turkey Aged 8 YO</v>
      </c>
      <c r="R77" t="str">
        <v>700ml</v>
      </c>
      <c r="S77">
        <v>12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2:30" ht="14.4" x14ac:dyDescent="0.3">
      <c r="B78" s="288"/>
      <c r="C78" s="160"/>
      <c r="D78" s="160"/>
      <c r="E78" s="300"/>
      <c r="F78" s="300"/>
      <c r="K78" s="287">
        <v>1</v>
      </c>
      <c r="L78" t="str">
        <v>37-SPWHI-07507508</v>
      </c>
      <c r="M78" t="str">
        <v>Campari</v>
      </c>
      <c r="N78" t="str">
        <v>American Whiskey</v>
      </c>
      <c r="O78" t="str">
        <v>Wild Turkey</v>
      </c>
      <c r="P78" t="str">
        <v>WTK</v>
      </c>
      <c r="Q78" t="str">
        <v>Wild Turkey 101 Bourbon</v>
      </c>
      <c r="R78" t="str">
        <v>750ml</v>
      </c>
      <c r="S78">
        <v>12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2:30" ht="14.4" x14ac:dyDescent="0.3">
      <c r="B79" s="288"/>
      <c r="C79" s="160"/>
      <c r="D79" s="160"/>
      <c r="E79" s="300"/>
      <c r="F79" s="300"/>
      <c r="K79" s="287">
        <v>1</v>
      </c>
      <c r="L79" t="str">
        <v>37-SPWHI-07507503</v>
      </c>
      <c r="M79" t="str">
        <v>Campari</v>
      </c>
      <c r="N79" t="str">
        <v>American Whiskey</v>
      </c>
      <c r="O79" t="str">
        <v>Wild Turkey</v>
      </c>
      <c r="P79" t="str">
        <v>WTK</v>
      </c>
      <c r="Q79" t="str">
        <v>Wild Turkey Bourbon 750ml</v>
      </c>
      <c r="R79" t="str">
        <v>750ml</v>
      </c>
      <c r="S79">
        <v>12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2:30" ht="14.4" x14ac:dyDescent="0.3">
      <c r="B80" s="288"/>
      <c r="C80" s="160"/>
      <c r="D80" s="160"/>
      <c r="E80" s="300"/>
      <c r="F80" s="300"/>
      <c r="K80" s="287">
        <v>1</v>
      </c>
      <c r="L80" t="str">
        <v>37-SPWHI-10001006</v>
      </c>
      <c r="M80" t="str">
        <v>Campari</v>
      </c>
      <c r="N80" t="str">
        <v>American Whiskey</v>
      </c>
      <c r="O80" t="str">
        <v>Wild Turkey</v>
      </c>
      <c r="P80" t="str">
        <v>WTK</v>
      </c>
      <c r="Q80" t="str">
        <v>Wild Turkey Bourbon 1L</v>
      </c>
      <c r="R80" t="str">
        <v>1000ml</v>
      </c>
      <c r="S80">
        <v>12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2:30" ht="14.4" x14ac:dyDescent="0.3">
      <c r="B81" s="288"/>
      <c r="C81" s="160"/>
      <c r="D81" s="160"/>
      <c r="E81" s="300"/>
      <c r="F81" s="300"/>
      <c r="K81" s="287">
        <v>1</v>
      </c>
      <c r="L81" t="str">
        <v>37-SPWHI-07007019</v>
      </c>
      <c r="M81" t="str">
        <v>Campari</v>
      </c>
      <c r="N81" t="str">
        <v>American Whiskey</v>
      </c>
      <c r="O81" t="str">
        <v>Wild Turkey</v>
      </c>
      <c r="P81" t="str">
        <v>WTK</v>
      </c>
      <c r="Q81" t="str">
        <v>Wild Turkey Rye 40.5% 700ml</v>
      </c>
      <c r="R81" t="str">
        <v>700ml</v>
      </c>
      <c r="S81">
        <v>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2:30" ht="14.4" x14ac:dyDescent="0.3">
      <c r="B82" s="288"/>
      <c r="C82" s="160"/>
      <c r="D82" s="160"/>
      <c r="E82" s="300"/>
      <c r="F82" s="300"/>
      <c r="K82" s="287">
        <v>1</v>
      </c>
      <c r="L82" t="str">
        <v>37-SPWHI-07500229</v>
      </c>
      <c r="M82" t="str">
        <v>Campari</v>
      </c>
      <c r="N82" t="str">
        <v>American Whiskey</v>
      </c>
      <c r="O82" t="str">
        <v>Wild Turkey</v>
      </c>
      <c r="P82" t="str">
        <v>WTK</v>
      </c>
      <c r="Q82" t="str">
        <v>Wild Turkey Rare Breed Bourbon 54.1%</v>
      </c>
      <c r="R82" t="str">
        <v>750ml</v>
      </c>
      <c r="S82">
        <v>6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2:30" ht="14.4" x14ac:dyDescent="0.3">
      <c r="B83" s="288"/>
      <c r="C83" s="160"/>
      <c r="D83" s="160"/>
      <c r="E83" s="300"/>
      <c r="F83" s="300"/>
      <c r="K83" s="287">
        <v>1</v>
      </c>
      <c r="L83" t="str">
        <v>37-SPWHI-07003268</v>
      </c>
      <c r="M83" t="str">
        <v>Campari</v>
      </c>
      <c r="N83" t="str">
        <v>American Whiskey</v>
      </c>
      <c r="O83" t="str">
        <v>Wild Turkey</v>
      </c>
      <c r="P83" t="str">
        <v>WTK</v>
      </c>
      <c r="Q83" t="str">
        <v>Wild Turkey Aged 12 Years GB</v>
      </c>
      <c r="R83" t="str">
        <v>700ml</v>
      </c>
      <c r="S83">
        <v>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2:30" ht="14.4" x14ac:dyDescent="0.3">
      <c r="B84" s="288"/>
      <c r="C84" s="160"/>
      <c r="D84" s="160"/>
      <c r="E84" s="300"/>
      <c r="F84" s="300"/>
      <c r="K84" s="287">
        <v>1</v>
      </c>
      <c r="L84" t="str">
        <v>37-SPLIQ-07507506</v>
      </c>
      <c r="M84" t="str">
        <v>Campari</v>
      </c>
      <c r="N84" t="str">
        <v>American Whiskey</v>
      </c>
      <c r="O84" t="str">
        <v>Wild Turkey</v>
      </c>
      <c r="P84" t="str">
        <v>WTK</v>
      </c>
      <c r="Q84" t="str">
        <v>Wild Turkey American Honey 35.5%</v>
      </c>
      <c r="R84" t="str">
        <v>750ml</v>
      </c>
      <c r="S84">
        <v>12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2:30" ht="14.4" x14ac:dyDescent="0.3">
      <c r="B85" s="288"/>
      <c r="C85" s="160"/>
      <c r="D85" s="160"/>
      <c r="E85" s="300"/>
      <c r="F85" s="300"/>
      <c r="K85" s="287">
        <v>1</v>
      </c>
      <c r="L85" t="str">
        <v>37-WTWHI-07507507</v>
      </c>
      <c r="M85" t="str">
        <v>Campari</v>
      </c>
      <c r="N85" t="str">
        <v>American Whiskey</v>
      </c>
      <c r="O85" t="str">
        <v>Wild Turkey</v>
      </c>
      <c r="P85" t="str">
        <v>WTK</v>
      </c>
      <c r="Q85" t="str">
        <v>Wild Turkey Kentucky Spirit Single Barrel</v>
      </c>
      <c r="R85" t="str">
        <v>750ml</v>
      </c>
      <c r="S85">
        <v>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2:30" ht="14.4" x14ac:dyDescent="0.3">
      <c r="B86" s="288"/>
      <c r="C86" s="160"/>
      <c r="D86" s="160"/>
      <c r="E86" s="300"/>
      <c r="F86" s="300"/>
      <c r="K86" s="287">
        <v>1</v>
      </c>
      <c r="L86" t="str">
        <v>39-SPWHI-07500007</v>
      </c>
      <c r="M86" t="str">
        <v>Campari</v>
      </c>
      <c r="N86" t="str">
        <v>American Whiskey</v>
      </c>
      <c r="O86" t="str">
        <v>Russell's</v>
      </c>
      <c r="P86" t="str">
        <v>WTK</v>
      </c>
      <c r="Q86" t="str">
        <v>Russell's Reserve Single Barrel</v>
      </c>
      <c r="R86" t="str">
        <v>750ml</v>
      </c>
      <c r="S86">
        <v>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2:30" ht="14.4" x14ac:dyDescent="0.3">
      <c r="B87" s="288"/>
      <c r="C87" s="160"/>
      <c r="D87" s="160"/>
      <c r="E87" s="300"/>
      <c r="F87" s="300"/>
      <c r="K87" s="287">
        <v>1</v>
      </c>
      <c r="L87" t="str">
        <v>39-SPWHI-07507509</v>
      </c>
      <c r="M87" t="str">
        <v>Campari</v>
      </c>
      <c r="N87" t="str">
        <v>American Whiskey</v>
      </c>
      <c r="O87" t="str">
        <v>Russell's</v>
      </c>
      <c r="P87" t="str">
        <v>WTK</v>
      </c>
      <c r="Q87" t="str">
        <v>Russell's Reserve 10YO</v>
      </c>
      <c r="R87" t="str">
        <v>750ml</v>
      </c>
      <c r="S87">
        <v>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2:30" ht="14.4" x14ac:dyDescent="0.3">
      <c r="B88" s="288"/>
      <c r="C88" s="160"/>
      <c r="D88" s="160"/>
      <c r="E88" s="300"/>
      <c r="F88" s="300"/>
      <c r="K88" s="287">
        <v>1</v>
      </c>
      <c r="L88" t="str">
        <v>75-SPWHI-07007038</v>
      </c>
      <c r="M88" t="str">
        <v>Independent</v>
      </c>
      <c r="N88" t="str">
        <v>American Whiskey</v>
      </c>
      <c r="O88" t="str">
        <v>Real Mccoy</v>
      </c>
      <c r="P88" t="str">
        <v>RMC</v>
      </c>
      <c r="Q88" t="str">
        <v>Real Mccoy Bourbon Whiskey</v>
      </c>
      <c r="R88" t="str">
        <v>700ml</v>
      </c>
      <c r="S88">
        <v>12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2:30" ht="14.4" x14ac:dyDescent="0.3">
      <c r="B89" s="288"/>
      <c r="C89" s="160"/>
      <c r="D89" s="160"/>
      <c r="E89" s="300"/>
      <c r="F89" s="300"/>
      <c r="K89" s="287">
        <v>1</v>
      </c>
      <c r="L89" t="str">
        <v>74-SPWHI-07000029</v>
      </c>
      <c r="M89" t="str">
        <v>Independent</v>
      </c>
      <c r="N89" t="str">
        <v>Japanese Whiskey</v>
      </c>
      <c r="O89" t="str">
        <v>Kaibutsu</v>
      </c>
      <c r="P89" t="str">
        <v>KAI</v>
      </c>
      <c r="Q89" t="str">
        <v>Kaibutsu Doragon 43%</v>
      </c>
      <c r="R89" t="str">
        <v>700ml</v>
      </c>
      <c r="S89">
        <v>12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2:30" ht="14.4" x14ac:dyDescent="0.3">
      <c r="B90" s="288"/>
      <c r="C90" s="160"/>
      <c r="D90" s="160"/>
      <c r="E90" s="300"/>
      <c r="F90" s="300"/>
      <c r="K90" s="287">
        <v>1</v>
      </c>
      <c r="L90" t="str">
        <v>74-SPWHI-07000012</v>
      </c>
      <c r="M90" t="str">
        <v>Independent</v>
      </c>
      <c r="N90" t="str">
        <v>Japanese Whiskey</v>
      </c>
      <c r="O90" t="str">
        <v>Kaibutsu</v>
      </c>
      <c r="P90" t="str">
        <v>KAI</v>
      </c>
      <c r="Q90" t="str">
        <v>Kaibutsu Monki 43%</v>
      </c>
      <c r="R90" t="str">
        <v>700ml</v>
      </c>
      <c r="S90">
        <v>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2:30" ht="14.4" x14ac:dyDescent="0.3">
      <c r="B91" s="288"/>
      <c r="C91" s="160"/>
      <c r="D91" s="160"/>
      <c r="E91" s="300"/>
      <c r="F91" s="300"/>
      <c r="K91" s="287">
        <v>1</v>
      </c>
      <c r="L91" t="str">
        <v>45-SPRUM-07000051</v>
      </c>
      <c r="M91" t="str">
        <v>Campari</v>
      </c>
      <c r="N91" t="str">
        <v>Cachaca</v>
      </c>
      <c r="O91" t="str">
        <v>Sagatiba</v>
      </c>
      <c r="P91" t="str">
        <v>SGT</v>
      </c>
      <c r="Q91" t="str">
        <v>Sagatiba Cachaca</v>
      </c>
      <c r="R91" t="str">
        <v>700ml</v>
      </c>
      <c r="S91">
        <v>6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2:30" ht="14.4" x14ac:dyDescent="0.3">
      <c r="B92" s="288"/>
      <c r="C92" s="160"/>
      <c r="D92" s="160"/>
      <c r="E92" s="300"/>
      <c r="F92" s="300"/>
      <c r="K92" s="287">
        <v>1</v>
      </c>
      <c r="L92" t="str">
        <v>40-SPRUM-07505400</v>
      </c>
      <c r="M92" t="str">
        <v>Campari</v>
      </c>
      <c r="N92" t="str">
        <v>RUM</v>
      </c>
      <c r="O92" t="str">
        <v>Appleton</v>
      </c>
      <c r="P92" t="str">
        <v>APT</v>
      </c>
      <c r="Q92" t="str">
        <v>Appleton White Jamaican</v>
      </c>
      <c r="R92" t="str">
        <v>750ml</v>
      </c>
      <c r="S92">
        <v>12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2:30" ht="14.4" x14ac:dyDescent="0.3">
      <c r="B93" s="288"/>
      <c r="C93" s="160"/>
      <c r="D93" s="160"/>
      <c r="E93" s="300"/>
      <c r="F93" s="300"/>
      <c r="K93" s="287">
        <v>1</v>
      </c>
      <c r="L93" t="str">
        <v>40-SPRUM-07507404</v>
      </c>
      <c r="M93" t="str">
        <v>Campari</v>
      </c>
      <c r="N93" t="str">
        <v>RUM</v>
      </c>
      <c r="O93" t="str">
        <v>Appleton</v>
      </c>
      <c r="P93" t="str">
        <v>APT</v>
      </c>
      <c r="Q93" t="str">
        <v>Appleton Special Dark Jamaican</v>
      </c>
      <c r="R93" t="str">
        <v>750ml</v>
      </c>
      <c r="S93">
        <v>12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2:30" ht="14.4" x14ac:dyDescent="0.3">
      <c r="B94" s="288"/>
      <c r="C94" s="160"/>
      <c r="D94" s="160"/>
      <c r="E94" s="300"/>
      <c r="F94" s="300"/>
      <c r="K94" s="287">
        <v>1</v>
      </c>
      <c r="L94" t="str">
        <v>40-SPRUM-07500403</v>
      </c>
      <c r="M94" t="str">
        <v>Campari</v>
      </c>
      <c r="N94" t="str">
        <v>RUM</v>
      </c>
      <c r="O94" t="str">
        <v>Appleton</v>
      </c>
      <c r="P94" t="str">
        <v>APT</v>
      </c>
      <c r="Q94" t="str">
        <v>Appleton Estate Reserve Jamaican</v>
      </c>
      <c r="R94" t="str">
        <v>750ml</v>
      </c>
      <c r="S94">
        <v>12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2:30" ht="14.4" x14ac:dyDescent="0.3">
      <c r="B95" s="288"/>
      <c r="C95" s="160"/>
      <c r="D95" s="160"/>
      <c r="E95" s="300"/>
      <c r="F95" s="300"/>
      <c r="K95" s="287">
        <v>1</v>
      </c>
      <c r="L95" t="str">
        <v>40-SPRUM-07503406</v>
      </c>
      <c r="M95" t="str">
        <v>Campari</v>
      </c>
      <c r="N95" t="str">
        <v>RUM</v>
      </c>
      <c r="O95" t="str">
        <v>Appleton</v>
      </c>
      <c r="P95" t="str">
        <v>APT</v>
      </c>
      <c r="Q95" t="str">
        <v>Appleton Estate Signature Jamaican Blend</v>
      </c>
      <c r="R95" t="str">
        <v>750ml</v>
      </c>
      <c r="S95">
        <v>12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2:30" ht="14.4" x14ac:dyDescent="0.3">
      <c r="B96" s="288"/>
      <c r="C96" s="160"/>
      <c r="D96" s="160"/>
      <c r="E96" s="300"/>
      <c r="F96" s="300"/>
      <c r="K96" s="287">
        <v>1</v>
      </c>
      <c r="L96" t="str">
        <v>40-SPRUM-07500408</v>
      </c>
      <c r="M96" t="str">
        <v>Campari</v>
      </c>
      <c r="N96" t="str">
        <v>RUM</v>
      </c>
      <c r="O96" t="str">
        <v>Appleton</v>
      </c>
      <c r="P96" t="str">
        <v>APT</v>
      </c>
      <c r="Q96" t="str">
        <v>Appleton Estate 12YO Rare Cask</v>
      </c>
      <c r="R96" t="str">
        <v>750ml</v>
      </c>
      <c r="S96">
        <v>12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2:30" ht="14.4" x14ac:dyDescent="0.3">
      <c r="B97" s="288"/>
      <c r="C97" s="160"/>
      <c r="D97" s="160"/>
      <c r="E97" s="300"/>
      <c r="F97" s="300"/>
      <c r="K97" s="287">
        <v>1</v>
      </c>
      <c r="L97" t="str">
        <v>40-SPRUM-07504405</v>
      </c>
      <c r="M97" t="str">
        <v>Campari</v>
      </c>
      <c r="N97" t="str">
        <v>RUM</v>
      </c>
      <c r="O97" t="str">
        <v>Appleton</v>
      </c>
      <c r="P97" t="str">
        <v>APT</v>
      </c>
      <c r="Q97" t="str">
        <v>Appleton Estate 21YO Jamaican</v>
      </c>
      <c r="R97" t="str">
        <v>750ml</v>
      </c>
      <c r="S97">
        <v>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2:30" ht="14.4" x14ac:dyDescent="0.3">
      <c r="B98" s="288"/>
      <c r="C98" s="160"/>
      <c r="D98" s="160"/>
      <c r="E98" s="300"/>
      <c r="F98" s="300"/>
      <c r="K98" s="287">
        <v>1</v>
      </c>
      <c r="L98" t="str">
        <v>40-SPRUM-07502400</v>
      </c>
      <c r="M98" t="str">
        <v>Campari</v>
      </c>
      <c r="N98" t="str">
        <v>RUM</v>
      </c>
      <c r="O98" t="str">
        <v>Appleton</v>
      </c>
      <c r="P98" t="str">
        <v>APT</v>
      </c>
      <c r="Q98" t="str">
        <v>Appleton Estate 30YO Jamaican</v>
      </c>
      <c r="R98" t="str">
        <v>750ml</v>
      </c>
      <c r="S98">
        <v>6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2:30" ht="14.4" x14ac:dyDescent="0.3">
      <c r="B99" s="288"/>
      <c r="C99" s="160"/>
      <c r="D99" s="160"/>
      <c r="E99" s="300"/>
      <c r="F99" s="300"/>
      <c r="K99" s="287">
        <v>1</v>
      </c>
      <c r="L99" t="str">
        <v>40-SPRUM-07517404</v>
      </c>
      <c r="M99" t="str">
        <v>Campari</v>
      </c>
      <c r="N99" t="str">
        <v>RUM</v>
      </c>
      <c r="O99" t="str">
        <v>Kingston</v>
      </c>
      <c r="P99" t="str">
        <v>KIN</v>
      </c>
      <c r="Q99" t="str">
        <v>Kingston 62 Jamaica Gold Rum</v>
      </c>
      <c r="R99" t="str">
        <v>750ml</v>
      </c>
      <c r="S99">
        <v>12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2:30" ht="14.4" x14ac:dyDescent="0.3">
      <c r="B100" s="288"/>
      <c r="C100" s="160"/>
      <c r="D100" s="160"/>
      <c r="E100" s="300"/>
      <c r="F100" s="300"/>
      <c r="K100" s="287">
        <v>1</v>
      </c>
      <c r="L100" t="str">
        <v>40-SPRUM-07515400</v>
      </c>
      <c r="M100" t="str">
        <v>Campari</v>
      </c>
      <c r="N100" t="str">
        <v>RUM</v>
      </c>
      <c r="O100" t="str">
        <v>Kingston</v>
      </c>
      <c r="P100" t="str">
        <v>KIN</v>
      </c>
      <c r="Q100" t="str">
        <v>Kingston 62 Jamaica White Rum</v>
      </c>
      <c r="R100" t="str">
        <v>750ml</v>
      </c>
      <c r="S100">
        <v>12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2:30" ht="14.4" x14ac:dyDescent="0.3">
      <c r="B101" s="288"/>
      <c r="C101" s="160"/>
      <c r="D101" s="160"/>
      <c r="E101" s="300"/>
      <c r="F101" s="300"/>
      <c r="K101" s="287">
        <v>1</v>
      </c>
      <c r="L101" t="str">
        <v>30-SPRUM-07005168</v>
      </c>
      <c r="M101" t="str">
        <v>RC</v>
      </c>
      <c r="N101" t="str">
        <v>RUM</v>
      </c>
      <c r="O101" t="str">
        <v>Mount Gay</v>
      </c>
      <c r="P101" t="str">
        <v>MGY</v>
      </c>
      <c r="Q101" t="str">
        <v>Mt Gay Eclipse Barbados</v>
      </c>
      <c r="R101" t="str">
        <v>700ml</v>
      </c>
      <c r="S101">
        <v>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2:30" ht="14.4" x14ac:dyDescent="0.3">
      <c r="B102" s="288"/>
      <c r="C102" s="160"/>
      <c r="D102" s="160"/>
      <c r="E102" s="300"/>
      <c r="F102" s="300"/>
      <c r="K102" s="287">
        <v>1</v>
      </c>
      <c r="L102" t="str">
        <v>30-SPRUM-07003508</v>
      </c>
      <c r="M102" t="str">
        <v>RC</v>
      </c>
      <c r="N102" t="str">
        <v>RUM</v>
      </c>
      <c r="O102" t="str">
        <v>Mount Gay</v>
      </c>
      <c r="P102" t="str">
        <v>MGY</v>
      </c>
      <c r="Q102" t="str">
        <v>Mt Gay Black Barrel Barbados</v>
      </c>
      <c r="R102" t="str">
        <v>700ml</v>
      </c>
      <c r="S102">
        <v>6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2:30" ht="14.4" x14ac:dyDescent="0.3">
      <c r="B103" s="288"/>
      <c r="C103" s="160"/>
      <c r="D103" s="160"/>
      <c r="E103" s="300"/>
      <c r="F103" s="300"/>
      <c r="K103" s="287">
        <v>1</v>
      </c>
      <c r="L103" t="str">
        <v>30-SPRUM-07003502</v>
      </c>
      <c r="M103" t="str">
        <v>RC</v>
      </c>
      <c r="N103" t="str">
        <v>RUM</v>
      </c>
      <c r="O103" t="str">
        <v>Mount Gay</v>
      </c>
      <c r="P103" t="str">
        <v>MGY</v>
      </c>
      <c r="Q103" t="str">
        <v>Mt Gay XO Barbados</v>
      </c>
      <c r="R103" t="str">
        <v>700ml</v>
      </c>
      <c r="S103">
        <v>6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2:30" ht="14.4" x14ac:dyDescent="0.3">
      <c r="B104" s="288"/>
      <c r="C104" s="160"/>
      <c r="D104" s="160"/>
      <c r="E104" s="300"/>
      <c r="F104" s="300"/>
      <c r="K104" s="287">
        <v>1</v>
      </c>
      <c r="L104" t="str">
        <v>30-SPRUM-07002463</v>
      </c>
      <c r="M104" t="str">
        <v>RC</v>
      </c>
      <c r="N104" t="str">
        <v>RUM</v>
      </c>
      <c r="O104" t="str">
        <v>Mount Gay</v>
      </c>
      <c r="P104" t="str">
        <v>MGY</v>
      </c>
      <c r="Q104" t="str">
        <v>Mt Gay Estate Rum</v>
      </c>
      <c r="R104" t="str">
        <v>700ml</v>
      </c>
      <c r="S104">
        <v>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2:30" ht="14.4" x14ac:dyDescent="0.3">
      <c r="B105" s="288"/>
      <c r="C105" s="160"/>
      <c r="D105" s="160"/>
      <c r="E105" s="300"/>
      <c r="F105" s="300"/>
      <c r="K105" s="287">
        <v>1</v>
      </c>
      <c r="L105" t="str">
        <v>07-SPRUM-07000534</v>
      </c>
      <c r="M105" t="str">
        <v>TEG</v>
      </c>
      <c r="N105" t="str">
        <v>RUM</v>
      </c>
      <c r="O105" t="str">
        <v>Brugal</v>
      </c>
      <c r="P105" t="str">
        <v>BRU</v>
      </c>
      <c r="Q105" t="str">
        <v>Brugal Supremo Blanco White Rum</v>
      </c>
      <c r="R105" t="str">
        <v>700ml</v>
      </c>
      <c r="S105">
        <v>12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2:30" ht="14.4" x14ac:dyDescent="0.3">
      <c r="B106" s="288"/>
      <c r="C106" s="160"/>
      <c r="D106" s="160"/>
      <c r="E106" s="300"/>
      <c r="F106" s="300"/>
      <c r="K106" s="287">
        <v>1</v>
      </c>
      <c r="L106" t="str">
        <v>07-SPRUM-07001468</v>
      </c>
      <c r="M106" t="str">
        <v>TEG</v>
      </c>
      <c r="N106" t="str">
        <v>RUM</v>
      </c>
      <c r="O106" t="str">
        <v>Brugal</v>
      </c>
      <c r="P106" t="str">
        <v>BRU</v>
      </c>
      <c r="Q106" t="str">
        <v>Brugal Anejo Superior Rum</v>
      </c>
      <c r="R106" t="str">
        <v>700ml</v>
      </c>
      <c r="S106">
        <v>6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2:30" ht="14.4" x14ac:dyDescent="0.3">
      <c r="B107" s="288"/>
      <c r="C107" s="160"/>
      <c r="D107" s="160"/>
      <c r="E107" s="300"/>
      <c r="F107" s="300"/>
      <c r="K107" s="287">
        <v>1</v>
      </c>
      <c r="L107" t="str">
        <v>07-SPRUM-07002960</v>
      </c>
      <c r="M107" t="str">
        <v>TEG</v>
      </c>
      <c r="N107" t="str">
        <v>RUM</v>
      </c>
      <c r="O107" t="str">
        <v>Brugal</v>
      </c>
      <c r="P107" t="str">
        <v>BRU</v>
      </c>
      <c r="Q107" t="str">
        <v>Brugal 1888 Dominican</v>
      </c>
      <c r="R107" t="str">
        <v>700ml</v>
      </c>
      <c r="S107">
        <v>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2:30" ht="14.4" x14ac:dyDescent="0.3">
      <c r="B108" s="288"/>
      <c r="C108" s="160"/>
      <c r="D108" s="160"/>
      <c r="E108" s="300"/>
      <c r="F108" s="300"/>
      <c r="K108" s="287">
        <v>1</v>
      </c>
      <c r="L108" t="str">
        <v>21-SPRUM-07003069</v>
      </c>
      <c r="M108" t="str">
        <v>Proximo</v>
      </c>
      <c r="N108" t="str">
        <v>RUM</v>
      </c>
      <c r="O108" t="str">
        <v>Kraken</v>
      </c>
      <c r="P108" t="str">
        <v>KKR</v>
      </c>
      <c r="Q108" t="str">
        <v>Kraken Black Spiced</v>
      </c>
      <c r="R108" t="str">
        <v>700ml</v>
      </c>
      <c r="S108">
        <v>6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2:30" ht="14.4" x14ac:dyDescent="0.3">
      <c r="B109" s="288"/>
      <c r="C109" s="160"/>
      <c r="D109" s="160"/>
      <c r="E109" s="300"/>
      <c r="F109" s="300"/>
      <c r="K109" s="287">
        <v>1</v>
      </c>
      <c r="L109" t="str">
        <v>63-SPRUM-07000050</v>
      </c>
      <c r="M109" t="str">
        <v>Independent</v>
      </c>
      <c r="N109" t="str">
        <v>RUM</v>
      </c>
      <c r="O109" t="str">
        <v>Matusalem</v>
      </c>
      <c r="P109" t="str">
        <v>MAT</v>
      </c>
      <c r="Q109" t="str">
        <v>Matusalem Platino Rum</v>
      </c>
      <c r="R109" t="str">
        <v>700ml</v>
      </c>
      <c r="S109">
        <v>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2:30" ht="14.4" x14ac:dyDescent="0.3">
      <c r="B110" s="288"/>
      <c r="C110" s="160"/>
      <c r="D110" s="160"/>
      <c r="E110" s="300"/>
      <c r="F110" s="300"/>
      <c r="K110" s="287">
        <v>1</v>
      </c>
      <c r="L110" t="str">
        <v>63-SPRUM-07000053</v>
      </c>
      <c r="M110" t="str">
        <v>Independent</v>
      </c>
      <c r="N110" t="str">
        <v>RUM</v>
      </c>
      <c r="O110" t="str">
        <v>Matusalem</v>
      </c>
      <c r="P110" t="str">
        <v>MAT</v>
      </c>
      <c r="Q110" t="str">
        <v>Matusalem Solera 7 Rum</v>
      </c>
      <c r="R110" t="str">
        <v>700ml</v>
      </c>
      <c r="S110">
        <v>6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2:30" ht="14.4" x14ac:dyDescent="0.3">
      <c r="B111" s="288"/>
      <c r="C111" s="160"/>
      <c r="D111" s="160"/>
      <c r="E111" s="300"/>
      <c r="F111" s="300"/>
      <c r="K111" s="287">
        <v>1</v>
      </c>
      <c r="L111" t="str">
        <v>63-SPRUM-07000055</v>
      </c>
      <c r="M111" t="str">
        <v>Independent</v>
      </c>
      <c r="N111" t="str">
        <v>RUM</v>
      </c>
      <c r="O111" t="str">
        <v>Matusalem</v>
      </c>
      <c r="P111" t="str">
        <v>MAT</v>
      </c>
      <c r="Q111" t="str">
        <v>Matusalem Gran Reserva 15 Rum</v>
      </c>
      <c r="R111" t="str">
        <v>700ml</v>
      </c>
      <c r="S111">
        <v>6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2:30" ht="14.4" x14ac:dyDescent="0.3">
      <c r="B112" s="288"/>
      <c r="C112" s="160"/>
      <c r="D112" s="160"/>
      <c r="E112" s="300"/>
      <c r="F112" s="300"/>
      <c r="K112" s="287">
        <v>1</v>
      </c>
      <c r="L112" t="str">
        <v>63-SPRUM-07000052</v>
      </c>
      <c r="M112" t="str">
        <v>Independent</v>
      </c>
      <c r="N112" t="str">
        <v>RUM</v>
      </c>
      <c r="O112" t="str">
        <v>Matusalem</v>
      </c>
      <c r="P112" t="str">
        <v>MAT</v>
      </c>
      <c r="Q112" t="str">
        <v>Matusalem Gran Reserva 23 Rum</v>
      </c>
      <c r="R112" t="str">
        <v>700ml</v>
      </c>
      <c r="S112">
        <v>3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2:30" ht="14.4" x14ac:dyDescent="0.3">
      <c r="B113" s="288"/>
      <c r="C113" s="160"/>
      <c r="D113" s="160"/>
      <c r="E113" s="300"/>
      <c r="F113" s="300"/>
      <c r="K113" s="287">
        <v>1</v>
      </c>
      <c r="L113" t="str">
        <v>63-SPRUM-07010055</v>
      </c>
      <c r="M113" t="str">
        <v>Independent</v>
      </c>
      <c r="N113" t="str">
        <v>RUM</v>
      </c>
      <c r="O113" t="str">
        <v>Matusalem</v>
      </c>
      <c r="P113" t="str">
        <v>MAT</v>
      </c>
      <c r="Q113" t="str">
        <v>Matusalem Gran Reserva Lefebre Rum</v>
      </c>
      <c r="R113" t="str">
        <v>700ml</v>
      </c>
      <c r="S113">
        <v>3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2:30" ht="14.4" x14ac:dyDescent="0.3">
      <c r="B114" s="288"/>
      <c r="C114" s="160"/>
      <c r="D114" s="160"/>
      <c r="E114" s="300"/>
      <c r="F114" s="300"/>
      <c r="K114" s="287">
        <v>1</v>
      </c>
      <c r="L114" t="str">
        <v>63-SPRUM-07000057</v>
      </c>
      <c r="M114" t="str">
        <v>Independent</v>
      </c>
      <c r="N114" t="str">
        <v>RUM</v>
      </c>
      <c r="O114" t="str">
        <v>Matusalem</v>
      </c>
      <c r="P114" t="str">
        <v>MAT</v>
      </c>
      <c r="Q114" t="str">
        <v>Matusalem Insolito Rum</v>
      </c>
      <c r="R114" t="str">
        <v>700ml</v>
      </c>
      <c r="S114">
        <v>3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2:30" ht="14.4" x14ac:dyDescent="0.3">
      <c r="B115" s="288"/>
      <c r="C115" s="160"/>
      <c r="D115" s="160"/>
      <c r="E115" s="300"/>
      <c r="F115" s="300"/>
      <c r="K115" s="287">
        <v>1</v>
      </c>
      <c r="L115" t="str">
        <v>24-SPBRA-03758190</v>
      </c>
      <c r="M115" t="str">
        <v>RC</v>
      </c>
      <c r="N115" t="str">
        <v>Brandy and Cognac</v>
      </c>
      <c r="O115" t="str">
        <v>Remy</v>
      </c>
      <c r="P115" t="str">
        <v>RMM</v>
      </c>
      <c r="Q115" t="str">
        <v>Remy Martin VSOP 375ml</v>
      </c>
      <c r="R115" t="str">
        <v>375ml</v>
      </c>
      <c r="S115">
        <v>12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2:30" ht="14.4" x14ac:dyDescent="0.3">
      <c r="B116" s="288"/>
      <c r="C116" s="160"/>
      <c r="D116" s="160"/>
      <c r="E116" s="300"/>
      <c r="F116" s="300"/>
      <c r="K116" s="287">
        <v>1</v>
      </c>
      <c r="L116" t="str">
        <v>24-SPBRA-07000427</v>
      </c>
      <c r="M116" t="str">
        <v>RC</v>
      </c>
      <c r="N116" t="str">
        <v>Brandy and Cognac</v>
      </c>
      <c r="O116" t="str">
        <v>Remy</v>
      </c>
      <c r="P116" t="str">
        <v>RMM</v>
      </c>
      <c r="Q116" t="str">
        <v>Remy Martin VSOP 700ml</v>
      </c>
      <c r="R116" t="str">
        <v>700ml</v>
      </c>
      <c r="S116">
        <v>12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2:30" ht="14.4" x14ac:dyDescent="0.3">
      <c r="B117" s="288"/>
      <c r="C117" s="160"/>
      <c r="D117" s="160"/>
      <c r="E117" s="300"/>
      <c r="F117" s="300"/>
      <c r="K117" s="287">
        <v>1</v>
      </c>
      <c r="L117" t="str">
        <v>24-SPBRA-07004581</v>
      </c>
      <c r="M117" t="str">
        <v>RC</v>
      </c>
      <c r="N117" t="str">
        <v>Brandy and Cognac</v>
      </c>
      <c r="O117" t="str">
        <v>Remy</v>
      </c>
      <c r="P117" t="str">
        <v>RMM</v>
      </c>
      <c r="Q117" t="str">
        <v>Remy Martin XO 700ml</v>
      </c>
      <c r="R117" t="str">
        <v>700ml</v>
      </c>
      <c r="S117">
        <v>12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2:30" ht="14.4" x14ac:dyDescent="0.3">
      <c r="B118" s="288"/>
      <c r="C118" s="160"/>
      <c r="D118" s="160"/>
      <c r="E118" s="300"/>
      <c r="F118" s="300"/>
      <c r="K118" s="287">
        <v>1</v>
      </c>
      <c r="L118" t="str">
        <v>24-SPBRA-07002463</v>
      </c>
      <c r="M118" t="str">
        <v>RC</v>
      </c>
      <c r="N118" t="str">
        <v>Brandy and Cognac</v>
      </c>
      <c r="O118" t="str">
        <v>Remy</v>
      </c>
      <c r="P118" t="str">
        <v>RMM</v>
      </c>
      <c r="Q118" t="str">
        <v>Remy Martin XO Night 700ml</v>
      </c>
      <c r="R118" t="str">
        <v>700ml</v>
      </c>
      <c r="S118">
        <v>12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2:30" x14ac:dyDescent="0.3">
      <c r="E119"/>
      <c r="F119"/>
      <c r="K119" s="287">
        <v>1</v>
      </c>
      <c r="L119" t="str">
        <v>24-SPBRA-07005366</v>
      </c>
      <c r="M119" t="str">
        <v>RC</v>
      </c>
      <c r="N119" t="str">
        <v>Brandy and Cognac</v>
      </c>
      <c r="O119" t="str">
        <v>Remy</v>
      </c>
      <c r="P119" t="str">
        <v>RMM</v>
      </c>
      <c r="Q119" t="str">
        <v>Remy Martin 1738</v>
      </c>
      <c r="R119" t="str">
        <v>700ml</v>
      </c>
      <c r="S119">
        <v>12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2:30" x14ac:dyDescent="0.3">
      <c r="E120"/>
      <c r="F120"/>
      <c r="K120" s="287">
        <v>1</v>
      </c>
      <c r="L120" t="str">
        <v>27-SPBRA-07007452</v>
      </c>
      <c r="M120" t="str">
        <v>RC</v>
      </c>
      <c r="N120" t="str">
        <v>Brandy and Cognac</v>
      </c>
      <c r="O120" t="str">
        <v>LOUIS XIII</v>
      </c>
      <c r="P120" t="str">
        <v>RMM</v>
      </c>
      <c r="Q120" t="str">
        <v>Remy Martin Louis XIII 700ml</v>
      </c>
      <c r="R120" t="str">
        <v>700ml</v>
      </c>
      <c r="S120">
        <v>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2:30" x14ac:dyDescent="0.3">
      <c r="E121"/>
      <c r="F121"/>
      <c r="K121" s="287">
        <v>1</v>
      </c>
      <c r="L121" t="str">
        <v>27-SPBRA-15008565</v>
      </c>
      <c r="M121" t="str">
        <v>RC</v>
      </c>
      <c r="N121" t="str">
        <v>Brandy and Cognac</v>
      </c>
      <c r="O121" t="str">
        <v>LOUIS XIII</v>
      </c>
      <c r="P121" t="str">
        <v>RMM</v>
      </c>
      <c r="Q121" t="str">
        <v>Louis XIII Magnum 1.5L</v>
      </c>
      <c r="R121" t="str">
        <v>1500ml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2:30" x14ac:dyDescent="0.3">
      <c r="E122"/>
      <c r="F122"/>
      <c r="K122" s="287">
        <v>1</v>
      </c>
      <c r="L122" t="str">
        <v>27-SPBRA-30008169</v>
      </c>
      <c r="M122" t="str">
        <v>RC</v>
      </c>
      <c r="N122" t="str">
        <v>Brandy and Cognac</v>
      </c>
      <c r="O122" t="str">
        <v>LOUIS XIII</v>
      </c>
      <c r="P122" t="str">
        <v>RMM</v>
      </c>
      <c r="Q122" t="str">
        <v>Louis XIII Decanter Jeroboam 3L</v>
      </c>
      <c r="R122" t="str">
        <v>3000ml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2:30" x14ac:dyDescent="0.3">
      <c r="E123"/>
      <c r="F123"/>
      <c r="K123" s="287">
        <v>1</v>
      </c>
      <c r="L123" t="str">
        <v>27-SPBRA-60000155</v>
      </c>
      <c r="M123" t="str">
        <v>RC</v>
      </c>
      <c r="N123" t="str">
        <v>Brandy and Cognac</v>
      </c>
      <c r="O123" t="str">
        <v>LOUIS XIII</v>
      </c>
      <c r="P123" t="str">
        <v>RMM</v>
      </c>
      <c r="Q123" t="str">
        <v>Louis XIII Mathusalem 6L</v>
      </c>
      <c r="R123" t="str">
        <v>6000ml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2:30" x14ac:dyDescent="0.3">
      <c r="E124"/>
      <c r="F124"/>
      <c r="K124" s="287">
        <v>1</v>
      </c>
      <c r="L124" t="str">
        <v>26-SPBRA-07002153</v>
      </c>
      <c r="M124" t="str">
        <v>RC</v>
      </c>
      <c r="N124" t="str">
        <v>Brandy and Cognac</v>
      </c>
      <c r="O124" t="str">
        <v>St Remy</v>
      </c>
      <c r="P124" t="str">
        <v>RMM</v>
      </c>
      <c r="Q124" t="str">
        <v>St Remy VSOP</v>
      </c>
      <c r="R124" t="str">
        <v>700ml</v>
      </c>
      <c r="S124">
        <v>12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2:30" x14ac:dyDescent="0.3">
      <c r="E125"/>
      <c r="F125"/>
      <c r="K125" s="287">
        <v>1</v>
      </c>
      <c r="L125" t="str">
        <v>26-SPBRA-07002603</v>
      </c>
      <c r="M125" t="str">
        <v>RC</v>
      </c>
      <c r="N125" t="str">
        <v>Brandy and Cognac</v>
      </c>
      <c r="O125" t="str">
        <v>St Remy</v>
      </c>
      <c r="P125" t="str">
        <v>RMM</v>
      </c>
      <c r="Q125" t="str">
        <v>St Remy XO</v>
      </c>
      <c r="R125" t="str">
        <v>700ml</v>
      </c>
      <c r="S125">
        <v>12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2:30" x14ac:dyDescent="0.3">
      <c r="E126"/>
      <c r="F126"/>
      <c r="K126" s="287">
        <v>1</v>
      </c>
      <c r="L126" t="str">
        <v>01-SPVOD-07008530</v>
      </c>
      <c r="M126" t="str">
        <v>Lucas Bols</v>
      </c>
      <c r="N126" t="str">
        <v>Vodka</v>
      </c>
      <c r="O126" t="str">
        <v>Bols Vodka</v>
      </c>
      <c r="P126" t="str">
        <v>BLV</v>
      </c>
      <c r="Q126" t="str">
        <v>Bols Vodka 700ml</v>
      </c>
      <c r="R126" t="str">
        <v>700ml</v>
      </c>
      <c r="S126">
        <v>12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2:30" x14ac:dyDescent="0.3">
      <c r="E127"/>
      <c r="F127"/>
      <c r="K127" s="287">
        <v>1</v>
      </c>
      <c r="L127" t="str">
        <v>01-SPVOD-10008547</v>
      </c>
      <c r="M127" t="str">
        <v>Lucas Bols</v>
      </c>
      <c r="N127" t="str">
        <v>Vodka</v>
      </c>
      <c r="O127" t="str">
        <v>Bols Vodka</v>
      </c>
      <c r="P127" t="str">
        <v>BLV</v>
      </c>
      <c r="Q127" t="str">
        <v>Bols Vodka 1L</v>
      </c>
      <c r="R127" t="str">
        <v>1000ml</v>
      </c>
      <c r="S127">
        <v>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2:30" x14ac:dyDescent="0.3">
      <c r="E128"/>
      <c r="F128"/>
      <c r="K128" s="287">
        <v>1</v>
      </c>
      <c r="L128" t="str">
        <v>34-SPVOD-01808261</v>
      </c>
      <c r="M128" t="str">
        <v>Campari</v>
      </c>
      <c r="N128" t="str">
        <v>Vodka</v>
      </c>
      <c r="O128" t="str">
        <v>Skyy</v>
      </c>
      <c r="P128" t="str">
        <v>SKY</v>
      </c>
      <c r="Q128" t="str">
        <v>Skyy 180ml</v>
      </c>
      <c r="R128" t="str">
        <v>180ml</v>
      </c>
      <c r="S128">
        <v>12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4:30" x14ac:dyDescent="0.3">
      <c r="E129"/>
      <c r="F129"/>
      <c r="K129" s="287">
        <v>1</v>
      </c>
      <c r="L129" t="str">
        <v>34-SPVOD-07507004</v>
      </c>
      <c r="M129" t="str">
        <v>Campari</v>
      </c>
      <c r="N129" t="str">
        <v>Vodka</v>
      </c>
      <c r="O129" t="str">
        <v>Skyy</v>
      </c>
      <c r="P129" t="str">
        <v>SKY</v>
      </c>
      <c r="Q129" t="str">
        <v>Skyy 750ml</v>
      </c>
      <c r="R129" t="str">
        <v>750ml</v>
      </c>
      <c r="S129">
        <v>12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4:30" x14ac:dyDescent="0.3">
      <c r="E130"/>
      <c r="F130"/>
      <c r="K130" s="287">
        <v>1</v>
      </c>
      <c r="L130" t="str">
        <v>34-SPVOD-10001002</v>
      </c>
      <c r="M130" t="str">
        <v>Campari</v>
      </c>
      <c r="N130" t="str">
        <v>Vodka</v>
      </c>
      <c r="O130" t="str">
        <v>Skyy</v>
      </c>
      <c r="P130" t="str">
        <v>SKY</v>
      </c>
      <c r="Q130" t="str">
        <v>Skyy 1L</v>
      </c>
      <c r="R130" t="str">
        <v>1000ml</v>
      </c>
      <c r="S130">
        <v>12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4:30" x14ac:dyDescent="0.3">
      <c r="D131"/>
      <c r="E131"/>
      <c r="F131"/>
      <c r="K131" s="287">
        <v>1</v>
      </c>
      <c r="L131" t="str">
        <v>34-SPVOD-07017004</v>
      </c>
      <c r="M131" t="str">
        <v>Campari</v>
      </c>
      <c r="N131" t="str">
        <v>Vodka</v>
      </c>
      <c r="O131" t="str">
        <v>Skyy</v>
      </c>
      <c r="P131" t="str">
        <v>SKY</v>
      </c>
      <c r="Q131" t="str">
        <v>Skyy Neptune</v>
      </c>
      <c r="R131" t="str">
        <v>700ml</v>
      </c>
      <c r="S131">
        <v>12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4:30" x14ac:dyDescent="0.3">
      <c r="D132"/>
      <c r="E132"/>
      <c r="F132"/>
      <c r="K132" s="287">
        <v>1</v>
      </c>
      <c r="L132" t="str">
        <v>34-SPLIQ-07007012</v>
      </c>
      <c r="M132" t="str">
        <v>Campari</v>
      </c>
      <c r="N132" t="str">
        <v>Vodka</v>
      </c>
      <c r="O132" t="str">
        <v>Skyy</v>
      </c>
      <c r="P132" t="str">
        <v>SKY</v>
      </c>
      <c r="Q132" t="str">
        <v>Skyy Citrus</v>
      </c>
      <c r="R132" t="str">
        <v>700ml</v>
      </c>
      <c r="S132">
        <v>6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4:30" x14ac:dyDescent="0.3">
      <c r="D133"/>
      <c r="E133"/>
      <c r="F133"/>
      <c r="K133" s="287">
        <v>1</v>
      </c>
      <c r="L133" t="str">
        <v>34-SPLIQ-07007036</v>
      </c>
      <c r="M133" t="str">
        <v>Campari</v>
      </c>
      <c r="N133" t="str">
        <v>Vodka</v>
      </c>
      <c r="O133" t="str">
        <v>Skyy</v>
      </c>
      <c r="P133" t="str">
        <v>SKY</v>
      </c>
      <c r="Q133" t="str">
        <v>Skyy Raspberry</v>
      </c>
      <c r="R133" t="str">
        <v>700ml</v>
      </c>
      <c r="S133">
        <v>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4:30" x14ac:dyDescent="0.3">
      <c r="D134"/>
      <c r="E134"/>
      <c r="F134"/>
      <c r="K134" s="287">
        <v>1</v>
      </c>
      <c r="L134" t="str">
        <v>34-SPLIQ-07007050</v>
      </c>
      <c r="M134" t="str">
        <v>Campari</v>
      </c>
      <c r="N134" t="str">
        <v>Vodka</v>
      </c>
      <c r="O134" t="str">
        <v>Skyy</v>
      </c>
      <c r="P134" t="str">
        <v>SKY</v>
      </c>
      <c r="Q134" t="str">
        <v>Skyy Passionfruit</v>
      </c>
      <c r="R134" t="str">
        <v>700ml</v>
      </c>
      <c r="S134">
        <v>6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4:30" x14ac:dyDescent="0.3">
      <c r="D135"/>
      <c r="E135"/>
      <c r="F135"/>
      <c r="K135" s="287">
        <v>1</v>
      </c>
      <c r="L135" t="str">
        <v>34-SPVOD-07001021</v>
      </c>
      <c r="M135" t="str">
        <v>Campari</v>
      </c>
      <c r="N135" t="str">
        <v>Vodka</v>
      </c>
      <c r="O135" t="str">
        <v>Skyy</v>
      </c>
      <c r="P135" t="str">
        <v>SKY</v>
      </c>
      <c r="Q135" t="str">
        <v>Skyy 90 Luxury</v>
      </c>
      <c r="R135" t="str">
        <v>700ml</v>
      </c>
      <c r="S135">
        <v>6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4:30" x14ac:dyDescent="0.3">
      <c r="D136"/>
      <c r="E136"/>
      <c r="F136"/>
      <c r="K136" s="287">
        <v>1</v>
      </c>
      <c r="L136" t="str">
        <v>65-SPVOD-07507828</v>
      </c>
      <c r="M136" t="str">
        <v>Proximo</v>
      </c>
      <c r="N136" t="str">
        <v>Vodka</v>
      </c>
      <c r="O136" t="str">
        <v>Hangar</v>
      </c>
      <c r="P136" t="str">
        <v>HG1</v>
      </c>
      <c r="Q136" t="str">
        <v>Hangar 1 Straight Vodka</v>
      </c>
      <c r="R136" t="str">
        <v>750ml</v>
      </c>
      <c r="S136">
        <v>12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4:30" x14ac:dyDescent="0.3">
      <c r="D137"/>
      <c r="E137"/>
      <c r="F137"/>
      <c r="K137" s="287">
        <v>1</v>
      </c>
      <c r="L137" t="str">
        <v>65-SPVOD-07507842</v>
      </c>
      <c r="M137" t="str">
        <v>Proximo</v>
      </c>
      <c r="N137" t="str">
        <v>Vodka</v>
      </c>
      <c r="O137" t="str">
        <v>Hangar</v>
      </c>
      <c r="P137" t="str">
        <v>HG1</v>
      </c>
      <c r="Q137" t="str">
        <v>Hangar 1 Buddha'S Hand Citron Vodka</v>
      </c>
      <c r="R137" t="str">
        <v>750ml</v>
      </c>
      <c r="S137">
        <v>12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4:30" x14ac:dyDescent="0.3">
      <c r="D138"/>
      <c r="E138"/>
      <c r="F138"/>
      <c r="K138" s="287">
        <v>1</v>
      </c>
      <c r="L138" t="str">
        <v>65-SPVOD-07507866</v>
      </c>
      <c r="M138" t="str">
        <v>Proximo</v>
      </c>
      <c r="N138" t="str">
        <v>Vodka</v>
      </c>
      <c r="O138" t="str">
        <v>Hangar</v>
      </c>
      <c r="P138" t="str">
        <v>HG1</v>
      </c>
      <c r="Q138" t="str">
        <v>Hangar 1 Mandarin Blossom Vodka</v>
      </c>
      <c r="R138" t="str">
        <v>750ml</v>
      </c>
      <c r="S138">
        <v>12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4:30" x14ac:dyDescent="0.3">
      <c r="D139"/>
      <c r="E139"/>
      <c r="F139"/>
      <c r="K139" s="287">
        <v>1</v>
      </c>
      <c r="L139" t="str">
        <v>65-SPVOD-07507361</v>
      </c>
      <c r="M139" t="str">
        <v>Proximo</v>
      </c>
      <c r="N139" t="str">
        <v>Vodka</v>
      </c>
      <c r="O139" t="str">
        <v>Hangar</v>
      </c>
      <c r="P139" t="str">
        <v>HG1</v>
      </c>
      <c r="Q139" t="str">
        <v>Hangar 1 Rose Vodka</v>
      </c>
      <c r="R139" t="str">
        <v>750ml</v>
      </c>
      <c r="S139">
        <v>12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4:30" x14ac:dyDescent="0.3">
      <c r="D140"/>
      <c r="E140"/>
      <c r="F140"/>
      <c r="K140" s="287">
        <v>1</v>
      </c>
      <c r="L140" t="str">
        <v>48-SPVOD-02000045</v>
      </c>
      <c r="M140" t="str">
        <v>Independent</v>
      </c>
      <c r="N140" t="str">
        <v>Vodka</v>
      </c>
      <c r="O140" t="str">
        <v>Tito's</v>
      </c>
      <c r="P140" t="str">
        <v>TTO</v>
      </c>
      <c r="Q140" t="str">
        <v>Tito's Vodka 200ml</v>
      </c>
      <c r="R140" t="str">
        <v>200ml</v>
      </c>
      <c r="S140">
        <v>24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4:30" x14ac:dyDescent="0.3">
      <c r="D141"/>
      <c r="E141"/>
      <c r="F141"/>
      <c r="K141" s="287">
        <v>1</v>
      </c>
      <c r="L141" t="str">
        <v>48-SPVOD-07500027</v>
      </c>
      <c r="M141" t="str">
        <v>Independent</v>
      </c>
      <c r="N141" t="str">
        <v>Vodka</v>
      </c>
      <c r="O141" t="str">
        <v>Tito's</v>
      </c>
      <c r="P141" t="str">
        <v>TTO</v>
      </c>
      <c r="Q141" t="str">
        <v>Tito's Vodka 750ml</v>
      </c>
      <c r="R141" t="str">
        <v>750ml</v>
      </c>
      <c r="S141">
        <v>12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4:30" x14ac:dyDescent="0.3">
      <c r="D142"/>
      <c r="E142"/>
      <c r="F142"/>
      <c r="K142" s="287">
        <v>1</v>
      </c>
      <c r="L142" t="str">
        <v>48-SPVOD-10000010</v>
      </c>
      <c r="M142" t="str">
        <v>Independent</v>
      </c>
      <c r="N142" t="str">
        <v>Vodka</v>
      </c>
      <c r="O142" t="str">
        <v>Tito's</v>
      </c>
      <c r="P142" t="str">
        <v>TTO</v>
      </c>
      <c r="Q142" t="str">
        <v>Tito's Vodka 1L</v>
      </c>
      <c r="R142" t="str">
        <v>1000ml</v>
      </c>
      <c r="S142">
        <v>12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4:30" x14ac:dyDescent="0.3">
      <c r="D143"/>
      <c r="E143"/>
      <c r="F143"/>
      <c r="K143" s="287">
        <v>1</v>
      </c>
      <c r="L143" t="str">
        <v>48-SPVOD-17500034</v>
      </c>
      <c r="M143" t="str">
        <v>Independent</v>
      </c>
      <c r="N143" t="str">
        <v>Vodka</v>
      </c>
      <c r="O143" t="str">
        <v>Tito's</v>
      </c>
      <c r="P143" t="str">
        <v>TTO</v>
      </c>
      <c r="Q143" t="str">
        <v>Tito's Vodka 1.75L</v>
      </c>
      <c r="R143" t="str">
        <v>1750ml</v>
      </c>
      <c r="S143">
        <v>6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4:30" x14ac:dyDescent="0.3">
      <c r="D144"/>
      <c r="E144"/>
      <c r="F144"/>
      <c r="K144" s="287">
        <v>1</v>
      </c>
      <c r="L144" t="str">
        <v>01-SPGIN-07003727</v>
      </c>
      <c r="M144" t="str">
        <v>Lucas Bols</v>
      </c>
      <c r="N144" t="str">
        <v>GIN</v>
      </c>
      <c r="O144" t="str">
        <v>Bols Gin</v>
      </c>
      <c r="P144" t="str">
        <v>SVT</v>
      </c>
      <c r="Q144" t="str">
        <v>Bols Silvertop Dutch</v>
      </c>
      <c r="R144" t="str">
        <v>700ml</v>
      </c>
      <c r="S144">
        <v>6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4:30" x14ac:dyDescent="0.3">
      <c r="D145"/>
      <c r="E145"/>
      <c r="F145"/>
      <c r="K145" s="287">
        <v>1</v>
      </c>
      <c r="L145" t="str">
        <v>33-SPGIN-07507509</v>
      </c>
      <c r="M145" t="str">
        <v>Campari</v>
      </c>
      <c r="N145" t="str">
        <v>GIN</v>
      </c>
      <c r="O145" t="str">
        <v>Bulldog</v>
      </c>
      <c r="P145" t="str">
        <v>BUL</v>
      </c>
      <c r="Q145" t="str">
        <v>Bulldog London Dry 750ml</v>
      </c>
      <c r="R145" t="str">
        <v>750ml</v>
      </c>
      <c r="S145">
        <v>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4:30" x14ac:dyDescent="0.3">
      <c r="D146"/>
      <c r="E146"/>
      <c r="F146"/>
      <c r="K146" s="287">
        <v>1</v>
      </c>
      <c r="L146" t="str">
        <v>33-SPGIN-10002048</v>
      </c>
      <c r="M146" t="str">
        <v>Campari</v>
      </c>
      <c r="N146" t="str">
        <v>GIN</v>
      </c>
      <c r="O146" t="str">
        <v>Bulldog</v>
      </c>
      <c r="P146" t="str">
        <v>BUL</v>
      </c>
      <c r="Q146" t="str">
        <v>Bulldog London Dry 1L</v>
      </c>
      <c r="R146" t="str">
        <v>1000ml</v>
      </c>
      <c r="S146">
        <v>6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4:30" x14ac:dyDescent="0.3">
      <c r="D147"/>
      <c r="E147"/>
      <c r="F147"/>
      <c r="K147" s="287">
        <v>1</v>
      </c>
      <c r="L147" t="str">
        <v>59-SPGIN-10000065</v>
      </c>
      <c r="M147" t="str">
        <v>Campari</v>
      </c>
      <c r="N147" t="str">
        <v>GIN</v>
      </c>
      <c r="O147" t="str">
        <v>Bickens</v>
      </c>
      <c r="P147" t="str">
        <v>BIC</v>
      </c>
      <c r="Q147" t="str">
        <v>Bickens London Dry Gin</v>
      </c>
      <c r="R147" t="str">
        <v>1000ml</v>
      </c>
      <c r="S147">
        <v>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4:30" x14ac:dyDescent="0.3">
      <c r="D148"/>
      <c r="E148"/>
      <c r="F148"/>
      <c r="K148" s="287">
        <v>1</v>
      </c>
      <c r="L148" t="str">
        <v>22-SPGIN-07000693</v>
      </c>
      <c r="M148" t="str">
        <v>Proximo</v>
      </c>
      <c r="N148" t="str">
        <v>GIN</v>
      </c>
      <c r="O148" t="str">
        <v>Boodles</v>
      </c>
      <c r="P148" t="str">
        <v>BOD</v>
      </c>
      <c r="Q148" t="str">
        <v>Boodles London Dry</v>
      </c>
      <c r="R148" t="str">
        <v>700ml</v>
      </c>
      <c r="S148">
        <v>6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4:30" x14ac:dyDescent="0.3">
      <c r="D149"/>
      <c r="E149"/>
      <c r="F149"/>
      <c r="K149" s="287">
        <v>1</v>
      </c>
      <c r="L149" t="str">
        <v>13-SPGIN-07006017</v>
      </c>
      <c r="M149" t="str">
        <v>TEG</v>
      </c>
      <c r="N149" t="str">
        <v>GIN</v>
      </c>
      <c r="O149" t="str">
        <v>No.3 London Dry</v>
      </c>
      <c r="P149" t="str">
        <v>NO3</v>
      </c>
      <c r="Q149" t="str">
        <v>No.3 London Dry</v>
      </c>
      <c r="R149" t="str">
        <v>700ml</v>
      </c>
      <c r="S149">
        <v>6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4:30" x14ac:dyDescent="0.3">
      <c r="D150"/>
      <c r="E150"/>
      <c r="F150"/>
      <c r="K150" s="287">
        <v>1</v>
      </c>
      <c r="L150" t="str">
        <v>03-SPGIN-07006598</v>
      </c>
      <c r="M150" t="str">
        <v>Lucas Bols</v>
      </c>
      <c r="N150" t="str">
        <v>GIN</v>
      </c>
      <c r="O150" t="str">
        <v>Damrak</v>
      </c>
      <c r="P150" t="str">
        <v>DAM</v>
      </c>
      <c r="Q150" t="str">
        <v>Damrak Dutch</v>
      </c>
      <c r="R150" t="str">
        <v>700ml</v>
      </c>
      <c r="S150">
        <v>6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4:30" x14ac:dyDescent="0.3">
      <c r="D151"/>
      <c r="E151"/>
      <c r="F151"/>
      <c r="K151" s="287">
        <v>1</v>
      </c>
      <c r="L151" t="str">
        <v>01-SPGIN-07008005</v>
      </c>
      <c r="M151" t="str">
        <v>Lucas Bols</v>
      </c>
      <c r="N151" t="str">
        <v>GIN</v>
      </c>
      <c r="O151" t="str">
        <v>Bols Gin</v>
      </c>
      <c r="P151" t="str">
        <v>BLG</v>
      </c>
      <c r="Q151" t="str">
        <v>Bols Dutch Genever</v>
      </c>
      <c r="R151" t="str">
        <v>700ml</v>
      </c>
      <c r="S151">
        <v>6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4:30" x14ac:dyDescent="0.3">
      <c r="D152"/>
      <c r="E152"/>
      <c r="F152"/>
      <c r="K152" s="287">
        <v>1</v>
      </c>
      <c r="L152" t="str">
        <v>03-SPGIN-07504125</v>
      </c>
      <c r="M152" t="str">
        <v>Lucas Bols</v>
      </c>
      <c r="N152" t="str">
        <v>GIN</v>
      </c>
      <c r="O152" t="str">
        <v>Henkes</v>
      </c>
      <c r="P152" t="str">
        <v>HEK</v>
      </c>
      <c r="Q152" t="str">
        <v>Henkes Gin</v>
      </c>
      <c r="R152" t="str">
        <v>750ml</v>
      </c>
      <c r="S152">
        <v>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4:30" x14ac:dyDescent="0.3">
      <c r="D153"/>
      <c r="E153"/>
      <c r="F153"/>
      <c r="K153" s="287">
        <v>1</v>
      </c>
      <c r="L153" t="str">
        <v>29-SPGIN-07000602</v>
      </c>
      <c r="M153" t="str">
        <v>RC</v>
      </c>
      <c r="N153" t="str">
        <v>GIN</v>
      </c>
      <c r="O153" t="str">
        <v>Botanist</v>
      </c>
      <c r="P153" t="str">
        <v>BOT</v>
      </c>
      <c r="Q153" t="str">
        <v>The Botanist Islay Scotland</v>
      </c>
      <c r="R153" t="str">
        <v>700ml</v>
      </c>
      <c r="S153">
        <v>6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4:30" x14ac:dyDescent="0.3">
      <c r="D154"/>
      <c r="E154"/>
      <c r="F154"/>
      <c r="K154" s="287">
        <v>1</v>
      </c>
      <c r="L154" t="str">
        <v>29-SPGIN-07008423</v>
      </c>
      <c r="M154" t="str">
        <v>RC</v>
      </c>
      <c r="N154" t="str">
        <v>GIN</v>
      </c>
      <c r="O154" t="str">
        <v>Botanist</v>
      </c>
      <c r="P154" t="str">
        <v>BOT</v>
      </c>
      <c r="Q154" t="str">
        <v>The Botanist Islay Cask Rested Gin</v>
      </c>
      <c r="R154" t="str">
        <v>700ml</v>
      </c>
      <c r="S154">
        <v>6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4:30" x14ac:dyDescent="0.3">
      <c r="D155"/>
      <c r="E155"/>
      <c r="F155"/>
      <c r="K155" s="287">
        <v>1</v>
      </c>
      <c r="L155" t="str">
        <v>29-SPGIN-07008683</v>
      </c>
      <c r="M155" t="str">
        <v>RC</v>
      </c>
      <c r="N155" t="str">
        <v>GIN</v>
      </c>
      <c r="O155" t="str">
        <v>Botanist</v>
      </c>
      <c r="P155" t="str">
        <v>BOT</v>
      </c>
      <c r="Q155" t="str">
        <v>The Botanist Islay Cask Aged Gin</v>
      </c>
      <c r="R155" t="str">
        <v>700ml</v>
      </c>
      <c r="S155">
        <v>6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4:30" x14ac:dyDescent="0.3">
      <c r="D156"/>
      <c r="E156"/>
      <c r="F156"/>
      <c r="K156" s="287">
        <v>1</v>
      </c>
      <c r="L156" t="str">
        <v>16-SPGIN-07000194</v>
      </c>
      <c r="M156" t="str">
        <v>Independent</v>
      </c>
      <c r="N156" t="str">
        <v>GIN</v>
      </c>
      <c r="O156" t="str">
        <v>Four Pillars</v>
      </c>
      <c r="P156" t="str">
        <v>FPL</v>
      </c>
      <c r="Q156" t="str">
        <v>Four Pillars Rare Dry Australian</v>
      </c>
      <c r="R156" t="str">
        <v>700ml</v>
      </c>
      <c r="S156">
        <v>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4:30" x14ac:dyDescent="0.3">
      <c r="D157"/>
      <c r="E157"/>
      <c r="F157"/>
      <c r="K157" s="287">
        <v>1</v>
      </c>
      <c r="L157" t="str">
        <v>16-SPGIN-07001741</v>
      </c>
      <c r="M157" t="str">
        <v>Independent</v>
      </c>
      <c r="N157" t="str">
        <v>GIN</v>
      </c>
      <c r="O157" t="str">
        <v>Four Pillars</v>
      </c>
      <c r="P157" t="str">
        <v>FPL</v>
      </c>
      <c r="Q157" t="str">
        <v>Four Pillars Fresh Yuzu</v>
      </c>
      <c r="R157" t="str">
        <v>700ml</v>
      </c>
      <c r="S157">
        <v>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4:30" x14ac:dyDescent="0.3">
      <c r="D158"/>
      <c r="E158"/>
      <c r="F158"/>
      <c r="K158" s="287">
        <v>1</v>
      </c>
      <c r="L158" t="str">
        <v>16-SPGIN-07000256</v>
      </c>
      <c r="M158" t="str">
        <v>Independent</v>
      </c>
      <c r="N158" t="str">
        <v>GIN</v>
      </c>
      <c r="O158" t="str">
        <v>Four Pillars</v>
      </c>
      <c r="P158" t="str">
        <v>FPL</v>
      </c>
      <c r="Q158" t="str">
        <v>Four Pillars Bloody Shiraz Australian</v>
      </c>
      <c r="R158" t="str">
        <v>700ml</v>
      </c>
      <c r="S158">
        <v>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4:30" x14ac:dyDescent="0.3">
      <c r="D159"/>
      <c r="E159"/>
      <c r="F159"/>
      <c r="K159" s="287">
        <v>1</v>
      </c>
      <c r="L159" t="str">
        <v>16-SPGIN-07000263</v>
      </c>
      <c r="M159" t="str">
        <v>Independent</v>
      </c>
      <c r="N159" t="str">
        <v>GIN</v>
      </c>
      <c r="O159" t="str">
        <v>Four Pillars</v>
      </c>
      <c r="P159" t="str">
        <v>FPL</v>
      </c>
      <c r="Q159" t="str">
        <v>Four Pillars Spiced Negroni Australian</v>
      </c>
      <c r="R159" t="str">
        <v>700ml</v>
      </c>
      <c r="S159">
        <v>6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4:30" x14ac:dyDescent="0.3">
      <c r="D160"/>
      <c r="E160"/>
      <c r="F160"/>
      <c r="K160" s="287">
        <v>1</v>
      </c>
      <c r="L160" t="str">
        <v>16-SPGIN-07000157</v>
      </c>
      <c r="M160" t="str">
        <v>Independent</v>
      </c>
      <c r="N160" t="str">
        <v>GIN</v>
      </c>
      <c r="O160" t="str">
        <v>Four Pillars</v>
      </c>
      <c r="P160" t="str">
        <v>FPL</v>
      </c>
      <c r="Q160" t="str">
        <v>Four Pillars Barrel Aged Australian</v>
      </c>
      <c r="R160" t="str">
        <v>700ml</v>
      </c>
      <c r="S160">
        <v>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3:30" x14ac:dyDescent="0.3">
      <c r="D161"/>
      <c r="E161"/>
      <c r="F161"/>
      <c r="K161" s="287">
        <v>1</v>
      </c>
      <c r="L161" t="str">
        <v>16-SPGIN-07000648</v>
      </c>
      <c r="M161" t="str">
        <v>Independent</v>
      </c>
      <c r="N161" t="str">
        <v>GIN</v>
      </c>
      <c r="O161" t="str">
        <v>Four Pillars</v>
      </c>
      <c r="P161" t="str">
        <v>FPL</v>
      </c>
      <c r="Q161" t="str">
        <v>Four Pillars Navy Strength Australian</v>
      </c>
      <c r="R161" t="str">
        <v>700ml</v>
      </c>
      <c r="S161">
        <v>6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3:30" ht="14.4" x14ac:dyDescent="0.3">
      <c r="C162"/>
      <c r="D162"/>
      <c r="E162"/>
      <c r="F162"/>
      <c r="K162" s="287">
        <v>1</v>
      </c>
      <c r="L162" t="str">
        <v>16-SPGIN-07000348</v>
      </c>
      <c r="M162" t="str">
        <v>Independent</v>
      </c>
      <c r="N162" t="str">
        <v>GIN</v>
      </c>
      <c r="O162" t="str">
        <v>Four Pillars</v>
      </c>
      <c r="P162" t="str">
        <v>FPL</v>
      </c>
      <c r="Q162" t="str">
        <v>Four Pillars Australian Christmas</v>
      </c>
      <c r="R162" t="str">
        <v>700ml</v>
      </c>
      <c r="S162">
        <v>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3:30" ht="14.4" x14ac:dyDescent="0.3">
      <c r="C163"/>
      <c r="D163"/>
      <c r="E163"/>
      <c r="F163"/>
      <c r="K163" s="287">
        <v>1</v>
      </c>
      <c r="L163" t="str">
        <v>67-SPGIN-07007296</v>
      </c>
      <c r="M163" t="str">
        <v>Independent</v>
      </c>
      <c r="N163" t="str">
        <v>GIN</v>
      </c>
      <c r="O163" t="str">
        <v>Lady Trieu</v>
      </c>
      <c r="P163" t="str">
        <v>LDT</v>
      </c>
      <c r="Q163" t="str">
        <v>Lady Trieu Contemporary Gin</v>
      </c>
      <c r="R163" t="str">
        <v>700ml</v>
      </c>
      <c r="S163">
        <v>6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3:30" ht="14.4" x14ac:dyDescent="0.3">
      <c r="C164"/>
      <c r="D164"/>
      <c r="E164"/>
      <c r="F164"/>
      <c r="K164" s="287">
        <v>1</v>
      </c>
      <c r="L164" t="str">
        <v>67-SPGIN-07007265</v>
      </c>
      <c r="M164" t="str">
        <v>Independent</v>
      </c>
      <c r="N164" t="str">
        <v>GIN</v>
      </c>
      <c r="O164" t="str">
        <v>Lady Trieu</v>
      </c>
      <c r="P164" t="str">
        <v>LDT</v>
      </c>
      <c r="Q164" t="str">
        <v>Lady Trieu Dalat Flowerbomb Gin</v>
      </c>
      <c r="R164" t="str">
        <v>700ml</v>
      </c>
      <c r="S164">
        <v>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3:30" ht="14.4" x14ac:dyDescent="0.3">
      <c r="C165"/>
      <c r="D165"/>
      <c r="E165"/>
      <c r="F165"/>
      <c r="K165" s="287">
        <v>1</v>
      </c>
      <c r="L165" t="str">
        <v>67-SPGIN-07007272</v>
      </c>
      <c r="M165" t="str">
        <v>Independent</v>
      </c>
      <c r="N165" t="str">
        <v>GIN</v>
      </c>
      <c r="O165" t="str">
        <v>Lady Trieu</v>
      </c>
      <c r="P165" t="str">
        <v>LDT</v>
      </c>
      <c r="Q165" t="str">
        <v>Lady Trieu Hoi An Spice Road Gin</v>
      </c>
      <c r="R165" t="str">
        <v>700ml</v>
      </c>
      <c r="S165">
        <v>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3:30" ht="14.4" x14ac:dyDescent="0.3">
      <c r="C166"/>
      <c r="D166"/>
      <c r="E166"/>
      <c r="F166"/>
      <c r="K166" s="287">
        <v>1</v>
      </c>
      <c r="L166" t="str">
        <v>67-SPGIN-02007163</v>
      </c>
      <c r="M166" t="str">
        <v>Independent</v>
      </c>
      <c r="N166" t="str">
        <v>GIN</v>
      </c>
      <c r="O166" t="str">
        <v>Lady Trieu</v>
      </c>
      <c r="P166" t="str">
        <v>LDT</v>
      </c>
      <c r="Q166" t="str">
        <v>Lady Trieu Mekong Delta Dry Gin 200ml</v>
      </c>
      <c r="R166" t="str">
        <v>200ml</v>
      </c>
      <c r="S166">
        <v>12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3:30" ht="14.4" x14ac:dyDescent="0.3">
      <c r="C167"/>
      <c r="D167"/>
      <c r="E167"/>
      <c r="F167"/>
      <c r="K167" s="287">
        <v>1</v>
      </c>
      <c r="L167" t="str">
        <v>67-SPGIN-07007258</v>
      </c>
      <c r="M167" t="str">
        <v>Independent</v>
      </c>
      <c r="N167" t="str">
        <v>GIN</v>
      </c>
      <c r="O167" t="str">
        <v>Lady Trieu</v>
      </c>
      <c r="P167" t="str">
        <v>LDT</v>
      </c>
      <c r="Q167" t="str">
        <v>Lady Trieu Mekong Delta Dry Gin</v>
      </c>
      <c r="R167" t="str">
        <v>700ml</v>
      </c>
      <c r="S167">
        <v>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3:30" ht="14.4" x14ac:dyDescent="0.3">
      <c r="C168"/>
      <c r="D168"/>
      <c r="E168"/>
      <c r="F168"/>
      <c r="K168" s="287">
        <v>1</v>
      </c>
      <c r="L168" t="str">
        <v>67-SPGIN-07007289</v>
      </c>
      <c r="M168" t="str">
        <v>Independent</v>
      </c>
      <c r="N168" t="str">
        <v>GIN</v>
      </c>
      <c r="O168" t="str">
        <v>Lady Trieu</v>
      </c>
      <c r="P168" t="str">
        <v>LDT</v>
      </c>
      <c r="Q168" t="str">
        <v>Lady Trieu Sapa Citrus Tea Gin</v>
      </c>
      <c r="R168" t="str">
        <v>700ml</v>
      </c>
      <c r="S168">
        <v>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3:30" ht="14.4" x14ac:dyDescent="0.3">
      <c r="C169"/>
      <c r="D169"/>
      <c r="E169"/>
      <c r="F169"/>
      <c r="K169" s="287">
        <v>1</v>
      </c>
      <c r="L169" t="str">
        <v>67-SPGIN-07007248</v>
      </c>
      <c r="M169" t="str">
        <v>Independent</v>
      </c>
      <c r="N169" t="str">
        <v>GIN</v>
      </c>
      <c r="O169" t="str">
        <v>Lady Trieu</v>
      </c>
      <c r="P169" t="str">
        <v>LDT</v>
      </c>
      <c r="Q169" t="str">
        <v>Lady Trieu King Orange Gin</v>
      </c>
      <c r="R169" t="str">
        <v>700ml</v>
      </c>
      <c r="S169">
        <v>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3:30" ht="14.4" x14ac:dyDescent="0.3">
      <c r="C170"/>
      <c r="D170"/>
      <c r="E170"/>
      <c r="F170"/>
      <c r="K170" s="287">
        <v>1</v>
      </c>
      <c r="L170" t="str">
        <v>49-SPMEZ-07501154</v>
      </c>
      <c r="M170" t="str">
        <v>Proximo</v>
      </c>
      <c r="N170" t="str">
        <v>Mezcal</v>
      </c>
      <c r="O170" t="str">
        <v>400 Conejos</v>
      </c>
      <c r="P170" t="str">
        <v>400</v>
      </c>
      <c r="Q170" t="str">
        <v>400 Conejos Mezcal</v>
      </c>
      <c r="R170" t="str">
        <v>750ml</v>
      </c>
      <c r="S170">
        <v>6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3:30" ht="14.4" x14ac:dyDescent="0.3">
      <c r="C171"/>
      <c r="D171"/>
      <c r="E171"/>
      <c r="F171"/>
      <c r="K171" s="287">
        <v>1</v>
      </c>
      <c r="L171" t="str">
        <v>49-SPMEZ-07502090</v>
      </c>
      <c r="M171" t="str">
        <v>Proximo</v>
      </c>
      <c r="N171" t="str">
        <v>Mezcal</v>
      </c>
      <c r="O171" t="str">
        <v>Creyente</v>
      </c>
      <c r="P171" t="str">
        <v>CYT</v>
      </c>
      <c r="Q171" t="str">
        <v>Creyente Mezcal</v>
      </c>
      <c r="R171" t="str">
        <v>750ml</v>
      </c>
      <c r="S171">
        <v>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3:30" ht="14.4" x14ac:dyDescent="0.3">
      <c r="C172"/>
      <c r="D172"/>
      <c r="E172"/>
      <c r="F172"/>
      <c r="K172" s="287">
        <v>1</v>
      </c>
      <c r="L172" t="str">
        <v>72-SPTEQ-07001004</v>
      </c>
      <c r="M172" t="str">
        <v>Proximo</v>
      </c>
      <c r="N172" t="str">
        <v>Tequila</v>
      </c>
      <c r="O172" t="str">
        <v>Gran Centenario</v>
      </c>
      <c r="P172" t="str">
        <v>GCN</v>
      </c>
      <c r="Q172" t="str">
        <v>Gran Centenario Plata Tequila</v>
      </c>
      <c r="R172" t="str">
        <v>700ml</v>
      </c>
      <c r="S172">
        <v>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3:30" ht="14.4" x14ac:dyDescent="0.3">
      <c r="C173"/>
      <c r="D173"/>
      <c r="E173"/>
      <c r="F173"/>
      <c r="K173" s="287">
        <v>1</v>
      </c>
      <c r="L173" t="str">
        <v>72-SPTEQ-07001001</v>
      </c>
      <c r="M173" t="str">
        <v>Proximo</v>
      </c>
      <c r="N173" t="str">
        <v>Tequila</v>
      </c>
      <c r="O173" t="str">
        <v>Gran Centenario</v>
      </c>
      <c r="P173" t="str">
        <v>GCN</v>
      </c>
      <c r="Q173" t="str">
        <v>Gran Centenario Reposado Tequila</v>
      </c>
      <c r="R173" t="str">
        <v>700ml</v>
      </c>
      <c r="S173">
        <v>6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3:30" ht="14.4" x14ac:dyDescent="0.3">
      <c r="C174"/>
      <c r="D174"/>
      <c r="E174"/>
      <c r="F174"/>
      <c r="K174" s="287">
        <v>1</v>
      </c>
      <c r="L174" t="str">
        <v>72-SPTEQ-07001011</v>
      </c>
      <c r="M174" t="str">
        <v>Proximo</v>
      </c>
      <c r="N174" t="str">
        <v>Tequila</v>
      </c>
      <c r="O174" t="str">
        <v>Gran Centenario</v>
      </c>
      <c r="P174" t="str">
        <v>GCN</v>
      </c>
      <c r="Q174" t="str">
        <v>Gran Centenario Anejo Tequila</v>
      </c>
      <c r="R174" t="str">
        <v>700ml</v>
      </c>
      <c r="S174">
        <v>6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3:30" ht="14.4" x14ac:dyDescent="0.3">
      <c r="C175"/>
      <c r="D175"/>
      <c r="E175"/>
      <c r="F175"/>
      <c r="K175" s="287">
        <v>1</v>
      </c>
      <c r="L175" t="str">
        <v>72-SPTEQ-07507409</v>
      </c>
      <c r="M175" t="str">
        <v>Proximo</v>
      </c>
      <c r="N175" t="str">
        <v>Tequila</v>
      </c>
      <c r="O175" t="str">
        <v>Gran Centenario</v>
      </c>
      <c r="P175" t="str">
        <v>GCN</v>
      </c>
      <c r="Q175" t="str">
        <v>Gran Centenario Leyenda Extra Anejo Tequila</v>
      </c>
      <c r="R175" t="str">
        <v>750ml</v>
      </c>
      <c r="S175">
        <v>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3:30" ht="14.4" x14ac:dyDescent="0.3">
      <c r="C176"/>
      <c r="D176"/>
      <c r="E176"/>
      <c r="F176"/>
      <c r="K176" s="287">
        <v>1</v>
      </c>
      <c r="L176" t="str">
        <v>73-SPTEQ-07500217</v>
      </c>
      <c r="M176" t="str">
        <v>Proximo</v>
      </c>
      <c r="N176" t="str">
        <v>Tequila</v>
      </c>
      <c r="O176" t="str">
        <v>Maestro Dobel</v>
      </c>
      <c r="P176" t="str">
        <v>MTD</v>
      </c>
      <c r="Q176" t="str">
        <v>Maestro Dobel Silver Tequila</v>
      </c>
      <c r="R176" t="str">
        <v>750ml</v>
      </c>
      <c r="S176">
        <v>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3:30" ht="14.4" x14ac:dyDescent="0.3">
      <c r="C177"/>
      <c r="D177"/>
      <c r="E177"/>
      <c r="F177"/>
      <c r="K177" s="287">
        <v>1</v>
      </c>
      <c r="L177" t="str">
        <v>73-SPTEQ-07500248</v>
      </c>
      <c r="M177" t="str">
        <v>Proximo</v>
      </c>
      <c r="N177" t="str">
        <v>Tequila</v>
      </c>
      <c r="O177" t="str">
        <v>Maestro Dobel</v>
      </c>
      <c r="P177" t="str">
        <v>MTD</v>
      </c>
      <c r="Q177" t="str">
        <v>Maestro Dobel Diamante Tequila</v>
      </c>
      <c r="R177" t="str">
        <v>750ml</v>
      </c>
      <c r="S177">
        <v>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3:30" ht="14.4" x14ac:dyDescent="0.3">
      <c r="C178"/>
      <c r="D178"/>
      <c r="E178"/>
      <c r="F178"/>
      <c r="K178" s="287">
        <v>1</v>
      </c>
      <c r="L178" t="str">
        <v>73-SPTEQ-07500224</v>
      </c>
      <c r="M178" t="str">
        <v>Proximo</v>
      </c>
      <c r="N178" t="str">
        <v>Tequila</v>
      </c>
      <c r="O178" t="str">
        <v>Maestro Dobel</v>
      </c>
      <c r="P178" t="str">
        <v>MTD</v>
      </c>
      <c r="Q178" t="str">
        <v>Maestro Dobel Reposado Tequila</v>
      </c>
      <c r="R178" t="str">
        <v>750ml</v>
      </c>
      <c r="S178">
        <v>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3:30" ht="14.4" x14ac:dyDescent="0.3">
      <c r="C179"/>
      <c r="D179"/>
      <c r="E179"/>
      <c r="F179"/>
      <c r="K179" s="287">
        <v>1</v>
      </c>
      <c r="L179" t="str">
        <v>73-SPTEQ-07500231</v>
      </c>
      <c r="M179" t="str">
        <v>Proximo</v>
      </c>
      <c r="N179" t="str">
        <v>Tequila</v>
      </c>
      <c r="O179" t="str">
        <v>Maestro Dobel</v>
      </c>
      <c r="P179" t="str">
        <v>MTD</v>
      </c>
      <c r="Q179" t="str">
        <v>Maestro Dobel Anejo Tequila</v>
      </c>
      <c r="R179" t="str">
        <v>750ml</v>
      </c>
      <c r="S179">
        <v>6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3:30" ht="14.4" x14ac:dyDescent="0.3">
      <c r="C180"/>
      <c r="D180"/>
      <c r="E180"/>
      <c r="F180"/>
      <c r="K180" s="287">
        <v>1</v>
      </c>
      <c r="L180" t="str">
        <v>73-SPTEQ-07500255</v>
      </c>
      <c r="M180" t="str">
        <v>Proximo</v>
      </c>
      <c r="N180" t="str">
        <v>Tequila</v>
      </c>
      <c r="O180" t="str">
        <v>Maestro Dobel</v>
      </c>
      <c r="P180" t="str">
        <v>MTD</v>
      </c>
      <c r="Q180" t="str">
        <v>Maestro Dobel Humito Smoked Silver Tequila</v>
      </c>
      <c r="R180" t="str">
        <v>750ml</v>
      </c>
      <c r="S180">
        <v>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3:30" ht="14.4" x14ac:dyDescent="0.3">
      <c r="C181"/>
      <c r="D181"/>
      <c r="E181"/>
      <c r="F181"/>
      <c r="K181" s="287">
        <v>1</v>
      </c>
      <c r="L181" t="str">
        <v>73-SPTEQ-07507591</v>
      </c>
      <c r="M181" t="str">
        <v>Proximo</v>
      </c>
      <c r="N181" t="str">
        <v>Tequila</v>
      </c>
      <c r="O181" t="str">
        <v>Maestro Dobel</v>
      </c>
      <c r="P181" t="str">
        <v>MTD</v>
      </c>
      <c r="Q181" t="str">
        <v>Maestro Dobel 50 Cristalino</v>
      </c>
      <c r="R181" t="str">
        <v>750ml</v>
      </c>
      <c r="S181">
        <v>3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3:30" ht="14.4" x14ac:dyDescent="0.3">
      <c r="C182"/>
      <c r="D182"/>
      <c r="E182"/>
      <c r="F182"/>
      <c r="K182" s="287">
        <v>1</v>
      </c>
      <c r="L182" t="str">
        <v>19-SPTEQ-07503234</v>
      </c>
      <c r="M182" t="str">
        <v>Proximo</v>
      </c>
      <c r="N182" t="str">
        <v>Tequila</v>
      </c>
      <c r="O182" t="str">
        <v>1800</v>
      </c>
      <c r="P182" t="str">
        <v>18T</v>
      </c>
      <c r="Q182" t="str">
        <v>1800 Tequila Silver</v>
      </c>
      <c r="R182" t="str">
        <v>750ml</v>
      </c>
      <c r="S182">
        <v>12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3:30" ht="14.4" x14ac:dyDescent="0.3">
      <c r="C183"/>
      <c r="D183"/>
      <c r="E183"/>
      <c r="F183"/>
      <c r="K183" s="287">
        <v>1</v>
      </c>
      <c r="L183" t="str">
        <v>19-SPTEQ-07500196</v>
      </c>
      <c r="M183" t="str">
        <v>Proximo</v>
      </c>
      <c r="N183" t="str">
        <v>Tequila</v>
      </c>
      <c r="O183" t="str">
        <v>1800</v>
      </c>
      <c r="P183" t="str">
        <v>18T</v>
      </c>
      <c r="Q183" t="str">
        <v>1800 Tequila Reposado</v>
      </c>
      <c r="R183" t="str">
        <v>750ml</v>
      </c>
      <c r="S183">
        <v>12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3:30" ht="14.4" x14ac:dyDescent="0.3">
      <c r="C184"/>
      <c r="D184"/>
      <c r="E184"/>
      <c r="F184"/>
      <c r="K184" s="287">
        <v>1</v>
      </c>
      <c r="L184" t="str">
        <v>19-SPTEQ-07500379</v>
      </c>
      <c r="M184" t="str">
        <v>Proximo</v>
      </c>
      <c r="N184" t="str">
        <v>Tequila</v>
      </c>
      <c r="O184" t="str">
        <v>1800</v>
      </c>
      <c r="P184" t="str">
        <v>18T</v>
      </c>
      <c r="Q184" t="str">
        <v>1800 Tequila Coconut</v>
      </c>
      <c r="R184" t="str">
        <v>750ml</v>
      </c>
      <c r="S184">
        <v>12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3:30" ht="14.4" x14ac:dyDescent="0.3">
      <c r="C185"/>
      <c r="D185"/>
      <c r="E185"/>
      <c r="F185"/>
      <c r="K185" s="287">
        <v>1</v>
      </c>
      <c r="L185" t="str">
        <v>19-SPTEQ-07500205</v>
      </c>
      <c r="M185" t="str">
        <v>Proximo</v>
      </c>
      <c r="N185" t="str">
        <v>Tequila</v>
      </c>
      <c r="O185" t="str">
        <v>1800</v>
      </c>
      <c r="P185" t="str">
        <v>18T</v>
      </c>
      <c r="Q185" t="str">
        <v>1800 Tequila Anejo</v>
      </c>
      <c r="R185" t="str">
        <v>750ml</v>
      </c>
      <c r="S185">
        <v>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3:30" ht="14.4" x14ac:dyDescent="0.3">
      <c r="C186"/>
      <c r="D186"/>
      <c r="E186"/>
      <c r="F186"/>
      <c r="K186" s="287">
        <v>1</v>
      </c>
      <c r="L186" t="str">
        <v>19-SPTEQ-07506466</v>
      </c>
      <c r="M186" t="str">
        <v>Proximo</v>
      </c>
      <c r="N186" t="str">
        <v>Tequila</v>
      </c>
      <c r="O186" t="str">
        <v>1800</v>
      </c>
      <c r="P186" t="str">
        <v>18T</v>
      </c>
      <c r="Q186" t="str">
        <v>1800 Tequila Cristalino</v>
      </c>
      <c r="R186" t="str">
        <v>750ml</v>
      </c>
      <c r="S186">
        <v>6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3:30" ht="14.4" x14ac:dyDescent="0.3">
      <c r="C187"/>
      <c r="D187"/>
      <c r="E187"/>
      <c r="F187"/>
      <c r="K187" s="287">
        <v>1</v>
      </c>
      <c r="L187" t="str">
        <v>19-SPTEQ-07500462</v>
      </c>
      <c r="M187" t="str">
        <v>Proximo</v>
      </c>
      <c r="N187" t="str">
        <v>Tequila</v>
      </c>
      <c r="O187" t="str">
        <v>1800</v>
      </c>
      <c r="P187" t="str">
        <v>18T</v>
      </c>
      <c r="Q187" t="str">
        <v>1800 Tequila Milenio</v>
      </c>
      <c r="R187" t="str">
        <v>700ml</v>
      </c>
      <c r="S187">
        <v>3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3:30" ht="14.4" x14ac:dyDescent="0.3">
      <c r="C188"/>
      <c r="D188"/>
      <c r="E188"/>
      <c r="F188"/>
      <c r="K188" s="287">
        <v>1</v>
      </c>
      <c r="L188" t="str">
        <v>19-SPTEQ-07503891</v>
      </c>
      <c r="M188" t="str">
        <v>Proximo</v>
      </c>
      <c r="N188" t="str">
        <v>Tequila</v>
      </c>
      <c r="O188" t="str">
        <v>1800</v>
      </c>
      <c r="P188" t="str">
        <v>18T</v>
      </c>
      <c r="Q188" t="str">
        <v>1800 Tequila Guachimonton Anejo</v>
      </c>
      <c r="R188" t="str">
        <v>750ml</v>
      </c>
      <c r="S188">
        <v>3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3:30" ht="14.4" x14ac:dyDescent="0.3">
      <c r="C189"/>
      <c r="D189"/>
      <c r="E189"/>
      <c r="F189"/>
      <c r="K189" s="287">
        <v>1</v>
      </c>
      <c r="L189" t="str">
        <v>20-SPTEQ-07000830</v>
      </c>
      <c r="M189" t="str">
        <v>Proximo</v>
      </c>
      <c r="N189" t="str">
        <v>Tequila</v>
      </c>
      <c r="O189" t="str">
        <v>Jose Cuervo</v>
      </c>
      <c r="P189" t="str">
        <v>JOC</v>
      </c>
      <c r="Q189" t="str">
        <v>Jose Cuervo Platino</v>
      </c>
      <c r="R189" t="str">
        <v>700ml</v>
      </c>
      <c r="S189">
        <v>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3:30" ht="14.4" x14ac:dyDescent="0.3">
      <c r="C190"/>
      <c r="D190"/>
      <c r="E190"/>
      <c r="F190"/>
      <c r="K190" s="287">
        <v>1</v>
      </c>
      <c r="L190" t="str">
        <v>20-SPTEQ-07501478</v>
      </c>
      <c r="M190" t="str">
        <v>Proximo</v>
      </c>
      <c r="N190" t="str">
        <v>Tequila</v>
      </c>
      <c r="O190" t="str">
        <v>Jose Cuervo</v>
      </c>
      <c r="P190" t="str">
        <v>JOC</v>
      </c>
      <c r="Q190" t="str">
        <v>Jose Cuervo Reserva De La Familia Platino</v>
      </c>
      <c r="R190" t="str">
        <v>750ml</v>
      </c>
      <c r="S190">
        <v>3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3:30" ht="14.4" x14ac:dyDescent="0.3">
      <c r="C191"/>
      <c r="D191"/>
      <c r="E191"/>
      <c r="F191"/>
      <c r="K191" s="287">
        <v>1</v>
      </c>
      <c r="L191" t="str">
        <v>20-SPTEQ-07501452</v>
      </c>
      <c r="M191" t="str">
        <v>Proximo</v>
      </c>
      <c r="N191" t="str">
        <v>Tequila</v>
      </c>
      <c r="O191" t="str">
        <v>Jose Cuervo</v>
      </c>
      <c r="P191" t="str">
        <v>JOC</v>
      </c>
      <c r="Q191" t="str">
        <v>Jose Cuervo Reserva De La Familia Extra Anejo Tequila</v>
      </c>
      <c r="R191" t="str">
        <v>750ml</v>
      </c>
      <c r="S191">
        <v>3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3:30" ht="14.4" x14ac:dyDescent="0.3">
      <c r="C192"/>
      <c r="D192"/>
      <c r="E192"/>
      <c r="F192"/>
      <c r="K192" s="287">
        <v>1</v>
      </c>
      <c r="L192" t="str">
        <v>20-SPTEQ-07002216</v>
      </c>
      <c r="M192" t="str">
        <v>Proximo</v>
      </c>
      <c r="N192" t="str">
        <v>Tequila</v>
      </c>
      <c r="O192" t="str">
        <v>Jose Cuervo</v>
      </c>
      <c r="P192" t="str">
        <v>JOC</v>
      </c>
      <c r="Q192" t="str">
        <v>Jose Cuervo Tradicional Reposado</v>
      </c>
      <c r="R192" t="str">
        <v>700ml</v>
      </c>
      <c r="S192">
        <v>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3:30" ht="14.4" x14ac:dyDescent="0.3">
      <c r="C193"/>
      <c r="D193"/>
      <c r="E193"/>
      <c r="F193"/>
      <c r="K193" s="287">
        <v>1</v>
      </c>
      <c r="L193" t="str">
        <v>20-SPTEQ-07002230</v>
      </c>
      <c r="M193" t="str">
        <v>Proximo</v>
      </c>
      <c r="N193" t="str">
        <v>Tequila</v>
      </c>
      <c r="O193" t="str">
        <v>Jose Cuervo</v>
      </c>
      <c r="P193" t="str">
        <v>JOC</v>
      </c>
      <c r="Q193" t="str">
        <v>Jose Cuervo Tradicional Silver</v>
      </c>
      <c r="R193" t="str">
        <v>700ml</v>
      </c>
      <c r="S193">
        <v>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3:30" ht="14.4" x14ac:dyDescent="0.3">
      <c r="C194"/>
      <c r="D194"/>
      <c r="E194"/>
      <c r="F194"/>
      <c r="K194" s="287">
        <v>1</v>
      </c>
      <c r="L194" t="str">
        <v>20-SPTEQ-07002135</v>
      </c>
      <c r="M194" t="str">
        <v>Proximo</v>
      </c>
      <c r="N194" t="str">
        <v>Tequila</v>
      </c>
      <c r="O194" t="str">
        <v>Jose Cuervo</v>
      </c>
      <c r="P194" t="str">
        <v>JOC</v>
      </c>
      <c r="Q194" t="str">
        <v>Jose Cuervo Especial Reposado</v>
      </c>
      <c r="R194" t="str">
        <v>700ml</v>
      </c>
      <c r="S194">
        <v>12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3:30" ht="14.4" x14ac:dyDescent="0.3">
      <c r="C195"/>
      <c r="D195"/>
      <c r="E195"/>
      <c r="F195"/>
      <c r="K195" s="287">
        <v>1</v>
      </c>
      <c r="L195" t="str">
        <v>20-SPTEQ-07002302</v>
      </c>
      <c r="M195" t="str">
        <v>Proximo</v>
      </c>
      <c r="N195" t="str">
        <v>Tequila</v>
      </c>
      <c r="O195" t="str">
        <v>Jose Cuervo</v>
      </c>
      <c r="P195" t="str">
        <v>JOC</v>
      </c>
      <c r="Q195" t="str">
        <v>Jose Cuervo Especial Silver</v>
      </c>
      <c r="R195" t="str">
        <v>700ml</v>
      </c>
      <c r="S195">
        <v>12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3:30" ht="14.4" x14ac:dyDescent="0.3">
      <c r="C196"/>
      <c r="D196"/>
      <c r="E196"/>
      <c r="F196"/>
      <c r="K196" s="287">
        <v>1</v>
      </c>
      <c r="L196" t="str">
        <v>20-SPTEQ-07502135</v>
      </c>
      <c r="M196" t="str">
        <v>Proximo</v>
      </c>
      <c r="N196" t="str">
        <v>Tequila</v>
      </c>
      <c r="O196" t="str">
        <v>Jose Cuervo</v>
      </c>
      <c r="P196" t="str">
        <v>JOC</v>
      </c>
      <c r="Q196" t="str">
        <v>Jose Cuervo Especial Reposado Limited Edition 2022</v>
      </c>
      <c r="R196" t="str">
        <v>750ml</v>
      </c>
      <c r="S196">
        <v>12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3:30" ht="14.4" x14ac:dyDescent="0.3">
      <c r="C197"/>
      <c r="D197"/>
      <c r="E197"/>
      <c r="F197"/>
      <c r="K197" s="287">
        <v>1</v>
      </c>
      <c r="L197" t="str">
        <v>20-SPTEQ-07500103</v>
      </c>
      <c r="M197" t="str">
        <v>Proximo</v>
      </c>
      <c r="N197" t="str">
        <v>Tequila</v>
      </c>
      <c r="O197" t="str">
        <v>Jose Cuervo</v>
      </c>
      <c r="P197" t="str">
        <v>JOC</v>
      </c>
      <c r="Q197" t="str">
        <v>Jose Cuervo Especial Reposado Limited Edition 2023</v>
      </c>
      <c r="R197" t="str">
        <v>750ml</v>
      </c>
      <c r="S197">
        <v>12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3:30" ht="14.4" x14ac:dyDescent="0.3">
      <c r="C198"/>
      <c r="D198"/>
      <c r="E198"/>
      <c r="F198"/>
      <c r="K198" s="287">
        <v>1</v>
      </c>
      <c r="L198" t="str">
        <v>20-24REP-07500109</v>
      </c>
      <c r="M198" t="str">
        <v>Proximo</v>
      </c>
      <c r="N198" t="str">
        <v>Tequila</v>
      </c>
      <c r="O198" t="str">
        <v>Jose Cuervo</v>
      </c>
      <c r="P198" t="str">
        <v>JOC</v>
      </c>
      <c r="Q198" t="str">
        <v>Jose Cuervo Especial Reposado Limited Edition 2024</v>
      </c>
      <c r="R198" t="str">
        <v>750ml</v>
      </c>
      <c r="S198">
        <v>12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3:30" ht="14.4" x14ac:dyDescent="0.3">
      <c r="C199"/>
      <c r="D199"/>
      <c r="E199"/>
      <c r="F199"/>
      <c r="K199" s="287">
        <v>1</v>
      </c>
      <c r="L199" t="str">
        <v>20-25REP-07001301</v>
      </c>
      <c r="M199" t="str">
        <v>Proximo</v>
      </c>
      <c r="N199" t="str">
        <v>Tequila</v>
      </c>
      <c r="O199" t="str">
        <v>Jose Cuervo</v>
      </c>
      <c r="P199" t="str">
        <v>JOC</v>
      </c>
      <c r="Q199" t="str">
        <v>Jose Cuervo Especial Reposado Limited Edition 2025</v>
      </c>
      <c r="R199" t="str">
        <v>700ml</v>
      </c>
      <c r="S199">
        <v>12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3:30" ht="14.4" x14ac:dyDescent="0.3">
      <c r="C200"/>
      <c r="D200"/>
      <c r="E200"/>
      <c r="F200"/>
      <c r="K200" s="287">
        <v>1</v>
      </c>
      <c r="L200" t="str">
        <v>20-24SIL-07502322</v>
      </c>
      <c r="M200" t="str">
        <v>Proximo</v>
      </c>
      <c r="N200" t="str">
        <v>Tequila</v>
      </c>
      <c r="O200" t="str">
        <v>Jose Cuervo</v>
      </c>
      <c r="P200" t="str">
        <v>JOC</v>
      </c>
      <c r="Q200" t="str">
        <v>Jose Cuervo Especial Silver Limited Edition 2024</v>
      </c>
      <c r="R200" t="str">
        <v>750ml</v>
      </c>
      <c r="S200">
        <v>12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3:30" ht="14.4" x14ac:dyDescent="0.3">
      <c r="C201"/>
      <c r="D201"/>
      <c r="E201"/>
      <c r="F201"/>
      <c r="K201" s="287">
        <v>1</v>
      </c>
      <c r="L201" t="str">
        <v>20-25SIL-07001318</v>
      </c>
      <c r="M201" t="str">
        <v>Proximo</v>
      </c>
      <c r="N201" t="str">
        <v>Tequila</v>
      </c>
      <c r="O201" t="str">
        <v>Jose Cuervo</v>
      </c>
      <c r="P201" t="str">
        <v>JOC</v>
      </c>
      <c r="Q201" t="str">
        <v>Jose Cuervo Especial Silver Limited Edition 2025</v>
      </c>
      <c r="R201" t="str">
        <v>700ml</v>
      </c>
      <c r="S201">
        <v>12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3:30" ht="14.4" x14ac:dyDescent="0.3">
      <c r="C202"/>
      <c r="D202"/>
      <c r="E202"/>
      <c r="F202"/>
      <c r="K202" s="287">
        <v>1</v>
      </c>
      <c r="L202" t="str">
        <v>20-SPTEQ-07502302</v>
      </c>
      <c r="M202" t="str">
        <v>Proximo</v>
      </c>
      <c r="N202" t="str">
        <v>Tequila</v>
      </c>
      <c r="O202" t="str">
        <v>Jose Cuervo</v>
      </c>
      <c r="P202" t="str">
        <v>JOC</v>
      </c>
      <c r="Q202" t="str">
        <v>Jose Cuervo Especial Plata Limited Edition</v>
      </c>
      <c r="R202" t="str">
        <v>750ml</v>
      </c>
      <c r="S202">
        <v>12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3:30" ht="14.4" x14ac:dyDescent="0.3">
      <c r="C203"/>
      <c r="D203"/>
      <c r="E203"/>
      <c r="F203"/>
      <c r="K203" s="287">
        <v>1</v>
      </c>
      <c r="L203" t="str">
        <v>25-SPLIQ-03502608</v>
      </c>
      <c r="M203" t="str">
        <v>RC</v>
      </c>
      <c r="N203" t="str">
        <v>Liqueur</v>
      </c>
      <c r="O203" t="str">
        <v>Cointreau</v>
      </c>
      <c r="P203" t="str">
        <v>COT</v>
      </c>
      <c r="Q203" t="str">
        <v>Cointreau 350ml</v>
      </c>
      <c r="R203" t="str">
        <v>350ml</v>
      </c>
      <c r="S203">
        <v>24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3:30" ht="14.4" x14ac:dyDescent="0.3">
      <c r="C204"/>
      <c r="D204"/>
      <c r="E204"/>
      <c r="F204"/>
      <c r="K204" s="287">
        <v>1</v>
      </c>
      <c r="L204" t="str">
        <v>25-SPLIQ-07004200</v>
      </c>
      <c r="M204" t="str">
        <v>RC</v>
      </c>
      <c r="N204" t="str">
        <v>Liqueur</v>
      </c>
      <c r="O204" t="str">
        <v>Cointreau</v>
      </c>
      <c r="P204" t="str">
        <v>COT</v>
      </c>
      <c r="Q204" t="str">
        <v>Cointreau 700ml</v>
      </c>
      <c r="R204" t="str">
        <v>700ml</v>
      </c>
      <c r="S204">
        <v>12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3:30" ht="14.4" x14ac:dyDescent="0.3">
      <c r="C205"/>
      <c r="D205"/>
      <c r="E205"/>
      <c r="F205"/>
      <c r="K205" s="287">
        <v>1</v>
      </c>
      <c r="L205" t="str">
        <v>02-SPLIQ-05001661</v>
      </c>
      <c r="M205" t="str">
        <v>Lucas Bols</v>
      </c>
      <c r="N205" t="str">
        <v>Liqueur</v>
      </c>
      <c r="O205" t="str">
        <v>Galliano Espresso</v>
      </c>
      <c r="P205" t="str">
        <v>GAL</v>
      </c>
      <c r="Q205" t="str">
        <v>Galliano Espresso Liqueur 500ml</v>
      </c>
      <c r="R205" t="str">
        <v>500ml</v>
      </c>
      <c r="S205">
        <v>6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3:30" ht="14.4" x14ac:dyDescent="0.3">
      <c r="C206"/>
      <c r="D206"/>
      <c r="E206"/>
      <c r="F206"/>
      <c r="K206" s="287">
        <v>1</v>
      </c>
      <c r="L206" t="str">
        <v>02-SPLIQ-05009501</v>
      </c>
      <c r="M206" t="str">
        <v>Lucas Bols</v>
      </c>
      <c r="N206" t="str">
        <v>Liqueur</v>
      </c>
      <c r="O206" t="str">
        <v>Galliano Vanilla</v>
      </c>
      <c r="P206" t="str">
        <v>GAL</v>
      </c>
      <c r="Q206" t="str">
        <v>Galliano Vanilla Liqueur 500ml</v>
      </c>
      <c r="R206" t="str">
        <v>500ml</v>
      </c>
      <c r="S206">
        <v>6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3:30" ht="14.4" x14ac:dyDescent="0.3">
      <c r="C207"/>
      <c r="D207"/>
      <c r="E207"/>
      <c r="F207"/>
      <c r="K207" s="287">
        <v>1</v>
      </c>
      <c r="L207" t="str">
        <v>02-SPLIQ-07009594</v>
      </c>
      <c r="M207" t="str">
        <v>Lucas Bols</v>
      </c>
      <c r="N207" t="str">
        <v>Liqueur</v>
      </c>
      <c r="O207" t="str">
        <v>Galliano Vanilla</v>
      </c>
      <c r="P207" t="str">
        <v>GAL</v>
      </c>
      <c r="Q207" t="str">
        <v>Galliano Vanilla Liqueur 700ml</v>
      </c>
      <c r="R207" t="str">
        <v>700ml</v>
      </c>
      <c r="S207">
        <v>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3:30" ht="14.4" x14ac:dyDescent="0.3">
      <c r="C208"/>
      <c r="D208"/>
      <c r="E208"/>
      <c r="F208"/>
      <c r="K208" s="287">
        <v>1</v>
      </c>
      <c r="L208" t="str">
        <v>09-SPLIQ-07009136</v>
      </c>
      <c r="M208" t="str">
        <v>Lucas Bols</v>
      </c>
      <c r="N208" t="str">
        <v>Liqueur</v>
      </c>
      <c r="O208" t="str">
        <v>Vaccari Sambuca</v>
      </c>
      <c r="P208" t="str">
        <v>VAC</v>
      </c>
      <c r="Q208" t="str">
        <v>Vaccari Sambuca</v>
      </c>
      <c r="R208" t="str">
        <v>700ml</v>
      </c>
      <c r="S208">
        <v>6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3:30" ht="14.4" x14ac:dyDescent="0.3">
      <c r="C209"/>
      <c r="D209"/>
      <c r="E209"/>
      <c r="F209"/>
      <c r="K209" s="287">
        <v>1</v>
      </c>
      <c r="L209" t="str">
        <v>44-SPLIQ-07000397</v>
      </c>
      <c r="M209" t="str">
        <v>Campari</v>
      </c>
      <c r="N209" t="str">
        <v>Liqueur</v>
      </c>
      <c r="O209" t="str">
        <v>Frangelico</v>
      </c>
      <c r="P209" t="str">
        <v>FRG</v>
      </c>
      <c r="Q209" t="str">
        <v>Frangelico</v>
      </c>
      <c r="R209" t="str">
        <v>700ml</v>
      </c>
      <c r="S209">
        <v>12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3:30" ht="14.4" x14ac:dyDescent="0.3">
      <c r="C210"/>
      <c r="D210"/>
      <c r="E210"/>
      <c r="F210"/>
      <c r="K210" s="287">
        <v>1</v>
      </c>
      <c r="L210" t="str">
        <v>09-SPLIQ-07001757</v>
      </c>
      <c r="M210" t="str">
        <v>Lucas Bols</v>
      </c>
      <c r="N210" t="str">
        <v>Liqueur</v>
      </c>
      <c r="O210" t="str">
        <v>Passoa</v>
      </c>
      <c r="P210" t="str">
        <v>PSO</v>
      </c>
      <c r="Q210" t="str">
        <v>Passoa Liqueur</v>
      </c>
      <c r="R210" t="str">
        <v>700ml</v>
      </c>
      <c r="S210">
        <v>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3:30" ht="14.4" x14ac:dyDescent="0.3">
      <c r="C211"/>
      <c r="D211"/>
      <c r="E211"/>
      <c r="F211"/>
      <c r="K211" s="287">
        <v>1</v>
      </c>
      <c r="L211" t="str">
        <v>68-SPLIQ-10002002</v>
      </c>
      <c r="M211" t="str">
        <v>Campari</v>
      </c>
      <c r="N211" t="str">
        <v>Liqueur</v>
      </c>
      <c r="O211" t="str">
        <v>X-Rated</v>
      </c>
      <c r="P211" t="str">
        <v>XRT</v>
      </c>
      <c r="Q211" t="str">
        <v>X-Rated Fusion Liqueur</v>
      </c>
      <c r="R211" t="str">
        <v>1000ml</v>
      </c>
      <c r="S211">
        <v>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3:30" ht="14.4" x14ac:dyDescent="0.3">
      <c r="C212"/>
      <c r="D212"/>
      <c r="E212"/>
      <c r="F212"/>
      <c r="K212" s="287">
        <v>1</v>
      </c>
      <c r="L212" t="str">
        <v>01-SPLIQ-07006625</v>
      </c>
      <c r="M212" t="str">
        <v>Lucas Bols</v>
      </c>
      <c r="N212" t="str">
        <v>Liqueur</v>
      </c>
      <c r="O212" t="str">
        <v>Bols Liqueur</v>
      </c>
      <c r="P212" t="str">
        <v>BOL</v>
      </c>
      <c r="Q212" t="str">
        <v>Bols Amaretto</v>
      </c>
      <c r="R212" t="str">
        <v>700ml</v>
      </c>
      <c r="S212">
        <v>6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3:30" ht="14.4" x14ac:dyDescent="0.3">
      <c r="C213"/>
      <c r="D213"/>
      <c r="E213"/>
      <c r="F213"/>
      <c r="K213" s="287">
        <v>1</v>
      </c>
      <c r="L213" t="str">
        <v>01-SPLIQ-07006632</v>
      </c>
      <c r="M213" t="str">
        <v>Lucas Bols</v>
      </c>
      <c r="N213" t="str">
        <v>Liqueur</v>
      </c>
      <c r="O213" t="str">
        <v>Bols Liqueur</v>
      </c>
      <c r="P213" t="str">
        <v>BOL</v>
      </c>
      <c r="Q213" t="str">
        <v>Bols Apricot Brandy</v>
      </c>
      <c r="R213" t="str">
        <v>700ml</v>
      </c>
      <c r="S213">
        <v>6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3:30" ht="14.4" x14ac:dyDescent="0.3">
      <c r="C214"/>
      <c r="D214"/>
      <c r="E214"/>
      <c r="F214"/>
      <c r="K214" s="287">
        <v>1</v>
      </c>
      <c r="L214" t="str">
        <v>01-SPLIQ-07006694</v>
      </c>
      <c r="M214" t="str">
        <v>Lucas Bols</v>
      </c>
      <c r="N214" t="str">
        <v>Liqueur</v>
      </c>
      <c r="O214" t="str">
        <v>Bols Liqueur</v>
      </c>
      <c r="P214" t="str">
        <v>BOL</v>
      </c>
      <c r="Q214" t="str">
        <v>Bols Banana</v>
      </c>
      <c r="R214" t="str">
        <v>700ml</v>
      </c>
      <c r="S214">
        <v>6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3:30" ht="14.4" x14ac:dyDescent="0.3">
      <c r="C215"/>
      <c r="D215"/>
      <c r="E215"/>
      <c r="F215"/>
      <c r="K215" s="287">
        <v>1</v>
      </c>
      <c r="L215" t="str">
        <v>01-SPLIQ-07006656</v>
      </c>
      <c r="M215" t="str">
        <v>Lucas Bols</v>
      </c>
      <c r="N215" t="str">
        <v>Liqueur</v>
      </c>
      <c r="O215" t="str">
        <v>Bols Liqueur</v>
      </c>
      <c r="P215" t="str">
        <v>BOL</v>
      </c>
      <c r="Q215" t="str">
        <v>Bols Blue Curacao</v>
      </c>
      <c r="R215" t="str">
        <v>700ml</v>
      </c>
      <c r="S215">
        <v>6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3:30" ht="14.4" x14ac:dyDescent="0.3">
      <c r="C216"/>
      <c r="D216"/>
      <c r="E216"/>
      <c r="F216"/>
      <c r="K216" s="287">
        <v>1</v>
      </c>
      <c r="L216" t="str">
        <v>01-SPLIQ-07006717</v>
      </c>
      <c r="M216" t="str">
        <v>Lucas Bols</v>
      </c>
      <c r="N216" t="str">
        <v>Liqueur</v>
      </c>
      <c r="O216" t="str">
        <v>Bols Liqueur</v>
      </c>
      <c r="P216" t="str">
        <v>BOL</v>
      </c>
      <c r="Q216" t="str">
        <v>Bols Cacao Brown</v>
      </c>
      <c r="R216" t="str">
        <v>700ml</v>
      </c>
      <c r="S216">
        <v>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3:30" ht="14.4" x14ac:dyDescent="0.3">
      <c r="C217"/>
      <c r="D217"/>
      <c r="E217"/>
      <c r="F217"/>
      <c r="K217" s="287">
        <v>1</v>
      </c>
      <c r="L217" t="str">
        <v>01-SPLIQ-07006724</v>
      </c>
      <c r="M217" t="str">
        <v>Lucas Bols</v>
      </c>
      <c r="N217" t="str">
        <v>Liqueur</v>
      </c>
      <c r="O217" t="str">
        <v>Bols Liqueur</v>
      </c>
      <c r="P217" t="str">
        <v>BOL</v>
      </c>
      <c r="Q217" t="str">
        <v>Bols Cacao White</v>
      </c>
      <c r="R217" t="str">
        <v>700ml</v>
      </c>
      <c r="S217">
        <v>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3:30" ht="14.4" x14ac:dyDescent="0.3">
      <c r="C218"/>
      <c r="D218"/>
      <c r="E218"/>
      <c r="F218"/>
      <c r="K218" s="287">
        <v>1</v>
      </c>
      <c r="L218" t="str">
        <v>01-SPLIQ-07006663</v>
      </c>
      <c r="M218" t="str">
        <v>Lucas Bols</v>
      </c>
      <c r="N218" t="str">
        <v>Liqueur</v>
      </c>
      <c r="O218" t="str">
        <v>Bols Liqueur</v>
      </c>
      <c r="P218" t="str">
        <v>BOL</v>
      </c>
      <c r="Q218" t="str">
        <v>Bols Cherry Brandy</v>
      </c>
      <c r="R218" t="str">
        <v>700ml</v>
      </c>
      <c r="S218">
        <v>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3:30" ht="14.4" x14ac:dyDescent="0.3">
      <c r="C219"/>
      <c r="D219"/>
      <c r="E219"/>
      <c r="F219"/>
      <c r="K219" s="287">
        <v>1</v>
      </c>
      <c r="L219" t="str">
        <v>01-SPLIQ-07006700</v>
      </c>
      <c r="M219" t="str">
        <v>Lucas Bols</v>
      </c>
      <c r="N219" t="str">
        <v>Liqueur</v>
      </c>
      <c r="O219" t="str">
        <v>Bols Liqueur</v>
      </c>
      <c r="P219" t="str">
        <v>BOL</v>
      </c>
      <c r="Q219" t="str">
        <v>Bols Crème De Cassis</v>
      </c>
      <c r="R219" t="str">
        <v>700ml</v>
      </c>
      <c r="S219">
        <v>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3:30" ht="14.4" x14ac:dyDescent="0.3">
      <c r="C220"/>
      <c r="D220"/>
      <c r="E220"/>
      <c r="F220"/>
      <c r="K220" s="287">
        <v>1</v>
      </c>
      <c r="L220" t="str">
        <v>01-SPLIQ-07006731</v>
      </c>
      <c r="M220" t="str">
        <v>Lucas Bols</v>
      </c>
      <c r="N220" t="str">
        <v>Liqueur</v>
      </c>
      <c r="O220" t="str">
        <v>Bols Liqueur</v>
      </c>
      <c r="P220" t="str">
        <v>BOL</v>
      </c>
      <c r="Q220" t="str">
        <v>Bols Dry Orange</v>
      </c>
      <c r="R220" t="str">
        <v>700ml</v>
      </c>
      <c r="S220">
        <v>6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3:30" ht="14.4" x14ac:dyDescent="0.3">
      <c r="C221"/>
      <c r="D221"/>
      <c r="E221"/>
      <c r="F221"/>
      <c r="K221" s="287">
        <v>1</v>
      </c>
      <c r="L221" t="str">
        <v>01-SPLIQ-07002897</v>
      </c>
      <c r="M221" t="str">
        <v>Lucas Bols</v>
      </c>
      <c r="N221" t="str">
        <v>Liqueur</v>
      </c>
      <c r="O221" t="str">
        <v>Bols Liqueur</v>
      </c>
      <c r="P221" t="str">
        <v>BOL</v>
      </c>
      <c r="Q221" t="str">
        <v>Bols Elderflower</v>
      </c>
      <c r="R221" t="str">
        <v>700ml</v>
      </c>
      <c r="S221">
        <v>6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3:30" ht="14.4" x14ac:dyDescent="0.3">
      <c r="C222"/>
      <c r="D222"/>
      <c r="E222"/>
      <c r="F222"/>
      <c r="K222" s="287">
        <v>1</v>
      </c>
      <c r="L222" t="str">
        <v>01-SPLIQ-07006786</v>
      </c>
      <c r="M222" t="str">
        <v>Lucas Bols</v>
      </c>
      <c r="N222" t="str">
        <v>Liqueur</v>
      </c>
      <c r="O222" t="str">
        <v>Bols Liqueur</v>
      </c>
      <c r="P222" t="str">
        <v>BOL</v>
      </c>
      <c r="Q222" t="str">
        <v>Bols Lychee</v>
      </c>
      <c r="R222" t="str">
        <v>700ml</v>
      </c>
      <c r="S222">
        <v>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3:30" ht="14.4" x14ac:dyDescent="0.3">
      <c r="C223"/>
      <c r="D223"/>
      <c r="E223"/>
      <c r="F223"/>
      <c r="K223" s="287">
        <v>1</v>
      </c>
      <c r="L223" t="str">
        <v>01-SPLIQ-07006809</v>
      </c>
      <c r="M223" t="str">
        <v>Lucas Bols</v>
      </c>
      <c r="N223" t="str">
        <v>Liqueur</v>
      </c>
      <c r="O223" t="str">
        <v>Bols Liqueur</v>
      </c>
      <c r="P223" t="str">
        <v>BOL</v>
      </c>
      <c r="Q223" t="str">
        <v>Bols Melon</v>
      </c>
      <c r="R223" t="str">
        <v>700ml</v>
      </c>
      <c r="S223">
        <v>6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3:30" ht="14.4" x14ac:dyDescent="0.3">
      <c r="C224"/>
      <c r="D224"/>
      <c r="E224"/>
      <c r="F224"/>
      <c r="K224" s="287">
        <v>1</v>
      </c>
      <c r="L224" t="str">
        <v>01-SPLIQ-07006830</v>
      </c>
      <c r="M224" t="str">
        <v>Lucas Bols</v>
      </c>
      <c r="N224" t="str">
        <v>Liqueur</v>
      </c>
      <c r="O224" t="str">
        <v>Bols Liqueur</v>
      </c>
      <c r="P224" t="str">
        <v>BOL</v>
      </c>
      <c r="Q224" t="str">
        <v>Bols Peach</v>
      </c>
      <c r="R224" t="str">
        <v>700ml</v>
      </c>
      <c r="S224">
        <v>6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3:30" ht="14.4" x14ac:dyDescent="0.3">
      <c r="C225"/>
      <c r="D225"/>
      <c r="E225"/>
      <c r="F225"/>
      <c r="K225" s="287">
        <v>1</v>
      </c>
      <c r="L225" t="str">
        <v>01-SPLIQ-07009408</v>
      </c>
      <c r="M225" t="str">
        <v>Lucas Bols</v>
      </c>
      <c r="N225" t="str">
        <v>Liqueur</v>
      </c>
      <c r="O225" t="str">
        <v>Bols Liqueur</v>
      </c>
      <c r="P225" t="str">
        <v>BOL</v>
      </c>
      <c r="Q225" t="str">
        <v>Bols Peppermint Green</v>
      </c>
      <c r="R225" t="str">
        <v>700ml</v>
      </c>
      <c r="S225">
        <v>6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3:30" ht="14.4" x14ac:dyDescent="0.3">
      <c r="C226"/>
      <c r="D226"/>
      <c r="E226"/>
      <c r="F226"/>
      <c r="K226" s="287">
        <v>1</v>
      </c>
      <c r="L226" t="str">
        <v>01-SPLIQ-07009334</v>
      </c>
      <c r="M226" t="str">
        <v>Lucas Bols</v>
      </c>
      <c r="N226" t="str">
        <v>Liqueur</v>
      </c>
      <c r="O226" t="str">
        <v>Bols Liqueur</v>
      </c>
      <c r="P226" t="str">
        <v>BOL</v>
      </c>
      <c r="Q226" t="str">
        <v>Bols Sour Apple</v>
      </c>
      <c r="R226" t="str">
        <v>700ml</v>
      </c>
      <c r="S226">
        <v>6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3:30" ht="14.4" x14ac:dyDescent="0.3">
      <c r="C227"/>
      <c r="D227"/>
      <c r="E227"/>
      <c r="F227"/>
      <c r="K227" s="287">
        <v>1</v>
      </c>
      <c r="L227" t="str">
        <v>01-SPLIQ-07006885</v>
      </c>
      <c r="M227" t="str">
        <v>Lucas Bols</v>
      </c>
      <c r="N227" t="str">
        <v>Liqueur</v>
      </c>
      <c r="O227" t="str">
        <v>Bols Liqueur</v>
      </c>
      <c r="P227" t="str">
        <v>BOL</v>
      </c>
      <c r="Q227" t="str">
        <v>Bols Strawberry</v>
      </c>
      <c r="R227" t="str">
        <v>700ml</v>
      </c>
      <c r="S227">
        <v>6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3:30" ht="14.4" x14ac:dyDescent="0.3">
      <c r="C228"/>
      <c r="D228"/>
      <c r="E228"/>
      <c r="F228"/>
      <c r="K228" s="287">
        <v>1</v>
      </c>
      <c r="L228" t="str">
        <v>01-SPLIQ-07002941</v>
      </c>
      <c r="M228" t="str">
        <v>Lucas Bols</v>
      </c>
      <c r="N228" t="str">
        <v>Liqueur</v>
      </c>
      <c r="O228" t="str">
        <v>Bols Liqueur</v>
      </c>
      <c r="P228" t="str">
        <v>BOL</v>
      </c>
      <c r="Q228" t="str">
        <v>Bols Triple Sec</v>
      </c>
      <c r="R228" t="str">
        <v>700ml</v>
      </c>
      <c r="S228">
        <v>6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3:30" ht="14.4" x14ac:dyDescent="0.3">
      <c r="C229"/>
      <c r="D229"/>
      <c r="E229"/>
      <c r="F229"/>
      <c r="K229" s="287">
        <v>1</v>
      </c>
      <c r="L229" t="str">
        <v>01-SPLIQ-07002551</v>
      </c>
      <c r="M229" t="str">
        <v>Lucas Bols</v>
      </c>
      <c r="N229" t="str">
        <v>Liqueur</v>
      </c>
      <c r="O229" t="str">
        <v>Bols Liqueur</v>
      </c>
      <c r="P229" t="str">
        <v>BOL</v>
      </c>
      <c r="Q229" t="str">
        <v>Bols Brown Cream</v>
      </c>
      <c r="R229" t="str">
        <v>700ml</v>
      </c>
      <c r="S229">
        <v>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3:30" ht="14.4" x14ac:dyDescent="0.3">
      <c r="C230"/>
      <c r="D230"/>
      <c r="E230"/>
      <c r="F230"/>
      <c r="K230" s="287">
        <v>1</v>
      </c>
      <c r="L230" t="str">
        <v>31-SPLIQ-07000575</v>
      </c>
      <c r="M230" t="str">
        <v>Campari</v>
      </c>
      <c r="N230" t="str">
        <v>Aperitif &amp; Bitters</v>
      </c>
      <c r="O230" t="str">
        <v>Aperol</v>
      </c>
      <c r="P230" t="str">
        <v>APR</v>
      </c>
      <c r="Q230" t="str">
        <v>Aperol 700ml</v>
      </c>
      <c r="R230" t="str">
        <v>700ml</v>
      </c>
      <c r="S230">
        <v>6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3:30" ht="14.4" x14ac:dyDescent="0.3">
      <c r="C231"/>
      <c r="D231"/>
      <c r="E231"/>
      <c r="F231"/>
      <c r="K231" s="287">
        <v>1</v>
      </c>
      <c r="L231" t="str">
        <v>31-SPLIQ-10000278</v>
      </c>
      <c r="M231" t="str">
        <v>Campari</v>
      </c>
      <c r="N231" t="str">
        <v>Aperitif &amp; Bitters</v>
      </c>
      <c r="O231" t="str">
        <v>Aperol</v>
      </c>
      <c r="P231" t="str">
        <v>APR</v>
      </c>
      <c r="Q231" t="str">
        <v>Aperol 1L</v>
      </c>
      <c r="R231" t="str">
        <v>1000ml</v>
      </c>
      <c r="S231">
        <v>6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3:30" ht="14.4" x14ac:dyDescent="0.3">
      <c r="C232"/>
      <c r="D232"/>
      <c r="E232"/>
      <c r="F232"/>
      <c r="K232" s="287">
        <v>1</v>
      </c>
      <c r="L232" t="str">
        <v>32-SPLIQ-02001054</v>
      </c>
      <c r="M232" t="str">
        <v>Campari</v>
      </c>
      <c r="N232" t="str">
        <v>Aperitif &amp; Bitters</v>
      </c>
      <c r="O232" t="str">
        <v>Campari</v>
      </c>
      <c r="P232" t="str">
        <v>CAM</v>
      </c>
      <c r="Q232" t="str">
        <v>Campari 25% 200ml</v>
      </c>
      <c r="R232" t="str">
        <v>200ml</v>
      </c>
      <c r="S232">
        <v>24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3:30" ht="14.4" x14ac:dyDescent="0.3">
      <c r="C233"/>
      <c r="D233"/>
      <c r="E233"/>
      <c r="F233"/>
      <c r="K233" s="287">
        <v>1</v>
      </c>
      <c r="L233" t="str">
        <v>32-SPLIQ-07501402</v>
      </c>
      <c r="M233" t="str">
        <v>Campari</v>
      </c>
      <c r="N233" t="str">
        <v>Aperitif &amp; Bitters</v>
      </c>
      <c r="O233" t="str">
        <v>Campari</v>
      </c>
      <c r="P233" t="str">
        <v>CAM</v>
      </c>
      <c r="Q233" t="str">
        <v>Campari 25% 750ml</v>
      </c>
      <c r="R233" t="str">
        <v>750ml</v>
      </c>
      <c r="S233">
        <v>12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3:30" ht="14.4" x14ac:dyDescent="0.3">
      <c r="C234"/>
      <c r="D234"/>
      <c r="E234"/>
      <c r="F234"/>
      <c r="K234" s="287">
        <v>1</v>
      </c>
      <c r="L234" t="str">
        <v>32-SPLIQ-10001006</v>
      </c>
      <c r="M234" t="str">
        <v>Campari</v>
      </c>
      <c r="N234" t="str">
        <v>Aperitif &amp; Bitters</v>
      </c>
      <c r="O234" t="str">
        <v>Campari</v>
      </c>
      <c r="P234" t="str">
        <v>CAM</v>
      </c>
      <c r="Q234" t="str">
        <v>Campari 25% 1L</v>
      </c>
      <c r="R234" t="str">
        <v>1000ml</v>
      </c>
      <c r="S234">
        <v>12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3:30" ht="14.4" x14ac:dyDescent="0.3">
      <c r="C235"/>
      <c r="D235"/>
      <c r="E235"/>
      <c r="F235"/>
      <c r="K235" s="287">
        <v>1</v>
      </c>
      <c r="L235" t="str">
        <v>32-SPLIQ-05001051</v>
      </c>
      <c r="M235" t="str">
        <v>Campari</v>
      </c>
      <c r="N235" t="str">
        <v>Aperitif &amp; Bitters</v>
      </c>
      <c r="O235" t="str">
        <v>Campari</v>
      </c>
      <c r="P235" t="str">
        <v>CAM</v>
      </c>
      <c r="Q235" t="str">
        <v>Campari Negroni RTE</v>
      </c>
      <c r="R235" t="str">
        <v>500ml</v>
      </c>
      <c r="S235">
        <v>12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3:30" ht="14.4" x14ac:dyDescent="0.3">
      <c r="C236"/>
      <c r="D236"/>
      <c r="E236"/>
      <c r="F236"/>
      <c r="K236" s="287">
        <v>1</v>
      </c>
      <c r="L236" t="str">
        <v>32-SPLIQ-10000969</v>
      </c>
      <c r="M236" t="str">
        <v>Campari</v>
      </c>
      <c r="N236" t="str">
        <v>Aperitif &amp; Bitters</v>
      </c>
      <c r="O236" t="str">
        <v>Campari</v>
      </c>
      <c r="P236" t="str">
        <v>CAM</v>
      </c>
      <c r="Q236" t="str">
        <v>Campari Cask Tales Bourbon Barrels</v>
      </c>
      <c r="R236" t="str">
        <v>1000ml</v>
      </c>
      <c r="S236">
        <v>6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3:30" ht="14.4" x14ac:dyDescent="0.3">
      <c r="C237"/>
      <c r="D237"/>
      <c r="E237"/>
      <c r="F237"/>
      <c r="K237" s="287">
        <v>1</v>
      </c>
      <c r="L237" t="str">
        <v>36-SPLIQ-07003805</v>
      </c>
      <c r="M237" t="str">
        <v>Campari</v>
      </c>
      <c r="N237" t="str">
        <v>Aperitif &amp; Bitters</v>
      </c>
      <c r="O237" t="str">
        <v>Averna</v>
      </c>
      <c r="P237" t="str">
        <v>AVN</v>
      </c>
      <c r="Q237" t="str">
        <v>Amaro Averna 29%</v>
      </c>
      <c r="R237" t="str">
        <v>700ml</v>
      </c>
      <c r="S237">
        <v>6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3:30" ht="14.4" x14ac:dyDescent="0.3">
      <c r="C238"/>
      <c r="D238"/>
      <c r="E238"/>
      <c r="F238"/>
      <c r="K238" s="287">
        <v>1</v>
      </c>
      <c r="L238" t="str">
        <v>38-SPLIQ-07001067</v>
      </c>
      <c r="M238" t="str">
        <v>Campari</v>
      </c>
      <c r="N238" t="str">
        <v>Aperitif &amp; Bitters</v>
      </c>
      <c r="O238" t="str">
        <v>Braulio</v>
      </c>
      <c r="P238" t="str">
        <v>BRA</v>
      </c>
      <c r="Q238" t="str">
        <v>Braulio Bormio Amaro Alpino 21%</v>
      </c>
      <c r="R238" t="str">
        <v>700ml</v>
      </c>
      <c r="S238">
        <v>6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3:30" ht="14.4" x14ac:dyDescent="0.3">
      <c r="C239"/>
      <c r="D239"/>
      <c r="E239"/>
      <c r="F239"/>
      <c r="K239" s="287">
        <v>1</v>
      </c>
      <c r="L239" t="str">
        <v>43-SPLIQ-07000074</v>
      </c>
      <c r="M239" t="str">
        <v>Campari</v>
      </c>
      <c r="N239" t="str">
        <v>Aperitif &amp; Bitters</v>
      </c>
      <c r="O239" t="str">
        <v>Cynar</v>
      </c>
      <c r="P239" t="str">
        <v>CYN</v>
      </c>
      <c r="Q239" t="str">
        <v>Cynar 16.5%</v>
      </c>
      <c r="R239" t="str">
        <v>700ml</v>
      </c>
      <c r="S239">
        <v>6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3:30" ht="14.4" x14ac:dyDescent="0.3">
      <c r="C240"/>
      <c r="D240"/>
      <c r="E240"/>
      <c r="F240"/>
      <c r="K240" s="287">
        <v>1</v>
      </c>
      <c r="L240" t="str">
        <v>42-SPVER-10000846</v>
      </c>
      <c r="M240" t="str">
        <v>Campari</v>
      </c>
      <c r="N240" t="str">
        <v>Vermouth</v>
      </c>
      <c r="O240" t="str">
        <v>Cinzano</v>
      </c>
      <c r="P240" t="str">
        <v>CZV</v>
      </c>
      <c r="Q240" t="str">
        <v>Cinzano Vermouth Rosso 1L</v>
      </c>
      <c r="R240" t="str">
        <v>1000ml</v>
      </c>
      <c r="S240">
        <v>12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3:30" ht="14.4" x14ac:dyDescent="0.3">
      <c r="C241"/>
      <c r="D241"/>
      <c r="E241"/>
      <c r="F241"/>
      <c r="K241" s="287">
        <v>1</v>
      </c>
      <c r="L241" t="str">
        <v>42-SPVER-07501423</v>
      </c>
      <c r="M241" t="str">
        <v>Campari</v>
      </c>
      <c r="N241" t="str">
        <v>Vermouth</v>
      </c>
      <c r="O241" t="str">
        <v>Cinzano</v>
      </c>
      <c r="P241" t="str">
        <v>CZV</v>
      </c>
      <c r="Q241" t="str">
        <v>Cinzano Vermouth Rosso</v>
      </c>
      <c r="R241" t="str">
        <v>750ml</v>
      </c>
      <c r="S241">
        <v>12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3:30" ht="14.4" x14ac:dyDescent="0.3">
      <c r="C242"/>
      <c r="D242"/>
      <c r="E242"/>
      <c r="F242"/>
      <c r="K242" s="287">
        <v>1</v>
      </c>
      <c r="L242" t="str">
        <v>42-SPVER-07501416</v>
      </c>
      <c r="M242" t="str">
        <v>Campari</v>
      </c>
      <c r="N242" t="str">
        <v>Vermouth</v>
      </c>
      <c r="O242" t="str">
        <v>Cinzano</v>
      </c>
      <c r="P242" t="str">
        <v>CZV</v>
      </c>
      <c r="Q242" t="str">
        <v>Cinzano Vermouth Bianco</v>
      </c>
      <c r="R242" t="str">
        <v>750ml</v>
      </c>
      <c r="S242">
        <v>12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3:30" ht="14.4" x14ac:dyDescent="0.3">
      <c r="C243"/>
      <c r="D243"/>
      <c r="E243"/>
      <c r="F243"/>
      <c r="K243" s="287">
        <v>1</v>
      </c>
      <c r="L243" t="str">
        <v>42-SPVER-07502734</v>
      </c>
      <c r="M243" t="str">
        <v>Campari</v>
      </c>
      <c r="N243" t="str">
        <v>Vermouth</v>
      </c>
      <c r="O243" t="str">
        <v>Cinzano</v>
      </c>
      <c r="P243" t="str">
        <v>CZV</v>
      </c>
      <c r="Q243" t="str">
        <v>Cinzano Vermouth Extra Dry</v>
      </c>
      <c r="R243" t="str">
        <v>750ml</v>
      </c>
      <c r="S243">
        <v>12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3:30" ht="14.4" x14ac:dyDescent="0.3">
      <c r="C244"/>
      <c r="D244"/>
      <c r="E244"/>
      <c r="F244"/>
      <c r="K244" s="287">
        <v>1</v>
      </c>
      <c r="L244" t="str">
        <v>42-SPVER-10005810</v>
      </c>
      <c r="M244" t="str">
        <v>Campari</v>
      </c>
      <c r="N244" t="str">
        <v>Vermouth</v>
      </c>
      <c r="O244" t="str">
        <v>Cinzano</v>
      </c>
      <c r="P244" t="str">
        <v>CZV</v>
      </c>
      <c r="Q244" t="str">
        <v>Cinzano 1757 Vermouth Rosso</v>
      </c>
      <c r="R244" t="str">
        <v>1000ml</v>
      </c>
      <c r="S244">
        <v>6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3:30" ht="14.4" x14ac:dyDescent="0.3">
      <c r="C245"/>
      <c r="D245"/>
      <c r="E245"/>
      <c r="F245"/>
      <c r="K245" s="287">
        <v>1</v>
      </c>
      <c r="L245" t="str">
        <v>42-SPVER-10005834</v>
      </c>
      <c r="M245" t="str">
        <v>Campari</v>
      </c>
      <c r="N245" t="str">
        <v>Vermouth</v>
      </c>
      <c r="O245" t="str">
        <v>Cinzano</v>
      </c>
      <c r="P245" t="str">
        <v>CZV</v>
      </c>
      <c r="Q245" t="str">
        <v>Cinzano 1757 Vermouth Extra Dry</v>
      </c>
      <c r="R245" t="str">
        <v>1000ml</v>
      </c>
      <c r="S245">
        <v>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3:30" ht="14.4" x14ac:dyDescent="0.3">
      <c r="C246"/>
      <c r="D246"/>
      <c r="E246"/>
      <c r="F246"/>
      <c r="K246" s="287">
        <v>1</v>
      </c>
      <c r="L246" t="str">
        <v>42-SPVER-10005896</v>
      </c>
      <c r="M246" t="str">
        <v>Campari</v>
      </c>
      <c r="N246" t="str">
        <v>Vermouth</v>
      </c>
      <c r="O246" t="str">
        <v>Cinzano</v>
      </c>
      <c r="P246" t="str">
        <v>CZV</v>
      </c>
      <c r="Q246" t="str">
        <v>Cinzano Bottega Rosso 1757</v>
      </c>
      <c r="R246" t="str">
        <v>1000ml</v>
      </c>
      <c r="S246">
        <v>6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3:30" ht="14.4" x14ac:dyDescent="0.3">
      <c r="C247"/>
      <c r="D247"/>
      <c r="E247"/>
      <c r="F247"/>
      <c r="K247" s="287">
        <v>1</v>
      </c>
      <c r="L247" t="str">
        <v>42-SPVER-10005909</v>
      </c>
      <c r="M247" t="str">
        <v>Campari</v>
      </c>
      <c r="N247" t="str">
        <v>Vermouth</v>
      </c>
      <c r="O247" t="str">
        <v>Cinzano</v>
      </c>
      <c r="P247" t="str">
        <v>CZV</v>
      </c>
      <c r="Q247" t="str">
        <v>Cinzano Bottega Extra Dry 1757</v>
      </c>
      <c r="R247" t="str">
        <v>1000ml</v>
      </c>
      <c r="S247">
        <v>6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3:30" ht="14.4" x14ac:dyDescent="0.3">
      <c r="C248"/>
      <c r="D248"/>
      <c r="E248"/>
      <c r="F248"/>
      <c r="K248" s="287">
        <v>1</v>
      </c>
      <c r="L248" t="str">
        <v>42-SPSPA-07505292</v>
      </c>
      <c r="M248" t="str">
        <v>Campari</v>
      </c>
      <c r="N248" t="str">
        <v>Sparkling</v>
      </c>
      <c r="O248" t="str">
        <v>Cinzano</v>
      </c>
      <c r="P248" t="str">
        <v>CZV</v>
      </c>
      <c r="Q248" t="str">
        <v>Cinzano Prosecco</v>
      </c>
      <c r="R248" t="str">
        <v>750ml</v>
      </c>
      <c r="S248">
        <v>6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3:30" ht="14.4" x14ac:dyDescent="0.3">
      <c r="C249"/>
      <c r="D249"/>
      <c r="E249"/>
      <c r="F249"/>
      <c r="K249" s="287">
        <v>1</v>
      </c>
      <c r="L249" t="str">
        <v>42-SPSPA-07500969</v>
      </c>
      <c r="M249" t="str">
        <v>Campari</v>
      </c>
      <c r="N249" t="str">
        <v>Sparkling</v>
      </c>
      <c r="O249" t="str">
        <v>Cinzano</v>
      </c>
      <c r="P249" t="str">
        <v>CZS</v>
      </c>
      <c r="Q249" t="str">
        <v>Cinzano Pinot Chardonnay</v>
      </c>
      <c r="R249" t="str">
        <v>750ml</v>
      </c>
      <c r="S249">
        <v>6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3:30" ht="14.4" x14ac:dyDescent="0.3">
      <c r="C250"/>
      <c r="D250"/>
      <c r="E250"/>
      <c r="F250"/>
      <c r="K250" s="287">
        <v>1</v>
      </c>
      <c r="L250" t="str">
        <v>42-SPSPA-07500938</v>
      </c>
      <c r="M250" t="str">
        <v>Campari</v>
      </c>
      <c r="N250" t="str">
        <v>Sparkling</v>
      </c>
      <c r="O250" t="str">
        <v>Cinzano</v>
      </c>
      <c r="P250" t="str">
        <v>CZS</v>
      </c>
      <c r="Q250" t="str">
        <v>Gran Cinzano Dolce</v>
      </c>
      <c r="R250" t="str">
        <v>750ml</v>
      </c>
      <c r="S250">
        <v>6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3:30" ht="14.4" x14ac:dyDescent="0.3">
      <c r="C251"/>
      <c r="D251"/>
      <c r="E251"/>
      <c r="F251"/>
      <c r="K251" s="287">
        <v>1</v>
      </c>
      <c r="L251" t="str">
        <v>42-WISPA-07500884</v>
      </c>
      <c r="M251" t="str">
        <v>Campari</v>
      </c>
      <c r="N251" t="str">
        <v>Sparkling</v>
      </c>
      <c r="O251" t="str">
        <v>Cinzano</v>
      </c>
      <c r="P251" t="str">
        <v>CZS</v>
      </c>
      <c r="Q251" t="str">
        <v>Cinzano Asti Sparkling Wine</v>
      </c>
      <c r="R251" t="str">
        <v>750ml</v>
      </c>
      <c r="S251">
        <v>6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3:30" ht="14.4" x14ac:dyDescent="0.3">
      <c r="C252"/>
      <c r="D252"/>
      <c r="E252"/>
      <c r="F252"/>
      <c r="K252" s="287">
        <v>1</v>
      </c>
      <c r="L252" t="str">
        <v>42-WISPA-07506398</v>
      </c>
      <c r="M252" t="str">
        <v>Campari</v>
      </c>
      <c r="N252" t="str">
        <v>Sparkling</v>
      </c>
      <c r="O252" t="str">
        <v>Cinzano</v>
      </c>
      <c r="P252" t="str">
        <v>CZS</v>
      </c>
      <c r="Q252" t="str">
        <v>Cinzano Rose Edition Sparkling Wine</v>
      </c>
      <c r="R252" t="str">
        <v>750ml</v>
      </c>
      <c r="S252">
        <v>6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3:30" ht="14.4" x14ac:dyDescent="0.3">
      <c r="C253"/>
      <c r="D253"/>
      <c r="E253"/>
      <c r="F253"/>
      <c r="K253" s="287">
        <v>1</v>
      </c>
      <c r="L253" t="str">
        <v>42-WISPA-07507064</v>
      </c>
      <c r="M253" t="str">
        <v>Campari</v>
      </c>
      <c r="N253" t="str">
        <v>Sparkling</v>
      </c>
      <c r="O253" t="str">
        <v>Cinzano</v>
      </c>
      <c r="P253" t="str">
        <v>CZS</v>
      </c>
      <c r="Q253" t="str">
        <v>Cinzano To Spritz Dry Sparkling Wine</v>
      </c>
      <c r="R253" t="str">
        <v>750ml</v>
      </c>
      <c r="S253">
        <v>6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3:30" ht="14.4" x14ac:dyDescent="0.3">
      <c r="C254"/>
      <c r="D254"/>
      <c r="E254"/>
      <c r="F254"/>
      <c r="K254" s="287">
        <v>1</v>
      </c>
      <c r="L254" t="str">
        <v>52-WISPA-07503752</v>
      </c>
      <c r="M254" t="str">
        <v>Independent</v>
      </c>
      <c r="N254" t="str">
        <v>Champagne</v>
      </c>
      <c r="O254" t="str">
        <v>Pommery</v>
      </c>
      <c r="P254" t="str">
        <v>POM</v>
      </c>
      <c r="Q254" t="str">
        <v>Champagne Pommery Brut Royal</v>
      </c>
      <c r="R254" t="str">
        <v>750ml</v>
      </c>
      <c r="S254">
        <v>6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3:30" ht="14.4" x14ac:dyDescent="0.3">
      <c r="C255"/>
      <c r="D255"/>
      <c r="E255"/>
      <c r="F255"/>
      <c r="K255" s="287">
        <v>1</v>
      </c>
      <c r="L255" t="str">
        <v>52-WISPA-07505976</v>
      </c>
      <c r="M255" t="str">
        <v>Independent</v>
      </c>
      <c r="N255" t="str">
        <v>Champagne</v>
      </c>
      <c r="O255" t="str">
        <v>Pommery</v>
      </c>
      <c r="P255" t="str">
        <v>POM</v>
      </c>
      <c r="Q255" t="str">
        <v>Champagne Pommery Brut Rose Royal</v>
      </c>
      <c r="R255" t="str">
        <v>750ml</v>
      </c>
      <c r="S255">
        <v>6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3:30" ht="14.4" x14ac:dyDescent="0.3">
      <c r="C256"/>
      <c r="D256"/>
      <c r="E256"/>
      <c r="F256"/>
      <c r="K256" s="287">
        <v>1</v>
      </c>
      <c r="L256" t="str">
        <v>52-WISPA-07509036</v>
      </c>
      <c r="M256" t="str">
        <v>Independent</v>
      </c>
      <c r="N256" t="str">
        <v>Champagne</v>
      </c>
      <c r="O256" t="str">
        <v>Pommery</v>
      </c>
      <c r="P256" t="str">
        <v>POM</v>
      </c>
      <c r="Q256" t="str">
        <v>Champagne Pommery Royal Blue Sky</v>
      </c>
      <c r="R256" t="str">
        <v>750ml</v>
      </c>
      <c r="S256">
        <v>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3:30" ht="14.4" x14ac:dyDescent="0.3">
      <c r="C257"/>
      <c r="D257"/>
      <c r="E257"/>
      <c r="F257"/>
      <c r="K257" s="287">
        <v>1</v>
      </c>
      <c r="L257" t="str">
        <v>52-WISPA-07508039</v>
      </c>
      <c r="M257" t="str">
        <v>Independent</v>
      </c>
      <c r="N257" t="str">
        <v>Champagne</v>
      </c>
      <c r="O257" t="str">
        <v>Pommery</v>
      </c>
      <c r="P257" t="str">
        <v>POM</v>
      </c>
      <c r="Q257" t="str">
        <v>Champagne Pommery Cuvee Louise 2004</v>
      </c>
      <c r="R257" t="str">
        <v>750ml</v>
      </c>
      <c r="S257">
        <v>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3:30" ht="14.4" x14ac:dyDescent="0.3">
      <c r="C258"/>
      <c r="D258"/>
      <c r="E258"/>
      <c r="F258"/>
      <c r="K258" s="287">
        <v>1</v>
      </c>
      <c r="L258" t="str">
        <v>52-WISPA-15003424</v>
      </c>
      <c r="M258" t="str">
        <v>Independent</v>
      </c>
      <c r="N258" t="str">
        <v>Champagne</v>
      </c>
      <c r="O258" t="str">
        <v>Pommery</v>
      </c>
      <c r="P258" t="str">
        <v>POM</v>
      </c>
      <c r="Q258" t="str">
        <v>Champagne Pommery Brut Royal 1.5L</v>
      </c>
      <c r="R258" t="str">
        <v>1500ml</v>
      </c>
      <c r="S258">
        <v>6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3:30" ht="14.4" x14ac:dyDescent="0.3">
      <c r="C259"/>
      <c r="D259"/>
      <c r="E259"/>
      <c r="F259"/>
      <c r="K259" s="287">
        <v>1</v>
      </c>
      <c r="L259" t="str">
        <v>52-WISPA-30003356</v>
      </c>
      <c r="M259" t="str">
        <v>Independent</v>
      </c>
      <c r="N259" t="str">
        <v>Champagne</v>
      </c>
      <c r="O259" t="str">
        <v>Pommery</v>
      </c>
      <c r="P259" t="str">
        <v>POM</v>
      </c>
      <c r="Q259" t="str">
        <v>Champagne Pommery Brut Royal 3L</v>
      </c>
      <c r="R259" t="str">
        <v>3000ml</v>
      </c>
      <c r="S259">
        <v>6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3:30" ht="14.4" x14ac:dyDescent="0.3">
      <c r="C260"/>
      <c r="D260"/>
      <c r="E260"/>
      <c r="F260"/>
      <c r="K260" s="287">
        <v>1</v>
      </c>
      <c r="L260" t="str">
        <v>52-WISPA-60003325</v>
      </c>
      <c r="M260" t="str">
        <v>Independent</v>
      </c>
      <c r="N260" t="str">
        <v>Champagne</v>
      </c>
      <c r="O260" t="str">
        <v>Pommery</v>
      </c>
      <c r="P260" t="str">
        <v>POM</v>
      </c>
      <c r="Q260" t="str">
        <v>Champagne Pommery Brut Royal 6L</v>
      </c>
      <c r="R260" t="str">
        <v>6000ml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3:30" ht="14.4" x14ac:dyDescent="0.3">
      <c r="C261"/>
      <c r="D261"/>
      <c r="E261"/>
      <c r="F261"/>
      <c r="K261" s="287">
        <v>1</v>
      </c>
      <c r="L261" t="str">
        <v>52-WISPA-90003295</v>
      </c>
      <c r="M261" t="str">
        <v>Independent</v>
      </c>
      <c r="N261" t="str">
        <v>Champagne</v>
      </c>
      <c r="O261" t="str">
        <v>Pommery</v>
      </c>
      <c r="P261" t="str">
        <v>POM</v>
      </c>
      <c r="Q261" t="str">
        <v>Champagne Pommery Brut Royal 9L</v>
      </c>
      <c r="R261" t="str">
        <v>9000ml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3:30" ht="14.4" x14ac:dyDescent="0.3">
      <c r="C262"/>
      <c r="D262"/>
      <c r="E262"/>
      <c r="F262"/>
      <c r="K262" s="287">
        <v>1</v>
      </c>
      <c r="L262" t="str">
        <v>52-WISPA-07505021</v>
      </c>
      <c r="M262" t="str">
        <v>Independent</v>
      </c>
      <c r="N262" t="str">
        <v>Champagne</v>
      </c>
      <c r="O262" t="str">
        <v>Pommery</v>
      </c>
      <c r="P262" t="str">
        <v>POM</v>
      </c>
      <c r="Q262" t="str">
        <v>Champagne Pommery Silver</v>
      </c>
      <c r="R262" t="str">
        <v>750ml</v>
      </c>
      <c r="S262">
        <v>6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3:30" ht="14.4" x14ac:dyDescent="0.3">
      <c r="C263"/>
      <c r="D263"/>
      <c r="E263"/>
      <c r="F263"/>
      <c r="K263" s="287">
        <v>1</v>
      </c>
      <c r="L263" t="str">
        <v>71-WISPA-07500358</v>
      </c>
      <c r="M263" t="str">
        <v>RC</v>
      </c>
      <c r="N263" t="str">
        <v>Champagne</v>
      </c>
      <c r="O263" t="str">
        <v>Telmont</v>
      </c>
      <c r="P263" t="str">
        <v>TEL</v>
      </c>
      <c r="Q263" t="str">
        <v>Champagne Telmont Sans Soufre</v>
      </c>
      <c r="R263" t="str">
        <v>750ml</v>
      </c>
      <c r="S263">
        <v>6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3:30" ht="14.4" x14ac:dyDescent="0.3">
      <c r="C264"/>
      <c r="D264"/>
      <c r="E264"/>
      <c r="F264"/>
      <c r="K264" s="287">
        <v>1</v>
      </c>
      <c r="L264" t="str">
        <v>71-WISPA-07500655</v>
      </c>
      <c r="M264" t="str">
        <v>RC</v>
      </c>
      <c r="N264" t="str">
        <v>Champagne</v>
      </c>
      <c r="O264" t="str">
        <v>Telmont</v>
      </c>
      <c r="P264" t="str">
        <v>TEL</v>
      </c>
      <c r="Q264" t="str">
        <v>Champagne Telmont Vinotheque</v>
      </c>
      <c r="R264" t="str">
        <v>750ml</v>
      </c>
      <c r="S264">
        <v>6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3:30" ht="14.4" x14ac:dyDescent="0.3">
      <c r="C265"/>
      <c r="D265"/>
      <c r="E265"/>
      <c r="F265"/>
      <c r="K265" s="287">
        <v>1</v>
      </c>
      <c r="L265" t="str">
        <v>71-WISPA-07500631</v>
      </c>
      <c r="M265" t="str">
        <v>RC</v>
      </c>
      <c r="N265" t="str">
        <v>Champagne</v>
      </c>
      <c r="O265" t="str">
        <v>Telmont</v>
      </c>
      <c r="P265" t="str">
        <v>TEL</v>
      </c>
      <c r="Q265" t="str">
        <v>Champagne Telmont Blanc De Blancs</v>
      </c>
      <c r="R265" t="str">
        <v>750ml</v>
      </c>
      <c r="S265">
        <v>6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3:30" ht="14.4" x14ac:dyDescent="0.3">
      <c r="C266"/>
      <c r="D266"/>
      <c r="E266"/>
      <c r="F266"/>
      <c r="K266" s="287">
        <v>1</v>
      </c>
      <c r="L266" t="str">
        <v>71-WISPA-07500617</v>
      </c>
      <c r="M266" t="str">
        <v>RC</v>
      </c>
      <c r="N266" t="str">
        <v>Champagne</v>
      </c>
      <c r="O266" t="str">
        <v>Telmont</v>
      </c>
      <c r="P266" t="str">
        <v>TEL</v>
      </c>
      <c r="Q266" t="str">
        <v>Champagne Telmont Reserve Rose</v>
      </c>
      <c r="R266" t="str">
        <v>750ml</v>
      </c>
      <c r="S266">
        <v>6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3:30" ht="14.4" x14ac:dyDescent="0.3">
      <c r="C267"/>
      <c r="D267"/>
      <c r="E267"/>
      <c r="F267"/>
      <c r="K267" s="287">
        <v>1</v>
      </c>
      <c r="L267" t="str">
        <v>71-WISPA-15000303</v>
      </c>
      <c r="M267" t="str">
        <v>RC</v>
      </c>
      <c r="N267" t="str">
        <v>Champagne</v>
      </c>
      <c r="O267" t="str">
        <v>Telmont</v>
      </c>
      <c r="P267" t="str">
        <v>TEL</v>
      </c>
      <c r="Q267" t="str">
        <v>Champagne Telmont Reserve Rose 1.5L</v>
      </c>
      <c r="R267" t="str">
        <v>1500ml</v>
      </c>
      <c r="S267">
        <v>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3:30" ht="14.4" x14ac:dyDescent="0.3">
      <c r="C268"/>
      <c r="D268"/>
      <c r="E268"/>
      <c r="F268"/>
      <c r="K268" s="287">
        <v>1</v>
      </c>
      <c r="L268" t="str">
        <v>71-WISPA-07500211</v>
      </c>
      <c r="M268" t="str">
        <v>RC</v>
      </c>
      <c r="N268" t="str">
        <v>Champagne</v>
      </c>
      <c r="O268" t="str">
        <v>Telmont</v>
      </c>
      <c r="P268" t="str">
        <v>TEL</v>
      </c>
      <c r="Q268" t="str">
        <v>Champagne Telmont Reserve Brut</v>
      </c>
      <c r="R268" t="str">
        <v>750ml</v>
      </c>
      <c r="S268">
        <v>6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3:30" ht="14.4" x14ac:dyDescent="0.3">
      <c r="C269"/>
      <c r="D269"/>
      <c r="E269"/>
      <c r="F269"/>
      <c r="K269" s="287">
        <v>1</v>
      </c>
      <c r="L269" t="str">
        <v>71-WISPA-15000297</v>
      </c>
      <c r="M269" t="str">
        <v>RC</v>
      </c>
      <c r="N269" t="str">
        <v>Champagne</v>
      </c>
      <c r="O269" t="str">
        <v>Telmont</v>
      </c>
      <c r="P269" t="str">
        <v>TEL</v>
      </c>
      <c r="Q269" t="str">
        <v>Champagne Telmont Reserve Brut 1.5L</v>
      </c>
      <c r="R269" t="str">
        <v>1500ml</v>
      </c>
      <c r="S269">
        <v>3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3:30" ht="14.4" x14ac:dyDescent="0.3">
      <c r="C270"/>
      <c r="D270"/>
      <c r="E270"/>
      <c r="F270"/>
      <c r="K270" s="287">
        <v>1</v>
      </c>
      <c r="L270" t="str">
        <v>71-WISPA-30000556</v>
      </c>
      <c r="M270" t="str">
        <v>RC</v>
      </c>
      <c r="N270" t="str">
        <v>Champagne</v>
      </c>
      <c r="O270" t="str">
        <v>Telmont</v>
      </c>
      <c r="P270" t="str">
        <v>TEL</v>
      </c>
      <c r="Q270" t="str">
        <v>Champagne Telmont Reserve Brut 3L</v>
      </c>
      <c r="R270" t="str">
        <v>3000ml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3:30" ht="14.4" x14ac:dyDescent="0.3">
      <c r="C271"/>
      <c r="D271"/>
      <c r="E271"/>
      <c r="F271"/>
      <c r="K271" s="287">
        <v>1</v>
      </c>
      <c r="L271" t="str">
        <v>71-WISPA-60000570</v>
      </c>
      <c r="M271" t="str">
        <v>RC</v>
      </c>
      <c r="N271" t="str">
        <v>Champagne</v>
      </c>
      <c r="O271" t="str">
        <v>Telmont</v>
      </c>
      <c r="P271" t="str">
        <v>TEL</v>
      </c>
      <c r="Q271" t="str">
        <v>Champagne Telmont Reserve Brut 6L</v>
      </c>
      <c r="R271" t="str">
        <v>6000ml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3:30" ht="14.4" x14ac:dyDescent="0.3">
      <c r="C272"/>
      <c r="D272"/>
      <c r="E272"/>
      <c r="F272"/>
      <c r="K272" s="287">
        <v>1</v>
      </c>
      <c r="L272" t="str">
        <v>35-SPLIQ-07003779</v>
      </c>
      <c r="M272" t="str">
        <v>Campari</v>
      </c>
      <c r="N272" t="str">
        <v>Liqueur</v>
      </c>
      <c r="O272" t="str">
        <v>Grand Marnier</v>
      </c>
      <c r="P272" t="str">
        <v>GMN</v>
      </c>
      <c r="Q272" t="str">
        <v>Grand Marnier Liqueur</v>
      </c>
      <c r="R272" t="str">
        <v>700ml</v>
      </c>
      <c r="S272">
        <v>12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3:30" ht="14.4" x14ac:dyDescent="0.3">
      <c r="C273"/>
      <c r="D273"/>
      <c r="E273"/>
      <c r="F273"/>
      <c r="K273" s="287">
        <v>1</v>
      </c>
      <c r="L273" t="str">
        <v>99-SL001-07000012</v>
      </c>
      <c r="M273" t="str">
        <v>Branca</v>
      </c>
      <c r="N273" t="str">
        <v>Bitter</v>
      </c>
      <c r="O273" t="str">
        <v>Fernet</v>
      </c>
      <c r="P273" t="str">
        <v>BRC</v>
      </c>
      <c r="Q273" t="str">
        <v>Fernet Branca Bitters 700ml</v>
      </c>
      <c r="R273" t="str">
        <v>700ml</v>
      </c>
      <c r="S273">
        <v>6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3:30" ht="14.4" x14ac:dyDescent="0.3">
      <c r="C274"/>
      <c r="D274"/>
      <c r="E274"/>
      <c r="F274"/>
      <c r="K274" s="287">
        <v>1</v>
      </c>
      <c r="L274" t="str">
        <v>77-SPLIQ-07502863</v>
      </c>
      <c r="M274" t="str">
        <v>Branca</v>
      </c>
      <c r="N274" t="str">
        <v>Liqueur</v>
      </c>
      <c r="O274" t="str">
        <v>Fernet</v>
      </c>
      <c r="P274" t="str">
        <v>BRC</v>
      </c>
      <c r="Q274" t="str">
        <v>Branca Fernet Liqueur 750 ML.</v>
      </c>
      <c r="R274" t="str">
        <v>750ml</v>
      </c>
      <c r="S274">
        <v>6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3:30" ht="14.4" x14ac:dyDescent="0.3">
      <c r="C275"/>
      <c r="D275"/>
      <c r="E275"/>
      <c r="F275"/>
      <c r="K275" s="287">
        <v>1</v>
      </c>
      <c r="L275" t="str">
        <v>77-SPLIQ-10002849</v>
      </c>
      <c r="M275" t="str">
        <v>Branca</v>
      </c>
      <c r="N275" t="str">
        <v>Liqueur</v>
      </c>
      <c r="O275" t="str">
        <v>Fernet</v>
      </c>
      <c r="P275" t="str">
        <v>BRC</v>
      </c>
      <c r="Q275" t="str">
        <v>Branca Fernet Liqueur</v>
      </c>
      <c r="R275" t="str">
        <v>1000ml</v>
      </c>
      <c r="S275">
        <v>6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3:30" ht="14.4" x14ac:dyDescent="0.3">
      <c r="C276"/>
      <c r="D276"/>
      <c r="E276"/>
      <c r="F276"/>
      <c r="K276" s="287">
        <v>1</v>
      </c>
      <c r="L276" t="str">
        <v>77-SPVER-10002072</v>
      </c>
      <c r="M276" t="str">
        <v>Branca</v>
      </c>
      <c r="N276" t="str">
        <v>Vermouth</v>
      </c>
      <c r="O276" t="str">
        <v>CARPANO</v>
      </c>
      <c r="P276" t="str">
        <v>BRC</v>
      </c>
      <c r="Q276" t="str">
        <v>Carpano Classico Vermouth</v>
      </c>
      <c r="R276" t="str">
        <v>1000ml</v>
      </c>
      <c r="S276">
        <v>6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3:30" ht="14.4" x14ac:dyDescent="0.3">
      <c r="C277"/>
      <c r="D277"/>
      <c r="E277"/>
      <c r="F277"/>
      <c r="K277" s="287">
        <v>1</v>
      </c>
      <c r="L277" t="str">
        <v>77-SPVER-10002157</v>
      </c>
      <c r="M277" t="str">
        <v>Branca</v>
      </c>
      <c r="N277" t="str">
        <v>Vermouth</v>
      </c>
      <c r="O277" t="str">
        <v>CARPANO</v>
      </c>
      <c r="P277" t="str">
        <v>BRC</v>
      </c>
      <c r="Q277" t="str">
        <v>Carpano Bianco Vermouth</v>
      </c>
      <c r="R277" t="str">
        <v>1000ml</v>
      </c>
      <c r="S277">
        <v>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3:30" ht="14.4" x14ac:dyDescent="0.3">
      <c r="C278"/>
      <c r="D278"/>
      <c r="E278"/>
      <c r="F278"/>
      <c r="K278" s="287">
        <v>1</v>
      </c>
      <c r="L278" t="str">
        <v>77-SPVER-10003420</v>
      </c>
      <c r="M278" t="str">
        <v>Branca</v>
      </c>
      <c r="N278" t="str">
        <v>Vermouth</v>
      </c>
      <c r="O278" t="str">
        <v>CARPANO</v>
      </c>
      <c r="P278" t="str">
        <v>BRC</v>
      </c>
      <c r="Q278" t="str">
        <v>Carpano Antica Formula Vermnouth</v>
      </c>
      <c r="R278" t="str">
        <v>1000ml</v>
      </c>
      <c r="S278">
        <v>6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3:30" ht="14.4" x14ac:dyDescent="0.3">
      <c r="C279"/>
      <c r="D279"/>
      <c r="E279"/>
      <c r="F279"/>
      <c r="K279" s="287">
        <v>1</v>
      </c>
      <c r="L279" t="str">
        <v>77-SPVER-10006704</v>
      </c>
      <c r="M279" t="str">
        <v>Branca</v>
      </c>
      <c r="N279" t="str">
        <v>Vermouth</v>
      </c>
      <c r="O279" t="str">
        <v>CARPANO</v>
      </c>
      <c r="P279" t="str">
        <v>BRC</v>
      </c>
      <c r="Q279" t="str">
        <v>Carpano Dry Vermouth</v>
      </c>
      <c r="R279" t="str">
        <v>1000ml</v>
      </c>
      <c r="S279">
        <v>6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3:30" ht="14.4" x14ac:dyDescent="0.3">
      <c r="C280"/>
      <c r="D280"/>
      <c r="E280"/>
      <c r="F280"/>
      <c r="K280" s="287">
        <v>1</v>
      </c>
      <c r="L280" t="str">
        <v>77-SPVER-10001884</v>
      </c>
      <c r="M280" t="str">
        <v>Branca</v>
      </c>
      <c r="N280" t="str">
        <v>Vermouth</v>
      </c>
      <c r="O280" t="str">
        <v>Branca</v>
      </c>
      <c r="P280" t="str">
        <v>BRC</v>
      </c>
      <c r="Q280" t="str">
        <v>Carpano Punt E Mes</v>
      </c>
      <c r="R280" t="str">
        <v>1000ml</v>
      </c>
      <c r="S280">
        <v>6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3:30" ht="14.4" x14ac:dyDescent="0.3">
      <c r="C281"/>
      <c r="D281"/>
      <c r="E281"/>
      <c r="F281"/>
      <c r="K281" s="287">
        <v>1</v>
      </c>
      <c r="L281" t="str">
        <v>35-SPLIQ-07009887</v>
      </c>
      <c r="M281" t="str">
        <v>Campari</v>
      </c>
      <c r="N281" t="str">
        <v>Liqueur</v>
      </c>
      <c r="O281" t="str">
        <v>Grand Marnier</v>
      </c>
      <c r="P281" t="str">
        <v>GMN</v>
      </c>
      <c r="Q281" t="str">
        <v>Grand Marnier Cuvee Du Centenaire Liqueur</v>
      </c>
      <c r="R281" t="str">
        <v>700ml</v>
      </c>
      <c r="S281">
        <v>6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3:30" ht="14.4" x14ac:dyDescent="0.3">
      <c r="C282"/>
      <c r="D282"/>
      <c r="E282"/>
      <c r="F282"/>
      <c r="K282" s="287">
        <v>1</v>
      </c>
      <c r="L282" t="str">
        <v>67-SPVOD-07007453</v>
      </c>
      <c r="M282" t="str">
        <v>Independent</v>
      </c>
      <c r="N282" t="str">
        <v>Vodka</v>
      </c>
      <c r="O282" t="str">
        <v>Lady Trieu</v>
      </c>
      <c r="P282" t="str">
        <v>LDT</v>
      </c>
      <c r="Q282" t="str">
        <v>Nhau Vietnamese Rice Vodka</v>
      </c>
      <c r="R282" t="str">
        <v>700ml</v>
      </c>
      <c r="S282">
        <v>6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3:30" ht="14.4" x14ac:dyDescent="0.3">
      <c r="C283"/>
      <c r="D283"/>
      <c r="E283"/>
      <c r="F283"/>
      <c r="K283" s="287">
        <v>1</v>
      </c>
      <c r="L283" t="str">
        <v>01-SPVOD-07000328</v>
      </c>
      <c r="M283" t="str">
        <v>Lucas Bols</v>
      </c>
      <c r="N283" t="str">
        <v>Vodka</v>
      </c>
      <c r="O283" t="str">
        <v>Bols Vodka</v>
      </c>
      <c r="P283" t="str">
        <v>BLV</v>
      </c>
      <c r="Q283" t="str">
        <v>Bols Vodka 700 ml</v>
      </c>
      <c r="R283" t="str">
        <v>700ml</v>
      </c>
      <c r="S283">
        <v>12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3:30" ht="14.4" x14ac:dyDescent="0.3">
      <c r="C284"/>
      <c r="D284"/>
      <c r="E284"/>
      <c r="F284"/>
      <c r="K284" s="287">
        <v>1</v>
      </c>
      <c r="L284" t="str">
        <v>01-SPVOD-10000311</v>
      </c>
      <c r="M284" t="str">
        <v>Lucas Bols</v>
      </c>
      <c r="N284" t="str">
        <v>Vodka</v>
      </c>
      <c r="O284" t="str">
        <v>Bols Vodka</v>
      </c>
      <c r="P284" t="str">
        <v>BLV</v>
      </c>
      <c r="Q284" t="str">
        <v>Bols Vodka 1L</v>
      </c>
      <c r="R284" t="str">
        <v>1000ml</v>
      </c>
      <c r="S284">
        <v>6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3:30" ht="14.4" x14ac:dyDescent="0.3">
      <c r="C285"/>
      <c r="D285"/>
      <c r="E285"/>
      <c r="F285"/>
      <c r="K285" s="287">
        <v>1</v>
      </c>
      <c r="L285" t="str">
        <v>04-23MDC-07000151</v>
      </c>
      <c r="M285" t="str">
        <v>Edrington</v>
      </c>
      <c r="N285" t="str">
        <v>Whisky</v>
      </c>
      <c r="O285" t="str">
        <v>The Macallan</v>
      </c>
      <c r="P285" t="str">
        <v>MAC</v>
      </c>
      <c r="Q285" t="str">
        <v>The Macallan M Scotch Whisky (2023)</v>
      </c>
      <c r="R285" t="str">
        <v>700ml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3:30" ht="14.4" x14ac:dyDescent="0.3">
      <c r="C286"/>
      <c r="D286"/>
      <c r="E286"/>
      <c r="F286"/>
      <c r="K286" s="287">
        <v>1</v>
      </c>
      <c r="L286" t="str">
        <v>04-SPWHI-07001872</v>
      </c>
      <c r="M286" t="str">
        <v>Edrington</v>
      </c>
      <c r="N286" t="str">
        <v>Whisky</v>
      </c>
      <c r="O286" t="str">
        <v>The Macallan</v>
      </c>
      <c r="P286" t="str">
        <v>MAC</v>
      </c>
      <c r="Q286" t="str">
        <v>The Macallan Classic Cut 2022 Whisky</v>
      </c>
      <c r="R286" t="str">
        <v>700ml</v>
      </c>
      <c r="S286">
        <v>12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3:30" ht="14.4" x14ac:dyDescent="0.3">
      <c r="C287"/>
      <c r="D287"/>
      <c r="E287"/>
      <c r="F287"/>
      <c r="K287" s="287">
        <v>1</v>
      </c>
      <c r="L287" t="str">
        <v>04-SPWHI-07002668</v>
      </c>
      <c r="M287" t="str">
        <v>Edrington</v>
      </c>
      <c r="N287" t="str">
        <v>Whisky</v>
      </c>
      <c r="O287" t="str">
        <v>The Macallan</v>
      </c>
      <c r="P287" t="str">
        <v>MAC</v>
      </c>
      <c r="Q287" t="str">
        <v>The Macallan Edition NO 1 Whisky</v>
      </c>
      <c r="R287" t="str">
        <v>700ml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3:30" ht="14.4" x14ac:dyDescent="0.3">
      <c r="C288"/>
      <c r="D288"/>
      <c r="E288"/>
      <c r="F288"/>
      <c r="K288" s="287">
        <v>1</v>
      </c>
      <c r="L288" t="str">
        <v>04-SPWHI-07002910</v>
      </c>
      <c r="M288" t="str">
        <v>Edrington</v>
      </c>
      <c r="N288" t="str">
        <v>Whisky</v>
      </c>
      <c r="O288" t="str">
        <v>The Macallan</v>
      </c>
      <c r="P288" t="str">
        <v>MAC</v>
      </c>
      <c r="Q288" t="str">
        <v>The Macallan Edition NO 2 Whisky</v>
      </c>
      <c r="R288" t="str">
        <v>700ml</v>
      </c>
      <c r="S288">
        <v>1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3:30" ht="14.4" x14ac:dyDescent="0.3">
      <c r="C289"/>
      <c r="D289"/>
      <c r="E289"/>
      <c r="F289"/>
      <c r="K289" s="287">
        <v>1</v>
      </c>
      <c r="L289" t="str">
        <v>04-SPWHI-07004105</v>
      </c>
      <c r="M289" t="str">
        <v>Edrington</v>
      </c>
      <c r="N289" t="str">
        <v>Whisky</v>
      </c>
      <c r="O289" t="str">
        <v>The Macallan</v>
      </c>
      <c r="P289" t="str">
        <v>MAC</v>
      </c>
      <c r="Q289" t="str">
        <v>The Macallan Edition NO 3 Whisky</v>
      </c>
      <c r="R289" t="str">
        <v>700ml</v>
      </c>
      <c r="S289">
        <v>12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3:30" ht="14.4" x14ac:dyDescent="0.3">
      <c r="C290"/>
      <c r="D290"/>
      <c r="E290"/>
      <c r="F290"/>
      <c r="K290" s="287">
        <v>1</v>
      </c>
      <c r="L290" t="str">
        <v>04-SPWHI-07005591</v>
      </c>
      <c r="M290" t="str">
        <v>Edrington</v>
      </c>
      <c r="N290" t="str">
        <v>Whisky</v>
      </c>
      <c r="O290" t="str">
        <v>The Macallan</v>
      </c>
      <c r="P290" t="str">
        <v>MAC</v>
      </c>
      <c r="Q290" t="str">
        <v>The Macallan Edition NO 4 Whisky</v>
      </c>
      <c r="R290" t="str">
        <v>700ml</v>
      </c>
      <c r="S290">
        <v>12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3:30" ht="14.4" x14ac:dyDescent="0.3">
      <c r="C291"/>
      <c r="D291"/>
      <c r="E291"/>
      <c r="F291"/>
      <c r="K291" s="287">
        <v>1</v>
      </c>
      <c r="L291" t="str">
        <v>04-SPWHI-07007126</v>
      </c>
      <c r="M291" t="str">
        <v>Edrington</v>
      </c>
      <c r="N291" t="str">
        <v>Whisky</v>
      </c>
      <c r="O291" t="str">
        <v>The Macallan</v>
      </c>
      <c r="P291" t="str">
        <v>MAC</v>
      </c>
      <c r="Q291" t="str">
        <v>The Macallan 18 Years Old</v>
      </c>
      <c r="R291" t="str">
        <v>700ml</v>
      </c>
      <c r="S291">
        <v>6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3:30" ht="14.4" x14ac:dyDescent="0.3">
      <c r="C292"/>
      <c r="D292"/>
      <c r="E292"/>
      <c r="F292"/>
      <c r="K292" s="287">
        <v>1</v>
      </c>
      <c r="L292" t="str">
        <v>04-SPWHI-07008059</v>
      </c>
      <c r="M292" t="str">
        <v>Edrington</v>
      </c>
      <c r="N292" t="str">
        <v>Whisky</v>
      </c>
      <c r="O292" t="str">
        <v>The Macallan</v>
      </c>
      <c r="P292" t="str">
        <v>MAC</v>
      </c>
      <c r="Q292" t="str">
        <v>The Macallan Edition NO.5 Whisky</v>
      </c>
      <c r="R292" t="str">
        <v>700ml</v>
      </c>
      <c r="S292">
        <v>12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3:30" ht="14.4" x14ac:dyDescent="0.3">
      <c r="C293"/>
      <c r="D293"/>
      <c r="E293"/>
      <c r="F293"/>
      <c r="K293" s="287">
        <v>1</v>
      </c>
      <c r="L293" t="str">
        <v>04-SPWHI-07009285</v>
      </c>
      <c r="M293" t="str">
        <v>Edrington</v>
      </c>
      <c r="N293" t="str">
        <v>Whisky</v>
      </c>
      <c r="O293" t="str">
        <v>The Macallan</v>
      </c>
      <c r="P293" t="str">
        <v>MAC</v>
      </c>
      <c r="Q293" t="str">
        <v>The Macallan Edition NO 6 Whisky</v>
      </c>
      <c r="R293" t="str">
        <v>700ml</v>
      </c>
      <c r="S293">
        <v>12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3:30" ht="14.4" x14ac:dyDescent="0.3">
      <c r="C294"/>
      <c r="D294"/>
      <c r="E294"/>
      <c r="F294"/>
      <c r="K294" s="287">
        <v>1</v>
      </c>
      <c r="L294" t="str">
        <v>04-SPWHI-4200GSET</v>
      </c>
      <c r="M294" t="str">
        <v>Edrington</v>
      </c>
      <c r="N294" t="str">
        <v>Whisky</v>
      </c>
      <c r="O294" t="str">
        <v>The Macallan</v>
      </c>
      <c r="P294" t="str">
        <v>MAC</v>
      </c>
      <c r="Q294" t="str">
        <v>The Macallan Edition Gift Set</v>
      </c>
      <c r="R294" t="str">
        <v>4200ml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3:30" ht="14.4" x14ac:dyDescent="0.3">
      <c r="C295"/>
      <c r="D295"/>
      <c r="E295"/>
      <c r="F295"/>
      <c r="K295" s="287">
        <v>1</v>
      </c>
      <c r="L295" t="str">
        <v>06-SPWHI-07004082</v>
      </c>
      <c r="M295" t="str">
        <v>Edrington</v>
      </c>
      <c r="N295" t="str">
        <v>Whisky</v>
      </c>
      <c r="O295" t="str">
        <v>Naked</v>
      </c>
      <c r="P295" t="str">
        <v>NAK</v>
      </c>
      <c r="Q295" t="str">
        <v>Naked Grouse Blended Malt Scotch Whisky</v>
      </c>
      <c r="R295" t="str">
        <v>700ml</v>
      </c>
      <c r="S295">
        <v>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3:30" ht="14.4" x14ac:dyDescent="0.3">
      <c r="C296"/>
      <c r="D296"/>
      <c r="E296"/>
      <c r="F296"/>
      <c r="K296" s="287">
        <v>1</v>
      </c>
      <c r="L296" t="str">
        <v>13-SPGIN-07007377</v>
      </c>
      <c r="M296" t="str">
        <v>Edrington</v>
      </c>
      <c r="N296" t="str">
        <v>Gin</v>
      </c>
      <c r="O296" t="str">
        <v>NO.3</v>
      </c>
      <c r="P296" t="str">
        <v>NO3</v>
      </c>
      <c r="Q296" t="str">
        <v>No.3 London Dry Organic Gin</v>
      </c>
      <c r="R296" t="str">
        <v>700ml</v>
      </c>
      <c r="S296">
        <v>6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3:30" ht="14.4" x14ac:dyDescent="0.3">
      <c r="C297"/>
      <c r="D297"/>
      <c r="E297"/>
      <c r="F297"/>
      <c r="K297" s="287">
        <v>1</v>
      </c>
      <c r="L297" t="str">
        <v>15-SPLIQ-07000154</v>
      </c>
      <c r="M297" t="str">
        <v>Licor 43</v>
      </c>
      <c r="N297" t="str">
        <v>Liqueur</v>
      </c>
      <c r="O297" t="str">
        <v>Licor 43</v>
      </c>
      <c r="P297" t="str">
        <v>LIC</v>
      </c>
      <c r="Q297" t="str">
        <v>Licor 43</v>
      </c>
      <c r="R297" t="str">
        <v>700ml</v>
      </c>
      <c r="S297">
        <v>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3:30" ht="14.4" x14ac:dyDescent="0.3">
      <c r="C298"/>
      <c r="D298"/>
      <c r="E298"/>
      <c r="F298"/>
      <c r="K298" s="287">
        <v>1</v>
      </c>
      <c r="L298" t="str">
        <v>18-SPGIN-05000467</v>
      </c>
      <c r="M298" t="str">
        <v>Ferdinand'S</v>
      </c>
      <c r="N298" t="str">
        <v>Gin</v>
      </c>
      <c r="O298" t="str">
        <v>Ferdinand's</v>
      </c>
      <c r="P298" t="str">
        <v>FER</v>
      </c>
      <c r="Q298" t="str">
        <v>Ferdinand'S Saar Dry Gin</v>
      </c>
      <c r="R298" t="str">
        <v>500ml</v>
      </c>
      <c r="S298">
        <v>6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3:30" ht="14.4" x14ac:dyDescent="0.3">
      <c r="C299"/>
      <c r="D299"/>
      <c r="E299"/>
      <c r="F299"/>
      <c r="K299" s="287">
        <v>1</v>
      </c>
      <c r="L299" t="str">
        <v>20-06TEQ-07001315</v>
      </c>
      <c r="M299" t="str">
        <v>Proximo</v>
      </c>
      <c r="N299" t="str">
        <v>Tequila</v>
      </c>
      <c r="O299" t="str">
        <v>Jose Cuervo</v>
      </c>
      <c r="P299" t="str">
        <v>JOC</v>
      </c>
      <c r="Q299" t="str">
        <v>Jose Cuervo Especial Silver Tequila 35%</v>
      </c>
      <c r="R299" t="str">
        <v>700ml</v>
      </c>
      <c r="S299">
        <v>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3:30" ht="14.4" x14ac:dyDescent="0.3">
      <c r="C300"/>
      <c r="D300"/>
      <c r="E300"/>
      <c r="F300"/>
      <c r="K300" s="287">
        <v>1</v>
      </c>
      <c r="L300" t="str">
        <v>20-06TEQ-07002302</v>
      </c>
      <c r="M300" t="str">
        <v>Proximo</v>
      </c>
      <c r="N300" t="str">
        <v>Tequila</v>
      </c>
      <c r="O300" t="str">
        <v>Jose Cuervo</v>
      </c>
      <c r="P300" t="str">
        <v>JOC</v>
      </c>
      <c r="Q300" t="str">
        <v>Jose Cuervo Especial Silver Tequila</v>
      </c>
      <c r="R300" t="str">
        <v>700ml</v>
      </c>
      <c r="S300">
        <v>6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3:30" ht="14.4" x14ac:dyDescent="0.3">
      <c r="C301"/>
      <c r="D301"/>
      <c r="E301"/>
      <c r="F301"/>
      <c r="K301" s="287">
        <v>1</v>
      </c>
      <c r="L301" t="str">
        <v>20-23SIL-07502322</v>
      </c>
      <c r="M301" t="str">
        <v>Proximo</v>
      </c>
      <c r="N301" t="str">
        <v>Tequila</v>
      </c>
      <c r="O301" t="str">
        <v>Jose Cuervo</v>
      </c>
      <c r="P301" t="str">
        <v>JOC</v>
      </c>
      <c r="Q301" t="str">
        <v>Jose Cuervo Especial Silver Tequila Limited 2023</v>
      </c>
      <c r="R301" t="str">
        <v>750ml</v>
      </c>
      <c r="S301">
        <v>12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3:30" ht="14.4" x14ac:dyDescent="0.3">
      <c r="C302"/>
      <c r="D302"/>
      <c r="E302"/>
      <c r="F302"/>
      <c r="K302" s="287">
        <v>1</v>
      </c>
      <c r="L302" t="str">
        <v>20-SPTEQ-10001346</v>
      </c>
      <c r="M302" t="str">
        <v>Proximo</v>
      </c>
      <c r="N302" t="str">
        <v>Tequila</v>
      </c>
      <c r="O302" t="str">
        <v>Jose Cuervo</v>
      </c>
      <c r="P302" t="str">
        <v>JOC</v>
      </c>
      <c r="Q302" t="str">
        <v>Jose Cuervo Especial Reposado Tequila 1L</v>
      </c>
      <c r="R302" t="str">
        <v>1000ml</v>
      </c>
      <c r="S302">
        <v>12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3:30" ht="14.4" x14ac:dyDescent="0.3">
      <c r="C303"/>
      <c r="D303"/>
      <c r="E303"/>
      <c r="F303"/>
      <c r="K303" s="287">
        <v>1</v>
      </c>
      <c r="L303" t="str">
        <v>20-SPTEQ-03752302</v>
      </c>
      <c r="M303" t="str">
        <v>Proximo</v>
      </c>
      <c r="N303" t="str">
        <v>Tequila</v>
      </c>
      <c r="O303" t="str">
        <v>Jose Cuervo</v>
      </c>
      <c r="P303" t="str">
        <v>JOC</v>
      </c>
      <c r="Q303" t="str">
        <v>Jose Cuervo Especial Silver Tequila</v>
      </c>
      <c r="R303" t="str">
        <v>375ml</v>
      </c>
      <c r="S303">
        <v>12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3:30" ht="14.4" x14ac:dyDescent="0.3">
      <c r="C304"/>
      <c r="D304"/>
      <c r="E304"/>
      <c r="F304"/>
      <c r="K304" s="287">
        <v>1</v>
      </c>
      <c r="L304" t="str">
        <v>20-SPTEQ-10001353</v>
      </c>
      <c r="M304" t="str">
        <v>Proximo</v>
      </c>
      <c r="N304" t="str">
        <v>Tequila</v>
      </c>
      <c r="O304" t="str">
        <v>Jose Cuervo</v>
      </c>
      <c r="P304" t="str">
        <v>JOC</v>
      </c>
      <c r="Q304" t="str">
        <v>Jose Cuervo Especial Silver Tequila 1L</v>
      </c>
      <c r="R304" t="str">
        <v>1000ml</v>
      </c>
      <c r="S304">
        <v>12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2:30" ht="14.4" x14ac:dyDescent="0.3">
      <c r="C305"/>
      <c r="D305"/>
      <c r="E305"/>
      <c r="F305"/>
      <c r="K305" s="287">
        <v>1</v>
      </c>
      <c r="L305" t="str">
        <v>20-SPTEQ-07001308</v>
      </c>
      <c r="M305" t="str">
        <v>Proximo</v>
      </c>
      <c r="N305" t="str">
        <v>Tequila</v>
      </c>
      <c r="O305" t="str">
        <v>Jose Cuervo</v>
      </c>
      <c r="P305" t="str">
        <v>JOC</v>
      </c>
      <c r="Q305" t="str">
        <v>Jose Cuervo Especial Reposado Tequila 35%</v>
      </c>
      <c r="R305" t="str">
        <v>700ml</v>
      </c>
      <c r="S305">
        <v>12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2:30" ht="14.4" x14ac:dyDescent="0.3">
      <c r="C306"/>
      <c r="D306"/>
      <c r="E306"/>
      <c r="F306"/>
      <c r="K306" s="287">
        <v>1</v>
      </c>
      <c r="L306" t="str">
        <v>20-SPTEQ-07001315</v>
      </c>
      <c r="M306" t="str">
        <v>Proximo</v>
      </c>
      <c r="N306" t="str">
        <v>Tequila</v>
      </c>
      <c r="O306" t="str">
        <v>Jose Cuervo</v>
      </c>
      <c r="P306" t="str">
        <v>JOC</v>
      </c>
      <c r="Q306" t="str">
        <v>Jose Cuervo Especial Silver Tequila 35%</v>
      </c>
      <c r="R306" t="str">
        <v>700ml</v>
      </c>
      <c r="S306">
        <v>12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2:30" ht="14.4" x14ac:dyDescent="0.3">
      <c r="C307"/>
      <c r="D307"/>
      <c r="E307"/>
      <c r="F307"/>
      <c r="K307" s="287">
        <v>1</v>
      </c>
      <c r="L307" t="str">
        <v>20-SPTEQ-07002138</v>
      </c>
      <c r="M307" t="str">
        <v>Proximo</v>
      </c>
      <c r="N307" t="str">
        <v>Tequila</v>
      </c>
      <c r="O307" t="str">
        <v>Jose Cuervo</v>
      </c>
      <c r="P307" t="str">
        <v>JOC</v>
      </c>
      <c r="Q307" t="str">
        <v>Jose Cuervo Especial Reposado Tequila</v>
      </c>
      <c r="R307" t="str">
        <v>700ml</v>
      </c>
      <c r="S307">
        <v>6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2:30" ht="14.4" x14ac:dyDescent="0.3">
      <c r="C308"/>
      <c r="D308"/>
      <c r="E308"/>
      <c r="F308"/>
      <c r="K308" s="287">
        <v>1</v>
      </c>
      <c r="L308" t="str">
        <v>20-SPTEQ-07007282</v>
      </c>
      <c r="M308" t="str">
        <v>Proximo</v>
      </c>
      <c r="N308" t="str">
        <v>Tequila</v>
      </c>
      <c r="O308" t="str">
        <v>Jose Cuervo</v>
      </c>
      <c r="P308" t="str">
        <v>JOC</v>
      </c>
      <c r="Q308" t="str">
        <v>Jose Cuervo Tradicional Blanco Tequila 40%</v>
      </c>
      <c r="R308" t="str">
        <v>700ml</v>
      </c>
      <c r="S308">
        <v>6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2:30" ht="14.4" x14ac:dyDescent="0.3">
      <c r="C309"/>
      <c r="D309"/>
      <c r="E309"/>
      <c r="F309"/>
      <c r="K309" s="287">
        <v>1</v>
      </c>
      <c r="L309" t="str">
        <v>20-SPTEQ-07007299</v>
      </c>
      <c r="M309" t="str">
        <v>Proximo</v>
      </c>
      <c r="N309" t="str">
        <v>Tequila</v>
      </c>
      <c r="O309" t="str">
        <v>Jose Cuervo</v>
      </c>
      <c r="P309" t="str">
        <v>JOC</v>
      </c>
      <c r="Q309" t="str">
        <v>Jose Cuervo Tradicional Reposado Tequila 40%</v>
      </c>
      <c r="R309" t="str">
        <v>700ml</v>
      </c>
      <c r="S309">
        <v>6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2:30" s="1" customFormat="1" ht="14.4" x14ac:dyDescent="0.3">
      <c r="B310"/>
      <c r="C310"/>
      <c r="D310"/>
      <c r="E310"/>
      <c r="F310"/>
      <c r="K310" s="287">
        <v>1</v>
      </c>
      <c r="L310" s="1" t="str">
        <v>23-SPPAC-07000114</v>
      </c>
      <c r="M310" s="1" t="str">
        <v>Proximo</v>
      </c>
      <c r="N310" s="1" t="str">
        <v>Whisky</v>
      </c>
      <c r="O310" s="1" t="str">
        <v>Bushmills</v>
      </c>
      <c r="P310" s="1" t="str">
        <v>BUM</v>
      </c>
      <c r="Q310" s="1" t="str">
        <v>Bushmills Black Bush Gift Pack</v>
      </c>
      <c r="R310" s="1" t="str">
        <v>700ml</v>
      </c>
      <c r="S310" s="1">
        <v>3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</row>
    <row r="311" spans="2:30" s="1" customFormat="1" ht="14.4" x14ac:dyDescent="0.3">
      <c r="B311"/>
      <c r="C311"/>
      <c r="D311"/>
      <c r="E311"/>
      <c r="F311"/>
      <c r="K311" s="287">
        <v>1</v>
      </c>
      <c r="L311" s="1" t="str">
        <v>23-SPWHI-10001085</v>
      </c>
      <c r="M311" s="1" t="str">
        <v>Proximo</v>
      </c>
      <c r="N311" s="1" t="str">
        <v>Whisky</v>
      </c>
      <c r="O311" s="1" t="str">
        <v>Bushmills</v>
      </c>
      <c r="P311" s="1" t="str">
        <v>BUM</v>
      </c>
      <c r="Q311" s="1" t="str">
        <v>Bushmills Irish Whiskey 1L</v>
      </c>
      <c r="R311" s="1" t="str">
        <v>1000ml</v>
      </c>
      <c r="S311" s="1">
        <v>6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</row>
    <row r="312" spans="2:30" s="1" customFormat="1" ht="14.4" x14ac:dyDescent="0.3">
      <c r="B312"/>
      <c r="C312"/>
      <c r="D312"/>
      <c r="E312"/>
      <c r="F312"/>
      <c r="K312" s="287">
        <v>1</v>
      </c>
      <c r="L312" s="1" t="str">
        <v>23-SPWHI-10000070</v>
      </c>
      <c r="M312" s="1" t="str">
        <v>Proximo</v>
      </c>
      <c r="N312" s="1" t="str">
        <v>Whisky</v>
      </c>
      <c r="O312" s="1" t="str">
        <v>Bushmills</v>
      </c>
      <c r="P312" s="1" t="str">
        <v>BUM</v>
      </c>
      <c r="Q312" s="1" t="str">
        <v>Bushmills Black Bush Irish Whiskey 1L</v>
      </c>
      <c r="R312" s="1" t="str">
        <v>1000ml</v>
      </c>
      <c r="S312" s="1">
        <v>6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</row>
    <row r="313" spans="2:30" s="1" customFormat="1" ht="14.4" x14ac:dyDescent="0.3">
      <c r="B313"/>
      <c r="C313"/>
      <c r="D313"/>
      <c r="E313"/>
      <c r="F313"/>
      <c r="K313" s="287">
        <v>1</v>
      </c>
      <c r="L313" s="1" t="str">
        <v>24-06BRA-07005366</v>
      </c>
      <c r="M313" s="1" t="str">
        <v>Remy Cointreau</v>
      </c>
      <c r="N313" s="1" t="str">
        <v>Cognac</v>
      </c>
      <c r="O313" s="1" t="str">
        <v>Remy</v>
      </c>
      <c r="P313" s="1" t="str">
        <v>RMM</v>
      </c>
      <c r="Q313" s="1" t="str">
        <v>Remy Martin 1738 Cognac</v>
      </c>
      <c r="R313" s="1" t="str">
        <v>700ml</v>
      </c>
      <c r="S313" s="1">
        <v>6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</row>
    <row r="314" spans="2:30" s="1" customFormat="1" ht="14.4" x14ac:dyDescent="0.3">
      <c r="B314"/>
      <c r="C314"/>
      <c r="D314"/>
      <c r="E314"/>
      <c r="F314"/>
      <c r="K314" s="287">
        <v>1</v>
      </c>
      <c r="L314" s="1" t="str">
        <v>24-12CNY-07002784</v>
      </c>
      <c r="M314" s="1" t="str">
        <v>Remy Cointreau</v>
      </c>
      <c r="N314" s="1" t="str">
        <v>Cognac</v>
      </c>
      <c r="O314" s="1" t="str">
        <v>Remy</v>
      </c>
      <c r="P314" s="1" t="str">
        <v>RMM</v>
      </c>
      <c r="Q314" s="1" t="str">
        <v>Remy Martin Vsop (CNY24)</v>
      </c>
      <c r="R314" s="1" t="str">
        <v>700ml</v>
      </c>
      <c r="S314" s="1">
        <v>12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</row>
    <row r="315" spans="2:30" s="1" customFormat="1" ht="14.4" x14ac:dyDescent="0.3">
      <c r="B315"/>
      <c r="C315"/>
      <c r="D315"/>
      <c r="E315"/>
      <c r="F315"/>
      <c r="K315" s="287">
        <v>1</v>
      </c>
      <c r="L315" s="1" t="str">
        <v>24-23CNY-07002159</v>
      </c>
      <c r="M315" s="1" t="str">
        <v>Remy Cointreau</v>
      </c>
      <c r="N315" s="1" t="str">
        <v>Cognac</v>
      </c>
      <c r="O315" s="1" t="str">
        <v>Remy</v>
      </c>
      <c r="P315" s="1" t="str">
        <v>RMM</v>
      </c>
      <c r="Q315" s="1" t="str">
        <v>Remy Martin XO Cognac (CNY23)</v>
      </c>
      <c r="R315" s="1" t="str">
        <v>700ml</v>
      </c>
      <c r="S315" s="1">
        <v>6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</row>
    <row r="316" spans="2:30" s="1" customFormat="1" ht="14.4" x14ac:dyDescent="0.3">
      <c r="B316"/>
      <c r="C316"/>
      <c r="D316"/>
      <c r="E316"/>
      <c r="F316"/>
      <c r="K316" s="287">
        <v>1</v>
      </c>
      <c r="L316" s="1" t="str">
        <v>24-23EOY-07002067</v>
      </c>
      <c r="M316" s="1" t="str">
        <v>Remy Cointreau</v>
      </c>
      <c r="N316" s="1" t="str">
        <v>Cognac</v>
      </c>
      <c r="O316" s="1" t="str">
        <v>Remy</v>
      </c>
      <c r="P316" s="1" t="str">
        <v>RMM</v>
      </c>
      <c r="Q316" s="1" t="str">
        <v>Remy Martin Vsop (EOY23)</v>
      </c>
      <c r="R316" s="1" t="str">
        <v>700ml</v>
      </c>
      <c r="S316" s="1">
        <v>6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</row>
    <row r="317" spans="2:30" s="1" customFormat="1" ht="14.4" x14ac:dyDescent="0.3">
      <c r="B317"/>
      <c r="C317"/>
      <c r="D317"/>
      <c r="E317"/>
      <c r="F317"/>
      <c r="K317" s="287">
        <v>1</v>
      </c>
      <c r="L317" s="1" t="str">
        <v>24-23EOY-07002081</v>
      </c>
      <c r="M317" s="1" t="str">
        <v>Remy Cointreau</v>
      </c>
      <c r="N317" s="1" t="str">
        <v>Cognac</v>
      </c>
      <c r="O317" s="1" t="str">
        <v>Remy</v>
      </c>
      <c r="P317" s="1" t="str">
        <v>RMM</v>
      </c>
      <c r="Q317" s="1" t="str">
        <v>Remy Martin 1738 (EOY23)</v>
      </c>
      <c r="R317" s="1" t="str">
        <v>700ml</v>
      </c>
      <c r="S317" s="1">
        <v>6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</row>
    <row r="318" spans="2:30" s="1" customFormat="1" ht="14.4" x14ac:dyDescent="0.3">
      <c r="B318"/>
      <c r="C318"/>
      <c r="D318"/>
      <c r="E318"/>
      <c r="F318"/>
      <c r="K318" s="287">
        <v>1</v>
      </c>
      <c r="L318" s="1" t="str">
        <v>24-23EOY-07002111</v>
      </c>
      <c r="M318" s="1" t="str">
        <v>Remy Cointreau</v>
      </c>
      <c r="N318" s="1" t="str">
        <v>Cognac</v>
      </c>
      <c r="O318" s="1" t="str">
        <v>Remy</v>
      </c>
      <c r="P318" s="1" t="str">
        <v>RMM</v>
      </c>
      <c r="Q318" s="1" t="str">
        <v>Remy Martin XO Cognac (EOY23)</v>
      </c>
      <c r="R318" s="1" t="str">
        <v>700ml</v>
      </c>
      <c r="S318" s="1">
        <v>6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</row>
    <row r="319" spans="2:30" s="1" customFormat="1" ht="14.4" x14ac:dyDescent="0.3">
      <c r="B319"/>
      <c r="C319"/>
      <c r="D319"/>
      <c r="E319"/>
      <c r="F319"/>
      <c r="K319" s="287">
        <v>1</v>
      </c>
      <c r="L319" s="1" t="str">
        <v>24-24CNY-07002784</v>
      </c>
      <c r="M319" s="1" t="str">
        <v>Remy Cointreau</v>
      </c>
      <c r="N319" s="1" t="str">
        <v>Cognac</v>
      </c>
      <c r="O319" s="1" t="str">
        <v>Remy</v>
      </c>
      <c r="P319" s="1" t="str">
        <v>RMM</v>
      </c>
      <c r="Q319" s="1" t="str">
        <v>Remy Martin Vsop (CNY24)</v>
      </c>
      <c r="R319" s="1" t="str">
        <v>700ml</v>
      </c>
      <c r="S319" s="1">
        <v>6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</row>
    <row r="320" spans="2:30" s="1" customFormat="1" ht="14.4" x14ac:dyDescent="0.3">
      <c r="B320"/>
      <c r="C320"/>
      <c r="D320"/>
      <c r="E320"/>
      <c r="F320"/>
      <c r="K320" s="287">
        <v>1</v>
      </c>
      <c r="L320" s="1" t="str">
        <v>24-24CNY-07002807</v>
      </c>
      <c r="M320" s="1" t="str">
        <v>Remy Cointreau</v>
      </c>
      <c r="N320" s="1" t="str">
        <v>Cognac</v>
      </c>
      <c r="O320" s="1" t="str">
        <v>Remy</v>
      </c>
      <c r="P320" s="1" t="str">
        <v>RMM</v>
      </c>
      <c r="Q320" s="1" t="str">
        <v>Remy Martin 1738 (CNY24)</v>
      </c>
      <c r="R320" s="1" t="str">
        <v>700ml</v>
      </c>
      <c r="S320" s="1">
        <v>6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</row>
    <row r="321" spans="2:30" s="1" customFormat="1" ht="14.4" x14ac:dyDescent="0.3">
      <c r="B321"/>
      <c r="C321"/>
      <c r="D321"/>
      <c r="E321"/>
      <c r="F321"/>
      <c r="K321" s="287">
        <v>1</v>
      </c>
      <c r="L321" s="1" t="str">
        <v>24-24CNY-07007094</v>
      </c>
      <c r="M321" s="1" t="str">
        <v>Remy Cointreau</v>
      </c>
      <c r="N321" s="1" t="str">
        <v>Cognac</v>
      </c>
      <c r="O321" s="1" t="str">
        <v>Remy</v>
      </c>
      <c r="P321" s="1" t="str">
        <v>RMM</v>
      </c>
      <c r="Q321" s="1" t="str">
        <v>Remy Martin Xo Cognac (CNY24)</v>
      </c>
      <c r="R321" s="1" t="str">
        <v>700ml</v>
      </c>
      <c r="S321" s="1">
        <v>6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</row>
    <row r="322" spans="2:30" s="1" customFormat="1" ht="14.4" x14ac:dyDescent="0.3">
      <c r="B322"/>
      <c r="C322"/>
      <c r="D322"/>
      <c r="E322"/>
      <c r="F322"/>
      <c r="K322" s="287">
        <v>1</v>
      </c>
      <c r="L322" s="1" t="str">
        <v>24-26CNY-07000456</v>
      </c>
      <c r="M322" s="1" t="str">
        <v>Remy Cointreau</v>
      </c>
      <c r="N322" s="1" t="str">
        <v>Cognac</v>
      </c>
      <c r="O322" s="1" t="str">
        <v>Remy</v>
      </c>
      <c r="P322" s="1" t="str">
        <v>RMM</v>
      </c>
      <c r="Q322" s="1" t="str">
        <v>Remy Martin Vsop Cognac (CNY26)</v>
      </c>
      <c r="R322" s="1" t="str">
        <v>700ml</v>
      </c>
      <c r="S322" s="1">
        <v>6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</row>
    <row r="323" spans="2:30" s="1" customFormat="1" ht="14.4" x14ac:dyDescent="0.3">
      <c r="B323"/>
      <c r="C323"/>
      <c r="D323"/>
      <c r="E323"/>
      <c r="F323"/>
      <c r="K323" s="287">
        <v>1</v>
      </c>
      <c r="L323" s="1" t="str">
        <v>24-26CNY-07007094</v>
      </c>
      <c r="M323" s="1" t="str">
        <v>Remy Cointreau</v>
      </c>
      <c r="N323" s="1" t="str">
        <v>Cognac</v>
      </c>
      <c r="O323" s="1" t="str">
        <v>Remy</v>
      </c>
      <c r="P323" s="1" t="str">
        <v>RMM</v>
      </c>
      <c r="Q323" s="1" t="str">
        <v>Remy Martin XO Cognac (CNY26)</v>
      </c>
      <c r="R323" s="1" t="str">
        <v>700ml</v>
      </c>
      <c r="S323" s="1">
        <v>6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</row>
    <row r="324" spans="2:30" s="1" customFormat="1" ht="14.4" x14ac:dyDescent="0.3">
      <c r="B324"/>
      <c r="C324"/>
      <c r="D324"/>
      <c r="E324"/>
      <c r="F324"/>
      <c r="K324" s="287">
        <v>1</v>
      </c>
      <c r="L324" s="1" t="str">
        <v>24-SPBRA-07000429</v>
      </c>
      <c r="M324" s="1" t="str">
        <v>Remy Cointreau</v>
      </c>
      <c r="N324" s="1" t="str">
        <v>Cognac</v>
      </c>
      <c r="O324" s="1" t="str">
        <v>Remy</v>
      </c>
      <c r="P324" s="1" t="str">
        <v>RMM</v>
      </c>
      <c r="Q324" s="1" t="str">
        <v>Remy Martin Club</v>
      </c>
      <c r="R324" s="1" t="str">
        <v>700ml</v>
      </c>
      <c r="S324" s="1">
        <v>12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</row>
    <row r="325" spans="2:30" s="1" customFormat="1" ht="14.4" x14ac:dyDescent="0.3">
      <c r="B325"/>
      <c r="C325"/>
      <c r="D325"/>
      <c r="E325"/>
      <c r="F325"/>
      <c r="K325" s="287">
        <v>1</v>
      </c>
      <c r="L325" s="1" t="str">
        <v>24-SPBRA-07001831</v>
      </c>
      <c r="M325" s="1" t="str">
        <v>Remy Cointreau</v>
      </c>
      <c r="N325" s="1" t="str">
        <v>Cognac</v>
      </c>
      <c r="O325" s="1" t="str">
        <v>Remy</v>
      </c>
      <c r="P325" s="1" t="str">
        <v>RMM</v>
      </c>
      <c r="Q325" s="1" t="str">
        <v>Remy Martin 1738 Gift Pack With Shaker</v>
      </c>
      <c r="R325" s="1" t="str">
        <v>700ml</v>
      </c>
      <c r="S325" s="1">
        <v>6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</row>
    <row r="326" spans="2:30" s="1" customFormat="1" ht="14.4" x14ac:dyDescent="0.3">
      <c r="B326"/>
      <c r="C326"/>
      <c r="D326"/>
      <c r="E326"/>
      <c r="F326"/>
      <c r="K326" s="287">
        <v>1</v>
      </c>
      <c r="L326" s="1" t="str">
        <v>25-06LIQ-03502608</v>
      </c>
      <c r="M326" s="1" t="str">
        <v>Remy Cointreau</v>
      </c>
      <c r="N326" s="1" t="str">
        <v>Liqueur</v>
      </c>
      <c r="O326" s="1" t="str">
        <v>Cointreau</v>
      </c>
      <c r="P326" s="1" t="str">
        <v>COT</v>
      </c>
      <c r="Q326" s="1" t="str">
        <v>Cointreau 350 ml</v>
      </c>
      <c r="R326" s="1" t="str">
        <v>350ml</v>
      </c>
      <c r="S326" s="1">
        <v>6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</row>
    <row r="327" spans="2:30" s="1" customFormat="1" ht="14.4" x14ac:dyDescent="0.3">
      <c r="B327"/>
      <c r="C327"/>
      <c r="D327"/>
      <c r="E327"/>
      <c r="F327"/>
      <c r="K327" s="287">
        <v>1</v>
      </c>
      <c r="L327" s="1" t="str">
        <v>25-06LIQ-07004200</v>
      </c>
      <c r="M327" s="1" t="str">
        <v>Remy Cointreau</v>
      </c>
      <c r="N327" s="1" t="str">
        <v>Liqueur</v>
      </c>
      <c r="O327" s="1" t="str">
        <v>Cointreau</v>
      </c>
      <c r="P327" s="1" t="str">
        <v>COT</v>
      </c>
      <c r="Q327" s="1" t="str">
        <v>Cointreau L'Unique</v>
      </c>
      <c r="R327" s="1" t="str">
        <v>700ml</v>
      </c>
      <c r="S327" s="1">
        <v>6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</row>
    <row r="328" spans="2:30" s="1" customFormat="1" ht="14.4" x14ac:dyDescent="0.3">
      <c r="B328"/>
      <c r="C328"/>
      <c r="D328"/>
      <c r="E328"/>
      <c r="F328"/>
      <c r="K328" s="287">
        <v>1</v>
      </c>
      <c r="L328" s="1" t="str">
        <v>25-12LIQ-03502608</v>
      </c>
      <c r="M328" s="1" t="str">
        <v>Remy Cointreau</v>
      </c>
      <c r="N328" s="1" t="str">
        <v>Liqueur</v>
      </c>
      <c r="O328" s="1" t="str">
        <v>Cointreau</v>
      </c>
      <c r="P328" s="1" t="str">
        <v>COT</v>
      </c>
      <c r="Q328" s="1" t="str">
        <v>Cointreau 350 ml</v>
      </c>
      <c r="R328" s="1" t="str">
        <v>350ml</v>
      </c>
      <c r="S328" s="1">
        <v>12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</row>
    <row r="329" spans="2:30" s="1" customFormat="1" ht="14.4" x14ac:dyDescent="0.3">
      <c r="B329"/>
      <c r="C329"/>
      <c r="D329"/>
      <c r="E329"/>
      <c r="F329"/>
      <c r="K329" s="287">
        <v>1</v>
      </c>
      <c r="L329" s="1" t="str">
        <v>26-06BRA-07002153</v>
      </c>
      <c r="M329" s="1" t="str">
        <v>Remy Cointreau</v>
      </c>
      <c r="N329" s="1" t="str">
        <v>Brandy</v>
      </c>
      <c r="O329" s="1" t="str">
        <v>St Remy</v>
      </c>
      <c r="P329" s="1" t="str">
        <v>ST-RMM</v>
      </c>
      <c r="Q329" s="1" t="str">
        <v>St-Remy Vsop</v>
      </c>
      <c r="R329" s="1" t="str">
        <v>700ml</v>
      </c>
      <c r="S329" s="1">
        <v>6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</row>
    <row r="330" spans="2:30" s="1" customFormat="1" ht="14.4" x14ac:dyDescent="0.3">
      <c r="B330"/>
      <c r="C330"/>
      <c r="D330"/>
      <c r="E330"/>
      <c r="F330"/>
      <c r="K330" s="287">
        <v>1</v>
      </c>
      <c r="L330" s="1" t="str">
        <v>26-06BRA-07002603</v>
      </c>
      <c r="M330" s="1" t="str">
        <v>Remy Cointreau</v>
      </c>
      <c r="N330" s="1" t="str">
        <v>Brandy</v>
      </c>
      <c r="O330" s="1" t="str">
        <v>St Remy</v>
      </c>
      <c r="P330" s="1" t="str">
        <v>ST-RMM</v>
      </c>
      <c r="Q330" s="1" t="str">
        <v>St-Remy XO</v>
      </c>
      <c r="R330" s="1" t="str">
        <v>700ml</v>
      </c>
      <c r="S330" s="1">
        <v>6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</row>
    <row r="331" spans="2:30" ht="14.4" x14ac:dyDescent="0.3">
      <c r="C331"/>
      <c r="D331"/>
      <c r="E331"/>
      <c r="F331"/>
      <c r="K331" s="287">
        <v>1</v>
      </c>
      <c r="L331" t="str">
        <v>27-23CNY-07002456</v>
      </c>
      <c r="M331" t="str">
        <v>Remy Cointreau</v>
      </c>
      <c r="N331" t="str">
        <v>Cognac</v>
      </c>
      <c r="O331" t="str">
        <v>Louis XIII</v>
      </c>
      <c r="P331" t="str">
        <v>LOX</v>
      </c>
      <c r="Q331" t="str">
        <v>Louis XIII Cognac (CNY)</v>
      </c>
      <c r="R331" t="str">
        <v>700ml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2:30" s="1" customFormat="1" ht="14.4" x14ac:dyDescent="0.3">
      <c r="B332"/>
      <c r="C332"/>
      <c r="D332"/>
      <c r="E332"/>
      <c r="F332"/>
      <c r="K332" s="287">
        <v>1</v>
      </c>
      <c r="L332" s="1" t="str">
        <v>27-24CNY-07002838</v>
      </c>
      <c r="M332" s="1" t="str">
        <v>Remy Cointreau</v>
      </c>
      <c r="N332" s="1" t="str">
        <v>Cognac</v>
      </c>
      <c r="O332" s="1" t="str">
        <v>Louis XIII</v>
      </c>
      <c r="P332" s="1" t="str">
        <v>LOX</v>
      </c>
      <c r="Q332" s="1" t="str">
        <v>Louis XIII Cognac (CNY24)</v>
      </c>
      <c r="R332" s="1" t="str">
        <v>700ml</v>
      </c>
      <c r="S332" s="1">
        <v>1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</row>
    <row r="333" spans="2:30" s="1" customFormat="1" ht="14.4" x14ac:dyDescent="0.3">
      <c r="B333"/>
      <c r="C333"/>
      <c r="D333"/>
      <c r="E333"/>
      <c r="F333"/>
      <c r="K333" s="287">
        <v>1</v>
      </c>
      <c r="L333" s="1" t="str">
        <v>27-26CNY-07000401</v>
      </c>
      <c r="M333" s="1" t="str">
        <v>Remy Cointreau</v>
      </c>
      <c r="N333" s="1" t="str">
        <v>Cognac</v>
      </c>
      <c r="O333" s="1" t="str">
        <v>Louis XIII</v>
      </c>
      <c r="P333" s="1" t="str">
        <v>LOX</v>
      </c>
      <c r="Q333" s="1" t="str">
        <v>Louis XIII Cognac (CNY26)</v>
      </c>
      <c r="R333" s="1" t="str">
        <v>700ml</v>
      </c>
      <c r="S333" s="1">
        <v>1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</row>
    <row r="334" spans="2:30" s="1" customFormat="1" ht="14.4" x14ac:dyDescent="0.3">
      <c r="B334"/>
      <c r="C334"/>
      <c r="D334"/>
      <c r="E334"/>
      <c r="F334"/>
      <c r="K334" s="287">
        <v>1</v>
      </c>
      <c r="L334" s="1" t="str">
        <v>27-SPBRA-07001107</v>
      </c>
      <c r="M334" s="1" t="str">
        <v>Remy Cointreau</v>
      </c>
      <c r="N334" s="1" t="str">
        <v>Cognac</v>
      </c>
      <c r="O334" s="1" t="str">
        <v>Louis XIII</v>
      </c>
      <c r="P334" s="1" t="str">
        <v>LOX</v>
      </c>
      <c r="Q334" s="1" t="str">
        <v>Louis XIII Cognac (TC II)</v>
      </c>
      <c r="R334" s="1" t="str">
        <v>700ml</v>
      </c>
      <c r="S334" s="1">
        <v>1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</row>
    <row r="335" spans="2:30" s="1" customFormat="1" ht="14.4" x14ac:dyDescent="0.3">
      <c r="B335"/>
      <c r="C335"/>
      <c r="D335"/>
      <c r="E335"/>
      <c r="F335"/>
      <c r="K335" s="287">
        <v>1</v>
      </c>
      <c r="L335" s="1" t="str">
        <v>28-SPWHI-07000823</v>
      </c>
      <c r="M335" s="1" t="str">
        <v>Remy Cointreau</v>
      </c>
      <c r="N335" s="1" t="str">
        <v>Whisky</v>
      </c>
      <c r="O335" s="1" t="str">
        <v>Bruichladdich</v>
      </c>
      <c r="P335" s="1" t="str">
        <v>BLD</v>
      </c>
      <c r="Q335" s="1" t="str">
        <v>Bruichladdich Octomore</v>
      </c>
      <c r="R335" s="1" t="str">
        <v>700ml</v>
      </c>
      <c r="S335" s="1">
        <v>6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</row>
    <row r="336" spans="2:30" s="1" customFormat="1" ht="14.4" x14ac:dyDescent="0.3">
      <c r="B336"/>
      <c r="C336"/>
      <c r="D336"/>
      <c r="E336"/>
      <c r="F336"/>
      <c r="K336" s="287">
        <v>1</v>
      </c>
      <c r="L336" s="1" t="str">
        <v>29-SPGIN-07006351</v>
      </c>
      <c r="M336" s="1" t="str">
        <v>Remy Cointreau</v>
      </c>
      <c r="N336" s="1" t="str">
        <v>Gin</v>
      </c>
      <c r="O336" s="1" t="str">
        <v>Botanist</v>
      </c>
      <c r="P336" s="1" t="str">
        <v>BOT</v>
      </c>
      <c r="Q336" s="1" t="str">
        <v>The Botanist Islay Dry Gin (Gift Box)</v>
      </c>
      <c r="R336" s="1" t="str">
        <v>700ml</v>
      </c>
      <c r="S336" s="1">
        <v>4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</row>
    <row r="337" spans="2:30" s="1" customFormat="1" ht="14.4" x14ac:dyDescent="0.3">
      <c r="B337"/>
      <c r="C337"/>
      <c r="D337"/>
      <c r="E337"/>
      <c r="F337"/>
      <c r="K337" s="287">
        <v>1</v>
      </c>
      <c r="L337" s="1" t="str">
        <v>31-SPMIX-1450PACK</v>
      </c>
      <c r="M337" s="1" t="str">
        <v>Campari</v>
      </c>
      <c r="N337" s="1" t="str">
        <v>Liqueur</v>
      </c>
      <c r="O337" s="1" t="str">
        <v>Aperol/Cinzano</v>
      </c>
      <c r="P337" s="1" t="str">
        <v/>
      </c>
      <c r="Q337" s="1" t="str">
        <v>Aperol + Cinzano Prosecco</v>
      </c>
      <c r="R337" s="1" t="str">
        <v>1450ml</v>
      </c>
      <c r="S337" s="1">
        <v>3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</row>
    <row r="338" spans="2:30" s="1" customFormat="1" ht="14.4" x14ac:dyDescent="0.3">
      <c r="B338"/>
      <c r="C338"/>
      <c r="D338"/>
      <c r="E338"/>
      <c r="F338"/>
      <c r="K338" s="287">
        <v>1</v>
      </c>
      <c r="L338" s="1" t="str">
        <v>31-SPPAC-07000575</v>
      </c>
      <c r="M338" s="1" t="str">
        <v>Campari</v>
      </c>
      <c r="N338" s="1" t="str">
        <v>Liqueur</v>
      </c>
      <c r="O338" s="1" t="str">
        <v>Aperol</v>
      </c>
      <c r="P338" s="1" t="str">
        <v>APR</v>
      </c>
      <c r="Q338" s="1" t="str">
        <v>Aperol Glass Set</v>
      </c>
      <c r="R338" s="1" t="str">
        <v>700ml</v>
      </c>
      <c r="S338" s="1">
        <v>5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</row>
    <row r="339" spans="2:30" s="1" customFormat="1" ht="14.4" x14ac:dyDescent="0.3">
      <c r="B339"/>
      <c r="C339"/>
      <c r="D339"/>
      <c r="E339"/>
      <c r="F339"/>
      <c r="K339" s="287">
        <v>1</v>
      </c>
      <c r="L339" s="1" t="str">
        <v>32-06LIQ-05001051</v>
      </c>
      <c r="M339" s="1" t="str">
        <v>Campari</v>
      </c>
      <c r="N339" s="1" t="str">
        <v>Liqueur</v>
      </c>
      <c r="O339" s="1" t="str">
        <v>Campari</v>
      </c>
      <c r="P339" s="1" t="str">
        <v>CAM</v>
      </c>
      <c r="Q339" s="1" t="str">
        <v>Campari Negroni Liqueur</v>
      </c>
      <c r="R339" s="1" t="str">
        <v>500ml</v>
      </c>
      <c r="S339" s="1">
        <v>6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</row>
    <row r="340" spans="2:30" s="1" customFormat="1" ht="14.4" x14ac:dyDescent="0.3">
      <c r="B340"/>
      <c r="C340"/>
      <c r="D340"/>
      <c r="E340"/>
      <c r="F340"/>
      <c r="K340" s="287">
        <v>1</v>
      </c>
      <c r="L340" s="1" t="str">
        <v>32-06LIQ-07501402</v>
      </c>
      <c r="M340" s="1" t="str">
        <v>Campari</v>
      </c>
      <c r="N340" s="1" t="str">
        <v>Liqueur</v>
      </c>
      <c r="O340" s="1" t="str">
        <v>Campari</v>
      </c>
      <c r="P340" s="1" t="str">
        <v>CAM</v>
      </c>
      <c r="Q340" s="1" t="str">
        <v>Campari Bitter 750 ml</v>
      </c>
      <c r="R340" s="1" t="str">
        <v>750ml</v>
      </c>
      <c r="S340" s="1">
        <v>6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</row>
    <row r="341" spans="2:30" s="1" customFormat="1" ht="14.4" x14ac:dyDescent="0.3">
      <c r="B341"/>
      <c r="C341"/>
      <c r="D341"/>
      <c r="E341"/>
      <c r="F341"/>
      <c r="K341" s="287">
        <v>1</v>
      </c>
      <c r="L341" s="1" t="str">
        <v>32-SPPAC-07509002</v>
      </c>
      <c r="M341" s="1" t="str">
        <v>Campari</v>
      </c>
      <c r="N341" s="1" t="str">
        <v>Liqueur</v>
      </c>
      <c r="O341" s="1" t="str">
        <v>Campari</v>
      </c>
      <c r="P341" s="1" t="str">
        <v>CAM</v>
      </c>
      <c r="Q341" s="1" t="str">
        <v>Campari Negroni Set</v>
      </c>
      <c r="R341" s="1" t="str">
        <v>2250ml</v>
      </c>
      <c r="S341" s="1">
        <v>4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</row>
    <row r="342" spans="2:30" s="1" customFormat="1" ht="14.4" x14ac:dyDescent="0.3">
      <c r="B342"/>
      <c r="C342"/>
      <c r="D342"/>
      <c r="E342"/>
      <c r="F342"/>
      <c r="K342" s="287">
        <v>1</v>
      </c>
      <c r="L342" s="1" t="str">
        <v>33-SPGIN-07502000</v>
      </c>
      <c r="M342" s="1" t="str">
        <v>Campari</v>
      </c>
      <c r="N342" s="1" t="str">
        <v>Gin</v>
      </c>
      <c r="O342" s="1" t="str">
        <v>Bulldog</v>
      </c>
      <c r="P342" s="1" t="str">
        <v>BUL</v>
      </c>
      <c r="Q342" s="1" t="str">
        <v>Bulldog London Dry Gin 750 ml</v>
      </c>
      <c r="R342" s="1" t="str">
        <v>750ml</v>
      </c>
      <c r="S342" s="1">
        <v>6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</row>
    <row r="343" spans="2:30" s="1" customFormat="1" ht="14.4" x14ac:dyDescent="0.3">
      <c r="B343"/>
      <c r="C343"/>
      <c r="D343"/>
      <c r="E343"/>
      <c r="F343"/>
      <c r="K343" s="287">
        <v>1</v>
      </c>
      <c r="L343" s="1" t="str">
        <v>33-SPPAC-07506102</v>
      </c>
      <c r="M343" s="1" t="str">
        <v>Campari</v>
      </c>
      <c r="N343" s="1" t="str">
        <v>Gin</v>
      </c>
      <c r="O343" s="1" t="str">
        <v>Bulldog</v>
      </c>
      <c r="P343" s="1" t="str">
        <v>BUL</v>
      </c>
      <c r="Q343" s="1" t="str">
        <v>Bulldog Gin Glass Set</v>
      </c>
      <c r="R343" s="1" t="str">
        <v>750ml</v>
      </c>
      <c r="S343" s="1">
        <v>6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</row>
    <row r="344" spans="2:30" ht="14.4" x14ac:dyDescent="0.3">
      <c r="C344"/>
      <c r="D344"/>
      <c r="E344"/>
      <c r="F344"/>
      <c r="K344" s="287">
        <v>1</v>
      </c>
      <c r="L344" t="str">
        <v>34-12VOD-01808261</v>
      </c>
      <c r="M344" t="str">
        <v>Campari</v>
      </c>
      <c r="N344" t="str">
        <v>Vodka</v>
      </c>
      <c r="O344" t="str">
        <v>Skyy</v>
      </c>
      <c r="P344" t="str">
        <v>SKY</v>
      </c>
      <c r="Q344" t="str">
        <v>Skyy Vodka 180 ml (P12)</v>
      </c>
      <c r="R344" t="str">
        <v>180ml</v>
      </c>
      <c r="S344">
        <v>12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2:30" ht="14.4" x14ac:dyDescent="0.3">
      <c r="C345"/>
      <c r="D345"/>
      <c r="E345"/>
      <c r="F345"/>
      <c r="K345" s="287">
        <v>1</v>
      </c>
      <c r="L345" t="str">
        <v>34-SPVOD-07007004</v>
      </c>
      <c r="M345" t="str">
        <v>Campari</v>
      </c>
      <c r="N345" t="str">
        <v>Vodka</v>
      </c>
      <c r="O345" t="str">
        <v>Skyy</v>
      </c>
      <c r="P345" t="str">
        <v>SKY</v>
      </c>
      <c r="Q345" t="str">
        <v>Skyy Vodka</v>
      </c>
      <c r="R345" t="str">
        <v>700ml</v>
      </c>
      <c r="S345">
        <v>12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2:30" ht="14.4" x14ac:dyDescent="0.3">
      <c r="C346"/>
      <c r="D346"/>
      <c r="E346"/>
      <c r="F346"/>
      <c r="K346" s="287">
        <v>1</v>
      </c>
      <c r="L346" t="str">
        <v>37-SPWHI-07002834</v>
      </c>
      <c r="M346" t="str">
        <v>Campari</v>
      </c>
      <c r="N346" t="str">
        <v>Whisky</v>
      </c>
      <c r="O346" t="str">
        <v>Wild Turkey</v>
      </c>
      <c r="P346" t="str">
        <v>WTK</v>
      </c>
      <c r="Q346" t="str">
        <v>Wild Turkey Rye Whiskey 700ml</v>
      </c>
      <c r="R346" t="str">
        <v>700ml</v>
      </c>
      <c r="S346">
        <v>12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2:30" ht="14.4" x14ac:dyDescent="0.3">
      <c r="C347"/>
      <c r="D347"/>
      <c r="E347"/>
      <c r="F347"/>
      <c r="K347" s="287">
        <v>1</v>
      </c>
      <c r="L347" t="str">
        <v>40-SPRUM-07501400</v>
      </c>
      <c r="M347" t="str">
        <v>Campari</v>
      </c>
      <c r="N347" t="str">
        <v>Rum</v>
      </c>
      <c r="O347" t="str">
        <v>Appleton</v>
      </c>
      <c r="P347" t="str">
        <v>APT</v>
      </c>
      <c r="Q347" t="str">
        <v>Appleton Estate Rare Blend 12 Years</v>
      </c>
      <c r="R347" t="str">
        <v>750ml</v>
      </c>
      <c r="S347">
        <v>12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2:30" ht="14.4" x14ac:dyDescent="0.3">
      <c r="C348"/>
      <c r="D348"/>
      <c r="E348"/>
      <c r="F348"/>
      <c r="K348" s="287">
        <v>1</v>
      </c>
      <c r="L348" t="str">
        <v>46-ABRGP-07000051</v>
      </c>
      <c r="M348" t="str">
        <v>Campari</v>
      </c>
      <c r="N348" t="str">
        <v>Whisky</v>
      </c>
      <c r="O348" t="str">
        <v>Glen Grant</v>
      </c>
      <c r="P348" t="str">
        <v>GGT</v>
      </c>
      <c r="Q348" t="str">
        <v>Glen Grant Single Malt Scotch Whisky Arboralis (Gift Pack)</v>
      </c>
      <c r="R348" t="str">
        <v>700ml</v>
      </c>
      <c r="S348">
        <v>6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2:30" ht="14.4" x14ac:dyDescent="0.3">
      <c r="C349"/>
      <c r="D349"/>
      <c r="E349"/>
      <c r="F349"/>
      <c r="K349" s="287">
        <v>1</v>
      </c>
      <c r="L349" t="str">
        <v>51-WISPA-07505015</v>
      </c>
      <c r="M349" t="str">
        <v>Luc Belaire</v>
      </c>
      <c r="N349" t="str">
        <v>Sparkling Wine</v>
      </c>
      <c r="O349" t="str">
        <v>Luc Belaire</v>
      </c>
      <c r="P349" t="str">
        <v>LUC</v>
      </c>
      <c r="Q349" t="str">
        <v>Luc Belaire Rare Luxe</v>
      </c>
      <c r="R349" t="str">
        <v>750ml</v>
      </c>
      <c r="S349">
        <v>6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2:30" ht="14.4" x14ac:dyDescent="0.3">
      <c r="C350"/>
      <c r="D350"/>
      <c r="E350"/>
      <c r="F350"/>
      <c r="K350" s="287">
        <v>1</v>
      </c>
      <c r="L350" t="str">
        <v>51-WISPA-07505572</v>
      </c>
      <c r="M350" t="str">
        <v>Luc Belaire</v>
      </c>
      <c r="N350" t="str">
        <v>Sparkling Wine</v>
      </c>
      <c r="O350" t="str">
        <v>Luc Belaire</v>
      </c>
      <c r="P350" t="str">
        <v>LUC</v>
      </c>
      <c r="Q350" t="str">
        <v>Luc Belaire Rare Luxe - Fantome</v>
      </c>
      <c r="R350" t="str">
        <v>750ml</v>
      </c>
      <c r="S350">
        <v>6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2:30" ht="14.4" x14ac:dyDescent="0.3">
      <c r="C351"/>
      <c r="D351"/>
      <c r="E351"/>
      <c r="F351"/>
      <c r="K351" s="287">
        <v>1</v>
      </c>
      <c r="L351" t="str">
        <v>51-WISPA-07505602</v>
      </c>
      <c r="M351" t="str">
        <v>Luc Belaire</v>
      </c>
      <c r="N351" t="str">
        <v>Sparkling Wine</v>
      </c>
      <c r="O351" t="str">
        <v>Luc Belaire</v>
      </c>
      <c r="P351" t="str">
        <v>LUC</v>
      </c>
      <c r="Q351" t="str">
        <v>Luc Belaire Rare Rose - Fantome</v>
      </c>
      <c r="R351" t="str">
        <v>750ml</v>
      </c>
      <c r="S351">
        <v>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2:30" ht="14.4" x14ac:dyDescent="0.3">
      <c r="C352"/>
      <c r="D352"/>
      <c r="E352"/>
      <c r="F352"/>
      <c r="K352" s="287">
        <v>1</v>
      </c>
      <c r="L352" t="str">
        <v>51-WISPA-07505909</v>
      </c>
      <c r="M352" t="str">
        <v>Luc Belaire</v>
      </c>
      <c r="N352" t="str">
        <v>Sparkling Wine</v>
      </c>
      <c r="O352" t="str">
        <v>Luc Belaire</v>
      </c>
      <c r="P352" t="str">
        <v>LUC</v>
      </c>
      <c r="Q352" t="str">
        <v>Luc Belaire Rare Rose</v>
      </c>
      <c r="R352" t="str">
        <v>750ml</v>
      </c>
      <c r="S352">
        <v>6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3:30" ht="14.4" x14ac:dyDescent="0.3">
      <c r="C353"/>
      <c r="D353"/>
      <c r="E353"/>
      <c r="F353"/>
      <c r="K353" s="287">
        <v>1</v>
      </c>
      <c r="L353" t="str">
        <v>51-WISPA-15005619</v>
      </c>
      <c r="M353" t="str">
        <v>Luc Belaire</v>
      </c>
      <c r="N353" t="str">
        <v>Sparkling Wine</v>
      </c>
      <c r="O353" t="str">
        <v>Luc Belaire</v>
      </c>
      <c r="P353" t="str">
        <v>LUC</v>
      </c>
      <c r="Q353" t="str">
        <v>Luc Belaire Rare Rose 1.5 L - Fantome</v>
      </c>
      <c r="R353" t="str">
        <v>1500ml</v>
      </c>
      <c r="S353">
        <v>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3:30" ht="14.4" x14ac:dyDescent="0.3">
      <c r="C354"/>
      <c r="D354"/>
      <c r="E354"/>
      <c r="F354"/>
      <c r="K354" s="287">
        <v>1</v>
      </c>
      <c r="L354" t="str">
        <v>52-WISPA-07500750</v>
      </c>
      <c r="M354" t="str">
        <v>Pommery</v>
      </c>
      <c r="N354" t="str">
        <v>Champagne</v>
      </c>
      <c r="O354" t="str">
        <v>Pommery</v>
      </c>
      <c r="P354" t="str">
        <v>POM</v>
      </c>
      <c r="Q354" t="str">
        <v>Champagne Pommery Brut Rose Royal (GB)</v>
      </c>
      <c r="R354" t="str">
        <v>750ml</v>
      </c>
      <c r="S354">
        <v>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3:30" ht="14.4" x14ac:dyDescent="0.3">
      <c r="C355"/>
      <c r="D355"/>
      <c r="E355"/>
      <c r="F355"/>
      <c r="K355" s="287">
        <v>1</v>
      </c>
      <c r="L355" t="str">
        <v>52-WISPA-07500925</v>
      </c>
      <c r="M355" t="str">
        <v>Pommery</v>
      </c>
      <c r="N355" t="str">
        <v>Champagne</v>
      </c>
      <c r="O355" t="str">
        <v>Pommery</v>
      </c>
      <c r="P355" t="str">
        <v>POM</v>
      </c>
      <c r="Q355" t="str">
        <v>Champagne Pommery Royal Blue Sky (GB)</v>
      </c>
      <c r="R355" t="str">
        <v>750ml</v>
      </c>
      <c r="S355">
        <v>6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3:30" ht="14.4" x14ac:dyDescent="0.3">
      <c r="C356"/>
      <c r="D356"/>
      <c r="E356"/>
      <c r="F356"/>
      <c r="K356" s="287">
        <v>1</v>
      </c>
      <c r="L356" t="str">
        <v>52-WISPA-07502006</v>
      </c>
      <c r="M356" t="str">
        <v>Pommery</v>
      </c>
      <c r="N356" t="str">
        <v>Champagne</v>
      </c>
      <c r="O356" t="str">
        <v>Pommery</v>
      </c>
      <c r="P356" t="str">
        <v>POM</v>
      </c>
      <c r="Q356" t="str">
        <v>Pommery Cuvee Louise Champagne (2006)</v>
      </c>
      <c r="R356" t="str">
        <v>750ml</v>
      </c>
      <c r="S356">
        <v>6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3:30" ht="14.4" x14ac:dyDescent="0.3">
      <c r="C357"/>
      <c r="D357"/>
      <c r="E357"/>
      <c r="F357"/>
      <c r="K357" s="287">
        <v>1</v>
      </c>
      <c r="L357" t="str">
        <v>52-WISPA-07507772</v>
      </c>
      <c r="M357" t="str">
        <v>Pommery</v>
      </c>
      <c r="N357" t="str">
        <v>Champagne</v>
      </c>
      <c r="O357" t="str">
        <v>Pommery</v>
      </c>
      <c r="P357" t="str">
        <v>POM</v>
      </c>
      <c r="Q357" t="str">
        <v>Champagne Pommery Apanage Brut (1874)</v>
      </c>
      <c r="R357" t="str">
        <v>750ml</v>
      </c>
      <c r="S357">
        <v>6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3:30" ht="14.4" x14ac:dyDescent="0.3">
      <c r="C358"/>
      <c r="D358"/>
      <c r="E358"/>
      <c r="F358"/>
      <c r="K358" s="287">
        <v>1</v>
      </c>
      <c r="L358" t="str">
        <v>64-SPLIQ-02000983</v>
      </c>
      <c r="M358" t="str">
        <v>Laiba</v>
      </c>
      <c r="N358" t="str">
        <v>Liqueur</v>
      </c>
      <c r="O358" t="str">
        <v>Laiba</v>
      </c>
      <c r="P358" t="str">
        <v>LAI</v>
      </c>
      <c r="Q358" t="str">
        <v>Laiba Passion De-Light</v>
      </c>
      <c r="R358" t="str">
        <v>200ml</v>
      </c>
      <c r="S358">
        <v>12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3:30" ht="14.4" x14ac:dyDescent="0.3">
      <c r="C359"/>
      <c r="D359"/>
      <c r="E359"/>
      <c r="F359"/>
      <c r="K359" s="287">
        <v>1</v>
      </c>
      <c r="L359" t="str">
        <v>64-SPLIQ-02000990</v>
      </c>
      <c r="M359" t="str">
        <v>Laiba</v>
      </c>
      <c r="N359" t="str">
        <v>Liqueur</v>
      </c>
      <c r="O359" t="str">
        <v>Laiba</v>
      </c>
      <c r="P359" t="str">
        <v>LAI</v>
      </c>
      <c r="Q359" t="str">
        <v>Laiba In Love With Rosemary</v>
      </c>
      <c r="R359" t="str">
        <v>200ml</v>
      </c>
      <c r="S359">
        <v>12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3:30" ht="14.4" x14ac:dyDescent="0.3">
      <c r="C360"/>
      <c r="D360"/>
      <c r="E360"/>
      <c r="F360"/>
      <c r="K360" s="287">
        <v>1</v>
      </c>
      <c r="L360" t="str">
        <v>64-SPLIQ-02001003</v>
      </c>
      <c r="M360" t="str">
        <v>Laiba</v>
      </c>
      <c r="N360" t="str">
        <v>Liqueur</v>
      </c>
      <c r="O360" t="str">
        <v>Laiba</v>
      </c>
      <c r="P360" t="str">
        <v>LAI</v>
      </c>
      <c r="Q360" t="str">
        <v>Laiba Sour</v>
      </c>
      <c r="R360" t="str">
        <v>200ml</v>
      </c>
      <c r="S360">
        <v>12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3:30" ht="14.4" x14ac:dyDescent="0.3">
      <c r="C361"/>
      <c r="D361"/>
      <c r="E361"/>
      <c r="F361"/>
      <c r="K361" s="287">
        <v>1</v>
      </c>
      <c r="L361" t="str">
        <v>64-SPLIQ-02001010</v>
      </c>
      <c r="M361" t="str">
        <v>Laiba</v>
      </c>
      <c r="N361" t="str">
        <v>Liqueur</v>
      </c>
      <c r="O361" t="str">
        <v>Laiba</v>
      </c>
      <c r="P361" t="str">
        <v>LAI</v>
      </c>
      <c r="Q361" t="str">
        <v>Laiba I Am Coconuts</v>
      </c>
      <c r="R361" t="str">
        <v>200ml</v>
      </c>
      <c r="S361">
        <v>12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3:30" ht="14.4" x14ac:dyDescent="0.3">
      <c r="C362"/>
      <c r="D362"/>
      <c r="E362"/>
      <c r="F362"/>
      <c r="K362" s="287">
        <v>1</v>
      </c>
      <c r="L362" t="str">
        <v>64-SPLIQ-02001027</v>
      </c>
      <c r="M362" t="str">
        <v>Laiba</v>
      </c>
      <c r="N362" t="str">
        <v>Liqueur</v>
      </c>
      <c r="O362" t="str">
        <v>Laiba</v>
      </c>
      <c r="P362" t="str">
        <v>LAI</v>
      </c>
      <c r="Q362" t="str">
        <v>Laiba Cold Brew Martini</v>
      </c>
      <c r="R362" t="str">
        <v>200ml</v>
      </c>
      <c r="S362">
        <v>12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3:30" ht="14.4" x14ac:dyDescent="0.3">
      <c r="C363"/>
      <c r="D363"/>
      <c r="E363"/>
      <c r="F363"/>
      <c r="K363" s="287">
        <v>1</v>
      </c>
      <c r="L363" t="str">
        <v>64-SPLIQ-02001034</v>
      </c>
      <c r="M363" t="str">
        <v>Laiba</v>
      </c>
      <c r="N363" t="str">
        <v>Liqueur</v>
      </c>
      <c r="O363" t="str">
        <v>Laiba</v>
      </c>
      <c r="P363" t="str">
        <v>LAI</v>
      </c>
      <c r="Q363" t="str">
        <v>Laiba Earl 'S Old Fashioned</v>
      </c>
      <c r="R363" t="str">
        <v>200ml</v>
      </c>
      <c r="S363">
        <v>12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3:30" ht="14.4" x14ac:dyDescent="0.3">
      <c r="C364"/>
      <c r="D364"/>
      <c r="E364"/>
      <c r="F364"/>
      <c r="K364" s="287">
        <v>1</v>
      </c>
      <c r="L364" t="str">
        <v>64-SPLIQ-02001041</v>
      </c>
      <c r="M364" t="str">
        <v>Laiba</v>
      </c>
      <c r="N364" t="str">
        <v>Liqueur</v>
      </c>
      <c r="O364" t="str">
        <v>Laiba</v>
      </c>
      <c r="P364" t="str">
        <v>LAI</v>
      </c>
      <c r="Q364" t="str">
        <v>Laiba Twisted Negroni</v>
      </c>
      <c r="R364" t="str">
        <v>200ml</v>
      </c>
      <c r="S364">
        <v>12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3:30" ht="14.4" x14ac:dyDescent="0.3">
      <c r="C365"/>
      <c r="D365"/>
      <c r="E365"/>
      <c r="F365"/>
      <c r="K365" s="287">
        <v>2</v>
      </c>
      <c r="L365" t="str" cm="1">
        <f t="array" ref="L365:AD717">'02'!B13:T365</f>
        <v>04-SPWHI-07007491</v>
      </c>
      <c r="M365" t="str">
        <v>TEG</v>
      </c>
      <c r="N365" t="str">
        <v>Single Malt Scotch</v>
      </c>
      <c r="O365" t="str">
        <v>The Macallan</v>
      </c>
      <c r="P365" t="str">
        <v>MAC</v>
      </c>
      <c r="Q365" t="str">
        <v>The Macallan Sherry Oak 12YO</v>
      </c>
      <c r="R365" t="str">
        <v>700ml</v>
      </c>
      <c r="S365">
        <v>12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3:30" ht="14.4" x14ac:dyDescent="0.3">
      <c r="C366"/>
      <c r="D366"/>
      <c r="E366"/>
      <c r="F366"/>
      <c r="K366" s="287">
        <v>2</v>
      </c>
      <c r="L366" t="str">
        <v>04-SPWHI-07017065</v>
      </c>
      <c r="M366" t="str">
        <v>TEG</v>
      </c>
      <c r="N366" t="str">
        <v>Single Malt Scotch</v>
      </c>
      <c r="O366" t="str">
        <v>The Macallan</v>
      </c>
      <c r="P366" t="str">
        <v>MAC</v>
      </c>
      <c r="Q366" t="str">
        <v>The Macallan Sherry Oak 18YO</v>
      </c>
      <c r="R366" t="str">
        <v>700ml</v>
      </c>
      <c r="S366">
        <v>6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3:30" ht="14.4" x14ac:dyDescent="0.3">
      <c r="C367"/>
      <c r="D367"/>
      <c r="E367"/>
      <c r="F367"/>
      <c r="K367" s="287">
        <v>2</v>
      </c>
      <c r="L367" t="str">
        <v>04-SPWHI-07006031</v>
      </c>
      <c r="M367" t="str">
        <v>TEG</v>
      </c>
      <c r="N367" t="str">
        <v>Single Malt Scotch</v>
      </c>
      <c r="O367" t="str">
        <v>The Macallan</v>
      </c>
      <c r="P367" t="str">
        <v>MAC</v>
      </c>
      <c r="Q367" t="str">
        <v>The Macallan Sherry Oak 25YO</v>
      </c>
      <c r="R367" t="str">
        <v>700ml</v>
      </c>
      <c r="S367">
        <v>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3:30" ht="14.4" x14ac:dyDescent="0.3">
      <c r="C368"/>
      <c r="D368"/>
      <c r="E368"/>
      <c r="F368"/>
      <c r="K368" s="287">
        <v>2</v>
      </c>
      <c r="L368" t="str">
        <v>04-SPWHI-07006048</v>
      </c>
      <c r="M368" t="str">
        <v>TEG</v>
      </c>
      <c r="N368" t="str">
        <v>Single Malt Scotch</v>
      </c>
      <c r="O368" t="str">
        <v>The Macallan</v>
      </c>
      <c r="P368" t="str">
        <v>MAC</v>
      </c>
      <c r="Q368" t="str">
        <v>The Macallan Sherry Oak 30YO</v>
      </c>
      <c r="R368" t="str">
        <v>700ml</v>
      </c>
      <c r="S368">
        <v>3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3:30" ht="14.4" x14ac:dyDescent="0.3">
      <c r="C369"/>
      <c r="D369"/>
      <c r="E369"/>
      <c r="F369"/>
      <c r="K369" s="287">
        <v>2</v>
      </c>
      <c r="L369" t="str">
        <v>04-SPWHI-07003009</v>
      </c>
      <c r="M369" t="str">
        <v>TEG</v>
      </c>
      <c r="N369" t="str">
        <v>Single Malt Scotch</v>
      </c>
      <c r="O369" t="str">
        <v>The Macallan</v>
      </c>
      <c r="P369" t="str">
        <v>MAC</v>
      </c>
      <c r="Q369" t="str">
        <v>The Macallan Double Cask 12YO</v>
      </c>
      <c r="R369" t="str">
        <v>700ml</v>
      </c>
      <c r="S369">
        <v>12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3:30" ht="14.4" x14ac:dyDescent="0.3">
      <c r="C370"/>
      <c r="D370"/>
      <c r="E370"/>
      <c r="F370"/>
      <c r="K370" s="287">
        <v>2</v>
      </c>
      <c r="L370" t="str">
        <v>04-SPWHI-07007700</v>
      </c>
      <c r="M370" t="str">
        <v>TEG</v>
      </c>
      <c r="N370" t="str">
        <v>Single Malt Scotch</v>
      </c>
      <c r="O370" t="str">
        <v>The Macallan</v>
      </c>
      <c r="P370" t="str">
        <v>MAC</v>
      </c>
      <c r="Q370" t="str">
        <v>The Macallan Double Cask 15YO</v>
      </c>
      <c r="R370" t="str">
        <v>700ml</v>
      </c>
      <c r="S370">
        <v>6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3:30" ht="14.4" x14ac:dyDescent="0.3">
      <c r="C371"/>
      <c r="D371"/>
      <c r="E371"/>
      <c r="F371"/>
      <c r="K371" s="287">
        <v>2</v>
      </c>
      <c r="L371" t="str">
        <v>04-SPWHI-07009254</v>
      </c>
      <c r="M371" t="str">
        <v>TEG</v>
      </c>
      <c r="N371" t="str">
        <v>Single Malt Scotch</v>
      </c>
      <c r="O371" t="str">
        <v>The Macallan</v>
      </c>
      <c r="P371" t="str">
        <v>MAC</v>
      </c>
      <c r="Q371" t="str">
        <v>The Macallan Double Cask 18YO</v>
      </c>
      <c r="R371" t="str">
        <v>700ml</v>
      </c>
      <c r="S371">
        <v>6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3:30" ht="14.4" x14ac:dyDescent="0.3">
      <c r="C372"/>
      <c r="D372"/>
      <c r="E372"/>
      <c r="F372"/>
      <c r="K372" s="287">
        <v>2</v>
      </c>
      <c r="L372" t="str">
        <v>04-SPWHI-07000311</v>
      </c>
      <c r="M372" t="str">
        <v>TEG</v>
      </c>
      <c r="N372" t="str">
        <v>Single Malt Scotch</v>
      </c>
      <c r="O372" t="str">
        <v>The Macallan</v>
      </c>
      <c r="P372" t="str">
        <v>MAC</v>
      </c>
      <c r="Q372" t="str">
        <v>The Macallan Double Cask 30YO</v>
      </c>
      <c r="R372" t="str">
        <v>700ml</v>
      </c>
      <c r="S372">
        <v>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3:30" ht="14.4" x14ac:dyDescent="0.3">
      <c r="C373"/>
      <c r="D373"/>
      <c r="E373"/>
      <c r="F373"/>
      <c r="K373" s="287">
        <v>2</v>
      </c>
      <c r="L373" t="str">
        <v>04-SPWHI-07000796</v>
      </c>
      <c r="M373" t="str">
        <v>TEG</v>
      </c>
      <c r="N373" t="str">
        <v>Single Malt Scotch</v>
      </c>
      <c r="O373" t="str">
        <v>The Macallan</v>
      </c>
      <c r="P373" t="str">
        <v>MAC</v>
      </c>
      <c r="Q373" t="str">
        <v>The Macallan Triple Cask 12YO</v>
      </c>
      <c r="R373" t="str">
        <v>700ml</v>
      </c>
      <c r="S373">
        <v>12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3:30" x14ac:dyDescent="0.3">
      <c r="K374" s="287">
        <v>2</v>
      </c>
      <c r="L374" t="str">
        <v>04-24HMN-07002650</v>
      </c>
      <c r="M374" t="str">
        <v>TEG</v>
      </c>
      <c r="N374" t="str">
        <v>Single Malt Scotch</v>
      </c>
      <c r="O374" t="str">
        <v>The Macallan</v>
      </c>
      <c r="P374" t="str">
        <v>MAC</v>
      </c>
      <c r="Q374" t="str">
        <v>The Macallan Harmony Vibrant Oak</v>
      </c>
      <c r="R374" t="str">
        <v>700ml</v>
      </c>
      <c r="S374">
        <v>6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3:30" x14ac:dyDescent="0.3">
      <c r="K375" s="287">
        <v>2</v>
      </c>
      <c r="L375" t="str">
        <v>04-23WHI-07002322</v>
      </c>
      <c r="M375" t="str">
        <v>TEG</v>
      </c>
      <c r="N375" t="str">
        <v>Single Malt Scotch</v>
      </c>
      <c r="O375" t="str">
        <v>The Macallan</v>
      </c>
      <c r="P375" t="str">
        <v>MAC</v>
      </c>
      <c r="Q375" t="str">
        <v>The Macallan Harmony Collection Amber Meadow</v>
      </c>
      <c r="R375" t="str">
        <v>700ml</v>
      </c>
      <c r="S375">
        <v>12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3:30" x14ac:dyDescent="0.3">
      <c r="K376" s="287">
        <v>2</v>
      </c>
      <c r="L376" t="str">
        <v>04-SPWHI-07000557</v>
      </c>
      <c r="M376" t="str">
        <v>TEG</v>
      </c>
      <c r="N376" t="str">
        <v>Single Malt Scotch</v>
      </c>
      <c r="O376" t="str">
        <v>The Macallan</v>
      </c>
      <c r="P376" t="str">
        <v>MAC</v>
      </c>
      <c r="Q376" t="str">
        <v>The Macallan Harmony Collection</v>
      </c>
      <c r="R376" t="str">
        <v>700ml</v>
      </c>
      <c r="S376">
        <v>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3:30" x14ac:dyDescent="0.3">
      <c r="K377" s="287">
        <v>2</v>
      </c>
      <c r="L377" t="str">
        <v>04-SPWHI-07001226</v>
      </c>
      <c r="M377" t="str">
        <v>TEG</v>
      </c>
      <c r="N377" t="str">
        <v>Single Malt Scotch</v>
      </c>
      <c r="O377" t="str">
        <v>The Macallan</v>
      </c>
      <c r="P377" t="str">
        <v>MAC</v>
      </c>
      <c r="Q377" t="str">
        <v>The Macallan Harmony Collection Intense Arabica</v>
      </c>
      <c r="R377" t="str">
        <v>700ml</v>
      </c>
      <c r="S377">
        <v>6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3:30" x14ac:dyDescent="0.3">
      <c r="K378" s="287">
        <v>2</v>
      </c>
      <c r="L378" t="str">
        <v>04-25HMN-07002971</v>
      </c>
      <c r="M378" t="str">
        <v>TEG</v>
      </c>
      <c r="N378" t="str">
        <v>Single Malt Scotch</v>
      </c>
      <c r="O378" t="str">
        <v>The Macallan</v>
      </c>
      <c r="P378" t="str">
        <v>MAC</v>
      </c>
      <c r="Q378" t="str">
        <v>The Macallan Harmony Phoenix Honey Whisky</v>
      </c>
      <c r="R378" t="str">
        <v>700ml</v>
      </c>
      <c r="S378">
        <v>6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3:30" x14ac:dyDescent="0.3">
      <c r="K379" s="287">
        <v>2</v>
      </c>
      <c r="L379" t="str">
        <v>04-SPWHI-07007984</v>
      </c>
      <c r="M379" t="str">
        <v>TEG</v>
      </c>
      <c r="N379" t="str">
        <v>Single Malt Scotch</v>
      </c>
      <c r="O379" t="str">
        <v>The Macallan</v>
      </c>
      <c r="P379" t="str">
        <v>MAC</v>
      </c>
      <c r="Q379" t="str">
        <v>The Macallan Rare Cask</v>
      </c>
      <c r="R379" t="str">
        <v>700ml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3:30" x14ac:dyDescent="0.3">
      <c r="K380" s="287">
        <v>2</v>
      </c>
      <c r="L380" t="str">
        <v>04-SPWHI-07001883</v>
      </c>
      <c r="M380" t="str">
        <v>TEG</v>
      </c>
      <c r="N380" t="str">
        <v>Single Malt Scotch</v>
      </c>
      <c r="O380" t="str">
        <v>The Macallan</v>
      </c>
      <c r="P380" t="str">
        <v>MAC</v>
      </c>
      <c r="Q380" t="str">
        <v>The Macallan Reflexion</v>
      </c>
      <c r="R380" t="str">
        <v>700ml</v>
      </c>
      <c r="S380">
        <v>2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3:30" x14ac:dyDescent="0.3">
      <c r="K381" s="287">
        <v>2</v>
      </c>
      <c r="L381" t="str">
        <v>04-SPWHI-07001162</v>
      </c>
      <c r="M381" t="str">
        <v>TEG</v>
      </c>
      <c r="N381" t="str">
        <v>Single Malt Scotch</v>
      </c>
      <c r="O381" t="str">
        <v>The Macallan</v>
      </c>
      <c r="P381" t="str">
        <v>MAC</v>
      </c>
      <c r="Q381" t="str">
        <v>The Macallan Classic Cut Whisky</v>
      </c>
      <c r="R381" t="str">
        <v>700ml</v>
      </c>
      <c r="S381">
        <v>12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3:30" x14ac:dyDescent="0.3">
      <c r="K382" s="287">
        <v>2</v>
      </c>
      <c r="L382" t="str">
        <v>04-SPWHI-07001155</v>
      </c>
      <c r="M382" t="str">
        <v>TEG</v>
      </c>
      <c r="N382" t="str">
        <v>Single Malt Scotch</v>
      </c>
      <c r="O382" t="str">
        <v>The Macallan</v>
      </c>
      <c r="P382" t="str">
        <v>MAC</v>
      </c>
      <c r="Q382" t="str">
        <v>The Macallan A Night On Earth Scotch Whisky Y21</v>
      </c>
      <c r="R382" t="str">
        <v>700ml</v>
      </c>
      <c r="S382">
        <v>6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3:30" x14ac:dyDescent="0.3">
      <c r="K383" s="287">
        <v>2</v>
      </c>
      <c r="L383" t="str">
        <v>04-SPWHI-07001080</v>
      </c>
      <c r="M383" t="str">
        <v>TEG</v>
      </c>
      <c r="N383" t="str">
        <v>Single Malt Scotch</v>
      </c>
      <c r="O383" t="str">
        <v>The Macallan</v>
      </c>
      <c r="P383" t="str">
        <v>MAC</v>
      </c>
      <c r="Q383" t="str">
        <v>The Macallan A Night On Earth Scotch Whisky Y22</v>
      </c>
      <c r="R383" t="str">
        <v>700ml</v>
      </c>
      <c r="S383">
        <v>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3:30" x14ac:dyDescent="0.3">
      <c r="K384" s="287">
        <v>2</v>
      </c>
      <c r="L384" t="str">
        <v>04-23WHI-07001806</v>
      </c>
      <c r="M384" t="str">
        <v>TEG</v>
      </c>
      <c r="N384" t="str">
        <v>Single Malt Scotch</v>
      </c>
      <c r="O384" t="str">
        <v>The Macallan</v>
      </c>
      <c r="P384" t="str">
        <v>MAC</v>
      </c>
      <c r="Q384" t="str">
        <v>The Macallan A Night On Earth Scotch Whisky Y23</v>
      </c>
      <c r="R384" t="str">
        <v>700ml</v>
      </c>
      <c r="S384">
        <v>6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1:30" x14ac:dyDescent="0.3">
      <c r="K385" s="287">
        <v>2</v>
      </c>
      <c r="L385" t="str">
        <v>04-24NOE-07002766</v>
      </c>
      <c r="M385" t="str">
        <v>TEG</v>
      </c>
      <c r="N385" t="str">
        <v>Single Malt Scotch</v>
      </c>
      <c r="O385" t="str">
        <v>The Macallan</v>
      </c>
      <c r="P385" t="str">
        <v>MAC</v>
      </c>
      <c r="Q385" t="str">
        <v>The Macallan A Night On Earth Scotch Whisky Y24</v>
      </c>
      <c r="R385" t="str">
        <v>700ml</v>
      </c>
      <c r="S385">
        <v>6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1:30" x14ac:dyDescent="0.3">
      <c r="K386" s="287">
        <v>2</v>
      </c>
      <c r="L386" t="str">
        <v>04-25NOE-07003381</v>
      </c>
      <c r="M386" t="str">
        <v>TEG</v>
      </c>
      <c r="N386" t="str">
        <v>Single Malt Scotch</v>
      </c>
      <c r="O386" t="str">
        <v>The Macallan</v>
      </c>
      <c r="P386" t="str">
        <v>MAC</v>
      </c>
      <c r="Q386" t="str">
        <v>The Macallan A Night On Earth Scotch Whisky Y25</v>
      </c>
      <c r="R386" t="str">
        <v>700ml</v>
      </c>
      <c r="S386">
        <v>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1:30" x14ac:dyDescent="0.3">
      <c r="K387" s="287">
        <v>2</v>
      </c>
      <c r="L387" t="str">
        <v>04-SPWHI-07002919</v>
      </c>
      <c r="M387" t="str">
        <v>TEG</v>
      </c>
      <c r="N387" t="str">
        <v>Single Malt Scotch</v>
      </c>
      <c r="O387" t="str">
        <v>The Macallan</v>
      </c>
      <c r="P387" t="str">
        <v>MAC</v>
      </c>
      <c r="Q387" t="str">
        <v>The Macallan Time Space Mastery</v>
      </c>
      <c r="R387" t="str">
        <v>700ml</v>
      </c>
      <c r="S387">
        <v>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1:30" x14ac:dyDescent="0.3">
      <c r="K388" s="287">
        <v>2</v>
      </c>
      <c r="L388" t="str">
        <v>04-SPWHI-07001622</v>
      </c>
      <c r="M388" t="str">
        <v>TEG</v>
      </c>
      <c r="N388" t="str">
        <v>Single Malt Scotch</v>
      </c>
      <c r="O388" t="str">
        <v>The Macallan</v>
      </c>
      <c r="P388" t="str">
        <v>MAC</v>
      </c>
      <c r="Q388" t="str">
        <v>The Macallan Art is the Flower Whisky</v>
      </c>
      <c r="R388" t="str">
        <v>700ml</v>
      </c>
      <c r="S388">
        <v>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1:30" x14ac:dyDescent="0.3">
      <c r="K389" s="287">
        <v>2</v>
      </c>
      <c r="L389" t="str">
        <v>04-SPWHI-07003299</v>
      </c>
      <c r="M389" t="str">
        <v>TEG</v>
      </c>
      <c r="N389" t="str">
        <v>Single Malt Scotch</v>
      </c>
      <c r="O389" t="str">
        <v>The Macallan</v>
      </c>
      <c r="P389" t="str">
        <v>MAC</v>
      </c>
      <c r="Q389" t="str">
        <v>The Macallan Folio 8 Scotch Whisky</v>
      </c>
      <c r="R389" t="str">
        <v>700ml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1:30" x14ac:dyDescent="0.3">
      <c r="K390" s="287">
        <v>2</v>
      </c>
      <c r="L390" t="str">
        <v>04-23MBL-07000168</v>
      </c>
      <c r="M390" t="str">
        <v>TEG</v>
      </c>
      <c r="N390" t="str">
        <v>Single Malt Scotch</v>
      </c>
      <c r="O390" t="str">
        <v>The Macallan</v>
      </c>
      <c r="P390" t="str">
        <v>MAC</v>
      </c>
      <c r="Q390" t="str">
        <v>The Macallan M Black Scotch Whisky</v>
      </c>
      <c r="R390" t="str">
        <v>700ml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1:30" x14ac:dyDescent="0.3">
      <c r="K391" s="287">
        <v>2</v>
      </c>
      <c r="L391" t="str">
        <v>04-23MCO-07000175</v>
      </c>
      <c r="M391" t="str">
        <v>TEG</v>
      </c>
      <c r="N391" t="str">
        <v>Single Malt Scotch</v>
      </c>
      <c r="O391" t="str">
        <v>The Macallan</v>
      </c>
      <c r="P391" t="str">
        <v>MAC</v>
      </c>
      <c r="Q391" t="str">
        <v>The Macallan M Copper Scotch Whisky</v>
      </c>
      <c r="R391" t="str">
        <v>700ml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1:30" x14ac:dyDescent="0.3">
      <c r="K392" s="287">
        <v>2</v>
      </c>
      <c r="L392" t="str">
        <v>04-SPWHI-07003372</v>
      </c>
      <c r="M392" t="str">
        <v>TEG</v>
      </c>
      <c r="N392" t="str">
        <v>Single Malt Scotch</v>
      </c>
      <c r="O392" t="str">
        <v>The Macallan</v>
      </c>
      <c r="P392" t="str">
        <v>MAC</v>
      </c>
      <c r="Q392" t="str">
        <v>The Macallan M Scotch Whisky</v>
      </c>
      <c r="R392" t="str">
        <v>700ml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1:30" x14ac:dyDescent="0.3">
      <c r="K393" s="287">
        <v>2</v>
      </c>
      <c r="L393" t="str">
        <v>11-SPWHI-07003795</v>
      </c>
      <c r="M393" t="str">
        <v>TEG</v>
      </c>
      <c r="N393" t="str">
        <v>Single Malt Scotch</v>
      </c>
      <c r="O393" t="str">
        <v>Highland Park</v>
      </c>
      <c r="P393" t="str">
        <v>HLP</v>
      </c>
      <c r="Q393" t="str">
        <v>Highland Park 10YO</v>
      </c>
      <c r="R393" t="str">
        <v>700ml</v>
      </c>
      <c r="S393">
        <v>6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1:30" x14ac:dyDescent="0.3">
      <c r="K394" s="287">
        <v>2</v>
      </c>
      <c r="L394" t="str">
        <v>11-SPWHI-07000996</v>
      </c>
      <c r="M394" t="str">
        <v>TEG</v>
      </c>
      <c r="N394" t="str">
        <v>Single Malt Scotch</v>
      </c>
      <c r="O394" t="str">
        <v>Highland Park</v>
      </c>
      <c r="P394" t="str">
        <v>HLP</v>
      </c>
      <c r="Q394" t="str">
        <v>Highland Park 12YO</v>
      </c>
      <c r="R394" t="str">
        <v>700ml</v>
      </c>
      <c r="S394">
        <v>6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1:30" x14ac:dyDescent="0.3">
      <c r="K395" s="287">
        <v>2</v>
      </c>
      <c r="L395" t="str">
        <v>11-SPWHI-07000489</v>
      </c>
      <c r="M395" t="str">
        <v>TEG</v>
      </c>
      <c r="N395" t="str">
        <v>Single Malt Scotch</v>
      </c>
      <c r="O395" t="str">
        <v>Highland Park</v>
      </c>
      <c r="P395" t="str">
        <v>HLP</v>
      </c>
      <c r="Q395" t="str">
        <v>Highland Park 15YO</v>
      </c>
      <c r="R395" t="str">
        <v>700ml</v>
      </c>
      <c r="S395">
        <v>6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1:30" x14ac:dyDescent="0.3">
      <c r="K396" s="287">
        <v>2</v>
      </c>
      <c r="L396" t="str">
        <v>11-SPWHI-07005191</v>
      </c>
      <c r="M396" t="str">
        <v>TEG</v>
      </c>
      <c r="N396" t="str">
        <v>Single Malt Scotch</v>
      </c>
      <c r="O396" t="str">
        <v>Highland Park</v>
      </c>
      <c r="P396" t="str">
        <v>HLP</v>
      </c>
      <c r="Q396" t="str">
        <v>Highland Park 18YO</v>
      </c>
      <c r="R396" t="str">
        <v>700ml</v>
      </c>
      <c r="S396">
        <v>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1:30" x14ac:dyDescent="0.3">
      <c r="K397" s="287">
        <v>2</v>
      </c>
      <c r="L397" t="str">
        <v>11-SPWHI-07008264</v>
      </c>
      <c r="M397" t="str">
        <v>TEG</v>
      </c>
      <c r="N397" t="str">
        <v>Single Malt Scotch</v>
      </c>
      <c r="O397" t="str">
        <v>Highland Park</v>
      </c>
      <c r="P397" t="str">
        <v>HLP</v>
      </c>
      <c r="Q397" t="str">
        <v>Highland Park Valfather</v>
      </c>
      <c r="R397" t="str">
        <v>700ml</v>
      </c>
      <c r="S397">
        <v>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1:30" x14ac:dyDescent="0.3">
      <c r="K398" s="287">
        <v>2</v>
      </c>
      <c r="L398" t="str">
        <v>11-SPWHI-07006123</v>
      </c>
      <c r="M398" t="str">
        <v>TEG</v>
      </c>
      <c r="N398" t="str">
        <v>Single Malt Scotch</v>
      </c>
      <c r="O398" t="str">
        <v>Highland Park</v>
      </c>
      <c r="P398" t="str">
        <v>HLP</v>
      </c>
      <c r="Q398" t="str">
        <v>Highland Park Valknut</v>
      </c>
      <c r="R398" t="str">
        <v>700ml</v>
      </c>
      <c r="S398">
        <v>6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1:30" x14ac:dyDescent="0.3">
      <c r="K399" s="287">
        <v>2</v>
      </c>
      <c r="L399" t="str">
        <v>12-SPWHI-07005935</v>
      </c>
      <c r="M399" t="str">
        <v>TEG</v>
      </c>
      <c r="N399" t="str">
        <v>Single Malt Scotch</v>
      </c>
      <c r="O399" t="str">
        <v>The Glenrothes</v>
      </c>
      <c r="P399" t="str">
        <v>TGR</v>
      </c>
      <c r="Q399" t="str">
        <v>The Glenrothes 12YO</v>
      </c>
      <c r="R399" t="str">
        <v>700ml</v>
      </c>
      <c r="S399">
        <v>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1:30" x14ac:dyDescent="0.3">
      <c r="K400" s="287">
        <v>2</v>
      </c>
      <c r="L400" t="str">
        <v>12-SPWHI-07005959</v>
      </c>
      <c r="M400" t="str">
        <v>TEG</v>
      </c>
      <c r="N400" t="str">
        <v>Single Malt Scotch</v>
      </c>
      <c r="O400" t="str">
        <v>The Glenrothes</v>
      </c>
      <c r="P400" t="str">
        <v>TGR</v>
      </c>
      <c r="Q400" t="str">
        <v>The Glenrothes 18YO</v>
      </c>
      <c r="R400" t="str">
        <v>700ml</v>
      </c>
      <c r="S400">
        <v>6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1:30" x14ac:dyDescent="0.3">
      <c r="K401" s="287">
        <v>2</v>
      </c>
      <c r="L401" t="str">
        <v>12-SPWHI-07005966</v>
      </c>
      <c r="M401" t="str">
        <v>TEG</v>
      </c>
      <c r="N401" t="str">
        <v>Single Malt Scotch</v>
      </c>
      <c r="O401" t="str">
        <v>The Glenrothes</v>
      </c>
      <c r="P401" t="str">
        <v>TGR</v>
      </c>
      <c r="Q401" t="str">
        <v>The Glenrothes 25YO</v>
      </c>
      <c r="R401" t="str">
        <v>700ml</v>
      </c>
      <c r="S401">
        <v>4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1:30" x14ac:dyDescent="0.3">
      <c r="K402" s="287">
        <v>2</v>
      </c>
      <c r="L402" t="str">
        <v>12-SPWHI-07005942</v>
      </c>
      <c r="M402" t="str">
        <v>TEG</v>
      </c>
      <c r="N402" t="str">
        <v>Single Malt Scotch</v>
      </c>
      <c r="O402" t="str">
        <v>The Glenrothes</v>
      </c>
      <c r="P402" t="str">
        <v>TGR</v>
      </c>
      <c r="Q402" t="str">
        <v>The Glenrothes Makers Cut</v>
      </c>
      <c r="R402" t="str">
        <v>700ml</v>
      </c>
      <c r="S402">
        <v>6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1:30" x14ac:dyDescent="0.3">
      <c r="K403" s="287">
        <v>2</v>
      </c>
      <c r="L403" t="str">
        <v>12-SPWHI-07000235</v>
      </c>
      <c r="M403" t="str">
        <v>TEG</v>
      </c>
      <c r="N403" t="str">
        <v>Single Malt Scotch</v>
      </c>
      <c r="O403" t="str">
        <v>The Glenrothes</v>
      </c>
      <c r="P403" t="str">
        <v>TGR</v>
      </c>
      <c r="Q403" t="str">
        <v>The Glenrothes Vintage Reserve</v>
      </c>
      <c r="R403" t="str">
        <v>700ml</v>
      </c>
      <c r="S403">
        <v>6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1:30" x14ac:dyDescent="0.3">
      <c r="K404" s="287">
        <v>2</v>
      </c>
      <c r="L404" t="str">
        <v>28-SPWHI-07000329</v>
      </c>
      <c r="M404" t="str">
        <v>RC</v>
      </c>
      <c r="N404" t="str">
        <v>Single Malt Scotch</v>
      </c>
      <c r="O404" t="str">
        <v>Bruichladdich</v>
      </c>
      <c r="P404" t="str">
        <v>BLD</v>
      </c>
      <c r="Q404" t="str">
        <v>Bruichladdich Classic Laddie</v>
      </c>
      <c r="R404" t="str">
        <v>700ml</v>
      </c>
      <c r="S404">
        <v>6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1:30" x14ac:dyDescent="0.3">
      <c r="K405" s="287">
        <v>2</v>
      </c>
      <c r="L405" t="str">
        <v>28-SPWHI-07009957</v>
      </c>
      <c r="M405" t="str">
        <v>RC</v>
      </c>
      <c r="N405" t="str">
        <v>Single Malt Scotch</v>
      </c>
      <c r="O405" t="str">
        <v>Bruichladdich</v>
      </c>
      <c r="P405" t="str">
        <v>BLD</v>
      </c>
      <c r="Q405" t="str">
        <v>Bruichladdich Port Charlotte 10YO</v>
      </c>
      <c r="R405" t="str">
        <v>700ml</v>
      </c>
      <c r="S405">
        <v>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1:30" x14ac:dyDescent="0.3">
      <c r="K406" s="287">
        <v>2</v>
      </c>
      <c r="L406" t="str">
        <v>28-SPWHI-07008041</v>
      </c>
      <c r="M406" t="str">
        <v>RC</v>
      </c>
      <c r="N406" t="str">
        <v>Single Malt Scotch</v>
      </c>
      <c r="O406" t="str">
        <v>Bruichladdich</v>
      </c>
      <c r="P406" t="str">
        <v>BLD</v>
      </c>
      <c r="Q406" t="str">
        <v>Bruichladdich 18 YO</v>
      </c>
      <c r="R406" t="str">
        <v>700ml</v>
      </c>
      <c r="S406">
        <v>6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1:30" x14ac:dyDescent="0.3">
      <c r="K407" s="287">
        <v>2</v>
      </c>
      <c r="L407" t="str">
        <v>28-SPWHI-07008102</v>
      </c>
      <c r="M407" t="str">
        <v>RC</v>
      </c>
      <c r="N407" t="str">
        <v>Single Malt Scotch</v>
      </c>
      <c r="O407" t="str">
        <v>Bruichladdich</v>
      </c>
      <c r="P407" t="str">
        <v>BLD</v>
      </c>
      <c r="Q407" t="str">
        <v>Bruichladdich 30 YO</v>
      </c>
      <c r="R407" t="str">
        <v>700ml</v>
      </c>
      <c r="S407">
        <v>6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1:30" x14ac:dyDescent="0.3">
      <c r="K408" s="287">
        <v>2</v>
      </c>
      <c r="L408" t="str">
        <v>28-SPWHI-07002230</v>
      </c>
      <c r="M408" t="str">
        <v>RC</v>
      </c>
      <c r="N408" t="str">
        <v>Single Malt Scotch</v>
      </c>
      <c r="O408" t="str">
        <v>Bruichladdich</v>
      </c>
      <c r="P408" t="str">
        <v>BLD</v>
      </c>
      <c r="Q408" t="str">
        <v>Bruichladdich Octomore 10.1</v>
      </c>
      <c r="R408" t="str">
        <v>700ml</v>
      </c>
      <c r="S408">
        <v>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1:30" x14ac:dyDescent="0.3">
      <c r="K409" s="287">
        <v>2</v>
      </c>
      <c r="L409" t="str">
        <v>28-SPWHI-07005392</v>
      </c>
      <c r="M409" t="str">
        <v>RC</v>
      </c>
      <c r="N409" t="str">
        <v>Single Malt Scotch</v>
      </c>
      <c r="O409" t="str">
        <v>Bruichladdich</v>
      </c>
      <c r="P409" t="str">
        <v>BLD</v>
      </c>
      <c r="Q409" t="str">
        <v>Bruichladdich Octomore 13.1</v>
      </c>
      <c r="R409" t="str">
        <v>700ml</v>
      </c>
      <c r="S409">
        <v>6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1:30" x14ac:dyDescent="0.3">
      <c r="K410" s="287">
        <v>2</v>
      </c>
      <c r="L410" t="str">
        <v>28-SPWHI-07006474</v>
      </c>
      <c r="M410" t="str">
        <v>RC</v>
      </c>
      <c r="N410" t="str">
        <v>Single Malt Scotch</v>
      </c>
      <c r="O410" t="str">
        <v>Bruichladdich</v>
      </c>
      <c r="P410" t="str">
        <v>BLD</v>
      </c>
      <c r="Q410" t="str">
        <v>Bruichladdich Octomore 14.1</v>
      </c>
      <c r="R410" t="str">
        <v>700ml</v>
      </c>
      <c r="S410">
        <v>6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1:30" x14ac:dyDescent="0.3">
      <c r="K411" s="287">
        <v>2</v>
      </c>
      <c r="L411" t="str">
        <v>28-SPWHI-07006511</v>
      </c>
      <c r="M411" t="str">
        <v>RC</v>
      </c>
      <c r="N411" t="str">
        <v>Single Malt Scotch</v>
      </c>
      <c r="O411" t="str">
        <v>Bruichladdich</v>
      </c>
      <c r="P411" t="str">
        <v>BLD</v>
      </c>
      <c r="Q411" t="str">
        <v>Bruichladdich Octomore 14.2</v>
      </c>
      <c r="R411" t="str">
        <v>700ml</v>
      </c>
      <c r="S411">
        <v>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1:30" x14ac:dyDescent="0.3">
      <c r="K412" s="287">
        <v>2</v>
      </c>
      <c r="L412" t="str">
        <v>28-SPWHI-07006597</v>
      </c>
      <c r="M412" t="str">
        <v>RC</v>
      </c>
      <c r="N412" t="str">
        <v>Single Malt Scotch</v>
      </c>
      <c r="O412" t="str">
        <v>Bruichladdich</v>
      </c>
      <c r="P412" t="str">
        <v>BLD</v>
      </c>
      <c r="Q412" t="str">
        <v>Bruichladdich Octomore 14.3</v>
      </c>
      <c r="R412" t="str">
        <v>700ml</v>
      </c>
      <c r="S412">
        <v>6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1:30" x14ac:dyDescent="0.3">
      <c r="K413" s="287">
        <v>2</v>
      </c>
      <c r="L413" t="str">
        <v>28-SPWHI-07005538</v>
      </c>
      <c r="M413" t="str">
        <v>RC</v>
      </c>
      <c r="N413" t="str">
        <v>Single Malt Scotch</v>
      </c>
      <c r="O413" t="str">
        <v>Bruichladdich</v>
      </c>
      <c r="P413" t="str">
        <v>BLD</v>
      </c>
      <c r="Q413" t="str">
        <v>Bruichladdich Black Art Whisky</v>
      </c>
      <c r="R413" t="str">
        <v>700ml</v>
      </c>
      <c r="S413">
        <v>6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1:30" x14ac:dyDescent="0.3">
      <c r="K414" s="287">
        <v>2</v>
      </c>
      <c r="L414" t="str">
        <v>46-SPWHI-07000051</v>
      </c>
      <c r="M414" t="str">
        <v>Campari</v>
      </c>
      <c r="N414" t="str">
        <v>Single Malt Scotch</v>
      </c>
      <c r="O414" t="str">
        <v>Glen Grant</v>
      </c>
      <c r="P414" t="str">
        <v>GGT</v>
      </c>
      <c r="Q414" t="str">
        <v>Glen Grant Single Malt Arboralis</v>
      </c>
      <c r="R414" t="str">
        <v>700ml</v>
      </c>
      <c r="S414">
        <v>6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1:30" x14ac:dyDescent="0.3">
      <c r="K415" s="287">
        <v>2</v>
      </c>
      <c r="L415" t="str">
        <v>46-SPWHI-07002976</v>
      </c>
      <c r="M415" t="str">
        <v>Campari</v>
      </c>
      <c r="N415" t="str">
        <v>Single Malt Scotch</v>
      </c>
      <c r="O415" t="str">
        <v>Glen Grant</v>
      </c>
      <c r="P415" t="str">
        <v>GGT</v>
      </c>
      <c r="Q415" t="str">
        <v>Glen Grant Single Malt 10YO</v>
      </c>
      <c r="R415" t="str">
        <v>700ml</v>
      </c>
      <c r="S415">
        <v>6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1:30" x14ac:dyDescent="0.3">
      <c r="K416" s="287">
        <v>2</v>
      </c>
      <c r="L416" t="str">
        <v>46-SPWHI-07000266</v>
      </c>
      <c r="M416" t="str">
        <v>Campari</v>
      </c>
      <c r="N416" t="str">
        <v>Single Malt Scotch</v>
      </c>
      <c r="O416" t="str">
        <v>Glen Grant</v>
      </c>
      <c r="P416" t="str">
        <v>GGT</v>
      </c>
      <c r="Q416" t="str">
        <v>Glen Grant Single Malt 12YO</v>
      </c>
      <c r="R416" t="str">
        <v>700ml</v>
      </c>
      <c r="S416">
        <v>6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1:30" x14ac:dyDescent="0.3">
      <c r="K417" s="287">
        <v>2</v>
      </c>
      <c r="L417" t="str">
        <v>46-SPWHI-07000399</v>
      </c>
      <c r="M417" t="str">
        <v>Campari</v>
      </c>
      <c r="N417" t="str">
        <v>Single Malt Scotch</v>
      </c>
      <c r="O417" t="str">
        <v>Glen Grant</v>
      </c>
      <c r="P417" t="str">
        <v>GGT</v>
      </c>
      <c r="Q417" t="str">
        <v>Glen Grant Single Malt 18YO</v>
      </c>
      <c r="R417" t="str">
        <v>700ml</v>
      </c>
      <c r="S417">
        <v>6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1:30" x14ac:dyDescent="0.3">
      <c r="K418" s="287">
        <v>2</v>
      </c>
      <c r="L418" t="str">
        <v>06-SPWHI-07000096</v>
      </c>
      <c r="M418" t="str">
        <v>TEG</v>
      </c>
      <c r="N418" t="str">
        <v>Blended Scotch</v>
      </c>
      <c r="O418" t="str">
        <v>The Famous Grouse</v>
      </c>
      <c r="P418" t="str">
        <v>TFG</v>
      </c>
      <c r="Q418" t="str">
        <v>The Famous Grouse Finest 700ml</v>
      </c>
      <c r="R418" t="str">
        <v>700ml</v>
      </c>
      <c r="S418">
        <v>12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1:30" x14ac:dyDescent="0.3">
      <c r="K419" s="287">
        <v>2</v>
      </c>
      <c r="L419" t="str">
        <v>06-SPWHI-10001091</v>
      </c>
      <c r="M419" t="str">
        <v>TEG</v>
      </c>
      <c r="N419" t="str">
        <v>Blended Scotch</v>
      </c>
      <c r="O419" t="str">
        <v>The Famous Grouse</v>
      </c>
      <c r="P419" t="str">
        <v>TFG</v>
      </c>
      <c r="Q419" t="str">
        <v>The Famous Grouse Finest 1L</v>
      </c>
      <c r="R419" t="str">
        <v>1000ml</v>
      </c>
      <c r="S419">
        <v>12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1:30" x14ac:dyDescent="0.3">
      <c r="K420" s="287">
        <v>2</v>
      </c>
      <c r="L420" t="str">
        <v>06-SPWHI-07000649</v>
      </c>
      <c r="M420" t="str">
        <v>TEG</v>
      </c>
      <c r="N420" t="str">
        <v>Blended Scotch</v>
      </c>
      <c r="O420" t="str">
        <v>The Famous Grouse</v>
      </c>
      <c r="P420" t="str">
        <v>TFG</v>
      </c>
      <c r="Q420" t="str">
        <v>The Famous Grouse Sherry Cask</v>
      </c>
      <c r="R420" t="str">
        <v>700ml</v>
      </c>
      <c r="S420">
        <v>6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1:30" x14ac:dyDescent="0.3">
      <c r="K421" s="287">
        <v>2</v>
      </c>
      <c r="L421" t="str">
        <v>06-SPWHI-07002675</v>
      </c>
      <c r="M421" t="str">
        <v>TEG</v>
      </c>
      <c r="N421" t="str">
        <v>Blended Scotch</v>
      </c>
      <c r="O421" t="str">
        <v>The Famous Grouse</v>
      </c>
      <c r="P421" t="str">
        <v>TFG</v>
      </c>
      <c r="Q421" t="str">
        <v>The Famous Grouse Smoky Black</v>
      </c>
      <c r="R421" t="str">
        <v>700ml</v>
      </c>
      <c r="S421">
        <v>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1:30" x14ac:dyDescent="0.3">
      <c r="K422" s="287">
        <v>2</v>
      </c>
      <c r="L422" t="str">
        <v>06-SPWHI-07014082</v>
      </c>
      <c r="M422" t="str">
        <v>TEG</v>
      </c>
      <c r="N422" t="str">
        <v>Blended Scotch</v>
      </c>
      <c r="O422" t="str">
        <v>Naked Malt</v>
      </c>
      <c r="P422" t="str">
        <v>NAK</v>
      </c>
      <c r="Q422" t="str">
        <v>Naked Malt Blended Malt Scotch Whisky</v>
      </c>
      <c r="R422" t="str">
        <v>700ml</v>
      </c>
      <c r="S422">
        <v>6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1:30" x14ac:dyDescent="0.3">
      <c r="K423" s="287">
        <v>2</v>
      </c>
      <c r="L423" t="str">
        <v>23-SPWHI-07000029</v>
      </c>
      <c r="M423" t="str">
        <v>Proximo</v>
      </c>
      <c r="N423" t="str">
        <v>Irish Whiskey</v>
      </c>
      <c r="O423" t="str">
        <v>Bushmills</v>
      </c>
      <c r="P423" t="str">
        <v>BUM</v>
      </c>
      <c r="Q423" t="str">
        <v>Bushmills Original Blend</v>
      </c>
      <c r="R423" t="str">
        <v>700ml</v>
      </c>
      <c r="S423">
        <v>6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  <row r="424" spans="11:30" x14ac:dyDescent="0.3">
      <c r="K424" s="287">
        <v>2</v>
      </c>
      <c r="L424" t="str">
        <v>23-SPWHI-07000066</v>
      </c>
      <c r="M424" t="str">
        <v>Proximo</v>
      </c>
      <c r="N424" t="str">
        <v>Irish Whiskey</v>
      </c>
      <c r="O424" t="str">
        <v>Bushmills</v>
      </c>
      <c r="P424" t="str">
        <v>BUM</v>
      </c>
      <c r="Q424" t="str">
        <v>Bushmills Black Bush Blend</v>
      </c>
      <c r="R424" t="str">
        <v>700ml</v>
      </c>
      <c r="S424">
        <v>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</row>
    <row r="425" spans="11:30" x14ac:dyDescent="0.3">
      <c r="K425" s="287">
        <v>2</v>
      </c>
      <c r="L425" t="str">
        <v>23-SPWHI-07000031</v>
      </c>
      <c r="M425" t="str">
        <v>Proximo</v>
      </c>
      <c r="N425" t="str">
        <v>Irish Whiskey</v>
      </c>
      <c r="O425" t="str">
        <v>Bushmills</v>
      </c>
      <c r="P425" t="str">
        <v>BUM</v>
      </c>
      <c r="Q425" t="str">
        <v>Bushmills Single Malt 10YO</v>
      </c>
      <c r="R425" t="str">
        <v>700ml</v>
      </c>
      <c r="S425">
        <v>6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</row>
    <row r="426" spans="11:30" x14ac:dyDescent="0.3">
      <c r="K426" s="287">
        <v>2</v>
      </c>
      <c r="L426" t="str">
        <v>23-SPWHI-07000197</v>
      </c>
      <c r="M426" t="str">
        <v>Proximo</v>
      </c>
      <c r="N426" t="str">
        <v>Irish Whiskey</v>
      </c>
      <c r="O426" t="str">
        <v>Bushmills</v>
      </c>
      <c r="P426" t="str">
        <v>BUM</v>
      </c>
      <c r="Q426" t="str">
        <v>Bushmills Single Malt 12YO</v>
      </c>
      <c r="R426" t="str">
        <v>700ml</v>
      </c>
      <c r="S426">
        <v>6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</row>
    <row r="427" spans="11:30" x14ac:dyDescent="0.3">
      <c r="K427" s="287">
        <v>2</v>
      </c>
      <c r="L427" t="str">
        <v>23-SPWHI-07005022</v>
      </c>
      <c r="M427" t="str">
        <v>Proximo</v>
      </c>
      <c r="N427" t="str">
        <v>Irish Whiskey</v>
      </c>
      <c r="O427" t="str">
        <v>Bushmills</v>
      </c>
      <c r="P427" t="str">
        <v>BUM</v>
      </c>
      <c r="Q427" t="str">
        <v>Bushmills Single Malt 16YO</v>
      </c>
      <c r="R427" t="str">
        <v>700ml</v>
      </c>
      <c r="S427">
        <v>6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</row>
    <row r="428" spans="11:30" x14ac:dyDescent="0.3">
      <c r="K428" s="287">
        <v>2</v>
      </c>
      <c r="L428" t="str">
        <v>23-SPWHI-07008268</v>
      </c>
      <c r="M428" t="str">
        <v>Proximo</v>
      </c>
      <c r="N428" t="str">
        <v>Irish Whiskey</v>
      </c>
      <c r="O428" t="str">
        <v>Bushmills</v>
      </c>
      <c r="P428" t="str">
        <v>BUM</v>
      </c>
      <c r="Q428" t="str">
        <v>Bushmills Single Malt 21YO</v>
      </c>
      <c r="R428" t="str">
        <v>700ml</v>
      </c>
      <c r="S428">
        <v>6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</row>
    <row r="429" spans="11:30" x14ac:dyDescent="0.3">
      <c r="K429" s="287">
        <v>2</v>
      </c>
      <c r="L429" t="str">
        <v>47-SPWHI-07000010</v>
      </c>
      <c r="M429" t="str">
        <v>Proximo</v>
      </c>
      <c r="N429" t="str">
        <v>Irish Whiskey</v>
      </c>
      <c r="O429" t="str">
        <v>The Sexton</v>
      </c>
      <c r="P429" t="str">
        <v>TST</v>
      </c>
      <c r="Q429" t="str">
        <v>Sexton Single Malt</v>
      </c>
      <c r="R429" t="str">
        <v>700ml</v>
      </c>
      <c r="S429">
        <v>6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</row>
    <row r="430" spans="11:30" x14ac:dyDescent="0.3">
      <c r="K430" s="287">
        <v>2</v>
      </c>
      <c r="L430" t="str">
        <v>37-SPWHI-07003251</v>
      </c>
      <c r="M430" t="str">
        <v>Campari</v>
      </c>
      <c r="N430" t="str">
        <v>American Whiskey</v>
      </c>
      <c r="O430" t="str">
        <v>Wild Turkey</v>
      </c>
      <c r="P430" t="str">
        <v>WTK</v>
      </c>
      <c r="Q430" t="str">
        <v>Wild Turkey Aged 8 YO</v>
      </c>
      <c r="R430" t="str">
        <v>700ml</v>
      </c>
      <c r="S430">
        <v>12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</row>
    <row r="431" spans="11:30" x14ac:dyDescent="0.3">
      <c r="K431" s="287">
        <v>2</v>
      </c>
      <c r="L431" t="str">
        <v>37-SPWHI-07507508</v>
      </c>
      <c r="M431" t="str">
        <v>Campari</v>
      </c>
      <c r="N431" t="str">
        <v>American Whiskey</v>
      </c>
      <c r="O431" t="str">
        <v>Wild Turkey</v>
      </c>
      <c r="P431" t="str">
        <v>WTK</v>
      </c>
      <c r="Q431" t="str">
        <v>Wild Turkey 101 Bourbon</v>
      </c>
      <c r="R431" t="str">
        <v>750ml</v>
      </c>
      <c r="S431">
        <v>12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</row>
    <row r="432" spans="11:30" x14ac:dyDescent="0.3">
      <c r="K432" s="287">
        <v>2</v>
      </c>
      <c r="L432" t="str">
        <v>37-SPWHI-07507503</v>
      </c>
      <c r="M432" t="str">
        <v>Campari</v>
      </c>
      <c r="N432" t="str">
        <v>American Whiskey</v>
      </c>
      <c r="O432" t="str">
        <v>Wild Turkey</v>
      </c>
      <c r="P432" t="str">
        <v>WTK</v>
      </c>
      <c r="Q432" t="str">
        <v>Wild Turkey Bourbon 750ml</v>
      </c>
      <c r="R432" t="str">
        <v>750ml</v>
      </c>
      <c r="S432">
        <v>12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</row>
    <row r="433" spans="11:30" x14ac:dyDescent="0.3">
      <c r="K433" s="287">
        <v>2</v>
      </c>
      <c r="L433" t="str">
        <v>37-SPWHI-10001006</v>
      </c>
      <c r="M433" t="str">
        <v>Campari</v>
      </c>
      <c r="N433" t="str">
        <v>American Whiskey</v>
      </c>
      <c r="O433" t="str">
        <v>Wild Turkey</v>
      </c>
      <c r="P433" t="str">
        <v>WTK</v>
      </c>
      <c r="Q433" t="str">
        <v>Wild Turkey Bourbon 1L</v>
      </c>
      <c r="R433" t="str">
        <v>1000ml</v>
      </c>
      <c r="S433">
        <v>12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</row>
    <row r="434" spans="11:30" x14ac:dyDescent="0.3">
      <c r="K434" s="287">
        <v>2</v>
      </c>
      <c r="L434" t="str">
        <v>37-SPWHI-07007019</v>
      </c>
      <c r="M434" t="str">
        <v>Campari</v>
      </c>
      <c r="N434" t="str">
        <v>American Whiskey</v>
      </c>
      <c r="O434" t="str">
        <v>Wild Turkey</v>
      </c>
      <c r="P434" t="str">
        <v>WTK</v>
      </c>
      <c r="Q434" t="str">
        <v>Wild Turkey Rye 40.5% 700ml</v>
      </c>
      <c r="R434" t="str">
        <v>700ml</v>
      </c>
      <c r="S434">
        <v>6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</row>
    <row r="435" spans="11:30" x14ac:dyDescent="0.3">
      <c r="K435" s="287">
        <v>2</v>
      </c>
      <c r="L435" t="str">
        <v>37-SPWHI-07500229</v>
      </c>
      <c r="M435" t="str">
        <v>Campari</v>
      </c>
      <c r="N435" t="str">
        <v>American Whiskey</v>
      </c>
      <c r="O435" t="str">
        <v>Wild Turkey</v>
      </c>
      <c r="P435" t="str">
        <v>WTK</v>
      </c>
      <c r="Q435" t="str">
        <v>Wild Turkey Rare Breed Bourbon 54.1%</v>
      </c>
      <c r="R435" t="str">
        <v>750ml</v>
      </c>
      <c r="S435">
        <v>6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</row>
    <row r="436" spans="11:30" x14ac:dyDescent="0.3">
      <c r="K436" s="287">
        <v>2</v>
      </c>
      <c r="L436" t="str">
        <v>37-SPWHI-07003268</v>
      </c>
      <c r="M436" t="str">
        <v>Campari</v>
      </c>
      <c r="N436" t="str">
        <v>American Whiskey</v>
      </c>
      <c r="O436" t="str">
        <v>Wild Turkey</v>
      </c>
      <c r="P436" t="str">
        <v>WTK</v>
      </c>
      <c r="Q436" t="str">
        <v>Wild Turkey Aged 12 Years GB</v>
      </c>
      <c r="R436" t="str">
        <v>700ml</v>
      </c>
      <c r="S436">
        <v>6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</row>
    <row r="437" spans="11:30" x14ac:dyDescent="0.3">
      <c r="K437" s="287">
        <v>2</v>
      </c>
      <c r="L437" t="str">
        <v>37-SPLIQ-07507506</v>
      </c>
      <c r="M437" t="str">
        <v>Campari</v>
      </c>
      <c r="N437" t="str">
        <v>American Whiskey</v>
      </c>
      <c r="O437" t="str">
        <v>Wild Turkey</v>
      </c>
      <c r="P437" t="str">
        <v>WTK</v>
      </c>
      <c r="Q437" t="str">
        <v>Wild Turkey American Honey 35.5%</v>
      </c>
      <c r="R437" t="str">
        <v>750ml</v>
      </c>
      <c r="S437">
        <v>12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</row>
    <row r="438" spans="11:30" x14ac:dyDescent="0.3">
      <c r="K438" s="287">
        <v>2</v>
      </c>
      <c r="L438" t="str">
        <v>37-WTWHI-07507507</v>
      </c>
      <c r="M438" t="str">
        <v>Campari</v>
      </c>
      <c r="N438" t="str">
        <v>American Whiskey</v>
      </c>
      <c r="O438" t="str">
        <v>Wild Turkey</v>
      </c>
      <c r="P438" t="str">
        <v>WTK</v>
      </c>
      <c r="Q438" t="str">
        <v>Wild Turkey Kentucky Spirit Single Barrel</v>
      </c>
      <c r="R438" t="str">
        <v>750ml</v>
      </c>
      <c r="S438">
        <v>6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</row>
    <row r="439" spans="11:30" x14ac:dyDescent="0.3">
      <c r="K439" s="287">
        <v>2</v>
      </c>
      <c r="L439" t="str">
        <v>39-SPWHI-07500007</v>
      </c>
      <c r="M439" t="str">
        <v>Campari</v>
      </c>
      <c r="N439" t="str">
        <v>American Whiskey</v>
      </c>
      <c r="O439" t="str">
        <v>Russell's</v>
      </c>
      <c r="P439" t="str">
        <v>WTK</v>
      </c>
      <c r="Q439" t="str">
        <v>Russell's Reserve Single Barrel</v>
      </c>
      <c r="R439" t="str">
        <v>750ml</v>
      </c>
      <c r="S439">
        <v>6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</row>
    <row r="440" spans="11:30" x14ac:dyDescent="0.3">
      <c r="K440" s="287">
        <v>2</v>
      </c>
      <c r="L440" t="str">
        <v>39-SPWHI-07507509</v>
      </c>
      <c r="M440" t="str">
        <v>Campari</v>
      </c>
      <c r="N440" t="str">
        <v>American Whiskey</v>
      </c>
      <c r="O440" t="str">
        <v>Russell's</v>
      </c>
      <c r="P440" t="str">
        <v>WTK</v>
      </c>
      <c r="Q440" t="str">
        <v>Russell's Reserve 10YO</v>
      </c>
      <c r="R440" t="str">
        <v>750ml</v>
      </c>
      <c r="S440">
        <v>6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</row>
    <row r="441" spans="11:30" x14ac:dyDescent="0.3">
      <c r="K441" s="287">
        <v>2</v>
      </c>
      <c r="L441" t="str">
        <v>75-SPWHI-07007038</v>
      </c>
      <c r="M441" t="str">
        <v>Independent</v>
      </c>
      <c r="N441" t="str">
        <v>American Whiskey</v>
      </c>
      <c r="O441" t="str">
        <v>Real Mccoy</v>
      </c>
      <c r="P441" t="str">
        <v>RMC</v>
      </c>
      <c r="Q441" t="str">
        <v>Real Mccoy Bourbon Whiskey</v>
      </c>
      <c r="R441" t="str">
        <v>700ml</v>
      </c>
      <c r="S441">
        <v>12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</row>
    <row r="442" spans="11:30" x14ac:dyDescent="0.3">
      <c r="K442" s="287">
        <v>2</v>
      </c>
      <c r="L442" t="str">
        <v>74-SPWHI-07000029</v>
      </c>
      <c r="M442" t="str">
        <v>Independent</v>
      </c>
      <c r="N442" t="str">
        <v>Japanese Whiskey</v>
      </c>
      <c r="O442" t="str">
        <v>Kaibutsu</v>
      </c>
      <c r="P442" t="str">
        <v>KAI</v>
      </c>
      <c r="Q442" t="str">
        <v>Kaibutsu Doragon 43%</v>
      </c>
      <c r="R442" t="str">
        <v>700ml</v>
      </c>
      <c r="S442">
        <v>12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</row>
    <row r="443" spans="11:30" x14ac:dyDescent="0.3">
      <c r="K443" s="287">
        <v>2</v>
      </c>
      <c r="L443" t="str">
        <v>74-SPWHI-07000012</v>
      </c>
      <c r="M443" t="str">
        <v>Independent</v>
      </c>
      <c r="N443" t="str">
        <v>Japanese Whiskey</v>
      </c>
      <c r="O443" t="str">
        <v>Kaibutsu</v>
      </c>
      <c r="P443" t="str">
        <v>KAI</v>
      </c>
      <c r="Q443" t="str">
        <v>Kaibutsu Monki 43%</v>
      </c>
      <c r="R443" t="str">
        <v>700ml</v>
      </c>
      <c r="S443">
        <v>12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</row>
    <row r="444" spans="11:30" x14ac:dyDescent="0.3">
      <c r="K444" s="287">
        <v>2</v>
      </c>
      <c r="L444" t="str">
        <v>45-SPRUM-07000051</v>
      </c>
      <c r="M444" t="str">
        <v>Campari</v>
      </c>
      <c r="N444" t="str">
        <v>Cachaca</v>
      </c>
      <c r="O444" t="str">
        <v>Sagatiba</v>
      </c>
      <c r="P444" t="str">
        <v>SGT</v>
      </c>
      <c r="Q444" t="str">
        <v>Sagatiba Cachaca</v>
      </c>
      <c r="R444" t="str">
        <v>700ml</v>
      </c>
      <c r="S444">
        <v>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</row>
    <row r="445" spans="11:30" x14ac:dyDescent="0.3">
      <c r="K445" s="287">
        <v>2</v>
      </c>
      <c r="L445" t="str">
        <v>40-SPRUM-07505400</v>
      </c>
      <c r="M445" t="str">
        <v>Campari</v>
      </c>
      <c r="N445" t="str">
        <v>RUM</v>
      </c>
      <c r="O445" t="str">
        <v>Appleton</v>
      </c>
      <c r="P445" t="str">
        <v>APT</v>
      </c>
      <c r="Q445" t="str">
        <v>Appleton White Jamaican</v>
      </c>
      <c r="R445" t="str">
        <v>750ml</v>
      </c>
      <c r="S445">
        <v>12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</row>
    <row r="446" spans="11:30" x14ac:dyDescent="0.3">
      <c r="K446" s="287">
        <v>2</v>
      </c>
      <c r="L446" t="str">
        <v>40-SPRUM-07507404</v>
      </c>
      <c r="M446" t="str">
        <v>Campari</v>
      </c>
      <c r="N446" t="str">
        <v>RUM</v>
      </c>
      <c r="O446" t="str">
        <v>Appleton</v>
      </c>
      <c r="P446" t="str">
        <v>APT</v>
      </c>
      <c r="Q446" t="str">
        <v>Appleton Special Dark Jamaican</v>
      </c>
      <c r="R446" t="str">
        <v>750ml</v>
      </c>
      <c r="S446">
        <v>12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</row>
    <row r="447" spans="11:30" x14ac:dyDescent="0.3">
      <c r="K447" s="287">
        <v>2</v>
      </c>
      <c r="L447" t="str">
        <v>40-SPRUM-07500403</v>
      </c>
      <c r="M447" t="str">
        <v>Campari</v>
      </c>
      <c r="N447" t="str">
        <v>RUM</v>
      </c>
      <c r="O447" t="str">
        <v>Appleton</v>
      </c>
      <c r="P447" t="str">
        <v>APT</v>
      </c>
      <c r="Q447" t="str">
        <v>Appleton Estate Reserve Jamaican</v>
      </c>
      <c r="R447" t="str">
        <v>750ml</v>
      </c>
      <c r="S447">
        <v>12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</row>
    <row r="448" spans="11:30" x14ac:dyDescent="0.3">
      <c r="K448" s="287">
        <v>2</v>
      </c>
      <c r="L448" t="str">
        <v>40-SPRUM-07503406</v>
      </c>
      <c r="M448" t="str">
        <v>Campari</v>
      </c>
      <c r="N448" t="str">
        <v>RUM</v>
      </c>
      <c r="O448" t="str">
        <v>Appleton</v>
      </c>
      <c r="P448" t="str">
        <v>APT</v>
      </c>
      <c r="Q448" t="str">
        <v>Appleton Estate Signature Jamaican Blend</v>
      </c>
      <c r="R448" t="str">
        <v>750ml</v>
      </c>
      <c r="S448">
        <v>12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</row>
    <row r="449" spans="11:30" x14ac:dyDescent="0.3">
      <c r="K449" s="287">
        <v>2</v>
      </c>
      <c r="L449" t="str">
        <v>40-SPRUM-07500408</v>
      </c>
      <c r="M449" t="str">
        <v>Campari</v>
      </c>
      <c r="N449" t="str">
        <v>RUM</v>
      </c>
      <c r="O449" t="str">
        <v>Appleton</v>
      </c>
      <c r="P449" t="str">
        <v>APT</v>
      </c>
      <c r="Q449" t="str">
        <v>Appleton Estate 12YO Rare Cask</v>
      </c>
      <c r="R449" t="str">
        <v>750ml</v>
      </c>
      <c r="S449">
        <v>12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</row>
    <row r="450" spans="11:30" x14ac:dyDescent="0.3">
      <c r="K450" s="287">
        <v>2</v>
      </c>
      <c r="L450" t="str">
        <v>40-SPRUM-07504405</v>
      </c>
      <c r="M450" t="str">
        <v>Campari</v>
      </c>
      <c r="N450" t="str">
        <v>RUM</v>
      </c>
      <c r="O450" t="str">
        <v>Appleton</v>
      </c>
      <c r="P450" t="str">
        <v>APT</v>
      </c>
      <c r="Q450" t="str">
        <v>Appleton Estate 21YO Jamaican</v>
      </c>
      <c r="R450" t="str">
        <v>750ml</v>
      </c>
      <c r="S450">
        <v>6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</row>
    <row r="451" spans="11:30" x14ac:dyDescent="0.3">
      <c r="K451" s="287">
        <v>2</v>
      </c>
      <c r="L451" t="str">
        <v>40-SPRUM-07502400</v>
      </c>
      <c r="M451" t="str">
        <v>Campari</v>
      </c>
      <c r="N451" t="str">
        <v>RUM</v>
      </c>
      <c r="O451" t="str">
        <v>Appleton</v>
      </c>
      <c r="P451" t="str">
        <v>APT</v>
      </c>
      <c r="Q451" t="str">
        <v>Appleton Estate 30YO Jamaican</v>
      </c>
      <c r="R451" t="str">
        <v>750ml</v>
      </c>
      <c r="S451">
        <v>6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</row>
    <row r="452" spans="11:30" x14ac:dyDescent="0.3">
      <c r="K452" s="287">
        <v>2</v>
      </c>
      <c r="L452" t="str">
        <v>40-SPRUM-07517404</v>
      </c>
      <c r="M452" t="str">
        <v>Campari</v>
      </c>
      <c r="N452" t="str">
        <v>RUM</v>
      </c>
      <c r="O452" t="str">
        <v>Kingston</v>
      </c>
      <c r="P452" t="str">
        <v>KIN</v>
      </c>
      <c r="Q452" t="str">
        <v>Kingston 62 Jamaica Gold Rum</v>
      </c>
      <c r="R452" t="str">
        <v>750ml</v>
      </c>
      <c r="S452">
        <v>12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</row>
    <row r="453" spans="11:30" x14ac:dyDescent="0.3">
      <c r="K453" s="287">
        <v>2</v>
      </c>
      <c r="L453" t="str">
        <v>40-SPRUM-07515400</v>
      </c>
      <c r="M453" t="str">
        <v>Campari</v>
      </c>
      <c r="N453" t="str">
        <v>RUM</v>
      </c>
      <c r="O453" t="str">
        <v>Kingston</v>
      </c>
      <c r="P453" t="str">
        <v>KIN</v>
      </c>
      <c r="Q453" t="str">
        <v>Kingston 62 Jamaica White Rum</v>
      </c>
      <c r="R453" t="str">
        <v>750ml</v>
      </c>
      <c r="S453">
        <v>12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</row>
    <row r="454" spans="11:30" x14ac:dyDescent="0.3">
      <c r="K454" s="287">
        <v>2</v>
      </c>
      <c r="L454" t="str">
        <v>30-SPRUM-07005168</v>
      </c>
      <c r="M454" t="str">
        <v>RC</v>
      </c>
      <c r="N454" t="str">
        <v>RUM</v>
      </c>
      <c r="O454" t="str">
        <v>Mount Gay</v>
      </c>
      <c r="P454" t="str">
        <v>MGY</v>
      </c>
      <c r="Q454" t="str">
        <v>Mt Gay Eclipse Barbados</v>
      </c>
      <c r="R454" t="str">
        <v>700ml</v>
      </c>
      <c r="S454">
        <v>6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</row>
    <row r="455" spans="11:30" x14ac:dyDescent="0.3">
      <c r="K455" s="287">
        <v>2</v>
      </c>
      <c r="L455" t="str">
        <v>30-SPRUM-07003508</v>
      </c>
      <c r="M455" t="str">
        <v>RC</v>
      </c>
      <c r="N455" t="str">
        <v>RUM</v>
      </c>
      <c r="O455" t="str">
        <v>Mount Gay</v>
      </c>
      <c r="P455" t="str">
        <v>MGY</v>
      </c>
      <c r="Q455" t="str">
        <v>Mt Gay Black Barrel Barbados</v>
      </c>
      <c r="R455" t="str">
        <v>700ml</v>
      </c>
      <c r="S455">
        <v>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</row>
    <row r="456" spans="11:30" x14ac:dyDescent="0.3">
      <c r="K456" s="287">
        <v>2</v>
      </c>
      <c r="L456" t="str">
        <v>30-SPRUM-07003502</v>
      </c>
      <c r="M456" t="str">
        <v>RC</v>
      </c>
      <c r="N456" t="str">
        <v>RUM</v>
      </c>
      <c r="O456" t="str">
        <v>Mount Gay</v>
      </c>
      <c r="P456" t="str">
        <v>MGY</v>
      </c>
      <c r="Q456" t="str">
        <v>Mt Gay XO Barbados</v>
      </c>
      <c r="R456" t="str">
        <v>700ml</v>
      </c>
      <c r="S456">
        <v>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</row>
    <row r="457" spans="11:30" x14ac:dyDescent="0.3">
      <c r="K457" s="287">
        <v>2</v>
      </c>
      <c r="L457" t="str">
        <v>30-SPRUM-07002463</v>
      </c>
      <c r="M457" t="str">
        <v>RC</v>
      </c>
      <c r="N457" t="str">
        <v>RUM</v>
      </c>
      <c r="O457" t="str">
        <v>Mount Gay</v>
      </c>
      <c r="P457" t="str">
        <v>MGY</v>
      </c>
      <c r="Q457" t="str">
        <v>Mt Gay Estate Rum</v>
      </c>
      <c r="R457" t="str">
        <v>700ml</v>
      </c>
      <c r="S457">
        <v>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</row>
    <row r="458" spans="11:30" x14ac:dyDescent="0.3">
      <c r="K458" s="287">
        <v>2</v>
      </c>
      <c r="L458" t="str">
        <v>07-SPRUM-07000534</v>
      </c>
      <c r="M458" t="str">
        <v>TEG</v>
      </c>
      <c r="N458" t="str">
        <v>RUM</v>
      </c>
      <c r="O458" t="str">
        <v>Brugal</v>
      </c>
      <c r="P458" t="str">
        <v>BRU</v>
      </c>
      <c r="Q458" t="str">
        <v>Brugal Supremo Blanco White Rum</v>
      </c>
      <c r="R458" t="str">
        <v>700ml</v>
      </c>
      <c r="S458">
        <v>12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</row>
    <row r="459" spans="11:30" x14ac:dyDescent="0.3">
      <c r="K459" s="287">
        <v>2</v>
      </c>
      <c r="L459" t="str">
        <v>07-SPRUM-07001468</v>
      </c>
      <c r="M459" t="str">
        <v>TEG</v>
      </c>
      <c r="N459" t="str">
        <v>RUM</v>
      </c>
      <c r="O459" t="str">
        <v>Brugal</v>
      </c>
      <c r="P459" t="str">
        <v>BRU</v>
      </c>
      <c r="Q459" t="str">
        <v>Brugal Anejo Superior Rum</v>
      </c>
      <c r="R459" t="str">
        <v>700ml</v>
      </c>
      <c r="S459">
        <v>6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</row>
    <row r="460" spans="11:30" x14ac:dyDescent="0.3">
      <c r="K460" s="287">
        <v>2</v>
      </c>
      <c r="L460" t="str">
        <v>07-SPRUM-07002960</v>
      </c>
      <c r="M460" t="str">
        <v>TEG</v>
      </c>
      <c r="N460" t="str">
        <v>RUM</v>
      </c>
      <c r="O460" t="str">
        <v>Brugal</v>
      </c>
      <c r="P460" t="str">
        <v>BRU</v>
      </c>
      <c r="Q460" t="str">
        <v>Brugal 1888 Dominican</v>
      </c>
      <c r="R460" t="str">
        <v>700ml</v>
      </c>
      <c r="S460">
        <v>6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</row>
    <row r="461" spans="11:30" x14ac:dyDescent="0.3">
      <c r="K461" s="287">
        <v>2</v>
      </c>
      <c r="L461" t="str">
        <v>21-SPRUM-07003069</v>
      </c>
      <c r="M461" t="str">
        <v>Proximo</v>
      </c>
      <c r="N461" t="str">
        <v>RUM</v>
      </c>
      <c r="O461" t="str">
        <v>Kraken</v>
      </c>
      <c r="P461" t="str">
        <v>KKR</v>
      </c>
      <c r="Q461" t="str">
        <v>Kraken Black Spiced</v>
      </c>
      <c r="R461" t="str">
        <v>700ml</v>
      </c>
      <c r="S461">
        <v>6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</row>
    <row r="462" spans="11:30" x14ac:dyDescent="0.3">
      <c r="K462" s="287">
        <v>2</v>
      </c>
      <c r="L462" t="str">
        <v>63-SPRUM-07000050</v>
      </c>
      <c r="M462" t="str">
        <v>Independent</v>
      </c>
      <c r="N462" t="str">
        <v>RUM</v>
      </c>
      <c r="O462" t="str">
        <v>Matusalem</v>
      </c>
      <c r="P462" t="str">
        <v>MAT</v>
      </c>
      <c r="Q462" t="str">
        <v>Matusalem Platino Rum</v>
      </c>
      <c r="R462" t="str">
        <v>700ml</v>
      </c>
      <c r="S462">
        <v>6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</row>
    <row r="463" spans="11:30" x14ac:dyDescent="0.3">
      <c r="K463" s="287">
        <v>2</v>
      </c>
      <c r="L463" t="str">
        <v>63-SPRUM-07000053</v>
      </c>
      <c r="M463" t="str">
        <v>Independent</v>
      </c>
      <c r="N463" t="str">
        <v>RUM</v>
      </c>
      <c r="O463" t="str">
        <v>Matusalem</v>
      </c>
      <c r="P463" t="str">
        <v>MAT</v>
      </c>
      <c r="Q463" t="str">
        <v>Matusalem Solera 7 Rum</v>
      </c>
      <c r="R463" t="str">
        <v>700ml</v>
      </c>
      <c r="S463">
        <v>6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</row>
    <row r="464" spans="11:30" x14ac:dyDescent="0.3">
      <c r="K464" s="287">
        <v>2</v>
      </c>
      <c r="L464" t="str">
        <v>63-SPRUM-07000055</v>
      </c>
      <c r="M464" t="str">
        <v>Independent</v>
      </c>
      <c r="N464" t="str">
        <v>RUM</v>
      </c>
      <c r="O464" t="str">
        <v>Matusalem</v>
      </c>
      <c r="P464" t="str">
        <v>MAT</v>
      </c>
      <c r="Q464" t="str">
        <v>Matusalem Gran Reserva 15 Rum</v>
      </c>
      <c r="R464" t="str">
        <v>700ml</v>
      </c>
      <c r="S464">
        <v>6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</row>
    <row r="465" spans="11:30" x14ac:dyDescent="0.3">
      <c r="K465" s="287">
        <v>2</v>
      </c>
      <c r="L465" t="str">
        <v>63-SPRUM-07000052</v>
      </c>
      <c r="M465" t="str">
        <v>Independent</v>
      </c>
      <c r="N465" t="str">
        <v>RUM</v>
      </c>
      <c r="O465" t="str">
        <v>Matusalem</v>
      </c>
      <c r="P465" t="str">
        <v>MAT</v>
      </c>
      <c r="Q465" t="str">
        <v>Matusalem Gran Reserva 23 Rum</v>
      </c>
      <c r="R465" t="str">
        <v>700ml</v>
      </c>
      <c r="S465">
        <v>3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</row>
    <row r="466" spans="11:30" x14ac:dyDescent="0.3">
      <c r="K466" s="287">
        <v>2</v>
      </c>
      <c r="L466" t="str">
        <v>63-SPRUM-07010055</v>
      </c>
      <c r="M466" t="str">
        <v>Independent</v>
      </c>
      <c r="N466" t="str">
        <v>RUM</v>
      </c>
      <c r="O466" t="str">
        <v>Matusalem</v>
      </c>
      <c r="P466" t="str">
        <v>MAT</v>
      </c>
      <c r="Q466" t="str">
        <v>Matusalem Gran Reserva Lefebre Rum</v>
      </c>
      <c r="R466" t="str">
        <v>700ml</v>
      </c>
      <c r="S466">
        <v>3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</row>
    <row r="467" spans="11:30" x14ac:dyDescent="0.3">
      <c r="K467" s="287">
        <v>2</v>
      </c>
      <c r="L467" t="str">
        <v>63-SPRUM-07000057</v>
      </c>
      <c r="M467" t="str">
        <v>Independent</v>
      </c>
      <c r="N467" t="str">
        <v>RUM</v>
      </c>
      <c r="O467" t="str">
        <v>Matusalem</v>
      </c>
      <c r="P467" t="str">
        <v>MAT</v>
      </c>
      <c r="Q467" t="str">
        <v>Matusalem Insolito Rum</v>
      </c>
      <c r="R467" t="str">
        <v>700ml</v>
      </c>
      <c r="S467">
        <v>3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</row>
    <row r="468" spans="11:30" x14ac:dyDescent="0.3">
      <c r="K468" s="287">
        <v>2</v>
      </c>
      <c r="L468" t="str">
        <v>24-SPBRA-03758190</v>
      </c>
      <c r="M468" t="str">
        <v>RC</v>
      </c>
      <c r="N468" t="str">
        <v>Brandy and Cognac</v>
      </c>
      <c r="O468" t="str">
        <v>Remy</v>
      </c>
      <c r="P468" t="str">
        <v>RMM</v>
      </c>
      <c r="Q468" t="str">
        <v>Remy Martin VSOP 375ml</v>
      </c>
      <c r="R468" t="str">
        <v>375ml</v>
      </c>
      <c r="S468">
        <v>12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</row>
    <row r="469" spans="11:30" x14ac:dyDescent="0.3">
      <c r="K469" s="287">
        <v>2</v>
      </c>
      <c r="L469" t="str">
        <v>24-SPBRA-07000427</v>
      </c>
      <c r="M469" t="str">
        <v>RC</v>
      </c>
      <c r="N469" t="str">
        <v>Brandy and Cognac</v>
      </c>
      <c r="O469" t="str">
        <v>Remy</v>
      </c>
      <c r="P469" t="str">
        <v>RMM</v>
      </c>
      <c r="Q469" t="str">
        <v>Remy Martin VSOP 700ml</v>
      </c>
      <c r="R469" t="str">
        <v>700ml</v>
      </c>
      <c r="S469">
        <v>12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</row>
    <row r="470" spans="11:30" x14ac:dyDescent="0.3">
      <c r="K470" s="287">
        <v>2</v>
      </c>
      <c r="L470" t="str">
        <v>24-SPBRA-07004581</v>
      </c>
      <c r="M470" t="str">
        <v>RC</v>
      </c>
      <c r="N470" t="str">
        <v>Brandy and Cognac</v>
      </c>
      <c r="O470" t="str">
        <v>Remy</v>
      </c>
      <c r="P470" t="str">
        <v>RMM</v>
      </c>
      <c r="Q470" t="str">
        <v>Remy Martin XO 700ml</v>
      </c>
      <c r="R470" t="str">
        <v>700ml</v>
      </c>
      <c r="S470">
        <v>12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</row>
    <row r="471" spans="11:30" x14ac:dyDescent="0.3">
      <c r="K471" s="287">
        <v>2</v>
      </c>
      <c r="L471" t="str">
        <v>24-SPBRA-07002463</v>
      </c>
      <c r="M471" t="str">
        <v>RC</v>
      </c>
      <c r="N471" t="str">
        <v>Brandy and Cognac</v>
      </c>
      <c r="O471" t="str">
        <v>Remy</v>
      </c>
      <c r="P471" t="str">
        <v>RMM</v>
      </c>
      <c r="Q471" t="str">
        <v>Remy Martin XO Night 700ml</v>
      </c>
      <c r="R471" t="str">
        <v>700ml</v>
      </c>
      <c r="S471">
        <v>12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</row>
    <row r="472" spans="11:30" x14ac:dyDescent="0.3">
      <c r="K472" s="287">
        <v>2</v>
      </c>
      <c r="L472" t="str">
        <v>24-SPBRA-07005366</v>
      </c>
      <c r="M472" t="str">
        <v>RC</v>
      </c>
      <c r="N472" t="str">
        <v>Brandy and Cognac</v>
      </c>
      <c r="O472" t="str">
        <v>Remy</v>
      </c>
      <c r="P472" t="str">
        <v>RMM</v>
      </c>
      <c r="Q472" t="str">
        <v>Remy Martin 1738</v>
      </c>
      <c r="R472" t="str">
        <v>700ml</v>
      </c>
      <c r="S472">
        <v>12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</row>
    <row r="473" spans="11:30" x14ac:dyDescent="0.3">
      <c r="K473" s="287">
        <v>2</v>
      </c>
      <c r="L473" t="str">
        <v>27-SPBRA-07007452</v>
      </c>
      <c r="M473" t="str">
        <v>RC</v>
      </c>
      <c r="N473" t="str">
        <v>Brandy and Cognac</v>
      </c>
      <c r="O473" t="str">
        <v>LOUIS XIII</v>
      </c>
      <c r="P473" t="str">
        <v>RMM</v>
      </c>
      <c r="Q473" t="str">
        <v>Remy Martin Louis XIII 700ml</v>
      </c>
      <c r="R473" t="str">
        <v>700ml</v>
      </c>
      <c r="S473">
        <v>3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</row>
    <row r="474" spans="11:30" x14ac:dyDescent="0.3">
      <c r="K474" s="287">
        <v>2</v>
      </c>
      <c r="L474" t="str">
        <v>27-SPBRA-15008565</v>
      </c>
      <c r="M474" t="str">
        <v>RC</v>
      </c>
      <c r="N474" t="str">
        <v>Brandy and Cognac</v>
      </c>
      <c r="O474" t="str">
        <v>LOUIS XIII</v>
      </c>
      <c r="P474" t="str">
        <v>RMM</v>
      </c>
      <c r="Q474" t="str">
        <v>Louis XIII Magnum 1.5L</v>
      </c>
      <c r="R474" t="str">
        <v>1500ml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</row>
    <row r="475" spans="11:30" x14ac:dyDescent="0.3">
      <c r="K475" s="287">
        <v>2</v>
      </c>
      <c r="L475" t="str">
        <v>27-SPBRA-30008169</v>
      </c>
      <c r="M475" t="str">
        <v>RC</v>
      </c>
      <c r="N475" t="str">
        <v>Brandy and Cognac</v>
      </c>
      <c r="O475" t="str">
        <v>LOUIS XIII</v>
      </c>
      <c r="P475" t="str">
        <v>RMM</v>
      </c>
      <c r="Q475" t="str">
        <v>Louis XIII Decanter Jeroboam 3L</v>
      </c>
      <c r="R475" t="str">
        <v>3000ml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</row>
    <row r="476" spans="11:30" x14ac:dyDescent="0.3">
      <c r="K476" s="287">
        <v>2</v>
      </c>
      <c r="L476" t="str">
        <v>27-SPBRA-60000155</v>
      </c>
      <c r="M476" t="str">
        <v>RC</v>
      </c>
      <c r="N476" t="str">
        <v>Brandy and Cognac</v>
      </c>
      <c r="O476" t="str">
        <v>LOUIS XIII</v>
      </c>
      <c r="P476" t="str">
        <v>RMM</v>
      </c>
      <c r="Q476" t="str">
        <v>Louis XIII Mathusalem 6L</v>
      </c>
      <c r="R476" t="str">
        <v>6000ml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</row>
    <row r="477" spans="11:30" x14ac:dyDescent="0.3">
      <c r="K477" s="287">
        <v>2</v>
      </c>
      <c r="L477" t="str">
        <v>26-SPBRA-07002153</v>
      </c>
      <c r="M477" t="str">
        <v>RC</v>
      </c>
      <c r="N477" t="str">
        <v>Brandy and Cognac</v>
      </c>
      <c r="O477" t="str">
        <v>St Remy</v>
      </c>
      <c r="P477" t="str">
        <v>RMM</v>
      </c>
      <c r="Q477" t="str">
        <v>St Remy VSOP</v>
      </c>
      <c r="R477" t="str">
        <v>700ml</v>
      </c>
      <c r="S477">
        <v>12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</row>
    <row r="478" spans="11:30" x14ac:dyDescent="0.3">
      <c r="K478" s="287">
        <v>2</v>
      </c>
      <c r="L478" t="str">
        <v>26-SPBRA-07002603</v>
      </c>
      <c r="M478" t="str">
        <v>RC</v>
      </c>
      <c r="N478" t="str">
        <v>Brandy and Cognac</v>
      </c>
      <c r="O478" t="str">
        <v>St Remy</v>
      </c>
      <c r="P478" t="str">
        <v>RMM</v>
      </c>
      <c r="Q478" t="str">
        <v>St Remy XO</v>
      </c>
      <c r="R478" t="str">
        <v>700ml</v>
      </c>
      <c r="S478">
        <v>12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</row>
    <row r="479" spans="11:30" x14ac:dyDescent="0.3">
      <c r="K479" s="287">
        <v>2</v>
      </c>
      <c r="L479" t="str">
        <v>01-SPVOD-07008530</v>
      </c>
      <c r="M479" t="str">
        <v>Lucas Bols</v>
      </c>
      <c r="N479" t="str">
        <v>Vodka</v>
      </c>
      <c r="O479" t="str">
        <v>Bols Vodka</v>
      </c>
      <c r="P479" t="str">
        <v>BLV</v>
      </c>
      <c r="Q479" t="str">
        <v>Bols Vodka 700ml</v>
      </c>
      <c r="R479" t="str">
        <v>700ml</v>
      </c>
      <c r="S479">
        <v>12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</row>
    <row r="480" spans="11:30" x14ac:dyDescent="0.3">
      <c r="K480" s="287">
        <v>2</v>
      </c>
      <c r="L480" t="str">
        <v>01-SPVOD-10008547</v>
      </c>
      <c r="M480" t="str">
        <v>Lucas Bols</v>
      </c>
      <c r="N480" t="str">
        <v>Vodka</v>
      </c>
      <c r="O480" t="str">
        <v>Bols Vodka</v>
      </c>
      <c r="P480" t="str">
        <v>BLV</v>
      </c>
      <c r="Q480" t="str">
        <v>Bols Vodka 1L</v>
      </c>
      <c r="R480" t="str">
        <v>1000ml</v>
      </c>
      <c r="S480">
        <v>6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</row>
    <row r="481" spans="11:30" x14ac:dyDescent="0.3">
      <c r="K481" s="287">
        <v>2</v>
      </c>
      <c r="L481" t="str">
        <v>34-SPVOD-01808261</v>
      </c>
      <c r="M481" t="str">
        <v>Campari</v>
      </c>
      <c r="N481" t="str">
        <v>Vodka</v>
      </c>
      <c r="O481" t="str">
        <v>Skyy</v>
      </c>
      <c r="P481" t="str">
        <v>SKY</v>
      </c>
      <c r="Q481" t="str">
        <v>Skyy 180ml</v>
      </c>
      <c r="R481" t="str">
        <v>180ml</v>
      </c>
      <c r="S481">
        <v>12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</row>
    <row r="482" spans="11:30" x14ac:dyDescent="0.3">
      <c r="K482" s="287">
        <v>2</v>
      </c>
      <c r="L482" t="str">
        <v>34-SPVOD-07507004</v>
      </c>
      <c r="M482" t="str">
        <v>Campari</v>
      </c>
      <c r="N482" t="str">
        <v>Vodka</v>
      </c>
      <c r="O482" t="str">
        <v>Skyy</v>
      </c>
      <c r="P482" t="str">
        <v>SKY</v>
      </c>
      <c r="Q482" t="str">
        <v>Skyy 750ml</v>
      </c>
      <c r="R482" t="str">
        <v>750ml</v>
      </c>
      <c r="S482">
        <v>12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</row>
    <row r="483" spans="11:30" x14ac:dyDescent="0.3">
      <c r="K483" s="287">
        <v>2</v>
      </c>
      <c r="L483" t="str">
        <v>34-SPVOD-10001002</v>
      </c>
      <c r="M483" t="str">
        <v>Campari</v>
      </c>
      <c r="N483" t="str">
        <v>Vodka</v>
      </c>
      <c r="O483" t="str">
        <v>Skyy</v>
      </c>
      <c r="P483" t="str">
        <v>SKY</v>
      </c>
      <c r="Q483" t="str">
        <v>Skyy 1L</v>
      </c>
      <c r="R483" t="str">
        <v>1000ml</v>
      </c>
      <c r="S483">
        <v>12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</row>
    <row r="484" spans="11:30" x14ac:dyDescent="0.3">
      <c r="K484" s="287">
        <v>2</v>
      </c>
      <c r="L484" t="str">
        <v>34-SPVOD-07017004</v>
      </c>
      <c r="M484" t="str">
        <v>Campari</v>
      </c>
      <c r="N484" t="str">
        <v>Vodka</v>
      </c>
      <c r="O484" t="str">
        <v>Skyy</v>
      </c>
      <c r="P484" t="str">
        <v>SKY</v>
      </c>
      <c r="Q484" t="str">
        <v>Skyy Neptune</v>
      </c>
      <c r="R484" t="str">
        <v>700ml</v>
      </c>
      <c r="S484">
        <v>12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</row>
    <row r="485" spans="11:30" x14ac:dyDescent="0.3">
      <c r="K485" s="287">
        <v>2</v>
      </c>
      <c r="L485" t="str">
        <v>34-SPLIQ-07007012</v>
      </c>
      <c r="M485" t="str">
        <v>Campari</v>
      </c>
      <c r="N485" t="str">
        <v>Vodka</v>
      </c>
      <c r="O485" t="str">
        <v>Skyy</v>
      </c>
      <c r="P485" t="str">
        <v>SKY</v>
      </c>
      <c r="Q485" t="str">
        <v>Skyy Citrus</v>
      </c>
      <c r="R485" t="str">
        <v>700ml</v>
      </c>
      <c r="S485">
        <v>6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</row>
    <row r="486" spans="11:30" x14ac:dyDescent="0.3">
      <c r="K486" s="287">
        <v>2</v>
      </c>
      <c r="L486" t="str">
        <v>34-SPLIQ-07007036</v>
      </c>
      <c r="M486" t="str">
        <v>Campari</v>
      </c>
      <c r="N486" t="str">
        <v>Vodka</v>
      </c>
      <c r="O486" t="str">
        <v>Skyy</v>
      </c>
      <c r="P486" t="str">
        <v>SKY</v>
      </c>
      <c r="Q486" t="str">
        <v>Skyy Raspberry</v>
      </c>
      <c r="R486" t="str">
        <v>700ml</v>
      </c>
      <c r="S486">
        <v>6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</row>
    <row r="487" spans="11:30" x14ac:dyDescent="0.3">
      <c r="K487" s="287">
        <v>2</v>
      </c>
      <c r="L487" t="str">
        <v>34-SPLIQ-07007050</v>
      </c>
      <c r="M487" t="str">
        <v>Campari</v>
      </c>
      <c r="N487" t="str">
        <v>Vodka</v>
      </c>
      <c r="O487" t="str">
        <v>Skyy</v>
      </c>
      <c r="P487" t="str">
        <v>SKY</v>
      </c>
      <c r="Q487" t="str">
        <v>Skyy Passionfruit</v>
      </c>
      <c r="R487" t="str">
        <v>700ml</v>
      </c>
      <c r="S487">
        <v>6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</row>
    <row r="488" spans="11:30" x14ac:dyDescent="0.3">
      <c r="K488" s="287">
        <v>2</v>
      </c>
      <c r="L488" t="str">
        <v>34-SPVOD-07001021</v>
      </c>
      <c r="M488" t="str">
        <v>Campari</v>
      </c>
      <c r="N488" t="str">
        <v>Vodka</v>
      </c>
      <c r="O488" t="str">
        <v>Skyy</v>
      </c>
      <c r="P488" t="str">
        <v>SKY</v>
      </c>
      <c r="Q488" t="str">
        <v>Skyy 90 Luxury</v>
      </c>
      <c r="R488" t="str">
        <v>700ml</v>
      </c>
      <c r="S488">
        <v>6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</row>
    <row r="489" spans="11:30" x14ac:dyDescent="0.3">
      <c r="K489" s="287">
        <v>2</v>
      </c>
      <c r="L489" t="str">
        <v>65-SPVOD-07507828</v>
      </c>
      <c r="M489" t="str">
        <v>Proximo</v>
      </c>
      <c r="N489" t="str">
        <v>Vodka</v>
      </c>
      <c r="O489" t="str">
        <v>Hangar</v>
      </c>
      <c r="P489" t="str">
        <v>HG1</v>
      </c>
      <c r="Q489" t="str">
        <v>Hangar 1 Straight Vodka</v>
      </c>
      <c r="R489" t="str">
        <v>750ml</v>
      </c>
      <c r="S489">
        <v>12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</row>
    <row r="490" spans="11:30" x14ac:dyDescent="0.3">
      <c r="K490" s="287">
        <v>2</v>
      </c>
      <c r="L490" t="str">
        <v>65-SPVOD-07507842</v>
      </c>
      <c r="M490" t="str">
        <v>Proximo</v>
      </c>
      <c r="N490" t="str">
        <v>Vodka</v>
      </c>
      <c r="O490" t="str">
        <v>Hangar</v>
      </c>
      <c r="P490" t="str">
        <v>HG1</v>
      </c>
      <c r="Q490" t="str">
        <v>Hangar 1 Buddha'S Hand Citron Vodka</v>
      </c>
      <c r="R490" t="str">
        <v>750ml</v>
      </c>
      <c r="S490">
        <v>12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</row>
    <row r="491" spans="11:30" x14ac:dyDescent="0.3">
      <c r="K491" s="287">
        <v>2</v>
      </c>
      <c r="L491" t="str">
        <v>65-SPVOD-07507866</v>
      </c>
      <c r="M491" t="str">
        <v>Proximo</v>
      </c>
      <c r="N491" t="str">
        <v>Vodka</v>
      </c>
      <c r="O491" t="str">
        <v>Hangar</v>
      </c>
      <c r="P491" t="str">
        <v>HG1</v>
      </c>
      <c r="Q491" t="str">
        <v>Hangar 1 Mandarin Blossom Vodka</v>
      </c>
      <c r="R491" t="str">
        <v>750ml</v>
      </c>
      <c r="S491">
        <v>12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</row>
    <row r="492" spans="11:30" x14ac:dyDescent="0.3">
      <c r="K492" s="287">
        <v>2</v>
      </c>
      <c r="L492" t="str">
        <v>65-SPVOD-07507361</v>
      </c>
      <c r="M492" t="str">
        <v>Proximo</v>
      </c>
      <c r="N492" t="str">
        <v>Vodka</v>
      </c>
      <c r="O492" t="str">
        <v>Hangar</v>
      </c>
      <c r="P492" t="str">
        <v>HG1</v>
      </c>
      <c r="Q492" t="str">
        <v>Hangar 1 Rose Vodka</v>
      </c>
      <c r="R492" t="str">
        <v>750ml</v>
      </c>
      <c r="S492">
        <v>12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</row>
    <row r="493" spans="11:30" x14ac:dyDescent="0.3">
      <c r="K493" s="287">
        <v>2</v>
      </c>
      <c r="L493" t="str">
        <v>48-SPVOD-02000045</v>
      </c>
      <c r="M493" t="str">
        <v>Independent</v>
      </c>
      <c r="N493" t="str">
        <v>Vodka</v>
      </c>
      <c r="O493" t="str">
        <v>Tito's</v>
      </c>
      <c r="P493" t="str">
        <v>TTO</v>
      </c>
      <c r="Q493" t="str">
        <v>Tito's Vodka 200ml</v>
      </c>
      <c r="R493" t="str">
        <v>200ml</v>
      </c>
      <c r="S493">
        <v>24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</row>
    <row r="494" spans="11:30" x14ac:dyDescent="0.3">
      <c r="K494" s="287">
        <v>2</v>
      </c>
      <c r="L494" t="str">
        <v>48-SPVOD-07500027</v>
      </c>
      <c r="M494" t="str">
        <v>Independent</v>
      </c>
      <c r="N494" t="str">
        <v>Vodka</v>
      </c>
      <c r="O494" t="str">
        <v>Tito's</v>
      </c>
      <c r="P494" t="str">
        <v>TTO</v>
      </c>
      <c r="Q494" t="str">
        <v>Tito's Vodka 750ml</v>
      </c>
      <c r="R494" t="str">
        <v>750ml</v>
      </c>
      <c r="S494">
        <v>12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</row>
    <row r="495" spans="11:30" x14ac:dyDescent="0.3">
      <c r="K495" s="287">
        <v>2</v>
      </c>
      <c r="L495" t="str">
        <v>48-SPVOD-10000010</v>
      </c>
      <c r="M495" t="str">
        <v>Independent</v>
      </c>
      <c r="N495" t="str">
        <v>Vodka</v>
      </c>
      <c r="O495" t="str">
        <v>Tito's</v>
      </c>
      <c r="P495" t="str">
        <v>TTO</v>
      </c>
      <c r="Q495" t="str">
        <v>Tito's Vodka 1L</v>
      </c>
      <c r="R495" t="str">
        <v>1000ml</v>
      </c>
      <c r="S495">
        <v>12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</row>
    <row r="496" spans="11:30" x14ac:dyDescent="0.3">
      <c r="K496" s="287">
        <v>2</v>
      </c>
      <c r="L496" t="str">
        <v>48-SPVOD-17500034</v>
      </c>
      <c r="M496" t="str">
        <v>Independent</v>
      </c>
      <c r="N496" t="str">
        <v>Vodka</v>
      </c>
      <c r="O496" t="str">
        <v>Tito's</v>
      </c>
      <c r="P496" t="str">
        <v>TTO</v>
      </c>
      <c r="Q496" t="str">
        <v>Tito's Vodka 1.75L</v>
      </c>
      <c r="R496" t="str">
        <v>1750ml</v>
      </c>
      <c r="S496">
        <v>6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</row>
    <row r="497" spans="11:30" x14ac:dyDescent="0.3">
      <c r="K497" s="287">
        <v>2</v>
      </c>
      <c r="L497" t="str">
        <v>01-SPGIN-07003727</v>
      </c>
      <c r="M497" t="str">
        <v>Lucas Bols</v>
      </c>
      <c r="N497" t="str">
        <v>GIN</v>
      </c>
      <c r="O497" t="str">
        <v>Bols Gin</v>
      </c>
      <c r="P497" t="str">
        <v>SVT</v>
      </c>
      <c r="Q497" t="str">
        <v>Bols Silvertop Dutch</v>
      </c>
      <c r="R497" t="str">
        <v>700ml</v>
      </c>
      <c r="S497">
        <v>6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</row>
    <row r="498" spans="11:30" x14ac:dyDescent="0.3">
      <c r="K498" s="287">
        <v>2</v>
      </c>
      <c r="L498" t="str">
        <v>33-SPGIN-07507509</v>
      </c>
      <c r="M498" t="str">
        <v>Campari</v>
      </c>
      <c r="N498" t="str">
        <v>GIN</v>
      </c>
      <c r="O498" t="str">
        <v>Bulldog</v>
      </c>
      <c r="P498" t="str">
        <v>BUL</v>
      </c>
      <c r="Q498" t="str">
        <v>Bulldog London Dry 750ml</v>
      </c>
      <c r="R498" t="str">
        <v>750ml</v>
      </c>
      <c r="S498">
        <v>6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</row>
    <row r="499" spans="11:30" x14ac:dyDescent="0.3">
      <c r="K499" s="287">
        <v>2</v>
      </c>
      <c r="L499" t="str">
        <v>33-SPGIN-10002048</v>
      </c>
      <c r="M499" t="str">
        <v>Campari</v>
      </c>
      <c r="N499" t="str">
        <v>GIN</v>
      </c>
      <c r="O499" t="str">
        <v>Bulldog</v>
      </c>
      <c r="P499" t="str">
        <v>BUL</v>
      </c>
      <c r="Q499" t="str">
        <v>Bulldog London Dry 1L</v>
      </c>
      <c r="R499" t="str">
        <v>1000ml</v>
      </c>
      <c r="S499">
        <v>6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</row>
    <row r="500" spans="11:30" x14ac:dyDescent="0.3">
      <c r="K500" s="287">
        <v>2</v>
      </c>
      <c r="L500" t="str">
        <v>59-SPGIN-10000065</v>
      </c>
      <c r="M500" t="str">
        <v>Campari</v>
      </c>
      <c r="N500" t="str">
        <v>GIN</v>
      </c>
      <c r="O500" t="str">
        <v>Bickens</v>
      </c>
      <c r="P500" t="str">
        <v>BIC</v>
      </c>
      <c r="Q500" t="str">
        <v>Bickens London Dry Gin</v>
      </c>
      <c r="R500" t="str">
        <v>1000ml</v>
      </c>
      <c r="S500">
        <v>6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</row>
    <row r="501" spans="11:30" x14ac:dyDescent="0.3">
      <c r="K501" s="287">
        <v>2</v>
      </c>
      <c r="L501" t="str">
        <v>22-SPGIN-07000693</v>
      </c>
      <c r="M501" t="str">
        <v>Proximo</v>
      </c>
      <c r="N501" t="str">
        <v>GIN</v>
      </c>
      <c r="O501" t="str">
        <v>Boodles</v>
      </c>
      <c r="P501" t="str">
        <v>BOD</v>
      </c>
      <c r="Q501" t="str">
        <v>Boodles London Dry</v>
      </c>
      <c r="R501" t="str">
        <v>700ml</v>
      </c>
      <c r="S501">
        <v>6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</row>
    <row r="502" spans="11:30" x14ac:dyDescent="0.3">
      <c r="K502" s="287">
        <v>2</v>
      </c>
      <c r="L502" t="str">
        <v>13-SPGIN-07006017</v>
      </c>
      <c r="M502" t="str">
        <v>TEG</v>
      </c>
      <c r="N502" t="str">
        <v>GIN</v>
      </c>
      <c r="O502" t="str">
        <v>No.3 London Dry</v>
      </c>
      <c r="P502" t="str">
        <v>NO3</v>
      </c>
      <c r="Q502" t="str">
        <v>No.3 London Dry</v>
      </c>
      <c r="R502" t="str">
        <v>700ml</v>
      </c>
      <c r="S502">
        <v>6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</row>
    <row r="503" spans="11:30" x14ac:dyDescent="0.3">
      <c r="K503" s="287">
        <v>2</v>
      </c>
      <c r="L503" t="str">
        <v>03-SPGIN-07006598</v>
      </c>
      <c r="M503" t="str">
        <v>Lucas Bols</v>
      </c>
      <c r="N503" t="str">
        <v>GIN</v>
      </c>
      <c r="O503" t="str">
        <v>Damrak</v>
      </c>
      <c r="P503" t="str">
        <v>DAM</v>
      </c>
      <c r="Q503" t="str">
        <v>Damrak Dutch</v>
      </c>
      <c r="R503" t="str">
        <v>700ml</v>
      </c>
      <c r="S503">
        <v>6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</row>
    <row r="504" spans="11:30" x14ac:dyDescent="0.3">
      <c r="K504" s="287">
        <v>2</v>
      </c>
      <c r="L504" t="str">
        <v>01-SPGIN-07008005</v>
      </c>
      <c r="M504" t="str">
        <v>Lucas Bols</v>
      </c>
      <c r="N504" t="str">
        <v>GIN</v>
      </c>
      <c r="O504" t="str">
        <v>Bols Gin</v>
      </c>
      <c r="P504" t="str">
        <v>BLG</v>
      </c>
      <c r="Q504" t="str">
        <v>Bols Dutch Genever</v>
      </c>
      <c r="R504" t="str">
        <v>700ml</v>
      </c>
      <c r="S504">
        <v>6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</row>
    <row r="505" spans="11:30" x14ac:dyDescent="0.3">
      <c r="K505" s="287">
        <v>2</v>
      </c>
      <c r="L505" t="str">
        <v>03-SPGIN-07504125</v>
      </c>
      <c r="M505" t="str">
        <v>Lucas Bols</v>
      </c>
      <c r="N505" t="str">
        <v>GIN</v>
      </c>
      <c r="O505" t="str">
        <v>Henkes</v>
      </c>
      <c r="P505" t="str">
        <v>HEK</v>
      </c>
      <c r="Q505" t="str">
        <v>Henkes Gin</v>
      </c>
      <c r="R505" t="str">
        <v>750ml</v>
      </c>
      <c r="S505">
        <v>6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</row>
    <row r="506" spans="11:30" x14ac:dyDescent="0.3">
      <c r="K506" s="287">
        <v>2</v>
      </c>
      <c r="L506" t="str">
        <v>29-SPGIN-07000602</v>
      </c>
      <c r="M506" t="str">
        <v>RC</v>
      </c>
      <c r="N506" t="str">
        <v>GIN</v>
      </c>
      <c r="O506" t="str">
        <v>Botanist</v>
      </c>
      <c r="P506" t="str">
        <v>BOT</v>
      </c>
      <c r="Q506" t="str">
        <v>The Botanist Islay Scotland</v>
      </c>
      <c r="R506" t="str">
        <v>700ml</v>
      </c>
      <c r="S506">
        <v>6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</row>
    <row r="507" spans="11:30" x14ac:dyDescent="0.3">
      <c r="K507" s="287">
        <v>2</v>
      </c>
      <c r="L507" t="str">
        <v>29-SPGIN-07008423</v>
      </c>
      <c r="M507" t="str">
        <v>RC</v>
      </c>
      <c r="N507" t="str">
        <v>GIN</v>
      </c>
      <c r="O507" t="str">
        <v>Botanist</v>
      </c>
      <c r="P507" t="str">
        <v>BOT</v>
      </c>
      <c r="Q507" t="str">
        <v>The Botanist Islay Cask Rested Gin</v>
      </c>
      <c r="R507" t="str">
        <v>700ml</v>
      </c>
      <c r="S507">
        <v>6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</row>
    <row r="508" spans="11:30" x14ac:dyDescent="0.3">
      <c r="K508" s="287">
        <v>2</v>
      </c>
      <c r="L508" t="str">
        <v>29-SPGIN-07008683</v>
      </c>
      <c r="M508" t="str">
        <v>RC</v>
      </c>
      <c r="N508" t="str">
        <v>GIN</v>
      </c>
      <c r="O508" t="str">
        <v>Botanist</v>
      </c>
      <c r="P508" t="str">
        <v>BOT</v>
      </c>
      <c r="Q508" t="str">
        <v>The Botanist Islay Cask Aged Gin</v>
      </c>
      <c r="R508" t="str">
        <v>700ml</v>
      </c>
      <c r="S508">
        <v>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</row>
    <row r="509" spans="11:30" x14ac:dyDescent="0.3">
      <c r="K509" s="287">
        <v>2</v>
      </c>
      <c r="L509" t="str">
        <v>16-SPGIN-07000194</v>
      </c>
      <c r="M509" t="str">
        <v>Independent</v>
      </c>
      <c r="N509" t="str">
        <v>GIN</v>
      </c>
      <c r="O509" t="str">
        <v>Four Pillars</v>
      </c>
      <c r="P509" t="str">
        <v>FPL</v>
      </c>
      <c r="Q509" t="str">
        <v>Four Pillars Rare Dry Australian</v>
      </c>
      <c r="R509" t="str">
        <v>700ml</v>
      </c>
      <c r="S509">
        <v>6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</row>
    <row r="510" spans="11:30" x14ac:dyDescent="0.3">
      <c r="K510" s="287">
        <v>2</v>
      </c>
      <c r="L510" t="str">
        <v>16-SPGIN-07001741</v>
      </c>
      <c r="M510" t="str">
        <v>Independent</v>
      </c>
      <c r="N510" t="str">
        <v>GIN</v>
      </c>
      <c r="O510" t="str">
        <v>Four Pillars</v>
      </c>
      <c r="P510" t="str">
        <v>FPL</v>
      </c>
      <c r="Q510" t="str">
        <v>Four Pillars Fresh Yuzu</v>
      </c>
      <c r="R510" t="str">
        <v>700ml</v>
      </c>
      <c r="S510">
        <v>6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</row>
    <row r="511" spans="11:30" x14ac:dyDescent="0.3">
      <c r="K511" s="287">
        <v>2</v>
      </c>
      <c r="L511" t="str">
        <v>16-SPGIN-07000256</v>
      </c>
      <c r="M511" t="str">
        <v>Independent</v>
      </c>
      <c r="N511" t="str">
        <v>GIN</v>
      </c>
      <c r="O511" t="str">
        <v>Four Pillars</v>
      </c>
      <c r="P511" t="str">
        <v>FPL</v>
      </c>
      <c r="Q511" t="str">
        <v>Four Pillars Bloody Shiraz Australian</v>
      </c>
      <c r="R511" t="str">
        <v>700ml</v>
      </c>
      <c r="S511">
        <v>6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</row>
    <row r="512" spans="11:30" x14ac:dyDescent="0.3">
      <c r="K512" s="287">
        <v>2</v>
      </c>
      <c r="L512" t="str">
        <v>16-SPGIN-07000263</v>
      </c>
      <c r="M512" t="str">
        <v>Independent</v>
      </c>
      <c r="N512" t="str">
        <v>GIN</v>
      </c>
      <c r="O512" t="str">
        <v>Four Pillars</v>
      </c>
      <c r="P512" t="str">
        <v>FPL</v>
      </c>
      <c r="Q512" t="str">
        <v>Four Pillars Spiced Negroni Australian</v>
      </c>
      <c r="R512" t="str">
        <v>700ml</v>
      </c>
      <c r="S512">
        <v>6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</row>
    <row r="513" spans="11:30" x14ac:dyDescent="0.3">
      <c r="K513" s="287">
        <v>2</v>
      </c>
      <c r="L513" t="str">
        <v>16-SPGIN-07000157</v>
      </c>
      <c r="M513" t="str">
        <v>Independent</v>
      </c>
      <c r="N513" t="str">
        <v>GIN</v>
      </c>
      <c r="O513" t="str">
        <v>Four Pillars</v>
      </c>
      <c r="P513" t="str">
        <v>FPL</v>
      </c>
      <c r="Q513" t="str">
        <v>Four Pillars Barrel Aged Australian</v>
      </c>
      <c r="R513" t="str">
        <v>700ml</v>
      </c>
      <c r="S513">
        <v>6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</row>
    <row r="514" spans="11:30" x14ac:dyDescent="0.3">
      <c r="K514" s="287">
        <v>2</v>
      </c>
      <c r="L514" t="str">
        <v>16-SPGIN-07000648</v>
      </c>
      <c r="M514" t="str">
        <v>Independent</v>
      </c>
      <c r="N514" t="str">
        <v>GIN</v>
      </c>
      <c r="O514" t="str">
        <v>Four Pillars</v>
      </c>
      <c r="P514" t="str">
        <v>FPL</v>
      </c>
      <c r="Q514" t="str">
        <v>Four Pillars Navy Strength Australian</v>
      </c>
      <c r="R514" t="str">
        <v>700ml</v>
      </c>
      <c r="S514">
        <v>6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</row>
    <row r="515" spans="11:30" x14ac:dyDescent="0.3">
      <c r="K515" s="287">
        <v>2</v>
      </c>
      <c r="L515" t="str">
        <v>16-SPGIN-07000348</v>
      </c>
      <c r="M515" t="str">
        <v>Independent</v>
      </c>
      <c r="N515" t="str">
        <v>GIN</v>
      </c>
      <c r="O515" t="str">
        <v>Four Pillars</v>
      </c>
      <c r="P515" t="str">
        <v>FPL</v>
      </c>
      <c r="Q515" t="str">
        <v>Four Pillars Australian Christmas</v>
      </c>
      <c r="R515" t="str">
        <v>700ml</v>
      </c>
      <c r="S515">
        <v>6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</row>
    <row r="516" spans="11:30" x14ac:dyDescent="0.3">
      <c r="K516" s="287">
        <v>2</v>
      </c>
      <c r="L516" t="str">
        <v>67-SPGIN-07007296</v>
      </c>
      <c r="M516" t="str">
        <v>Independent</v>
      </c>
      <c r="N516" t="str">
        <v>GIN</v>
      </c>
      <c r="O516" t="str">
        <v>Lady Trieu</v>
      </c>
      <c r="P516" t="str">
        <v>LDT</v>
      </c>
      <c r="Q516" t="str">
        <v>Lady Trieu Contemporary Gin</v>
      </c>
      <c r="R516" t="str">
        <v>700ml</v>
      </c>
      <c r="S516">
        <v>6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</row>
    <row r="517" spans="11:30" x14ac:dyDescent="0.3">
      <c r="K517" s="287">
        <v>2</v>
      </c>
      <c r="L517" t="str">
        <v>67-SPGIN-07007265</v>
      </c>
      <c r="M517" t="str">
        <v>Independent</v>
      </c>
      <c r="N517" t="str">
        <v>GIN</v>
      </c>
      <c r="O517" t="str">
        <v>Lady Trieu</v>
      </c>
      <c r="P517" t="str">
        <v>LDT</v>
      </c>
      <c r="Q517" t="str">
        <v>Lady Trieu Dalat Flowerbomb Gin</v>
      </c>
      <c r="R517" t="str">
        <v>700ml</v>
      </c>
      <c r="S517">
        <v>6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</row>
    <row r="518" spans="11:30" x14ac:dyDescent="0.3">
      <c r="K518" s="287">
        <v>2</v>
      </c>
      <c r="L518" t="str">
        <v>67-SPGIN-07007272</v>
      </c>
      <c r="M518" t="str">
        <v>Independent</v>
      </c>
      <c r="N518" t="str">
        <v>GIN</v>
      </c>
      <c r="O518" t="str">
        <v>Lady Trieu</v>
      </c>
      <c r="P518" t="str">
        <v>LDT</v>
      </c>
      <c r="Q518" t="str">
        <v>Lady Trieu Hoi An Spice Road Gin</v>
      </c>
      <c r="R518" t="str">
        <v>700ml</v>
      </c>
      <c r="S518">
        <v>6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</row>
    <row r="519" spans="11:30" x14ac:dyDescent="0.3">
      <c r="K519" s="287">
        <v>2</v>
      </c>
      <c r="L519" t="str">
        <v>67-SPGIN-02007163</v>
      </c>
      <c r="M519" t="str">
        <v>Independent</v>
      </c>
      <c r="N519" t="str">
        <v>GIN</v>
      </c>
      <c r="O519" t="str">
        <v>Lady Trieu</v>
      </c>
      <c r="P519" t="str">
        <v>LDT</v>
      </c>
      <c r="Q519" t="str">
        <v>Lady Trieu Mekong Delta Dry Gin 200ml</v>
      </c>
      <c r="R519" t="str">
        <v>200ml</v>
      </c>
      <c r="S519">
        <v>12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</row>
    <row r="520" spans="11:30" x14ac:dyDescent="0.3">
      <c r="K520" s="287">
        <v>2</v>
      </c>
      <c r="L520" t="str">
        <v>67-SPGIN-07007258</v>
      </c>
      <c r="M520" t="str">
        <v>Independent</v>
      </c>
      <c r="N520" t="str">
        <v>GIN</v>
      </c>
      <c r="O520" t="str">
        <v>Lady Trieu</v>
      </c>
      <c r="P520" t="str">
        <v>LDT</v>
      </c>
      <c r="Q520" t="str">
        <v>Lady Trieu Mekong Delta Dry Gin</v>
      </c>
      <c r="R520" t="str">
        <v>700ml</v>
      </c>
      <c r="S520">
        <v>6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</row>
    <row r="521" spans="11:30" x14ac:dyDescent="0.3">
      <c r="K521" s="287">
        <v>2</v>
      </c>
      <c r="L521" t="str">
        <v>67-SPGIN-07007289</v>
      </c>
      <c r="M521" t="str">
        <v>Independent</v>
      </c>
      <c r="N521" t="str">
        <v>GIN</v>
      </c>
      <c r="O521" t="str">
        <v>Lady Trieu</v>
      </c>
      <c r="P521" t="str">
        <v>LDT</v>
      </c>
      <c r="Q521" t="str">
        <v>Lady Trieu Sapa Citrus Tea Gin</v>
      </c>
      <c r="R521" t="str">
        <v>700ml</v>
      </c>
      <c r="S521">
        <v>6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</row>
    <row r="522" spans="11:30" x14ac:dyDescent="0.3">
      <c r="K522" s="287">
        <v>2</v>
      </c>
      <c r="L522" t="str">
        <v>67-SPGIN-07007248</v>
      </c>
      <c r="M522" t="str">
        <v>Independent</v>
      </c>
      <c r="N522" t="str">
        <v>GIN</v>
      </c>
      <c r="O522" t="str">
        <v>Lady Trieu</v>
      </c>
      <c r="P522" t="str">
        <v>LDT</v>
      </c>
      <c r="Q522" t="str">
        <v>Lady Trieu King Orange Gin</v>
      </c>
      <c r="R522" t="str">
        <v>700ml</v>
      </c>
      <c r="S522">
        <v>6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</row>
    <row r="523" spans="11:30" x14ac:dyDescent="0.3">
      <c r="K523" s="287">
        <v>2</v>
      </c>
      <c r="L523" t="str">
        <v>49-SPMEZ-07501154</v>
      </c>
      <c r="M523" t="str">
        <v>Proximo</v>
      </c>
      <c r="N523" t="str">
        <v>Mezcal</v>
      </c>
      <c r="O523" t="str">
        <v>400 Conejos</v>
      </c>
      <c r="P523" t="str">
        <v>400</v>
      </c>
      <c r="Q523" t="str">
        <v>400 Conejos Mezcal</v>
      </c>
      <c r="R523" t="str">
        <v>750ml</v>
      </c>
      <c r="S523">
        <v>6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</row>
    <row r="524" spans="11:30" x14ac:dyDescent="0.3">
      <c r="K524" s="287">
        <v>2</v>
      </c>
      <c r="L524" t="str">
        <v>49-SPMEZ-07502090</v>
      </c>
      <c r="M524" t="str">
        <v>Proximo</v>
      </c>
      <c r="N524" t="str">
        <v>Mezcal</v>
      </c>
      <c r="O524" t="str">
        <v>Creyente</v>
      </c>
      <c r="P524" t="str">
        <v>CYT</v>
      </c>
      <c r="Q524" t="str">
        <v>Creyente Mezcal</v>
      </c>
      <c r="R524" t="str">
        <v>750ml</v>
      </c>
      <c r="S524">
        <v>6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1:30" x14ac:dyDescent="0.3">
      <c r="K525" s="287">
        <v>2</v>
      </c>
      <c r="L525" t="str">
        <v>72-SPTEQ-07001004</v>
      </c>
      <c r="M525" t="str">
        <v>Proximo</v>
      </c>
      <c r="N525" t="str">
        <v>Tequila</v>
      </c>
      <c r="O525" t="str">
        <v>Gran Centenario</v>
      </c>
      <c r="P525" t="str">
        <v>GCN</v>
      </c>
      <c r="Q525" t="str">
        <v>Gran Centenario Plata Tequila</v>
      </c>
      <c r="R525" t="str">
        <v>700ml</v>
      </c>
      <c r="S525">
        <v>6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</row>
    <row r="526" spans="11:30" x14ac:dyDescent="0.3">
      <c r="K526" s="287">
        <v>2</v>
      </c>
      <c r="L526" t="str">
        <v>72-SPTEQ-07001001</v>
      </c>
      <c r="M526" t="str">
        <v>Proximo</v>
      </c>
      <c r="N526" t="str">
        <v>Tequila</v>
      </c>
      <c r="O526" t="str">
        <v>Gran Centenario</v>
      </c>
      <c r="P526" t="str">
        <v>GCN</v>
      </c>
      <c r="Q526" t="str">
        <v>Gran Centenario Reposado Tequila</v>
      </c>
      <c r="R526" t="str">
        <v>700ml</v>
      </c>
      <c r="S526">
        <v>6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</row>
    <row r="527" spans="11:30" x14ac:dyDescent="0.3">
      <c r="K527" s="287">
        <v>2</v>
      </c>
      <c r="L527" t="str">
        <v>72-SPTEQ-07001011</v>
      </c>
      <c r="M527" t="str">
        <v>Proximo</v>
      </c>
      <c r="N527" t="str">
        <v>Tequila</v>
      </c>
      <c r="O527" t="str">
        <v>Gran Centenario</v>
      </c>
      <c r="P527" t="str">
        <v>GCN</v>
      </c>
      <c r="Q527" t="str">
        <v>Gran Centenario Anejo Tequila</v>
      </c>
      <c r="R527" t="str">
        <v>700ml</v>
      </c>
      <c r="S527">
        <v>6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</row>
    <row r="528" spans="11:30" x14ac:dyDescent="0.3">
      <c r="K528" s="287">
        <v>2</v>
      </c>
      <c r="L528" t="str">
        <v>72-SPTEQ-07507409</v>
      </c>
      <c r="M528" t="str">
        <v>Proximo</v>
      </c>
      <c r="N528" t="str">
        <v>Tequila</v>
      </c>
      <c r="O528" t="str">
        <v>Gran Centenario</v>
      </c>
      <c r="P528" t="str">
        <v>GCN</v>
      </c>
      <c r="Q528" t="str">
        <v>Gran Centenario Leyenda Extra Anejo Tequila</v>
      </c>
      <c r="R528" t="str">
        <v>750ml</v>
      </c>
      <c r="S528">
        <v>3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</row>
    <row r="529" spans="11:30" x14ac:dyDescent="0.3">
      <c r="K529" s="287">
        <v>2</v>
      </c>
      <c r="L529" t="str">
        <v>73-SPTEQ-07500217</v>
      </c>
      <c r="M529" t="str">
        <v>Proximo</v>
      </c>
      <c r="N529" t="str">
        <v>Tequila</v>
      </c>
      <c r="O529" t="str">
        <v>Maestro Dobel</v>
      </c>
      <c r="P529" t="str">
        <v>MTD</v>
      </c>
      <c r="Q529" t="str">
        <v>Maestro Dobel Silver Tequila</v>
      </c>
      <c r="R529" t="str">
        <v>750ml</v>
      </c>
      <c r="S529">
        <v>6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</row>
    <row r="530" spans="11:30" x14ac:dyDescent="0.3">
      <c r="K530" s="287">
        <v>2</v>
      </c>
      <c r="L530" t="str">
        <v>73-SPTEQ-07500248</v>
      </c>
      <c r="M530" t="str">
        <v>Proximo</v>
      </c>
      <c r="N530" t="str">
        <v>Tequila</v>
      </c>
      <c r="O530" t="str">
        <v>Maestro Dobel</v>
      </c>
      <c r="P530" t="str">
        <v>MTD</v>
      </c>
      <c r="Q530" t="str">
        <v>Maestro Dobel Diamante Tequila</v>
      </c>
      <c r="R530" t="str">
        <v>750ml</v>
      </c>
      <c r="S530">
        <v>6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</row>
    <row r="531" spans="11:30" x14ac:dyDescent="0.3">
      <c r="K531" s="287">
        <v>2</v>
      </c>
      <c r="L531" t="str">
        <v>73-SPTEQ-07500224</v>
      </c>
      <c r="M531" t="str">
        <v>Proximo</v>
      </c>
      <c r="N531" t="str">
        <v>Tequila</v>
      </c>
      <c r="O531" t="str">
        <v>Maestro Dobel</v>
      </c>
      <c r="P531" t="str">
        <v>MTD</v>
      </c>
      <c r="Q531" t="str">
        <v>Maestro Dobel Reposado Tequila</v>
      </c>
      <c r="R531" t="str">
        <v>750ml</v>
      </c>
      <c r="S531">
        <v>6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</row>
    <row r="532" spans="11:30" x14ac:dyDescent="0.3">
      <c r="K532" s="287">
        <v>2</v>
      </c>
      <c r="L532" t="str">
        <v>73-SPTEQ-07500231</v>
      </c>
      <c r="M532" t="str">
        <v>Proximo</v>
      </c>
      <c r="N532" t="str">
        <v>Tequila</v>
      </c>
      <c r="O532" t="str">
        <v>Maestro Dobel</v>
      </c>
      <c r="P532" t="str">
        <v>MTD</v>
      </c>
      <c r="Q532" t="str">
        <v>Maestro Dobel Anejo Tequila</v>
      </c>
      <c r="R532" t="str">
        <v>750ml</v>
      </c>
      <c r="S532">
        <v>6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</row>
    <row r="533" spans="11:30" x14ac:dyDescent="0.3">
      <c r="K533" s="287">
        <v>2</v>
      </c>
      <c r="L533" t="str">
        <v>73-SPTEQ-07500255</v>
      </c>
      <c r="M533" t="str">
        <v>Proximo</v>
      </c>
      <c r="N533" t="str">
        <v>Tequila</v>
      </c>
      <c r="O533" t="str">
        <v>Maestro Dobel</v>
      </c>
      <c r="P533" t="str">
        <v>MTD</v>
      </c>
      <c r="Q533" t="str">
        <v>Maestro Dobel Humito Smoked Silver Tequila</v>
      </c>
      <c r="R533" t="str">
        <v>750ml</v>
      </c>
      <c r="S533">
        <v>6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</row>
    <row r="534" spans="11:30" x14ac:dyDescent="0.3">
      <c r="K534" s="287">
        <v>2</v>
      </c>
      <c r="L534" t="str">
        <v>73-SPTEQ-07507591</v>
      </c>
      <c r="M534" t="str">
        <v>Proximo</v>
      </c>
      <c r="N534" t="str">
        <v>Tequila</v>
      </c>
      <c r="O534" t="str">
        <v>Maestro Dobel</v>
      </c>
      <c r="P534" t="str">
        <v>MTD</v>
      </c>
      <c r="Q534" t="str">
        <v>Maestro Dobel 50 Cristalino</v>
      </c>
      <c r="R534" t="str">
        <v>750ml</v>
      </c>
      <c r="S534">
        <v>3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</row>
    <row r="535" spans="11:30" x14ac:dyDescent="0.3">
      <c r="K535" s="287">
        <v>2</v>
      </c>
      <c r="L535" t="str">
        <v>19-SPTEQ-07503234</v>
      </c>
      <c r="M535" t="str">
        <v>Proximo</v>
      </c>
      <c r="N535" t="str">
        <v>Tequila</v>
      </c>
      <c r="O535" t="str">
        <v>1800</v>
      </c>
      <c r="P535" t="str">
        <v>18T</v>
      </c>
      <c r="Q535" t="str">
        <v>1800 Tequila Silver</v>
      </c>
      <c r="R535" t="str">
        <v>750ml</v>
      </c>
      <c r="S535">
        <v>12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</row>
    <row r="536" spans="11:30" x14ac:dyDescent="0.3">
      <c r="K536" s="287">
        <v>2</v>
      </c>
      <c r="L536" t="str">
        <v>19-SPTEQ-07500196</v>
      </c>
      <c r="M536" t="str">
        <v>Proximo</v>
      </c>
      <c r="N536" t="str">
        <v>Tequila</v>
      </c>
      <c r="O536" t="str">
        <v>1800</v>
      </c>
      <c r="P536" t="str">
        <v>18T</v>
      </c>
      <c r="Q536" t="str">
        <v>1800 Tequila Reposado</v>
      </c>
      <c r="R536" t="str">
        <v>750ml</v>
      </c>
      <c r="S536">
        <v>12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</row>
    <row r="537" spans="11:30" x14ac:dyDescent="0.3">
      <c r="K537" s="287">
        <v>2</v>
      </c>
      <c r="L537" t="str">
        <v>19-SPTEQ-07500379</v>
      </c>
      <c r="M537" t="str">
        <v>Proximo</v>
      </c>
      <c r="N537" t="str">
        <v>Tequila</v>
      </c>
      <c r="O537" t="str">
        <v>1800</v>
      </c>
      <c r="P537" t="str">
        <v>18T</v>
      </c>
      <c r="Q537" t="str">
        <v>1800 Tequila Coconut</v>
      </c>
      <c r="R537" t="str">
        <v>750ml</v>
      </c>
      <c r="S537">
        <v>12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</row>
    <row r="538" spans="11:30" x14ac:dyDescent="0.3">
      <c r="K538" s="287">
        <v>2</v>
      </c>
      <c r="L538" t="str">
        <v>19-SPTEQ-07500205</v>
      </c>
      <c r="M538" t="str">
        <v>Proximo</v>
      </c>
      <c r="N538" t="str">
        <v>Tequila</v>
      </c>
      <c r="O538" t="str">
        <v>1800</v>
      </c>
      <c r="P538" t="str">
        <v>18T</v>
      </c>
      <c r="Q538" t="str">
        <v>1800 Tequila Anejo</v>
      </c>
      <c r="R538" t="str">
        <v>750ml</v>
      </c>
      <c r="S538">
        <v>6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</row>
    <row r="539" spans="11:30" x14ac:dyDescent="0.3">
      <c r="K539" s="287">
        <v>2</v>
      </c>
      <c r="L539" t="str">
        <v>19-SPTEQ-07506466</v>
      </c>
      <c r="M539" t="str">
        <v>Proximo</v>
      </c>
      <c r="N539" t="str">
        <v>Tequila</v>
      </c>
      <c r="O539" t="str">
        <v>1800</v>
      </c>
      <c r="P539" t="str">
        <v>18T</v>
      </c>
      <c r="Q539" t="str">
        <v>1800 Tequila Cristalino</v>
      </c>
      <c r="R539" t="str">
        <v>750ml</v>
      </c>
      <c r="S539">
        <v>6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</row>
    <row r="540" spans="11:30" x14ac:dyDescent="0.3">
      <c r="K540" s="287">
        <v>2</v>
      </c>
      <c r="L540" t="str">
        <v>19-SPTEQ-07500462</v>
      </c>
      <c r="M540" t="str">
        <v>Proximo</v>
      </c>
      <c r="N540" t="str">
        <v>Tequila</v>
      </c>
      <c r="O540" t="str">
        <v>1800</v>
      </c>
      <c r="P540" t="str">
        <v>18T</v>
      </c>
      <c r="Q540" t="str">
        <v>1800 Tequila Milenio</v>
      </c>
      <c r="R540" t="str">
        <v>700ml</v>
      </c>
      <c r="S540">
        <v>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</row>
    <row r="541" spans="11:30" x14ac:dyDescent="0.3">
      <c r="K541" s="287">
        <v>2</v>
      </c>
      <c r="L541" t="str">
        <v>19-SPTEQ-07503891</v>
      </c>
      <c r="M541" t="str">
        <v>Proximo</v>
      </c>
      <c r="N541" t="str">
        <v>Tequila</v>
      </c>
      <c r="O541" t="str">
        <v>1800</v>
      </c>
      <c r="P541" t="str">
        <v>18T</v>
      </c>
      <c r="Q541" t="str">
        <v>1800 Tequila Guachimonton Anejo</v>
      </c>
      <c r="R541" t="str">
        <v>750ml</v>
      </c>
      <c r="S541">
        <v>3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</row>
    <row r="542" spans="11:30" x14ac:dyDescent="0.3">
      <c r="K542" s="287">
        <v>2</v>
      </c>
      <c r="L542" t="str">
        <v>20-SPTEQ-07000830</v>
      </c>
      <c r="M542" t="str">
        <v>Proximo</v>
      </c>
      <c r="N542" t="str">
        <v>Tequila</v>
      </c>
      <c r="O542" t="str">
        <v>Jose Cuervo</v>
      </c>
      <c r="P542" t="str">
        <v>JOC</v>
      </c>
      <c r="Q542" t="str">
        <v>Jose Cuervo Platino</v>
      </c>
      <c r="R542" t="str">
        <v>700ml</v>
      </c>
      <c r="S542">
        <v>6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</row>
    <row r="543" spans="11:30" x14ac:dyDescent="0.3">
      <c r="K543" s="287">
        <v>2</v>
      </c>
      <c r="L543" t="str">
        <v>20-SPTEQ-07501478</v>
      </c>
      <c r="M543" t="str">
        <v>Proximo</v>
      </c>
      <c r="N543" t="str">
        <v>Tequila</v>
      </c>
      <c r="O543" t="str">
        <v>Jose Cuervo</v>
      </c>
      <c r="P543" t="str">
        <v>JOC</v>
      </c>
      <c r="Q543" t="str">
        <v>Jose Cuervo Reserva De La Familia Platino</v>
      </c>
      <c r="R543" t="str">
        <v>750ml</v>
      </c>
      <c r="S543">
        <v>3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</row>
    <row r="544" spans="11:30" x14ac:dyDescent="0.3">
      <c r="K544" s="287">
        <v>2</v>
      </c>
      <c r="L544" t="str">
        <v>20-SPTEQ-07501452</v>
      </c>
      <c r="M544" t="str">
        <v>Proximo</v>
      </c>
      <c r="N544" t="str">
        <v>Tequila</v>
      </c>
      <c r="O544" t="str">
        <v>Jose Cuervo</v>
      </c>
      <c r="P544" t="str">
        <v>JOC</v>
      </c>
      <c r="Q544" t="str">
        <v>Jose Cuervo Reserva De La Familia Extra Anejo Tequila</v>
      </c>
      <c r="R544" t="str">
        <v>750ml</v>
      </c>
      <c r="S544">
        <v>3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</row>
    <row r="545" spans="11:30" x14ac:dyDescent="0.3">
      <c r="K545" s="287">
        <v>2</v>
      </c>
      <c r="L545" t="str">
        <v>20-SPTEQ-07002216</v>
      </c>
      <c r="M545" t="str">
        <v>Proximo</v>
      </c>
      <c r="N545" t="str">
        <v>Tequila</v>
      </c>
      <c r="O545" t="str">
        <v>Jose Cuervo</v>
      </c>
      <c r="P545" t="str">
        <v>JOC</v>
      </c>
      <c r="Q545" t="str">
        <v>Jose Cuervo Tradicional Reposado</v>
      </c>
      <c r="R545" t="str">
        <v>700ml</v>
      </c>
      <c r="S545">
        <v>6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</row>
    <row r="546" spans="11:30" x14ac:dyDescent="0.3">
      <c r="K546" s="287">
        <v>2</v>
      </c>
      <c r="L546" t="str">
        <v>20-SPTEQ-07002230</v>
      </c>
      <c r="M546" t="str">
        <v>Proximo</v>
      </c>
      <c r="N546" t="str">
        <v>Tequila</v>
      </c>
      <c r="O546" t="str">
        <v>Jose Cuervo</v>
      </c>
      <c r="P546" t="str">
        <v>JOC</v>
      </c>
      <c r="Q546" t="str">
        <v>Jose Cuervo Tradicional Silver</v>
      </c>
      <c r="R546" t="str">
        <v>700ml</v>
      </c>
      <c r="S546">
        <v>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</row>
    <row r="547" spans="11:30" x14ac:dyDescent="0.3">
      <c r="K547" s="287">
        <v>2</v>
      </c>
      <c r="L547" t="str">
        <v>20-SPTEQ-07002135</v>
      </c>
      <c r="M547" t="str">
        <v>Proximo</v>
      </c>
      <c r="N547" t="str">
        <v>Tequila</v>
      </c>
      <c r="O547" t="str">
        <v>Jose Cuervo</v>
      </c>
      <c r="P547" t="str">
        <v>JOC</v>
      </c>
      <c r="Q547" t="str">
        <v>Jose Cuervo Especial Reposado</v>
      </c>
      <c r="R547" t="str">
        <v>700ml</v>
      </c>
      <c r="S547">
        <v>12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</row>
    <row r="548" spans="11:30" x14ac:dyDescent="0.3">
      <c r="K548" s="287">
        <v>2</v>
      </c>
      <c r="L548" t="str">
        <v>20-SPTEQ-07002302</v>
      </c>
      <c r="M548" t="str">
        <v>Proximo</v>
      </c>
      <c r="N548" t="str">
        <v>Tequila</v>
      </c>
      <c r="O548" t="str">
        <v>Jose Cuervo</v>
      </c>
      <c r="P548" t="str">
        <v>JOC</v>
      </c>
      <c r="Q548" t="str">
        <v>Jose Cuervo Especial Silver</v>
      </c>
      <c r="R548" t="str">
        <v>700ml</v>
      </c>
      <c r="S548">
        <v>12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</row>
    <row r="549" spans="11:30" x14ac:dyDescent="0.3">
      <c r="K549" s="287">
        <v>2</v>
      </c>
      <c r="L549" t="str">
        <v>20-SPTEQ-07502135</v>
      </c>
      <c r="M549" t="str">
        <v>Proximo</v>
      </c>
      <c r="N549" t="str">
        <v>Tequila</v>
      </c>
      <c r="O549" t="str">
        <v>Jose Cuervo</v>
      </c>
      <c r="P549" t="str">
        <v>JOC</v>
      </c>
      <c r="Q549" t="str">
        <v>Jose Cuervo Especial Reposado Limited Edition 2022</v>
      </c>
      <c r="R549" t="str">
        <v>750ml</v>
      </c>
      <c r="S549">
        <v>12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</row>
    <row r="550" spans="11:30" x14ac:dyDescent="0.3">
      <c r="K550" s="287">
        <v>2</v>
      </c>
      <c r="L550" t="str">
        <v>20-SPTEQ-07500103</v>
      </c>
      <c r="M550" t="str">
        <v>Proximo</v>
      </c>
      <c r="N550" t="str">
        <v>Tequila</v>
      </c>
      <c r="O550" t="str">
        <v>Jose Cuervo</v>
      </c>
      <c r="P550" t="str">
        <v>JOC</v>
      </c>
      <c r="Q550" t="str">
        <v>Jose Cuervo Especial Reposado Limited Edition 2023</v>
      </c>
      <c r="R550" t="str">
        <v>750ml</v>
      </c>
      <c r="S550">
        <v>12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</row>
    <row r="551" spans="11:30" x14ac:dyDescent="0.3">
      <c r="K551" s="287">
        <v>2</v>
      </c>
      <c r="L551" t="str">
        <v>20-24REP-07500109</v>
      </c>
      <c r="M551" t="str">
        <v>Proximo</v>
      </c>
      <c r="N551" t="str">
        <v>Tequila</v>
      </c>
      <c r="O551" t="str">
        <v>Jose Cuervo</v>
      </c>
      <c r="P551" t="str">
        <v>JOC</v>
      </c>
      <c r="Q551" t="str">
        <v>Jose Cuervo Especial Reposado Limited Edition 2024</v>
      </c>
      <c r="R551" t="str">
        <v>750ml</v>
      </c>
      <c r="S551">
        <v>12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</row>
    <row r="552" spans="11:30" x14ac:dyDescent="0.3">
      <c r="K552" s="287">
        <v>2</v>
      </c>
      <c r="L552" t="str">
        <v>20-25REP-07001301</v>
      </c>
      <c r="M552" t="str">
        <v>Proximo</v>
      </c>
      <c r="N552" t="str">
        <v>Tequila</v>
      </c>
      <c r="O552" t="str">
        <v>Jose Cuervo</v>
      </c>
      <c r="P552" t="str">
        <v>JOC</v>
      </c>
      <c r="Q552" t="str">
        <v>Jose Cuervo Especial Reposado Limited Edition 2025</v>
      </c>
      <c r="R552" t="str">
        <v>700ml</v>
      </c>
      <c r="S552">
        <v>12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</row>
    <row r="553" spans="11:30" x14ac:dyDescent="0.3">
      <c r="K553" s="287">
        <v>2</v>
      </c>
      <c r="L553" t="str">
        <v>20-24SIL-07502322</v>
      </c>
      <c r="M553" t="str">
        <v>Proximo</v>
      </c>
      <c r="N553" t="str">
        <v>Tequila</v>
      </c>
      <c r="O553" t="str">
        <v>Jose Cuervo</v>
      </c>
      <c r="P553" t="str">
        <v>JOC</v>
      </c>
      <c r="Q553" t="str">
        <v>Jose Cuervo Especial Silver Limited Edition 2024</v>
      </c>
      <c r="R553" t="str">
        <v>750ml</v>
      </c>
      <c r="S553">
        <v>12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</row>
    <row r="554" spans="11:30" x14ac:dyDescent="0.3">
      <c r="K554" s="287">
        <v>2</v>
      </c>
      <c r="L554" t="str">
        <v>20-25SIL-07001318</v>
      </c>
      <c r="M554" t="str">
        <v>Proximo</v>
      </c>
      <c r="N554" t="str">
        <v>Tequila</v>
      </c>
      <c r="O554" t="str">
        <v>Jose Cuervo</v>
      </c>
      <c r="P554" t="str">
        <v>JOC</v>
      </c>
      <c r="Q554" t="str">
        <v>Jose Cuervo Especial Silver Limited Edition 2025</v>
      </c>
      <c r="R554" t="str">
        <v>700ml</v>
      </c>
      <c r="S554">
        <v>12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</row>
    <row r="555" spans="11:30" x14ac:dyDescent="0.3">
      <c r="K555" s="287">
        <v>2</v>
      </c>
      <c r="L555" t="str">
        <v>20-SPTEQ-07502302</v>
      </c>
      <c r="M555" t="str">
        <v>Proximo</v>
      </c>
      <c r="N555" t="str">
        <v>Tequila</v>
      </c>
      <c r="O555" t="str">
        <v>Jose Cuervo</v>
      </c>
      <c r="P555" t="str">
        <v>JOC</v>
      </c>
      <c r="Q555" t="str">
        <v>Jose Cuervo Especial Plata Limited Edition</v>
      </c>
      <c r="R555" t="str">
        <v>750ml</v>
      </c>
      <c r="S555">
        <v>12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</row>
    <row r="556" spans="11:30" x14ac:dyDescent="0.3">
      <c r="K556" s="287">
        <v>2</v>
      </c>
      <c r="L556" t="str">
        <v>25-SPLIQ-03502608</v>
      </c>
      <c r="M556" t="str">
        <v>RC</v>
      </c>
      <c r="N556" t="str">
        <v>Liqueur</v>
      </c>
      <c r="O556" t="str">
        <v>Cointreau</v>
      </c>
      <c r="P556" t="str">
        <v>COT</v>
      </c>
      <c r="Q556" t="str">
        <v>Cointreau 350ml</v>
      </c>
      <c r="R556" t="str">
        <v>350ml</v>
      </c>
      <c r="S556">
        <v>24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</row>
    <row r="557" spans="11:30" x14ac:dyDescent="0.3">
      <c r="K557" s="287">
        <v>2</v>
      </c>
      <c r="L557" t="str">
        <v>25-SPLIQ-07004200</v>
      </c>
      <c r="M557" t="str">
        <v>RC</v>
      </c>
      <c r="N557" t="str">
        <v>Liqueur</v>
      </c>
      <c r="O557" t="str">
        <v>Cointreau</v>
      </c>
      <c r="P557" t="str">
        <v>COT</v>
      </c>
      <c r="Q557" t="str">
        <v>Cointreau 700ml</v>
      </c>
      <c r="R557" t="str">
        <v>700ml</v>
      </c>
      <c r="S557">
        <v>12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</row>
    <row r="558" spans="11:30" x14ac:dyDescent="0.3">
      <c r="K558" s="287">
        <v>2</v>
      </c>
      <c r="L558" t="str">
        <v>02-SPLIQ-05001661</v>
      </c>
      <c r="M558" t="str">
        <v>Lucas Bols</v>
      </c>
      <c r="N558" t="str">
        <v>Liqueur</v>
      </c>
      <c r="O558" t="str">
        <v>Galliano Espresso</v>
      </c>
      <c r="P558" t="str">
        <v>GAL</v>
      </c>
      <c r="Q558" t="str">
        <v>Galliano Espresso Liqueur 500ml</v>
      </c>
      <c r="R558" t="str">
        <v>500ml</v>
      </c>
      <c r="S558">
        <v>6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</row>
    <row r="559" spans="11:30" x14ac:dyDescent="0.3">
      <c r="K559" s="287">
        <v>2</v>
      </c>
      <c r="L559" t="str">
        <v>02-SPLIQ-05009501</v>
      </c>
      <c r="M559" t="str">
        <v>Lucas Bols</v>
      </c>
      <c r="N559" t="str">
        <v>Liqueur</v>
      </c>
      <c r="O559" t="str">
        <v>Galliano Vanilla</v>
      </c>
      <c r="P559" t="str">
        <v>GAL</v>
      </c>
      <c r="Q559" t="str">
        <v>Galliano Vanilla Liqueur 500ml</v>
      </c>
      <c r="R559" t="str">
        <v>500ml</v>
      </c>
      <c r="S559">
        <v>6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</row>
    <row r="560" spans="11:30" x14ac:dyDescent="0.3">
      <c r="K560" s="287">
        <v>2</v>
      </c>
      <c r="L560" t="str">
        <v>02-SPLIQ-07009594</v>
      </c>
      <c r="M560" t="str">
        <v>Lucas Bols</v>
      </c>
      <c r="N560" t="str">
        <v>Liqueur</v>
      </c>
      <c r="O560" t="str">
        <v>Galliano Vanilla</v>
      </c>
      <c r="P560" t="str">
        <v>GAL</v>
      </c>
      <c r="Q560" t="str">
        <v>Galliano Vanilla Liqueur 700ml</v>
      </c>
      <c r="R560" t="str">
        <v>700ml</v>
      </c>
      <c r="S560">
        <v>6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</row>
    <row r="561" spans="11:30" x14ac:dyDescent="0.3">
      <c r="K561" s="287">
        <v>2</v>
      </c>
      <c r="L561" t="str">
        <v>09-SPLIQ-07009136</v>
      </c>
      <c r="M561" t="str">
        <v>Lucas Bols</v>
      </c>
      <c r="N561" t="str">
        <v>Liqueur</v>
      </c>
      <c r="O561" t="str">
        <v>Vaccari Sambuca</v>
      </c>
      <c r="P561" t="str">
        <v>VAC</v>
      </c>
      <c r="Q561" t="str">
        <v>Vaccari Sambuca</v>
      </c>
      <c r="R561" t="str">
        <v>700ml</v>
      </c>
      <c r="S561">
        <v>6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</row>
    <row r="562" spans="11:30" x14ac:dyDescent="0.3">
      <c r="K562" s="287">
        <v>2</v>
      </c>
      <c r="L562" t="str">
        <v>44-SPLIQ-07000397</v>
      </c>
      <c r="M562" t="str">
        <v>Campari</v>
      </c>
      <c r="N562" t="str">
        <v>Liqueur</v>
      </c>
      <c r="O562" t="str">
        <v>Frangelico</v>
      </c>
      <c r="P562" t="str">
        <v>FRG</v>
      </c>
      <c r="Q562" t="str">
        <v>Frangelico</v>
      </c>
      <c r="R562" t="str">
        <v>700ml</v>
      </c>
      <c r="S562">
        <v>12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</row>
    <row r="563" spans="11:30" x14ac:dyDescent="0.3">
      <c r="K563" s="287">
        <v>2</v>
      </c>
      <c r="L563" t="str">
        <v>09-SPLIQ-07001757</v>
      </c>
      <c r="M563" t="str">
        <v>Lucas Bols</v>
      </c>
      <c r="N563" t="str">
        <v>Liqueur</v>
      </c>
      <c r="O563" t="str">
        <v>Passoa</v>
      </c>
      <c r="P563" t="str">
        <v>PSO</v>
      </c>
      <c r="Q563" t="str">
        <v>Passoa Liqueur</v>
      </c>
      <c r="R563" t="str">
        <v>700ml</v>
      </c>
      <c r="S563">
        <v>6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</row>
    <row r="564" spans="11:30" x14ac:dyDescent="0.3">
      <c r="K564" s="287">
        <v>2</v>
      </c>
      <c r="L564" t="str">
        <v>68-SPLIQ-10002002</v>
      </c>
      <c r="M564" t="str">
        <v>Campari</v>
      </c>
      <c r="N564" t="str">
        <v>Liqueur</v>
      </c>
      <c r="O564" t="str">
        <v>X-Rated</v>
      </c>
      <c r="P564" t="str">
        <v>XRT</v>
      </c>
      <c r="Q564" t="str">
        <v>X-Rated Fusion Liqueur</v>
      </c>
      <c r="R564" t="str">
        <v>1000ml</v>
      </c>
      <c r="S564">
        <v>6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</row>
    <row r="565" spans="11:30" x14ac:dyDescent="0.3">
      <c r="K565" s="287">
        <v>2</v>
      </c>
      <c r="L565" t="str">
        <v>01-SPLIQ-07006625</v>
      </c>
      <c r="M565" t="str">
        <v>Lucas Bols</v>
      </c>
      <c r="N565" t="str">
        <v>Liqueur</v>
      </c>
      <c r="O565" t="str">
        <v>Bols Liqueur</v>
      </c>
      <c r="P565" t="str">
        <v>BOL</v>
      </c>
      <c r="Q565" t="str">
        <v>Bols Amaretto</v>
      </c>
      <c r="R565" t="str">
        <v>700ml</v>
      </c>
      <c r="S565">
        <v>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</row>
    <row r="566" spans="11:30" x14ac:dyDescent="0.3">
      <c r="K566" s="287">
        <v>2</v>
      </c>
      <c r="L566" t="str">
        <v>01-SPLIQ-07006632</v>
      </c>
      <c r="M566" t="str">
        <v>Lucas Bols</v>
      </c>
      <c r="N566" t="str">
        <v>Liqueur</v>
      </c>
      <c r="O566" t="str">
        <v>Bols Liqueur</v>
      </c>
      <c r="P566" t="str">
        <v>BOL</v>
      </c>
      <c r="Q566" t="str">
        <v>Bols Apricot Brandy</v>
      </c>
      <c r="R566" t="str">
        <v>700ml</v>
      </c>
      <c r="S566">
        <v>6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</row>
    <row r="567" spans="11:30" x14ac:dyDescent="0.3">
      <c r="K567" s="287">
        <v>2</v>
      </c>
      <c r="L567" t="str">
        <v>01-SPLIQ-07006694</v>
      </c>
      <c r="M567" t="str">
        <v>Lucas Bols</v>
      </c>
      <c r="N567" t="str">
        <v>Liqueur</v>
      </c>
      <c r="O567" t="str">
        <v>Bols Liqueur</v>
      </c>
      <c r="P567" t="str">
        <v>BOL</v>
      </c>
      <c r="Q567" t="str">
        <v>Bols Banana</v>
      </c>
      <c r="R567" t="str">
        <v>700ml</v>
      </c>
      <c r="S567">
        <v>6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</row>
    <row r="568" spans="11:30" x14ac:dyDescent="0.3">
      <c r="K568" s="287">
        <v>2</v>
      </c>
      <c r="L568" t="str">
        <v>01-SPLIQ-07006656</v>
      </c>
      <c r="M568" t="str">
        <v>Lucas Bols</v>
      </c>
      <c r="N568" t="str">
        <v>Liqueur</v>
      </c>
      <c r="O568" t="str">
        <v>Bols Liqueur</v>
      </c>
      <c r="P568" t="str">
        <v>BOL</v>
      </c>
      <c r="Q568" t="str">
        <v>Bols Blue Curacao</v>
      </c>
      <c r="R568" t="str">
        <v>700ml</v>
      </c>
      <c r="S568">
        <v>6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</row>
    <row r="569" spans="11:30" x14ac:dyDescent="0.3">
      <c r="K569" s="287">
        <v>2</v>
      </c>
      <c r="L569" t="str">
        <v>01-SPLIQ-07006717</v>
      </c>
      <c r="M569" t="str">
        <v>Lucas Bols</v>
      </c>
      <c r="N569" t="str">
        <v>Liqueur</v>
      </c>
      <c r="O569" t="str">
        <v>Bols Liqueur</v>
      </c>
      <c r="P569" t="str">
        <v>BOL</v>
      </c>
      <c r="Q569" t="str">
        <v>Bols Cacao Brown</v>
      </c>
      <c r="R569" t="str">
        <v>700ml</v>
      </c>
      <c r="S569">
        <v>6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</row>
    <row r="570" spans="11:30" x14ac:dyDescent="0.3">
      <c r="K570" s="287">
        <v>2</v>
      </c>
      <c r="L570" t="str">
        <v>01-SPLIQ-07006724</v>
      </c>
      <c r="M570" t="str">
        <v>Lucas Bols</v>
      </c>
      <c r="N570" t="str">
        <v>Liqueur</v>
      </c>
      <c r="O570" t="str">
        <v>Bols Liqueur</v>
      </c>
      <c r="P570" t="str">
        <v>BOL</v>
      </c>
      <c r="Q570" t="str">
        <v>Bols Cacao White</v>
      </c>
      <c r="R570" t="str">
        <v>700ml</v>
      </c>
      <c r="S570">
        <v>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</row>
    <row r="571" spans="11:30" x14ac:dyDescent="0.3">
      <c r="K571" s="287">
        <v>2</v>
      </c>
      <c r="L571" t="str">
        <v>01-SPLIQ-07006663</v>
      </c>
      <c r="M571" t="str">
        <v>Lucas Bols</v>
      </c>
      <c r="N571" t="str">
        <v>Liqueur</v>
      </c>
      <c r="O571" t="str">
        <v>Bols Liqueur</v>
      </c>
      <c r="P571" t="str">
        <v>BOL</v>
      </c>
      <c r="Q571" t="str">
        <v>Bols Cherry Brandy</v>
      </c>
      <c r="R571" t="str">
        <v>700ml</v>
      </c>
      <c r="S571">
        <v>6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</row>
    <row r="572" spans="11:30" x14ac:dyDescent="0.3">
      <c r="K572" s="287">
        <v>2</v>
      </c>
      <c r="L572" t="str">
        <v>01-SPLIQ-07006700</v>
      </c>
      <c r="M572" t="str">
        <v>Lucas Bols</v>
      </c>
      <c r="N572" t="str">
        <v>Liqueur</v>
      </c>
      <c r="O572" t="str">
        <v>Bols Liqueur</v>
      </c>
      <c r="P572" t="str">
        <v>BOL</v>
      </c>
      <c r="Q572" t="str">
        <v>Bols Crème De Cassis</v>
      </c>
      <c r="R572" t="str">
        <v>700ml</v>
      </c>
      <c r="S572">
        <v>6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</row>
    <row r="573" spans="11:30" x14ac:dyDescent="0.3">
      <c r="K573" s="287">
        <v>2</v>
      </c>
      <c r="L573" t="str">
        <v>01-SPLIQ-07006731</v>
      </c>
      <c r="M573" t="str">
        <v>Lucas Bols</v>
      </c>
      <c r="N573" t="str">
        <v>Liqueur</v>
      </c>
      <c r="O573" t="str">
        <v>Bols Liqueur</v>
      </c>
      <c r="P573" t="str">
        <v>BOL</v>
      </c>
      <c r="Q573" t="str">
        <v>Bols Dry Orange</v>
      </c>
      <c r="R573" t="str">
        <v>700ml</v>
      </c>
      <c r="S573">
        <v>6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</row>
    <row r="574" spans="11:30" x14ac:dyDescent="0.3">
      <c r="K574" s="287">
        <v>2</v>
      </c>
      <c r="L574" t="str">
        <v>01-SPLIQ-07002897</v>
      </c>
      <c r="M574" t="str">
        <v>Lucas Bols</v>
      </c>
      <c r="N574" t="str">
        <v>Liqueur</v>
      </c>
      <c r="O574" t="str">
        <v>Bols Liqueur</v>
      </c>
      <c r="P574" t="str">
        <v>BOL</v>
      </c>
      <c r="Q574" t="str">
        <v>Bols Elderflower</v>
      </c>
      <c r="R574" t="str">
        <v>700ml</v>
      </c>
      <c r="S574">
        <v>6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</row>
    <row r="575" spans="11:30" x14ac:dyDescent="0.3">
      <c r="K575" s="287">
        <v>2</v>
      </c>
      <c r="L575" t="str">
        <v>01-SPLIQ-07006786</v>
      </c>
      <c r="M575" t="str">
        <v>Lucas Bols</v>
      </c>
      <c r="N575" t="str">
        <v>Liqueur</v>
      </c>
      <c r="O575" t="str">
        <v>Bols Liqueur</v>
      </c>
      <c r="P575" t="str">
        <v>BOL</v>
      </c>
      <c r="Q575" t="str">
        <v>Bols Lychee</v>
      </c>
      <c r="R575" t="str">
        <v>700ml</v>
      </c>
      <c r="S575">
        <v>6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</row>
    <row r="576" spans="11:30" x14ac:dyDescent="0.3">
      <c r="K576" s="287">
        <v>2</v>
      </c>
      <c r="L576" t="str">
        <v>01-SPLIQ-07006809</v>
      </c>
      <c r="M576" t="str">
        <v>Lucas Bols</v>
      </c>
      <c r="N576" t="str">
        <v>Liqueur</v>
      </c>
      <c r="O576" t="str">
        <v>Bols Liqueur</v>
      </c>
      <c r="P576" t="str">
        <v>BOL</v>
      </c>
      <c r="Q576" t="str">
        <v>Bols Melon</v>
      </c>
      <c r="R576" t="str">
        <v>700ml</v>
      </c>
      <c r="S576">
        <v>6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</row>
    <row r="577" spans="11:30" x14ac:dyDescent="0.3">
      <c r="K577" s="287">
        <v>2</v>
      </c>
      <c r="L577" t="str">
        <v>01-SPLIQ-07006830</v>
      </c>
      <c r="M577" t="str">
        <v>Lucas Bols</v>
      </c>
      <c r="N577" t="str">
        <v>Liqueur</v>
      </c>
      <c r="O577" t="str">
        <v>Bols Liqueur</v>
      </c>
      <c r="P577" t="str">
        <v>BOL</v>
      </c>
      <c r="Q577" t="str">
        <v>Bols Peach</v>
      </c>
      <c r="R577" t="str">
        <v>700ml</v>
      </c>
      <c r="S577">
        <v>6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</row>
    <row r="578" spans="11:30" x14ac:dyDescent="0.3">
      <c r="K578" s="287">
        <v>2</v>
      </c>
      <c r="L578" t="str">
        <v>01-SPLIQ-07009408</v>
      </c>
      <c r="M578" t="str">
        <v>Lucas Bols</v>
      </c>
      <c r="N578" t="str">
        <v>Liqueur</v>
      </c>
      <c r="O578" t="str">
        <v>Bols Liqueur</v>
      </c>
      <c r="P578" t="str">
        <v>BOL</v>
      </c>
      <c r="Q578" t="str">
        <v>Bols Peppermint Green</v>
      </c>
      <c r="R578" t="str">
        <v>700ml</v>
      </c>
      <c r="S578">
        <v>6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</row>
    <row r="579" spans="11:30" x14ac:dyDescent="0.3">
      <c r="K579" s="287">
        <v>2</v>
      </c>
      <c r="L579" t="str">
        <v>01-SPLIQ-07009334</v>
      </c>
      <c r="M579" t="str">
        <v>Lucas Bols</v>
      </c>
      <c r="N579" t="str">
        <v>Liqueur</v>
      </c>
      <c r="O579" t="str">
        <v>Bols Liqueur</v>
      </c>
      <c r="P579" t="str">
        <v>BOL</v>
      </c>
      <c r="Q579" t="str">
        <v>Bols Sour Apple</v>
      </c>
      <c r="R579" t="str">
        <v>700ml</v>
      </c>
      <c r="S579">
        <v>6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</row>
    <row r="580" spans="11:30" x14ac:dyDescent="0.3">
      <c r="K580" s="287">
        <v>2</v>
      </c>
      <c r="L580" t="str">
        <v>01-SPLIQ-07006885</v>
      </c>
      <c r="M580" t="str">
        <v>Lucas Bols</v>
      </c>
      <c r="N580" t="str">
        <v>Liqueur</v>
      </c>
      <c r="O580" t="str">
        <v>Bols Liqueur</v>
      </c>
      <c r="P580" t="str">
        <v>BOL</v>
      </c>
      <c r="Q580" t="str">
        <v>Bols Strawberry</v>
      </c>
      <c r="R580" t="str">
        <v>700ml</v>
      </c>
      <c r="S580">
        <v>6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</row>
    <row r="581" spans="11:30" x14ac:dyDescent="0.3">
      <c r="K581" s="287">
        <v>2</v>
      </c>
      <c r="L581" t="str">
        <v>01-SPLIQ-07002941</v>
      </c>
      <c r="M581" t="str">
        <v>Lucas Bols</v>
      </c>
      <c r="N581" t="str">
        <v>Liqueur</v>
      </c>
      <c r="O581" t="str">
        <v>Bols Liqueur</v>
      </c>
      <c r="P581" t="str">
        <v>BOL</v>
      </c>
      <c r="Q581" t="str">
        <v>Bols Triple Sec</v>
      </c>
      <c r="R581" t="str">
        <v>700ml</v>
      </c>
      <c r="S581">
        <v>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</row>
    <row r="582" spans="11:30" x14ac:dyDescent="0.3">
      <c r="K582" s="287">
        <v>2</v>
      </c>
      <c r="L582" t="str">
        <v>01-SPLIQ-07002551</v>
      </c>
      <c r="M582" t="str">
        <v>Lucas Bols</v>
      </c>
      <c r="N582" t="str">
        <v>Liqueur</v>
      </c>
      <c r="O582" t="str">
        <v>Bols Liqueur</v>
      </c>
      <c r="P582" t="str">
        <v>BOL</v>
      </c>
      <c r="Q582" t="str">
        <v>Bols Brown Cream</v>
      </c>
      <c r="R582" t="str">
        <v>700ml</v>
      </c>
      <c r="S582">
        <v>6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</row>
    <row r="583" spans="11:30" x14ac:dyDescent="0.3">
      <c r="K583" s="287">
        <v>2</v>
      </c>
      <c r="L583" t="str">
        <v>31-SPLIQ-07000575</v>
      </c>
      <c r="M583" t="str">
        <v>Campari</v>
      </c>
      <c r="N583" t="str">
        <v>Aperitif &amp; Bitters</v>
      </c>
      <c r="O583" t="str">
        <v>Aperol</v>
      </c>
      <c r="P583" t="str">
        <v>APR</v>
      </c>
      <c r="Q583" t="str">
        <v>Aperol 700ml</v>
      </c>
      <c r="R583" t="str">
        <v>700ml</v>
      </c>
      <c r="S583">
        <v>6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</row>
    <row r="584" spans="11:30" x14ac:dyDescent="0.3">
      <c r="K584" s="287">
        <v>2</v>
      </c>
      <c r="L584" t="str">
        <v>31-SPLIQ-10000278</v>
      </c>
      <c r="M584" t="str">
        <v>Campari</v>
      </c>
      <c r="N584" t="str">
        <v>Aperitif &amp; Bitters</v>
      </c>
      <c r="O584" t="str">
        <v>Aperol</v>
      </c>
      <c r="P584" t="str">
        <v>APR</v>
      </c>
      <c r="Q584" t="str">
        <v>Aperol 1L</v>
      </c>
      <c r="R584" t="str">
        <v>1000ml</v>
      </c>
      <c r="S584">
        <v>6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</row>
    <row r="585" spans="11:30" x14ac:dyDescent="0.3">
      <c r="K585" s="287">
        <v>2</v>
      </c>
      <c r="L585" t="str">
        <v>32-SPLIQ-02001054</v>
      </c>
      <c r="M585" t="str">
        <v>Campari</v>
      </c>
      <c r="N585" t="str">
        <v>Aperitif &amp; Bitters</v>
      </c>
      <c r="O585" t="str">
        <v>Campari</v>
      </c>
      <c r="P585" t="str">
        <v>CAM</v>
      </c>
      <c r="Q585" t="str">
        <v>Campari 25% 200ml</v>
      </c>
      <c r="R585" t="str">
        <v>200ml</v>
      </c>
      <c r="S585">
        <v>24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</row>
    <row r="586" spans="11:30" x14ac:dyDescent="0.3">
      <c r="K586" s="287">
        <v>2</v>
      </c>
      <c r="L586" t="str">
        <v>32-SPLIQ-07501402</v>
      </c>
      <c r="M586" t="str">
        <v>Campari</v>
      </c>
      <c r="N586" t="str">
        <v>Aperitif &amp; Bitters</v>
      </c>
      <c r="O586" t="str">
        <v>Campari</v>
      </c>
      <c r="P586" t="str">
        <v>CAM</v>
      </c>
      <c r="Q586" t="str">
        <v>Campari 25% 750ml</v>
      </c>
      <c r="R586" t="str">
        <v>750ml</v>
      </c>
      <c r="S586">
        <v>12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</row>
    <row r="587" spans="11:30" x14ac:dyDescent="0.3">
      <c r="K587" s="287">
        <v>2</v>
      </c>
      <c r="L587" t="str">
        <v>32-SPLIQ-10001006</v>
      </c>
      <c r="M587" t="str">
        <v>Campari</v>
      </c>
      <c r="N587" t="str">
        <v>Aperitif &amp; Bitters</v>
      </c>
      <c r="O587" t="str">
        <v>Campari</v>
      </c>
      <c r="P587" t="str">
        <v>CAM</v>
      </c>
      <c r="Q587" t="str">
        <v>Campari 25% 1L</v>
      </c>
      <c r="R587" t="str">
        <v>1000ml</v>
      </c>
      <c r="S587">
        <v>12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</row>
    <row r="588" spans="11:30" x14ac:dyDescent="0.3">
      <c r="K588" s="287">
        <v>2</v>
      </c>
      <c r="L588" t="str">
        <v>32-SPLIQ-05001051</v>
      </c>
      <c r="M588" t="str">
        <v>Campari</v>
      </c>
      <c r="N588" t="str">
        <v>Aperitif &amp; Bitters</v>
      </c>
      <c r="O588" t="str">
        <v>Campari</v>
      </c>
      <c r="P588" t="str">
        <v>CAM</v>
      </c>
      <c r="Q588" t="str">
        <v>Campari Negroni RTE</v>
      </c>
      <c r="R588" t="str">
        <v>500ml</v>
      </c>
      <c r="S588">
        <v>12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</row>
    <row r="589" spans="11:30" x14ac:dyDescent="0.3">
      <c r="K589" s="287">
        <v>2</v>
      </c>
      <c r="L589" t="str">
        <v>32-SPLIQ-10000969</v>
      </c>
      <c r="M589" t="str">
        <v>Campari</v>
      </c>
      <c r="N589" t="str">
        <v>Aperitif &amp; Bitters</v>
      </c>
      <c r="O589" t="str">
        <v>Campari</v>
      </c>
      <c r="P589" t="str">
        <v>CAM</v>
      </c>
      <c r="Q589" t="str">
        <v>Campari Cask Tales Bourbon Barrels</v>
      </c>
      <c r="R589" t="str">
        <v>1000ml</v>
      </c>
      <c r="S589">
        <v>6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</row>
    <row r="590" spans="11:30" x14ac:dyDescent="0.3">
      <c r="K590" s="287">
        <v>2</v>
      </c>
      <c r="L590" t="str">
        <v>36-SPLIQ-07003805</v>
      </c>
      <c r="M590" t="str">
        <v>Campari</v>
      </c>
      <c r="N590" t="str">
        <v>Aperitif &amp; Bitters</v>
      </c>
      <c r="O590" t="str">
        <v>Averna</v>
      </c>
      <c r="P590" t="str">
        <v>AVN</v>
      </c>
      <c r="Q590" t="str">
        <v>Amaro Averna 29%</v>
      </c>
      <c r="R590" t="str">
        <v>700ml</v>
      </c>
      <c r="S590">
        <v>6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</row>
    <row r="591" spans="11:30" x14ac:dyDescent="0.3">
      <c r="K591" s="287">
        <v>2</v>
      </c>
      <c r="L591" t="str">
        <v>38-SPLIQ-07001067</v>
      </c>
      <c r="M591" t="str">
        <v>Campari</v>
      </c>
      <c r="N591" t="str">
        <v>Aperitif &amp; Bitters</v>
      </c>
      <c r="O591" t="str">
        <v>Braulio</v>
      </c>
      <c r="P591" t="str">
        <v>BRA</v>
      </c>
      <c r="Q591" t="str">
        <v>Braulio Bormio Amaro Alpino 21%</v>
      </c>
      <c r="R591" t="str">
        <v>700ml</v>
      </c>
      <c r="S591">
        <v>6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</row>
    <row r="592" spans="11:30" x14ac:dyDescent="0.3">
      <c r="K592" s="287">
        <v>2</v>
      </c>
      <c r="L592" t="str">
        <v>43-SPLIQ-07000074</v>
      </c>
      <c r="M592" t="str">
        <v>Campari</v>
      </c>
      <c r="N592" t="str">
        <v>Aperitif &amp; Bitters</v>
      </c>
      <c r="O592" t="str">
        <v>Cynar</v>
      </c>
      <c r="P592" t="str">
        <v>CYN</v>
      </c>
      <c r="Q592" t="str">
        <v>Cynar 16.5%</v>
      </c>
      <c r="R592" t="str">
        <v>700ml</v>
      </c>
      <c r="S592">
        <v>6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</row>
    <row r="593" spans="11:30" x14ac:dyDescent="0.3">
      <c r="K593" s="287">
        <v>2</v>
      </c>
      <c r="L593" t="str">
        <v>42-SPVER-10000846</v>
      </c>
      <c r="M593" t="str">
        <v>Campari</v>
      </c>
      <c r="N593" t="str">
        <v>Vermouth</v>
      </c>
      <c r="O593" t="str">
        <v>Cinzano</v>
      </c>
      <c r="P593" t="str">
        <v>CZV</v>
      </c>
      <c r="Q593" t="str">
        <v>Cinzano Vermouth Rosso 1L</v>
      </c>
      <c r="R593" t="str">
        <v>1000ml</v>
      </c>
      <c r="S593">
        <v>12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</row>
    <row r="594" spans="11:30" x14ac:dyDescent="0.3">
      <c r="K594" s="287">
        <v>2</v>
      </c>
      <c r="L594" t="str">
        <v>42-SPVER-07501423</v>
      </c>
      <c r="M594" t="str">
        <v>Campari</v>
      </c>
      <c r="N594" t="str">
        <v>Vermouth</v>
      </c>
      <c r="O594" t="str">
        <v>Cinzano</v>
      </c>
      <c r="P594" t="str">
        <v>CZV</v>
      </c>
      <c r="Q594" t="str">
        <v>Cinzano Vermouth Rosso</v>
      </c>
      <c r="R594" t="str">
        <v>750ml</v>
      </c>
      <c r="S594">
        <v>12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</row>
    <row r="595" spans="11:30" x14ac:dyDescent="0.3">
      <c r="K595" s="287">
        <v>2</v>
      </c>
      <c r="L595" t="str">
        <v>42-SPVER-07501416</v>
      </c>
      <c r="M595" t="str">
        <v>Campari</v>
      </c>
      <c r="N595" t="str">
        <v>Vermouth</v>
      </c>
      <c r="O595" t="str">
        <v>Cinzano</v>
      </c>
      <c r="P595" t="str">
        <v>CZV</v>
      </c>
      <c r="Q595" t="str">
        <v>Cinzano Vermouth Bianco</v>
      </c>
      <c r="R595" t="str">
        <v>750ml</v>
      </c>
      <c r="S595">
        <v>12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</row>
    <row r="596" spans="11:30" x14ac:dyDescent="0.3">
      <c r="K596" s="287">
        <v>2</v>
      </c>
      <c r="L596" t="str">
        <v>42-SPVER-07502734</v>
      </c>
      <c r="M596" t="str">
        <v>Campari</v>
      </c>
      <c r="N596" t="str">
        <v>Vermouth</v>
      </c>
      <c r="O596" t="str">
        <v>Cinzano</v>
      </c>
      <c r="P596" t="str">
        <v>CZV</v>
      </c>
      <c r="Q596" t="str">
        <v>Cinzano Vermouth Extra Dry</v>
      </c>
      <c r="R596" t="str">
        <v>750ml</v>
      </c>
      <c r="S596">
        <v>12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</row>
    <row r="597" spans="11:30" x14ac:dyDescent="0.3">
      <c r="K597" s="287">
        <v>2</v>
      </c>
      <c r="L597" t="str">
        <v>42-SPVER-10005810</v>
      </c>
      <c r="M597" t="str">
        <v>Campari</v>
      </c>
      <c r="N597" t="str">
        <v>Vermouth</v>
      </c>
      <c r="O597" t="str">
        <v>Cinzano</v>
      </c>
      <c r="P597" t="str">
        <v>CZV</v>
      </c>
      <c r="Q597" t="str">
        <v>Cinzano 1757 Vermouth Rosso</v>
      </c>
      <c r="R597" t="str">
        <v>1000ml</v>
      </c>
      <c r="S597">
        <v>6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</row>
    <row r="598" spans="11:30" x14ac:dyDescent="0.3">
      <c r="K598" s="287">
        <v>2</v>
      </c>
      <c r="L598" t="str">
        <v>42-SPVER-10005834</v>
      </c>
      <c r="M598" t="str">
        <v>Campari</v>
      </c>
      <c r="N598" t="str">
        <v>Vermouth</v>
      </c>
      <c r="O598" t="str">
        <v>Cinzano</v>
      </c>
      <c r="P598" t="str">
        <v>CZV</v>
      </c>
      <c r="Q598" t="str">
        <v>Cinzano 1757 Vermouth Extra Dry</v>
      </c>
      <c r="R598" t="str">
        <v>1000ml</v>
      </c>
      <c r="S598">
        <v>6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</row>
    <row r="599" spans="11:30" x14ac:dyDescent="0.3">
      <c r="K599" s="287">
        <v>2</v>
      </c>
      <c r="L599" t="str">
        <v>42-SPVER-10005896</v>
      </c>
      <c r="M599" t="str">
        <v>Campari</v>
      </c>
      <c r="N599" t="str">
        <v>Vermouth</v>
      </c>
      <c r="O599" t="str">
        <v>Cinzano</v>
      </c>
      <c r="P599" t="str">
        <v>CZV</v>
      </c>
      <c r="Q599" t="str">
        <v>Cinzano Bottega Rosso 1757</v>
      </c>
      <c r="R599" t="str">
        <v>1000ml</v>
      </c>
      <c r="S599">
        <v>6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</row>
    <row r="600" spans="11:30" x14ac:dyDescent="0.3">
      <c r="K600" s="287">
        <v>2</v>
      </c>
      <c r="L600" t="str">
        <v>42-SPVER-10005909</v>
      </c>
      <c r="M600" t="str">
        <v>Campari</v>
      </c>
      <c r="N600" t="str">
        <v>Vermouth</v>
      </c>
      <c r="O600" t="str">
        <v>Cinzano</v>
      </c>
      <c r="P600" t="str">
        <v>CZV</v>
      </c>
      <c r="Q600" t="str">
        <v>Cinzano Bottega Extra Dry 1757</v>
      </c>
      <c r="R600" t="str">
        <v>1000ml</v>
      </c>
      <c r="S600">
        <v>6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</row>
    <row r="601" spans="11:30" x14ac:dyDescent="0.3">
      <c r="K601" s="287">
        <v>2</v>
      </c>
      <c r="L601" t="str">
        <v>42-SPSPA-07505292</v>
      </c>
      <c r="M601" t="str">
        <v>Campari</v>
      </c>
      <c r="N601" t="str">
        <v>Sparkling</v>
      </c>
      <c r="O601" t="str">
        <v>Cinzano</v>
      </c>
      <c r="P601" t="str">
        <v>CZV</v>
      </c>
      <c r="Q601" t="str">
        <v>Cinzano Prosecco</v>
      </c>
      <c r="R601" t="str">
        <v>750ml</v>
      </c>
      <c r="S601">
        <v>6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</row>
    <row r="602" spans="11:30" x14ac:dyDescent="0.3">
      <c r="K602" s="287">
        <v>2</v>
      </c>
      <c r="L602" t="str">
        <v>42-SPSPA-07500969</v>
      </c>
      <c r="M602" t="str">
        <v>Campari</v>
      </c>
      <c r="N602" t="str">
        <v>Sparkling</v>
      </c>
      <c r="O602" t="str">
        <v>Cinzano</v>
      </c>
      <c r="P602" t="str">
        <v>CZS</v>
      </c>
      <c r="Q602" t="str">
        <v>Cinzano Pinot Chardonnay</v>
      </c>
      <c r="R602" t="str">
        <v>750ml</v>
      </c>
      <c r="S602">
        <v>6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</row>
    <row r="603" spans="11:30" x14ac:dyDescent="0.3">
      <c r="K603" s="287">
        <v>2</v>
      </c>
      <c r="L603" t="str">
        <v>42-SPSPA-07500938</v>
      </c>
      <c r="M603" t="str">
        <v>Campari</v>
      </c>
      <c r="N603" t="str">
        <v>Sparkling</v>
      </c>
      <c r="O603" t="str">
        <v>Cinzano</v>
      </c>
      <c r="P603" t="str">
        <v>CZS</v>
      </c>
      <c r="Q603" t="str">
        <v>Gran Cinzano Dolce</v>
      </c>
      <c r="R603" t="str">
        <v>750ml</v>
      </c>
      <c r="S603">
        <v>6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</row>
    <row r="604" spans="11:30" x14ac:dyDescent="0.3">
      <c r="K604" s="287">
        <v>2</v>
      </c>
      <c r="L604" t="str">
        <v>42-WISPA-07500884</v>
      </c>
      <c r="M604" t="str">
        <v>Campari</v>
      </c>
      <c r="N604" t="str">
        <v>Sparkling</v>
      </c>
      <c r="O604" t="str">
        <v>Cinzano</v>
      </c>
      <c r="P604" t="str">
        <v>CZS</v>
      </c>
      <c r="Q604" t="str">
        <v>Cinzano Asti Sparkling Wine</v>
      </c>
      <c r="R604" t="str">
        <v>750ml</v>
      </c>
      <c r="S604">
        <v>6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</row>
    <row r="605" spans="11:30" x14ac:dyDescent="0.3">
      <c r="K605" s="287">
        <v>2</v>
      </c>
      <c r="L605" t="str">
        <v>42-WISPA-07506398</v>
      </c>
      <c r="M605" t="str">
        <v>Campari</v>
      </c>
      <c r="N605" t="str">
        <v>Sparkling</v>
      </c>
      <c r="O605" t="str">
        <v>Cinzano</v>
      </c>
      <c r="P605" t="str">
        <v>CZS</v>
      </c>
      <c r="Q605" t="str">
        <v>Cinzano Rose Edition Sparkling Wine</v>
      </c>
      <c r="R605" t="str">
        <v>750ml</v>
      </c>
      <c r="S605">
        <v>6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</row>
    <row r="606" spans="11:30" x14ac:dyDescent="0.3">
      <c r="K606" s="287">
        <v>2</v>
      </c>
      <c r="L606" t="str">
        <v>42-WISPA-07507064</v>
      </c>
      <c r="M606" t="str">
        <v>Campari</v>
      </c>
      <c r="N606" t="str">
        <v>Sparkling</v>
      </c>
      <c r="O606" t="str">
        <v>Cinzano</v>
      </c>
      <c r="P606" t="str">
        <v>CZS</v>
      </c>
      <c r="Q606" t="str">
        <v>Cinzano To Spritz Dry Sparkling Wine</v>
      </c>
      <c r="R606" t="str">
        <v>750ml</v>
      </c>
      <c r="S606">
        <v>6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</row>
    <row r="607" spans="11:30" x14ac:dyDescent="0.3">
      <c r="K607" s="287">
        <v>2</v>
      </c>
      <c r="L607" t="str">
        <v>52-WISPA-07503752</v>
      </c>
      <c r="M607" t="str">
        <v>Independent</v>
      </c>
      <c r="N607" t="str">
        <v>Champagne</v>
      </c>
      <c r="O607" t="str">
        <v>Pommery</v>
      </c>
      <c r="P607" t="str">
        <v>POM</v>
      </c>
      <c r="Q607" t="str">
        <v>Champagne Pommery Brut Royal</v>
      </c>
      <c r="R607" t="str">
        <v>750ml</v>
      </c>
      <c r="S607">
        <v>6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</row>
    <row r="608" spans="11:30" x14ac:dyDescent="0.3">
      <c r="K608" s="287">
        <v>2</v>
      </c>
      <c r="L608" t="str">
        <v>52-WISPA-07505976</v>
      </c>
      <c r="M608" t="str">
        <v>Independent</v>
      </c>
      <c r="N608" t="str">
        <v>Champagne</v>
      </c>
      <c r="O608" t="str">
        <v>Pommery</v>
      </c>
      <c r="P608" t="str">
        <v>POM</v>
      </c>
      <c r="Q608" t="str">
        <v>Champagne Pommery Brut Rose Royal</v>
      </c>
      <c r="R608" t="str">
        <v>750ml</v>
      </c>
      <c r="S608">
        <v>6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</row>
    <row r="609" spans="11:30" x14ac:dyDescent="0.3">
      <c r="K609" s="287">
        <v>2</v>
      </c>
      <c r="L609" t="str">
        <v>52-WISPA-07509036</v>
      </c>
      <c r="M609" t="str">
        <v>Independent</v>
      </c>
      <c r="N609" t="str">
        <v>Champagne</v>
      </c>
      <c r="O609" t="str">
        <v>Pommery</v>
      </c>
      <c r="P609" t="str">
        <v>POM</v>
      </c>
      <c r="Q609" t="str">
        <v>Champagne Pommery Royal Blue Sky</v>
      </c>
      <c r="R609" t="str">
        <v>750ml</v>
      </c>
      <c r="S609">
        <v>6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</row>
    <row r="610" spans="11:30" x14ac:dyDescent="0.3">
      <c r="K610" s="287">
        <v>2</v>
      </c>
      <c r="L610" t="str">
        <v>52-WISPA-07508039</v>
      </c>
      <c r="M610" t="str">
        <v>Independent</v>
      </c>
      <c r="N610" t="str">
        <v>Champagne</v>
      </c>
      <c r="O610" t="str">
        <v>Pommery</v>
      </c>
      <c r="P610" t="str">
        <v>POM</v>
      </c>
      <c r="Q610" t="str">
        <v>Champagne Pommery Cuvee Louise 2004</v>
      </c>
      <c r="R610" t="str">
        <v>750ml</v>
      </c>
      <c r="S610">
        <v>6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</row>
    <row r="611" spans="11:30" x14ac:dyDescent="0.3">
      <c r="K611" s="287">
        <v>2</v>
      </c>
      <c r="L611" t="str">
        <v>52-WISPA-15003424</v>
      </c>
      <c r="M611" t="str">
        <v>Independent</v>
      </c>
      <c r="N611" t="str">
        <v>Champagne</v>
      </c>
      <c r="O611" t="str">
        <v>Pommery</v>
      </c>
      <c r="P611" t="str">
        <v>POM</v>
      </c>
      <c r="Q611" t="str">
        <v>Champagne Pommery Brut Royal 1.5L</v>
      </c>
      <c r="R611" t="str">
        <v>1500ml</v>
      </c>
      <c r="S611">
        <v>6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</row>
    <row r="612" spans="11:30" x14ac:dyDescent="0.3">
      <c r="K612" s="287">
        <v>2</v>
      </c>
      <c r="L612" t="str">
        <v>52-WISPA-30003356</v>
      </c>
      <c r="M612" t="str">
        <v>Independent</v>
      </c>
      <c r="N612" t="str">
        <v>Champagne</v>
      </c>
      <c r="O612" t="str">
        <v>Pommery</v>
      </c>
      <c r="P612" t="str">
        <v>POM</v>
      </c>
      <c r="Q612" t="str">
        <v>Champagne Pommery Brut Royal 3L</v>
      </c>
      <c r="R612" t="str">
        <v>3000ml</v>
      </c>
      <c r="S612">
        <v>6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</row>
    <row r="613" spans="11:30" x14ac:dyDescent="0.3">
      <c r="K613" s="287">
        <v>2</v>
      </c>
      <c r="L613" t="str">
        <v>52-WISPA-60003325</v>
      </c>
      <c r="M613" t="str">
        <v>Independent</v>
      </c>
      <c r="N613" t="str">
        <v>Champagne</v>
      </c>
      <c r="O613" t="str">
        <v>Pommery</v>
      </c>
      <c r="P613" t="str">
        <v>POM</v>
      </c>
      <c r="Q613" t="str">
        <v>Champagne Pommery Brut Royal 6L</v>
      </c>
      <c r="R613" t="str">
        <v>6000ml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</row>
    <row r="614" spans="11:30" x14ac:dyDescent="0.3">
      <c r="K614" s="287">
        <v>2</v>
      </c>
      <c r="L614" t="str">
        <v>52-WISPA-90003295</v>
      </c>
      <c r="M614" t="str">
        <v>Independent</v>
      </c>
      <c r="N614" t="str">
        <v>Champagne</v>
      </c>
      <c r="O614" t="str">
        <v>Pommery</v>
      </c>
      <c r="P614" t="str">
        <v>POM</v>
      </c>
      <c r="Q614" t="str">
        <v>Champagne Pommery Brut Royal 9L</v>
      </c>
      <c r="R614" t="str">
        <v>9000ml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</row>
    <row r="615" spans="11:30" x14ac:dyDescent="0.3">
      <c r="K615" s="287">
        <v>2</v>
      </c>
      <c r="L615" t="str">
        <v>52-WISPA-07505021</v>
      </c>
      <c r="M615" t="str">
        <v>Independent</v>
      </c>
      <c r="N615" t="str">
        <v>Champagne</v>
      </c>
      <c r="O615" t="str">
        <v>Pommery</v>
      </c>
      <c r="P615" t="str">
        <v>POM</v>
      </c>
      <c r="Q615" t="str">
        <v>Champagne Pommery Silver</v>
      </c>
      <c r="R615" t="str">
        <v>750ml</v>
      </c>
      <c r="S615">
        <v>6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</row>
    <row r="616" spans="11:30" x14ac:dyDescent="0.3">
      <c r="K616" s="287">
        <v>2</v>
      </c>
      <c r="L616" t="str">
        <v>71-WISPA-07500358</v>
      </c>
      <c r="M616" t="str">
        <v>RC</v>
      </c>
      <c r="N616" t="str">
        <v>Champagne</v>
      </c>
      <c r="O616" t="str">
        <v>Telmont</v>
      </c>
      <c r="P616" t="str">
        <v>TEL</v>
      </c>
      <c r="Q616" t="str">
        <v>Champagne Telmont Sans Soufre</v>
      </c>
      <c r="R616" t="str">
        <v>750ml</v>
      </c>
      <c r="S616">
        <v>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</row>
    <row r="617" spans="11:30" x14ac:dyDescent="0.3">
      <c r="K617" s="287">
        <v>2</v>
      </c>
      <c r="L617" t="str">
        <v>71-WISPA-07500655</v>
      </c>
      <c r="M617" t="str">
        <v>RC</v>
      </c>
      <c r="N617" t="str">
        <v>Champagne</v>
      </c>
      <c r="O617" t="str">
        <v>Telmont</v>
      </c>
      <c r="P617" t="str">
        <v>TEL</v>
      </c>
      <c r="Q617" t="str">
        <v>Champagne Telmont Vinotheque</v>
      </c>
      <c r="R617" t="str">
        <v>750ml</v>
      </c>
      <c r="S617">
        <v>6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</row>
    <row r="618" spans="11:30" x14ac:dyDescent="0.3">
      <c r="K618" s="287">
        <v>2</v>
      </c>
      <c r="L618" t="str">
        <v>71-WISPA-07500631</v>
      </c>
      <c r="M618" t="str">
        <v>RC</v>
      </c>
      <c r="N618" t="str">
        <v>Champagne</v>
      </c>
      <c r="O618" t="str">
        <v>Telmont</v>
      </c>
      <c r="P618" t="str">
        <v>TEL</v>
      </c>
      <c r="Q618" t="str">
        <v>Champagne Telmont Blanc De Blancs</v>
      </c>
      <c r="R618" t="str">
        <v>750ml</v>
      </c>
      <c r="S618">
        <v>6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</row>
    <row r="619" spans="11:30" x14ac:dyDescent="0.3">
      <c r="K619" s="287">
        <v>2</v>
      </c>
      <c r="L619" t="str">
        <v>71-WISPA-07500617</v>
      </c>
      <c r="M619" t="str">
        <v>RC</v>
      </c>
      <c r="N619" t="str">
        <v>Champagne</v>
      </c>
      <c r="O619" t="str">
        <v>Telmont</v>
      </c>
      <c r="P619" t="str">
        <v>TEL</v>
      </c>
      <c r="Q619" t="str">
        <v>Champagne Telmont Reserve Rose</v>
      </c>
      <c r="R619" t="str">
        <v>750ml</v>
      </c>
      <c r="S619">
        <v>6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</row>
    <row r="620" spans="11:30" x14ac:dyDescent="0.3">
      <c r="K620" s="287">
        <v>2</v>
      </c>
      <c r="L620" t="str">
        <v>71-WISPA-15000303</v>
      </c>
      <c r="M620" t="str">
        <v>RC</v>
      </c>
      <c r="N620" t="str">
        <v>Champagne</v>
      </c>
      <c r="O620" t="str">
        <v>Telmont</v>
      </c>
      <c r="P620" t="str">
        <v>TEL</v>
      </c>
      <c r="Q620" t="str">
        <v>Champagne Telmont Reserve Rose 1.5L</v>
      </c>
      <c r="R620" t="str">
        <v>1500ml</v>
      </c>
      <c r="S620">
        <v>3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</row>
    <row r="621" spans="11:30" x14ac:dyDescent="0.3">
      <c r="K621" s="287">
        <v>2</v>
      </c>
      <c r="L621" t="str">
        <v>71-WISPA-07500211</v>
      </c>
      <c r="M621" t="str">
        <v>RC</v>
      </c>
      <c r="N621" t="str">
        <v>Champagne</v>
      </c>
      <c r="O621" t="str">
        <v>Telmont</v>
      </c>
      <c r="P621" t="str">
        <v>TEL</v>
      </c>
      <c r="Q621" t="str">
        <v>Champagne Telmont Reserve Brut</v>
      </c>
      <c r="R621" t="str">
        <v>750ml</v>
      </c>
      <c r="S621">
        <v>6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</row>
    <row r="622" spans="11:30" x14ac:dyDescent="0.3">
      <c r="K622" s="287">
        <v>2</v>
      </c>
      <c r="L622" t="str">
        <v>71-WISPA-15000297</v>
      </c>
      <c r="M622" t="str">
        <v>RC</v>
      </c>
      <c r="N622" t="str">
        <v>Champagne</v>
      </c>
      <c r="O622" t="str">
        <v>Telmont</v>
      </c>
      <c r="P622" t="str">
        <v>TEL</v>
      </c>
      <c r="Q622" t="str">
        <v>Champagne Telmont Reserve Brut 1.5L</v>
      </c>
      <c r="R622" t="str">
        <v>1500ml</v>
      </c>
      <c r="S622">
        <v>3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</row>
    <row r="623" spans="11:30" x14ac:dyDescent="0.3">
      <c r="K623" s="287">
        <v>2</v>
      </c>
      <c r="L623" t="str">
        <v>71-WISPA-30000556</v>
      </c>
      <c r="M623" t="str">
        <v>RC</v>
      </c>
      <c r="N623" t="str">
        <v>Champagne</v>
      </c>
      <c r="O623" t="str">
        <v>Telmont</v>
      </c>
      <c r="P623" t="str">
        <v>TEL</v>
      </c>
      <c r="Q623" t="str">
        <v>Champagne Telmont Reserve Brut 3L</v>
      </c>
      <c r="R623" t="str">
        <v>3000ml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</row>
    <row r="624" spans="11:30" x14ac:dyDescent="0.3">
      <c r="K624" s="287">
        <v>2</v>
      </c>
      <c r="L624" t="str">
        <v>71-WISPA-60000570</v>
      </c>
      <c r="M624" t="str">
        <v>RC</v>
      </c>
      <c r="N624" t="str">
        <v>Champagne</v>
      </c>
      <c r="O624" t="str">
        <v>Telmont</v>
      </c>
      <c r="P624" t="str">
        <v>TEL</v>
      </c>
      <c r="Q624" t="str">
        <v>Champagne Telmont Reserve Brut 6L</v>
      </c>
      <c r="R624" t="str">
        <v>6000ml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</row>
    <row r="625" spans="11:30" x14ac:dyDescent="0.3">
      <c r="K625" s="287">
        <v>2</v>
      </c>
      <c r="L625" t="str">
        <v>35-SPLIQ-07003779</v>
      </c>
      <c r="M625" t="str">
        <v>Campari</v>
      </c>
      <c r="N625" t="str">
        <v>Liqueur</v>
      </c>
      <c r="O625" t="str">
        <v>Grand Marnier</v>
      </c>
      <c r="P625" t="str">
        <v>GMN</v>
      </c>
      <c r="Q625" t="str">
        <v>Grand Marnier Liqueur</v>
      </c>
      <c r="R625" t="str">
        <v>700ml</v>
      </c>
      <c r="S625">
        <v>12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</row>
    <row r="626" spans="11:30" x14ac:dyDescent="0.3">
      <c r="K626" s="287">
        <v>2</v>
      </c>
      <c r="L626" t="str">
        <v>99-SL001-07000012</v>
      </c>
      <c r="M626" t="str">
        <v>Branca</v>
      </c>
      <c r="N626" t="str">
        <v>Bitter</v>
      </c>
      <c r="O626" t="str">
        <v>Fernet</v>
      </c>
      <c r="P626" t="str">
        <v>BRC</v>
      </c>
      <c r="Q626" t="str">
        <v>Fernet Branca Bitters 700ml</v>
      </c>
      <c r="R626" t="str">
        <v>700ml</v>
      </c>
      <c r="S626">
        <v>6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</row>
    <row r="627" spans="11:30" x14ac:dyDescent="0.3">
      <c r="K627" s="287">
        <v>2</v>
      </c>
      <c r="L627" t="str">
        <v>77-SPLIQ-07502863</v>
      </c>
      <c r="M627" t="str">
        <v>Branca</v>
      </c>
      <c r="N627" t="str">
        <v>Liqueur</v>
      </c>
      <c r="O627" t="str">
        <v>Fernet</v>
      </c>
      <c r="P627" t="str">
        <v>BRC</v>
      </c>
      <c r="Q627" t="str">
        <v>Branca Fernet Liqueur 750 ML.</v>
      </c>
      <c r="R627" t="str">
        <v>750ml</v>
      </c>
      <c r="S627">
        <v>6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</row>
    <row r="628" spans="11:30" x14ac:dyDescent="0.3">
      <c r="K628" s="287">
        <v>2</v>
      </c>
      <c r="L628" t="str">
        <v>77-SPLIQ-10002849</v>
      </c>
      <c r="M628" t="str">
        <v>Branca</v>
      </c>
      <c r="N628" t="str">
        <v>Liqueur</v>
      </c>
      <c r="O628" t="str">
        <v>Fernet</v>
      </c>
      <c r="P628" t="str">
        <v>BRC</v>
      </c>
      <c r="Q628" t="str">
        <v>Branca Fernet Liqueur</v>
      </c>
      <c r="R628" t="str">
        <v>1000ml</v>
      </c>
      <c r="S628">
        <v>6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</row>
    <row r="629" spans="11:30" x14ac:dyDescent="0.3">
      <c r="K629" s="287">
        <v>2</v>
      </c>
      <c r="L629" t="str">
        <v>77-SPVER-10002072</v>
      </c>
      <c r="M629" t="str">
        <v>Branca</v>
      </c>
      <c r="N629" t="str">
        <v>Vermouth</v>
      </c>
      <c r="O629" t="str">
        <v>CARPANO</v>
      </c>
      <c r="P629" t="str">
        <v>BRC</v>
      </c>
      <c r="Q629" t="str">
        <v>Carpano Classico Vermouth</v>
      </c>
      <c r="R629" t="str">
        <v>1000ml</v>
      </c>
      <c r="S629">
        <v>6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</row>
    <row r="630" spans="11:30" x14ac:dyDescent="0.3">
      <c r="K630" s="287">
        <v>2</v>
      </c>
      <c r="L630" t="str">
        <v>77-SPVER-10002157</v>
      </c>
      <c r="M630" t="str">
        <v>Branca</v>
      </c>
      <c r="N630" t="str">
        <v>Vermouth</v>
      </c>
      <c r="O630" t="str">
        <v>CARPANO</v>
      </c>
      <c r="P630" t="str">
        <v>BRC</v>
      </c>
      <c r="Q630" t="str">
        <v>Carpano Bianco Vermouth</v>
      </c>
      <c r="R630" t="str">
        <v>1000ml</v>
      </c>
      <c r="S630">
        <v>6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</row>
    <row r="631" spans="11:30" x14ac:dyDescent="0.3">
      <c r="K631" s="287">
        <v>2</v>
      </c>
      <c r="L631" t="str">
        <v>77-SPVER-10003420</v>
      </c>
      <c r="M631" t="str">
        <v>Branca</v>
      </c>
      <c r="N631" t="str">
        <v>Vermouth</v>
      </c>
      <c r="O631" t="str">
        <v>CARPANO</v>
      </c>
      <c r="P631" t="str">
        <v>BRC</v>
      </c>
      <c r="Q631" t="str">
        <v>Carpano Antica Formula Vermnouth</v>
      </c>
      <c r="R631" t="str">
        <v>1000ml</v>
      </c>
      <c r="S631">
        <v>6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</row>
    <row r="632" spans="11:30" x14ac:dyDescent="0.3">
      <c r="K632" s="287">
        <v>2</v>
      </c>
      <c r="L632" t="str">
        <v>77-SPVER-10006704</v>
      </c>
      <c r="M632" t="str">
        <v>Branca</v>
      </c>
      <c r="N632" t="str">
        <v>Vermouth</v>
      </c>
      <c r="O632" t="str">
        <v>CARPANO</v>
      </c>
      <c r="P632" t="str">
        <v>BRC</v>
      </c>
      <c r="Q632" t="str">
        <v>Carpano Dry Vermouth</v>
      </c>
      <c r="R632" t="str">
        <v>1000ml</v>
      </c>
      <c r="S632">
        <v>6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</row>
    <row r="633" spans="11:30" x14ac:dyDescent="0.3">
      <c r="K633" s="287">
        <v>2</v>
      </c>
      <c r="L633" t="str">
        <v>77-SPVER-10001884</v>
      </c>
      <c r="M633" t="str">
        <v>Branca</v>
      </c>
      <c r="N633" t="str">
        <v>Vermouth</v>
      </c>
      <c r="O633" t="str">
        <v>Branca</v>
      </c>
      <c r="P633" t="str">
        <v>BRC</v>
      </c>
      <c r="Q633" t="str">
        <v>Carpano Punt E Mes</v>
      </c>
      <c r="R633" t="str">
        <v>1000ml</v>
      </c>
      <c r="S633">
        <v>6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</row>
    <row r="634" spans="11:30" x14ac:dyDescent="0.3">
      <c r="K634" s="287">
        <v>2</v>
      </c>
      <c r="L634" t="str">
        <v>35-SPLIQ-07009887</v>
      </c>
      <c r="M634" t="str">
        <v>Campari</v>
      </c>
      <c r="N634" t="str">
        <v>Liqueur</v>
      </c>
      <c r="O634" t="str">
        <v>Grand Marnier</v>
      </c>
      <c r="P634" t="str">
        <v>GMN</v>
      </c>
      <c r="Q634" t="str">
        <v>Grand Marnier Cuvee Du Centenaire Liqueur</v>
      </c>
      <c r="R634" t="str">
        <v>700ml</v>
      </c>
      <c r="S634">
        <v>6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</row>
    <row r="635" spans="11:30" x14ac:dyDescent="0.3">
      <c r="K635" s="287">
        <v>2</v>
      </c>
      <c r="L635" t="str">
        <v>67-SPVOD-07007453</v>
      </c>
      <c r="M635" t="str">
        <v>Independent</v>
      </c>
      <c r="N635" t="str">
        <v>Vodka</v>
      </c>
      <c r="O635" t="str">
        <v>Lady Trieu</v>
      </c>
      <c r="P635" t="str">
        <v>LDT</v>
      </c>
      <c r="Q635" t="str">
        <v>Nhau Vietnamese Rice Vodka</v>
      </c>
      <c r="R635" t="str">
        <v>700ml</v>
      </c>
      <c r="S635">
        <v>6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</row>
    <row r="636" spans="11:30" x14ac:dyDescent="0.3">
      <c r="K636" s="287">
        <v>2</v>
      </c>
      <c r="L636" t="str">
        <v>01-SPVOD-07000328</v>
      </c>
      <c r="M636" t="str">
        <v>Lucas Bols</v>
      </c>
      <c r="N636" t="str">
        <v>Vodka</v>
      </c>
      <c r="O636" t="str">
        <v>Bols Vodka</v>
      </c>
      <c r="P636" t="str">
        <v>BLV</v>
      </c>
      <c r="Q636" t="str">
        <v>Bols Vodka 700 ml</v>
      </c>
      <c r="R636" t="str">
        <v>700ml</v>
      </c>
      <c r="S636">
        <v>12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</row>
    <row r="637" spans="11:30" x14ac:dyDescent="0.3">
      <c r="K637" s="287">
        <v>2</v>
      </c>
      <c r="L637" t="str">
        <v>01-SPVOD-10000311</v>
      </c>
      <c r="M637" t="str">
        <v>Lucas Bols</v>
      </c>
      <c r="N637" t="str">
        <v>Vodka</v>
      </c>
      <c r="O637" t="str">
        <v>Bols Vodka</v>
      </c>
      <c r="P637" t="str">
        <v>BLV</v>
      </c>
      <c r="Q637" t="str">
        <v>Bols Vodka 1L</v>
      </c>
      <c r="R637" t="str">
        <v>1000ml</v>
      </c>
      <c r="S637">
        <v>6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</row>
    <row r="638" spans="11:30" x14ac:dyDescent="0.3">
      <c r="K638" s="287">
        <v>2</v>
      </c>
      <c r="L638" t="str">
        <v>04-23MDC-07000151</v>
      </c>
      <c r="M638" t="str">
        <v>Edrington</v>
      </c>
      <c r="N638" t="str">
        <v>Whisky</v>
      </c>
      <c r="O638" t="str">
        <v>The Macallan</v>
      </c>
      <c r="P638" t="str">
        <v>MAC</v>
      </c>
      <c r="Q638" t="str">
        <v>The Macallan M Scotch Whisky (2023)</v>
      </c>
      <c r="R638" t="str">
        <v>700ml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</row>
    <row r="639" spans="11:30" x14ac:dyDescent="0.3">
      <c r="K639" s="287">
        <v>2</v>
      </c>
      <c r="L639" t="str">
        <v>04-SPWHI-07001872</v>
      </c>
      <c r="M639" t="str">
        <v>Edrington</v>
      </c>
      <c r="N639" t="str">
        <v>Whisky</v>
      </c>
      <c r="O639" t="str">
        <v>The Macallan</v>
      </c>
      <c r="P639" t="str">
        <v>MAC</v>
      </c>
      <c r="Q639" t="str">
        <v>The Macallan Classic Cut 2022 Whisky</v>
      </c>
      <c r="R639" t="str">
        <v>700ml</v>
      </c>
      <c r="S639">
        <v>12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</row>
    <row r="640" spans="11:30" x14ac:dyDescent="0.3">
      <c r="K640" s="287">
        <v>2</v>
      </c>
      <c r="L640" t="str">
        <v>04-SPWHI-07002668</v>
      </c>
      <c r="M640" t="str">
        <v>Edrington</v>
      </c>
      <c r="N640" t="str">
        <v>Whisky</v>
      </c>
      <c r="O640" t="str">
        <v>The Macallan</v>
      </c>
      <c r="P640" t="str">
        <v>MAC</v>
      </c>
      <c r="Q640" t="str">
        <v>The Macallan Edition NO 1 Whisky</v>
      </c>
      <c r="R640" t="str">
        <v>700ml</v>
      </c>
      <c r="S640">
        <v>1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</row>
    <row r="641" spans="11:30" x14ac:dyDescent="0.3">
      <c r="K641" s="287">
        <v>2</v>
      </c>
      <c r="L641" t="str">
        <v>04-SPWHI-07002910</v>
      </c>
      <c r="M641" t="str">
        <v>Edrington</v>
      </c>
      <c r="N641" t="str">
        <v>Whisky</v>
      </c>
      <c r="O641" t="str">
        <v>The Macallan</v>
      </c>
      <c r="P641" t="str">
        <v>MAC</v>
      </c>
      <c r="Q641" t="str">
        <v>The Macallan Edition NO 2 Whisky</v>
      </c>
      <c r="R641" t="str">
        <v>700ml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</row>
    <row r="642" spans="11:30" x14ac:dyDescent="0.3">
      <c r="K642" s="287">
        <v>2</v>
      </c>
      <c r="L642" t="str">
        <v>04-SPWHI-07004105</v>
      </c>
      <c r="M642" t="str">
        <v>Edrington</v>
      </c>
      <c r="N642" t="str">
        <v>Whisky</v>
      </c>
      <c r="O642" t="str">
        <v>The Macallan</v>
      </c>
      <c r="P642" t="str">
        <v>MAC</v>
      </c>
      <c r="Q642" t="str">
        <v>The Macallan Edition NO 3 Whisky</v>
      </c>
      <c r="R642" t="str">
        <v>700ml</v>
      </c>
      <c r="S642">
        <v>12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</row>
    <row r="643" spans="11:30" x14ac:dyDescent="0.3">
      <c r="K643" s="287">
        <v>2</v>
      </c>
      <c r="L643" t="str">
        <v>04-SPWHI-07005591</v>
      </c>
      <c r="M643" t="str">
        <v>Edrington</v>
      </c>
      <c r="N643" t="str">
        <v>Whisky</v>
      </c>
      <c r="O643" t="str">
        <v>The Macallan</v>
      </c>
      <c r="P643" t="str">
        <v>MAC</v>
      </c>
      <c r="Q643" t="str">
        <v>The Macallan Edition NO 4 Whisky</v>
      </c>
      <c r="R643" t="str">
        <v>700ml</v>
      </c>
      <c r="S643">
        <v>12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</row>
    <row r="644" spans="11:30" x14ac:dyDescent="0.3">
      <c r="K644" s="287">
        <v>2</v>
      </c>
      <c r="L644" t="str">
        <v>04-SPWHI-07007126</v>
      </c>
      <c r="M644" t="str">
        <v>Edrington</v>
      </c>
      <c r="N644" t="str">
        <v>Whisky</v>
      </c>
      <c r="O644" t="str">
        <v>The Macallan</v>
      </c>
      <c r="P644" t="str">
        <v>MAC</v>
      </c>
      <c r="Q644" t="str">
        <v>The Macallan 18 Years Old</v>
      </c>
      <c r="R644" t="str">
        <v>700ml</v>
      </c>
      <c r="S644">
        <v>6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</row>
    <row r="645" spans="11:30" x14ac:dyDescent="0.3">
      <c r="K645" s="287">
        <v>2</v>
      </c>
      <c r="L645" t="str">
        <v>04-SPWHI-07008059</v>
      </c>
      <c r="M645" t="str">
        <v>Edrington</v>
      </c>
      <c r="N645" t="str">
        <v>Whisky</v>
      </c>
      <c r="O645" t="str">
        <v>The Macallan</v>
      </c>
      <c r="P645" t="str">
        <v>MAC</v>
      </c>
      <c r="Q645" t="str">
        <v>The Macallan Edition NO.5 Whisky</v>
      </c>
      <c r="R645" t="str">
        <v>700ml</v>
      </c>
      <c r="S645">
        <v>12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</row>
    <row r="646" spans="11:30" x14ac:dyDescent="0.3">
      <c r="K646" s="287">
        <v>2</v>
      </c>
      <c r="L646" t="str">
        <v>04-SPWHI-07009285</v>
      </c>
      <c r="M646" t="str">
        <v>Edrington</v>
      </c>
      <c r="N646" t="str">
        <v>Whisky</v>
      </c>
      <c r="O646" t="str">
        <v>The Macallan</v>
      </c>
      <c r="P646" t="str">
        <v>MAC</v>
      </c>
      <c r="Q646" t="str">
        <v>The Macallan Edition NO 6 Whisky</v>
      </c>
      <c r="R646" t="str">
        <v>700ml</v>
      </c>
      <c r="S646">
        <v>12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</row>
    <row r="647" spans="11:30" x14ac:dyDescent="0.3">
      <c r="K647" s="287">
        <v>2</v>
      </c>
      <c r="L647" t="str">
        <v>04-SPWHI-4200GSET</v>
      </c>
      <c r="M647" t="str">
        <v>Edrington</v>
      </c>
      <c r="N647" t="str">
        <v>Whisky</v>
      </c>
      <c r="O647" t="str">
        <v>The Macallan</v>
      </c>
      <c r="P647" t="str">
        <v>MAC</v>
      </c>
      <c r="Q647" t="str">
        <v>The Macallan Edition Gift Set</v>
      </c>
      <c r="R647" t="str">
        <v>4200ml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</row>
    <row r="648" spans="11:30" x14ac:dyDescent="0.3">
      <c r="K648" s="287">
        <v>2</v>
      </c>
      <c r="L648" t="str">
        <v>06-SPWHI-07004082</v>
      </c>
      <c r="M648" t="str">
        <v>Edrington</v>
      </c>
      <c r="N648" t="str">
        <v>Whisky</v>
      </c>
      <c r="O648" t="str">
        <v>Naked</v>
      </c>
      <c r="P648" t="str">
        <v>NAK</v>
      </c>
      <c r="Q648" t="str">
        <v>Naked Grouse Blended Malt Scotch Whisky</v>
      </c>
      <c r="R648" t="str">
        <v>700ml</v>
      </c>
      <c r="S648">
        <v>6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</row>
    <row r="649" spans="11:30" x14ac:dyDescent="0.3">
      <c r="K649" s="287">
        <v>2</v>
      </c>
      <c r="L649" t="str">
        <v>13-SPGIN-07007377</v>
      </c>
      <c r="M649" t="str">
        <v>Edrington</v>
      </c>
      <c r="N649" t="str">
        <v>Gin</v>
      </c>
      <c r="O649" t="str">
        <v>NO.3</v>
      </c>
      <c r="P649" t="str">
        <v>NO3</v>
      </c>
      <c r="Q649" t="str">
        <v>No.3 London Dry Organic Gin</v>
      </c>
      <c r="R649" t="str">
        <v>700ml</v>
      </c>
      <c r="S649">
        <v>6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</row>
    <row r="650" spans="11:30" x14ac:dyDescent="0.3">
      <c r="K650" s="287">
        <v>2</v>
      </c>
      <c r="L650" t="str">
        <v>15-SPLIQ-07000154</v>
      </c>
      <c r="M650" t="str">
        <v>Licor 43</v>
      </c>
      <c r="N650" t="str">
        <v>Liqueur</v>
      </c>
      <c r="O650" t="str">
        <v>Licor 43</v>
      </c>
      <c r="P650" t="str">
        <v>LIC</v>
      </c>
      <c r="Q650" t="str">
        <v>Licor 43</v>
      </c>
      <c r="R650" t="str">
        <v>700ml</v>
      </c>
      <c r="S650">
        <v>6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</row>
    <row r="651" spans="11:30" x14ac:dyDescent="0.3">
      <c r="K651" s="287">
        <v>2</v>
      </c>
      <c r="L651" t="str">
        <v>18-SPGIN-05000467</v>
      </c>
      <c r="M651" t="str">
        <v>Ferdinand'S</v>
      </c>
      <c r="N651" t="str">
        <v>Gin</v>
      </c>
      <c r="O651" t="str">
        <v>Ferdinand's</v>
      </c>
      <c r="P651" t="str">
        <v>FER</v>
      </c>
      <c r="Q651" t="str">
        <v>Ferdinand'S Saar Dry Gin</v>
      </c>
      <c r="R651" t="str">
        <v>500ml</v>
      </c>
      <c r="S651">
        <v>6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</row>
    <row r="652" spans="11:30" x14ac:dyDescent="0.3">
      <c r="K652" s="287">
        <v>2</v>
      </c>
      <c r="L652" t="str">
        <v>20-06TEQ-07001315</v>
      </c>
      <c r="M652" t="str">
        <v>Proximo</v>
      </c>
      <c r="N652" t="str">
        <v>Tequila</v>
      </c>
      <c r="O652" t="str">
        <v>Jose Cuervo</v>
      </c>
      <c r="P652" t="str">
        <v>JOC</v>
      </c>
      <c r="Q652" t="str">
        <v>Jose Cuervo Especial Silver Tequila 35%</v>
      </c>
      <c r="R652" t="str">
        <v>700ml</v>
      </c>
      <c r="S652">
        <v>6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</row>
    <row r="653" spans="11:30" x14ac:dyDescent="0.3">
      <c r="K653" s="287">
        <v>2</v>
      </c>
      <c r="L653" t="str">
        <v>20-06TEQ-07002302</v>
      </c>
      <c r="M653" t="str">
        <v>Proximo</v>
      </c>
      <c r="N653" t="str">
        <v>Tequila</v>
      </c>
      <c r="O653" t="str">
        <v>Jose Cuervo</v>
      </c>
      <c r="P653" t="str">
        <v>JOC</v>
      </c>
      <c r="Q653" t="str">
        <v>Jose Cuervo Especial Silver Tequila</v>
      </c>
      <c r="R653" t="str">
        <v>700ml</v>
      </c>
      <c r="S653">
        <v>6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</row>
    <row r="654" spans="11:30" x14ac:dyDescent="0.3">
      <c r="K654" s="287">
        <v>2</v>
      </c>
      <c r="L654" t="str">
        <v>20-23SIL-07502322</v>
      </c>
      <c r="M654" t="str">
        <v>Proximo</v>
      </c>
      <c r="N654" t="str">
        <v>Tequila</v>
      </c>
      <c r="O654" t="str">
        <v>Jose Cuervo</v>
      </c>
      <c r="P654" t="str">
        <v>JOC</v>
      </c>
      <c r="Q654" t="str">
        <v>Jose Cuervo Especial Silver Tequila Limited 2023</v>
      </c>
      <c r="R654" t="str">
        <v>750ml</v>
      </c>
      <c r="S654">
        <v>12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</row>
    <row r="655" spans="11:30" x14ac:dyDescent="0.3">
      <c r="K655" s="287">
        <v>2</v>
      </c>
      <c r="L655" t="str">
        <v>20-SPTEQ-10001346</v>
      </c>
      <c r="M655" t="str">
        <v>Proximo</v>
      </c>
      <c r="N655" t="str">
        <v>Tequila</v>
      </c>
      <c r="O655" t="str">
        <v>Jose Cuervo</v>
      </c>
      <c r="P655" t="str">
        <v>JOC</v>
      </c>
      <c r="Q655" t="str">
        <v>Jose Cuervo Especial Reposado Tequila 1L</v>
      </c>
      <c r="R655" t="str">
        <v>1000ml</v>
      </c>
      <c r="S655">
        <v>12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</row>
    <row r="656" spans="11:30" x14ac:dyDescent="0.3">
      <c r="K656" s="287">
        <v>2</v>
      </c>
      <c r="L656" t="str">
        <v>20-SPTEQ-03752302</v>
      </c>
      <c r="M656" t="str">
        <v>Proximo</v>
      </c>
      <c r="N656" t="str">
        <v>Tequila</v>
      </c>
      <c r="O656" t="str">
        <v>Jose Cuervo</v>
      </c>
      <c r="P656" t="str">
        <v>JOC</v>
      </c>
      <c r="Q656" t="str">
        <v>Jose Cuervo Especial Silver Tequila</v>
      </c>
      <c r="R656" t="str">
        <v>375ml</v>
      </c>
      <c r="S656">
        <v>12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</row>
    <row r="657" spans="11:30" x14ac:dyDescent="0.3">
      <c r="K657" s="287">
        <v>2</v>
      </c>
      <c r="L657" t="str">
        <v>20-SPTEQ-10001353</v>
      </c>
      <c r="M657" t="str">
        <v>Proximo</v>
      </c>
      <c r="N657" t="str">
        <v>Tequila</v>
      </c>
      <c r="O657" t="str">
        <v>Jose Cuervo</v>
      </c>
      <c r="P657" t="str">
        <v>JOC</v>
      </c>
      <c r="Q657" t="str">
        <v>Jose Cuervo Especial Silver Tequila 1L</v>
      </c>
      <c r="R657" t="str">
        <v>1000ml</v>
      </c>
      <c r="S657">
        <v>12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</row>
    <row r="658" spans="11:30" x14ac:dyDescent="0.3">
      <c r="K658" s="287">
        <v>2</v>
      </c>
      <c r="L658" t="str">
        <v>20-SPTEQ-07001308</v>
      </c>
      <c r="M658" t="str">
        <v>Proximo</v>
      </c>
      <c r="N658" t="str">
        <v>Tequila</v>
      </c>
      <c r="O658" t="str">
        <v>Jose Cuervo</v>
      </c>
      <c r="P658" t="str">
        <v>JOC</v>
      </c>
      <c r="Q658" t="str">
        <v>Jose Cuervo Especial Reposado Tequila 35%</v>
      </c>
      <c r="R658" t="str">
        <v>700ml</v>
      </c>
      <c r="S658">
        <v>12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</row>
    <row r="659" spans="11:30" x14ac:dyDescent="0.3">
      <c r="K659" s="287">
        <v>2</v>
      </c>
      <c r="L659" t="str">
        <v>20-SPTEQ-07001315</v>
      </c>
      <c r="M659" t="str">
        <v>Proximo</v>
      </c>
      <c r="N659" t="str">
        <v>Tequila</v>
      </c>
      <c r="O659" t="str">
        <v>Jose Cuervo</v>
      </c>
      <c r="P659" t="str">
        <v>JOC</v>
      </c>
      <c r="Q659" t="str">
        <v>Jose Cuervo Especial Silver Tequila 35%</v>
      </c>
      <c r="R659" t="str">
        <v>700ml</v>
      </c>
      <c r="S659">
        <v>12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</row>
    <row r="660" spans="11:30" x14ac:dyDescent="0.3">
      <c r="K660" s="287">
        <v>2</v>
      </c>
      <c r="L660" t="str">
        <v>20-SPTEQ-07002138</v>
      </c>
      <c r="M660" t="str">
        <v>Proximo</v>
      </c>
      <c r="N660" t="str">
        <v>Tequila</v>
      </c>
      <c r="O660" t="str">
        <v>Jose Cuervo</v>
      </c>
      <c r="P660" t="str">
        <v>JOC</v>
      </c>
      <c r="Q660" t="str">
        <v>Jose Cuervo Especial Reposado Tequila</v>
      </c>
      <c r="R660" t="str">
        <v>700ml</v>
      </c>
      <c r="S660">
        <v>6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</row>
    <row r="661" spans="11:30" x14ac:dyDescent="0.3">
      <c r="K661" s="287">
        <v>2</v>
      </c>
      <c r="L661" t="str">
        <v>20-SPTEQ-07007282</v>
      </c>
      <c r="M661" t="str">
        <v>Proximo</v>
      </c>
      <c r="N661" t="str">
        <v>Tequila</v>
      </c>
      <c r="O661" t="str">
        <v>Jose Cuervo</v>
      </c>
      <c r="P661" t="str">
        <v>JOC</v>
      </c>
      <c r="Q661" t="str">
        <v>Jose Cuervo Tradicional Blanco Tequila 40%</v>
      </c>
      <c r="R661" t="str">
        <v>700ml</v>
      </c>
      <c r="S661">
        <v>6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</row>
    <row r="662" spans="11:30" x14ac:dyDescent="0.3">
      <c r="K662" s="287">
        <v>2</v>
      </c>
      <c r="L662" t="str">
        <v>20-SPTEQ-07007299</v>
      </c>
      <c r="M662" t="str">
        <v>Proximo</v>
      </c>
      <c r="N662" t="str">
        <v>Tequila</v>
      </c>
      <c r="O662" t="str">
        <v>Jose Cuervo</v>
      </c>
      <c r="P662" t="str">
        <v>JOC</v>
      </c>
      <c r="Q662" t="str">
        <v>Jose Cuervo Tradicional Reposado Tequila 40%</v>
      </c>
      <c r="R662" t="str">
        <v>700ml</v>
      </c>
      <c r="S662">
        <v>6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</row>
    <row r="663" spans="11:30" x14ac:dyDescent="0.3">
      <c r="K663" s="287">
        <v>2</v>
      </c>
      <c r="L663" t="str">
        <v>23-SPPAC-07000114</v>
      </c>
      <c r="M663" t="str">
        <v>Proximo</v>
      </c>
      <c r="N663" t="str">
        <v>Whisky</v>
      </c>
      <c r="O663" t="str">
        <v>Bushmills</v>
      </c>
      <c r="P663" t="str">
        <v>BUM</v>
      </c>
      <c r="Q663" t="str">
        <v>Bushmills Black Bush Gift Pack</v>
      </c>
      <c r="R663" t="str">
        <v>700ml</v>
      </c>
      <c r="S663">
        <v>3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</row>
    <row r="664" spans="11:30" x14ac:dyDescent="0.3">
      <c r="K664" s="287">
        <v>2</v>
      </c>
      <c r="L664" t="str">
        <v>23-SPWHI-10001085</v>
      </c>
      <c r="M664" t="str">
        <v>Proximo</v>
      </c>
      <c r="N664" t="str">
        <v>Whisky</v>
      </c>
      <c r="O664" t="str">
        <v>Bushmills</v>
      </c>
      <c r="P664" t="str">
        <v>BUM</v>
      </c>
      <c r="Q664" t="str">
        <v>Bushmills Irish Whiskey 1L</v>
      </c>
      <c r="R664" t="str">
        <v>1000ml</v>
      </c>
      <c r="S664">
        <v>6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</row>
    <row r="665" spans="11:30" x14ac:dyDescent="0.3">
      <c r="K665" s="287">
        <v>2</v>
      </c>
      <c r="L665" t="str">
        <v>23-SPWHI-10000070</v>
      </c>
      <c r="M665" t="str">
        <v>Proximo</v>
      </c>
      <c r="N665" t="str">
        <v>Whisky</v>
      </c>
      <c r="O665" t="str">
        <v>Bushmills</v>
      </c>
      <c r="P665" t="str">
        <v>BUM</v>
      </c>
      <c r="Q665" t="str">
        <v>Bushmills Black Bush Irish Whiskey 1L</v>
      </c>
      <c r="R665" t="str">
        <v>1000ml</v>
      </c>
      <c r="S665">
        <v>6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</row>
    <row r="666" spans="11:30" x14ac:dyDescent="0.3">
      <c r="K666" s="287">
        <v>2</v>
      </c>
      <c r="L666" t="str">
        <v>24-06BRA-07005366</v>
      </c>
      <c r="M666" t="str">
        <v>Remy Cointreau</v>
      </c>
      <c r="N666" t="str">
        <v>Cognac</v>
      </c>
      <c r="O666" t="str">
        <v>Remy</v>
      </c>
      <c r="P666" t="str">
        <v>RMM</v>
      </c>
      <c r="Q666" t="str">
        <v>Remy Martin 1738 Cognac</v>
      </c>
      <c r="R666" t="str">
        <v>700ml</v>
      </c>
      <c r="S666">
        <v>6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</row>
    <row r="667" spans="11:30" x14ac:dyDescent="0.3">
      <c r="K667" s="287">
        <v>2</v>
      </c>
      <c r="L667" t="str">
        <v>24-12CNY-07002784</v>
      </c>
      <c r="M667" t="str">
        <v>Remy Cointreau</v>
      </c>
      <c r="N667" t="str">
        <v>Cognac</v>
      </c>
      <c r="O667" t="str">
        <v>Remy</v>
      </c>
      <c r="P667" t="str">
        <v>RMM</v>
      </c>
      <c r="Q667" t="str">
        <v>Remy Martin Vsop (CNY24)</v>
      </c>
      <c r="R667" t="str">
        <v>700ml</v>
      </c>
      <c r="S667">
        <v>12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</row>
    <row r="668" spans="11:30" x14ac:dyDescent="0.3">
      <c r="K668" s="287">
        <v>2</v>
      </c>
      <c r="L668" t="str">
        <v>24-23CNY-07002159</v>
      </c>
      <c r="M668" t="str">
        <v>Remy Cointreau</v>
      </c>
      <c r="N668" t="str">
        <v>Cognac</v>
      </c>
      <c r="O668" t="str">
        <v>Remy</v>
      </c>
      <c r="P668" t="str">
        <v>RMM</v>
      </c>
      <c r="Q668" t="str">
        <v>Remy Martin XO Cognac (CNY23)</v>
      </c>
      <c r="R668" t="str">
        <v>700ml</v>
      </c>
      <c r="S668">
        <v>6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</row>
    <row r="669" spans="11:30" x14ac:dyDescent="0.3">
      <c r="K669" s="287">
        <v>2</v>
      </c>
      <c r="L669" t="str">
        <v>24-23EOY-07002067</v>
      </c>
      <c r="M669" t="str">
        <v>Remy Cointreau</v>
      </c>
      <c r="N669" t="str">
        <v>Cognac</v>
      </c>
      <c r="O669" t="str">
        <v>Remy</v>
      </c>
      <c r="P669" t="str">
        <v>RMM</v>
      </c>
      <c r="Q669" t="str">
        <v>Remy Martin Vsop (EOY23)</v>
      </c>
      <c r="R669" t="str">
        <v>700ml</v>
      </c>
      <c r="S669">
        <v>6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</row>
    <row r="670" spans="11:30" x14ac:dyDescent="0.3">
      <c r="K670" s="287">
        <v>2</v>
      </c>
      <c r="L670" t="str">
        <v>24-23EOY-07002081</v>
      </c>
      <c r="M670" t="str">
        <v>Remy Cointreau</v>
      </c>
      <c r="N670" t="str">
        <v>Cognac</v>
      </c>
      <c r="O670" t="str">
        <v>Remy</v>
      </c>
      <c r="P670" t="str">
        <v>RMM</v>
      </c>
      <c r="Q670" t="str">
        <v>Remy Martin 1738 (EOY23)</v>
      </c>
      <c r="R670" t="str">
        <v>700ml</v>
      </c>
      <c r="S670">
        <v>6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</row>
    <row r="671" spans="11:30" x14ac:dyDescent="0.3">
      <c r="K671" s="287">
        <v>2</v>
      </c>
      <c r="L671" t="str">
        <v>24-23EOY-07002111</v>
      </c>
      <c r="M671" t="str">
        <v>Remy Cointreau</v>
      </c>
      <c r="N671" t="str">
        <v>Cognac</v>
      </c>
      <c r="O671" t="str">
        <v>Remy</v>
      </c>
      <c r="P671" t="str">
        <v>RMM</v>
      </c>
      <c r="Q671" t="str">
        <v>Remy Martin XO Cognac (EOY23)</v>
      </c>
      <c r="R671" t="str">
        <v>700ml</v>
      </c>
      <c r="S671">
        <v>6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</row>
    <row r="672" spans="11:30" x14ac:dyDescent="0.3">
      <c r="K672" s="287">
        <v>2</v>
      </c>
      <c r="L672" t="str">
        <v>24-24CNY-07002784</v>
      </c>
      <c r="M672" t="str">
        <v>Remy Cointreau</v>
      </c>
      <c r="N672" t="str">
        <v>Cognac</v>
      </c>
      <c r="O672" t="str">
        <v>Remy</v>
      </c>
      <c r="P672" t="str">
        <v>RMM</v>
      </c>
      <c r="Q672" t="str">
        <v>Remy Martin Vsop (CNY24)</v>
      </c>
      <c r="R672" t="str">
        <v>700ml</v>
      </c>
      <c r="S672">
        <v>6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</row>
    <row r="673" spans="11:30" x14ac:dyDescent="0.3">
      <c r="K673" s="287">
        <v>2</v>
      </c>
      <c r="L673" t="str">
        <v>24-24CNY-07002807</v>
      </c>
      <c r="M673" t="str">
        <v>Remy Cointreau</v>
      </c>
      <c r="N673" t="str">
        <v>Cognac</v>
      </c>
      <c r="O673" t="str">
        <v>Remy</v>
      </c>
      <c r="P673" t="str">
        <v>RMM</v>
      </c>
      <c r="Q673" t="str">
        <v>Remy Martin 1738 (CNY24)</v>
      </c>
      <c r="R673" t="str">
        <v>700ml</v>
      </c>
      <c r="S673">
        <v>6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</row>
    <row r="674" spans="11:30" x14ac:dyDescent="0.3">
      <c r="K674" s="287">
        <v>2</v>
      </c>
      <c r="L674" t="str">
        <v>24-24CNY-07007094</v>
      </c>
      <c r="M674" t="str">
        <v>Remy Cointreau</v>
      </c>
      <c r="N674" t="str">
        <v>Cognac</v>
      </c>
      <c r="O674" t="str">
        <v>Remy</v>
      </c>
      <c r="P674" t="str">
        <v>RMM</v>
      </c>
      <c r="Q674" t="str">
        <v>Remy Martin Xo Cognac (CNY24)</v>
      </c>
      <c r="R674" t="str">
        <v>700ml</v>
      </c>
      <c r="S674">
        <v>6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</row>
    <row r="675" spans="11:30" x14ac:dyDescent="0.3">
      <c r="K675" s="287">
        <v>2</v>
      </c>
      <c r="L675" t="str">
        <v>24-26CNY-07000456</v>
      </c>
      <c r="M675" t="str">
        <v>Remy Cointreau</v>
      </c>
      <c r="N675" t="str">
        <v>Cognac</v>
      </c>
      <c r="O675" t="str">
        <v>Remy</v>
      </c>
      <c r="P675" t="str">
        <v>RMM</v>
      </c>
      <c r="Q675" t="str">
        <v>Remy Martin Vsop Cognac (CNY26)</v>
      </c>
      <c r="R675" t="str">
        <v>700ml</v>
      </c>
      <c r="S675">
        <v>6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</row>
    <row r="676" spans="11:30" x14ac:dyDescent="0.3">
      <c r="K676" s="287">
        <v>2</v>
      </c>
      <c r="L676" t="str">
        <v>24-26CNY-07007094</v>
      </c>
      <c r="M676" t="str">
        <v>Remy Cointreau</v>
      </c>
      <c r="N676" t="str">
        <v>Cognac</v>
      </c>
      <c r="O676" t="str">
        <v>Remy</v>
      </c>
      <c r="P676" t="str">
        <v>RMM</v>
      </c>
      <c r="Q676" t="str">
        <v>Remy Martin XO Cognac (CNY26)</v>
      </c>
      <c r="R676" t="str">
        <v>700ml</v>
      </c>
      <c r="S676">
        <v>6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</row>
    <row r="677" spans="11:30" x14ac:dyDescent="0.3">
      <c r="K677" s="287">
        <v>2</v>
      </c>
      <c r="L677" t="str">
        <v>24-SPBRA-07000429</v>
      </c>
      <c r="M677" t="str">
        <v>Remy Cointreau</v>
      </c>
      <c r="N677" t="str">
        <v>Cognac</v>
      </c>
      <c r="O677" t="str">
        <v>Remy</v>
      </c>
      <c r="P677" t="str">
        <v>RMM</v>
      </c>
      <c r="Q677" t="str">
        <v>Remy Martin Club</v>
      </c>
      <c r="R677" t="str">
        <v>700ml</v>
      </c>
      <c r="S677">
        <v>12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</row>
    <row r="678" spans="11:30" x14ac:dyDescent="0.3">
      <c r="K678" s="287">
        <v>2</v>
      </c>
      <c r="L678" t="str">
        <v>24-SPBRA-07001831</v>
      </c>
      <c r="M678" t="str">
        <v>Remy Cointreau</v>
      </c>
      <c r="N678" t="str">
        <v>Cognac</v>
      </c>
      <c r="O678" t="str">
        <v>Remy</v>
      </c>
      <c r="P678" t="str">
        <v>RMM</v>
      </c>
      <c r="Q678" t="str">
        <v>Remy Martin 1738 Gift Pack With Shaker</v>
      </c>
      <c r="R678" t="str">
        <v>700ml</v>
      </c>
      <c r="S678">
        <v>6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</row>
    <row r="679" spans="11:30" x14ac:dyDescent="0.3">
      <c r="K679" s="287">
        <v>2</v>
      </c>
      <c r="L679" t="str">
        <v>25-06LIQ-03502608</v>
      </c>
      <c r="M679" t="str">
        <v>Remy Cointreau</v>
      </c>
      <c r="N679" t="str">
        <v>Liqueur</v>
      </c>
      <c r="O679" t="str">
        <v>Cointreau</v>
      </c>
      <c r="P679" t="str">
        <v>COT</v>
      </c>
      <c r="Q679" t="str">
        <v>Cointreau 350 ml</v>
      </c>
      <c r="R679" t="str">
        <v>350ml</v>
      </c>
      <c r="S679">
        <v>6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</row>
    <row r="680" spans="11:30" x14ac:dyDescent="0.3">
      <c r="K680" s="287">
        <v>2</v>
      </c>
      <c r="L680" t="str">
        <v>25-06LIQ-07004200</v>
      </c>
      <c r="M680" t="str">
        <v>Remy Cointreau</v>
      </c>
      <c r="N680" t="str">
        <v>Liqueur</v>
      </c>
      <c r="O680" t="str">
        <v>Cointreau</v>
      </c>
      <c r="P680" t="str">
        <v>COT</v>
      </c>
      <c r="Q680" t="str">
        <v>Cointreau L'Unique</v>
      </c>
      <c r="R680" t="str">
        <v>700ml</v>
      </c>
      <c r="S680">
        <v>6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</row>
    <row r="681" spans="11:30" x14ac:dyDescent="0.3">
      <c r="K681" s="287">
        <v>2</v>
      </c>
      <c r="L681" t="str">
        <v>25-12LIQ-03502608</v>
      </c>
      <c r="M681" t="str">
        <v>Remy Cointreau</v>
      </c>
      <c r="N681" t="str">
        <v>Liqueur</v>
      </c>
      <c r="O681" t="str">
        <v>Cointreau</v>
      </c>
      <c r="P681" t="str">
        <v>COT</v>
      </c>
      <c r="Q681" t="str">
        <v>Cointreau 350 ml</v>
      </c>
      <c r="R681" t="str">
        <v>350ml</v>
      </c>
      <c r="S681">
        <v>12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</row>
    <row r="682" spans="11:30" x14ac:dyDescent="0.3">
      <c r="K682" s="287">
        <v>2</v>
      </c>
      <c r="L682" t="str">
        <v>26-06BRA-07002153</v>
      </c>
      <c r="M682" t="str">
        <v>Remy Cointreau</v>
      </c>
      <c r="N682" t="str">
        <v>Brandy</v>
      </c>
      <c r="O682" t="str">
        <v>St Remy</v>
      </c>
      <c r="P682" t="str">
        <v>ST-RMM</v>
      </c>
      <c r="Q682" t="str">
        <v>St-Remy Vsop</v>
      </c>
      <c r="R682" t="str">
        <v>700ml</v>
      </c>
      <c r="S682">
        <v>6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</row>
    <row r="683" spans="11:30" x14ac:dyDescent="0.3">
      <c r="K683" s="287">
        <v>2</v>
      </c>
      <c r="L683" t="str">
        <v>26-06BRA-07002603</v>
      </c>
      <c r="M683" t="str">
        <v>Remy Cointreau</v>
      </c>
      <c r="N683" t="str">
        <v>Brandy</v>
      </c>
      <c r="O683" t="str">
        <v>St Remy</v>
      </c>
      <c r="P683" t="str">
        <v>ST-RMM</v>
      </c>
      <c r="Q683" t="str">
        <v>St-Remy XO</v>
      </c>
      <c r="R683" t="str">
        <v>700ml</v>
      </c>
      <c r="S683">
        <v>6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</row>
    <row r="684" spans="11:30" x14ac:dyDescent="0.3">
      <c r="K684" s="287">
        <v>2</v>
      </c>
      <c r="L684" t="str">
        <v>27-23CNY-07002456</v>
      </c>
      <c r="M684" t="str">
        <v>Remy Cointreau</v>
      </c>
      <c r="N684" t="str">
        <v>Cognac</v>
      </c>
      <c r="O684" t="str">
        <v>Louis XIII</v>
      </c>
      <c r="P684" t="str">
        <v>LOX</v>
      </c>
      <c r="Q684" t="str">
        <v>Louis XIII Cognac (CNY)</v>
      </c>
      <c r="R684" t="str">
        <v>700ml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</row>
    <row r="685" spans="11:30" x14ac:dyDescent="0.3">
      <c r="K685" s="287">
        <v>2</v>
      </c>
      <c r="L685" t="str">
        <v>27-24CNY-07002838</v>
      </c>
      <c r="M685" t="str">
        <v>Remy Cointreau</v>
      </c>
      <c r="N685" t="str">
        <v>Cognac</v>
      </c>
      <c r="O685" t="str">
        <v>Louis XIII</v>
      </c>
      <c r="P685" t="str">
        <v>LOX</v>
      </c>
      <c r="Q685" t="str">
        <v>Louis XIII Cognac (CNY24)</v>
      </c>
      <c r="R685" t="str">
        <v>700ml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</row>
    <row r="686" spans="11:30" x14ac:dyDescent="0.3">
      <c r="K686" s="287">
        <v>2</v>
      </c>
      <c r="L686" t="str">
        <v>27-26CNY-07000401</v>
      </c>
      <c r="M686" t="str">
        <v>Remy Cointreau</v>
      </c>
      <c r="N686" t="str">
        <v>Cognac</v>
      </c>
      <c r="O686" t="str">
        <v>Louis XIII</v>
      </c>
      <c r="P686" t="str">
        <v>LOX</v>
      </c>
      <c r="Q686" t="str">
        <v>Louis XIII Cognac (CNY26)</v>
      </c>
      <c r="R686" t="str">
        <v>700ml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</row>
    <row r="687" spans="11:30" x14ac:dyDescent="0.3">
      <c r="K687" s="287">
        <v>2</v>
      </c>
      <c r="L687" t="str">
        <v>27-SPBRA-07001107</v>
      </c>
      <c r="M687" t="str">
        <v>Remy Cointreau</v>
      </c>
      <c r="N687" t="str">
        <v>Cognac</v>
      </c>
      <c r="O687" t="str">
        <v>Louis XIII</v>
      </c>
      <c r="P687" t="str">
        <v>LOX</v>
      </c>
      <c r="Q687" t="str">
        <v>Louis XIII Cognac (TC II)</v>
      </c>
      <c r="R687" t="str">
        <v>700ml</v>
      </c>
      <c r="S687">
        <v>1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</row>
    <row r="688" spans="11:30" x14ac:dyDescent="0.3">
      <c r="K688" s="287">
        <v>2</v>
      </c>
      <c r="L688" t="str">
        <v>28-SPWHI-07000823</v>
      </c>
      <c r="M688" t="str">
        <v>Remy Cointreau</v>
      </c>
      <c r="N688" t="str">
        <v>Whisky</v>
      </c>
      <c r="O688" t="str">
        <v>Bruichladdich</v>
      </c>
      <c r="P688" t="str">
        <v>BLD</v>
      </c>
      <c r="Q688" t="str">
        <v>Bruichladdich Octomore</v>
      </c>
      <c r="R688" t="str">
        <v>700ml</v>
      </c>
      <c r="S688">
        <v>6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</row>
    <row r="689" spans="11:30" x14ac:dyDescent="0.3">
      <c r="K689" s="287">
        <v>2</v>
      </c>
      <c r="L689" t="str">
        <v>29-SPGIN-07006351</v>
      </c>
      <c r="M689" t="str">
        <v>Remy Cointreau</v>
      </c>
      <c r="N689" t="str">
        <v>Gin</v>
      </c>
      <c r="O689" t="str">
        <v>Botanist</v>
      </c>
      <c r="P689" t="str">
        <v>BOT</v>
      </c>
      <c r="Q689" t="str">
        <v>The Botanist Islay Dry Gin (Gift Box)</v>
      </c>
      <c r="R689" t="str">
        <v>700ml</v>
      </c>
      <c r="S689">
        <v>4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</row>
    <row r="690" spans="11:30" x14ac:dyDescent="0.3">
      <c r="K690" s="287">
        <v>2</v>
      </c>
      <c r="L690" t="str">
        <v>31-SPMIX-1450PACK</v>
      </c>
      <c r="M690" t="str">
        <v>Campari</v>
      </c>
      <c r="N690" t="str">
        <v>Liqueur</v>
      </c>
      <c r="O690" t="str">
        <v>Aperol/Cinzano</v>
      </c>
      <c r="P690" t="str">
        <v/>
      </c>
      <c r="Q690" t="str">
        <v>Aperol + Cinzano Prosecco</v>
      </c>
      <c r="R690" t="str">
        <v>1450ml</v>
      </c>
      <c r="S690">
        <v>3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</row>
    <row r="691" spans="11:30" x14ac:dyDescent="0.3">
      <c r="K691" s="287">
        <v>2</v>
      </c>
      <c r="L691" t="str">
        <v>31-SPPAC-07000575</v>
      </c>
      <c r="M691" t="str">
        <v>Campari</v>
      </c>
      <c r="N691" t="str">
        <v>Liqueur</v>
      </c>
      <c r="O691" t="str">
        <v>Aperol</v>
      </c>
      <c r="P691" t="str">
        <v>APR</v>
      </c>
      <c r="Q691" t="str">
        <v>Aperol Glass Set</v>
      </c>
      <c r="R691" t="str">
        <v>700ml</v>
      </c>
      <c r="S691">
        <v>5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</row>
    <row r="692" spans="11:30" x14ac:dyDescent="0.3">
      <c r="K692" s="287">
        <v>2</v>
      </c>
      <c r="L692" t="str">
        <v>32-06LIQ-05001051</v>
      </c>
      <c r="M692" t="str">
        <v>Campari</v>
      </c>
      <c r="N692" t="str">
        <v>Liqueur</v>
      </c>
      <c r="O692" t="str">
        <v>Campari</v>
      </c>
      <c r="P692" t="str">
        <v>CAM</v>
      </c>
      <c r="Q692" t="str">
        <v>Campari Negroni Liqueur</v>
      </c>
      <c r="R692" t="str">
        <v>500ml</v>
      </c>
      <c r="S692">
        <v>6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</row>
    <row r="693" spans="11:30" x14ac:dyDescent="0.3">
      <c r="K693" s="287">
        <v>2</v>
      </c>
      <c r="L693" t="str">
        <v>32-06LIQ-07501402</v>
      </c>
      <c r="M693" t="str">
        <v>Campari</v>
      </c>
      <c r="N693" t="str">
        <v>Liqueur</v>
      </c>
      <c r="O693" t="str">
        <v>Campari</v>
      </c>
      <c r="P693" t="str">
        <v>CAM</v>
      </c>
      <c r="Q693" t="str">
        <v>Campari Bitter 750 ml</v>
      </c>
      <c r="R693" t="str">
        <v>750ml</v>
      </c>
      <c r="S693">
        <v>6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</row>
    <row r="694" spans="11:30" x14ac:dyDescent="0.3">
      <c r="K694" s="287">
        <v>2</v>
      </c>
      <c r="L694" t="str">
        <v>32-SPPAC-07509002</v>
      </c>
      <c r="M694" t="str">
        <v>Campari</v>
      </c>
      <c r="N694" t="str">
        <v>Liqueur</v>
      </c>
      <c r="O694" t="str">
        <v>Campari</v>
      </c>
      <c r="P694" t="str">
        <v>CAM</v>
      </c>
      <c r="Q694" t="str">
        <v>Campari Negroni Set</v>
      </c>
      <c r="R694" t="str">
        <v>2250ml</v>
      </c>
      <c r="S694">
        <v>4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</row>
    <row r="695" spans="11:30" x14ac:dyDescent="0.3">
      <c r="K695" s="287">
        <v>2</v>
      </c>
      <c r="L695" t="str">
        <v>33-SPGIN-07502000</v>
      </c>
      <c r="M695" t="str">
        <v>Campari</v>
      </c>
      <c r="N695" t="str">
        <v>Gin</v>
      </c>
      <c r="O695" t="str">
        <v>Bulldog</v>
      </c>
      <c r="P695" t="str">
        <v>BUL</v>
      </c>
      <c r="Q695" t="str">
        <v>Bulldog London Dry Gin 750 ml</v>
      </c>
      <c r="R695" t="str">
        <v>750ml</v>
      </c>
      <c r="S695">
        <v>6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</row>
    <row r="696" spans="11:30" x14ac:dyDescent="0.3">
      <c r="K696" s="287">
        <v>2</v>
      </c>
      <c r="L696" t="str">
        <v>33-SPPAC-07506102</v>
      </c>
      <c r="M696" t="str">
        <v>Campari</v>
      </c>
      <c r="N696" t="str">
        <v>Gin</v>
      </c>
      <c r="O696" t="str">
        <v>Bulldog</v>
      </c>
      <c r="P696" t="str">
        <v>BUL</v>
      </c>
      <c r="Q696" t="str">
        <v>Bulldog Gin Glass Set</v>
      </c>
      <c r="R696" t="str">
        <v>750ml</v>
      </c>
      <c r="S696">
        <v>6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</row>
    <row r="697" spans="11:30" x14ac:dyDescent="0.3">
      <c r="K697" s="287">
        <v>2</v>
      </c>
      <c r="L697" t="str">
        <v>34-12VOD-01808261</v>
      </c>
      <c r="M697" t="str">
        <v>Campari</v>
      </c>
      <c r="N697" t="str">
        <v>Vodka</v>
      </c>
      <c r="O697" t="str">
        <v>Skyy</v>
      </c>
      <c r="P697" t="str">
        <v>SKY</v>
      </c>
      <c r="Q697" t="str">
        <v>Skyy Vodka 180 ml (P12)</v>
      </c>
      <c r="R697" t="str">
        <v>180ml</v>
      </c>
      <c r="S697">
        <v>12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</row>
    <row r="698" spans="11:30" x14ac:dyDescent="0.3">
      <c r="K698" s="287">
        <v>2</v>
      </c>
      <c r="L698" t="str">
        <v>34-SPVOD-07007004</v>
      </c>
      <c r="M698" t="str">
        <v>Campari</v>
      </c>
      <c r="N698" t="str">
        <v>Vodka</v>
      </c>
      <c r="O698" t="str">
        <v>Skyy</v>
      </c>
      <c r="P698" t="str">
        <v>SKY</v>
      </c>
      <c r="Q698" t="str">
        <v>Skyy Vodka</v>
      </c>
      <c r="R698" t="str">
        <v>700ml</v>
      </c>
      <c r="S698">
        <v>12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</row>
    <row r="699" spans="11:30" x14ac:dyDescent="0.3">
      <c r="K699" s="287">
        <v>2</v>
      </c>
      <c r="L699" t="str">
        <v>37-SPWHI-07002834</v>
      </c>
      <c r="M699" t="str">
        <v>Campari</v>
      </c>
      <c r="N699" t="str">
        <v>Whisky</v>
      </c>
      <c r="O699" t="str">
        <v>Wild Turkey</v>
      </c>
      <c r="P699" t="str">
        <v>WTK</v>
      </c>
      <c r="Q699" t="str">
        <v>Wild Turkey Rye Whiskey 700ml</v>
      </c>
      <c r="R699" t="str">
        <v>700ml</v>
      </c>
      <c r="S699">
        <v>12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</row>
    <row r="700" spans="11:30" x14ac:dyDescent="0.3">
      <c r="K700" s="287">
        <v>2</v>
      </c>
      <c r="L700" t="str">
        <v>40-SPRUM-07501400</v>
      </c>
      <c r="M700" t="str">
        <v>Campari</v>
      </c>
      <c r="N700" t="str">
        <v>Rum</v>
      </c>
      <c r="O700" t="str">
        <v>Appleton</v>
      </c>
      <c r="P700" t="str">
        <v>APT</v>
      </c>
      <c r="Q700" t="str">
        <v>Appleton Estate Rare Blend 12 Years</v>
      </c>
      <c r="R700" t="str">
        <v>750ml</v>
      </c>
      <c r="S700">
        <v>12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</row>
    <row r="701" spans="11:30" x14ac:dyDescent="0.3">
      <c r="K701" s="287">
        <v>2</v>
      </c>
      <c r="L701" t="str">
        <v>46-ABRGP-07000051</v>
      </c>
      <c r="M701" t="str">
        <v>Campari</v>
      </c>
      <c r="N701" t="str">
        <v>Whisky</v>
      </c>
      <c r="O701" t="str">
        <v>Glen Grant</v>
      </c>
      <c r="P701" t="str">
        <v>GGT</v>
      </c>
      <c r="Q701" t="str">
        <v>Glen Grant Single Malt Scotch Whisky Arboralis (Gift Pack)</v>
      </c>
      <c r="R701" t="str">
        <v>700ml</v>
      </c>
      <c r="S701">
        <v>6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</row>
    <row r="702" spans="11:30" x14ac:dyDescent="0.3">
      <c r="K702" s="287">
        <v>2</v>
      </c>
      <c r="L702" t="str">
        <v>51-WISPA-07505015</v>
      </c>
      <c r="M702" t="str">
        <v>Luc Belaire</v>
      </c>
      <c r="N702" t="str">
        <v>Sparkling Wine</v>
      </c>
      <c r="O702" t="str">
        <v>Luc Belaire</v>
      </c>
      <c r="P702" t="str">
        <v>LUC</v>
      </c>
      <c r="Q702" t="str">
        <v>Luc Belaire Rare Luxe</v>
      </c>
      <c r="R702" t="str">
        <v>750ml</v>
      </c>
      <c r="S702">
        <v>6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</row>
    <row r="703" spans="11:30" x14ac:dyDescent="0.3">
      <c r="K703" s="287">
        <v>2</v>
      </c>
      <c r="L703" t="str">
        <v>51-WISPA-07505572</v>
      </c>
      <c r="M703" t="str">
        <v>Luc Belaire</v>
      </c>
      <c r="N703" t="str">
        <v>Sparkling Wine</v>
      </c>
      <c r="O703" t="str">
        <v>Luc Belaire</v>
      </c>
      <c r="P703" t="str">
        <v>LUC</v>
      </c>
      <c r="Q703" t="str">
        <v>Luc Belaire Rare Luxe - Fantome</v>
      </c>
      <c r="R703" t="str">
        <v>750ml</v>
      </c>
      <c r="S703">
        <v>6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</row>
    <row r="704" spans="11:30" x14ac:dyDescent="0.3">
      <c r="K704" s="287">
        <v>2</v>
      </c>
      <c r="L704" t="str">
        <v>51-WISPA-07505602</v>
      </c>
      <c r="M704" t="str">
        <v>Luc Belaire</v>
      </c>
      <c r="N704" t="str">
        <v>Sparkling Wine</v>
      </c>
      <c r="O704" t="str">
        <v>Luc Belaire</v>
      </c>
      <c r="P704" t="str">
        <v>LUC</v>
      </c>
      <c r="Q704" t="str">
        <v>Luc Belaire Rare Rose - Fantome</v>
      </c>
      <c r="R704" t="str">
        <v>750ml</v>
      </c>
      <c r="S704">
        <v>6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</row>
    <row r="705" spans="11:30" x14ac:dyDescent="0.3">
      <c r="K705" s="287">
        <v>2</v>
      </c>
      <c r="L705" t="str">
        <v>51-WISPA-07505909</v>
      </c>
      <c r="M705" t="str">
        <v>Luc Belaire</v>
      </c>
      <c r="N705" t="str">
        <v>Sparkling Wine</v>
      </c>
      <c r="O705" t="str">
        <v>Luc Belaire</v>
      </c>
      <c r="P705" t="str">
        <v>LUC</v>
      </c>
      <c r="Q705" t="str">
        <v>Luc Belaire Rare Rose</v>
      </c>
      <c r="R705" t="str">
        <v>750ml</v>
      </c>
      <c r="S705">
        <v>6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</row>
    <row r="706" spans="11:30" x14ac:dyDescent="0.3">
      <c r="K706" s="287">
        <v>2</v>
      </c>
      <c r="L706" t="str">
        <v>51-WISPA-15005619</v>
      </c>
      <c r="M706" t="str">
        <v>Luc Belaire</v>
      </c>
      <c r="N706" t="str">
        <v>Sparkling Wine</v>
      </c>
      <c r="O706" t="str">
        <v>Luc Belaire</v>
      </c>
      <c r="P706" t="str">
        <v>LUC</v>
      </c>
      <c r="Q706" t="str">
        <v>Luc Belaire Rare Rose 1.5 L - Fantome</v>
      </c>
      <c r="R706" t="str">
        <v>1500ml</v>
      </c>
      <c r="S706">
        <v>3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</row>
    <row r="707" spans="11:30" x14ac:dyDescent="0.3">
      <c r="K707" s="287">
        <v>2</v>
      </c>
      <c r="L707" t="str">
        <v>52-WISPA-07500750</v>
      </c>
      <c r="M707" t="str">
        <v>Pommery</v>
      </c>
      <c r="N707" t="str">
        <v>Champagne</v>
      </c>
      <c r="O707" t="str">
        <v>Pommery</v>
      </c>
      <c r="P707" t="str">
        <v>POM</v>
      </c>
      <c r="Q707" t="str">
        <v>Champagne Pommery Brut Rose Royal (GB)</v>
      </c>
      <c r="R707" t="str">
        <v>750ml</v>
      </c>
      <c r="S707">
        <v>6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</row>
    <row r="708" spans="11:30" x14ac:dyDescent="0.3">
      <c r="K708" s="287">
        <v>2</v>
      </c>
      <c r="L708" t="str">
        <v>52-WISPA-07500925</v>
      </c>
      <c r="M708" t="str">
        <v>Pommery</v>
      </c>
      <c r="N708" t="str">
        <v>Champagne</v>
      </c>
      <c r="O708" t="str">
        <v>Pommery</v>
      </c>
      <c r="P708" t="str">
        <v>POM</v>
      </c>
      <c r="Q708" t="str">
        <v>Champagne Pommery Royal Blue Sky (GB)</v>
      </c>
      <c r="R708" t="str">
        <v>750ml</v>
      </c>
      <c r="S708">
        <v>6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</row>
    <row r="709" spans="11:30" x14ac:dyDescent="0.3">
      <c r="K709" s="287">
        <v>2</v>
      </c>
      <c r="L709" t="str">
        <v>52-WISPA-07502006</v>
      </c>
      <c r="M709" t="str">
        <v>Pommery</v>
      </c>
      <c r="N709" t="str">
        <v>Champagne</v>
      </c>
      <c r="O709" t="str">
        <v>Pommery</v>
      </c>
      <c r="P709" t="str">
        <v>POM</v>
      </c>
      <c r="Q709" t="str">
        <v>Pommery Cuvee Louise Champagne (2006)</v>
      </c>
      <c r="R709" t="str">
        <v>750ml</v>
      </c>
      <c r="S709">
        <v>6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</row>
    <row r="710" spans="11:30" x14ac:dyDescent="0.3">
      <c r="K710" s="287">
        <v>2</v>
      </c>
      <c r="L710" t="str">
        <v>52-WISPA-07507772</v>
      </c>
      <c r="M710" t="str">
        <v>Pommery</v>
      </c>
      <c r="N710" t="str">
        <v>Champagne</v>
      </c>
      <c r="O710" t="str">
        <v>Pommery</v>
      </c>
      <c r="P710" t="str">
        <v>POM</v>
      </c>
      <c r="Q710" t="str">
        <v>Champagne Pommery Apanage Brut (1874)</v>
      </c>
      <c r="R710" t="str">
        <v>750ml</v>
      </c>
      <c r="S710">
        <v>6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</row>
    <row r="711" spans="11:30" x14ac:dyDescent="0.3">
      <c r="K711" s="287">
        <v>2</v>
      </c>
      <c r="L711" t="str">
        <v>64-SPLIQ-02000983</v>
      </c>
      <c r="M711" t="str">
        <v>Laiba</v>
      </c>
      <c r="N711" t="str">
        <v>Liqueur</v>
      </c>
      <c r="O711" t="str">
        <v>Laiba</v>
      </c>
      <c r="P711" t="str">
        <v>LAI</v>
      </c>
      <c r="Q711" t="str">
        <v>Laiba Passion De-Light</v>
      </c>
      <c r="R711" t="str">
        <v>200ml</v>
      </c>
      <c r="S711">
        <v>12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</row>
    <row r="712" spans="11:30" x14ac:dyDescent="0.3">
      <c r="K712" s="287">
        <v>2</v>
      </c>
      <c r="L712" t="str">
        <v>64-SPLIQ-02000990</v>
      </c>
      <c r="M712" t="str">
        <v>Laiba</v>
      </c>
      <c r="N712" t="str">
        <v>Liqueur</v>
      </c>
      <c r="O712" t="str">
        <v>Laiba</v>
      </c>
      <c r="P712" t="str">
        <v>LAI</v>
      </c>
      <c r="Q712" t="str">
        <v>Laiba In Love With Rosemary</v>
      </c>
      <c r="R712" t="str">
        <v>200ml</v>
      </c>
      <c r="S712">
        <v>12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</row>
    <row r="713" spans="11:30" x14ac:dyDescent="0.3">
      <c r="K713" s="287">
        <v>2</v>
      </c>
      <c r="L713" t="str">
        <v>64-SPLIQ-02001003</v>
      </c>
      <c r="M713" t="str">
        <v>Laiba</v>
      </c>
      <c r="N713" t="str">
        <v>Liqueur</v>
      </c>
      <c r="O713" t="str">
        <v>Laiba</v>
      </c>
      <c r="P713" t="str">
        <v>LAI</v>
      </c>
      <c r="Q713" t="str">
        <v>Laiba Sour</v>
      </c>
      <c r="R713" t="str">
        <v>200ml</v>
      </c>
      <c r="S713">
        <v>12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</row>
    <row r="714" spans="11:30" x14ac:dyDescent="0.3">
      <c r="K714" s="287">
        <v>2</v>
      </c>
      <c r="L714" t="str">
        <v>64-SPLIQ-02001010</v>
      </c>
      <c r="M714" t="str">
        <v>Laiba</v>
      </c>
      <c r="N714" t="str">
        <v>Liqueur</v>
      </c>
      <c r="O714" t="str">
        <v>Laiba</v>
      </c>
      <c r="P714" t="str">
        <v>LAI</v>
      </c>
      <c r="Q714" t="str">
        <v>Laiba I Am Coconuts</v>
      </c>
      <c r="R714" t="str">
        <v>200ml</v>
      </c>
      <c r="S714">
        <v>12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</row>
    <row r="715" spans="11:30" x14ac:dyDescent="0.3">
      <c r="K715" s="287">
        <v>2</v>
      </c>
      <c r="L715" t="str">
        <v>64-SPLIQ-02001027</v>
      </c>
      <c r="M715" t="str">
        <v>Laiba</v>
      </c>
      <c r="N715" t="str">
        <v>Liqueur</v>
      </c>
      <c r="O715" t="str">
        <v>Laiba</v>
      </c>
      <c r="P715" t="str">
        <v>LAI</v>
      </c>
      <c r="Q715" t="str">
        <v>Laiba Cold Brew Martini</v>
      </c>
      <c r="R715" t="str">
        <v>200ml</v>
      </c>
      <c r="S715">
        <v>12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</row>
    <row r="716" spans="11:30" x14ac:dyDescent="0.3">
      <c r="K716" s="287">
        <v>2</v>
      </c>
      <c r="L716" t="str">
        <v>64-SPLIQ-02001034</v>
      </c>
      <c r="M716" t="str">
        <v>Laiba</v>
      </c>
      <c r="N716" t="str">
        <v>Liqueur</v>
      </c>
      <c r="O716" t="str">
        <v>Laiba</v>
      </c>
      <c r="P716" t="str">
        <v>LAI</v>
      </c>
      <c r="Q716" t="str">
        <v>Laiba Earl 'S Old Fashioned</v>
      </c>
      <c r="R716" t="str">
        <v>200ml</v>
      </c>
      <c r="S716">
        <v>12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</row>
    <row r="717" spans="11:30" x14ac:dyDescent="0.3">
      <c r="K717" s="287">
        <v>2</v>
      </c>
      <c r="L717" t="str">
        <v>64-SPLIQ-02001041</v>
      </c>
      <c r="M717" t="str">
        <v>Laiba</v>
      </c>
      <c r="N717" t="str">
        <v>Liqueur</v>
      </c>
      <c r="O717" t="str">
        <v>Laiba</v>
      </c>
      <c r="P717" t="str">
        <v>LAI</v>
      </c>
      <c r="Q717" t="str">
        <v>Laiba Twisted Negroni</v>
      </c>
      <c r="R717" t="str">
        <v>200ml</v>
      </c>
      <c r="S717">
        <v>12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</row>
    <row r="718" spans="11:30" x14ac:dyDescent="0.3">
      <c r="K718" s="287">
        <v>3</v>
      </c>
      <c r="L718" t="str" cm="1">
        <f t="array" ref="L718:AD1070">'03'!B13:T365</f>
        <v>04-SPWHI-07007491</v>
      </c>
      <c r="M718" t="str">
        <v>TEG</v>
      </c>
      <c r="N718" t="str">
        <v>Single Malt Scotch</v>
      </c>
      <c r="O718" t="str">
        <v>The Macallan</v>
      </c>
      <c r="P718" t="str">
        <v>MAC</v>
      </c>
      <c r="Q718" t="str">
        <v>The Macallan Sherry Oak 12YO</v>
      </c>
      <c r="R718" t="str">
        <v>700ml</v>
      </c>
      <c r="S718">
        <v>12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</row>
    <row r="719" spans="11:30" x14ac:dyDescent="0.3">
      <c r="K719" s="287">
        <v>3</v>
      </c>
      <c r="L719" t="str">
        <v>04-SPWHI-07017065</v>
      </c>
      <c r="M719" t="str">
        <v>TEG</v>
      </c>
      <c r="N719" t="str">
        <v>Single Malt Scotch</v>
      </c>
      <c r="O719" t="str">
        <v>The Macallan</v>
      </c>
      <c r="P719" t="str">
        <v>MAC</v>
      </c>
      <c r="Q719" t="str">
        <v>The Macallan Sherry Oak 18YO</v>
      </c>
      <c r="R719" t="str">
        <v>700ml</v>
      </c>
      <c r="S719">
        <v>6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</row>
    <row r="720" spans="11:30" x14ac:dyDescent="0.3">
      <c r="K720" s="287">
        <v>3</v>
      </c>
      <c r="L720" t="str">
        <v>04-SPWHI-07006031</v>
      </c>
      <c r="M720" t="str">
        <v>TEG</v>
      </c>
      <c r="N720" t="str">
        <v>Single Malt Scotch</v>
      </c>
      <c r="O720" t="str">
        <v>The Macallan</v>
      </c>
      <c r="P720" t="str">
        <v>MAC</v>
      </c>
      <c r="Q720" t="str">
        <v>The Macallan Sherry Oak 25YO</v>
      </c>
      <c r="R720" t="str">
        <v>700ml</v>
      </c>
      <c r="S720">
        <v>3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</row>
    <row r="721" spans="11:30" x14ac:dyDescent="0.3">
      <c r="K721" s="287">
        <v>3</v>
      </c>
      <c r="L721" t="str">
        <v>04-SPWHI-07006048</v>
      </c>
      <c r="M721" t="str">
        <v>TEG</v>
      </c>
      <c r="N721" t="str">
        <v>Single Malt Scotch</v>
      </c>
      <c r="O721" t="str">
        <v>The Macallan</v>
      </c>
      <c r="P721" t="str">
        <v>MAC</v>
      </c>
      <c r="Q721" t="str">
        <v>The Macallan Sherry Oak 30YO</v>
      </c>
      <c r="R721" t="str">
        <v>700ml</v>
      </c>
      <c r="S721">
        <v>3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</row>
    <row r="722" spans="11:30" x14ac:dyDescent="0.3">
      <c r="K722" s="287">
        <v>3</v>
      </c>
      <c r="L722" t="str">
        <v>04-SPWHI-07003009</v>
      </c>
      <c r="M722" t="str">
        <v>TEG</v>
      </c>
      <c r="N722" t="str">
        <v>Single Malt Scotch</v>
      </c>
      <c r="O722" t="str">
        <v>The Macallan</v>
      </c>
      <c r="P722" t="str">
        <v>MAC</v>
      </c>
      <c r="Q722" t="str">
        <v>The Macallan Double Cask 12YO</v>
      </c>
      <c r="R722" t="str">
        <v>700ml</v>
      </c>
      <c r="S722">
        <v>12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</row>
    <row r="723" spans="11:30" x14ac:dyDescent="0.3">
      <c r="K723" s="287">
        <v>3</v>
      </c>
      <c r="L723" t="str">
        <v>04-SPWHI-07007700</v>
      </c>
      <c r="M723" t="str">
        <v>TEG</v>
      </c>
      <c r="N723" t="str">
        <v>Single Malt Scotch</v>
      </c>
      <c r="O723" t="str">
        <v>The Macallan</v>
      </c>
      <c r="P723" t="str">
        <v>MAC</v>
      </c>
      <c r="Q723" t="str">
        <v>The Macallan Double Cask 15YO</v>
      </c>
      <c r="R723" t="str">
        <v>700ml</v>
      </c>
      <c r="S723">
        <v>6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</row>
    <row r="724" spans="11:30" x14ac:dyDescent="0.3">
      <c r="K724" s="287">
        <v>3</v>
      </c>
      <c r="L724" t="str">
        <v>04-SPWHI-07009254</v>
      </c>
      <c r="M724" t="str">
        <v>TEG</v>
      </c>
      <c r="N724" t="str">
        <v>Single Malt Scotch</v>
      </c>
      <c r="O724" t="str">
        <v>The Macallan</v>
      </c>
      <c r="P724" t="str">
        <v>MAC</v>
      </c>
      <c r="Q724" t="str">
        <v>The Macallan Double Cask 18YO</v>
      </c>
      <c r="R724" t="str">
        <v>700ml</v>
      </c>
      <c r="S724">
        <v>6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</row>
    <row r="725" spans="11:30" x14ac:dyDescent="0.3">
      <c r="K725" s="287">
        <v>3</v>
      </c>
      <c r="L725" t="str">
        <v>04-SPWHI-07000311</v>
      </c>
      <c r="M725" t="str">
        <v>TEG</v>
      </c>
      <c r="N725" t="str">
        <v>Single Malt Scotch</v>
      </c>
      <c r="O725" t="str">
        <v>The Macallan</v>
      </c>
      <c r="P725" t="str">
        <v>MAC</v>
      </c>
      <c r="Q725" t="str">
        <v>The Macallan Double Cask 30YO</v>
      </c>
      <c r="R725" t="str">
        <v>700ml</v>
      </c>
      <c r="S725">
        <v>3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</row>
    <row r="726" spans="11:30" x14ac:dyDescent="0.3">
      <c r="K726" s="287">
        <v>3</v>
      </c>
      <c r="L726" t="str">
        <v>04-SPWHI-07000796</v>
      </c>
      <c r="M726" t="str">
        <v>TEG</v>
      </c>
      <c r="N726" t="str">
        <v>Single Malt Scotch</v>
      </c>
      <c r="O726" t="str">
        <v>The Macallan</v>
      </c>
      <c r="P726" t="str">
        <v>MAC</v>
      </c>
      <c r="Q726" t="str">
        <v>The Macallan Triple Cask 12YO</v>
      </c>
      <c r="R726" t="str">
        <v>700ml</v>
      </c>
      <c r="S726">
        <v>12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</row>
    <row r="727" spans="11:30" x14ac:dyDescent="0.3">
      <c r="K727" s="287">
        <v>3</v>
      </c>
      <c r="L727" t="str">
        <v>04-24HMN-07002650</v>
      </c>
      <c r="M727" t="str">
        <v>TEG</v>
      </c>
      <c r="N727" t="str">
        <v>Single Malt Scotch</v>
      </c>
      <c r="O727" t="str">
        <v>The Macallan</v>
      </c>
      <c r="P727" t="str">
        <v>MAC</v>
      </c>
      <c r="Q727" t="str">
        <v>The Macallan Harmony Vibrant Oak</v>
      </c>
      <c r="R727" t="str">
        <v>700ml</v>
      </c>
      <c r="S727">
        <v>6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</row>
    <row r="728" spans="11:30" x14ac:dyDescent="0.3">
      <c r="K728" s="287">
        <v>3</v>
      </c>
      <c r="L728" t="str">
        <v>04-23WHI-07002322</v>
      </c>
      <c r="M728" t="str">
        <v>TEG</v>
      </c>
      <c r="N728" t="str">
        <v>Single Malt Scotch</v>
      </c>
      <c r="O728" t="str">
        <v>The Macallan</v>
      </c>
      <c r="P728" t="str">
        <v>MAC</v>
      </c>
      <c r="Q728" t="str">
        <v>The Macallan Harmony Collection Amber Meadow</v>
      </c>
      <c r="R728" t="str">
        <v>700ml</v>
      </c>
      <c r="S728">
        <v>12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</row>
    <row r="729" spans="11:30" x14ac:dyDescent="0.3">
      <c r="K729" s="287">
        <v>3</v>
      </c>
      <c r="L729" t="str">
        <v>04-SPWHI-07000557</v>
      </c>
      <c r="M729" t="str">
        <v>TEG</v>
      </c>
      <c r="N729" t="str">
        <v>Single Malt Scotch</v>
      </c>
      <c r="O729" t="str">
        <v>The Macallan</v>
      </c>
      <c r="P729" t="str">
        <v>MAC</v>
      </c>
      <c r="Q729" t="str">
        <v>The Macallan Harmony Collection</v>
      </c>
      <c r="R729" t="str">
        <v>700ml</v>
      </c>
      <c r="S729">
        <v>6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</row>
    <row r="730" spans="11:30" x14ac:dyDescent="0.3">
      <c r="K730" s="287">
        <v>3</v>
      </c>
      <c r="L730" t="str">
        <v>04-SPWHI-07001226</v>
      </c>
      <c r="M730" t="str">
        <v>TEG</v>
      </c>
      <c r="N730" t="str">
        <v>Single Malt Scotch</v>
      </c>
      <c r="O730" t="str">
        <v>The Macallan</v>
      </c>
      <c r="P730" t="str">
        <v>MAC</v>
      </c>
      <c r="Q730" t="str">
        <v>The Macallan Harmony Collection Intense Arabica</v>
      </c>
      <c r="R730" t="str">
        <v>700ml</v>
      </c>
      <c r="S730">
        <v>6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</row>
    <row r="731" spans="11:30" x14ac:dyDescent="0.3">
      <c r="K731" s="287">
        <v>3</v>
      </c>
      <c r="L731" t="str">
        <v>04-25HMN-07002971</v>
      </c>
      <c r="M731" t="str">
        <v>TEG</v>
      </c>
      <c r="N731" t="str">
        <v>Single Malt Scotch</v>
      </c>
      <c r="O731" t="str">
        <v>The Macallan</v>
      </c>
      <c r="P731" t="str">
        <v>MAC</v>
      </c>
      <c r="Q731" t="str">
        <v>The Macallan Harmony Phoenix Honey Whisky</v>
      </c>
      <c r="R731" t="str">
        <v>700ml</v>
      </c>
      <c r="S731">
        <v>6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</row>
    <row r="732" spans="11:30" x14ac:dyDescent="0.3">
      <c r="K732" s="287">
        <v>3</v>
      </c>
      <c r="L732" t="str">
        <v>04-SPWHI-07007984</v>
      </c>
      <c r="M732" t="str">
        <v>TEG</v>
      </c>
      <c r="N732" t="str">
        <v>Single Malt Scotch</v>
      </c>
      <c r="O732" t="str">
        <v>The Macallan</v>
      </c>
      <c r="P732" t="str">
        <v>MAC</v>
      </c>
      <c r="Q732" t="str">
        <v>The Macallan Rare Cask</v>
      </c>
      <c r="R732" t="str">
        <v>700ml</v>
      </c>
      <c r="S732">
        <v>3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</row>
    <row r="733" spans="11:30" x14ac:dyDescent="0.3">
      <c r="K733" s="287">
        <v>3</v>
      </c>
      <c r="L733" t="str">
        <v>04-SPWHI-07001883</v>
      </c>
      <c r="M733" t="str">
        <v>TEG</v>
      </c>
      <c r="N733" t="str">
        <v>Single Malt Scotch</v>
      </c>
      <c r="O733" t="str">
        <v>The Macallan</v>
      </c>
      <c r="P733" t="str">
        <v>MAC</v>
      </c>
      <c r="Q733" t="str">
        <v>The Macallan Reflexion</v>
      </c>
      <c r="R733" t="str">
        <v>700ml</v>
      </c>
      <c r="S733">
        <v>2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</row>
    <row r="734" spans="11:30" x14ac:dyDescent="0.3">
      <c r="K734" s="287">
        <v>3</v>
      </c>
      <c r="L734" t="str">
        <v>04-SPWHI-07001162</v>
      </c>
      <c r="M734" t="str">
        <v>TEG</v>
      </c>
      <c r="N734" t="str">
        <v>Single Malt Scotch</v>
      </c>
      <c r="O734" t="str">
        <v>The Macallan</v>
      </c>
      <c r="P734" t="str">
        <v>MAC</v>
      </c>
      <c r="Q734" t="str">
        <v>The Macallan Classic Cut Whisky</v>
      </c>
      <c r="R734" t="str">
        <v>700ml</v>
      </c>
      <c r="S734">
        <v>12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</row>
    <row r="735" spans="11:30" x14ac:dyDescent="0.3">
      <c r="K735" s="287">
        <v>3</v>
      </c>
      <c r="L735" t="str">
        <v>04-SPWHI-07001155</v>
      </c>
      <c r="M735" t="str">
        <v>TEG</v>
      </c>
      <c r="N735" t="str">
        <v>Single Malt Scotch</v>
      </c>
      <c r="O735" t="str">
        <v>The Macallan</v>
      </c>
      <c r="P735" t="str">
        <v>MAC</v>
      </c>
      <c r="Q735" t="str">
        <v>The Macallan A Night On Earth Scotch Whisky Y21</v>
      </c>
      <c r="R735" t="str">
        <v>700ml</v>
      </c>
      <c r="S735">
        <v>6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</row>
    <row r="736" spans="11:30" x14ac:dyDescent="0.3">
      <c r="K736" s="287">
        <v>3</v>
      </c>
      <c r="L736" t="str">
        <v>04-SPWHI-07001080</v>
      </c>
      <c r="M736" t="str">
        <v>TEG</v>
      </c>
      <c r="N736" t="str">
        <v>Single Malt Scotch</v>
      </c>
      <c r="O736" t="str">
        <v>The Macallan</v>
      </c>
      <c r="P736" t="str">
        <v>MAC</v>
      </c>
      <c r="Q736" t="str">
        <v>The Macallan A Night On Earth Scotch Whisky Y22</v>
      </c>
      <c r="R736" t="str">
        <v>700ml</v>
      </c>
      <c r="S736">
        <v>6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</row>
    <row r="737" spans="11:30" x14ac:dyDescent="0.3">
      <c r="K737" s="287">
        <v>3</v>
      </c>
      <c r="L737" t="str">
        <v>04-23WHI-07001806</v>
      </c>
      <c r="M737" t="str">
        <v>TEG</v>
      </c>
      <c r="N737" t="str">
        <v>Single Malt Scotch</v>
      </c>
      <c r="O737" t="str">
        <v>The Macallan</v>
      </c>
      <c r="P737" t="str">
        <v>MAC</v>
      </c>
      <c r="Q737" t="str">
        <v>The Macallan A Night On Earth Scotch Whisky Y23</v>
      </c>
      <c r="R737" t="str">
        <v>700ml</v>
      </c>
      <c r="S737">
        <v>6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</row>
    <row r="738" spans="11:30" x14ac:dyDescent="0.3">
      <c r="K738" s="287">
        <v>3</v>
      </c>
      <c r="L738" t="str">
        <v>04-24NOE-07002766</v>
      </c>
      <c r="M738" t="str">
        <v>TEG</v>
      </c>
      <c r="N738" t="str">
        <v>Single Malt Scotch</v>
      </c>
      <c r="O738" t="str">
        <v>The Macallan</v>
      </c>
      <c r="P738" t="str">
        <v>MAC</v>
      </c>
      <c r="Q738" t="str">
        <v>The Macallan A Night On Earth Scotch Whisky Y24</v>
      </c>
      <c r="R738" t="str">
        <v>700ml</v>
      </c>
      <c r="S738">
        <v>6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</row>
    <row r="739" spans="11:30" x14ac:dyDescent="0.3">
      <c r="K739" s="287">
        <v>3</v>
      </c>
      <c r="L739" t="str">
        <v>04-25NOE-07003381</v>
      </c>
      <c r="M739" t="str">
        <v>TEG</v>
      </c>
      <c r="N739" t="str">
        <v>Single Malt Scotch</v>
      </c>
      <c r="O739" t="str">
        <v>The Macallan</v>
      </c>
      <c r="P739" t="str">
        <v>MAC</v>
      </c>
      <c r="Q739" t="str">
        <v>The Macallan A Night On Earth Scotch Whisky Y25</v>
      </c>
      <c r="R739" t="str">
        <v>700ml</v>
      </c>
      <c r="S739">
        <v>6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</row>
    <row r="740" spans="11:30" x14ac:dyDescent="0.3">
      <c r="K740" s="287">
        <v>3</v>
      </c>
      <c r="L740" t="str">
        <v>04-SPWHI-07002919</v>
      </c>
      <c r="M740" t="str">
        <v>TEG</v>
      </c>
      <c r="N740" t="str">
        <v>Single Malt Scotch</v>
      </c>
      <c r="O740" t="str">
        <v>The Macallan</v>
      </c>
      <c r="P740" t="str">
        <v>MAC</v>
      </c>
      <c r="Q740" t="str">
        <v>The Macallan Time Space Mastery</v>
      </c>
      <c r="R740" t="str">
        <v>700ml</v>
      </c>
      <c r="S740">
        <v>3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</row>
    <row r="741" spans="11:30" x14ac:dyDescent="0.3">
      <c r="K741" s="287">
        <v>3</v>
      </c>
      <c r="L741" t="str">
        <v>04-SPWHI-07001622</v>
      </c>
      <c r="M741" t="str">
        <v>TEG</v>
      </c>
      <c r="N741" t="str">
        <v>Single Malt Scotch</v>
      </c>
      <c r="O741" t="str">
        <v>The Macallan</v>
      </c>
      <c r="P741" t="str">
        <v>MAC</v>
      </c>
      <c r="Q741" t="str">
        <v>The Macallan Art is the Flower Whisky</v>
      </c>
      <c r="R741" t="str">
        <v>700ml</v>
      </c>
      <c r="S741">
        <v>4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</row>
    <row r="742" spans="11:30" x14ac:dyDescent="0.3">
      <c r="K742" s="287">
        <v>3</v>
      </c>
      <c r="L742" t="str">
        <v>04-SPWHI-07003299</v>
      </c>
      <c r="M742" t="str">
        <v>TEG</v>
      </c>
      <c r="N742" t="str">
        <v>Single Malt Scotch</v>
      </c>
      <c r="O742" t="str">
        <v>The Macallan</v>
      </c>
      <c r="P742" t="str">
        <v>MAC</v>
      </c>
      <c r="Q742" t="str">
        <v>The Macallan Folio 8 Scotch Whisky</v>
      </c>
      <c r="R742" t="str">
        <v>700ml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</row>
    <row r="743" spans="11:30" x14ac:dyDescent="0.3">
      <c r="K743" s="287">
        <v>3</v>
      </c>
      <c r="L743" t="str">
        <v>04-23MBL-07000168</v>
      </c>
      <c r="M743" t="str">
        <v>TEG</v>
      </c>
      <c r="N743" t="str">
        <v>Single Malt Scotch</v>
      </c>
      <c r="O743" t="str">
        <v>The Macallan</v>
      </c>
      <c r="P743" t="str">
        <v>MAC</v>
      </c>
      <c r="Q743" t="str">
        <v>The Macallan M Black Scotch Whisky</v>
      </c>
      <c r="R743" t="str">
        <v>700ml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</row>
    <row r="744" spans="11:30" x14ac:dyDescent="0.3">
      <c r="K744" s="287">
        <v>3</v>
      </c>
      <c r="L744" t="str">
        <v>04-23MCO-07000175</v>
      </c>
      <c r="M744" t="str">
        <v>TEG</v>
      </c>
      <c r="N744" t="str">
        <v>Single Malt Scotch</v>
      </c>
      <c r="O744" t="str">
        <v>The Macallan</v>
      </c>
      <c r="P744" t="str">
        <v>MAC</v>
      </c>
      <c r="Q744" t="str">
        <v>The Macallan M Copper Scotch Whisky</v>
      </c>
      <c r="R744" t="str">
        <v>700ml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</row>
    <row r="745" spans="11:30" x14ac:dyDescent="0.3">
      <c r="K745" s="287">
        <v>3</v>
      </c>
      <c r="L745" t="str">
        <v>04-SPWHI-07003372</v>
      </c>
      <c r="M745" t="str">
        <v>TEG</v>
      </c>
      <c r="N745" t="str">
        <v>Single Malt Scotch</v>
      </c>
      <c r="O745" t="str">
        <v>The Macallan</v>
      </c>
      <c r="P745" t="str">
        <v>MAC</v>
      </c>
      <c r="Q745" t="str">
        <v>The Macallan M Scotch Whisky</v>
      </c>
      <c r="R745" t="str">
        <v>700ml</v>
      </c>
      <c r="S745">
        <v>1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</row>
    <row r="746" spans="11:30" x14ac:dyDescent="0.3">
      <c r="K746" s="287">
        <v>3</v>
      </c>
      <c r="L746" t="str">
        <v>11-SPWHI-07003795</v>
      </c>
      <c r="M746" t="str">
        <v>TEG</v>
      </c>
      <c r="N746" t="str">
        <v>Single Malt Scotch</v>
      </c>
      <c r="O746" t="str">
        <v>Highland Park</v>
      </c>
      <c r="P746" t="str">
        <v>HLP</v>
      </c>
      <c r="Q746" t="str">
        <v>Highland Park 10YO</v>
      </c>
      <c r="R746" t="str">
        <v>700ml</v>
      </c>
      <c r="S746">
        <v>6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</row>
    <row r="747" spans="11:30" x14ac:dyDescent="0.3">
      <c r="K747" s="287">
        <v>3</v>
      </c>
      <c r="L747" t="str">
        <v>11-SPWHI-07000996</v>
      </c>
      <c r="M747" t="str">
        <v>TEG</v>
      </c>
      <c r="N747" t="str">
        <v>Single Malt Scotch</v>
      </c>
      <c r="O747" t="str">
        <v>Highland Park</v>
      </c>
      <c r="P747" t="str">
        <v>HLP</v>
      </c>
      <c r="Q747" t="str">
        <v>Highland Park 12YO</v>
      </c>
      <c r="R747" t="str">
        <v>700ml</v>
      </c>
      <c r="S747">
        <v>6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</row>
    <row r="748" spans="11:30" x14ac:dyDescent="0.3">
      <c r="K748" s="287">
        <v>3</v>
      </c>
      <c r="L748" t="str">
        <v>11-SPWHI-07000489</v>
      </c>
      <c r="M748" t="str">
        <v>TEG</v>
      </c>
      <c r="N748" t="str">
        <v>Single Malt Scotch</v>
      </c>
      <c r="O748" t="str">
        <v>Highland Park</v>
      </c>
      <c r="P748" t="str">
        <v>HLP</v>
      </c>
      <c r="Q748" t="str">
        <v>Highland Park 15YO</v>
      </c>
      <c r="R748" t="str">
        <v>700ml</v>
      </c>
      <c r="S748">
        <v>6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</row>
    <row r="749" spans="11:30" x14ac:dyDescent="0.3">
      <c r="K749" s="287">
        <v>3</v>
      </c>
      <c r="L749" t="str">
        <v>11-SPWHI-07005191</v>
      </c>
      <c r="M749" t="str">
        <v>TEG</v>
      </c>
      <c r="N749" t="str">
        <v>Single Malt Scotch</v>
      </c>
      <c r="O749" t="str">
        <v>Highland Park</v>
      </c>
      <c r="P749" t="str">
        <v>HLP</v>
      </c>
      <c r="Q749" t="str">
        <v>Highland Park 18YO</v>
      </c>
      <c r="R749" t="str">
        <v>700ml</v>
      </c>
      <c r="S749">
        <v>6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</row>
    <row r="750" spans="11:30" x14ac:dyDescent="0.3">
      <c r="K750" s="287">
        <v>3</v>
      </c>
      <c r="L750" t="str">
        <v>11-SPWHI-07008264</v>
      </c>
      <c r="M750" t="str">
        <v>TEG</v>
      </c>
      <c r="N750" t="str">
        <v>Single Malt Scotch</v>
      </c>
      <c r="O750" t="str">
        <v>Highland Park</v>
      </c>
      <c r="P750" t="str">
        <v>HLP</v>
      </c>
      <c r="Q750" t="str">
        <v>Highland Park Valfather</v>
      </c>
      <c r="R750" t="str">
        <v>700ml</v>
      </c>
      <c r="S750">
        <v>6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</row>
    <row r="751" spans="11:30" x14ac:dyDescent="0.3">
      <c r="K751" s="287">
        <v>3</v>
      </c>
      <c r="L751" t="str">
        <v>11-SPWHI-07006123</v>
      </c>
      <c r="M751" t="str">
        <v>TEG</v>
      </c>
      <c r="N751" t="str">
        <v>Single Malt Scotch</v>
      </c>
      <c r="O751" t="str">
        <v>Highland Park</v>
      </c>
      <c r="P751" t="str">
        <v>HLP</v>
      </c>
      <c r="Q751" t="str">
        <v>Highland Park Valknut</v>
      </c>
      <c r="R751" t="str">
        <v>700ml</v>
      </c>
      <c r="S751">
        <v>6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</row>
    <row r="752" spans="11:30" x14ac:dyDescent="0.3">
      <c r="K752" s="287">
        <v>3</v>
      </c>
      <c r="L752" t="str">
        <v>12-SPWHI-07005935</v>
      </c>
      <c r="M752" t="str">
        <v>TEG</v>
      </c>
      <c r="N752" t="str">
        <v>Single Malt Scotch</v>
      </c>
      <c r="O752" t="str">
        <v>The Glenrothes</v>
      </c>
      <c r="P752" t="str">
        <v>TGR</v>
      </c>
      <c r="Q752" t="str">
        <v>The Glenrothes 12YO</v>
      </c>
      <c r="R752" t="str">
        <v>700ml</v>
      </c>
      <c r="S752">
        <v>6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</row>
    <row r="753" spans="11:30" x14ac:dyDescent="0.3">
      <c r="K753" s="287">
        <v>3</v>
      </c>
      <c r="L753" t="str">
        <v>12-SPWHI-07005959</v>
      </c>
      <c r="M753" t="str">
        <v>TEG</v>
      </c>
      <c r="N753" t="str">
        <v>Single Malt Scotch</v>
      </c>
      <c r="O753" t="str">
        <v>The Glenrothes</v>
      </c>
      <c r="P753" t="str">
        <v>TGR</v>
      </c>
      <c r="Q753" t="str">
        <v>The Glenrothes 18YO</v>
      </c>
      <c r="R753" t="str">
        <v>700ml</v>
      </c>
      <c r="S753">
        <v>6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</row>
    <row r="754" spans="11:30" x14ac:dyDescent="0.3">
      <c r="K754" s="287">
        <v>3</v>
      </c>
      <c r="L754" t="str">
        <v>12-SPWHI-07005966</v>
      </c>
      <c r="M754" t="str">
        <v>TEG</v>
      </c>
      <c r="N754" t="str">
        <v>Single Malt Scotch</v>
      </c>
      <c r="O754" t="str">
        <v>The Glenrothes</v>
      </c>
      <c r="P754" t="str">
        <v>TGR</v>
      </c>
      <c r="Q754" t="str">
        <v>The Glenrothes 25YO</v>
      </c>
      <c r="R754" t="str">
        <v>700ml</v>
      </c>
      <c r="S754">
        <v>4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</row>
    <row r="755" spans="11:30" x14ac:dyDescent="0.3">
      <c r="K755" s="287">
        <v>3</v>
      </c>
      <c r="L755" t="str">
        <v>12-SPWHI-07005942</v>
      </c>
      <c r="M755" t="str">
        <v>TEG</v>
      </c>
      <c r="N755" t="str">
        <v>Single Malt Scotch</v>
      </c>
      <c r="O755" t="str">
        <v>The Glenrothes</v>
      </c>
      <c r="P755" t="str">
        <v>TGR</v>
      </c>
      <c r="Q755" t="str">
        <v>The Glenrothes Makers Cut</v>
      </c>
      <c r="R755" t="str">
        <v>700ml</v>
      </c>
      <c r="S755">
        <v>6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</row>
    <row r="756" spans="11:30" x14ac:dyDescent="0.3">
      <c r="K756" s="287">
        <v>3</v>
      </c>
      <c r="L756" t="str">
        <v>12-SPWHI-07000235</v>
      </c>
      <c r="M756" t="str">
        <v>TEG</v>
      </c>
      <c r="N756" t="str">
        <v>Single Malt Scotch</v>
      </c>
      <c r="O756" t="str">
        <v>The Glenrothes</v>
      </c>
      <c r="P756" t="str">
        <v>TGR</v>
      </c>
      <c r="Q756" t="str">
        <v>The Glenrothes Vintage Reserve</v>
      </c>
      <c r="R756" t="str">
        <v>700ml</v>
      </c>
      <c r="S756">
        <v>6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</row>
    <row r="757" spans="11:30" x14ac:dyDescent="0.3">
      <c r="K757" s="287">
        <v>3</v>
      </c>
      <c r="L757" t="str">
        <v>28-SPWHI-07000329</v>
      </c>
      <c r="M757" t="str">
        <v>RC</v>
      </c>
      <c r="N757" t="str">
        <v>Single Malt Scotch</v>
      </c>
      <c r="O757" t="str">
        <v>Bruichladdich</v>
      </c>
      <c r="P757" t="str">
        <v>BLD</v>
      </c>
      <c r="Q757" t="str">
        <v>Bruichladdich Classic Laddie</v>
      </c>
      <c r="R757" t="str">
        <v>700ml</v>
      </c>
      <c r="S757">
        <v>6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</row>
    <row r="758" spans="11:30" x14ac:dyDescent="0.3">
      <c r="K758" s="287">
        <v>3</v>
      </c>
      <c r="L758" t="str">
        <v>28-SPWHI-07009957</v>
      </c>
      <c r="M758" t="str">
        <v>RC</v>
      </c>
      <c r="N758" t="str">
        <v>Single Malt Scotch</v>
      </c>
      <c r="O758" t="str">
        <v>Bruichladdich</v>
      </c>
      <c r="P758" t="str">
        <v>BLD</v>
      </c>
      <c r="Q758" t="str">
        <v>Bruichladdich Port Charlotte 10YO</v>
      </c>
      <c r="R758" t="str">
        <v>700ml</v>
      </c>
      <c r="S758">
        <v>6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</row>
    <row r="759" spans="11:30" x14ac:dyDescent="0.3">
      <c r="K759" s="287">
        <v>3</v>
      </c>
      <c r="L759" t="str">
        <v>28-SPWHI-07008041</v>
      </c>
      <c r="M759" t="str">
        <v>RC</v>
      </c>
      <c r="N759" t="str">
        <v>Single Malt Scotch</v>
      </c>
      <c r="O759" t="str">
        <v>Bruichladdich</v>
      </c>
      <c r="P759" t="str">
        <v>BLD</v>
      </c>
      <c r="Q759" t="str">
        <v>Bruichladdich 18 YO</v>
      </c>
      <c r="R759" t="str">
        <v>700ml</v>
      </c>
      <c r="S759">
        <v>6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</row>
    <row r="760" spans="11:30" x14ac:dyDescent="0.3">
      <c r="K760" s="287">
        <v>3</v>
      </c>
      <c r="L760" t="str">
        <v>28-SPWHI-07008102</v>
      </c>
      <c r="M760" t="str">
        <v>RC</v>
      </c>
      <c r="N760" t="str">
        <v>Single Malt Scotch</v>
      </c>
      <c r="O760" t="str">
        <v>Bruichladdich</v>
      </c>
      <c r="P760" t="str">
        <v>BLD</v>
      </c>
      <c r="Q760" t="str">
        <v>Bruichladdich 30 YO</v>
      </c>
      <c r="R760" t="str">
        <v>700ml</v>
      </c>
      <c r="S760">
        <v>6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</row>
    <row r="761" spans="11:30" x14ac:dyDescent="0.3">
      <c r="K761" s="287">
        <v>3</v>
      </c>
      <c r="L761" t="str">
        <v>28-SPWHI-07002230</v>
      </c>
      <c r="M761" t="str">
        <v>RC</v>
      </c>
      <c r="N761" t="str">
        <v>Single Malt Scotch</v>
      </c>
      <c r="O761" t="str">
        <v>Bruichladdich</v>
      </c>
      <c r="P761" t="str">
        <v>BLD</v>
      </c>
      <c r="Q761" t="str">
        <v>Bruichladdich Octomore 10.1</v>
      </c>
      <c r="R761" t="str">
        <v>700ml</v>
      </c>
      <c r="S761">
        <v>6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</row>
    <row r="762" spans="11:30" x14ac:dyDescent="0.3">
      <c r="K762" s="287">
        <v>3</v>
      </c>
      <c r="L762" t="str">
        <v>28-SPWHI-07005392</v>
      </c>
      <c r="M762" t="str">
        <v>RC</v>
      </c>
      <c r="N762" t="str">
        <v>Single Malt Scotch</v>
      </c>
      <c r="O762" t="str">
        <v>Bruichladdich</v>
      </c>
      <c r="P762" t="str">
        <v>BLD</v>
      </c>
      <c r="Q762" t="str">
        <v>Bruichladdich Octomore 13.1</v>
      </c>
      <c r="R762" t="str">
        <v>700ml</v>
      </c>
      <c r="S762">
        <v>6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</row>
    <row r="763" spans="11:30" x14ac:dyDescent="0.3">
      <c r="K763" s="287">
        <v>3</v>
      </c>
      <c r="L763" t="str">
        <v>28-SPWHI-07006474</v>
      </c>
      <c r="M763" t="str">
        <v>RC</v>
      </c>
      <c r="N763" t="str">
        <v>Single Malt Scotch</v>
      </c>
      <c r="O763" t="str">
        <v>Bruichladdich</v>
      </c>
      <c r="P763" t="str">
        <v>BLD</v>
      </c>
      <c r="Q763" t="str">
        <v>Bruichladdich Octomore 14.1</v>
      </c>
      <c r="R763" t="str">
        <v>700ml</v>
      </c>
      <c r="S763">
        <v>6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</row>
    <row r="764" spans="11:30" x14ac:dyDescent="0.3">
      <c r="K764" s="287">
        <v>3</v>
      </c>
      <c r="L764" t="str">
        <v>28-SPWHI-07006511</v>
      </c>
      <c r="M764" t="str">
        <v>RC</v>
      </c>
      <c r="N764" t="str">
        <v>Single Malt Scotch</v>
      </c>
      <c r="O764" t="str">
        <v>Bruichladdich</v>
      </c>
      <c r="P764" t="str">
        <v>BLD</v>
      </c>
      <c r="Q764" t="str">
        <v>Bruichladdich Octomore 14.2</v>
      </c>
      <c r="R764" t="str">
        <v>700ml</v>
      </c>
      <c r="S764">
        <v>6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</row>
    <row r="765" spans="11:30" x14ac:dyDescent="0.3">
      <c r="K765" s="287">
        <v>3</v>
      </c>
      <c r="L765" t="str">
        <v>28-SPWHI-07006597</v>
      </c>
      <c r="M765" t="str">
        <v>RC</v>
      </c>
      <c r="N765" t="str">
        <v>Single Malt Scotch</v>
      </c>
      <c r="O765" t="str">
        <v>Bruichladdich</v>
      </c>
      <c r="P765" t="str">
        <v>BLD</v>
      </c>
      <c r="Q765" t="str">
        <v>Bruichladdich Octomore 14.3</v>
      </c>
      <c r="R765" t="str">
        <v>700ml</v>
      </c>
      <c r="S765">
        <v>6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</row>
    <row r="766" spans="11:30" x14ac:dyDescent="0.3">
      <c r="K766" s="287">
        <v>3</v>
      </c>
      <c r="L766" t="str">
        <v>28-SPWHI-07005538</v>
      </c>
      <c r="M766" t="str">
        <v>RC</v>
      </c>
      <c r="N766" t="str">
        <v>Single Malt Scotch</v>
      </c>
      <c r="O766" t="str">
        <v>Bruichladdich</v>
      </c>
      <c r="P766" t="str">
        <v>BLD</v>
      </c>
      <c r="Q766" t="str">
        <v>Bruichladdich Black Art Whisky</v>
      </c>
      <c r="R766" t="str">
        <v>700ml</v>
      </c>
      <c r="S766">
        <v>6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</row>
    <row r="767" spans="11:30" x14ac:dyDescent="0.3">
      <c r="K767" s="287">
        <v>3</v>
      </c>
      <c r="L767" t="str">
        <v>46-SPWHI-07000051</v>
      </c>
      <c r="M767" t="str">
        <v>Campari</v>
      </c>
      <c r="N767" t="str">
        <v>Single Malt Scotch</v>
      </c>
      <c r="O767" t="str">
        <v>Glen Grant</v>
      </c>
      <c r="P767" t="str">
        <v>GGT</v>
      </c>
      <c r="Q767" t="str">
        <v>Glen Grant Single Malt Arboralis</v>
      </c>
      <c r="R767" t="str">
        <v>700ml</v>
      </c>
      <c r="S767">
        <v>6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</row>
    <row r="768" spans="11:30" x14ac:dyDescent="0.3">
      <c r="K768" s="287">
        <v>3</v>
      </c>
      <c r="L768" t="str">
        <v>46-SPWHI-07002976</v>
      </c>
      <c r="M768" t="str">
        <v>Campari</v>
      </c>
      <c r="N768" t="str">
        <v>Single Malt Scotch</v>
      </c>
      <c r="O768" t="str">
        <v>Glen Grant</v>
      </c>
      <c r="P768" t="str">
        <v>GGT</v>
      </c>
      <c r="Q768" t="str">
        <v>Glen Grant Single Malt 10YO</v>
      </c>
      <c r="R768" t="str">
        <v>700ml</v>
      </c>
      <c r="S768">
        <v>6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</row>
    <row r="769" spans="11:30" x14ac:dyDescent="0.3">
      <c r="K769" s="287">
        <v>3</v>
      </c>
      <c r="L769" t="str">
        <v>46-SPWHI-07000266</v>
      </c>
      <c r="M769" t="str">
        <v>Campari</v>
      </c>
      <c r="N769" t="str">
        <v>Single Malt Scotch</v>
      </c>
      <c r="O769" t="str">
        <v>Glen Grant</v>
      </c>
      <c r="P769" t="str">
        <v>GGT</v>
      </c>
      <c r="Q769" t="str">
        <v>Glen Grant Single Malt 12YO</v>
      </c>
      <c r="R769" t="str">
        <v>700ml</v>
      </c>
      <c r="S769">
        <v>6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</row>
    <row r="770" spans="11:30" x14ac:dyDescent="0.3">
      <c r="K770" s="287">
        <v>3</v>
      </c>
      <c r="L770" t="str">
        <v>46-SPWHI-07000399</v>
      </c>
      <c r="M770" t="str">
        <v>Campari</v>
      </c>
      <c r="N770" t="str">
        <v>Single Malt Scotch</v>
      </c>
      <c r="O770" t="str">
        <v>Glen Grant</v>
      </c>
      <c r="P770" t="str">
        <v>GGT</v>
      </c>
      <c r="Q770" t="str">
        <v>Glen Grant Single Malt 18YO</v>
      </c>
      <c r="R770" t="str">
        <v>700ml</v>
      </c>
      <c r="S770">
        <v>6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</row>
    <row r="771" spans="11:30" x14ac:dyDescent="0.3">
      <c r="K771" s="287">
        <v>3</v>
      </c>
      <c r="L771" t="str">
        <v>06-SPWHI-07000096</v>
      </c>
      <c r="M771" t="str">
        <v>TEG</v>
      </c>
      <c r="N771" t="str">
        <v>Blended Scotch</v>
      </c>
      <c r="O771" t="str">
        <v>The Famous Grouse</v>
      </c>
      <c r="P771" t="str">
        <v>TFG</v>
      </c>
      <c r="Q771" t="str">
        <v>The Famous Grouse Finest 700ml</v>
      </c>
      <c r="R771" t="str">
        <v>700ml</v>
      </c>
      <c r="S771">
        <v>12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</row>
    <row r="772" spans="11:30" x14ac:dyDescent="0.3">
      <c r="K772" s="287">
        <v>3</v>
      </c>
      <c r="L772" t="str">
        <v>06-SPWHI-10001091</v>
      </c>
      <c r="M772" t="str">
        <v>TEG</v>
      </c>
      <c r="N772" t="str">
        <v>Blended Scotch</v>
      </c>
      <c r="O772" t="str">
        <v>The Famous Grouse</v>
      </c>
      <c r="P772" t="str">
        <v>TFG</v>
      </c>
      <c r="Q772" t="str">
        <v>The Famous Grouse Finest 1L</v>
      </c>
      <c r="R772" t="str">
        <v>1000ml</v>
      </c>
      <c r="S772">
        <v>12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</row>
    <row r="773" spans="11:30" x14ac:dyDescent="0.3">
      <c r="K773" s="287">
        <v>3</v>
      </c>
      <c r="L773" t="str">
        <v>06-SPWHI-07000649</v>
      </c>
      <c r="M773" t="str">
        <v>TEG</v>
      </c>
      <c r="N773" t="str">
        <v>Blended Scotch</v>
      </c>
      <c r="O773" t="str">
        <v>The Famous Grouse</v>
      </c>
      <c r="P773" t="str">
        <v>TFG</v>
      </c>
      <c r="Q773" t="str">
        <v>The Famous Grouse Sherry Cask</v>
      </c>
      <c r="R773" t="str">
        <v>700ml</v>
      </c>
      <c r="S773">
        <v>6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</row>
    <row r="774" spans="11:30" x14ac:dyDescent="0.3">
      <c r="K774" s="287">
        <v>3</v>
      </c>
      <c r="L774" t="str">
        <v>06-SPWHI-07002675</v>
      </c>
      <c r="M774" t="str">
        <v>TEG</v>
      </c>
      <c r="N774" t="str">
        <v>Blended Scotch</v>
      </c>
      <c r="O774" t="str">
        <v>The Famous Grouse</v>
      </c>
      <c r="P774" t="str">
        <v>TFG</v>
      </c>
      <c r="Q774" t="str">
        <v>The Famous Grouse Smoky Black</v>
      </c>
      <c r="R774" t="str">
        <v>700ml</v>
      </c>
      <c r="S774">
        <v>6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</row>
    <row r="775" spans="11:30" x14ac:dyDescent="0.3">
      <c r="K775" s="287">
        <v>3</v>
      </c>
      <c r="L775" t="str">
        <v>06-SPWHI-07014082</v>
      </c>
      <c r="M775" t="str">
        <v>TEG</v>
      </c>
      <c r="N775" t="str">
        <v>Blended Scotch</v>
      </c>
      <c r="O775" t="str">
        <v>Naked Malt</v>
      </c>
      <c r="P775" t="str">
        <v>NAK</v>
      </c>
      <c r="Q775" t="str">
        <v>Naked Malt Blended Malt Scotch Whisky</v>
      </c>
      <c r="R775" t="str">
        <v>700ml</v>
      </c>
      <c r="S775">
        <v>6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</row>
    <row r="776" spans="11:30" x14ac:dyDescent="0.3">
      <c r="K776" s="287">
        <v>3</v>
      </c>
      <c r="L776" t="str">
        <v>23-SPWHI-07000029</v>
      </c>
      <c r="M776" t="str">
        <v>Proximo</v>
      </c>
      <c r="N776" t="str">
        <v>Irish Whiskey</v>
      </c>
      <c r="O776" t="str">
        <v>Bushmills</v>
      </c>
      <c r="P776" t="str">
        <v>BUM</v>
      </c>
      <c r="Q776" t="str">
        <v>Bushmills Original Blend</v>
      </c>
      <c r="R776" t="str">
        <v>700ml</v>
      </c>
      <c r="S776">
        <v>6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</row>
    <row r="777" spans="11:30" x14ac:dyDescent="0.3">
      <c r="K777" s="287">
        <v>3</v>
      </c>
      <c r="L777" t="str">
        <v>23-SPWHI-07000066</v>
      </c>
      <c r="M777" t="str">
        <v>Proximo</v>
      </c>
      <c r="N777" t="str">
        <v>Irish Whiskey</v>
      </c>
      <c r="O777" t="str">
        <v>Bushmills</v>
      </c>
      <c r="P777" t="str">
        <v>BUM</v>
      </c>
      <c r="Q777" t="str">
        <v>Bushmills Black Bush Blend</v>
      </c>
      <c r="R777" t="str">
        <v>700ml</v>
      </c>
      <c r="S777">
        <v>6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</row>
    <row r="778" spans="11:30" x14ac:dyDescent="0.3">
      <c r="K778" s="287">
        <v>3</v>
      </c>
      <c r="L778" t="str">
        <v>23-SPWHI-07000031</v>
      </c>
      <c r="M778" t="str">
        <v>Proximo</v>
      </c>
      <c r="N778" t="str">
        <v>Irish Whiskey</v>
      </c>
      <c r="O778" t="str">
        <v>Bushmills</v>
      </c>
      <c r="P778" t="str">
        <v>BUM</v>
      </c>
      <c r="Q778" t="str">
        <v>Bushmills Single Malt 10YO</v>
      </c>
      <c r="R778" t="str">
        <v>700ml</v>
      </c>
      <c r="S778">
        <v>6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</row>
    <row r="779" spans="11:30" x14ac:dyDescent="0.3">
      <c r="K779" s="287">
        <v>3</v>
      </c>
      <c r="L779" t="str">
        <v>23-SPWHI-07000197</v>
      </c>
      <c r="M779" t="str">
        <v>Proximo</v>
      </c>
      <c r="N779" t="str">
        <v>Irish Whiskey</v>
      </c>
      <c r="O779" t="str">
        <v>Bushmills</v>
      </c>
      <c r="P779" t="str">
        <v>BUM</v>
      </c>
      <c r="Q779" t="str">
        <v>Bushmills Single Malt 12YO</v>
      </c>
      <c r="R779" t="str">
        <v>700ml</v>
      </c>
      <c r="S779">
        <v>6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</row>
    <row r="780" spans="11:30" x14ac:dyDescent="0.3">
      <c r="K780" s="287">
        <v>3</v>
      </c>
      <c r="L780" t="str">
        <v>23-SPWHI-07005022</v>
      </c>
      <c r="M780" t="str">
        <v>Proximo</v>
      </c>
      <c r="N780" t="str">
        <v>Irish Whiskey</v>
      </c>
      <c r="O780" t="str">
        <v>Bushmills</v>
      </c>
      <c r="P780" t="str">
        <v>BUM</v>
      </c>
      <c r="Q780" t="str">
        <v>Bushmills Single Malt 16YO</v>
      </c>
      <c r="R780" t="str">
        <v>700ml</v>
      </c>
      <c r="S780">
        <v>6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</row>
    <row r="781" spans="11:30" x14ac:dyDescent="0.3">
      <c r="K781" s="287">
        <v>3</v>
      </c>
      <c r="L781" t="str">
        <v>23-SPWHI-07008268</v>
      </c>
      <c r="M781" t="str">
        <v>Proximo</v>
      </c>
      <c r="N781" t="str">
        <v>Irish Whiskey</v>
      </c>
      <c r="O781" t="str">
        <v>Bushmills</v>
      </c>
      <c r="P781" t="str">
        <v>BUM</v>
      </c>
      <c r="Q781" t="str">
        <v>Bushmills Single Malt 21YO</v>
      </c>
      <c r="R781" t="str">
        <v>700ml</v>
      </c>
      <c r="S781">
        <v>6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</row>
    <row r="782" spans="11:30" x14ac:dyDescent="0.3">
      <c r="K782" s="287">
        <v>3</v>
      </c>
      <c r="L782" t="str">
        <v>47-SPWHI-07000010</v>
      </c>
      <c r="M782" t="str">
        <v>Proximo</v>
      </c>
      <c r="N782" t="str">
        <v>Irish Whiskey</v>
      </c>
      <c r="O782" t="str">
        <v>The Sexton</v>
      </c>
      <c r="P782" t="str">
        <v>TST</v>
      </c>
      <c r="Q782" t="str">
        <v>Sexton Single Malt</v>
      </c>
      <c r="R782" t="str">
        <v>700ml</v>
      </c>
      <c r="S782">
        <v>6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</row>
    <row r="783" spans="11:30" x14ac:dyDescent="0.3">
      <c r="K783" s="287">
        <v>3</v>
      </c>
      <c r="L783" t="str">
        <v>37-SPWHI-07003251</v>
      </c>
      <c r="M783" t="str">
        <v>Campari</v>
      </c>
      <c r="N783" t="str">
        <v>American Whiskey</v>
      </c>
      <c r="O783" t="str">
        <v>Wild Turkey</v>
      </c>
      <c r="P783" t="str">
        <v>WTK</v>
      </c>
      <c r="Q783" t="str">
        <v>Wild Turkey Aged 8 YO</v>
      </c>
      <c r="R783" t="str">
        <v>700ml</v>
      </c>
      <c r="S783">
        <v>12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</row>
    <row r="784" spans="11:30" x14ac:dyDescent="0.3">
      <c r="K784" s="287">
        <v>3</v>
      </c>
      <c r="L784" t="str">
        <v>37-SPWHI-07507508</v>
      </c>
      <c r="M784" t="str">
        <v>Campari</v>
      </c>
      <c r="N784" t="str">
        <v>American Whiskey</v>
      </c>
      <c r="O784" t="str">
        <v>Wild Turkey</v>
      </c>
      <c r="P784" t="str">
        <v>WTK</v>
      </c>
      <c r="Q784" t="str">
        <v>Wild Turkey 101 Bourbon</v>
      </c>
      <c r="R784" t="str">
        <v>750ml</v>
      </c>
      <c r="S784">
        <v>12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</row>
    <row r="785" spans="11:30" x14ac:dyDescent="0.3">
      <c r="K785" s="287">
        <v>3</v>
      </c>
      <c r="L785" t="str">
        <v>37-SPWHI-07507503</v>
      </c>
      <c r="M785" t="str">
        <v>Campari</v>
      </c>
      <c r="N785" t="str">
        <v>American Whiskey</v>
      </c>
      <c r="O785" t="str">
        <v>Wild Turkey</v>
      </c>
      <c r="P785" t="str">
        <v>WTK</v>
      </c>
      <c r="Q785" t="str">
        <v>Wild Turkey Bourbon 750ml</v>
      </c>
      <c r="R785" t="str">
        <v>750ml</v>
      </c>
      <c r="S785">
        <v>12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</row>
    <row r="786" spans="11:30" x14ac:dyDescent="0.3">
      <c r="K786" s="287">
        <v>3</v>
      </c>
      <c r="L786" t="str">
        <v>37-SPWHI-10001006</v>
      </c>
      <c r="M786" t="str">
        <v>Campari</v>
      </c>
      <c r="N786" t="str">
        <v>American Whiskey</v>
      </c>
      <c r="O786" t="str">
        <v>Wild Turkey</v>
      </c>
      <c r="P786" t="str">
        <v>WTK</v>
      </c>
      <c r="Q786" t="str">
        <v>Wild Turkey Bourbon 1L</v>
      </c>
      <c r="R786" t="str">
        <v>1000ml</v>
      </c>
      <c r="S786">
        <v>12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</row>
    <row r="787" spans="11:30" x14ac:dyDescent="0.3">
      <c r="K787" s="287">
        <v>3</v>
      </c>
      <c r="L787" t="str">
        <v>37-SPWHI-07007019</v>
      </c>
      <c r="M787" t="str">
        <v>Campari</v>
      </c>
      <c r="N787" t="str">
        <v>American Whiskey</v>
      </c>
      <c r="O787" t="str">
        <v>Wild Turkey</v>
      </c>
      <c r="P787" t="str">
        <v>WTK</v>
      </c>
      <c r="Q787" t="str">
        <v>Wild Turkey Rye 40.5% 700ml</v>
      </c>
      <c r="R787" t="str">
        <v>700ml</v>
      </c>
      <c r="S787">
        <v>6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</row>
    <row r="788" spans="11:30" x14ac:dyDescent="0.3">
      <c r="K788" s="287">
        <v>3</v>
      </c>
      <c r="L788" t="str">
        <v>37-SPWHI-07500229</v>
      </c>
      <c r="M788" t="str">
        <v>Campari</v>
      </c>
      <c r="N788" t="str">
        <v>American Whiskey</v>
      </c>
      <c r="O788" t="str">
        <v>Wild Turkey</v>
      </c>
      <c r="P788" t="str">
        <v>WTK</v>
      </c>
      <c r="Q788" t="str">
        <v>Wild Turkey Rare Breed Bourbon 54.1%</v>
      </c>
      <c r="R788" t="str">
        <v>750ml</v>
      </c>
      <c r="S788">
        <v>6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</row>
    <row r="789" spans="11:30" x14ac:dyDescent="0.3">
      <c r="K789" s="287">
        <v>3</v>
      </c>
      <c r="L789" t="str">
        <v>37-SPWHI-07003268</v>
      </c>
      <c r="M789" t="str">
        <v>Campari</v>
      </c>
      <c r="N789" t="str">
        <v>American Whiskey</v>
      </c>
      <c r="O789" t="str">
        <v>Wild Turkey</v>
      </c>
      <c r="P789" t="str">
        <v>WTK</v>
      </c>
      <c r="Q789" t="str">
        <v>Wild Turkey Aged 12 Years GB</v>
      </c>
      <c r="R789" t="str">
        <v>700ml</v>
      </c>
      <c r="S789">
        <v>6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</row>
    <row r="790" spans="11:30" x14ac:dyDescent="0.3">
      <c r="K790" s="287">
        <v>3</v>
      </c>
      <c r="L790" t="str">
        <v>37-SPLIQ-07507506</v>
      </c>
      <c r="M790" t="str">
        <v>Campari</v>
      </c>
      <c r="N790" t="str">
        <v>American Whiskey</v>
      </c>
      <c r="O790" t="str">
        <v>Wild Turkey</v>
      </c>
      <c r="P790" t="str">
        <v>WTK</v>
      </c>
      <c r="Q790" t="str">
        <v>Wild Turkey American Honey 35.5%</v>
      </c>
      <c r="R790" t="str">
        <v>750ml</v>
      </c>
      <c r="S790">
        <v>12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</row>
    <row r="791" spans="11:30" x14ac:dyDescent="0.3">
      <c r="K791" s="287">
        <v>3</v>
      </c>
      <c r="L791" t="str">
        <v>37-WTWHI-07507507</v>
      </c>
      <c r="M791" t="str">
        <v>Campari</v>
      </c>
      <c r="N791" t="str">
        <v>American Whiskey</v>
      </c>
      <c r="O791" t="str">
        <v>Wild Turkey</v>
      </c>
      <c r="P791" t="str">
        <v>WTK</v>
      </c>
      <c r="Q791" t="str">
        <v>Wild Turkey Kentucky Spirit Single Barrel</v>
      </c>
      <c r="R791" t="str">
        <v>750ml</v>
      </c>
      <c r="S791">
        <v>6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</row>
    <row r="792" spans="11:30" x14ac:dyDescent="0.3">
      <c r="K792" s="287">
        <v>3</v>
      </c>
      <c r="L792" t="str">
        <v>39-SPWHI-07500007</v>
      </c>
      <c r="M792" t="str">
        <v>Campari</v>
      </c>
      <c r="N792" t="str">
        <v>American Whiskey</v>
      </c>
      <c r="O792" t="str">
        <v>Russell's</v>
      </c>
      <c r="P792" t="str">
        <v>WTK</v>
      </c>
      <c r="Q792" t="str">
        <v>Russell's Reserve Single Barrel</v>
      </c>
      <c r="R792" t="str">
        <v>750ml</v>
      </c>
      <c r="S792">
        <v>6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</row>
    <row r="793" spans="11:30" x14ac:dyDescent="0.3">
      <c r="K793" s="287">
        <v>3</v>
      </c>
      <c r="L793" t="str">
        <v>39-SPWHI-07507509</v>
      </c>
      <c r="M793" t="str">
        <v>Campari</v>
      </c>
      <c r="N793" t="str">
        <v>American Whiskey</v>
      </c>
      <c r="O793" t="str">
        <v>Russell's</v>
      </c>
      <c r="P793" t="str">
        <v>WTK</v>
      </c>
      <c r="Q793" t="str">
        <v>Russell's Reserve 10YO</v>
      </c>
      <c r="R793" t="str">
        <v>750ml</v>
      </c>
      <c r="S793">
        <v>6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</row>
    <row r="794" spans="11:30" x14ac:dyDescent="0.3">
      <c r="K794" s="287">
        <v>3</v>
      </c>
      <c r="L794" t="str">
        <v>75-SPWHI-07007038</v>
      </c>
      <c r="M794" t="str">
        <v>Independent</v>
      </c>
      <c r="N794" t="str">
        <v>American Whiskey</v>
      </c>
      <c r="O794" t="str">
        <v>Real Mccoy</v>
      </c>
      <c r="P794" t="str">
        <v>RMC</v>
      </c>
      <c r="Q794" t="str">
        <v>Real Mccoy Bourbon Whiskey</v>
      </c>
      <c r="R794" t="str">
        <v>700ml</v>
      </c>
      <c r="S794">
        <v>12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</row>
    <row r="795" spans="11:30" x14ac:dyDescent="0.3">
      <c r="K795" s="287">
        <v>3</v>
      </c>
      <c r="L795" t="str">
        <v>74-SPWHI-07000029</v>
      </c>
      <c r="M795" t="str">
        <v>Independent</v>
      </c>
      <c r="N795" t="str">
        <v>Japanese Whiskey</v>
      </c>
      <c r="O795" t="str">
        <v>Kaibutsu</v>
      </c>
      <c r="P795" t="str">
        <v>KAI</v>
      </c>
      <c r="Q795" t="str">
        <v>Kaibutsu Doragon 43%</v>
      </c>
      <c r="R795" t="str">
        <v>700ml</v>
      </c>
      <c r="S795">
        <v>12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</row>
    <row r="796" spans="11:30" x14ac:dyDescent="0.3">
      <c r="K796" s="287">
        <v>3</v>
      </c>
      <c r="L796" t="str">
        <v>74-SPWHI-07000012</v>
      </c>
      <c r="M796" t="str">
        <v>Independent</v>
      </c>
      <c r="N796" t="str">
        <v>Japanese Whiskey</v>
      </c>
      <c r="O796" t="str">
        <v>Kaibutsu</v>
      </c>
      <c r="P796" t="str">
        <v>KAI</v>
      </c>
      <c r="Q796" t="str">
        <v>Kaibutsu Monki 43%</v>
      </c>
      <c r="R796" t="str">
        <v>700ml</v>
      </c>
      <c r="S796">
        <v>12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</row>
    <row r="797" spans="11:30" x14ac:dyDescent="0.3">
      <c r="K797" s="287">
        <v>3</v>
      </c>
      <c r="L797" t="str">
        <v>45-SPRUM-07000051</v>
      </c>
      <c r="M797" t="str">
        <v>Campari</v>
      </c>
      <c r="N797" t="str">
        <v>Cachaca</v>
      </c>
      <c r="O797" t="str">
        <v>Sagatiba</v>
      </c>
      <c r="P797" t="str">
        <v>SGT</v>
      </c>
      <c r="Q797" t="str">
        <v>Sagatiba Cachaca</v>
      </c>
      <c r="R797" t="str">
        <v>700ml</v>
      </c>
      <c r="S797">
        <v>6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</row>
    <row r="798" spans="11:30" x14ac:dyDescent="0.3">
      <c r="K798" s="287">
        <v>3</v>
      </c>
      <c r="L798" t="str">
        <v>40-SPRUM-07505400</v>
      </c>
      <c r="M798" t="str">
        <v>Campari</v>
      </c>
      <c r="N798" t="str">
        <v>RUM</v>
      </c>
      <c r="O798" t="str">
        <v>Appleton</v>
      </c>
      <c r="P798" t="str">
        <v>APT</v>
      </c>
      <c r="Q798" t="str">
        <v>Appleton White Jamaican</v>
      </c>
      <c r="R798" t="str">
        <v>750ml</v>
      </c>
      <c r="S798">
        <v>12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</row>
    <row r="799" spans="11:30" x14ac:dyDescent="0.3">
      <c r="K799" s="287">
        <v>3</v>
      </c>
      <c r="L799" t="str">
        <v>40-SPRUM-07507404</v>
      </c>
      <c r="M799" t="str">
        <v>Campari</v>
      </c>
      <c r="N799" t="str">
        <v>RUM</v>
      </c>
      <c r="O799" t="str">
        <v>Appleton</v>
      </c>
      <c r="P799" t="str">
        <v>APT</v>
      </c>
      <c r="Q799" t="str">
        <v>Appleton Special Dark Jamaican</v>
      </c>
      <c r="R799" t="str">
        <v>750ml</v>
      </c>
      <c r="S799">
        <v>12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</row>
    <row r="800" spans="11:30" x14ac:dyDescent="0.3">
      <c r="K800" s="287">
        <v>3</v>
      </c>
      <c r="L800" t="str">
        <v>40-SPRUM-07500403</v>
      </c>
      <c r="M800" t="str">
        <v>Campari</v>
      </c>
      <c r="N800" t="str">
        <v>RUM</v>
      </c>
      <c r="O800" t="str">
        <v>Appleton</v>
      </c>
      <c r="P800" t="str">
        <v>APT</v>
      </c>
      <c r="Q800" t="str">
        <v>Appleton Estate Reserve Jamaican</v>
      </c>
      <c r="R800" t="str">
        <v>750ml</v>
      </c>
      <c r="S800">
        <v>12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</row>
    <row r="801" spans="11:30" x14ac:dyDescent="0.3">
      <c r="K801" s="287">
        <v>3</v>
      </c>
      <c r="L801" t="str">
        <v>40-SPRUM-07503406</v>
      </c>
      <c r="M801" t="str">
        <v>Campari</v>
      </c>
      <c r="N801" t="str">
        <v>RUM</v>
      </c>
      <c r="O801" t="str">
        <v>Appleton</v>
      </c>
      <c r="P801" t="str">
        <v>APT</v>
      </c>
      <c r="Q801" t="str">
        <v>Appleton Estate Signature Jamaican Blend</v>
      </c>
      <c r="R801" t="str">
        <v>750ml</v>
      </c>
      <c r="S801">
        <v>12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</row>
    <row r="802" spans="11:30" x14ac:dyDescent="0.3">
      <c r="K802" s="287">
        <v>3</v>
      </c>
      <c r="L802" t="str">
        <v>40-SPRUM-07500408</v>
      </c>
      <c r="M802" t="str">
        <v>Campari</v>
      </c>
      <c r="N802" t="str">
        <v>RUM</v>
      </c>
      <c r="O802" t="str">
        <v>Appleton</v>
      </c>
      <c r="P802" t="str">
        <v>APT</v>
      </c>
      <c r="Q802" t="str">
        <v>Appleton Estate 12YO Rare Cask</v>
      </c>
      <c r="R802" t="str">
        <v>750ml</v>
      </c>
      <c r="S802">
        <v>12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</row>
    <row r="803" spans="11:30" x14ac:dyDescent="0.3">
      <c r="K803" s="287">
        <v>3</v>
      </c>
      <c r="L803" t="str">
        <v>40-SPRUM-07504405</v>
      </c>
      <c r="M803" t="str">
        <v>Campari</v>
      </c>
      <c r="N803" t="str">
        <v>RUM</v>
      </c>
      <c r="O803" t="str">
        <v>Appleton</v>
      </c>
      <c r="P803" t="str">
        <v>APT</v>
      </c>
      <c r="Q803" t="str">
        <v>Appleton Estate 21YO Jamaican</v>
      </c>
      <c r="R803" t="str">
        <v>750ml</v>
      </c>
      <c r="S803">
        <v>6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</row>
    <row r="804" spans="11:30" x14ac:dyDescent="0.3">
      <c r="K804" s="287">
        <v>3</v>
      </c>
      <c r="L804" t="str">
        <v>40-SPRUM-07502400</v>
      </c>
      <c r="M804" t="str">
        <v>Campari</v>
      </c>
      <c r="N804" t="str">
        <v>RUM</v>
      </c>
      <c r="O804" t="str">
        <v>Appleton</v>
      </c>
      <c r="P804" t="str">
        <v>APT</v>
      </c>
      <c r="Q804" t="str">
        <v>Appleton Estate 30YO Jamaican</v>
      </c>
      <c r="R804" t="str">
        <v>750ml</v>
      </c>
      <c r="S804">
        <v>6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</row>
    <row r="805" spans="11:30" x14ac:dyDescent="0.3">
      <c r="K805" s="287">
        <v>3</v>
      </c>
      <c r="L805" t="str">
        <v>40-SPRUM-07517404</v>
      </c>
      <c r="M805" t="str">
        <v>Campari</v>
      </c>
      <c r="N805" t="str">
        <v>RUM</v>
      </c>
      <c r="O805" t="str">
        <v>Kingston</v>
      </c>
      <c r="P805" t="str">
        <v>KIN</v>
      </c>
      <c r="Q805" t="str">
        <v>Kingston 62 Jamaica Gold Rum</v>
      </c>
      <c r="R805" t="str">
        <v>750ml</v>
      </c>
      <c r="S805">
        <v>12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</row>
    <row r="806" spans="11:30" x14ac:dyDescent="0.3">
      <c r="K806" s="287">
        <v>3</v>
      </c>
      <c r="L806" t="str">
        <v>40-SPRUM-07515400</v>
      </c>
      <c r="M806" t="str">
        <v>Campari</v>
      </c>
      <c r="N806" t="str">
        <v>RUM</v>
      </c>
      <c r="O806" t="str">
        <v>Kingston</v>
      </c>
      <c r="P806" t="str">
        <v>KIN</v>
      </c>
      <c r="Q806" t="str">
        <v>Kingston 62 Jamaica White Rum</v>
      </c>
      <c r="R806" t="str">
        <v>750ml</v>
      </c>
      <c r="S806">
        <v>12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</row>
    <row r="807" spans="11:30" x14ac:dyDescent="0.3">
      <c r="K807" s="287">
        <v>3</v>
      </c>
      <c r="L807" t="str">
        <v>30-SPRUM-07005168</v>
      </c>
      <c r="M807" t="str">
        <v>RC</v>
      </c>
      <c r="N807" t="str">
        <v>RUM</v>
      </c>
      <c r="O807" t="str">
        <v>Mount Gay</v>
      </c>
      <c r="P807" t="str">
        <v>MGY</v>
      </c>
      <c r="Q807" t="str">
        <v>Mt Gay Eclipse Barbados</v>
      </c>
      <c r="R807" t="str">
        <v>700ml</v>
      </c>
      <c r="S807">
        <v>6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</row>
    <row r="808" spans="11:30" x14ac:dyDescent="0.3">
      <c r="K808" s="287">
        <v>3</v>
      </c>
      <c r="L808" t="str">
        <v>30-SPRUM-07003508</v>
      </c>
      <c r="M808" t="str">
        <v>RC</v>
      </c>
      <c r="N808" t="str">
        <v>RUM</v>
      </c>
      <c r="O808" t="str">
        <v>Mount Gay</v>
      </c>
      <c r="P808" t="str">
        <v>MGY</v>
      </c>
      <c r="Q808" t="str">
        <v>Mt Gay Black Barrel Barbados</v>
      </c>
      <c r="R808" t="str">
        <v>700ml</v>
      </c>
      <c r="S808">
        <v>6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</row>
    <row r="809" spans="11:30" x14ac:dyDescent="0.3">
      <c r="K809" s="287">
        <v>3</v>
      </c>
      <c r="L809" t="str">
        <v>30-SPRUM-07003502</v>
      </c>
      <c r="M809" t="str">
        <v>RC</v>
      </c>
      <c r="N809" t="str">
        <v>RUM</v>
      </c>
      <c r="O809" t="str">
        <v>Mount Gay</v>
      </c>
      <c r="P809" t="str">
        <v>MGY</v>
      </c>
      <c r="Q809" t="str">
        <v>Mt Gay XO Barbados</v>
      </c>
      <c r="R809" t="str">
        <v>700ml</v>
      </c>
      <c r="S809">
        <v>6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</row>
    <row r="810" spans="11:30" x14ac:dyDescent="0.3">
      <c r="K810" s="287">
        <v>3</v>
      </c>
      <c r="L810" t="str">
        <v>30-SPRUM-07002463</v>
      </c>
      <c r="M810" t="str">
        <v>RC</v>
      </c>
      <c r="N810" t="str">
        <v>RUM</v>
      </c>
      <c r="O810" t="str">
        <v>Mount Gay</v>
      </c>
      <c r="P810" t="str">
        <v>MGY</v>
      </c>
      <c r="Q810" t="str">
        <v>Mt Gay Estate Rum</v>
      </c>
      <c r="R810" t="str">
        <v>700ml</v>
      </c>
      <c r="S810">
        <v>6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</row>
    <row r="811" spans="11:30" x14ac:dyDescent="0.3">
      <c r="K811" s="287">
        <v>3</v>
      </c>
      <c r="L811" t="str">
        <v>07-SPRUM-07000534</v>
      </c>
      <c r="M811" t="str">
        <v>TEG</v>
      </c>
      <c r="N811" t="str">
        <v>RUM</v>
      </c>
      <c r="O811" t="str">
        <v>Brugal</v>
      </c>
      <c r="P811" t="str">
        <v>BRU</v>
      </c>
      <c r="Q811" t="str">
        <v>Brugal Supremo Blanco White Rum</v>
      </c>
      <c r="R811" t="str">
        <v>700ml</v>
      </c>
      <c r="S811">
        <v>12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</row>
    <row r="812" spans="11:30" x14ac:dyDescent="0.3">
      <c r="K812" s="287">
        <v>3</v>
      </c>
      <c r="L812" t="str">
        <v>07-SPRUM-07001468</v>
      </c>
      <c r="M812" t="str">
        <v>TEG</v>
      </c>
      <c r="N812" t="str">
        <v>RUM</v>
      </c>
      <c r="O812" t="str">
        <v>Brugal</v>
      </c>
      <c r="P812" t="str">
        <v>BRU</v>
      </c>
      <c r="Q812" t="str">
        <v>Brugal Anejo Superior Rum</v>
      </c>
      <c r="R812" t="str">
        <v>700ml</v>
      </c>
      <c r="S812">
        <v>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</row>
    <row r="813" spans="11:30" x14ac:dyDescent="0.3">
      <c r="K813" s="287">
        <v>3</v>
      </c>
      <c r="L813" t="str">
        <v>07-SPRUM-07002960</v>
      </c>
      <c r="M813" t="str">
        <v>TEG</v>
      </c>
      <c r="N813" t="str">
        <v>RUM</v>
      </c>
      <c r="O813" t="str">
        <v>Brugal</v>
      </c>
      <c r="P813" t="str">
        <v>BRU</v>
      </c>
      <c r="Q813" t="str">
        <v>Brugal 1888 Dominican</v>
      </c>
      <c r="R813" t="str">
        <v>700ml</v>
      </c>
      <c r="S813">
        <v>6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</row>
    <row r="814" spans="11:30" x14ac:dyDescent="0.3">
      <c r="K814" s="287">
        <v>3</v>
      </c>
      <c r="L814" t="str">
        <v>21-SPRUM-07003069</v>
      </c>
      <c r="M814" t="str">
        <v>Proximo</v>
      </c>
      <c r="N814" t="str">
        <v>RUM</v>
      </c>
      <c r="O814" t="str">
        <v>Kraken</v>
      </c>
      <c r="P814" t="str">
        <v>KKR</v>
      </c>
      <c r="Q814" t="str">
        <v>Kraken Black Spiced</v>
      </c>
      <c r="R814" t="str">
        <v>700ml</v>
      </c>
      <c r="S814">
        <v>6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</row>
    <row r="815" spans="11:30" x14ac:dyDescent="0.3">
      <c r="K815" s="287">
        <v>3</v>
      </c>
      <c r="L815" t="str">
        <v>63-SPRUM-07000050</v>
      </c>
      <c r="M815" t="str">
        <v>Independent</v>
      </c>
      <c r="N815" t="str">
        <v>RUM</v>
      </c>
      <c r="O815" t="str">
        <v>Matusalem</v>
      </c>
      <c r="P815" t="str">
        <v>MAT</v>
      </c>
      <c r="Q815" t="str">
        <v>Matusalem Platino Rum</v>
      </c>
      <c r="R815" t="str">
        <v>700ml</v>
      </c>
      <c r="S815">
        <v>6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</row>
    <row r="816" spans="11:30" x14ac:dyDescent="0.3">
      <c r="K816" s="287">
        <v>3</v>
      </c>
      <c r="L816" t="str">
        <v>63-SPRUM-07000053</v>
      </c>
      <c r="M816" t="str">
        <v>Independent</v>
      </c>
      <c r="N816" t="str">
        <v>RUM</v>
      </c>
      <c r="O816" t="str">
        <v>Matusalem</v>
      </c>
      <c r="P816" t="str">
        <v>MAT</v>
      </c>
      <c r="Q816" t="str">
        <v>Matusalem Solera 7 Rum</v>
      </c>
      <c r="R816" t="str">
        <v>700ml</v>
      </c>
      <c r="S816">
        <v>6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</row>
    <row r="817" spans="11:30" x14ac:dyDescent="0.3">
      <c r="K817" s="287">
        <v>3</v>
      </c>
      <c r="L817" t="str">
        <v>63-SPRUM-07000055</v>
      </c>
      <c r="M817" t="str">
        <v>Independent</v>
      </c>
      <c r="N817" t="str">
        <v>RUM</v>
      </c>
      <c r="O817" t="str">
        <v>Matusalem</v>
      </c>
      <c r="P817" t="str">
        <v>MAT</v>
      </c>
      <c r="Q817" t="str">
        <v>Matusalem Gran Reserva 15 Rum</v>
      </c>
      <c r="R817" t="str">
        <v>700ml</v>
      </c>
      <c r="S817">
        <v>6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</row>
    <row r="818" spans="11:30" x14ac:dyDescent="0.3">
      <c r="K818" s="287">
        <v>3</v>
      </c>
      <c r="L818" t="str">
        <v>63-SPRUM-07000052</v>
      </c>
      <c r="M818" t="str">
        <v>Independent</v>
      </c>
      <c r="N818" t="str">
        <v>RUM</v>
      </c>
      <c r="O818" t="str">
        <v>Matusalem</v>
      </c>
      <c r="P818" t="str">
        <v>MAT</v>
      </c>
      <c r="Q818" t="str">
        <v>Matusalem Gran Reserva 23 Rum</v>
      </c>
      <c r="R818" t="str">
        <v>700ml</v>
      </c>
      <c r="S818">
        <v>3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</row>
    <row r="819" spans="11:30" x14ac:dyDescent="0.3">
      <c r="K819" s="287">
        <v>3</v>
      </c>
      <c r="L819" t="str">
        <v>63-SPRUM-07010055</v>
      </c>
      <c r="M819" t="str">
        <v>Independent</v>
      </c>
      <c r="N819" t="str">
        <v>RUM</v>
      </c>
      <c r="O819" t="str">
        <v>Matusalem</v>
      </c>
      <c r="P819" t="str">
        <v>MAT</v>
      </c>
      <c r="Q819" t="str">
        <v>Matusalem Gran Reserva Lefebre Rum</v>
      </c>
      <c r="R819" t="str">
        <v>700ml</v>
      </c>
      <c r="S819">
        <v>3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</row>
    <row r="820" spans="11:30" x14ac:dyDescent="0.3">
      <c r="K820" s="287">
        <v>3</v>
      </c>
      <c r="L820" t="str">
        <v>63-SPRUM-07000057</v>
      </c>
      <c r="M820" t="str">
        <v>Independent</v>
      </c>
      <c r="N820" t="str">
        <v>RUM</v>
      </c>
      <c r="O820" t="str">
        <v>Matusalem</v>
      </c>
      <c r="P820" t="str">
        <v>MAT</v>
      </c>
      <c r="Q820" t="str">
        <v>Matusalem Insolito Rum</v>
      </c>
      <c r="R820" t="str">
        <v>700ml</v>
      </c>
      <c r="S820">
        <v>3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</row>
    <row r="821" spans="11:30" x14ac:dyDescent="0.3">
      <c r="K821" s="287">
        <v>3</v>
      </c>
      <c r="L821" t="str">
        <v>24-SPBRA-03758190</v>
      </c>
      <c r="M821" t="str">
        <v>RC</v>
      </c>
      <c r="N821" t="str">
        <v>Brandy and Cognac</v>
      </c>
      <c r="O821" t="str">
        <v>Remy</v>
      </c>
      <c r="P821" t="str">
        <v>RMM</v>
      </c>
      <c r="Q821" t="str">
        <v>Remy Martin VSOP 375ml</v>
      </c>
      <c r="R821" t="str">
        <v>375ml</v>
      </c>
      <c r="S821">
        <v>12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</row>
    <row r="822" spans="11:30" x14ac:dyDescent="0.3">
      <c r="K822" s="287">
        <v>3</v>
      </c>
      <c r="L822" t="str">
        <v>24-SPBRA-07000427</v>
      </c>
      <c r="M822" t="str">
        <v>RC</v>
      </c>
      <c r="N822" t="str">
        <v>Brandy and Cognac</v>
      </c>
      <c r="O822" t="str">
        <v>Remy</v>
      </c>
      <c r="P822" t="str">
        <v>RMM</v>
      </c>
      <c r="Q822" t="str">
        <v>Remy Martin VSOP 700ml</v>
      </c>
      <c r="R822" t="str">
        <v>700ml</v>
      </c>
      <c r="S822">
        <v>12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</row>
    <row r="823" spans="11:30" x14ac:dyDescent="0.3">
      <c r="K823" s="287">
        <v>3</v>
      </c>
      <c r="L823" t="str">
        <v>24-SPBRA-07004581</v>
      </c>
      <c r="M823" t="str">
        <v>RC</v>
      </c>
      <c r="N823" t="str">
        <v>Brandy and Cognac</v>
      </c>
      <c r="O823" t="str">
        <v>Remy</v>
      </c>
      <c r="P823" t="str">
        <v>RMM</v>
      </c>
      <c r="Q823" t="str">
        <v>Remy Martin XO 700ml</v>
      </c>
      <c r="R823" t="str">
        <v>700ml</v>
      </c>
      <c r="S823">
        <v>12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</row>
    <row r="824" spans="11:30" x14ac:dyDescent="0.3">
      <c r="K824" s="287">
        <v>3</v>
      </c>
      <c r="L824" t="str">
        <v>24-SPBRA-07002463</v>
      </c>
      <c r="M824" t="str">
        <v>RC</v>
      </c>
      <c r="N824" t="str">
        <v>Brandy and Cognac</v>
      </c>
      <c r="O824" t="str">
        <v>Remy</v>
      </c>
      <c r="P824" t="str">
        <v>RMM</v>
      </c>
      <c r="Q824" t="str">
        <v>Remy Martin XO Night 700ml</v>
      </c>
      <c r="R824" t="str">
        <v>700ml</v>
      </c>
      <c r="S824">
        <v>12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</row>
    <row r="825" spans="11:30" x14ac:dyDescent="0.3">
      <c r="K825" s="287">
        <v>3</v>
      </c>
      <c r="L825" t="str">
        <v>24-SPBRA-07005366</v>
      </c>
      <c r="M825" t="str">
        <v>RC</v>
      </c>
      <c r="N825" t="str">
        <v>Brandy and Cognac</v>
      </c>
      <c r="O825" t="str">
        <v>Remy</v>
      </c>
      <c r="P825" t="str">
        <v>RMM</v>
      </c>
      <c r="Q825" t="str">
        <v>Remy Martin 1738</v>
      </c>
      <c r="R825" t="str">
        <v>700ml</v>
      </c>
      <c r="S825">
        <v>12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</row>
    <row r="826" spans="11:30" x14ac:dyDescent="0.3">
      <c r="K826" s="287">
        <v>3</v>
      </c>
      <c r="L826" t="str">
        <v>27-SPBRA-07007452</v>
      </c>
      <c r="M826" t="str">
        <v>RC</v>
      </c>
      <c r="N826" t="str">
        <v>Brandy and Cognac</v>
      </c>
      <c r="O826" t="str">
        <v>LOUIS XIII</v>
      </c>
      <c r="P826" t="str">
        <v>RMM</v>
      </c>
      <c r="Q826" t="str">
        <v>Remy Martin Louis XIII 700ml</v>
      </c>
      <c r="R826" t="str">
        <v>700ml</v>
      </c>
      <c r="S826">
        <v>3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</row>
    <row r="827" spans="11:30" x14ac:dyDescent="0.3">
      <c r="K827" s="287">
        <v>3</v>
      </c>
      <c r="L827" t="str">
        <v>27-SPBRA-15008565</v>
      </c>
      <c r="M827" t="str">
        <v>RC</v>
      </c>
      <c r="N827" t="str">
        <v>Brandy and Cognac</v>
      </c>
      <c r="O827" t="str">
        <v>LOUIS XIII</v>
      </c>
      <c r="P827" t="str">
        <v>RMM</v>
      </c>
      <c r="Q827" t="str">
        <v>Louis XIII Magnum 1.5L</v>
      </c>
      <c r="R827" t="str">
        <v>1500ml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</row>
    <row r="828" spans="11:30" x14ac:dyDescent="0.3">
      <c r="K828" s="287">
        <v>3</v>
      </c>
      <c r="L828" t="str">
        <v>27-SPBRA-30008169</v>
      </c>
      <c r="M828" t="str">
        <v>RC</v>
      </c>
      <c r="N828" t="str">
        <v>Brandy and Cognac</v>
      </c>
      <c r="O828" t="str">
        <v>LOUIS XIII</v>
      </c>
      <c r="P828" t="str">
        <v>RMM</v>
      </c>
      <c r="Q828" t="str">
        <v>Louis XIII Decanter Jeroboam 3L</v>
      </c>
      <c r="R828" t="str">
        <v>3000ml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</row>
    <row r="829" spans="11:30" x14ac:dyDescent="0.3">
      <c r="K829" s="287">
        <v>3</v>
      </c>
      <c r="L829" t="str">
        <v>27-SPBRA-60000155</v>
      </c>
      <c r="M829" t="str">
        <v>RC</v>
      </c>
      <c r="N829" t="str">
        <v>Brandy and Cognac</v>
      </c>
      <c r="O829" t="str">
        <v>LOUIS XIII</v>
      </c>
      <c r="P829" t="str">
        <v>RMM</v>
      </c>
      <c r="Q829" t="str">
        <v>Louis XIII Mathusalem 6L</v>
      </c>
      <c r="R829" t="str">
        <v>6000ml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</row>
    <row r="830" spans="11:30" x14ac:dyDescent="0.3">
      <c r="K830" s="287">
        <v>3</v>
      </c>
      <c r="L830" t="str">
        <v>26-SPBRA-07002153</v>
      </c>
      <c r="M830" t="str">
        <v>RC</v>
      </c>
      <c r="N830" t="str">
        <v>Brandy and Cognac</v>
      </c>
      <c r="O830" t="str">
        <v>St Remy</v>
      </c>
      <c r="P830" t="str">
        <v>RMM</v>
      </c>
      <c r="Q830" t="str">
        <v>St Remy VSOP</v>
      </c>
      <c r="R830" t="str">
        <v>700ml</v>
      </c>
      <c r="S830">
        <v>12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</row>
    <row r="831" spans="11:30" x14ac:dyDescent="0.3">
      <c r="K831" s="287">
        <v>3</v>
      </c>
      <c r="L831" t="str">
        <v>26-SPBRA-07002603</v>
      </c>
      <c r="M831" t="str">
        <v>RC</v>
      </c>
      <c r="N831" t="str">
        <v>Brandy and Cognac</v>
      </c>
      <c r="O831" t="str">
        <v>St Remy</v>
      </c>
      <c r="P831" t="str">
        <v>RMM</v>
      </c>
      <c r="Q831" t="str">
        <v>St Remy XO</v>
      </c>
      <c r="R831" t="str">
        <v>700ml</v>
      </c>
      <c r="S831">
        <v>12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</row>
    <row r="832" spans="11:30" x14ac:dyDescent="0.3">
      <c r="K832" s="287">
        <v>3</v>
      </c>
      <c r="L832" t="str">
        <v>01-SPVOD-07008530</v>
      </c>
      <c r="M832" t="str">
        <v>Lucas Bols</v>
      </c>
      <c r="N832" t="str">
        <v>Vodka</v>
      </c>
      <c r="O832" t="str">
        <v>Bols Vodka</v>
      </c>
      <c r="P832" t="str">
        <v>BLV</v>
      </c>
      <c r="Q832" t="str">
        <v>Bols Vodka 700ml</v>
      </c>
      <c r="R832" t="str">
        <v>700ml</v>
      </c>
      <c r="S832">
        <v>12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</row>
    <row r="833" spans="11:30" x14ac:dyDescent="0.3">
      <c r="K833" s="287">
        <v>3</v>
      </c>
      <c r="L833" t="str">
        <v>01-SPVOD-10008547</v>
      </c>
      <c r="M833" t="str">
        <v>Lucas Bols</v>
      </c>
      <c r="N833" t="str">
        <v>Vodka</v>
      </c>
      <c r="O833" t="str">
        <v>Bols Vodka</v>
      </c>
      <c r="P833" t="str">
        <v>BLV</v>
      </c>
      <c r="Q833" t="str">
        <v>Bols Vodka 1L</v>
      </c>
      <c r="R833" t="str">
        <v>1000ml</v>
      </c>
      <c r="S833">
        <v>6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</row>
    <row r="834" spans="11:30" x14ac:dyDescent="0.3">
      <c r="K834" s="287">
        <v>3</v>
      </c>
      <c r="L834" t="str">
        <v>34-SPVOD-01808261</v>
      </c>
      <c r="M834" t="str">
        <v>Campari</v>
      </c>
      <c r="N834" t="str">
        <v>Vodka</v>
      </c>
      <c r="O834" t="str">
        <v>Skyy</v>
      </c>
      <c r="P834" t="str">
        <v>SKY</v>
      </c>
      <c r="Q834" t="str">
        <v>Skyy 180ml</v>
      </c>
      <c r="R834" t="str">
        <v>180ml</v>
      </c>
      <c r="S834">
        <v>12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</row>
    <row r="835" spans="11:30" x14ac:dyDescent="0.3">
      <c r="K835" s="287">
        <v>3</v>
      </c>
      <c r="L835" t="str">
        <v>34-SPVOD-07507004</v>
      </c>
      <c r="M835" t="str">
        <v>Campari</v>
      </c>
      <c r="N835" t="str">
        <v>Vodka</v>
      </c>
      <c r="O835" t="str">
        <v>Skyy</v>
      </c>
      <c r="P835" t="str">
        <v>SKY</v>
      </c>
      <c r="Q835" t="str">
        <v>Skyy 750ml</v>
      </c>
      <c r="R835" t="str">
        <v>750ml</v>
      </c>
      <c r="S835">
        <v>12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</row>
    <row r="836" spans="11:30" x14ac:dyDescent="0.3">
      <c r="K836" s="287">
        <v>3</v>
      </c>
      <c r="L836" t="str">
        <v>34-SPVOD-10001002</v>
      </c>
      <c r="M836" t="str">
        <v>Campari</v>
      </c>
      <c r="N836" t="str">
        <v>Vodka</v>
      </c>
      <c r="O836" t="str">
        <v>Skyy</v>
      </c>
      <c r="P836" t="str">
        <v>SKY</v>
      </c>
      <c r="Q836" t="str">
        <v>Skyy 1L</v>
      </c>
      <c r="R836" t="str">
        <v>1000ml</v>
      </c>
      <c r="S836">
        <v>12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</row>
    <row r="837" spans="11:30" x14ac:dyDescent="0.3">
      <c r="K837" s="287">
        <v>3</v>
      </c>
      <c r="L837" t="str">
        <v>34-SPVOD-07017004</v>
      </c>
      <c r="M837" t="str">
        <v>Campari</v>
      </c>
      <c r="N837" t="str">
        <v>Vodka</v>
      </c>
      <c r="O837" t="str">
        <v>Skyy</v>
      </c>
      <c r="P837" t="str">
        <v>SKY</v>
      </c>
      <c r="Q837" t="str">
        <v>Skyy Neptune</v>
      </c>
      <c r="R837" t="str">
        <v>700ml</v>
      </c>
      <c r="S837">
        <v>12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</row>
    <row r="838" spans="11:30" x14ac:dyDescent="0.3">
      <c r="K838" s="287">
        <v>3</v>
      </c>
      <c r="L838" t="str">
        <v>34-SPLIQ-07007012</v>
      </c>
      <c r="M838" t="str">
        <v>Campari</v>
      </c>
      <c r="N838" t="str">
        <v>Vodka</v>
      </c>
      <c r="O838" t="str">
        <v>Skyy</v>
      </c>
      <c r="P838" t="str">
        <v>SKY</v>
      </c>
      <c r="Q838" t="str">
        <v>Skyy Citrus</v>
      </c>
      <c r="R838" t="str">
        <v>700ml</v>
      </c>
      <c r="S838">
        <v>6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</row>
    <row r="839" spans="11:30" x14ac:dyDescent="0.3">
      <c r="K839" s="287">
        <v>3</v>
      </c>
      <c r="L839" t="str">
        <v>34-SPLIQ-07007036</v>
      </c>
      <c r="M839" t="str">
        <v>Campari</v>
      </c>
      <c r="N839" t="str">
        <v>Vodka</v>
      </c>
      <c r="O839" t="str">
        <v>Skyy</v>
      </c>
      <c r="P839" t="str">
        <v>SKY</v>
      </c>
      <c r="Q839" t="str">
        <v>Skyy Raspberry</v>
      </c>
      <c r="R839" t="str">
        <v>700ml</v>
      </c>
      <c r="S839">
        <v>6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</row>
    <row r="840" spans="11:30" x14ac:dyDescent="0.3">
      <c r="K840" s="287">
        <v>3</v>
      </c>
      <c r="L840" t="str">
        <v>34-SPLIQ-07007050</v>
      </c>
      <c r="M840" t="str">
        <v>Campari</v>
      </c>
      <c r="N840" t="str">
        <v>Vodka</v>
      </c>
      <c r="O840" t="str">
        <v>Skyy</v>
      </c>
      <c r="P840" t="str">
        <v>SKY</v>
      </c>
      <c r="Q840" t="str">
        <v>Skyy Passionfruit</v>
      </c>
      <c r="R840" t="str">
        <v>700ml</v>
      </c>
      <c r="S840">
        <v>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</row>
    <row r="841" spans="11:30" x14ac:dyDescent="0.3">
      <c r="K841" s="287">
        <v>3</v>
      </c>
      <c r="L841" t="str">
        <v>34-SPVOD-07001021</v>
      </c>
      <c r="M841" t="str">
        <v>Campari</v>
      </c>
      <c r="N841" t="str">
        <v>Vodka</v>
      </c>
      <c r="O841" t="str">
        <v>Skyy</v>
      </c>
      <c r="P841" t="str">
        <v>SKY</v>
      </c>
      <c r="Q841" t="str">
        <v>Skyy 90 Luxury</v>
      </c>
      <c r="R841" t="str">
        <v>700ml</v>
      </c>
      <c r="S841">
        <v>6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</row>
    <row r="842" spans="11:30" x14ac:dyDescent="0.3">
      <c r="K842" s="287">
        <v>3</v>
      </c>
      <c r="L842" t="str">
        <v>65-SPVOD-07507828</v>
      </c>
      <c r="M842" t="str">
        <v>Proximo</v>
      </c>
      <c r="N842" t="str">
        <v>Vodka</v>
      </c>
      <c r="O842" t="str">
        <v>Hangar</v>
      </c>
      <c r="P842" t="str">
        <v>HG1</v>
      </c>
      <c r="Q842" t="str">
        <v>Hangar 1 Straight Vodka</v>
      </c>
      <c r="R842" t="str">
        <v>750ml</v>
      </c>
      <c r="S842">
        <v>12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</row>
    <row r="843" spans="11:30" x14ac:dyDescent="0.3">
      <c r="K843" s="287">
        <v>3</v>
      </c>
      <c r="L843" t="str">
        <v>65-SPVOD-07507842</v>
      </c>
      <c r="M843" t="str">
        <v>Proximo</v>
      </c>
      <c r="N843" t="str">
        <v>Vodka</v>
      </c>
      <c r="O843" t="str">
        <v>Hangar</v>
      </c>
      <c r="P843" t="str">
        <v>HG1</v>
      </c>
      <c r="Q843" t="str">
        <v>Hangar 1 Buddha'S Hand Citron Vodka</v>
      </c>
      <c r="R843" t="str">
        <v>750ml</v>
      </c>
      <c r="S843">
        <v>12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</row>
    <row r="844" spans="11:30" x14ac:dyDescent="0.3">
      <c r="K844" s="287">
        <v>3</v>
      </c>
      <c r="L844" t="str">
        <v>65-SPVOD-07507866</v>
      </c>
      <c r="M844" t="str">
        <v>Proximo</v>
      </c>
      <c r="N844" t="str">
        <v>Vodka</v>
      </c>
      <c r="O844" t="str">
        <v>Hangar</v>
      </c>
      <c r="P844" t="str">
        <v>HG1</v>
      </c>
      <c r="Q844" t="str">
        <v>Hangar 1 Mandarin Blossom Vodka</v>
      </c>
      <c r="R844" t="str">
        <v>750ml</v>
      </c>
      <c r="S844">
        <v>12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</row>
    <row r="845" spans="11:30" x14ac:dyDescent="0.3">
      <c r="K845" s="287">
        <v>3</v>
      </c>
      <c r="L845" t="str">
        <v>65-SPVOD-07507361</v>
      </c>
      <c r="M845" t="str">
        <v>Proximo</v>
      </c>
      <c r="N845" t="str">
        <v>Vodka</v>
      </c>
      <c r="O845" t="str">
        <v>Hangar</v>
      </c>
      <c r="P845" t="str">
        <v>HG1</v>
      </c>
      <c r="Q845" t="str">
        <v>Hangar 1 Rose Vodka</v>
      </c>
      <c r="R845" t="str">
        <v>750ml</v>
      </c>
      <c r="S845">
        <v>12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</row>
    <row r="846" spans="11:30" x14ac:dyDescent="0.3">
      <c r="K846" s="287">
        <v>3</v>
      </c>
      <c r="L846" t="str">
        <v>48-SPVOD-02000045</v>
      </c>
      <c r="M846" t="str">
        <v>Independent</v>
      </c>
      <c r="N846" t="str">
        <v>Vodka</v>
      </c>
      <c r="O846" t="str">
        <v>Tito's</v>
      </c>
      <c r="P846" t="str">
        <v>TTO</v>
      </c>
      <c r="Q846" t="str">
        <v>Tito's Vodka 200ml</v>
      </c>
      <c r="R846" t="str">
        <v>200ml</v>
      </c>
      <c r="S846">
        <v>24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</row>
    <row r="847" spans="11:30" x14ac:dyDescent="0.3">
      <c r="K847" s="287">
        <v>3</v>
      </c>
      <c r="L847" t="str">
        <v>48-SPVOD-07500027</v>
      </c>
      <c r="M847" t="str">
        <v>Independent</v>
      </c>
      <c r="N847" t="str">
        <v>Vodka</v>
      </c>
      <c r="O847" t="str">
        <v>Tito's</v>
      </c>
      <c r="P847" t="str">
        <v>TTO</v>
      </c>
      <c r="Q847" t="str">
        <v>Tito's Vodka 750ml</v>
      </c>
      <c r="R847" t="str">
        <v>750ml</v>
      </c>
      <c r="S847">
        <v>12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</row>
    <row r="848" spans="11:30" x14ac:dyDescent="0.3">
      <c r="K848" s="287">
        <v>3</v>
      </c>
      <c r="L848" t="str">
        <v>48-SPVOD-10000010</v>
      </c>
      <c r="M848" t="str">
        <v>Independent</v>
      </c>
      <c r="N848" t="str">
        <v>Vodka</v>
      </c>
      <c r="O848" t="str">
        <v>Tito's</v>
      </c>
      <c r="P848" t="str">
        <v>TTO</v>
      </c>
      <c r="Q848" t="str">
        <v>Tito's Vodka 1L</v>
      </c>
      <c r="R848" t="str">
        <v>1000ml</v>
      </c>
      <c r="S848">
        <v>12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</row>
    <row r="849" spans="11:30" x14ac:dyDescent="0.3">
      <c r="K849" s="287">
        <v>3</v>
      </c>
      <c r="L849" t="str">
        <v>48-SPVOD-17500034</v>
      </c>
      <c r="M849" t="str">
        <v>Independent</v>
      </c>
      <c r="N849" t="str">
        <v>Vodka</v>
      </c>
      <c r="O849" t="str">
        <v>Tito's</v>
      </c>
      <c r="P849" t="str">
        <v>TTO</v>
      </c>
      <c r="Q849" t="str">
        <v>Tito's Vodka 1.75L</v>
      </c>
      <c r="R849" t="str">
        <v>1750ml</v>
      </c>
      <c r="S849">
        <v>6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</row>
    <row r="850" spans="11:30" x14ac:dyDescent="0.3">
      <c r="K850" s="287">
        <v>3</v>
      </c>
      <c r="L850" t="str">
        <v>01-SPGIN-07003727</v>
      </c>
      <c r="M850" t="str">
        <v>Lucas Bols</v>
      </c>
      <c r="N850" t="str">
        <v>GIN</v>
      </c>
      <c r="O850" t="str">
        <v>Bols Gin</v>
      </c>
      <c r="P850" t="str">
        <v>SVT</v>
      </c>
      <c r="Q850" t="str">
        <v>Bols Silvertop Dutch</v>
      </c>
      <c r="R850" t="str">
        <v>700ml</v>
      </c>
      <c r="S850">
        <v>6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</row>
    <row r="851" spans="11:30" x14ac:dyDescent="0.3">
      <c r="K851" s="287">
        <v>3</v>
      </c>
      <c r="L851" t="str">
        <v>33-SPGIN-07507509</v>
      </c>
      <c r="M851" t="str">
        <v>Campari</v>
      </c>
      <c r="N851" t="str">
        <v>GIN</v>
      </c>
      <c r="O851" t="str">
        <v>Bulldog</v>
      </c>
      <c r="P851" t="str">
        <v>BUL</v>
      </c>
      <c r="Q851" t="str">
        <v>Bulldog London Dry 750ml</v>
      </c>
      <c r="R851" t="str">
        <v>750ml</v>
      </c>
      <c r="S851">
        <v>6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</row>
    <row r="852" spans="11:30" x14ac:dyDescent="0.3">
      <c r="K852" s="287">
        <v>3</v>
      </c>
      <c r="L852" t="str">
        <v>33-SPGIN-10002048</v>
      </c>
      <c r="M852" t="str">
        <v>Campari</v>
      </c>
      <c r="N852" t="str">
        <v>GIN</v>
      </c>
      <c r="O852" t="str">
        <v>Bulldog</v>
      </c>
      <c r="P852" t="str">
        <v>BUL</v>
      </c>
      <c r="Q852" t="str">
        <v>Bulldog London Dry 1L</v>
      </c>
      <c r="R852" t="str">
        <v>1000ml</v>
      </c>
      <c r="S852">
        <v>6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</row>
    <row r="853" spans="11:30" x14ac:dyDescent="0.3">
      <c r="K853" s="287">
        <v>3</v>
      </c>
      <c r="L853" t="str">
        <v>59-SPGIN-10000065</v>
      </c>
      <c r="M853" t="str">
        <v>Campari</v>
      </c>
      <c r="N853" t="str">
        <v>GIN</v>
      </c>
      <c r="O853" t="str">
        <v>Bickens</v>
      </c>
      <c r="P853" t="str">
        <v>BIC</v>
      </c>
      <c r="Q853" t="str">
        <v>Bickens London Dry Gin</v>
      </c>
      <c r="R853" t="str">
        <v>1000ml</v>
      </c>
      <c r="S853">
        <v>6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</row>
    <row r="854" spans="11:30" x14ac:dyDescent="0.3">
      <c r="K854" s="287">
        <v>3</v>
      </c>
      <c r="L854" t="str">
        <v>22-SPGIN-07000693</v>
      </c>
      <c r="M854" t="str">
        <v>Proximo</v>
      </c>
      <c r="N854" t="str">
        <v>GIN</v>
      </c>
      <c r="O854" t="str">
        <v>Boodles</v>
      </c>
      <c r="P854" t="str">
        <v>BOD</v>
      </c>
      <c r="Q854" t="str">
        <v>Boodles London Dry</v>
      </c>
      <c r="R854" t="str">
        <v>700ml</v>
      </c>
      <c r="S854">
        <v>6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</row>
    <row r="855" spans="11:30" x14ac:dyDescent="0.3">
      <c r="K855" s="287">
        <v>3</v>
      </c>
      <c r="L855" t="str">
        <v>13-SPGIN-07006017</v>
      </c>
      <c r="M855" t="str">
        <v>TEG</v>
      </c>
      <c r="N855" t="str">
        <v>GIN</v>
      </c>
      <c r="O855" t="str">
        <v>No.3 London Dry</v>
      </c>
      <c r="P855" t="str">
        <v>NO3</v>
      </c>
      <c r="Q855" t="str">
        <v>No.3 London Dry</v>
      </c>
      <c r="R855" t="str">
        <v>700ml</v>
      </c>
      <c r="S855">
        <v>6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</row>
    <row r="856" spans="11:30" x14ac:dyDescent="0.3">
      <c r="K856" s="287">
        <v>3</v>
      </c>
      <c r="L856" t="str">
        <v>03-SPGIN-07006598</v>
      </c>
      <c r="M856" t="str">
        <v>Lucas Bols</v>
      </c>
      <c r="N856" t="str">
        <v>GIN</v>
      </c>
      <c r="O856" t="str">
        <v>Damrak</v>
      </c>
      <c r="P856" t="str">
        <v>DAM</v>
      </c>
      <c r="Q856" t="str">
        <v>Damrak Dutch</v>
      </c>
      <c r="R856" t="str">
        <v>700ml</v>
      </c>
      <c r="S856">
        <v>6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</row>
    <row r="857" spans="11:30" x14ac:dyDescent="0.3">
      <c r="K857" s="287">
        <v>3</v>
      </c>
      <c r="L857" t="str">
        <v>01-SPGIN-07008005</v>
      </c>
      <c r="M857" t="str">
        <v>Lucas Bols</v>
      </c>
      <c r="N857" t="str">
        <v>GIN</v>
      </c>
      <c r="O857" t="str">
        <v>Bols Gin</v>
      </c>
      <c r="P857" t="str">
        <v>BLG</v>
      </c>
      <c r="Q857" t="str">
        <v>Bols Dutch Genever</v>
      </c>
      <c r="R857" t="str">
        <v>700ml</v>
      </c>
      <c r="S857">
        <v>6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</row>
    <row r="858" spans="11:30" x14ac:dyDescent="0.3">
      <c r="K858" s="287">
        <v>3</v>
      </c>
      <c r="L858" t="str">
        <v>03-SPGIN-07504125</v>
      </c>
      <c r="M858" t="str">
        <v>Lucas Bols</v>
      </c>
      <c r="N858" t="str">
        <v>GIN</v>
      </c>
      <c r="O858" t="str">
        <v>Henkes</v>
      </c>
      <c r="P858" t="str">
        <v>HEK</v>
      </c>
      <c r="Q858" t="str">
        <v>Henkes Gin</v>
      </c>
      <c r="R858" t="str">
        <v>750ml</v>
      </c>
      <c r="S858">
        <v>6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</row>
    <row r="859" spans="11:30" x14ac:dyDescent="0.3">
      <c r="K859" s="287">
        <v>3</v>
      </c>
      <c r="L859" t="str">
        <v>29-SPGIN-07000602</v>
      </c>
      <c r="M859" t="str">
        <v>RC</v>
      </c>
      <c r="N859" t="str">
        <v>GIN</v>
      </c>
      <c r="O859" t="str">
        <v>Botanist</v>
      </c>
      <c r="P859" t="str">
        <v>BOT</v>
      </c>
      <c r="Q859" t="str">
        <v>The Botanist Islay Scotland</v>
      </c>
      <c r="R859" t="str">
        <v>700ml</v>
      </c>
      <c r="S859">
        <v>6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</row>
    <row r="860" spans="11:30" x14ac:dyDescent="0.3">
      <c r="K860" s="287">
        <v>3</v>
      </c>
      <c r="L860" t="str">
        <v>29-SPGIN-07008423</v>
      </c>
      <c r="M860" t="str">
        <v>RC</v>
      </c>
      <c r="N860" t="str">
        <v>GIN</v>
      </c>
      <c r="O860" t="str">
        <v>Botanist</v>
      </c>
      <c r="P860" t="str">
        <v>BOT</v>
      </c>
      <c r="Q860" t="str">
        <v>The Botanist Islay Cask Rested Gin</v>
      </c>
      <c r="R860" t="str">
        <v>700ml</v>
      </c>
      <c r="S860">
        <v>6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</row>
    <row r="861" spans="11:30" x14ac:dyDescent="0.3">
      <c r="K861" s="287">
        <v>3</v>
      </c>
      <c r="L861" t="str">
        <v>29-SPGIN-07008683</v>
      </c>
      <c r="M861" t="str">
        <v>RC</v>
      </c>
      <c r="N861" t="str">
        <v>GIN</v>
      </c>
      <c r="O861" t="str">
        <v>Botanist</v>
      </c>
      <c r="P861" t="str">
        <v>BOT</v>
      </c>
      <c r="Q861" t="str">
        <v>The Botanist Islay Cask Aged Gin</v>
      </c>
      <c r="R861" t="str">
        <v>700ml</v>
      </c>
      <c r="S861">
        <v>6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</row>
    <row r="862" spans="11:30" x14ac:dyDescent="0.3">
      <c r="K862" s="287">
        <v>3</v>
      </c>
      <c r="L862" t="str">
        <v>16-SPGIN-07000194</v>
      </c>
      <c r="M862" t="str">
        <v>Independent</v>
      </c>
      <c r="N862" t="str">
        <v>GIN</v>
      </c>
      <c r="O862" t="str">
        <v>Four Pillars</v>
      </c>
      <c r="P862" t="str">
        <v>FPL</v>
      </c>
      <c r="Q862" t="str">
        <v>Four Pillars Rare Dry Australian</v>
      </c>
      <c r="R862" t="str">
        <v>700ml</v>
      </c>
      <c r="S862">
        <v>6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</row>
    <row r="863" spans="11:30" x14ac:dyDescent="0.3">
      <c r="K863" s="287">
        <v>3</v>
      </c>
      <c r="L863" t="str">
        <v>16-SPGIN-07001741</v>
      </c>
      <c r="M863" t="str">
        <v>Independent</v>
      </c>
      <c r="N863" t="str">
        <v>GIN</v>
      </c>
      <c r="O863" t="str">
        <v>Four Pillars</v>
      </c>
      <c r="P863" t="str">
        <v>FPL</v>
      </c>
      <c r="Q863" t="str">
        <v>Four Pillars Fresh Yuzu</v>
      </c>
      <c r="R863" t="str">
        <v>700ml</v>
      </c>
      <c r="S863">
        <v>6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</row>
    <row r="864" spans="11:30" x14ac:dyDescent="0.3">
      <c r="K864" s="287">
        <v>3</v>
      </c>
      <c r="L864" t="str">
        <v>16-SPGIN-07000256</v>
      </c>
      <c r="M864" t="str">
        <v>Independent</v>
      </c>
      <c r="N864" t="str">
        <v>GIN</v>
      </c>
      <c r="O864" t="str">
        <v>Four Pillars</v>
      </c>
      <c r="P864" t="str">
        <v>FPL</v>
      </c>
      <c r="Q864" t="str">
        <v>Four Pillars Bloody Shiraz Australian</v>
      </c>
      <c r="R864" t="str">
        <v>700ml</v>
      </c>
      <c r="S864">
        <v>6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</row>
    <row r="865" spans="11:30" x14ac:dyDescent="0.3">
      <c r="K865" s="287">
        <v>3</v>
      </c>
      <c r="L865" t="str">
        <v>16-SPGIN-07000263</v>
      </c>
      <c r="M865" t="str">
        <v>Independent</v>
      </c>
      <c r="N865" t="str">
        <v>GIN</v>
      </c>
      <c r="O865" t="str">
        <v>Four Pillars</v>
      </c>
      <c r="P865" t="str">
        <v>FPL</v>
      </c>
      <c r="Q865" t="str">
        <v>Four Pillars Spiced Negroni Australian</v>
      </c>
      <c r="R865" t="str">
        <v>700ml</v>
      </c>
      <c r="S865">
        <v>6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</row>
    <row r="866" spans="11:30" x14ac:dyDescent="0.3">
      <c r="K866" s="287">
        <v>3</v>
      </c>
      <c r="L866" t="str">
        <v>16-SPGIN-07000157</v>
      </c>
      <c r="M866" t="str">
        <v>Independent</v>
      </c>
      <c r="N866" t="str">
        <v>GIN</v>
      </c>
      <c r="O866" t="str">
        <v>Four Pillars</v>
      </c>
      <c r="P866" t="str">
        <v>FPL</v>
      </c>
      <c r="Q866" t="str">
        <v>Four Pillars Barrel Aged Australian</v>
      </c>
      <c r="R866" t="str">
        <v>700ml</v>
      </c>
      <c r="S866">
        <v>6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</row>
    <row r="867" spans="11:30" x14ac:dyDescent="0.3">
      <c r="K867" s="287">
        <v>3</v>
      </c>
      <c r="L867" t="str">
        <v>16-SPGIN-07000648</v>
      </c>
      <c r="M867" t="str">
        <v>Independent</v>
      </c>
      <c r="N867" t="str">
        <v>GIN</v>
      </c>
      <c r="O867" t="str">
        <v>Four Pillars</v>
      </c>
      <c r="P867" t="str">
        <v>FPL</v>
      </c>
      <c r="Q867" t="str">
        <v>Four Pillars Navy Strength Australian</v>
      </c>
      <c r="R867" t="str">
        <v>700ml</v>
      </c>
      <c r="S867">
        <v>6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</row>
    <row r="868" spans="11:30" x14ac:dyDescent="0.3">
      <c r="K868" s="287">
        <v>3</v>
      </c>
      <c r="L868" t="str">
        <v>16-SPGIN-07000348</v>
      </c>
      <c r="M868" t="str">
        <v>Independent</v>
      </c>
      <c r="N868" t="str">
        <v>GIN</v>
      </c>
      <c r="O868" t="str">
        <v>Four Pillars</v>
      </c>
      <c r="P868" t="str">
        <v>FPL</v>
      </c>
      <c r="Q868" t="str">
        <v>Four Pillars Australian Christmas</v>
      </c>
      <c r="R868" t="str">
        <v>700ml</v>
      </c>
      <c r="S868">
        <v>6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</row>
    <row r="869" spans="11:30" x14ac:dyDescent="0.3">
      <c r="K869" s="287">
        <v>3</v>
      </c>
      <c r="L869" t="str">
        <v>67-SPGIN-07007296</v>
      </c>
      <c r="M869" t="str">
        <v>Independent</v>
      </c>
      <c r="N869" t="str">
        <v>GIN</v>
      </c>
      <c r="O869" t="str">
        <v>Lady Trieu</v>
      </c>
      <c r="P869" t="str">
        <v>LDT</v>
      </c>
      <c r="Q869" t="str">
        <v>Lady Trieu Contemporary Gin</v>
      </c>
      <c r="R869" t="str">
        <v>700ml</v>
      </c>
      <c r="S869">
        <v>6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</row>
    <row r="870" spans="11:30" x14ac:dyDescent="0.3">
      <c r="K870" s="287">
        <v>3</v>
      </c>
      <c r="L870" t="str">
        <v>67-SPGIN-07007265</v>
      </c>
      <c r="M870" t="str">
        <v>Independent</v>
      </c>
      <c r="N870" t="str">
        <v>GIN</v>
      </c>
      <c r="O870" t="str">
        <v>Lady Trieu</v>
      </c>
      <c r="P870" t="str">
        <v>LDT</v>
      </c>
      <c r="Q870" t="str">
        <v>Lady Trieu Dalat Flowerbomb Gin</v>
      </c>
      <c r="R870" t="str">
        <v>700ml</v>
      </c>
      <c r="S870">
        <v>6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</row>
    <row r="871" spans="11:30" x14ac:dyDescent="0.3">
      <c r="K871" s="287">
        <v>3</v>
      </c>
      <c r="L871" t="str">
        <v>67-SPGIN-07007272</v>
      </c>
      <c r="M871" t="str">
        <v>Independent</v>
      </c>
      <c r="N871" t="str">
        <v>GIN</v>
      </c>
      <c r="O871" t="str">
        <v>Lady Trieu</v>
      </c>
      <c r="P871" t="str">
        <v>LDT</v>
      </c>
      <c r="Q871" t="str">
        <v>Lady Trieu Hoi An Spice Road Gin</v>
      </c>
      <c r="R871" t="str">
        <v>700ml</v>
      </c>
      <c r="S871">
        <v>6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</row>
    <row r="872" spans="11:30" x14ac:dyDescent="0.3">
      <c r="K872" s="287">
        <v>3</v>
      </c>
      <c r="L872" t="str">
        <v>67-SPGIN-02007163</v>
      </c>
      <c r="M872" t="str">
        <v>Independent</v>
      </c>
      <c r="N872" t="str">
        <v>GIN</v>
      </c>
      <c r="O872" t="str">
        <v>Lady Trieu</v>
      </c>
      <c r="P872" t="str">
        <v>LDT</v>
      </c>
      <c r="Q872" t="str">
        <v>Lady Trieu Mekong Delta Dry Gin 200ml</v>
      </c>
      <c r="R872" t="str">
        <v>200ml</v>
      </c>
      <c r="S872">
        <v>12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</row>
    <row r="873" spans="11:30" x14ac:dyDescent="0.3">
      <c r="K873" s="287">
        <v>3</v>
      </c>
      <c r="L873" t="str">
        <v>67-SPGIN-07007258</v>
      </c>
      <c r="M873" t="str">
        <v>Independent</v>
      </c>
      <c r="N873" t="str">
        <v>GIN</v>
      </c>
      <c r="O873" t="str">
        <v>Lady Trieu</v>
      </c>
      <c r="P873" t="str">
        <v>LDT</v>
      </c>
      <c r="Q873" t="str">
        <v>Lady Trieu Mekong Delta Dry Gin</v>
      </c>
      <c r="R873" t="str">
        <v>700ml</v>
      </c>
      <c r="S873">
        <v>6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</row>
    <row r="874" spans="11:30" x14ac:dyDescent="0.3">
      <c r="K874" s="287">
        <v>3</v>
      </c>
      <c r="L874" t="str">
        <v>67-SPGIN-07007289</v>
      </c>
      <c r="M874" t="str">
        <v>Independent</v>
      </c>
      <c r="N874" t="str">
        <v>GIN</v>
      </c>
      <c r="O874" t="str">
        <v>Lady Trieu</v>
      </c>
      <c r="P874" t="str">
        <v>LDT</v>
      </c>
      <c r="Q874" t="str">
        <v>Lady Trieu Sapa Citrus Tea Gin</v>
      </c>
      <c r="R874" t="str">
        <v>700ml</v>
      </c>
      <c r="S874">
        <v>6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</row>
    <row r="875" spans="11:30" x14ac:dyDescent="0.3">
      <c r="K875" s="287">
        <v>3</v>
      </c>
      <c r="L875" t="str">
        <v>67-SPGIN-07007248</v>
      </c>
      <c r="M875" t="str">
        <v>Independent</v>
      </c>
      <c r="N875" t="str">
        <v>GIN</v>
      </c>
      <c r="O875" t="str">
        <v>Lady Trieu</v>
      </c>
      <c r="P875" t="str">
        <v>LDT</v>
      </c>
      <c r="Q875" t="str">
        <v>Lady Trieu King Orange Gin</v>
      </c>
      <c r="R875" t="str">
        <v>700ml</v>
      </c>
      <c r="S875">
        <v>6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</row>
    <row r="876" spans="11:30" x14ac:dyDescent="0.3">
      <c r="K876" s="287">
        <v>3</v>
      </c>
      <c r="L876" t="str">
        <v>49-SPMEZ-07501154</v>
      </c>
      <c r="M876" t="str">
        <v>Proximo</v>
      </c>
      <c r="N876" t="str">
        <v>Mezcal</v>
      </c>
      <c r="O876" t="str">
        <v>400 Conejos</v>
      </c>
      <c r="P876" t="str">
        <v>400</v>
      </c>
      <c r="Q876" t="str">
        <v>400 Conejos Mezcal</v>
      </c>
      <c r="R876" t="str">
        <v>750ml</v>
      </c>
      <c r="S876">
        <v>6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</row>
    <row r="877" spans="11:30" x14ac:dyDescent="0.3">
      <c r="K877" s="287">
        <v>3</v>
      </c>
      <c r="L877" t="str">
        <v>49-SPMEZ-07502090</v>
      </c>
      <c r="M877" t="str">
        <v>Proximo</v>
      </c>
      <c r="N877" t="str">
        <v>Mezcal</v>
      </c>
      <c r="O877" t="str">
        <v>Creyente</v>
      </c>
      <c r="P877" t="str">
        <v>CYT</v>
      </c>
      <c r="Q877" t="str">
        <v>Creyente Mezcal</v>
      </c>
      <c r="R877" t="str">
        <v>750ml</v>
      </c>
      <c r="S877">
        <v>6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</row>
    <row r="878" spans="11:30" x14ac:dyDescent="0.3">
      <c r="K878" s="287">
        <v>3</v>
      </c>
      <c r="L878" t="str">
        <v>72-SPTEQ-07001004</v>
      </c>
      <c r="M878" t="str">
        <v>Proximo</v>
      </c>
      <c r="N878" t="str">
        <v>Tequila</v>
      </c>
      <c r="O878" t="str">
        <v>Gran Centenario</v>
      </c>
      <c r="P878" t="str">
        <v>GCN</v>
      </c>
      <c r="Q878" t="str">
        <v>Gran Centenario Plata Tequila</v>
      </c>
      <c r="R878" t="str">
        <v>700ml</v>
      </c>
      <c r="S878">
        <v>6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</row>
    <row r="879" spans="11:30" x14ac:dyDescent="0.3">
      <c r="K879" s="287">
        <v>3</v>
      </c>
      <c r="L879" t="str">
        <v>72-SPTEQ-07001001</v>
      </c>
      <c r="M879" t="str">
        <v>Proximo</v>
      </c>
      <c r="N879" t="str">
        <v>Tequila</v>
      </c>
      <c r="O879" t="str">
        <v>Gran Centenario</v>
      </c>
      <c r="P879" t="str">
        <v>GCN</v>
      </c>
      <c r="Q879" t="str">
        <v>Gran Centenario Reposado Tequila</v>
      </c>
      <c r="R879" t="str">
        <v>700ml</v>
      </c>
      <c r="S879">
        <v>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</row>
    <row r="880" spans="11:30" x14ac:dyDescent="0.3">
      <c r="K880" s="287">
        <v>3</v>
      </c>
      <c r="L880" t="str">
        <v>72-SPTEQ-07001011</v>
      </c>
      <c r="M880" t="str">
        <v>Proximo</v>
      </c>
      <c r="N880" t="str">
        <v>Tequila</v>
      </c>
      <c r="O880" t="str">
        <v>Gran Centenario</v>
      </c>
      <c r="P880" t="str">
        <v>GCN</v>
      </c>
      <c r="Q880" t="str">
        <v>Gran Centenario Anejo Tequila</v>
      </c>
      <c r="R880" t="str">
        <v>700ml</v>
      </c>
      <c r="S880">
        <v>6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</row>
    <row r="881" spans="11:30" x14ac:dyDescent="0.3">
      <c r="K881" s="287">
        <v>3</v>
      </c>
      <c r="L881" t="str">
        <v>72-SPTEQ-07507409</v>
      </c>
      <c r="M881" t="str">
        <v>Proximo</v>
      </c>
      <c r="N881" t="str">
        <v>Tequila</v>
      </c>
      <c r="O881" t="str">
        <v>Gran Centenario</v>
      </c>
      <c r="P881" t="str">
        <v>GCN</v>
      </c>
      <c r="Q881" t="str">
        <v>Gran Centenario Leyenda Extra Anejo Tequila</v>
      </c>
      <c r="R881" t="str">
        <v>750ml</v>
      </c>
      <c r="S881">
        <v>3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</row>
    <row r="882" spans="11:30" x14ac:dyDescent="0.3">
      <c r="K882" s="287">
        <v>3</v>
      </c>
      <c r="L882" t="str">
        <v>73-SPTEQ-07500217</v>
      </c>
      <c r="M882" t="str">
        <v>Proximo</v>
      </c>
      <c r="N882" t="str">
        <v>Tequila</v>
      </c>
      <c r="O882" t="str">
        <v>Maestro Dobel</v>
      </c>
      <c r="P882" t="str">
        <v>MTD</v>
      </c>
      <c r="Q882" t="str">
        <v>Maestro Dobel Silver Tequila</v>
      </c>
      <c r="R882" t="str">
        <v>750ml</v>
      </c>
      <c r="S882">
        <v>6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</row>
    <row r="883" spans="11:30" x14ac:dyDescent="0.3">
      <c r="K883" s="287">
        <v>3</v>
      </c>
      <c r="L883" t="str">
        <v>73-SPTEQ-07500248</v>
      </c>
      <c r="M883" t="str">
        <v>Proximo</v>
      </c>
      <c r="N883" t="str">
        <v>Tequila</v>
      </c>
      <c r="O883" t="str">
        <v>Maestro Dobel</v>
      </c>
      <c r="P883" t="str">
        <v>MTD</v>
      </c>
      <c r="Q883" t="str">
        <v>Maestro Dobel Diamante Tequila</v>
      </c>
      <c r="R883" t="str">
        <v>750ml</v>
      </c>
      <c r="S883">
        <v>6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</row>
    <row r="884" spans="11:30" x14ac:dyDescent="0.3">
      <c r="K884" s="287">
        <v>3</v>
      </c>
      <c r="L884" t="str">
        <v>73-SPTEQ-07500224</v>
      </c>
      <c r="M884" t="str">
        <v>Proximo</v>
      </c>
      <c r="N884" t="str">
        <v>Tequila</v>
      </c>
      <c r="O884" t="str">
        <v>Maestro Dobel</v>
      </c>
      <c r="P884" t="str">
        <v>MTD</v>
      </c>
      <c r="Q884" t="str">
        <v>Maestro Dobel Reposado Tequila</v>
      </c>
      <c r="R884" t="str">
        <v>750ml</v>
      </c>
      <c r="S884">
        <v>6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</row>
    <row r="885" spans="11:30" x14ac:dyDescent="0.3">
      <c r="K885" s="287">
        <v>3</v>
      </c>
      <c r="L885" t="str">
        <v>73-SPTEQ-07500231</v>
      </c>
      <c r="M885" t="str">
        <v>Proximo</v>
      </c>
      <c r="N885" t="str">
        <v>Tequila</v>
      </c>
      <c r="O885" t="str">
        <v>Maestro Dobel</v>
      </c>
      <c r="P885" t="str">
        <v>MTD</v>
      </c>
      <c r="Q885" t="str">
        <v>Maestro Dobel Anejo Tequila</v>
      </c>
      <c r="R885" t="str">
        <v>750ml</v>
      </c>
      <c r="S885">
        <v>6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</row>
    <row r="886" spans="11:30" x14ac:dyDescent="0.3">
      <c r="K886" s="287">
        <v>3</v>
      </c>
      <c r="L886" t="str">
        <v>73-SPTEQ-07500255</v>
      </c>
      <c r="M886" t="str">
        <v>Proximo</v>
      </c>
      <c r="N886" t="str">
        <v>Tequila</v>
      </c>
      <c r="O886" t="str">
        <v>Maestro Dobel</v>
      </c>
      <c r="P886" t="str">
        <v>MTD</v>
      </c>
      <c r="Q886" t="str">
        <v>Maestro Dobel Humito Smoked Silver Tequila</v>
      </c>
      <c r="R886" t="str">
        <v>750ml</v>
      </c>
      <c r="S886">
        <v>6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</row>
    <row r="887" spans="11:30" x14ac:dyDescent="0.3">
      <c r="K887" s="287">
        <v>3</v>
      </c>
      <c r="L887" t="str">
        <v>73-SPTEQ-07507591</v>
      </c>
      <c r="M887" t="str">
        <v>Proximo</v>
      </c>
      <c r="N887" t="str">
        <v>Tequila</v>
      </c>
      <c r="O887" t="str">
        <v>Maestro Dobel</v>
      </c>
      <c r="P887" t="str">
        <v>MTD</v>
      </c>
      <c r="Q887" t="str">
        <v>Maestro Dobel 50 Cristalino</v>
      </c>
      <c r="R887" t="str">
        <v>750ml</v>
      </c>
      <c r="S887">
        <v>3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</row>
    <row r="888" spans="11:30" x14ac:dyDescent="0.3">
      <c r="K888" s="287">
        <v>3</v>
      </c>
      <c r="L888" t="str">
        <v>19-SPTEQ-07503234</v>
      </c>
      <c r="M888" t="str">
        <v>Proximo</v>
      </c>
      <c r="N888" t="str">
        <v>Tequila</v>
      </c>
      <c r="O888" t="str">
        <v>1800</v>
      </c>
      <c r="P888" t="str">
        <v>18T</v>
      </c>
      <c r="Q888" t="str">
        <v>1800 Tequila Silver</v>
      </c>
      <c r="R888" t="str">
        <v>750ml</v>
      </c>
      <c r="S888">
        <v>12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</row>
    <row r="889" spans="11:30" x14ac:dyDescent="0.3">
      <c r="K889" s="287">
        <v>3</v>
      </c>
      <c r="L889" t="str">
        <v>19-SPTEQ-07500196</v>
      </c>
      <c r="M889" t="str">
        <v>Proximo</v>
      </c>
      <c r="N889" t="str">
        <v>Tequila</v>
      </c>
      <c r="O889" t="str">
        <v>1800</v>
      </c>
      <c r="P889" t="str">
        <v>18T</v>
      </c>
      <c r="Q889" t="str">
        <v>1800 Tequila Reposado</v>
      </c>
      <c r="R889" t="str">
        <v>750ml</v>
      </c>
      <c r="S889">
        <v>12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</row>
    <row r="890" spans="11:30" x14ac:dyDescent="0.3">
      <c r="K890" s="287">
        <v>3</v>
      </c>
      <c r="L890" t="str">
        <v>19-SPTEQ-07500379</v>
      </c>
      <c r="M890" t="str">
        <v>Proximo</v>
      </c>
      <c r="N890" t="str">
        <v>Tequila</v>
      </c>
      <c r="O890" t="str">
        <v>1800</v>
      </c>
      <c r="P890" t="str">
        <v>18T</v>
      </c>
      <c r="Q890" t="str">
        <v>1800 Tequila Coconut</v>
      </c>
      <c r="R890" t="str">
        <v>750ml</v>
      </c>
      <c r="S890">
        <v>12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</row>
    <row r="891" spans="11:30" x14ac:dyDescent="0.3">
      <c r="K891" s="287">
        <v>3</v>
      </c>
      <c r="L891" t="str">
        <v>19-SPTEQ-07500205</v>
      </c>
      <c r="M891" t="str">
        <v>Proximo</v>
      </c>
      <c r="N891" t="str">
        <v>Tequila</v>
      </c>
      <c r="O891" t="str">
        <v>1800</v>
      </c>
      <c r="P891" t="str">
        <v>18T</v>
      </c>
      <c r="Q891" t="str">
        <v>1800 Tequila Anejo</v>
      </c>
      <c r="R891" t="str">
        <v>750ml</v>
      </c>
      <c r="S891">
        <v>6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</row>
    <row r="892" spans="11:30" x14ac:dyDescent="0.3">
      <c r="K892" s="287">
        <v>3</v>
      </c>
      <c r="L892" t="str">
        <v>19-SPTEQ-07506466</v>
      </c>
      <c r="M892" t="str">
        <v>Proximo</v>
      </c>
      <c r="N892" t="str">
        <v>Tequila</v>
      </c>
      <c r="O892" t="str">
        <v>1800</v>
      </c>
      <c r="P892" t="str">
        <v>18T</v>
      </c>
      <c r="Q892" t="str">
        <v>1800 Tequila Cristalino</v>
      </c>
      <c r="R892" t="str">
        <v>750ml</v>
      </c>
      <c r="S892">
        <v>6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</row>
    <row r="893" spans="11:30" x14ac:dyDescent="0.3">
      <c r="K893" s="287">
        <v>3</v>
      </c>
      <c r="L893" t="str">
        <v>19-SPTEQ-07500462</v>
      </c>
      <c r="M893" t="str">
        <v>Proximo</v>
      </c>
      <c r="N893" t="str">
        <v>Tequila</v>
      </c>
      <c r="O893" t="str">
        <v>1800</v>
      </c>
      <c r="P893" t="str">
        <v>18T</v>
      </c>
      <c r="Q893" t="str">
        <v>1800 Tequila Milenio</v>
      </c>
      <c r="R893" t="str">
        <v>700ml</v>
      </c>
      <c r="S893">
        <v>3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</row>
    <row r="894" spans="11:30" x14ac:dyDescent="0.3">
      <c r="K894" s="287">
        <v>3</v>
      </c>
      <c r="L894" t="str">
        <v>19-SPTEQ-07503891</v>
      </c>
      <c r="M894" t="str">
        <v>Proximo</v>
      </c>
      <c r="N894" t="str">
        <v>Tequila</v>
      </c>
      <c r="O894" t="str">
        <v>1800</v>
      </c>
      <c r="P894" t="str">
        <v>18T</v>
      </c>
      <c r="Q894" t="str">
        <v>1800 Tequila Guachimonton Anejo</v>
      </c>
      <c r="R894" t="str">
        <v>750ml</v>
      </c>
      <c r="S894">
        <v>3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</row>
    <row r="895" spans="11:30" x14ac:dyDescent="0.3">
      <c r="K895" s="287">
        <v>3</v>
      </c>
      <c r="L895" t="str">
        <v>20-SPTEQ-07000830</v>
      </c>
      <c r="M895" t="str">
        <v>Proximo</v>
      </c>
      <c r="N895" t="str">
        <v>Tequila</v>
      </c>
      <c r="O895" t="str">
        <v>Jose Cuervo</v>
      </c>
      <c r="P895" t="str">
        <v>JOC</v>
      </c>
      <c r="Q895" t="str">
        <v>Jose Cuervo Platino</v>
      </c>
      <c r="R895" t="str">
        <v>700ml</v>
      </c>
      <c r="S895">
        <v>6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</row>
    <row r="896" spans="11:30" x14ac:dyDescent="0.3">
      <c r="K896" s="287">
        <v>3</v>
      </c>
      <c r="L896" t="str">
        <v>20-SPTEQ-07501478</v>
      </c>
      <c r="M896" t="str">
        <v>Proximo</v>
      </c>
      <c r="N896" t="str">
        <v>Tequila</v>
      </c>
      <c r="O896" t="str">
        <v>Jose Cuervo</v>
      </c>
      <c r="P896" t="str">
        <v>JOC</v>
      </c>
      <c r="Q896" t="str">
        <v>Jose Cuervo Reserva De La Familia Platino</v>
      </c>
      <c r="R896" t="str">
        <v>750ml</v>
      </c>
      <c r="S896">
        <v>3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</row>
    <row r="897" spans="11:30" x14ac:dyDescent="0.3">
      <c r="K897" s="287">
        <v>3</v>
      </c>
      <c r="L897" t="str">
        <v>20-SPTEQ-07501452</v>
      </c>
      <c r="M897" t="str">
        <v>Proximo</v>
      </c>
      <c r="N897" t="str">
        <v>Tequila</v>
      </c>
      <c r="O897" t="str">
        <v>Jose Cuervo</v>
      </c>
      <c r="P897" t="str">
        <v>JOC</v>
      </c>
      <c r="Q897" t="str">
        <v>Jose Cuervo Reserva De La Familia Extra Anejo Tequila</v>
      </c>
      <c r="R897" t="str">
        <v>750ml</v>
      </c>
      <c r="S897">
        <v>3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</row>
    <row r="898" spans="11:30" x14ac:dyDescent="0.3">
      <c r="K898" s="287">
        <v>3</v>
      </c>
      <c r="L898" t="str">
        <v>20-SPTEQ-07002216</v>
      </c>
      <c r="M898" t="str">
        <v>Proximo</v>
      </c>
      <c r="N898" t="str">
        <v>Tequila</v>
      </c>
      <c r="O898" t="str">
        <v>Jose Cuervo</v>
      </c>
      <c r="P898" t="str">
        <v>JOC</v>
      </c>
      <c r="Q898" t="str">
        <v>Jose Cuervo Tradicional Reposado</v>
      </c>
      <c r="R898" t="str">
        <v>700ml</v>
      </c>
      <c r="S898">
        <v>6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</row>
    <row r="899" spans="11:30" x14ac:dyDescent="0.3">
      <c r="K899" s="287">
        <v>3</v>
      </c>
      <c r="L899" t="str">
        <v>20-SPTEQ-07002230</v>
      </c>
      <c r="M899" t="str">
        <v>Proximo</v>
      </c>
      <c r="N899" t="str">
        <v>Tequila</v>
      </c>
      <c r="O899" t="str">
        <v>Jose Cuervo</v>
      </c>
      <c r="P899" t="str">
        <v>JOC</v>
      </c>
      <c r="Q899" t="str">
        <v>Jose Cuervo Tradicional Silver</v>
      </c>
      <c r="R899" t="str">
        <v>700ml</v>
      </c>
      <c r="S899">
        <v>6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</row>
    <row r="900" spans="11:30" x14ac:dyDescent="0.3">
      <c r="K900" s="287">
        <v>3</v>
      </c>
      <c r="L900" t="str">
        <v>20-SPTEQ-07002135</v>
      </c>
      <c r="M900" t="str">
        <v>Proximo</v>
      </c>
      <c r="N900" t="str">
        <v>Tequila</v>
      </c>
      <c r="O900" t="str">
        <v>Jose Cuervo</v>
      </c>
      <c r="P900" t="str">
        <v>JOC</v>
      </c>
      <c r="Q900" t="str">
        <v>Jose Cuervo Especial Reposado</v>
      </c>
      <c r="R900" t="str">
        <v>700ml</v>
      </c>
      <c r="S900">
        <v>12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</row>
    <row r="901" spans="11:30" x14ac:dyDescent="0.3">
      <c r="K901" s="287">
        <v>3</v>
      </c>
      <c r="L901" t="str">
        <v>20-SPTEQ-07002302</v>
      </c>
      <c r="M901" t="str">
        <v>Proximo</v>
      </c>
      <c r="N901" t="str">
        <v>Tequila</v>
      </c>
      <c r="O901" t="str">
        <v>Jose Cuervo</v>
      </c>
      <c r="P901" t="str">
        <v>JOC</v>
      </c>
      <c r="Q901" t="str">
        <v>Jose Cuervo Especial Silver</v>
      </c>
      <c r="R901" t="str">
        <v>700ml</v>
      </c>
      <c r="S901">
        <v>12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</row>
    <row r="902" spans="11:30" x14ac:dyDescent="0.3">
      <c r="K902" s="287">
        <v>3</v>
      </c>
      <c r="L902" t="str">
        <v>20-SPTEQ-07502135</v>
      </c>
      <c r="M902" t="str">
        <v>Proximo</v>
      </c>
      <c r="N902" t="str">
        <v>Tequila</v>
      </c>
      <c r="O902" t="str">
        <v>Jose Cuervo</v>
      </c>
      <c r="P902" t="str">
        <v>JOC</v>
      </c>
      <c r="Q902" t="str">
        <v>Jose Cuervo Especial Reposado Limited Edition 2022</v>
      </c>
      <c r="R902" t="str">
        <v>750ml</v>
      </c>
      <c r="S902">
        <v>12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</row>
    <row r="903" spans="11:30" x14ac:dyDescent="0.3">
      <c r="K903" s="287">
        <v>3</v>
      </c>
      <c r="L903" t="str">
        <v>20-SPTEQ-07500103</v>
      </c>
      <c r="M903" t="str">
        <v>Proximo</v>
      </c>
      <c r="N903" t="str">
        <v>Tequila</v>
      </c>
      <c r="O903" t="str">
        <v>Jose Cuervo</v>
      </c>
      <c r="P903" t="str">
        <v>JOC</v>
      </c>
      <c r="Q903" t="str">
        <v>Jose Cuervo Especial Reposado Limited Edition 2023</v>
      </c>
      <c r="R903" t="str">
        <v>750ml</v>
      </c>
      <c r="S903">
        <v>12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</row>
    <row r="904" spans="11:30" x14ac:dyDescent="0.3">
      <c r="K904" s="287">
        <v>3</v>
      </c>
      <c r="L904" t="str">
        <v>20-24REP-07500109</v>
      </c>
      <c r="M904" t="str">
        <v>Proximo</v>
      </c>
      <c r="N904" t="str">
        <v>Tequila</v>
      </c>
      <c r="O904" t="str">
        <v>Jose Cuervo</v>
      </c>
      <c r="P904" t="str">
        <v>JOC</v>
      </c>
      <c r="Q904" t="str">
        <v>Jose Cuervo Especial Reposado Limited Edition 2024</v>
      </c>
      <c r="R904" t="str">
        <v>750ml</v>
      </c>
      <c r="S904">
        <v>12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</row>
    <row r="905" spans="11:30" x14ac:dyDescent="0.3">
      <c r="K905" s="287">
        <v>3</v>
      </c>
      <c r="L905" t="str">
        <v>20-25REP-07001301</v>
      </c>
      <c r="M905" t="str">
        <v>Proximo</v>
      </c>
      <c r="N905" t="str">
        <v>Tequila</v>
      </c>
      <c r="O905" t="str">
        <v>Jose Cuervo</v>
      </c>
      <c r="P905" t="str">
        <v>JOC</v>
      </c>
      <c r="Q905" t="str">
        <v>Jose Cuervo Especial Reposado Limited Edition 2025</v>
      </c>
      <c r="R905" t="str">
        <v>700ml</v>
      </c>
      <c r="S905">
        <v>12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</row>
    <row r="906" spans="11:30" x14ac:dyDescent="0.3">
      <c r="K906" s="287">
        <v>3</v>
      </c>
      <c r="L906" t="str">
        <v>20-24SIL-07502322</v>
      </c>
      <c r="M906" t="str">
        <v>Proximo</v>
      </c>
      <c r="N906" t="str">
        <v>Tequila</v>
      </c>
      <c r="O906" t="str">
        <v>Jose Cuervo</v>
      </c>
      <c r="P906" t="str">
        <v>JOC</v>
      </c>
      <c r="Q906" t="str">
        <v>Jose Cuervo Especial Silver Limited Edition 2024</v>
      </c>
      <c r="R906" t="str">
        <v>750ml</v>
      </c>
      <c r="S906">
        <v>12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</row>
    <row r="907" spans="11:30" x14ac:dyDescent="0.3">
      <c r="K907" s="287">
        <v>3</v>
      </c>
      <c r="L907" t="str">
        <v>20-25SIL-07001318</v>
      </c>
      <c r="M907" t="str">
        <v>Proximo</v>
      </c>
      <c r="N907" t="str">
        <v>Tequila</v>
      </c>
      <c r="O907" t="str">
        <v>Jose Cuervo</v>
      </c>
      <c r="P907" t="str">
        <v>JOC</v>
      </c>
      <c r="Q907" t="str">
        <v>Jose Cuervo Especial Silver Limited Edition 2025</v>
      </c>
      <c r="R907" t="str">
        <v>700ml</v>
      </c>
      <c r="S907">
        <v>12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</row>
    <row r="908" spans="11:30" x14ac:dyDescent="0.3">
      <c r="K908" s="287">
        <v>3</v>
      </c>
      <c r="L908" t="str">
        <v>20-SPTEQ-07502302</v>
      </c>
      <c r="M908" t="str">
        <v>Proximo</v>
      </c>
      <c r="N908" t="str">
        <v>Tequila</v>
      </c>
      <c r="O908" t="str">
        <v>Jose Cuervo</v>
      </c>
      <c r="P908" t="str">
        <v>JOC</v>
      </c>
      <c r="Q908" t="str">
        <v>Jose Cuervo Especial Plata Limited Edition</v>
      </c>
      <c r="R908" t="str">
        <v>750ml</v>
      </c>
      <c r="S908">
        <v>12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</row>
    <row r="909" spans="11:30" x14ac:dyDescent="0.3">
      <c r="K909" s="287">
        <v>3</v>
      </c>
      <c r="L909" t="str">
        <v>25-SPLIQ-03502608</v>
      </c>
      <c r="M909" t="str">
        <v>RC</v>
      </c>
      <c r="N909" t="str">
        <v>Liqueur</v>
      </c>
      <c r="O909" t="str">
        <v>Cointreau</v>
      </c>
      <c r="P909" t="str">
        <v>COT</v>
      </c>
      <c r="Q909" t="str">
        <v>Cointreau 350ml</v>
      </c>
      <c r="R909" t="str">
        <v>350ml</v>
      </c>
      <c r="S909">
        <v>24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</row>
    <row r="910" spans="11:30" x14ac:dyDescent="0.3">
      <c r="K910" s="287">
        <v>3</v>
      </c>
      <c r="L910" t="str">
        <v>25-SPLIQ-07004200</v>
      </c>
      <c r="M910" t="str">
        <v>RC</v>
      </c>
      <c r="N910" t="str">
        <v>Liqueur</v>
      </c>
      <c r="O910" t="str">
        <v>Cointreau</v>
      </c>
      <c r="P910" t="str">
        <v>COT</v>
      </c>
      <c r="Q910" t="str">
        <v>Cointreau 700ml</v>
      </c>
      <c r="R910" t="str">
        <v>700ml</v>
      </c>
      <c r="S910">
        <v>12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</row>
    <row r="911" spans="11:30" x14ac:dyDescent="0.3">
      <c r="K911" s="287">
        <v>3</v>
      </c>
      <c r="L911" t="str">
        <v>02-SPLIQ-05001661</v>
      </c>
      <c r="M911" t="str">
        <v>Lucas Bols</v>
      </c>
      <c r="N911" t="str">
        <v>Liqueur</v>
      </c>
      <c r="O911" t="str">
        <v>Galliano Espresso</v>
      </c>
      <c r="P911" t="str">
        <v>GAL</v>
      </c>
      <c r="Q911" t="str">
        <v>Galliano Espresso Liqueur 500ml</v>
      </c>
      <c r="R911" t="str">
        <v>500ml</v>
      </c>
      <c r="S911">
        <v>6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</row>
    <row r="912" spans="11:30" x14ac:dyDescent="0.3">
      <c r="K912" s="287">
        <v>3</v>
      </c>
      <c r="L912" t="str">
        <v>02-SPLIQ-05009501</v>
      </c>
      <c r="M912" t="str">
        <v>Lucas Bols</v>
      </c>
      <c r="N912" t="str">
        <v>Liqueur</v>
      </c>
      <c r="O912" t="str">
        <v>Galliano Vanilla</v>
      </c>
      <c r="P912" t="str">
        <v>GAL</v>
      </c>
      <c r="Q912" t="str">
        <v>Galliano Vanilla Liqueur 500ml</v>
      </c>
      <c r="R912" t="str">
        <v>500ml</v>
      </c>
      <c r="S912">
        <v>6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</row>
    <row r="913" spans="11:30" x14ac:dyDescent="0.3">
      <c r="K913" s="287">
        <v>3</v>
      </c>
      <c r="L913" t="str">
        <v>02-SPLIQ-07009594</v>
      </c>
      <c r="M913" t="str">
        <v>Lucas Bols</v>
      </c>
      <c r="N913" t="str">
        <v>Liqueur</v>
      </c>
      <c r="O913" t="str">
        <v>Galliano Vanilla</v>
      </c>
      <c r="P913" t="str">
        <v>GAL</v>
      </c>
      <c r="Q913" t="str">
        <v>Galliano Vanilla Liqueur 700ml</v>
      </c>
      <c r="R913" t="str">
        <v>700ml</v>
      </c>
      <c r="S913">
        <v>6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</row>
    <row r="914" spans="11:30" x14ac:dyDescent="0.3">
      <c r="K914" s="287">
        <v>3</v>
      </c>
      <c r="L914" t="str">
        <v>09-SPLIQ-07009136</v>
      </c>
      <c r="M914" t="str">
        <v>Lucas Bols</v>
      </c>
      <c r="N914" t="str">
        <v>Liqueur</v>
      </c>
      <c r="O914" t="str">
        <v>Vaccari Sambuca</v>
      </c>
      <c r="P914" t="str">
        <v>VAC</v>
      </c>
      <c r="Q914" t="str">
        <v>Vaccari Sambuca</v>
      </c>
      <c r="R914" t="str">
        <v>700ml</v>
      </c>
      <c r="S914">
        <v>6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</row>
    <row r="915" spans="11:30" x14ac:dyDescent="0.3">
      <c r="K915" s="287">
        <v>3</v>
      </c>
      <c r="L915" t="str">
        <v>44-SPLIQ-07000397</v>
      </c>
      <c r="M915" t="str">
        <v>Campari</v>
      </c>
      <c r="N915" t="str">
        <v>Liqueur</v>
      </c>
      <c r="O915" t="str">
        <v>Frangelico</v>
      </c>
      <c r="P915" t="str">
        <v>FRG</v>
      </c>
      <c r="Q915" t="str">
        <v>Frangelico</v>
      </c>
      <c r="R915" t="str">
        <v>700ml</v>
      </c>
      <c r="S915">
        <v>12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</row>
    <row r="916" spans="11:30" x14ac:dyDescent="0.3">
      <c r="K916" s="287">
        <v>3</v>
      </c>
      <c r="L916" t="str">
        <v>09-SPLIQ-07001757</v>
      </c>
      <c r="M916" t="str">
        <v>Lucas Bols</v>
      </c>
      <c r="N916" t="str">
        <v>Liqueur</v>
      </c>
      <c r="O916" t="str">
        <v>Passoa</v>
      </c>
      <c r="P916" t="str">
        <v>PSO</v>
      </c>
      <c r="Q916" t="str">
        <v>Passoa Liqueur</v>
      </c>
      <c r="R916" t="str">
        <v>700ml</v>
      </c>
      <c r="S916">
        <v>6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</row>
    <row r="917" spans="11:30" x14ac:dyDescent="0.3">
      <c r="K917" s="287">
        <v>3</v>
      </c>
      <c r="L917" t="str">
        <v>68-SPLIQ-10002002</v>
      </c>
      <c r="M917" t="str">
        <v>Campari</v>
      </c>
      <c r="N917" t="str">
        <v>Liqueur</v>
      </c>
      <c r="O917" t="str">
        <v>X-Rated</v>
      </c>
      <c r="P917" t="str">
        <v>XRT</v>
      </c>
      <c r="Q917" t="str">
        <v>X-Rated Fusion Liqueur</v>
      </c>
      <c r="R917" t="str">
        <v>1000ml</v>
      </c>
      <c r="S917">
        <v>6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</row>
    <row r="918" spans="11:30" x14ac:dyDescent="0.3">
      <c r="K918" s="287">
        <v>3</v>
      </c>
      <c r="L918" t="str">
        <v>01-SPLIQ-07006625</v>
      </c>
      <c r="M918" t="str">
        <v>Lucas Bols</v>
      </c>
      <c r="N918" t="str">
        <v>Liqueur</v>
      </c>
      <c r="O918" t="str">
        <v>Bols Liqueur</v>
      </c>
      <c r="P918" t="str">
        <v>BOL</v>
      </c>
      <c r="Q918" t="str">
        <v>Bols Amaretto</v>
      </c>
      <c r="R918" t="str">
        <v>700ml</v>
      </c>
      <c r="S918">
        <v>6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</row>
    <row r="919" spans="11:30" x14ac:dyDescent="0.3">
      <c r="K919" s="287">
        <v>3</v>
      </c>
      <c r="L919" t="str">
        <v>01-SPLIQ-07006632</v>
      </c>
      <c r="M919" t="str">
        <v>Lucas Bols</v>
      </c>
      <c r="N919" t="str">
        <v>Liqueur</v>
      </c>
      <c r="O919" t="str">
        <v>Bols Liqueur</v>
      </c>
      <c r="P919" t="str">
        <v>BOL</v>
      </c>
      <c r="Q919" t="str">
        <v>Bols Apricot Brandy</v>
      </c>
      <c r="R919" t="str">
        <v>700ml</v>
      </c>
      <c r="S919">
        <v>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</row>
    <row r="920" spans="11:30" x14ac:dyDescent="0.3">
      <c r="K920" s="287">
        <v>3</v>
      </c>
      <c r="L920" t="str">
        <v>01-SPLIQ-07006694</v>
      </c>
      <c r="M920" t="str">
        <v>Lucas Bols</v>
      </c>
      <c r="N920" t="str">
        <v>Liqueur</v>
      </c>
      <c r="O920" t="str">
        <v>Bols Liqueur</v>
      </c>
      <c r="P920" t="str">
        <v>BOL</v>
      </c>
      <c r="Q920" t="str">
        <v>Bols Banana</v>
      </c>
      <c r="R920" t="str">
        <v>700ml</v>
      </c>
      <c r="S920">
        <v>6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</row>
    <row r="921" spans="11:30" x14ac:dyDescent="0.3">
      <c r="K921" s="287">
        <v>3</v>
      </c>
      <c r="L921" t="str">
        <v>01-SPLIQ-07006656</v>
      </c>
      <c r="M921" t="str">
        <v>Lucas Bols</v>
      </c>
      <c r="N921" t="str">
        <v>Liqueur</v>
      </c>
      <c r="O921" t="str">
        <v>Bols Liqueur</v>
      </c>
      <c r="P921" t="str">
        <v>BOL</v>
      </c>
      <c r="Q921" t="str">
        <v>Bols Blue Curacao</v>
      </c>
      <c r="R921" t="str">
        <v>700ml</v>
      </c>
      <c r="S921">
        <v>6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</row>
    <row r="922" spans="11:30" x14ac:dyDescent="0.3">
      <c r="K922" s="287">
        <v>3</v>
      </c>
      <c r="L922" t="str">
        <v>01-SPLIQ-07006717</v>
      </c>
      <c r="M922" t="str">
        <v>Lucas Bols</v>
      </c>
      <c r="N922" t="str">
        <v>Liqueur</v>
      </c>
      <c r="O922" t="str">
        <v>Bols Liqueur</v>
      </c>
      <c r="P922" t="str">
        <v>BOL</v>
      </c>
      <c r="Q922" t="str">
        <v>Bols Cacao Brown</v>
      </c>
      <c r="R922" t="str">
        <v>700ml</v>
      </c>
      <c r="S922">
        <v>6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</row>
    <row r="923" spans="11:30" x14ac:dyDescent="0.3">
      <c r="K923" s="287">
        <v>3</v>
      </c>
      <c r="L923" t="str">
        <v>01-SPLIQ-07006724</v>
      </c>
      <c r="M923" t="str">
        <v>Lucas Bols</v>
      </c>
      <c r="N923" t="str">
        <v>Liqueur</v>
      </c>
      <c r="O923" t="str">
        <v>Bols Liqueur</v>
      </c>
      <c r="P923" t="str">
        <v>BOL</v>
      </c>
      <c r="Q923" t="str">
        <v>Bols Cacao White</v>
      </c>
      <c r="R923" t="str">
        <v>700ml</v>
      </c>
      <c r="S923">
        <v>6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</row>
    <row r="924" spans="11:30" x14ac:dyDescent="0.3">
      <c r="K924" s="287">
        <v>3</v>
      </c>
      <c r="L924" t="str">
        <v>01-SPLIQ-07006663</v>
      </c>
      <c r="M924" t="str">
        <v>Lucas Bols</v>
      </c>
      <c r="N924" t="str">
        <v>Liqueur</v>
      </c>
      <c r="O924" t="str">
        <v>Bols Liqueur</v>
      </c>
      <c r="P924" t="str">
        <v>BOL</v>
      </c>
      <c r="Q924" t="str">
        <v>Bols Cherry Brandy</v>
      </c>
      <c r="R924" t="str">
        <v>700ml</v>
      </c>
      <c r="S924">
        <v>6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</row>
    <row r="925" spans="11:30" x14ac:dyDescent="0.3">
      <c r="K925" s="287">
        <v>3</v>
      </c>
      <c r="L925" t="str">
        <v>01-SPLIQ-07006700</v>
      </c>
      <c r="M925" t="str">
        <v>Lucas Bols</v>
      </c>
      <c r="N925" t="str">
        <v>Liqueur</v>
      </c>
      <c r="O925" t="str">
        <v>Bols Liqueur</v>
      </c>
      <c r="P925" t="str">
        <v>BOL</v>
      </c>
      <c r="Q925" t="str">
        <v>Bols Crème De Cassis</v>
      </c>
      <c r="R925" t="str">
        <v>700ml</v>
      </c>
      <c r="S925">
        <v>6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</row>
    <row r="926" spans="11:30" x14ac:dyDescent="0.3">
      <c r="K926" s="287">
        <v>3</v>
      </c>
      <c r="L926" t="str">
        <v>01-SPLIQ-07006731</v>
      </c>
      <c r="M926" t="str">
        <v>Lucas Bols</v>
      </c>
      <c r="N926" t="str">
        <v>Liqueur</v>
      </c>
      <c r="O926" t="str">
        <v>Bols Liqueur</v>
      </c>
      <c r="P926" t="str">
        <v>BOL</v>
      </c>
      <c r="Q926" t="str">
        <v>Bols Dry Orange</v>
      </c>
      <c r="R926" t="str">
        <v>700ml</v>
      </c>
      <c r="S926">
        <v>6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</row>
    <row r="927" spans="11:30" x14ac:dyDescent="0.3">
      <c r="K927" s="287">
        <v>3</v>
      </c>
      <c r="L927" t="str">
        <v>01-SPLIQ-07002897</v>
      </c>
      <c r="M927" t="str">
        <v>Lucas Bols</v>
      </c>
      <c r="N927" t="str">
        <v>Liqueur</v>
      </c>
      <c r="O927" t="str">
        <v>Bols Liqueur</v>
      </c>
      <c r="P927" t="str">
        <v>BOL</v>
      </c>
      <c r="Q927" t="str">
        <v>Bols Elderflower</v>
      </c>
      <c r="R927" t="str">
        <v>700ml</v>
      </c>
      <c r="S927">
        <v>6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</row>
    <row r="928" spans="11:30" x14ac:dyDescent="0.3">
      <c r="K928" s="287">
        <v>3</v>
      </c>
      <c r="L928" t="str">
        <v>01-SPLIQ-07006786</v>
      </c>
      <c r="M928" t="str">
        <v>Lucas Bols</v>
      </c>
      <c r="N928" t="str">
        <v>Liqueur</v>
      </c>
      <c r="O928" t="str">
        <v>Bols Liqueur</v>
      </c>
      <c r="P928" t="str">
        <v>BOL</v>
      </c>
      <c r="Q928" t="str">
        <v>Bols Lychee</v>
      </c>
      <c r="R928" t="str">
        <v>700ml</v>
      </c>
      <c r="S928">
        <v>6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</row>
    <row r="929" spans="11:30" x14ac:dyDescent="0.3">
      <c r="K929" s="287">
        <v>3</v>
      </c>
      <c r="L929" t="str">
        <v>01-SPLIQ-07006809</v>
      </c>
      <c r="M929" t="str">
        <v>Lucas Bols</v>
      </c>
      <c r="N929" t="str">
        <v>Liqueur</v>
      </c>
      <c r="O929" t="str">
        <v>Bols Liqueur</v>
      </c>
      <c r="P929" t="str">
        <v>BOL</v>
      </c>
      <c r="Q929" t="str">
        <v>Bols Melon</v>
      </c>
      <c r="R929" t="str">
        <v>700ml</v>
      </c>
      <c r="S929">
        <v>6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</row>
    <row r="930" spans="11:30" x14ac:dyDescent="0.3">
      <c r="K930" s="287">
        <v>3</v>
      </c>
      <c r="L930" t="str">
        <v>01-SPLIQ-07006830</v>
      </c>
      <c r="M930" t="str">
        <v>Lucas Bols</v>
      </c>
      <c r="N930" t="str">
        <v>Liqueur</v>
      </c>
      <c r="O930" t="str">
        <v>Bols Liqueur</v>
      </c>
      <c r="P930" t="str">
        <v>BOL</v>
      </c>
      <c r="Q930" t="str">
        <v>Bols Peach</v>
      </c>
      <c r="R930" t="str">
        <v>700ml</v>
      </c>
      <c r="S930">
        <v>6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</row>
    <row r="931" spans="11:30" x14ac:dyDescent="0.3">
      <c r="K931" s="287">
        <v>3</v>
      </c>
      <c r="L931" t="str">
        <v>01-SPLIQ-07009408</v>
      </c>
      <c r="M931" t="str">
        <v>Lucas Bols</v>
      </c>
      <c r="N931" t="str">
        <v>Liqueur</v>
      </c>
      <c r="O931" t="str">
        <v>Bols Liqueur</v>
      </c>
      <c r="P931" t="str">
        <v>BOL</v>
      </c>
      <c r="Q931" t="str">
        <v>Bols Peppermint Green</v>
      </c>
      <c r="R931" t="str">
        <v>700ml</v>
      </c>
      <c r="S931">
        <v>6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</row>
    <row r="932" spans="11:30" x14ac:dyDescent="0.3">
      <c r="K932" s="287">
        <v>3</v>
      </c>
      <c r="L932" t="str">
        <v>01-SPLIQ-07009334</v>
      </c>
      <c r="M932" t="str">
        <v>Lucas Bols</v>
      </c>
      <c r="N932" t="str">
        <v>Liqueur</v>
      </c>
      <c r="O932" t="str">
        <v>Bols Liqueur</v>
      </c>
      <c r="P932" t="str">
        <v>BOL</v>
      </c>
      <c r="Q932" t="str">
        <v>Bols Sour Apple</v>
      </c>
      <c r="R932" t="str">
        <v>700ml</v>
      </c>
      <c r="S932">
        <v>6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</row>
    <row r="933" spans="11:30" x14ac:dyDescent="0.3">
      <c r="K933" s="287">
        <v>3</v>
      </c>
      <c r="L933" t="str">
        <v>01-SPLIQ-07006885</v>
      </c>
      <c r="M933" t="str">
        <v>Lucas Bols</v>
      </c>
      <c r="N933" t="str">
        <v>Liqueur</v>
      </c>
      <c r="O933" t="str">
        <v>Bols Liqueur</v>
      </c>
      <c r="P933" t="str">
        <v>BOL</v>
      </c>
      <c r="Q933" t="str">
        <v>Bols Strawberry</v>
      </c>
      <c r="R933" t="str">
        <v>700ml</v>
      </c>
      <c r="S933">
        <v>6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</row>
    <row r="934" spans="11:30" x14ac:dyDescent="0.3">
      <c r="K934" s="287">
        <v>3</v>
      </c>
      <c r="L934" t="str">
        <v>01-SPLIQ-07002941</v>
      </c>
      <c r="M934" t="str">
        <v>Lucas Bols</v>
      </c>
      <c r="N934" t="str">
        <v>Liqueur</v>
      </c>
      <c r="O934" t="str">
        <v>Bols Liqueur</v>
      </c>
      <c r="P934" t="str">
        <v>BOL</v>
      </c>
      <c r="Q934" t="str">
        <v>Bols Triple Sec</v>
      </c>
      <c r="R934" t="str">
        <v>700ml</v>
      </c>
      <c r="S934">
        <v>6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</row>
    <row r="935" spans="11:30" x14ac:dyDescent="0.3">
      <c r="K935" s="287">
        <v>3</v>
      </c>
      <c r="L935" t="str">
        <v>01-SPLIQ-07002551</v>
      </c>
      <c r="M935" t="str">
        <v>Lucas Bols</v>
      </c>
      <c r="N935" t="str">
        <v>Liqueur</v>
      </c>
      <c r="O935" t="str">
        <v>Bols Liqueur</v>
      </c>
      <c r="P935" t="str">
        <v>BOL</v>
      </c>
      <c r="Q935" t="str">
        <v>Bols Brown Cream</v>
      </c>
      <c r="R935" t="str">
        <v>700ml</v>
      </c>
      <c r="S935">
        <v>6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</row>
    <row r="936" spans="11:30" x14ac:dyDescent="0.3">
      <c r="K936" s="287">
        <v>3</v>
      </c>
      <c r="L936" t="str">
        <v>31-SPLIQ-07000575</v>
      </c>
      <c r="M936" t="str">
        <v>Campari</v>
      </c>
      <c r="N936" t="str">
        <v>Aperitif &amp; Bitters</v>
      </c>
      <c r="O936" t="str">
        <v>Aperol</v>
      </c>
      <c r="P936" t="str">
        <v>APR</v>
      </c>
      <c r="Q936" t="str">
        <v>Aperol 700ml</v>
      </c>
      <c r="R936" t="str">
        <v>700ml</v>
      </c>
      <c r="S936">
        <v>6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</row>
    <row r="937" spans="11:30" x14ac:dyDescent="0.3">
      <c r="K937" s="287">
        <v>3</v>
      </c>
      <c r="L937" t="str">
        <v>31-SPLIQ-10000278</v>
      </c>
      <c r="M937" t="str">
        <v>Campari</v>
      </c>
      <c r="N937" t="str">
        <v>Aperitif &amp; Bitters</v>
      </c>
      <c r="O937" t="str">
        <v>Aperol</v>
      </c>
      <c r="P937" t="str">
        <v>APR</v>
      </c>
      <c r="Q937" t="str">
        <v>Aperol 1L</v>
      </c>
      <c r="R937" t="str">
        <v>1000ml</v>
      </c>
      <c r="S937">
        <v>6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</row>
    <row r="938" spans="11:30" x14ac:dyDescent="0.3">
      <c r="K938" s="287">
        <v>3</v>
      </c>
      <c r="L938" t="str">
        <v>32-SPLIQ-02001054</v>
      </c>
      <c r="M938" t="str">
        <v>Campari</v>
      </c>
      <c r="N938" t="str">
        <v>Aperitif &amp; Bitters</v>
      </c>
      <c r="O938" t="str">
        <v>Campari</v>
      </c>
      <c r="P938" t="str">
        <v>CAM</v>
      </c>
      <c r="Q938" t="str">
        <v>Campari 25% 200ml</v>
      </c>
      <c r="R938" t="str">
        <v>200ml</v>
      </c>
      <c r="S938">
        <v>24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</row>
    <row r="939" spans="11:30" x14ac:dyDescent="0.3">
      <c r="K939" s="287">
        <v>3</v>
      </c>
      <c r="L939" t="str">
        <v>32-SPLIQ-07501402</v>
      </c>
      <c r="M939" t="str">
        <v>Campari</v>
      </c>
      <c r="N939" t="str">
        <v>Aperitif &amp; Bitters</v>
      </c>
      <c r="O939" t="str">
        <v>Campari</v>
      </c>
      <c r="P939" t="str">
        <v>CAM</v>
      </c>
      <c r="Q939" t="str">
        <v>Campari 25% 750ml</v>
      </c>
      <c r="R939" t="str">
        <v>750ml</v>
      </c>
      <c r="S939">
        <v>12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</row>
    <row r="940" spans="11:30" x14ac:dyDescent="0.3">
      <c r="K940" s="287">
        <v>3</v>
      </c>
      <c r="L940" t="str">
        <v>32-SPLIQ-10001006</v>
      </c>
      <c r="M940" t="str">
        <v>Campari</v>
      </c>
      <c r="N940" t="str">
        <v>Aperitif &amp; Bitters</v>
      </c>
      <c r="O940" t="str">
        <v>Campari</v>
      </c>
      <c r="P940" t="str">
        <v>CAM</v>
      </c>
      <c r="Q940" t="str">
        <v>Campari 25% 1L</v>
      </c>
      <c r="R940" t="str">
        <v>1000ml</v>
      </c>
      <c r="S940">
        <v>12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</row>
    <row r="941" spans="11:30" x14ac:dyDescent="0.3">
      <c r="K941" s="287">
        <v>3</v>
      </c>
      <c r="L941" t="str">
        <v>32-SPLIQ-05001051</v>
      </c>
      <c r="M941" t="str">
        <v>Campari</v>
      </c>
      <c r="N941" t="str">
        <v>Aperitif &amp; Bitters</v>
      </c>
      <c r="O941" t="str">
        <v>Campari</v>
      </c>
      <c r="P941" t="str">
        <v>CAM</v>
      </c>
      <c r="Q941" t="str">
        <v>Campari Negroni RTE</v>
      </c>
      <c r="R941" t="str">
        <v>500ml</v>
      </c>
      <c r="S941">
        <v>12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</row>
    <row r="942" spans="11:30" x14ac:dyDescent="0.3">
      <c r="K942" s="287">
        <v>3</v>
      </c>
      <c r="L942" t="str">
        <v>32-SPLIQ-10000969</v>
      </c>
      <c r="M942" t="str">
        <v>Campari</v>
      </c>
      <c r="N942" t="str">
        <v>Aperitif &amp; Bitters</v>
      </c>
      <c r="O942" t="str">
        <v>Campari</v>
      </c>
      <c r="P942" t="str">
        <v>CAM</v>
      </c>
      <c r="Q942" t="str">
        <v>Campari Cask Tales Bourbon Barrels</v>
      </c>
      <c r="R942" t="str">
        <v>1000ml</v>
      </c>
      <c r="S942">
        <v>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</row>
    <row r="943" spans="11:30" x14ac:dyDescent="0.3">
      <c r="K943" s="287">
        <v>3</v>
      </c>
      <c r="L943" t="str">
        <v>36-SPLIQ-07003805</v>
      </c>
      <c r="M943" t="str">
        <v>Campari</v>
      </c>
      <c r="N943" t="str">
        <v>Aperitif &amp; Bitters</v>
      </c>
      <c r="O943" t="str">
        <v>Averna</v>
      </c>
      <c r="P943" t="str">
        <v>AVN</v>
      </c>
      <c r="Q943" t="str">
        <v>Amaro Averna 29%</v>
      </c>
      <c r="R943" t="str">
        <v>700ml</v>
      </c>
      <c r="S943">
        <v>6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</row>
    <row r="944" spans="11:30" x14ac:dyDescent="0.3">
      <c r="K944" s="287">
        <v>3</v>
      </c>
      <c r="L944" t="str">
        <v>38-SPLIQ-07001067</v>
      </c>
      <c r="M944" t="str">
        <v>Campari</v>
      </c>
      <c r="N944" t="str">
        <v>Aperitif &amp; Bitters</v>
      </c>
      <c r="O944" t="str">
        <v>Braulio</v>
      </c>
      <c r="P944" t="str">
        <v>BRA</v>
      </c>
      <c r="Q944" t="str">
        <v>Braulio Bormio Amaro Alpino 21%</v>
      </c>
      <c r="R944" t="str">
        <v>700ml</v>
      </c>
      <c r="S944">
        <v>6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</row>
    <row r="945" spans="11:30" x14ac:dyDescent="0.3">
      <c r="K945" s="287">
        <v>3</v>
      </c>
      <c r="L945" t="str">
        <v>43-SPLIQ-07000074</v>
      </c>
      <c r="M945" t="str">
        <v>Campari</v>
      </c>
      <c r="N945" t="str">
        <v>Aperitif &amp; Bitters</v>
      </c>
      <c r="O945" t="str">
        <v>Cynar</v>
      </c>
      <c r="P945" t="str">
        <v>CYN</v>
      </c>
      <c r="Q945" t="str">
        <v>Cynar 16.5%</v>
      </c>
      <c r="R945" t="str">
        <v>700ml</v>
      </c>
      <c r="S945">
        <v>6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</row>
    <row r="946" spans="11:30" x14ac:dyDescent="0.3">
      <c r="K946" s="287">
        <v>3</v>
      </c>
      <c r="L946" t="str">
        <v>42-SPVER-10000846</v>
      </c>
      <c r="M946" t="str">
        <v>Campari</v>
      </c>
      <c r="N946" t="str">
        <v>Vermouth</v>
      </c>
      <c r="O946" t="str">
        <v>Cinzano</v>
      </c>
      <c r="P946" t="str">
        <v>CZV</v>
      </c>
      <c r="Q946" t="str">
        <v>Cinzano Vermouth Rosso 1L</v>
      </c>
      <c r="R946" t="str">
        <v>1000ml</v>
      </c>
      <c r="S946">
        <v>12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</row>
    <row r="947" spans="11:30" x14ac:dyDescent="0.3">
      <c r="K947" s="287">
        <v>3</v>
      </c>
      <c r="L947" t="str">
        <v>42-SPVER-07501423</v>
      </c>
      <c r="M947" t="str">
        <v>Campari</v>
      </c>
      <c r="N947" t="str">
        <v>Vermouth</v>
      </c>
      <c r="O947" t="str">
        <v>Cinzano</v>
      </c>
      <c r="P947" t="str">
        <v>CZV</v>
      </c>
      <c r="Q947" t="str">
        <v>Cinzano Vermouth Rosso</v>
      </c>
      <c r="R947" t="str">
        <v>750ml</v>
      </c>
      <c r="S947">
        <v>12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</row>
    <row r="948" spans="11:30" x14ac:dyDescent="0.3">
      <c r="K948" s="287">
        <v>3</v>
      </c>
      <c r="L948" t="str">
        <v>42-SPVER-07501416</v>
      </c>
      <c r="M948" t="str">
        <v>Campari</v>
      </c>
      <c r="N948" t="str">
        <v>Vermouth</v>
      </c>
      <c r="O948" t="str">
        <v>Cinzano</v>
      </c>
      <c r="P948" t="str">
        <v>CZV</v>
      </c>
      <c r="Q948" t="str">
        <v>Cinzano Vermouth Bianco</v>
      </c>
      <c r="R948" t="str">
        <v>750ml</v>
      </c>
      <c r="S948">
        <v>12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</row>
    <row r="949" spans="11:30" x14ac:dyDescent="0.3">
      <c r="K949" s="287">
        <v>3</v>
      </c>
      <c r="L949" t="str">
        <v>42-SPVER-07502734</v>
      </c>
      <c r="M949" t="str">
        <v>Campari</v>
      </c>
      <c r="N949" t="str">
        <v>Vermouth</v>
      </c>
      <c r="O949" t="str">
        <v>Cinzano</v>
      </c>
      <c r="P949" t="str">
        <v>CZV</v>
      </c>
      <c r="Q949" t="str">
        <v>Cinzano Vermouth Extra Dry</v>
      </c>
      <c r="R949" t="str">
        <v>750ml</v>
      </c>
      <c r="S949">
        <v>12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</row>
    <row r="950" spans="11:30" x14ac:dyDescent="0.3">
      <c r="K950" s="287">
        <v>3</v>
      </c>
      <c r="L950" t="str">
        <v>42-SPVER-10005810</v>
      </c>
      <c r="M950" t="str">
        <v>Campari</v>
      </c>
      <c r="N950" t="str">
        <v>Vermouth</v>
      </c>
      <c r="O950" t="str">
        <v>Cinzano</v>
      </c>
      <c r="P950" t="str">
        <v>CZV</v>
      </c>
      <c r="Q950" t="str">
        <v>Cinzano 1757 Vermouth Rosso</v>
      </c>
      <c r="R950" t="str">
        <v>1000ml</v>
      </c>
      <c r="S950">
        <v>6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</row>
    <row r="951" spans="11:30" x14ac:dyDescent="0.3">
      <c r="K951" s="287">
        <v>3</v>
      </c>
      <c r="L951" t="str">
        <v>42-SPVER-10005834</v>
      </c>
      <c r="M951" t="str">
        <v>Campari</v>
      </c>
      <c r="N951" t="str">
        <v>Vermouth</v>
      </c>
      <c r="O951" t="str">
        <v>Cinzano</v>
      </c>
      <c r="P951" t="str">
        <v>CZV</v>
      </c>
      <c r="Q951" t="str">
        <v>Cinzano 1757 Vermouth Extra Dry</v>
      </c>
      <c r="R951" t="str">
        <v>1000ml</v>
      </c>
      <c r="S951">
        <v>6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</row>
    <row r="952" spans="11:30" x14ac:dyDescent="0.3">
      <c r="K952" s="287">
        <v>3</v>
      </c>
      <c r="L952" t="str">
        <v>42-SPVER-10005896</v>
      </c>
      <c r="M952" t="str">
        <v>Campari</v>
      </c>
      <c r="N952" t="str">
        <v>Vermouth</v>
      </c>
      <c r="O952" t="str">
        <v>Cinzano</v>
      </c>
      <c r="P952" t="str">
        <v>CZV</v>
      </c>
      <c r="Q952" t="str">
        <v>Cinzano Bottega Rosso 1757</v>
      </c>
      <c r="R952" t="str">
        <v>1000ml</v>
      </c>
      <c r="S952">
        <v>6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</row>
    <row r="953" spans="11:30" x14ac:dyDescent="0.3">
      <c r="K953" s="287">
        <v>3</v>
      </c>
      <c r="L953" t="str">
        <v>42-SPVER-10005909</v>
      </c>
      <c r="M953" t="str">
        <v>Campari</v>
      </c>
      <c r="N953" t="str">
        <v>Vermouth</v>
      </c>
      <c r="O953" t="str">
        <v>Cinzano</v>
      </c>
      <c r="P953" t="str">
        <v>CZV</v>
      </c>
      <c r="Q953" t="str">
        <v>Cinzano Bottega Extra Dry 1757</v>
      </c>
      <c r="R953" t="str">
        <v>1000ml</v>
      </c>
      <c r="S953">
        <v>6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</row>
    <row r="954" spans="11:30" x14ac:dyDescent="0.3">
      <c r="K954" s="287">
        <v>3</v>
      </c>
      <c r="L954" t="str">
        <v>42-SPSPA-07505292</v>
      </c>
      <c r="M954" t="str">
        <v>Campari</v>
      </c>
      <c r="N954" t="str">
        <v>Sparkling</v>
      </c>
      <c r="O954" t="str">
        <v>Cinzano</v>
      </c>
      <c r="P954" t="str">
        <v>CZV</v>
      </c>
      <c r="Q954" t="str">
        <v>Cinzano Prosecco</v>
      </c>
      <c r="R954" t="str">
        <v>750ml</v>
      </c>
      <c r="S954">
        <v>6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</row>
    <row r="955" spans="11:30" x14ac:dyDescent="0.3">
      <c r="K955" s="287">
        <v>3</v>
      </c>
      <c r="L955" t="str">
        <v>42-SPSPA-07500969</v>
      </c>
      <c r="M955" t="str">
        <v>Campari</v>
      </c>
      <c r="N955" t="str">
        <v>Sparkling</v>
      </c>
      <c r="O955" t="str">
        <v>Cinzano</v>
      </c>
      <c r="P955" t="str">
        <v>CZS</v>
      </c>
      <c r="Q955" t="str">
        <v>Cinzano Pinot Chardonnay</v>
      </c>
      <c r="R955" t="str">
        <v>750ml</v>
      </c>
      <c r="S955">
        <v>6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</row>
    <row r="956" spans="11:30" x14ac:dyDescent="0.3">
      <c r="K956" s="287">
        <v>3</v>
      </c>
      <c r="L956" t="str">
        <v>42-SPSPA-07500938</v>
      </c>
      <c r="M956" t="str">
        <v>Campari</v>
      </c>
      <c r="N956" t="str">
        <v>Sparkling</v>
      </c>
      <c r="O956" t="str">
        <v>Cinzano</v>
      </c>
      <c r="P956" t="str">
        <v>CZS</v>
      </c>
      <c r="Q956" t="str">
        <v>Gran Cinzano Dolce</v>
      </c>
      <c r="R956" t="str">
        <v>750ml</v>
      </c>
      <c r="S956">
        <v>6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</row>
    <row r="957" spans="11:30" x14ac:dyDescent="0.3">
      <c r="K957" s="287">
        <v>3</v>
      </c>
      <c r="L957" t="str">
        <v>42-WISPA-07500884</v>
      </c>
      <c r="M957" t="str">
        <v>Campari</v>
      </c>
      <c r="N957" t="str">
        <v>Sparkling</v>
      </c>
      <c r="O957" t="str">
        <v>Cinzano</v>
      </c>
      <c r="P957" t="str">
        <v>CZS</v>
      </c>
      <c r="Q957" t="str">
        <v>Cinzano Asti Sparkling Wine</v>
      </c>
      <c r="R957" t="str">
        <v>750ml</v>
      </c>
      <c r="S957">
        <v>6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</row>
    <row r="958" spans="11:30" x14ac:dyDescent="0.3">
      <c r="K958" s="287">
        <v>3</v>
      </c>
      <c r="L958" t="str">
        <v>42-WISPA-07506398</v>
      </c>
      <c r="M958" t="str">
        <v>Campari</v>
      </c>
      <c r="N958" t="str">
        <v>Sparkling</v>
      </c>
      <c r="O958" t="str">
        <v>Cinzano</v>
      </c>
      <c r="P958" t="str">
        <v>CZS</v>
      </c>
      <c r="Q958" t="str">
        <v>Cinzano Rose Edition Sparkling Wine</v>
      </c>
      <c r="R958" t="str">
        <v>750ml</v>
      </c>
      <c r="S958">
        <v>6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</row>
    <row r="959" spans="11:30" x14ac:dyDescent="0.3">
      <c r="K959" s="287">
        <v>3</v>
      </c>
      <c r="L959" t="str">
        <v>42-WISPA-07507064</v>
      </c>
      <c r="M959" t="str">
        <v>Campari</v>
      </c>
      <c r="N959" t="str">
        <v>Sparkling</v>
      </c>
      <c r="O959" t="str">
        <v>Cinzano</v>
      </c>
      <c r="P959" t="str">
        <v>CZS</v>
      </c>
      <c r="Q959" t="str">
        <v>Cinzano To Spritz Dry Sparkling Wine</v>
      </c>
      <c r="R959" t="str">
        <v>750ml</v>
      </c>
      <c r="S959">
        <v>6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</row>
    <row r="960" spans="11:30" x14ac:dyDescent="0.3">
      <c r="K960" s="287">
        <v>3</v>
      </c>
      <c r="L960" t="str">
        <v>52-WISPA-07503752</v>
      </c>
      <c r="M960" t="str">
        <v>Independent</v>
      </c>
      <c r="N960" t="str">
        <v>Champagne</v>
      </c>
      <c r="O960" t="str">
        <v>Pommery</v>
      </c>
      <c r="P960" t="str">
        <v>POM</v>
      </c>
      <c r="Q960" t="str">
        <v>Champagne Pommery Brut Royal</v>
      </c>
      <c r="R960" t="str">
        <v>750ml</v>
      </c>
      <c r="S960">
        <v>6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</row>
    <row r="961" spans="11:30" x14ac:dyDescent="0.3">
      <c r="K961" s="287">
        <v>3</v>
      </c>
      <c r="L961" t="str">
        <v>52-WISPA-07505976</v>
      </c>
      <c r="M961" t="str">
        <v>Independent</v>
      </c>
      <c r="N961" t="str">
        <v>Champagne</v>
      </c>
      <c r="O961" t="str">
        <v>Pommery</v>
      </c>
      <c r="P961" t="str">
        <v>POM</v>
      </c>
      <c r="Q961" t="str">
        <v>Champagne Pommery Brut Rose Royal</v>
      </c>
      <c r="R961" t="str">
        <v>750ml</v>
      </c>
      <c r="S961">
        <v>6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</row>
    <row r="962" spans="11:30" x14ac:dyDescent="0.3">
      <c r="K962" s="287">
        <v>3</v>
      </c>
      <c r="L962" t="str">
        <v>52-WISPA-07509036</v>
      </c>
      <c r="M962" t="str">
        <v>Independent</v>
      </c>
      <c r="N962" t="str">
        <v>Champagne</v>
      </c>
      <c r="O962" t="str">
        <v>Pommery</v>
      </c>
      <c r="P962" t="str">
        <v>POM</v>
      </c>
      <c r="Q962" t="str">
        <v>Champagne Pommery Royal Blue Sky</v>
      </c>
      <c r="R962" t="str">
        <v>750ml</v>
      </c>
      <c r="S962">
        <v>6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</row>
    <row r="963" spans="11:30" x14ac:dyDescent="0.3">
      <c r="K963" s="287">
        <v>3</v>
      </c>
      <c r="L963" t="str">
        <v>52-WISPA-07508039</v>
      </c>
      <c r="M963" t="str">
        <v>Independent</v>
      </c>
      <c r="N963" t="str">
        <v>Champagne</v>
      </c>
      <c r="O963" t="str">
        <v>Pommery</v>
      </c>
      <c r="P963" t="str">
        <v>POM</v>
      </c>
      <c r="Q963" t="str">
        <v>Champagne Pommery Cuvee Louise 2004</v>
      </c>
      <c r="R963" t="str">
        <v>750ml</v>
      </c>
      <c r="S963">
        <v>6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</row>
    <row r="964" spans="11:30" x14ac:dyDescent="0.3">
      <c r="K964" s="287">
        <v>3</v>
      </c>
      <c r="L964" t="str">
        <v>52-WISPA-15003424</v>
      </c>
      <c r="M964" t="str">
        <v>Independent</v>
      </c>
      <c r="N964" t="str">
        <v>Champagne</v>
      </c>
      <c r="O964" t="str">
        <v>Pommery</v>
      </c>
      <c r="P964" t="str">
        <v>POM</v>
      </c>
      <c r="Q964" t="str">
        <v>Champagne Pommery Brut Royal 1.5L</v>
      </c>
      <c r="R964" t="str">
        <v>1500ml</v>
      </c>
      <c r="S964">
        <v>6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</row>
    <row r="965" spans="11:30" x14ac:dyDescent="0.3">
      <c r="K965" s="287">
        <v>3</v>
      </c>
      <c r="L965" t="str">
        <v>52-WISPA-30003356</v>
      </c>
      <c r="M965" t="str">
        <v>Independent</v>
      </c>
      <c r="N965" t="str">
        <v>Champagne</v>
      </c>
      <c r="O965" t="str">
        <v>Pommery</v>
      </c>
      <c r="P965" t="str">
        <v>POM</v>
      </c>
      <c r="Q965" t="str">
        <v>Champagne Pommery Brut Royal 3L</v>
      </c>
      <c r="R965" t="str">
        <v>3000ml</v>
      </c>
      <c r="S965">
        <v>6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</row>
    <row r="966" spans="11:30" x14ac:dyDescent="0.3">
      <c r="K966" s="287">
        <v>3</v>
      </c>
      <c r="L966" t="str">
        <v>52-WISPA-60003325</v>
      </c>
      <c r="M966" t="str">
        <v>Independent</v>
      </c>
      <c r="N966" t="str">
        <v>Champagne</v>
      </c>
      <c r="O966" t="str">
        <v>Pommery</v>
      </c>
      <c r="P966" t="str">
        <v>POM</v>
      </c>
      <c r="Q966" t="str">
        <v>Champagne Pommery Brut Royal 6L</v>
      </c>
      <c r="R966" t="str">
        <v>6000ml</v>
      </c>
      <c r="S966">
        <v>1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</row>
    <row r="967" spans="11:30" x14ac:dyDescent="0.3">
      <c r="K967" s="287">
        <v>3</v>
      </c>
      <c r="L967" t="str">
        <v>52-WISPA-90003295</v>
      </c>
      <c r="M967" t="str">
        <v>Independent</v>
      </c>
      <c r="N967" t="str">
        <v>Champagne</v>
      </c>
      <c r="O967" t="str">
        <v>Pommery</v>
      </c>
      <c r="P967" t="str">
        <v>POM</v>
      </c>
      <c r="Q967" t="str">
        <v>Champagne Pommery Brut Royal 9L</v>
      </c>
      <c r="R967" t="str">
        <v>9000ml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</row>
    <row r="968" spans="11:30" x14ac:dyDescent="0.3">
      <c r="K968" s="287">
        <v>3</v>
      </c>
      <c r="L968" t="str">
        <v>52-WISPA-07505021</v>
      </c>
      <c r="M968" t="str">
        <v>Independent</v>
      </c>
      <c r="N968" t="str">
        <v>Champagne</v>
      </c>
      <c r="O968" t="str">
        <v>Pommery</v>
      </c>
      <c r="P968" t="str">
        <v>POM</v>
      </c>
      <c r="Q968" t="str">
        <v>Champagne Pommery Silver</v>
      </c>
      <c r="R968" t="str">
        <v>750ml</v>
      </c>
      <c r="S968">
        <v>6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</row>
    <row r="969" spans="11:30" x14ac:dyDescent="0.3">
      <c r="K969" s="287">
        <v>3</v>
      </c>
      <c r="L969" t="str">
        <v>71-WISPA-07500358</v>
      </c>
      <c r="M969" t="str">
        <v>RC</v>
      </c>
      <c r="N969" t="str">
        <v>Champagne</v>
      </c>
      <c r="O969" t="str">
        <v>Telmont</v>
      </c>
      <c r="P969" t="str">
        <v>TEL</v>
      </c>
      <c r="Q969" t="str">
        <v>Champagne Telmont Sans Soufre</v>
      </c>
      <c r="R969" t="str">
        <v>750ml</v>
      </c>
      <c r="S969">
        <v>6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</row>
    <row r="970" spans="11:30" x14ac:dyDescent="0.3">
      <c r="K970" s="287">
        <v>3</v>
      </c>
      <c r="L970" t="str">
        <v>71-WISPA-07500655</v>
      </c>
      <c r="M970" t="str">
        <v>RC</v>
      </c>
      <c r="N970" t="str">
        <v>Champagne</v>
      </c>
      <c r="O970" t="str">
        <v>Telmont</v>
      </c>
      <c r="P970" t="str">
        <v>TEL</v>
      </c>
      <c r="Q970" t="str">
        <v>Champagne Telmont Vinotheque</v>
      </c>
      <c r="R970" t="str">
        <v>750ml</v>
      </c>
      <c r="S970">
        <v>6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</row>
    <row r="971" spans="11:30" x14ac:dyDescent="0.3">
      <c r="K971" s="287">
        <v>3</v>
      </c>
      <c r="L971" t="str">
        <v>71-WISPA-07500631</v>
      </c>
      <c r="M971" t="str">
        <v>RC</v>
      </c>
      <c r="N971" t="str">
        <v>Champagne</v>
      </c>
      <c r="O971" t="str">
        <v>Telmont</v>
      </c>
      <c r="P971" t="str">
        <v>TEL</v>
      </c>
      <c r="Q971" t="str">
        <v>Champagne Telmont Blanc De Blancs</v>
      </c>
      <c r="R971" t="str">
        <v>750ml</v>
      </c>
      <c r="S971">
        <v>6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</row>
    <row r="972" spans="11:30" x14ac:dyDescent="0.3">
      <c r="K972" s="287">
        <v>3</v>
      </c>
      <c r="L972" t="str">
        <v>71-WISPA-07500617</v>
      </c>
      <c r="M972" t="str">
        <v>RC</v>
      </c>
      <c r="N972" t="str">
        <v>Champagne</v>
      </c>
      <c r="O972" t="str">
        <v>Telmont</v>
      </c>
      <c r="P972" t="str">
        <v>TEL</v>
      </c>
      <c r="Q972" t="str">
        <v>Champagne Telmont Reserve Rose</v>
      </c>
      <c r="R972" t="str">
        <v>750ml</v>
      </c>
      <c r="S972">
        <v>6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</row>
    <row r="973" spans="11:30" x14ac:dyDescent="0.3">
      <c r="K973" s="287">
        <v>3</v>
      </c>
      <c r="L973" t="str">
        <v>71-WISPA-15000303</v>
      </c>
      <c r="M973" t="str">
        <v>RC</v>
      </c>
      <c r="N973" t="str">
        <v>Champagne</v>
      </c>
      <c r="O973" t="str">
        <v>Telmont</v>
      </c>
      <c r="P973" t="str">
        <v>TEL</v>
      </c>
      <c r="Q973" t="str">
        <v>Champagne Telmont Reserve Rose 1.5L</v>
      </c>
      <c r="R973" t="str">
        <v>1500ml</v>
      </c>
      <c r="S973">
        <v>3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</row>
    <row r="974" spans="11:30" x14ac:dyDescent="0.3">
      <c r="K974" s="287">
        <v>3</v>
      </c>
      <c r="L974" t="str">
        <v>71-WISPA-07500211</v>
      </c>
      <c r="M974" t="str">
        <v>RC</v>
      </c>
      <c r="N974" t="str">
        <v>Champagne</v>
      </c>
      <c r="O974" t="str">
        <v>Telmont</v>
      </c>
      <c r="P974" t="str">
        <v>TEL</v>
      </c>
      <c r="Q974" t="str">
        <v>Champagne Telmont Reserve Brut</v>
      </c>
      <c r="R974" t="str">
        <v>750ml</v>
      </c>
      <c r="S974">
        <v>6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</row>
    <row r="975" spans="11:30" x14ac:dyDescent="0.3">
      <c r="K975" s="287">
        <v>3</v>
      </c>
      <c r="L975" t="str">
        <v>71-WISPA-15000297</v>
      </c>
      <c r="M975" t="str">
        <v>RC</v>
      </c>
      <c r="N975" t="str">
        <v>Champagne</v>
      </c>
      <c r="O975" t="str">
        <v>Telmont</v>
      </c>
      <c r="P975" t="str">
        <v>TEL</v>
      </c>
      <c r="Q975" t="str">
        <v>Champagne Telmont Reserve Brut 1.5L</v>
      </c>
      <c r="R975" t="str">
        <v>1500ml</v>
      </c>
      <c r="S975">
        <v>3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</row>
    <row r="976" spans="11:30" x14ac:dyDescent="0.3">
      <c r="K976" s="287">
        <v>3</v>
      </c>
      <c r="L976" t="str">
        <v>71-WISPA-30000556</v>
      </c>
      <c r="M976" t="str">
        <v>RC</v>
      </c>
      <c r="N976" t="str">
        <v>Champagne</v>
      </c>
      <c r="O976" t="str">
        <v>Telmont</v>
      </c>
      <c r="P976" t="str">
        <v>TEL</v>
      </c>
      <c r="Q976" t="str">
        <v>Champagne Telmont Reserve Brut 3L</v>
      </c>
      <c r="R976" t="str">
        <v>3000ml</v>
      </c>
      <c r="S976">
        <v>1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</row>
    <row r="977" spans="11:30" x14ac:dyDescent="0.3">
      <c r="K977" s="287">
        <v>3</v>
      </c>
      <c r="L977" t="str">
        <v>71-WISPA-60000570</v>
      </c>
      <c r="M977" t="str">
        <v>RC</v>
      </c>
      <c r="N977" t="str">
        <v>Champagne</v>
      </c>
      <c r="O977" t="str">
        <v>Telmont</v>
      </c>
      <c r="P977" t="str">
        <v>TEL</v>
      </c>
      <c r="Q977" t="str">
        <v>Champagne Telmont Reserve Brut 6L</v>
      </c>
      <c r="R977" t="str">
        <v>6000ml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</row>
    <row r="978" spans="11:30" x14ac:dyDescent="0.3">
      <c r="K978" s="287">
        <v>3</v>
      </c>
      <c r="L978" t="str">
        <v>35-SPLIQ-07003779</v>
      </c>
      <c r="M978" t="str">
        <v>Campari</v>
      </c>
      <c r="N978" t="str">
        <v>Liqueur</v>
      </c>
      <c r="O978" t="str">
        <v>Grand Marnier</v>
      </c>
      <c r="P978" t="str">
        <v>GMN</v>
      </c>
      <c r="Q978" t="str">
        <v>Grand Marnier Liqueur</v>
      </c>
      <c r="R978" t="str">
        <v>700ml</v>
      </c>
      <c r="S978">
        <v>12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</row>
    <row r="979" spans="11:30" x14ac:dyDescent="0.3">
      <c r="K979" s="287">
        <v>3</v>
      </c>
      <c r="L979" t="str">
        <v>99-SL001-07000012</v>
      </c>
      <c r="M979" t="str">
        <v>Branca</v>
      </c>
      <c r="N979" t="str">
        <v>Bitter</v>
      </c>
      <c r="O979" t="str">
        <v>Fernet</v>
      </c>
      <c r="P979" t="str">
        <v>BRC</v>
      </c>
      <c r="Q979" t="str">
        <v>Fernet Branca Bitters 700ml</v>
      </c>
      <c r="R979" t="str">
        <v>700ml</v>
      </c>
      <c r="S979">
        <v>6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</row>
    <row r="980" spans="11:30" x14ac:dyDescent="0.3">
      <c r="K980" s="287">
        <v>3</v>
      </c>
      <c r="L980" t="str">
        <v>77-SPLIQ-07502863</v>
      </c>
      <c r="M980" t="str">
        <v>Branca</v>
      </c>
      <c r="N980" t="str">
        <v>Liqueur</v>
      </c>
      <c r="O980" t="str">
        <v>Fernet</v>
      </c>
      <c r="P980" t="str">
        <v>BRC</v>
      </c>
      <c r="Q980" t="str">
        <v>Branca Fernet Liqueur 750 ML.</v>
      </c>
      <c r="R980" t="str">
        <v>750ml</v>
      </c>
      <c r="S980">
        <v>6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</row>
    <row r="981" spans="11:30" x14ac:dyDescent="0.3">
      <c r="K981" s="287">
        <v>3</v>
      </c>
      <c r="L981" t="str">
        <v>77-SPLIQ-10002849</v>
      </c>
      <c r="M981" t="str">
        <v>Branca</v>
      </c>
      <c r="N981" t="str">
        <v>Liqueur</v>
      </c>
      <c r="O981" t="str">
        <v>Fernet</v>
      </c>
      <c r="P981" t="str">
        <v>BRC</v>
      </c>
      <c r="Q981" t="str">
        <v>Branca Fernet Liqueur</v>
      </c>
      <c r="R981" t="str">
        <v>1000ml</v>
      </c>
      <c r="S981">
        <v>6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</row>
    <row r="982" spans="11:30" x14ac:dyDescent="0.3">
      <c r="K982" s="287">
        <v>3</v>
      </c>
      <c r="L982" t="str">
        <v>77-SPVER-10002072</v>
      </c>
      <c r="M982" t="str">
        <v>Branca</v>
      </c>
      <c r="N982" t="str">
        <v>Vermouth</v>
      </c>
      <c r="O982" t="str">
        <v>CARPANO</v>
      </c>
      <c r="P982" t="str">
        <v>BRC</v>
      </c>
      <c r="Q982" t="str">
        <v>Carpano Classico Vermouth</v>
      </c>
      <c r="R982" t="str">
        <v>1000ml</v>
      </c>
      <c r="S982">
        <v>6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</row>
    <row r="983" spans="11:30" x14ac:dyDescent="0.3">
      <c r="K983" s="287">
        <v>3</v>
      </c>
      <c r="L983" t="str">
        <v>77-SPVER-10002157</v>
      </c>
      <c r="M983" t="str">
        <v>Branca</v>
      </c>
      <c r="N983" t="str">
        <v>Vermouth</v>
      </c>
      <c r="O983" t="str">
        <v>CARPANO</v>
      </c>
      <c r="P983" t="str">
        <v>BRC</v>
      </c>
      <c r="Q983" t="str">
        <v>Carpano Bianco Vermouth</v>
      </c>
      <c r="R983" t="str">
        <v>1000ml</v>
      </c>
      <c r="S983">
        <v>6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</row>
    <row r="984" spans="11:30" x14ac:dyDescent="0.3">
      <c r="K984" s="287">
        <v>3</v>
      </c>
      <c r="L984" t="str">
        <v>77-SPVER-10003420</v>
      </c>
      <c r="M984" t="str">
        <v>Branca</v>
      </c>
      <c r="N984" t="str">
        <v>Vermouth</v>
      </c>
      <c r="O984" t="str">
        <v>CARPANO</v>
      </c>
      <c r="P984" t="str">
        <v>BRC</v>
      </c>
      <c r="Q984" t="str">
        <v>Carpano Antica Formula Vermnouth</v>
      </c>
      <c r="R984" t="str">
        <v>1000ml</v>
      </c>
      <c r="S984">
        <v>6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</row>
    <row r="985" spans="11:30" x14ac:dyDescent="0.3">
      <c r="K985" s="287">
        <v>3</v>
      </c>
      <c r="L985" t="str">
        <v>77-SPVER-10006704</v>
      </c>
      <c r="M985" t="str">
        <v>Branca</v>
      </c>
      <c r="N985" t="str">
        <v>Vermouth</v>
      </c>
      <c r="O985" t="str">
        <v>CARPANO</v>
      </c>
      <c r="P985" t="str">
        <v>BRC</v>
      </c>
      <c r="Q985" t="str">
        <v>Carpano Dry Vermouth</v>
      </c>
      <c r="R985" t="str">
        <v>1000ml</v>
      </c>
      <c r="S985">
        <v>6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</row>
    <row r="986" spans="11:30" x14ac:dyDescent="0.3">
      <c r="K986" s="287">
        <v>3</v>
      </c>
      <c r="L986" t="str">
        <v>77-SPVER-10001884</v>
      </c>
      <c r="M986" t="str">
        <v>Branca</v>
      </c>
      <c r="N986" t="str">
        <v>Vermouth</v>
      </c>
      <c r="O986" t="str">
        <v>Branca</v>
      </c>
      <c r="P986" t="str">
        <v>BRC</v>
      </c>
      <c r="Q986" t="str">
        <v>Carpano Punt E Mes</v>
      </c>
      <c r="R986" t="str">
        <v>1000ml</v>
      </c>
      <c r="S986">
        <v>6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</row>
    <row r="987" spans="11:30" x14ac:dyDescent="0.3">
      <c r="K987" s="287">
        <v>3</v>
      </c>
      <c r="L987" t="str">
        <v>35-SPLIQ-07009887</v>
      </c>
      <c r="M987" t="str">
        <v>Campari</v>
      </c>
      <c r="N987" t="str">
        <v>Liqueur</v>
      </c>
      <c r="O987" t="str">
        <v>Grand Marnier</v>
      </c>
      <c r="P987" t="str">
        <v>GMN</v>
      </c>
      <c r="Q987" t="str">
        <v>Grand Marnier Cuvee Du Centenaire Liqueur</v>
      </c>
      <c r="R987" t="str">
        <v>700ml</v>
      </c>
      <c r="S987">
        <v>6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</row>
    <row r="988" spans="11:30" x14ac:dyDescent="0.3">
      <c r="K988" s="287">
        <v>3</v>
      </c>
      <c r="L988" t="str">
        <v>67-SPVOD-07007453</v>
      </c>
      <c r="M988" t="str">
        <v>Independent</v>
      </c>
      <c r="N988" t="str">
        <v>Vodka</v>
      </c>
      <c r="O988" t="str">
        <v>Lady Trieu</v>
      </c>
      <c r="P988" t="str">
        <v>LDT</v>
      </c>
      <c r="Q988" t="str">
        <v>Nhau Vietnamese Rice Vodka</v>
      </c>
      <c r="R988" t="str">
        <v>700ml</v>
      </c>
      <c r="S988">
        <v>6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</row>
    <row r="989" spans="11:30" x14ac:dyDescent="0.3">
      <c r="K989" s="287">
        <v>3</v>
      </c>
      <c r="L989" t="str">
        <v>01-SPVOD-07000328</v>
      </c>
      <c r="M989" t="str">
        <v>Lucas Bols</v>
      </c>
      <c r="N989" t="str">
        <v>Vodka</v>
      </c>
      <c r="O989" t="str">
        <v>Bols Vodka</v>
      </c>
      <c r="P989" t="str">
        <v>BLV</v>
      </c>
      <c r="Q989" t="str">
        <v>Bols Vodka 700 ml</v>
      </c>
      <c r="R989" t="str">
        <v>700ml</v>
      </c>
      <c r="S989">
        <v>12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</row>
    <row r="990" spans="11:30" x14ac:dyDescent="0.3">
      <c r="K990" s="287">
        <v>3</v>
      </c>
      <c r="L990" t="str">
        <v>01-SPVOD-10000311</v>
      </c>
      <c r="M990" t="str">
        <v>Lucas Bols</v>
      </c>
      <c r="N990" t="str">
        <v>Vodka</v>
      </c>
      <c r="O990" t="str">
        <v>Bols Vodka</v>
      </c>
      <c r="P990" t="str">
        <v>BLV</v>
      </c>
      <c r="Q990" t="str">
        <v>Bols Vodka 1L</v>
      </c>
      <c r="R990" t="str">
        <v>1000ml</v>
      </c>
      <c r="S990">
        <v>6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</row>
    <row r="991" spans="11:30" x14ac:dyDescent="0.3">
      <c r="K991" s="287">
        <v>3</v>
      </c>
      <c r="L991" t="str">
        <v>04-23MDC-07000151</v>
      </c>
      <c r="M991" t="str">
        <v>Edrington</v>
      </c>
      <c r="N991" t="str">
        <v>Whisky</v>
      </c>
      <c r="O991" t="str">
        <v>The Macallan</v>
      </c>
      <c r="P991" t="str">
        <v>MAC</v>
      </c>
      <c r="Q991" t="str">
        <v>The Macallan M Scotch Whisky (2023)</v>
      </c>
      <c r="R991" t="str">
        <v>700ml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</row>
    <row r="992" spans="11:30" x14ac:dyDescent="0.3">
      <c r="K992" s="287">
        <v>3</v>
      </c>
      <c r="L992" t="str">
        <v>04-SPWHI-07001872</v>
      </c>
      <c r="M992" t="str">
        <v>Edrington</v>
      </c>
      <c r="N992" t="str">
        <v>Whisky</v>
      </c>
      <c r="O992" t="str">
        <v>The Macallan</v>
      </c>
      <c r="P992" t="str">
        <v>MAC</v>
      </c>
      <c r="Q992" t="str">
        <v>The Macallan Classic Cut 2022 Whisky</v>
      </c>
      <c r="R992" t="str">
        <v>700ml</v>
      </c>
      <c r="S992">
        <v>12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</row>
    <row r="993" spans="11:30" x14ac:dyDescent="0.3">
      <c r="K993" s="287">
        <v>3</v>
      </c>
      <c r="L993" t="str">
        <v>04-SPWHI-07002668</v>
      </c>
      <c r="M993" t="str">
        <v>Edrington</v>
      </c>
      <c r="N993" t="str">
        <v>Whisky</v>
      </c>
      <c r="O993" t="str">
        <v>The Macallan</v>
      </c>
      <c r="P993" t="str">
        <v>MAC</v>
      </c>
      <c r="Q993" t="str">
        <v>The Macallan Edition NO 1 Whisky</v>
      </c>
      <c r="R993" t="str">
        <v>700ml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</row>
    <row r="994" spans="11:30" x14ac:dyDescent="0.3">
      <c r="K994" s="287">
        <v>3</v>
      </c>
      <c r="L994" t="str">
        <v>04-SPWHI-07002910</v>
      </c>
      <c r="M994" t="str">
        <v>Edrington</v>
      </c>
      <c r="N994" t="str">
        <v>Whisky</v>
      </c>
      <c r="O994" t="str">
        <v>The Macallan</v>
      </c>
      <c r="P994" t="str">
        <v>MAC</v>
      </c>
      <c r="Q994" t="str">
        <v>The Macallan Edition NO 2 Whisky</v>
      </c>
      <c r="R994" t="str">
        <v>700ml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</row>
    <row r="995" spans="11:30" x14ac:dyDescent="0.3">
      <c r="K995" s="287">
        <v>3</v>
      </c>
      <c r="L995" t="str">
        <v>04-SPWHI-07004105</v>
      </c>
      <c r="M995" t="str">
        <v>Edrington</v>
      </c>
      <c r="N995" t="str">
        <v>Whisky</v>
      </c>
      <c r="O995" t="str">
        <v>The Macallan</v>
      </c>
      <c r="P995" t="str">
        <v>MAC</v>
      </c>
      <c r="Q995" t="str">
        <v>The Macallan Edition NO 3 Whisky</v>
      </c>
      <c r="R995" t="str">
        <v>700ml</v>
      </c>
      <c r="S995">
        <v>12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</row>
    <row r="996" spans="11:30" x14ac:dyDescent="0.3">
      <c r="K996" s="287">
        <v>3</v>
      </c>
      <c r="L996" t="str">
        <v>04-SPWHI-07005591</v>
      </c>
      <c r="M996" t="str">
        <v>Edrington</v>
      </c>
      <c r="N996" t="str">
        <v>Whisky</v>
      </c>
      <c r="O996" t="str">
        <v>The Macallan</v>
      </c>
      <c r="P996" t="str">
        <v>MAC</v>
      </c>
      <c r="Q996" t="str">
        <v>The Macallan Edition NO 4 Whisky</v>
      </c>
      <c r="R996" t="str">
        <v>700ml</v>
      </c>
      <c r="S996">
        <v>12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</row>
    <row r="997" spans="11:30" x14ac:dyDescent="0.3">
      <c r="K997" s="287">
        <v>3</v>
      </c>
      <c r="L997" t="str">
        <v>04-SPWHI-07007126</v>
      </c>
      <c r="M997" t="str">
        <v>Edrington</v>
      </c>
      <c r="N997" t="str">
        <v>Whisky</v>
      </c>
      <c r="O997" t="str">
        <v>The Macallan</v>
      </c>
      <c r="P997" t="str">
        <v>MAC</v>
      </c>
      <c r="Q997" t="str">
        <v>The Macallan 18 Years Old</v>
      </c>
      <c r="R997" t="str">
        <v>700ml</v>
      </c>
      <c r="S997">
        <v>6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</row>
    <row r="998" spans="11:30" x14ac:dyDescent="0.3">
      <c r="K998" s="287">
        <v>3</v>
      </c>
      <c r="L998" t="str">
        <v>04-SPWHI-07008059</v>
      </c>
      <c r="M998" t="str">
        <v>Edrington</v>
      </c>
      <c r="N998" t="str">
        <v>Whisky</v>
      </c>
      <c r="O998" t="str">
        <v>The Macallan</v>
      </c>
      <c r="P998" t="str">
        <v>MAC</v>
      </c>
      <c r="Q998" t="str">
        <v>The Macallan Edition NO.5 Whisky</v>
      </c>
      <c r="R998" t="str">
        <v>700ml</v>
      </c>
      <c r="S998">
        <v>12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</row>
    <row r="999" spans="11:30" x14ac:dyDescent="0.3">
      <c r="K999" s="287">
        <v>3</v>
      </c>
      <c r="L999" t="str">
        <v>04-SPWHI-07009285</v>
      </c>
      <c r="M999" t="str">
        <v>Edrington</v>
      </c>
      <c r="N999" t="str">
        <v>Whisky</v>
      </c>
      <c r="O999" t="str">
        <v>The Macallan</v>
      </c>
      <c r="P999" t="str">
        <v>MAC</v>
      </c>
      <c r="Q999" t="str">
        <v>The Macallan Edition NO 6 Whisky</v>
      </c>
      <c r="R999" t="str">
        <v>700ml</v>
      </c>
      <c r="S999">
        <v>12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</row>
    <row r="1000" spans="11:30" x14ac:dyDescent="0.3">
      <c r="K1000" s="287">
        <v>3</v>
      </c>
      <c r="L1000" t="str">
        <v>04-SPWHI-4200GSET</v>
      </c>
      <c r="M1000" t="str">
        <v>Edrington</v>
      </c>
      <c r="N1000" t="str">
        <v>Whisky</v>
      </c>
      <c r="O1000" t="str">
        <v>The Macallan</v>
      </c>
      <c r="P1000" t="str">
        <v>MAC</v>
      </c>
      <c r="Q1000" t="str">
        <v>The Macallan Edition Gift Set</v>
      </c>
      <c r="R1000" t="str">
        <v>4200ml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</row>
    <row r="1001" spans="11:30" x14ac:dyDescent="0.3">
      <c r="K1001" s="287">
        <v>3</v>
      </c>
      <c r="L1001" t="str">
        <v>06-SPWHI-07004082</v>
      </c>
      <c r="M1001" t="str">
        <v>Edrington</v>
      </c>
      <c r="N1001" t="str">
        <v>Whisky</v>
      </c>
      <c r="O1001" t="str">
        <v>Naked</v>
      </c>
      <c r="P1001" t="str">
        <v>NAK</v>
      </c>
      <c r="Q1001" t="str">
        <v>Naked Grouse Blended Malt Scotch Whisky</v>
      </c>
      <c r="R1001" t="str">
        <v>700ml</v>
      </c>
      <c r="S1001">
        <v>6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</row>
    <row r="1002" spans="11:30" x14ac:dyDescent="0.3">
      <c r="K1002" s="287">
        <v>3</v>
      </c>
      <c r="L1002" t="str">
        <v>13-SPGIN-07007377</v>
      </c>
      <c r="M1002" t="str">
        <v>Edrington</v>
      </c>
      <c r="N1002" t="str">
        <v>Gin</v>
      </c>
      <c r="O1002" t="str">
        <v>NO.3</v>
      </c>
      <c r="P1002" t="str">
        <v>NO3</v>
      </c>
      <c r="Q1002" t="str">
        <v>No.3 London Dry Organic Gin</v>
      </c>
      <c r="R1002" t="str">
        <v>700ml</v>
      </c>
      <c r="S1002">
        <v>6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</row>
    <row r="1003" spans="11:30" x14ac:dyDescent="0.3">
      <c r="K1003" s="287">
        <v>3</v>
      </c>
      <c r="L1003" t="str">
        <v>15-SPLIQ-07000154</v>
      </c>
      <c r="M1003" t="str">
        <v>Licor 43</v>
      </c>
      <c r="N1003" t="str">
        <v>Liqueur</v>
      </c>
      <c r="O1003" t="str">
        <v>Licor 43</v>
      </c>
      <c r="P1003" t="str">
        <v>LIC</v>
      </c>
      <c r="Q1003" t="str">
        <v>Licor 43</v>
      </c>
      <c r="R1003" t="str">
        <v>700ml</v>
      </c>
      <c r="S1003">
        <v>6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</row>
    <row r="1004" spans="11:30" x14ac:dyDescent="0.3">
      <c r="K1004" s="287">
        <v>3</v>
      </c>
      <c r="L1004" t="str">
        <v>18-SPGIN-05000467</v>
      </c>
      <c r="M1004" t="str">
        <v>Ferdinand'S</v>
      </c>
      <c r="N1004" t="str">
        <v>Gin</v>
      </c>
      <c r="O1004" t="str">
        <v>Ferdinand's</v>
      </c>
      <c r="P1004" t="str">
        <v>FER</v>
      </c>
      <c r="Q1004" t="str">
        <v>Ferdinand'S Saar Dry Gin</v>
      </c>
      <c r="R1004" t="str">
        <v>500ml</v>
      </c>
      <c r="S1004">
        <v>6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</row>
    <row r="1005" spans="11:30" x14ac:dyDescent="0.3">
      <c r="K1005" s="287">
        <v>3</v>
      </c>
      <c r="L1005" t="str">
        <v>20-06TEQ-07001315</v>
      </c>
      <c r="M1005" t="str">
        <v>Proximo</v>
      </c>
      <c r="N1005" t="str">
        <v>Tequila</v>
      </c>
      <c r="O1005" t="str">
        <v>Jose Cuervo</v>
      </c>
      <c r="P1005" t="str">
        <v>JOC</v>
      </c>
      <c r="Q1005" t="str">
        <v>Jose Cuervo Especial Silver Tequila 35%</v>
      </c>
      <c r="R1005" t="str">
        <v>700ml</v>
      </c>
      <c r="S1005">
        <v>6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</row>
    <row r="1006" spans="11:30" x14ac:dyDescent="0.3">
      <c r="K1006" s="287">
        <v>3</v>
      </c>
      <c r="L1006" t="str">
        <v>20-06TEQ-07002302</v>
      </c>
      <c r="M1006" t="str">
        <v>Proximo</v>
      </c>
      <c r="N1006" t="str">
        <v>Tequila</v>
      </c>
      <c r="O1006" t="str">
        <v>Jose Cuervo</v>
      </c>
      <c r="P1006" t="str">
        <v>JOC</v>
      </c>
      <c r="Q1006" t="str">
        <v>Jose Cuervo Especial Silver Tequila</v>
      </c>
      <c r="R1006" t="str">
        <v>700ml</v>
      </c>
      <c r="S1006">
        <v>6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</row>
    <row r="1007" spans="11:30" x14ac:dyDescent="0.3">
      <c r="K1007" s="287">
        <v>3</v>
      </c>
      <c r="L1007" t="str">
        <v>20-23SIL-07502322</v>
      </c>
      <c r="M1007" t="str">
        <v>Proximo</v>
      </c>
      <c r="N1007" t="str">
        <v>Tequila</v>
      </c>
      <c r="O1007" t="str">
        <v>Jose Cuervo</v>
      </c>
      <c r="P1007" t="str">
        <v>JOC</v>
      </c>
      <c r="Q1007" t="str">
        <v>Jose Cuervo Especial Silver Tequila Limited 2023</v>
      </c>
      <c r="R1007" t="str">
        <v>750ml</v>
      </c>
      <c r="S1007">
        <v>12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</row>
    <row r="1008" spans="11:30" x14ac:dyDescent="0.3">
      <c r="K1008" s="287">
        <v>3</v>
      </c>
      <c r="L1008" t="str">
        <v>20-SPTEQ-10001346</v>
      </c>
      <c r="M1008" t="str">
        <v>Proximo</v>
      </c>
      <c r="N1008" t="str">
        <v>Tequila</v>
      </c>
      <c r="O1008" t="str">
        <v>Jose Cuervo</v>
      </c>
      <c r="P1008" t="str">
        <v>JOC</v>
      </c>
      <c r="Q1008" t="str">
        <v>Jose Cuervo Especial Reposado Tequila 1L</v>
      </c>
      <c r="R1008" t="str">
        <v>1000ml</v>
      </c>
      <c r="S1008">
        <v>12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</row>
    <row r="1009" spans="11:30" x14ac:dyDescent="0.3">
      <c r="K1009" s="287">
        <v>3</v>
      </c>
      <c r="L1009" t="str">
        <v>20-SPTEQ-03752302</v>
      </c>
      <c r="M1009" t="str">
        <v>Proximo</v>
      </c>
      <c r="N1009" t="str">
        <v>Tequila</v>
      </c>
      <c r="O1009" t="str">
        <v>Jose Cuervo</v>
      </c>
      <c r="P1009" t="str">
        <v>JOC</v>
      </c>
      <c r="Q1009" t="str">
        <v>Jose Cuervo Especial Silver Tequila</v>
      </c>
      <c r="R1009" t="str">
        <v>375ml</v>
      </c>
      <c r="S1009">
        <v>12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</row>
    <row r="1010" spans="11:30" x14ac:dyDescent="0.3">
      <c r="K1010" s="287">
        <v>3</v>
      </c>
      <c r="L1010" t="str">
        <v>20-SPTEQ-10001353</v>
      </c>
      <c r="M1010" t="str">
        <v>Proximo</v>
      </c>
      <c r="N1010" t="str">
        <v>Tequila</v>
      </c>
      <c r="O1010" t="str">
        <v>Jose Cuervo</v>
      </c>
      <c r="P1010" t="str">
        <v>JOC</v>
      </c>
      <c r="Q1010" t="str">
        <v>Jose Cuervo Especial Silver Tequila 1L</v>
      </c>
      <c r="R1010" t="str">
        <v>1000ml</v>
      </c>
      <c r="S1010">
        <v>12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</row>
    <row r="1011" spans="11:30" x14ac:dyDescent="0.3">
      <c r="K1011" s="287">
        <v>3</v>
      </c>
      <c r="L1011" t="str">
        <v>20-SPTEQ-07001308</v>
      </c>
      <c r="M1011" t="str">
        <v>Proximo</v>
      </c>
      <c r="N1011" t="str">
        <v>Tequila</v>
      </c>
      <c r="O1011" t="str">
        <v>Jose Cuervo</v>
      </c>
      <c r="P1011" t="str">
        <v>JOC</v>
      </c>
      <c r="Q1011" t="str">
        <v>Jose Cuervo Especial Reposado Tequila 35%</v>
      </c>
      <c r="R1011" t="str">
        <v>700ml</v>
      </c>
      <c r="S1011">
        <v>12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</row>
    <row r="1012" spans="11:30" x14ac:dyDescent="0.3">
      <c r="K1012" s="287">
        <v>3</v>
      </c>
      <c r="L1012" t="str">
        <v>20-SPTEQ-07001315</v>
      </c>
      <c r="M1012" t="str">
        <v>Proximo</v>
      </c>
      <c r="N1012" t="str">
        <v>Tequila</v>
      </c>
      <c r="O1012" t="str">
        <v>Jose Cuervo</v>
      </c>
      <c r="P1012" t="str">
        <v>JOC</v>
      </c>
      <c r="Q1012" t="str">
        <v>Jose Cuervo Especial Silver Tequila 35%</v>
      </c>
      <c r="R1012" t="str">
        <v>700ml</v>
      </c>
      <c r="S1012">
        <v>12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</row>
    <row r="1013" spans="11:30" x14ac:dyDescent="0.3">
      <c r="K1013" s="287">
        <v>3</v>
      </c>
      <c r="L1013" t="str">
        <v>20-SPTEQ-07002138</v>
      </c>
      <c r="M1013" t="str">
        <v>Proximo</v>
      </c>
      <c r="N1013" t="str">
        <v>Tequila</v>
      </c>
      <c r="O1013" t="str">
        <v>Jose Cuervo</v>
      </c>
      <c r="P1013" t="str">
        <v>JOC</v>
      </c>
      <c r="Q1013" t="str">
        <v>Jose Cuervo Especial Reposado Tequila</v>
      </c>
      <c r="R1013" t="str">
        <v>700ml</v>
      </c>
      <c r="S1013">
        <v>6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</row>
    <row r="1014" spans="11:30" x14ac:dyDescent="0.3">
      <c r="K1014" s="287">
        <v>3</v>
      </c>
      <c r="L1014" t="str">
        <v>20-SPTEQ-07007282</v>
      </c>
      <c r="M1014" t="str">
        <v>Proximo</v>
      </c>
      <c r="N1014" t="str">
        <v>Tequila</v>
      </c>
      <c r="O1014" t="str">
        <v>Jose Cuervo</v>
      </c>
      <c r="P1014" t="str">
        <v>JOC</v>
      </c>
      <c r="Q1014" t="str">
        <v>Jose Cuervo Tradicional Blanco Tequila 40%</v>
      </c>
      <c r="R1014" t="str">
        <v>700ml</v>
      </c>
      <c r="S1014">
        <v>6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</row>
    <row r="1015" spans="11:30" x14ac:dyDescent="0.3">
      <c r="K1015" s="287">
        <v>3</v>
      </c>
      <c r="L1015" t="str">
        <v>20-SPTEQ-07007299</v>
      </c>
      <c r="M1015" t="str">
        <v>Proximo</v>
      </c>
      <c r="N1015" t="str">
        <v>Tequila</v>
      </c>
      <c r="O1015" t="str">
        <v>Jose Cuervo</v>
      </c>
      <c r="P1015" t="str">
        <v>JOC</v>
      </c>
      <c r="Q1015" t="str">
        <v>Jose Cuervo Tradicional Reposado Tequila 40%</v>
      </c>
      <c r="R1015" t="str">
        <v>700ml</v>
      </c>
      <c r="S1015">
        <v>6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</row>
    <row r="1016" spans="11:30" x14ac:dyDescent="0.3">
      <c r="K1016" s="287">
        <v>3</v>
      </c>
      <c r="L1016" t="str">
        <v>23-SPPAC-07000114</v>
      </c>
      <c r="M1016" t="str">
        <v>Proximo</v>
      </c>
      <c r="N1016" t="str">
        <v>Whisky</v>
      </c>
      <c r="O1016" t="str">
        <v>Bushmills</v>
      </c>
      <c r="P1016" t="str">
        <v>BUM</v>
      </c>
      <c r="Q1016" t="str">
        <v>Bushmills Black Bush Gift Pack</v>
      </c>
      <c r="R1016" t="str">
        <v>700ml</v>
      </c>
      <c r="S1016">
        <v>3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</row>
    <row r="1017" spans="11:30" x14ac:dyDescent="0.3">
      <c r="K1017" s="287">
        <v>3</v>
      </c>
      <c r="L1017" t="str">
        <v>23-SPWHI-10001085</v>
      </c>
      <c r="M1017" t="str">
        <v>Proximo</v>
      </c>
      <c r="N1017" t="str">
        <v>Whisky</v>
      </c>
      <c r="O1017" t="str">
        <v>Bushmills</v>
      </c>
      <c r="P1017" t="str">
        <v>BUM</v>
      </c>
      <c r="Q1017" t="str">
        <v>Bushmills Irish Whiskey 1L</v>
      </c>
      <c r="R1017" t="str">
        <v>1000ml</v>
      </c>
      <c r="S1017">
        <v>6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</row>
    <row r="1018" spans="11:30" x14ac:dyDescent="0.3">
      <c r="K1018" s="287">
        <v>3</v>
      </c>
      <c r="L1018" t="str">
        <v>23-SPWHI-10000070</v>
      </c>
      <c r="M1018" t="str">
        <v>Proximo</v>
      </c>
      <c r="N1018" t="str">
        <v>Whisky</v>
      </c>
      <c r="O1018" t="str">
        <v>Bushmills</v>
      </c>
      <c r="P1018" t="str">
        <v>BUM</v>
      </c>
      <c r="Q1018" t="str">
        <v>Bushmills Black Bush Irish Whiskey 1L</v>
      </c>
      <c r="R1018" t="str">
        <v>1000ml</v>
      </c>
      <c r="S1018">
        <v>6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</row>
    <row r="1019" spans="11:30" x14ac:dyDescent="0.3">
      <c r="K1019" s="287">
        <v>3</v>
      </c>
      <c r="L1019" t="str">
        <v>24-06BRA-07005366</v>
      </c>
      <c r="M1019" t="str">
        <v>Remy Cointreau</v>
      </c>
      <c r="N1019" t="str">
        <v>Cognac</v>
      </c>
      <c r="O1019" t="str">
        <v>Remy</v>
      </c>
      <c r="P1019" t="str">
        <v>RMM</v>
      </c>
      <c r="Q1019" t="str">
        <v>Remy Martin 1738 Cognac</v>
      </c>
      <c r="R1019" t="str">
        <v>700ml</v>
      </c>
      <c r="S1019">
        <v>6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</row>
    <row r="1020" spans="11:30" x14ac:dyDescent="0.3">
      <c r="K1020" s="287">
        <v>3</v>
      </c>
      <c r="L1020" t="str">
        <v>24-12CNY-07002784</v>
      </c>
      <c r="M1020" t="str">
        <v>Remy Cointreau</v>
      </c>
      <c r="N1020" t="str">
        <v>Cognac</v>
      </c>
      <c r="O1020" t="str">
        <v>Remy</v>
      </c>
      <c r="P1020" t="str">
        <v>RMM</v>
      </c>
      <c r="Q1020" t="str">
        <v>Remy Martin Vsop (CNY24)</v>
      </c>
      <c r="R1020" t="str">
        <v>700ml</v>
      </c>
      <c r="S1020">
        <v>12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</row>
    <row r="1021" spans="11:30" x14ac:dyDescent="0.3">
      <c r="K1021" s="287">
        <v>3</v>
      </c>
      <c r="L1021" t="str">
        <v>24-23CNY-07002159</v>
      </c>
      <c r="M1021" t="str">
        <v>Remy Cointreau</v>
      </c>
      <c r="N1021" t="str">
        <v>Cognac</v>
      </c>
      <c r="O1021" t="str">
        <v>Remy</v>
      </c>
      <c r="P1021" t="str">
        <v>RMM</v>
      </c>
      <c r="Q1021" t="str">
        <v>Remy Martin XO Cognac (CNY23)</v>
      </c>
      <c r="R1021" t="str">
        <v>700ml</v>
      </c>
      <c r="S1021">
        <v>6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</row>
    <row r="1022" spans="11:30" x14ac:dyDescent="0.3">
      <c r="K1022" s="287">
        <v>3</v>
      </c>
      <c r="L1022" t="str">
        <v>24-23EOY-07002067</v>
      </c>
      <c r="M1022" t="str">
        <v>Remy Cointreau</v>
      </c>
      <c r="N1022" t="str">
        <v>Cognac</v>
      </c>
      <c r="O1022" t="str">
        <v>Remy</v>
      </c>
      <c r="P1022" t="str">
        <v>RMM</v>
      </c>
      <c r="Q1022" t="str">
        <v>Remy Martin Vsop (EOY23)</v>
      </c>
      <c r="R1022" t="str">
        <v>700ml</v>
      </c>
      <c r="S1022">
        <v>6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</row>
    <row r="1023" spans="11:30" x14ac:dyDescent="0.3">
      <c r="K1023" s="287">
        <v>3</v>
      </c>
      <c r="L1023" t="str">
        <v>24-23EOY-07002081</v>
      </c>
      <c r="M1023" t="str">
        <v>Remy Cointreau</v>
      </c>
      <c r="N1023" t="str">
        <v>Cognac</v>
      </c>
      <c r="O1023" t="str">
        <v>Remy</v>
      </c>
      <c r="P1023" t="str">
        <v>RMM</v>
      </c>
      <c r="Q1023" t="str">
        <v>Remy Martin 1738 (EOY23)</v>
      </c>
      <c r="R1023" t="str">
        <v>700ml</v>
      </c>
      <c r="S1023">
        <v>6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</row>
    <row r="1024" spans="11:30" x14ac:dyDescent="0.3">
      <c r="K1024" s="287">
        <v>3</v>
      </c>
      <c r="L1024" t="str">
        <v>24-23EOY-07002111</v>
      </c>
      <c r="M1024" t="str">
        <v>Remy Cointreau</v>
      </c>
      <c r="N1024" t="str">
        <v>Cognac</v>
      </c>
      <c r="O1024" t="str">
        <v>Remy</v>
      </c>
      <c r="P1024" t="str">
        <v>RMM</v>
      </c>
      <c r="Q1024" t="str">
        <v>Remy Martin XO Cognac (EOY23)</v>
      </c>
      <c r="R1024" t="str">
        <v>700ml</v>
      </c>
      <c r="S1024">
        <v>6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</row>
    <row r="1025" spans="11:30" x14ac:dyDescent="0.3">
      <c r="K1025" s="287">
        <v>3</v>
      </c>
      <c r="L1025" t="str">
        <v>24-24CNY-07002784</v>
      </c>
      <c r="M1025" t="str">
        <v>Remy Cointreau</v>
      </c>
      <c r="N1025" t="str">
        <v>Cognac</v>
      </c>
      <c r="O1025" t="str">
        <v>Remy</v>
      </c>
      <c r="P1025" t="str">
        <v>RMM</v>
      </c>
      <c r="Q1025" t="str">
        <v>Remy Martin Vsop (CNY24)</v>
      </c>
      <c r="R1025" t="str">
        <v>700ml</v>
      </c>
      <c r="S1025">
        <v>6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</row>
    <row r="1026" spans="11:30" x14ac:dyDescent="0.3">
      <c r="K1026" s="287">
        <v>3</v>
      </c>
      <c r="L1026" t="str">
        <v>24-24CNY-07002807</v>
      </c>
      <c r="M1026" t="str">
        <v>Remy Cointreau</v>
      </c>
      <c r="N1026" t="str">
        <v>Cognac</v>
      </c>
      <c r="O1026" t="str">
        <v>Remy</v>
      </c>
      <c r="P1026" t="str">
        <v>RMM</v>
      </c>
      <c r="Q1026" t="str">
        <v>Remy Martin 1738 (CNY24)</v>
      </c>
      <c r="R1026" t="str">
        <v>700ml</v>
      </c>
      <c r="S1026">
        <v>6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</row>
    <row r="1027" spans="11:30" x14ac:dyDescent="0.3">
      <c r="K1027" s="287">
        <v>3</v>
      </c>
      <c r="L1027" t="str">
        <v>24-24CNY-07007094</v>
      </c>
      <c r="M1027" t="str">
        <v>Remy Cointreau</v>
      </c>
      <c r="N1027" t="str">
        <v>Cognac</v>
      </c>
      <c r="O1027" t="str">
        <v>Remy</v>
      </c>
      <c r="P1027" t="str">
        <v>RMM</v>
      </c>
      <c r="Q1027" t="str">
        <v>Remy Martin Xo Cognac (CNY24)</v>
      </c>
      <c r="R1027" t="str">
        <v>700ml</v>
      </c>
      <c r="S1027">
        <v>6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</row>
    <row r="1028" spans="11:30" x14ac:dyDescent="0.3">
      <c r="K1028" s="287">
        <v>3</v>
      </c>
      <c r="L1028" t="str">
        <v>24-26CNY-07000456</v>
      </c>
      <c r="M1028" t="str">
        <v>Remy Cointreau</v>
      </c>
      <c r="N1028" t="str">
        <v>Cognac</v>
      </c>
      <c r="O1028" t="str">
        <v>Remy</v>
      </c>
      <c r="P1028" t="str">
        <v>RMM</v>
      </c>
      <c r="Q1028" t="str">
        <v>Remy Martin Vsop Cognac (CNY26)</v>
      </c>
      <c r="R1028" t="str">
        <v>700ml</v>
      </c>
      <c r="S1028">
        <v>6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</row>
    <row r="1029" spans="11:30" x14ac:dyDescent="0.3">
      <c r="K1029" s="287">
        <v>3</v>
      </c>
      <c r="L1029" t="str">
        <v>24-26CNY-07007094</v>
      </c>
      <c r="M1029" t="str">
        <v>Remy Cointreau</v>
      </c>
      <c r="N1029" t="str">
        <v>Cognac</v>
      </c>
      <c r="O1029" t="str">
        <v>Remy</v>
      </c>
      <c r="P1029" t="str">
        <v>RMM</v>
      </c>
      <c r="Q1029" t="str">
        <v>Remy Martin XO Cognac (CNY26)</v>
      </c>
      <c r="R1029" t="str">
        <v>700ml</v>
      </c>
      <c r="S1029">
        <v>6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</row>
    <row r="1030" spans="11:30" x14ac:dyDescent="0.3">
      <c r="K1030" s="287">
        <v>3</v>
      </c>
      <c r="L1030" t="str">
        <v>24-SPBRA-07000429</v>
      </c>
      <c r="M1030" t="str">
        <v>Remy Cointreau</v>
      </c>
      <c r="N1030" t="str">
        <v>Cognac</v>
      </c>
      <c r="O1030" t="str">
        <v>Remy</v>
      </c>
      <c r="P1030" t="str">
        <v>RMM</v>
      </c>
      <c r="Q1030" t="str">
        <v>Remy Martin Club</v>
      </c>
      <c r="R1030" t="str">
        <v>700ml</v>
      </c>
      <c r="S1030">
        <v>12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</row>
    <row r="1031" spans="11:30" x14ac:dyDescent="0.3">
      <c r="K1031" s="287">
        <v>3</v>
      </c>
      <c r="L1031" t="str">
        <v>24-SPBRA-07001831</v>
      </c>
      <c r="M1031" t="str">
        <v>Remy Cointreau</v>
      </c>
      <c r="N1031" t="str">
        <v>Cognac</v>
      </c>
      <c r="O1031" t="str">
        <v>Remy</v>
      </c>
      <c r="P1031" t="str">
        <v>RMM</v>
      </c>
      <c r="Q1031" t="str">
        <v>Remy Martin 1738 Gift Pack With Shaker</v>
      </c>
      <c r="R1031" t="str">
        <v>700ml</v>
      </c>
      <c r="S1031">
        <v>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</row>
    <row r="1032" spans="11:30" x14ac:dyDescent="0.3">
      <c r="K1032" s="287">
        <v>3</v>
      </c>
      <c r="L1032" t="str">
        <v>25-06LIQ-03502608</v>
      </c>
      <c r="M1032" t="str">
        <v>Remy Cointreau</v>
      </c>
      <c r="N1032" t="str">
        <v>Liqueur</v>
      </c>
      <c r="O1032" t="str">
        <v>Cointreau</v>
      </c>
      <c r="P1032" t="str">
        <v>COT</v>
      </c>
      <c r="Q1032" t="str">
        <v>Cointreau 350 ml</v>
      </c>
      <c r="R1032" t="str">
        <v>350ml</v>
      </c>
      <c r="S1032">
        <v>6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</row>
    <row r="1033" spans="11:30" x14ac:dyDescent="0.3">
      <c r="K1033" s="287">
        <v>3</v>
      </c>
      <c r="L1033" t="str">
        <v>25-06LIQ-07004200</v>
      </c>
      <c r="M1033" t="str">
        <v>Remy Cointreau</v>
      </c>
      <c r="N1033" t="str">
        <v>Liqueur</v>
      </c>
      <c r="O1033" t="str">
        <v>Cointreau</v>
      </c>
      <c r="P1033" t="str">
        <v>COT</v>
      </c>
      <c r="Q1033" t="str">
        <v>Cointreau L'Unique</v>
      </c>
      <c r="R1033" t="str">
        <v>700ml</v>
      </c>
      <c r="S1033">
        <v>6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</row>
    <row r="1034" spans="11:30" x14ac:dyDescent="0.3">
      <c r="K1034" s="287">
        <v>3</v>
      </c>
      <c r="L1034" t="str">
        <v>25-12LIQ-03502608</v>
      </c>
      <c r="M1034" t="str">
        <v>Remy Cointreau</v>
      </c>
      <c r="N1034" t="str">
        <v>Liqueur</v>
      </c>
      <c r="O1034" t="str">
        <v>Cointreau</v>
      </c>
      <c r="P1034" t="str">
        <v>COT</v>
      </c>
      <c r="Q1034" t="str">
        <v>Cointreau 350 ml</v>
      </c>
      <c r="R1034" t="str">
        <v>350ml</v>
      </c>
      <c r="S1034">
        <v>12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</row>
    <row r="1035" spans="11:30" x14ac:dyDescent="0.3">
      <c r="K1035" s="287">
        <v>3</v>
      </c>
      <c r="L1035" t="str">
        <v>26-06BRA-07002153</v>
      </c>
      <c r="M1035" t="str">
        <v>Remy Cointreau</v>
      </c>
      <c r="N1035" t="str">
        <v>Brandy</v>
      </c>
      <c r="O1035" t="str">
        <v>St Remy</v>
      </c>
      <c r="P1035" t="str">
        <v>ST-RMM</v>
      </c>
      <c r="Q1035" t="str">
        <v>St-Remy Vsop</v>
      </c>
      <c r="R1035" t="str">
        <v>700ml</v>
      </c>
      <c r="S1035">
        <v>6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</row>
    <row r="1036" spans="11:30" x14ac:dyDescent="0.3">
      <c r="K1036" s="287">
        <v>3</v>
      </c>
      <c r="L1036" t="str">
        <v>26-06BRA-07002603</v>
      </c>
      <c r="M1036" t="str">
        <v>Remy Cointreau</v>
      </c>
      <c r="N1036" t="str">
        <v>Brandy</v>
      </c>
      <c r="O1036" t="str">
        <v>St Remy</v>
      </c>
      <c r="P1036" t="str">
        <v>ST-RMM</v>
      </c>
      <c r="Q1036" t="str">
        <v>St-Remy XO</v>
      </c>
      <c r="R1036" t="str">
        <v>700ml</v>
      </c>
      <c r="S1036">
        <v>6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</row>
    <row r="1037" spans="11:30" x14ac:dyDescent="0.3">
      <c r="K1037" s="287">
        <v>3</v>
      </c>
      <c r="L1037" t="str">
        <v>27-23CNY-07002456</v>
      </c>
      <c r="M1037" t="str">
        <v>Remy Cointreau</v>
      </c>
      <c r="N1037" t="str">
        <v>Cognac</v>
      </c>
      <c r="O1037" t="str">
        <v>Louis XIII</v>
      </c>
      <c r="P1037" t="str">
        <v>LOX</v>
      </c>
      <c r="Q1037" t="str">
        <v>Louis XIII Cognac (CNY)</v>
      </c>
      <c r="R1037" t="str">
        <v>700ml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</row>
    <row r="1038" spans="11:30" x14ac:dyDescent="0.3">
      <c r="K1038" s="287">
        <v>3</v>
      </c>
      <c r="L1038" t="str">
        <v>27-24CNY-07002838</v>
      </c>
      <c r="M1038" t="str">
        <v>Remy Cointreau</v>
      </c>
      <c r="N1038" t="str">
        <v>Cognac</v>
      </c>
      <c r="O1038" t="str">
        <v>Louis XIII</v>
      </c>
      <c r="P1038" t="str">
        <v>LOX</v>
      </c>
      <c r="Q1038" t="str">
        <v>Louis XIII Cognac (CNY24)</v>
      </c>
      <c r="R1038" t="str">
        <v>700ml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</row>
    <row r="1039" spans="11:30" x14ac:dyDescent="0.3">
      <c r="K1039" s="287">
        <v>3</v>
      </c>
      <c r="L1039" t="str">
        <v>27-26CNY-07000401</v>
      </c>
      <c r="M1039" t="str">
        <v>Remy Cointreau</v>
      </c>
      <c r="N1039" t="str">
        <v>Cognac</v>
      </c>
      <c r="O1039" t="str">
        <v>Louis XIII</v>
      </c>
      <c r="P1039" t="str">
        <v>LOX</v>
      </c>
      <c r="Q1039" t="str">
        <v>Louis XIII Cognac (CNY26)</v>
      </c>
      <c r="R1039" t="str">
        <v>700ml</v>
      </c>
      <c r="S1039">
        <v>1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</row>
    <row r="1040" spans="11:30" x14ac:dyDescent="0.3">
      <c r="K1040" s="287">
        <v>3</v>
      </c>
      <c r="L1040" t="str">
        <v>27-SPBRA-07001107</v>
      </c>
      <c r="M1040" t="str">
        <v>Remy Cointreau</v>
      </c>
      <c r="N1040" t="str">
        <v>Cognac</v>
      </c>
      <c r="O1040" t="str">
        <v>Louis XIII</v>
      </c>
      <c r="P1040" t="str">
        <v>LOX</v>
      </c>
      <c r="Q1040" t="str">
        <v>Louis XIII Cognac (TC II)</v>
      </c>
      <c r="R1040" t="str">
        <v>700ml</v>
      </c>
      <c r="S1040">
        <v>1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</row>
    <row r="1041" spans="11:30" x14ac:dyDescent="0.3">
      <c r="K1041" s="287">
        <v>3</v>
      </c>
      <c r="L1041" t="str">
        <v>28-SPWHI-07000823</v>
      </c>
      <c r="M1041" t="str">
        <v>Remy Cointreau</v>
      </c>
      <c r="N1041" t="str">
        <v>Whisky</v>
      </c>
      <c r="O1041" t="str">
        <v>Bruichladdich</v>
      </c>
      <c r="P1041" t="str">
        <v>BLD</v>
      </c>
      <c r="Q1041" t="str">
        <v>Bruichladdich Octomore</v>
      </c>
      <c r="R1041" t="str">
        <v>700ml</v>
      </c>
      <c r="S1041">
        <v>6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</row>
    <row r="1042" spans="11:30" x14ac:dyDescent="0.3">
      <c r="K1042" s="287">
        <v>3</v>
      </c>
      <c r="L1042" t="str">
        <v>29-SPGIN-07006351</v>
      </c>
      <c r="M1042" t="str">
        <v>Remy Cointreau</v>
      </c>
      <c r="N1042" t="str">
        <v>Gin</v>
      </c>
      <c r="O1042" t="str">
        <v>Botanist</v>
      </c>
      <c r="P1042" t="str">
        <v>BOT</v>
      </c>
      <c r="Q1042" t="str">
        <v>The Botanist Islay Dry Gin (Gift Box)</v>
      </c>
      <c r="R1042" t="str">
        <v>700ml</v>
      </c>
      <c r="S1042">
        <v>4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</row>
    <row r="1043" spans="11:30" x14ac:dyDescent="0.3">
      <c r="K1043" s="287">
        <v>3</v>
      </c>
      <c r="L1043" t="str">
        <v>31-SPMIX-1450PACK</v>
      </c>
      <c r="M1043" t="str">
        <v>Campari</v>
      </c>
      <c r="N1043" t="str">
        <v>Liqueur</v>
      </c>
      <c r="O1043" t="str">
        <v>Aperol/Cinzano</v>
      </c>
      <c r="P1043" t="str">
        <v/>
      </c>
      <c r="Q1043" t="str">
        <v>Aperol + Cinzano Prosecco</v>
      </c>
      <c r="R1043" t="str">
        <v>1450ml</v>
      </c>
      <c r="S1043">
        <v>3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</row>
    <row r="1044" spans="11:30" x14ac:dyDescent="0.3">
      <c r="K1044" s="287">
        <v>3</v>
      </c>
      <c r="L1044" t="str">
        <v>31-SPPAC-07000575</v>
      </c>
      <c r="M1044" t="str">
        <v>Campari</v>
      </c>
      <c r="N1044" t="str">
        <v>Liqueur</v>
      </c>
      <c r="O1044" t="str">
        <v>Aperol</v>
      </c>
      <c r="P1044" t="str">
        <v>APR</v>
      </c>
      <c r="Q1044" t="str">
        <v>Aperol Glass Set</v>
      </c>
      <c r="R1044" t="str">
        <v>700ml</v>
      </c>
      <c r="S1044">
        <v>5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</row>
    <row r="1045" spans="11:30" x14ac:dyDescent="0.3">
      <c r="K1045" s="287">
        <v>3</v>
      </c>
      <c r="L1045" t="str">
        <v>32-06LIQ-05001051</v>
      </c>
      <c r="M1045" t="str">
        <v>Campari</v>
      </c>
      <c r="N1045" t="str">
        <v>Liqueur</v>
      </c>
      <c r="O1045" t="str">
        <v>Campari</v>
      </c>
      <c r="P1045" t="str">
        <v>CAM</v>
      </c>
      <c r="Q1045" t="str">
        <v>Campari Negroni Liqueur</v>
      </c>
      <c r="R1045" t="str">
        <v>500ml</v>
      </c>
      <c r="S1045">
        <v>6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</row>
    <row r="1046" spans="11:30" x14ac:dyDescent="0.3">
      <c r="K1046" s="287">
        <v>3</v>
      </c>
      <c r="L1046" t="str">
        <v>32-06LIQ-07501402</v>
      </c>
      <c r="M1046" t="str">
        <v>Campari</v>
      </c>
      <c r="N1046" t="str">
        <v>Liqueur</v>
      </c>
      <c r="O1046" t="str">
        <v>Campari</v>
      </c>
      <c r="P1046" t="str">
        <v>CAM</v>
      </c>
      <c r="Q1046" t="str">
        <v>Campari Bitter 750 ml</v>
      </c>
      <c r="R1046" t="str">
        <v>750ml</v>
      </c>
      <c r="S1046">
        <v>6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</row>
    <row r="1047" spans="11:30" x14ac:dyDescent="0.3">
      <c r="K1047" s="287">
        <v>3</v>
      </c>
      <c r="L1047" t="str">
        <v>32-SPPAC-07509002</v>
      </c>
      <c r="M1047" t="str">
        <v>Campari</v>
      </c>
      <c r="N1047" t="str">
        <v>Liqueur</v>
      </c>
      <c r="O1047" t="str">
        <v>Campari</v>
      </c>
      <c r="P1047" t="str">
        <v>CAM</v>
      </c>
      <c r="Q1047" t="str">
        <v>Campari Negroni Set</v>
      </c>
      <c r="R1047" t="str">
        <v>2250ml</v>
      </c>
      <c r="S1047">
        <v>4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</row>
    <row r="1048" spans="11:30" x14ac:dyDescent="0.3">
      <c r="K1048" s="287">
        <v>3</v>
      </c>
      <c r="L1048" t="str">
        <v>33-SPGIN-07502000</v>
      </c>
      <c r="M1048" t="str">
        <v>Campari</v>
      </c>
      <c r="N1048" t="str">
        <v>Gin</v>
      </c>
      <c r="O1048" t="str">
        <v>Bulldog</v>
      </c>
      <c r="P1048" t="str">
        <v>BUL</v>
      </c>
      <c r="Q1048" t="str">
        <v>Bulldog London Dry Gin 750 ml</v>
      </c>
      <c r="R1048" t="str">
        <v>750ml</v>
      </c>
      <c r="S1048">
        <v>6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</row>
    <row r="1049" spans="11:30" x14ac:dyDescent="0.3">
      <c r="K1049" s="287">
        <v>3</v>
      </c>
      <c r="L1049" t="str">
        <v>33-SPPAC-07506102</v>
      </c>
      <c r="M1049" t="str">
        <v>Campari</v>
      </c>
      <c r="N1049" t="str">
        <v>Gin</v>
      </c>
      <c r="O1049" t="str">
        <v>Bulldog</v>
      </c>
      <c r="P1049" t="str">
        <v>BUL</v>
      </c>
      <c r="Q1049" t="str">
        <v>Bulldog Gin Glass Set</v>
      </c>
      <c r="R1049" t="str">
        <v>750ml</v>
      </c>
      <c r="S1049">
        <v>6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</row>
    <row r="1050" spans="11:30" x14ac:dyDescent="0.3">
      <c r="K1050" s="287">
        <v>3</v>
      </c>
      <c r="L1050" t="str">
        <v>34-12VOD-01808261</v>
      </c>
      <c r="M1050" t="str">
        <v>Campari</v>
      </c>
      <c r="N1050" t="str">
        <v>Vodka</v>
      </c>
      <c r="O1050" t="str">
        <v>Skyy</v>
      </c>
      <c r="P1050" t="str">
        <v>SKY</v>
      </c>
      <c r="Q1050" t="str">
        <v>Skyy Vodka 180 ml (P12)</v>
      </c>
      <c r="R1050" t="str">
        <v>180ml</v>
      </c>
      <c r="S1050">
        <v>12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</row>
    <row r="1051" spans="11:30" x14ac:dyDescent="0.3">
      <c r="K1051" s="287">
        <v>3</v>
      </c>
      <c r="L1051" t="str">
        <v>34-SPVOD-07007004</v>
      </c>
      <c r="M1051" t="str">
        <v>Campari</v>
      </c>
      <c r="N1051" t="str">
        <v>Vodka</v>
      </c>
      <c r="O1051" t="str">
        <v>Skyy</v>
      </c>
      <c r="P1051" t="str">
        <v>SKY</v>
      </c>
      <c r="Q1051" t="str">
        <v>Skyy Vodka</v>
      </c>
      <c r="R1051" t="str">
        <v>700ml</v>
      </c>
      <c r="S1051">
        <v>12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</row>
    <row r="1052" spans="11:30" x14ac:dyDescent="0.3">
      <c r="K1052" s="287">
        <v>3</v>
      </c>
      <c r="L1052" t="str">
        <v>37-SPWHI-07002834</v>
      </c>
      <c r="M1052" t="str">
        <v>Campari</v>
      </c>
      <c r="N1052" t="str">
        <v>Whisky</v>
      </c>
      <c r="O1052" t="str">
        <v>Wild Turkey</v>
      </c>
      <c r="P1052" t="str">
        <v>WTK</v>
      </c>
      <c r="Q1052" t="str">
        <v>Wild Turkey Rye Whiskey 700ml</v>
      </c>
      <c r="R1052" t="str">
        <v>700ml</v>
      </c>
      <c r="S1052">
        <v>12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</row>
    <row r="1053" spans="11:30" x14ac:dyDescent="0.3">
      <c r="K1053" s="287">
        <v>3</v>
      </c>
      <c r="L1053" t="str">
        <v>40-SPRUM-07501400</v>
      </c>
      <c r="M1053" t="str">
        <v>Campari</v>
      </c>
      <c r="N1053" t="str">
        <v>Rum</v>
      </c>
      <c r="O1053" t="str">
        <v>Appleton</v>
      </c>
      <c r="P1053" t="str">
        <v>APT</v>
      </c>
      <c r="Q1053" t="str">
        <v>Appleton Estate Rare Blend 12 Years</v>
      </c>
      <c r="R1053" t="str">
        <v>750ml</v>
      </c>
      <c r="S1053">
        <v>12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</row>
    <row r="1054" spans="11:30" x14ac:dyDescent="0.3">
      <c r="K1054" s="287">
        <v>3</v>
      </c>
      <c r="L1054" t="str">
        <v>46-ABRGP-07000051</v>
      </c>
      <c r="M1054" t="str">
        <v>Campari</v>
      </c>
      <c r="N1054" t="str">
        <v>Whisky</v>
      </c>
      <c r="O1054" t="str">
        <v>Glen Grant</v>
      </c>
      <c r="P1054" t="str">
        <v>GGT</v>
      </c>
      <c r="Q1054" t="str">
        <v>Glen Grant Single Malt Scotch Whisky Arboralis (Gift Pack)</v>
      </c>
      <c r="R1054" t="str">
        <v>700ml</v>
      </c>
      <c r="S1054">
        <v>6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</row>
    <row r="1055" spans="11:30" x14ac:dyDescent="0.3">
      <c r="K1055" s="287">
        <v>3</v>
      </c>
      <c r="L1055" t="str">
        <v>51-WISPA-07505015</v>
      </c>
      <c r="M1055" t="str">
        <v>Luc Belaire</v>
      </c>
      <c r="N1055" t="str">
        <v>Sparkling Wine</v>
      </c>
      <c r="O1055" t="str">
        <v>Luc Belaire</v>
      </c>
      <c r="P1055" t="str">
        <v>LUC</v>
      </c>
      <c r="Q1055" t="str">
        <v>Luc Belaire Rare Luxe</v>
      </c>
      <c r="R1055" t="str">
        <v>750ml</v>
      </c>
      <c r="S1055">
        <v>6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</row>
    <row r="1056" spans="11:30" x14ac:dyDescent="0.3">
      <c r="K1056" s="287">
        <v>3</v>
      </c>
      <c r="L1056" t="str">
        <v>51-WISPA-07505572</v>
      </c>
      <c r="M1056" t="str">
        <v>Luc Belaire</v>
      </c>
      <c r="N1056" t="str">
        <v>Sparkling Wine</v>
      </c>
      <c r="O1056" t="str">
        <v>Luc Belaire</v>
      </c>
      <c r="P1056" t="str">
        <v>LUC</v>
      </c>
      <c r="Q1056" t="str">
        <v>Luc Belaire Rare Luxe - Fantome</v>
      </c>
      <c r="R1056" t="str">
        <v>750ml</v>
      </c>
      <c r="S1056">
        <v>6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</row>
    <row r="1057" spans="11:30" x14ac:dyDescent="0.3">
      <c r="K1057" s="287">
        <v>3</v>
      </c>
      <c r="L1057" t="str">
        <v>51-WISPA-07505602</v>
      </c>
      <c r="M1057" t="str">
        <v>Luc Belaire</v>
      </c>
      <c r="N1057" t="str">
        <v>Sparkling Wine</v>
      </c>
      <c r="O1057" t="str">
        <v>Luc Belaire</v>
      </c>
      <c r="P1057" t="str">
        <v>LUC</v>
      </c>
      <c r="Q1057" t="str">
        <v>Luc Belaire Rare Rose - Fantome</v>
      </c>
      <c r="R1057" t="str">
        <v>750ml</v>
      </c>
      <c r="S1057">
        <v>6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</row>
    <row r="1058" spans="11:30" x14ac:dyDescent="0.3">
      <c r="K1058" s="287">
        <v>3</v>
      </c>
      <c r="L1058" t="str">
        <v>51-WISPA-07505909</v>
      </c>
      <c r="M1058" t="str">
        <v>Luc Belaire</v>
      </c>
      <c r="N1058" t="str">
        <v>Sparkling Wine</v>
      </c>
      <c r="O1058" t="str">
        <v>Luc Belaire</v>
      </c>
      <c r="P1058" t="str">
        <v>LUC</v>
      </c>
      <c r="Q1058" t="str">
        <v>Luc Belaire Rare Rose</v>
      </c>
      <c r="R1058" t="str">
        <v>750ml</v>
      </c>
      <c r="S1058">
        <v>6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</row>
    <row r="1059" spans="11:30" x14ac:dyDescent="0.3">
      <c r="K1059" s="287">
        <v>3</v>
      </c>
      <c r="L1059" t="str">
        <v>51-WISPA-15005619</v>
      </c>
      <c r="M1059" t="str">
        <v>Luc Belaire</v>
      </c>
      <c r="N1059" t="str">
        <v>Sparkling Wine</v>
      </c>
      <c r="O1059" t="str">
        <v>Luc Belaire</v>
      </c>
      <c r="P1059" t="str">
        <v>LUC</v>
      </c>
      <c r="Q1059" t="str">
        <v>Luc Belaire Rare Rose 1.5 L - Fantome</v>
      </c>
      <c r="R1059" t="str">
        <v>1500ml</v>
      </c>
      <c r="S1059">
        <v>3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</row>
    <row r="1060" spans="11:30" x14ac:dyDescent="0.3">
      <c r="K1060" s="287">
        <v>3</v>
      </c>
      <c r="L1060" t="str">
        <v>52-WISPA-07500750</v>
      </c>
      <c r="M1060" t="str">
        <v>Pommery</v>
      </c>
      <c r="N1060" t="str">
        <v>Champagne</v>
      </c>
      <c r="O1060" t="str">
        <v>Pommery</v>
      </c>
      <c r="P1060" t="str">
        <v>POM</v>
      </c>
      <c r="Q1060" t="str">
        <v>Champagne Pommery Brut Rose Royal (GB)</v>
      </c>
      <c r="R1060" t="str">
        <v>750ml</v>
      </c>
      <c r="S1060">
        <v>6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</row>
    <row r="1061" spans="11:30" x14ac:dyDescent="0.3">
      <c r="K1061" s="287">
        <v>3</v>
      </c>
      <c r="L1061" t="str">
        <v>52-WISPA-07500925</v>
      </c>
      <c r="M1061" t="str">
        <v>Pommery</v>
      </c>
      <c r="N1061" t="str">
        <v>Champagne</v>
      </c>
      <c r="O1061" t="str">
        <v>Pommery</v>
      </c>
      <c r="P1061" t="str">
        <v>POM</v>
      </c>
      <c r="Q1061" t="str">
        <v>Champagne Pommery Royal Blue Sky (GB)</v>
      </c>
      <c r="R1061" t="str">
        <v>750ml</v>
      </c>
      <c r="S1061">
        <v>6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</row>
    <row r="1062" spans="11:30" x14ac:dyDescent="0.3">
      <c r="K1062" s="287">
        <v>3</v>
      </c>
      <c r="L1062" t="str">
        <v>52-WISPA-07502006</v>
      </c>
      <c r="M1062" t="str">
        <v>Pommery</v>
      </c>
      <c r="N1062" t="str">
        <v>Champagne</v>
      </c>
      <c r="O1062" t="str">
        <v>Pommery</v>
      </c>
      <c r="P1062" t="str">
        <v>POM</v>
      </c>
      <c r="Q1062" t="str">
        <v>Pommery Cuvee Louise Champagne (2006)</v>
      </c>
      <c r="R1062" t="str">
        <v>750ml</v>
      </c>
      <c r="S1062">
        <v>6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</row>
    <row r="1063" spans="11:30" x14ac:dyDescent="0.3">
      <c r="K1063" s="287">
        <v>3</v>
      </c>
      <c r="L1063" t="str">
        <v>52-WISPA-07507772</v>
      </c>
      <c r="M1063" t="str">
        <v>Pommery</v>
      </c>
      <c r="N1063" t="str">
        <v>Champagne</v>
      </c>
      <c r="O1063" t="str">
        <v>Pommery</v>
      </c>
      <c r="P1063" t="str">
        <v>POM</v>
      </c>
      <c r="Q1063" t="str">
        <v>Champagne Pommery Apanage Brut (1874)</v>
      </c>
      <c r="R1063" t="str">
        <v>750ml</v>
      </c>
      <c r="S1063">
        <v>6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</row>
    <row r="1064" spans="11:30" x14ac:dyDescent="0.3">
      <c r="K1064" s="287">
        <v>3</v>
      </c>
      <c r="L1064" t="str">
        <v>64-SPLIQ-02000983</v>
      </c>
      <c r="M1064" t="str">
        <v>Laiba</v>
      </c>
      <c r="N1064" t="str">
        <v>Liqueur</v>
      </c>
      <c r="O1064" t="str">
        <v>Laiba</v>
      </c>
      <c r="P1064" t="str">
        <v>LAI</v>
      </c>
      <c r="Q1064" t="str">
        <v>Laiba Passion De-Light</v>
      </c>
      <c r="R1064" t="str">
        <v>200ml</v>
      </c>
      <c r="S1064">
        <v>12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</row>
    <row r="1065" spans="11:30" x14ac:dyDescent="0.3">
      <c r="K1065" s="287">
        <v>3</v>
      </c>
      <c r="L1065" t="str">
        <v>64-SPLIQ-02000990</v>
      </c>
      <c r="M1065" t="str">
        <v>Laiba</v>
      </c>
      <c r="N1065" t="str">
        <v>Liqueur</v>
      </c>
      <c r="O1065" t="str">
        <v>Laiba</v>
      </c>
      <c r="P1065" t="str">
        <v>LAI</v>
      </c>
      <c r="Q1065" t="str">
        <v>Laiba In Love With Rosemary</v>
      </c>
      <c r="R1065" t="str">
        <v>200ml</v>
      </c>
      <c r="S1065">
        <v>12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</row>
    <row r="1066" spans="11:30" x14ac:dyDescent="0.3">
      <c r="K1066" s="287">
        <v>3</v>
      </c>
      <c r="L1066" t="str">
        <v>64-SPLIQ-02001003</v>
      </c>
      <c r="M1066" t="str">
        <v>Laiba</v>
      </c>
      <c r="N1066" t="str">
        <v>Liqueur</v>
      </c>
      <c r="O1066" t="str">
        <v>Laiba</v>
      </c>
      <c r="P1066" t="str">
        <v>LAI</v>
      </c>
      <c r="Q1066" t="str">
        <v>Laiba Sour</v>
      </c>
      <c r="R1066" t="str">
        <v>200ml</v>
      </c>
      <c r="S1066">
        <v>12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</row>
    <row r="1067" spans="11:30" x14ac:dyDescent="0.3">
      <c r="K1067" s="287">
        <v>3</v>
      </c>
      <c r="L1067" t="str">
        <v>64-SPLIQ-02001010</v>
      </c>
      <c r="M1067" t="str">
        <v>Laiba</v>
      </c>
      <c r="N1067" t="str">
        <v>Liqueur</v>
      </c>
      <c r="O1067" t="str">
        <v>Laiba</v>
      </c>
      <c r="P1067" t="str">
        <v>LAI</v>
      </c>
      <c r="Q1067" t="str">
        <v>Laiba I Am Coconuts</v>
      </c>
      <c r="R1067" t="str">
        <v>200ml</v>
      </c>
      <c r="S1067">
        <v>12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</row>
    <row r="1068" spans="11:30" x14ac:dyDescent="0.3">
      <c r="K1068" s="287">
        <v>3</v>
      </c>
      <c r="L1068" t="str">
        <v>64-SPLIQ-02001027</v>
      </c>
      <c r="M1068" t="str">
        <v>Laiba</v>
      </c>
      <c r="N1068" t="str">
        <v>Liqueur</v>
      </c>
      <c r="O1068" t="str">
        <v>Laiba</v>
      </c>
      <c r="P1068" t="str">
        <v>LAI</v>
      </c>
      <c r="Q1068" t="str">
        <v>Laiba Cold Brew Martini</v>
      </c>
      <c r="R1068" t="str">
        <v>200ml</v>
      </c>
      <c r="S1068">
        <v>12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</row>
    <row r="1069" spans="11:30" x14ac:dyDescent="0.3">
      <c r="K1069" s="287">
        <v>3</v>
      </c>
      <c r="L1069" t="str">
        <v>64-SPLIQ-02001034</v>
      </c>
      <c r="M1069" t="str">
        <v>Laiba</v>
      </c>
      <c r="N1069" t="str">
        <v>Liqueur</v>
      </c>
      <c r="O1069" t="str">
        <v>Laiba</v>
      </c>
      <c r="P1069" t="str">
        <v>LAI</v>
      </c>
      <c r="Q1069" t="str">
        <v>Laiba Earl 'S Old Fashioned</v>
      </c>
      <c r="R1069" t="str">
        <v>200ml</v>
      </c>
      <c r="S1069">
        <v>12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</row>
    <row r="1070" spans="11:30" x14ac:dyDescent="0.3">
      <c r="K1070" s="287">
        <v>3</v>
      </c>
      <c r="L1070" t="str">
        <v>64-SPLIQ-02001041</v>
      </c>
      <c r="M1070" t="str">
        <v>Laiba</v>
      </c>
      <c r="N1070" t="str">
        <v>Liqueur</v>
      </c>
      <c r="O1070" t="str">
        <v>Laiba</v>
      </c>
      <c r="P1070" t="str">
        <v>LAI</v>
      </c>
      <c r="Q1070" t="str">
        <v>Laiba Twisted Negroni</v>
      </c>
      <c r="R1070" t="str">
        <v>200ml</v>
      </c>
      <c r="S1070">
        <v>12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</row>
    <row r="1071" spans="11:30" x14ac:dyDescent="0.3">
      <c r="K1071" s="287">
        <v>4</v>
      </c>
      <c r="L1071" t="str" cm="1">
        <f t="array" ref="L1071:AD1423">'04'!B13:T365</f>
        <v>04-SPWHI-07007491</v>
      </c>
      <c r="M1071" t="str">
        <v>TEG</v>
      </c>
      <c r="N1071" t="str">
        <v>Single Malt Scotch</v>
      </c>
      <c r="O1071" t="str">
        <v>The Macallan</v>
      </c>
      <c r="P1071" t="str">
        <v>MAC</v>
      </c>
      <c r="Q1071" t="str">
        <v>The Macallan Sherry Oak 12YO</v>
      </c>
      <c r="R1071" t="str">
        <v>700ml</v>
      </c>
      <c r="S1071">
        <v>12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</row>
    <row r="1072" spans="11:30" x14ac:dyDescent="0.3">
      <c r="K1072" s="287">
        <v>4</v>
      </c>
      <c r="L1072" t="str">
        <v>04-SPWHI-07017065</v>
      </c>
      <c r="M1072" t="str">
        <v>TEG</v>
      </c>
      <c r="N1072" t="str">
        <v>Single Malt Scotch</v>
      </c>
      <c r="O1072" t="str">
        <v>The Macallan</v>
      </c>
      <c r="P1072" t="str">
        <v>MAC</v>
      </c>
      <c r="Q1072" t="str">
        <v>The Macallan Sherry Oak 18YO</v>
      </c>
      <c r="R1072" t="str">
        <v>700ml</v>
      </c>
      <c r="S1072">
        <v>6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</row>
    <row r="1073" spans="11:30" x14ac:dyDescent="0.3">
      <c r="K1073" s="287">
        <v>4</v>
      </c>
      <c r="L1073" t="str">
        <v>04-SPWHI-07006031</v>
      </c>
      <c r="M1073" t="str">
        <v>TEG</v>
      </c>
      <c r="N1073" t="str">
        <v>Single Malt Scotch</v>
      </c>
      <c r="O1073" t="str">
        <v>The Macallan</v>
      </c>
      <c r="P1073" t="str">
        <v>MAC</v>
      </c>
      <c r="Q1073" t="str">
        <v>The Macallan Sherry Oak 25YO</v>
      </c>
      <c r="R1073" t="str">
        <v>700ml</v>
      </c>
      <c r="S1073">
        <v>3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</row>
    <row r="1074" spans="11:30" x14ac:dyDescent="0.3">
      <c r="K1074" s="287">
        <v>4</v>
      </c>
      <c r="L1074" t="str">
        <v>04-SPWHI-07006048</v>
      </c>
      <c r="M1074" t="str">
        <v>TEG</v>
      </c>
      <c r="N1074" t="str">
        <v>Single Malt Scotch</v>
      </c>
      <c r="O1074" t="str">
        <v>The Macallan</v>
      </c>
      <c r="P1074" t="str">
        <v>MAC</v>
      </c>
      <c r="Q1074" t="str">
        <v>The Macallan Sherry Oak 30YO</v>
      </c>
      <c r="R1074" t="str">
        <v>700ml</v>
      </c>
      <c r="S1074">
        <v>3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</row>
    <row r="1075" spans="11:30" x14ac:dyDescent="0.3">
      <c r="K1075" s="287">
        <v>4</v>
      </c>
      <c r="L1075" t="str">
        <v>04-SPWHI-07003009</v>
      </c>
      <c r="M1075" t="str">
        <v>TEG</v>
      </c>
      <c r="N1075" t="str">
        <v>Single Malt Scotch</v>
      </c>
      <c r="O1075" t="str">
        <v>The Macallan</v>
      </c>
      <c r="P1075" t="str">
        <v>MAC</v>
      </c>
      <c r="Q1075" t="str">
        <v>The Macallan Double Cask 12YO</v>
      </c>
      <c r="R1075" t="str">
        <v>700ml</v>
      </c>
      <c r="S1075">
        <v>12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</row>
    <row r="1076" spans="11:30" x14ac:dyDescent="0.3">
      <c r="K1076" s="287">
        <v>4</v>
      </c>
      <c r="L1076" t="str">
        <v>04-SPWHI-07007700</v>
      </c>
      <c r="M1076" t="str">
        <v>TEG</v>
      </c>
      <c r="N1076" t="str">
        <v>Single Malt Scotch</v>
      </c>
      <c r="O1076" t="str">
        <v>The Macallan</v>
      </c>
      <c r="P1076" t="str">
        <v>MAC</v>
      </c>
      <c r="Q1076" t="str">
        <v>The Macallan Double Cask 15YO</v>
      </c>
      <c r="R1076" t="str">
        <v>700ml</v>
      </c>
      <c r="S1076">
        <v>6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</row>
    <row r="1077" spans="11:30" x14ac:dyDescent="0.3">
      <c r="K1077" s="287">
        <v>4</v>
      </c>
      <c r="L1077" t="str">
        <v>04-SPWHI-07009254</v>
      </c>
      <c r="M1077" t="str">
        <v>TEG</v>
      </c>
      <c r="N1077" t="str">
        <v>Single Malt Scotch</v>
      </c>
      <c r="O1077" t="str">
        <v>The Macallan</v>
      </c>
      <c r="P1077" t="str">
        <v>MAC</v>
      </c>
      <c r="Q1077" t="str">
        <v>The Macallan Double Cask 18YO</v>
      </c>
      <c r="R1077" t="str">
        <v>700ml</v>
      </c>
      <c r="S1077">
        <v>6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</row>
    <row r="1078" spans="11:30" x14ac:dyDescent="0.3">
      <c r="K1078" s="287">
        <v>4</v>
      </c>
      <c r="L1078" t="str">
        <v>04-SPWHI-07000311</v>
      </c>
      <c r="M1078" t="str">
        <v>TEG</v>
      </c>
      <c r="N1078" t="str">
        <v>Single Malt Scotch</v>
      </c>
      <c r="O1078" t="str">
        <v>The Macallan</v>
      </c>
      <c r="P1078" t="str">
        <v>MAC</v>
      </c>
      <c r="Q1078" t="str">
        <v>The Macallan Double Cask 30YO</v>
      </c>
      <c r="R1078" t="str">
        <v>700ml</v>
      </c>
      <c r="S1078">
        <v>3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</row>
    <row r="1079" spans="11:30" x14ac:dyDescent="0.3">
      <c r="K1079" s="287">
        <v>4</v>
      </c>
      <c r="L1079" t="str">
        <v>04-SPWHI-07000796</v>
      </c>
      <c r="M1079" t="str">
        <v>TEG</v>
      </c>
      <c r="N1079" t="str">
        <v>Single Malt Scotch</v>
      </c>
      <c r="O1079" t="str">
        <v>The Macallan</v>
      </c>
      <c r="P1079" t="str">
        <v>MAC</v>
      </c>
      <c r="Q1079" t="str">
        <v>The Macallan Triple Cask 12YO</v>
      </c>
      <c r="R1079" t="str">
        <v>700ml</v>
      </c>
      <c r="S1079">
        <v>12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</row>
    <row r="1080" spans="11:30" x14ac:dyDescent="0.3">
      <c r="K1080" s="287">
        <v>4</v>
      </c>
      <c r="L1080" t="str">
        <v>04-24HMN-07002650</v>
      </c>
      <c r="M1080" t="str">
        <v>TEG</v>
      </c>
      <c r="N1080" t="str">
        <v>Single Malt Scotch</v>
      </c>
      <c r="O1080" t="str">
        <v>The Macallan</v>
      </c>
      <c r="P1080" t="str">
        <v>MAC</v>
      </c>
      <c r="Q1080" t="str">
        <v>The Macallan Harmony Vibrant Oak</v>
      </c>
      <c r="R1080" t="str">
        <v>700ml</v>
      </c>
      <c r="S1080">
        <v>6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</row>
    <row r="1081" spans="11:30" x14ac:dyDescent="0.3">
      <c r="K1081" s="287">
        <v>4</v>
      </c>
      <c r="L1081" t="str">
        <v>04-23WHI-07002322</v>
      </c>
      <c r="M1081" t="str">
        <v>TEG</v>
      </c>
      <c r="N1081" t="str">
        <v>Single Malt Scotch</v>
      </c>
      <c r="O1081" t="str">
        <v>The Macallan</v>
      </c>
      <c r="P1081" t="str">
        <v>MAC</v>
      </c>
      <c r="Q1081" t="str">
        <v>The Macallan Harmony Collection Amber Meadow</v>
      </c>
      <c r="R1081" t="str">
        <v>700ml</v>
      </c>
      <c r="S1081">
        <v>12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</row>
    <row r="1082" spans="11:30" x14ac:dyDescent="0.3">
      <c r="K1082" s="287">
        <v>4</v>
      </c>
      <c r="L1082" t="str">
        <v>04-SPWHI-07000557</v>
      </c>
      <c r="M1082" t="str">
        <v>TEG</v>
      </c>
      <c r="N1082" t="str">
        <v>Single Malt Scotch</v>
      </c>
      <c r="O1082" t="str">
        <v>The Macallan</v>
      </c>
      <c r="P1082" t="str">
        <v>MAC</v>
      </c>
      <c r="Q1082" t="str">
        <v>The Macallan Harmony Collection</v>
      </c>
      <c r="R1082" t="str">
        <v>700ml</v>
      </c>
      <c r="S1082">
        <v>6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</row>
    <row r="1083" spans="11:30" x14ac:dyDescent="0.3">
      <c r="K1083" s="287">
        <v>4</v>
      </c>
      <c r="L1083" t="str">
        <v>04-SPWHI-07001226</v>
      </c>
      <c r="M1083" t="str">
        <v>TEG</v>
      </c>
      <c r="N1083" t="str">
        <v>Single Malt Scotch</v>
      </c>
      <c r="O1083" t="str">
        <v>The Macallan</v>
      </c>
      <c r="P1083" t="str">
        <v>MAC</v>
      </c>
      <c r="Q1083" t="str">
        <v>The Macallan Harmony Collection Intense Arabica</v>
      </c>
      <c r="R1083" t="str">
        <v>700ml</v>
      </c>
      <c r="S1083">
        <v>6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</row>
    <row r="1084" spans="11:30" x14ac:dyDescent="0.3">
      <c r="K1084" s="287">
        <v>4</v>
      </c>
      <c r="L1084" t="str">
        <v>04-25HMN-07002971</v>
      </c>
      <c r="M1084" t="str">
        <v>TEG</v>
      </c>
      <c r="N1084" t="str">
        <v>Single Malt Scotch</v>
      </c>
      <c r="O1084" t="str">
        <v>The Macallan</v>
      </c>
      <c r="P1084" t="str">
        <v>MAC</v>
      </c>
      <c r="Q1084" t="str">
        <v>The Macallan Harmony Phoenix Honey Whisky</v>
      </c>
      <c r="R1084" t="str">
        <v>700ml</v>
      </c>
      <c r="S1084">
        <v>6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</row>
    <row r="1085" spans="11:30" x14ac:dyDescent="0.3">
      <c r="K1085" s="287">
        <v>4</v>
      </c>
      <c r="L1085" t="str">
        <v>04-SPWHI-07007984</v>
      </c>
      <c r="M1085" t="str">
        <v>TEG</v>
      </c>
      <c r="N1085" t="str">
        <v>Single Malt Scotch</v>
      </c>
      <c r="O1085" t="str">
        <v>The Macallan</v>
      </c>
      <c r="P1085" t="str">
        <v>MAC</v>
      </c>
      <c r="Q1085" t="str">
        <v>The Macallan Rare Cask</v>
      </c>
      <c r="R1085" t="str">
        <v>700ml</v>
      </c>
      <c r="S1085">
        <v>3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</row>
    <row r="1086" spans="11:30" x14ac:dyDescent="0.3">
      <c r="K1086" s="287">
        <v>4</v>
      </c>
      <c r="L1086" t="str">
        <v>04-SPWHI-07001883</v>
      </c>
      <c r="M1086" t="str">
        <v>TEG</v>
      </c>
      <c r="N1086" t="str">
        <v>Single Malt Scotch</v>
      </c>
      <c r="O1086" t="str">
        <v>The Macallan</v>
      </c>
      <c r="P1086" t="str">
        <v>MAC</v>
      </c>
      <c r="Q1086" t="str">
        <v>The Macallan Reflexion</v>
      </c>
      <c r="R1086" t="str">
        <v>700ml</v>
      </c>
      <c r="S1086">
        <v>2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</row>
    <row r="1087" spans="11:30" x14ac:dyDescent="0.3">
      <c r="K1087" s="287">
        <v>4</v>
      </c>
      <c r="L1087" t="str">
        <v>04-SPWHI-07001162</v>
      </c>
      <c r="M1087" t="str">
        <v>TEG</v>
      </c>
      <c r="N1087" t="str">
        <v>Single Malt Scotch</v>
      </c>
      <c r="O1087" t="str">
        <v>The Macallan</v>
      </c>
      <c r="P1087" t="str">
        <v>MAC</v>
      </c>
      <c r="Q1087" t="str">
        <v>The Macallan Classic Cut Whisky</v>
      </c>
      <c r="R1087" t="str">
        <v>700ml</v>
      </c>
      <c r="S1087">
        <v>12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</row>
    <row r="1088" spans="11:30" x14ac:dyDescent="0.3">
      <c r="K1088" s="287">
        <v>4</v>
      </c>
      <c r="L1088" t="str">
        <v>04-SPWHI-07001155</v>
      </c>
      <c r="M1088" t="str">
        <v>TEG</v>
      </c>
      <c r="N1088" t="str">
        <v>Single Malt Scotch</v>
      </c>
      <c r="O1088" t="str">
        <v>The Macallan</v>
      </c>
      <c r="P1088" t="str">
        <v>MAC</v>
      </c>
      <c r="Q1088" t="str">
        <v>The Macallan A Night On Earth Scotch Whisky Y21</v>
      </c>
      <c r="R1088" t="str">
        <v>700ml</v>
      </c>
      <c r="S1088">
        <v>6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</row>
    <row r="1089" spans="11:30" x14ac:dyDescent="0.3">
      <c r="K1089" s="287">
        <v>4</v>
      </c>
      <c r="L1089" t="str">
        <v>04-SPWHI-07001080</v>
      </c>
      <c r="M1089" t="str">
        <v>TEG</v>
      </c>
      <c r="N1089" t="str">
        <v>Single Malt Scotch</v>
      </c>
      <c r="O1089" t="str">
        <v>The Macallan</v>
      </c>
      <c r="P1089" t="str">
        <v>MAC</v>
      </c>
      <c r="Q1089" t="str">
        <v>The Macallan A Night On Earth Scotch Whisky Y22</v>
      </c>
      <c r="R1089" t="str">
        <v>700ml</v>
      </c>
      <c r="S1089">
        <v>6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</row>
    <row r="1090" spans="11:30" x14ac:dyDescent="0.3">
      <c r="K1090" s="287">
        <v>4</v>
      </c>
      <c r="L1090" t="str">
        <v>04-23WHI-07001806</v>
      </c>
      <c r="M1090" t="str">
        <v>TEG</v>
      </c>
      <c r="N1090" t="str">
        <v>Single Malt Scotch</v>
      </c>
      <c r="O1090" t="str">
        <v>The Macallan</v>
      </c>
      <c r="P1090" t="str">
        <v>MAC</v>
      </c>
      <c r="Q1090" t="str">
        <v>The Macallan A Night On Earth Scotch Whisky Y23</v>
      </c>
      <c r="R1090" t="str">
        <v>700ml</v>
      </c>
      <c r="S1090">
        <v>6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</row>
    <row r="1091" spans="11:30" x14ac:dyDescent="0.3">
      <c r="K1091" s="287">
        <v>4</v>
      </c>
      <c r="L1091" t="str">
        <v>04-24NOE-07002766</v>
      </c>
      <c r="M1091" t="str">
        <v>TEG</v>
      </c>
      <c r="N1091" t="str">
        <v>Single Malt Scotch</v>
      </c>
      <c r="O1091" t="str">
        <v>The Macallan</v>
      </c>
      <c r="P1091" t="str">
        <v>MAC</v>
      </c>
      <c r="Q1091" t="str">
        <v>The Macallan A Night On Earth Scotch Whisky Y24</v>
      </c>
      <c r="R1091" t="str">
        <v>700ml</v>
      </c>
      <c r="S1091">
        <v>6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</row>
    <row r="1092" spans="11:30" x14ac:dyDescent="0.3">
      <c r="K1092" s="287">
        <v>4</v>
      </c>
      <c r="L1092" t="str">
        <v>04-25NOE-07003381</v>
      </c>
      <c r="M1092" t="str">
        <v>TEG</v>
      </c>
      <c r="N1092" t="str">
        <v>Single Malt Scotch</v>
      </c>
      <c r="O1092" t="str">
        <v>The Macallan</v>
      </c>
      <c r="P1092" t="str">
        <v>MAC</v>
      </c>
      <c r="Q1092" t="str">
        <v>The Macallan A Night On Earth Scotch Whisky Y25</v>
      </c>
      <c r="R1092" t="str">
        <v>700ml</v>
      </c>
      <c r="S1092">
        <v>6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</row>
    <row r="1093" spans="11:30" x14ac:dyDescent="0.3">
      <c r="K1093" s="287">
        <v>4</v>
      </c>
      <c r="L1093" t="str">
        <v>04-SPWHI-07002919</v>
      </c>
      <c r="M1093" t="str">
        <v>TEG</v>
      </c>
      <c r="N1093" t="str">
        <v>Single Malt Scotch</v>
      </c>
      <c r="O1093" t="str">
        <v>The Macallan</v>
      </c>
      <c r="P1093" t="str">
        <v>MAC</v>
      </c>
      <c r="Q1093" t="str">
        <v>The Macallan Time Space Mastery</v>
      </c>
      <c r="R1093" t="str">
        <v>700ml</v>
      </c>
      <c r="S1093">
        <v>3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</row>
    <row r="1094" spans="11:30" x14ac:dyDescent="0.3">
      <c r="K1094" s="287">
        <v>4</v>
      </c>
      <c r="L1094" t="str">
        <v>04-SPWHI-07001622</v>
      </c>
      <c r="M1094" t="str">
        <v>TEG</v>
      </c>
      <c r="N1094" t="str">
        <v>Single Malt Scotch</v>
      </c>
      <c r="O1094" t="str">
        <v>The Macallan</v>
      </c>
      <c r="P1094" t="str">
        <v>MAC</v>
      </c>
      <c r="Q1094" t="str">
        <v>The Macallan Art is the Flower Whisky</v>
      </c>
      <c r="R1094" t="str">
        <v>700ml</v>
      </c>
      <c r="S1094">
        <v>4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</row>
    <row r="1095" spans="11:30" x14ac:dyDescent="0.3">
      <c r="K1095" s="287">
        <v>4</v>
      </c>
      <c r="L1095" t="str">
        <v>04-SPWHI-07003299</v>
      </c>
      <c r="M1095" t="str">
        <v>TEG</v>
      </c>
      <c r="N1095" t="str">
        <v>Single Malt Scotch</v>
      </c>
      <c r="O1095" t="str">
        <v>The Macallan</v>
      </c>
      <c r="P1095" t="str">
        <v>MAC</v>
      </c>
      <c r="Q1095" t="str">
        <v>The Macallan Folio 8 Scotch Whisky</v>
      </c>
      <c r="R1095" t="str">
        <v>700ml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</row>
    <row r="1096" spans="11:30" x14ac:dyDescent="0.3">
      <c r="K1096" s="287">
        <v>4</v>
      </c>
      <c r="L1096" t="str">
        <v>04-23MBL-07000168</v>
      </c>
      <c r="M1096" t="str">
        <v>TEG</v>
      </c>
      <c r="N1096" t="str">
        <v>Single Malt Scotch</v>
      </c>
      <c r="O1096" t="str">
        <v>The Macallan</v>
      </c>
      <c r="P1096" t="str">
        <v>MAC</v>
      </c>
      <c r="Q1096" t="str">
        <v>The Macallan M Black Scotch Whisky</v>
      </c>
      <c r="R1096" t="str">
        <v>700ml</v>
      </c>
      <c r="S1096">
        <v>1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</row>
    <row r="1097" spans="11:30" x14ac:dyDescent="0.3">
      <c r="K1097" s="287">
        <v>4</v>
      </c>
      <c r="L1097" t="str">
        <v>04-23MCO-07000175</v>
      </c>
      <c r="M1097" t="str">
        <v>TEG</v>
      </c>
      <c r="N1097" t="str">
        <v>Single Malt Scotch</v>
      </c>
      <c r="O1097" t="str">
        <v>The Macallan</v>
      </c>
      <c r="P1097" t="str">
        <v>MAC</v>
      </c>
      <c r="Q1097" t="str">
        <v>The Macallan M Copper Scotch Whisky</v>
      </c>
      <c r="R1097" t="str">
        <v>700ml</v>
      </c>
      <c r="S1097">
        <v>1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</row>
    <row r="1098" spans="11:30" x14ac:dyDescent="0.3">
      <c r="K1098" s="287">
        <v>4</v>
      </c>
      <c r="L1098" t="str">
        <v>04-SPWHI-07003372</v>
      </c>
      <c r="M1098" t="str">
        <v>TEG</v>
      </c>
      <c r="N1098" t="str">
        <v>Single Malt Scotch</v>
      </c>
      <c r="O1098" t="str">
        <v>The Macallan</v>
      </c>
      <c r="P1098" t="str">
        <v>MAC</v>
      </c>
      <c r="Q1098" t="str">
        <v>The Macallan M Scotch Whisky</v>
      </c>
      <c r="R1098" t="str">
        <v>700ml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</row>
    <row r="1099" spans="11:30" x14ac:dyDescent="0.3">
      <c r="K1099" s="287">
        <v>4</v>
      </c>
      <c r="L1099" t="str">
        <v>11-SPWHI-07003795</v>
      </c>
      <c r="M1099" t="str">
        <v>TEG</v>
      </c>
      <c r="N1099" t="str">
        <v>Single Malt Scotch</v>
      </c>
      <c r="O1099" t="str">
        <v>Highland Park</v>
      </c>
      <c r="P1099" t="str">
        <v>HLP</v>
      </c>
      <c r="Q1099" t="str">
        <v>Highland Park 10YO</v>
      </c>
      <c r="R1099" t="str">
        <v>700ml</v>
      </c>
      <c r="S1099">
        <v>6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</row>
    <row r="1100" spans="11:30" x14ac:dyDescent="0.3">
      <c r="K1100" s="287">
        <v>4</v>
      </c>
      <c r="L1100" t="str">
        <v>11-SPWHI-07000996</v>
      </c>
      <c r="M1100" t="str">
        <v>TEG</v>
      </c>
      <c r="N1100" t="str">
        <v>Single Malt Scotch</v>
      </c>
      <c r="O1100" t="str">
        <v>Highland Park</v>
      </c>
      <c r="P1100" t="str">
        <v>HLP</v>
      </c>
      <c r="Q1100" t="str">
        <v>Highland Park 12YO</v>
      </c>
      <c r="R1100" t="str">
        <v>700ml</v>
      </c>
      <c r="S1100">
        <v>6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</row>
    <row r="1101" spans="11:30" x14ac:dyDescent="0.3">
      <c r="K1101" s="287">
        <v>4</v>
      </c>
      <c r="L1101" t="str">
        <v>11-SPWHI-07000489</v>
      </c>
      <c r="M1101" t="str">
        <v>TEG</v>
      </c>
      <c r="N1101" t="str">
        <v>Single Malt Scotch</v>
      </c>
      <c r="O1101" t="str">
        <v>Highland Park</v>
      </c>
      <c r="P1101" t="str">
        <v>HLP</v>
      </c>
      <c r="Q1101" t="str">
        <v>Highland Park 15YO</v>
      </c>
      <c r="R1101" t="str">
        <v>700ml</v>
      </c>
      <c r="S1101">
        <v>6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</row>
    <row r="1102" spans="11:30" x14ac:dyDescent="0.3">
      <c r="K1102" s="287">
        <v>4</v>
      </c>
      <c r="L1102" t="str">
        <v>11-SPWHI-07005191</v>
      </c>
      <c r="M1102" t="str">
        <v>TEG</v>
      </c>
      <c r="N1102" t="str">
        <v>Single Malt Scotch</v>
      </c>
      <c r="O1102" t="str">
        <v>Highland Park</v>
      </c>
      <c r="P1102" t="str">
        <v>HLP</v>
      </c>
      <c r="Q1102" t="str">
        <v>Highland Park 18YO</v>
      </c>
      <c r="R1102" t="str">
        <v>700ml</v>
      </c>
      <c r="S1102">
        <v>6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</row>
    <row r="1103" spans="11:30" x14ac:dyDescent="0.3">
      <c r="K1103" s="287">
        <v>4</v>
      </c>
      <c r="L1103" t="str">
        <v>11-SPWHI-07008264</v>
      </c>
      <c r="M1103" t="str">
        <v>TEG</v>
      </c>
      <c r="N1103" t="str">
        <v>Single Malt Scotch</v>
      </c>
      <c r="O1103" t="str">
        <v>Highland Park</v>
      </c>
      <c r="P1103" t="str">
        <v>HLP</v>
      </c>
      <c r="Q1103" t="str">
        <v>Highland Park Valfather</v>
      </c>
      <c r="R1103" t="str">
        <v>700ml</v>
      </c>
      <c r="S1103">
        <v>6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</row>
    <row r="1104" spans="11:30" x14ac:dyDescent="0.3">
      <c r="K1104" s="287">
        <v>4</v>
      </c>
      <c r="L1104" t="str">
        <v>11-SPWHI-07006123</v>
      </c>
      <c r="M1104" t="str">
        <v>TEG</v>
      </c>
      <c r="N1104" t="str">
        <v>Single Malt Scotch</v>
      </c>
      <c r="O1104" t="str">
        <v>Highland Park</v>
      </c>
      <c r="P1104" t="str">
        <v>HLP</v>
      </c>
      <c r="Q1104" t="str">
        <v>Highland Park Valknut</v>
      </c>
      <c r="R1104" t="str">
        <v>700ml</v>
      </c>
      <c r="S1104">
        <v>6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</row>
    <row r="1105" spans="11:30" x14ac:dyDescent="0.3">
      <c r="K1105" s="287">
        <v>4</v>
      </c>
      <c r="L1105" t="str">
        <v>12-SPWHI-07005935</v>
      </c>
      <c r="M1105" t="str">
        <v>TEG</v>
      </c>
      <c r="N1105" t="str">
        <v>Single Malt Scotch</v>
      </c>
      <c r="O1105" t="str">
        <v>The Glenrothes</v>
      </c>
      <c r="P1105" t="str">
        <v>TGR</v>
      </c>
      <c r="Q1105" t="str">
        <v>The Glenrothes 12YO</v>
      </c>
      <c r="R1105" t="str">
        <v>700ml</v>
      </c>
      <c r="S1105">
        <v>6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</row>
    <row r="1106" spans="11:30" x14ac:dyDescent="0.3">
      <c r="K1106" s="287">
        <v>4</v>
      </c>
      <c r="L1106" t="str">
        <v>12-SPWHI-07005959</v>
      </c>
      <c r="M1106" t="str">
        <v>TEG</v>
      </c>
      <c r="N1106" t="str">
        <v>Single Malt Scotch</v>
      </c>
      <c r="O1106" t="str">
        <v>The Glenrothes</v>
      </c>
      <c r="P1106" t="str">
        <v>TGR</v>
      </c>
      <c r="Q1106" t="str">
        <v>The Glenrothes 18YO</v>
      </c>
      <c r="R1106" t="str">
        <v>700ml</v>
      </c>
      <c r="S1106">
        <v>6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</row>
    <row r="1107" spans="11:30" x14ac:dyDescent="0.3">
      <c r="K1107" s="287">
        <v>4</v>
      </c>
      <c r="L1107" t="str">
        <v>12-SPWHI-07005966</v>
      </c>
      <c r="M1107" t="str">
        <v>TEG</v>
      </c>
      <c r="N1107" t="str">
        <v>Single Malt Scotch</v>
      </c>
      <c r="O1107" t="str">
        <v>The Glenrothes</v>
      </c>
      <c r="P1107" t="str">
        <v>TGR</v>
      </c>
      <c r="Q1107" t="str">
        <v>The Glenrothes 25YO</v>
      </c>
      <c r="R1107" t="str">
        <v>700ml</v>
      </c>
      <c r="S1107">
        <v>4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</row>
    <row r="1108" spans="11:30" x14ac:dyDescent="0.3">
      <c r="K1108" s="287">
        <v>4</v>
      </c>
      <c r="L1108" t="str">
        <v>12-SPWHI-07005942</v>
      </c>
      <c r="M1108" t="str">
        <v>TEG</v>
      </c>
      <c r="N1108" t="str">
        <v>Single Malt Scotch</v>
      </c>
      <c r="O1108" t="str">
        <v>The Glenrothes</v>
      </c>
      <c r="P1108" t="str">
        <v>TGR</v>
      </c>
      <c r="Q1108" t="str">
        <v>The Glenrothes Makers Cut</v>
      </c>
      <c r="R1108" t="str">
        <v>700ml</v>
      </c>
      <c r="S1108">
        <v>6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</row>
    <row r="1109" spans="11:30" x14ac:dyDescent="0.3">
      <c r="K1109" s="287">
        <v>4</v>
      </c>
      <c r="L1109" t="str">
        <v>12-SPWHI-07000235</v>
      </c>
      <c r="M1109" t="str">
        <v>TEG</v>
      </c>
      <c r="N1109" t="str">
        <v>Single Malt Scotch</v>
      </c>
      <c r="O1109" t="str">
        <v>The Glenrothes</v>
      </c>
      <c r="P1109" t="str">
        <v>TGR</v>
      </c>
      <c r="Q1109" t="str">
        <v>The Glenrothes Vintage Reserve</v>
      </c>
      <c r="R1109" t="str">
        <v>700ml</v>
      </c>
      <c r="S1109">
        <v>6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</row>
    <row r="1110" spans="11:30" x14ac:dyDescent="0.3">
      <c r="K1110" s="287">
        <v>4</v>
      </c>
      <c r="L1110" t="str">
        <v>28-SPWHI-07000329</v>
      </c>
      <c r="M1110" t="str">
        <v>RC</v>
      </c>
      <c r="N1110" t="str">
        <v>Single Malt Scotch</v>
      </c>
      <c r="O1110" t="str">
        <v>Bruichladdich</v>
      </c>
      <c r="P1110" t="str">
        <v>BLD</v>
      </c>
      <c r="Q1110" t="str">
        <v>Bruichladdich Classic Laddie</v>
      </c>
      <c r="R1110" t="str">
        <v>700ml</v>
      </c>
      <c r="S1110">
        <v>6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</row>
    <row r="1111" spans="11:30" x14ac:dyDescent="0.3">
      <c r="K1111" s="287">
        <v>4</v>
      </c>
      <c r="L1111" t="str">
        <v>28-SPWHI-07009957</v>
      </c>
      <c r="M1111" t="str">
        <v>RC</v>
      </c>
      <c r="N1111" t="str">
        <v>Single Malt Scotch</v>
      </c>
      <c r="O1111" t="str">
        <v>Bruichladdich</v>
      </c>
      <c r="P1111" t="str">
        <v>BLD</v>
      </c>
      <c r="Q1111" t="str">
        <v>Bruichladdich Port Charlotte 10YO</v>
      </c>
      <c r="R1111" t="str">
        <v>700ml</v>
      </c>
      <c r="S1111">
        <v>6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</row>
    <row r="1112" spans="11:30" x14ac:dyDescent="0.3">
      <c r="K1112" s="287">
        <v>4</v>
      </c>
      <c r="L1112" t="str">
        <v>28-SPWHI-07008041</v>
      </c>
      <c r="M1112" t="str">
        <v>RC</v>
      </c>
      <c r="N1112" t="str">
        <v>Single Malt Scotch</v>
      </c>
      <c r="O1112" t="str">
        <v>Bruichladdich</v>
      </c>
      <c r="P1112" t="str">
        <v>BLD</v>
      </c>
      <c r="Q1112" t="str">
        <v>Bruichladdich 18 YO</v>
      </c>
      <c r="R1112" t="str">
        <v>700ml</v>
      </c>
      <c r="S1112">
        <v>6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</row>
    <row r="1113" spans="11:30" x14ac:dyDescent="0.3">
      <c r="K1113" s="287">
        <v>4</v>
      </c>
      <c r="L1113" t="str">
        <v>28-SPWHI-07008102</v>
      </c>
      <c r="M1113" t="str">
        <v>RC</v>
      </c>
      <c r="N1113" t="str">
        <v>Single Malt Scotch</v>
      </c>
      <c r="O1113" t="str">
        <v>Bruichladdich</v>
      </c>
      <c r="P1113" t="str">
        <v>BLD</v>
      </c>
      <c r="Q1113" t="str">
        <v>Bruichladdich 30 YO</v>
      </c>
      <c r="R1113" t="str">
        <v>700ml</v>
      </c>
      <c r="S1113">
        <v>6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</row>
    <row r="1114" spans="11:30" x14ac:dyDescent="0.3">
      <c r="K1114" s="287">
        <v>4</v>
      </c>
      <c r="L1114" t="str">
        <v>28-SPWHI-07002230</v>
      </c>
      <c r="M1114" t="str">
        <v>RC</v>
      </c>
      <c r="N1114" t="str">
        <v>Single Malt Scotch</v>
      </c>
      <c r="O1114" t="str">
        <v>Bruichladdich</v>
      </c>
      <c r="P1114" t="str">
        <v>BLD</v>
      </c>
      <c r="Q1114" t="str">
        <v>Bruichladdich Octomore 10.1</v>
      </c>
      <c r="R1114" t="str">
        <v>700ml</v>
      </c>
      <c r="S1114">
        <v>6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</row>
    <row r="1115" spans="11:30" x14ac:dyDescent="0.3">
      <c r="K1115" s="287">
        <v>4</v>
      </c>
      <c r="L1115" t="str">
        <v>28-SPWHI-07005392</v>
      </c>
      <c r="M1115" t="str">
        <v>RC</v>
      </c>
      <c r="N1115" t="str">
        <v>Single Malt Scotch</v>
      </c>
      <c r="O1115" t="str">
        <v>Bruichladdich</v>
      </c>
      <c r="P1115" t="str">
        <v>BLD</v>
      </c>
      <c r="Q1115" t="str">
        <v>Bruichladdich Octomore 13.1</v>
      </c>
      <c r="R1115" t="str">
        <v>700ml</v>
      </c>
      <c r="S1115">
        <v>6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</row>
    <row r="1116" spans="11:30" x14ac:dyDescent="0.3">
      <c r="K1116" s="287">
        <v>4</v>
      </c>
      <c r="L1116" t="str">
        <v>28-SPWHI-07006474</v>
      </c>
      <c r="M1116" t="str">
        <v>RC</v>
      </c>
      <c r="N1116" t="str">
        <v>Single Malt Scotch</v>
      </c>
      <c r="O1116" t="str">
        <v>Bruichladdich</v>
      </c>
      <c r="P1116" t="str">
        <v>BLD</v>
      </c>
      <c r="Q1116" t="str">
        <v>Bruichladdich Octomore 14.1</v>
      </c>
      <c r="R1116" t="str">
        <v>700ml</v>
      </c>
      <c r="S1116">
        <v>6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</row>
    <row r="1117" spans="11:30" x14ac:dyDescent="0.3">
      <c r="K1117" s="287">
        <v>4</v>
      </c>
      <c r="L1117" t="str">
        <v>28-SPWHI-07006511</v>
      </c>
      <c r="M1117" t="str">
        <v>RC</v>
      </c>
      <c r="N1117" t="str">
        <v>Single Malt Scotch</v>
      </c>
      <c r="O1117" t="str">
        <v>Bruichladdich</v>
      </c>
      <c r="P1117" t="str">
        <v>BLD</v>
      </c>
      <c r="Q1117" t="str">
        <v>Bruichladdich Octomore 14.2</v>
      </c>
      <c r="R1117" t="str">
        <v>700ml</v>
      </c>
      <c r="S1117">
        <v>6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</row>
    <row r="1118" spans="11:30" x14ac:dyDescent="0.3">
      <c r="K1118" s="287">
        <v>4</v>
      </c>
      <c r="L1118" t="str">
        <v>28-SPWHI-07006597</v>
      </c>
      <c r="M1118" t="str">
        <v>RC</v>
      </c>
      <c r="N1118" t="str">
        <v>Single Malt Scotch</v>
      </c>
      <c r="O1118" t="str">
        <v>Bruichladdich</v>
      </c>
      <c r="P1118" t="str">
        <v>BLD</v>
      </c>
      <c r="Q1118" t="str">
        <v>Bruichladdich Octomore 14.3</v>
      </c>
      <c r="R1118" t="str">
        <v>700ml</v>
      </c>
      <c r="S1118">
        <v>6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</row>
    <row r="1119" spans="11:30" x14ac:dyDescent="0.3">
      <c r="K1119" s="287">
        <v>4</v>
      </c>
      <c r="L1119" t="str">
        <v>28-SPWHI-07005538</v>
      </c>
      <c r="M1119" t="str">
        <v>RC</v>
      </c>
      <c r="N1119" t="str">
        <v>Single Malt Scotch</v>
      </c>
      <c r="O1119" t="str">
        <v>Bruichladdich</v>
      </c>
      <c r="P1119" t="str">
        <v>BLD</v>
      </c>
      <c r="Q1119" t="str">
        <v>Bruichladdich Black Art Whisky</v>
      </c>
      <c r="R1119" t="str">
        <v>700ml</v>
      </c>
      <c r="S1119">
        <v>6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</row>
    <row r="1120" spans="11:30" x14ac:dyDescent="0.3">
      <c r="K1120" s="287">
        <v>4</v>
      </c>
      <c r="L1120" t="str">
        <v>46-SPWHI-07000051</v>
      </c>
      <c r="M1120" t="str">
        <v>Campari</v>
      </c>
      <c r="N1120" t="str">
        <v>Single Malt Scotch</v>
      </c>
      <c r="O1120" t="str">
        <v>Glen Grant</v>
      </c>
      <c r="P1120" t="str">
        <v>GGT</v>
      </c>
      <c r="Q1120" t="str">
        <v>Glen Grant Single Malt Arboralis</v>
      </c>
      <c r="R1120" t="str">
        <v>700ml</v>
      </c>
      <c r="S1120">
        <v>6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</row>
    <row r="1121" spans="11:30" x14ac:dyDescent="0.3">
      <c r="K1121" s="287">
        <v>4</v>
      </c>
      <c r="L1121" t="str">
        <v>46-SPWHI-07002976</v>
      </c>
      <c r="M1121" t="str">
        <v>Campari</v>
      </c>
      <c r="N1121" t="str">
        <v>Single Malt Scotch</v>
      </c>
      <c r="O1121" t="str">
        <v>Glen Grant</v>
      </c>
      <c r="P1121" t="str">
        <v>GGT</v>
      </c>
      <c r="Q1121" t="str">
        <v>Glen Grant Single Malt 10YO</v>
      </c>
      <c r="R1121" t="str">
        <v>700ml</v>
      </c>
      <c r="S1121">
        <v>6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</row>
    <row r="1122" spans="11:30" x14ac:dyDescent="0.3">
      <c r="K1122" s="287">
        <v>4</v>
      </c>
      <c r="L1122" t="str">
        <v>46-SPWHI-07000266</v>
      </c>
      <c r="M1122" t="str">
        <v>Campari</v>
      </c>
      <c r="N1122" t="str">
        <v>Single Malt Scotch</v>
      </c>
      <c r="O1122" t="str">
        <v>Glen Grant</v>
      </c>
      <c r="P1122" t="str">
        <v>GGT</v>
      </c>
      <c r="Q1122" t="str">
        <v>Glen Grant Single Malt 12YO</v>
      </c>
      <c r="R1122" t="str">
        <v>700ml</v>
      </c>
      <c r="S1122">
        <v>6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</row>
    <row r="1123" spans="11:30" x14ac:dyDescent="0.3">
      <c r="K1123" s="287">
        <v>4</v>
      </c>
      <c r="L1123" t="str">
        <v>46-SPWHI-07000399</v>
      </c>
      <c r="M1123" t="str">
        <v>Campari</v>
      </c>
      <c r="N1123" t="str">
        <v>Single Malt Scotch</v>
      </c>
      <c r="O1123" t="str">
        <v>Glen Grant</v>
      </c>
      <c r="P1123" t="str">
        <v>GGT</v>
      </c>
      <c r="Q1123" t="str">
        <v>Glen Grant Single Malt 18YO</v>
      </c>
      <c r="R1123" t="str">
        <v>700ml</v>
      </c>
      <c r="S1123">
        <v>6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</row>
    <row r="1124" spans="11:30" x14ac:dyDescent="0.3">
      <c r="K1124" s="287">
        <v>4</v>
      </c>
      <c r="L1124" t="str">
        <v>06-SPWHI-07000096</v>
      </c>
      <c r="M1124" t="str">
        <v>TEG</v>
      </c>
      <c r="N1124" t="str">
        <v>Blended Scotch</v>
      </c>
      <c r="O1124" t="str">
        <v>The Famous Grouse</v>
      </c>
      <c r="P1124" t="str">
        <v>TFG</v>
      </c>
      <c r="Q1124" t="str">
        <v>The Famous Grouse Finest 700ml</v>
      </c>
      <c r="R1124" t="str">
        <v>700ml</v>
      </c>
      <c r="S1124">
        <v>12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</row>
    <row r="1125" spans="11:30" x14ac:dyDescent="0.3">
      <c r="K1125" s="287">
        <v>4</v>
      </c>
      <c r="L1125" t="str">
        <v>06-SPWHI-10001091</v>
      </c>
      <c r="M1125" t="str">
        <v>TEG</v>
      </c>
      <c r="N1125" t="str">
        <v>Blended Scotch</v>
      </c>
      <c r="O1125" t="str">
        <v>The Famous Grouse</v>
      </c>
      <c r="P1125" t="str">
        <v>TFG</v>
      </c>
      <c r="Q1125" t="str">
        <v>The Famous Grouse Finest 1L</v>
      </c>
      <c r="R1125" t="str">
        <v>1000ml</v>
      </c>
      <c r="S1125">
        <v>12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</row>
    <row r="1126" spans="11:30" x14ac:dyDescent="0.3">
      <c r="K1126" s="287">
        <v>4</v>
      </c>
      <c r="L1126" t="str">
        <v>06-SPWHI-07000649</v>
      </c>
      <c r="M1126" t="str">
        <v>TEG</v>
      </c>
      <c r="N1126" t="str">
        <v>Blended Scotch</v>
      </c>
      <c r="O1126" t="str">
        <v>The Famous Grouse</v>
      </c>
      <c r="P1126" t="str">
        <v>TFG</v>
      </c>
      <c r="Q1126" t="str">
        <v>The Famous Grouse Sherry Cask</v>
      </c>
      <c r="R1126" t="str">
        <v>700ml</v>
      </c>
      <c r="S1126">
        <v>6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</row>
    <row r="1127" spans="11:30" x14ac:dyDescent="0.3">
      <c r="K1127" s="287">
        <v>4</v>
      </c>
      <c r="L1127" t="str">
        <v>06-SPWHI-07002675</v>
      </c>
      <c r="M1127" t="str">
        <v>TEG</v>
      </c>
      <c r="N1127" t="str">
        <v>Blended Scotch</v>
      </c>
      <c r="O1127" t="str">
        <v>The Famous Grouse</v>
      </c>
      <c r="P1127" t="str">
        <v>TFG</v>
      </c>
      <c r="Q1127" t="str">
        <v>The Famous Grouse Smoky Black</v>
      </c>
      <c r="R1127" t="str">
        <v>700ml</v>
      </c>
      <c r="S1127">
        <v>6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</row>
    <row r="1128" spans="11:30" x14ac:dyDescent="0.3">
      <c r="K1128" s="287">
        <v>4</v>
      </c>
      <c r="L1128" t="str">
        <v>06-SPWHI-07014082</v>
      </c>
      <c r="M1128" t="str">
        <v>TEG</v>
      </c>
      <c r="N1128" t="str">
        <v>Blended Scotch</v>
      </c>
      <c r="O1128" t="str">
        <v>Naked Malt</v>
      </c>
      <c r="P1128" t="str">
        <v>NAK</v>
      </c>
      <c r="Q1128" t="str">
        <v>Naked Malt Blended Malt Scotch Whisky</v>
      </c>
      <c r="R1128" t="str">
        <v>700ml</v>
      </c>
      <c r="S1128">
        <v>6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</row>
    <row r="1129" spans="11:30" x14ac:dyDescent="0.3">
      <c r="K1129" s="287">
        <v>4</v>
      </c>
      <c r="L1129" t="str">
        <v>23-SPWHI-07000029</v>
      </c>
      <c r="M1129" t="str">
        <v>Proximo</v>
      </c>
      <c r="N1129" t="str">
        <v>Irish Whiskey</v>
      </c>
      <c r="O1129" t="str">
        <v>Bushmills</v>
      </c>
      <c r="P1129" t="str">
        <v>BUM</v>
      </c>
      <c r="Q1129" t="str">
        <v>Bushmills Original Blend</v>
      </c>
      <c r="R1129" t="str">
        <v>700ml</v>
      </c>
      <c r="S1129">
        <v>6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</row>
    <row r="1130" spans="11:30" x14ac:dyDescent="0.3">
      <c r="K1130" s="287">
        <v>4</v>
      </c>
      <c r="L1130" t="str">
        <v>23-SPWHI-07000066</v>
      </c>
      <c r="M1130" t="str">
        <v>Proximo</v>
      </c>
      <c r="N1130" t="str">
        <v>Irish Whiskey</v>
      </c>
      <c r="O1130" t="str">
        <v>Bushmills</v>
      </c>
      <c r="P1130" t="str">
        <v>BUM</v>
      </c>
      <c r="Q1130" t="str">
        <v>Bushmills Black Bush Blend</v>
      </c>
      <c r="R1130" t="str">
        <v>700ml</v>
      </c>
      <c r="S1130">
        <v>6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</row>
    <row r="1131" spans="11:30" x14ac:dyDescent="0.3">
      <c r="K1131" s="287">
        <v>4</v>
      </c>
      <c r="L1131" t="str">
        <v>23-SPWHI-07000031</v>
      </c>
      <c r="M1131" t="str">
        <v>Proximo</v>
      </c>
      <c r="N1131" t="str">
        <v>Irish Whiskey</v>
      </c>
      <c r="O1131" t="str">
        <v>Bushmills</v>
      </c>
      <c r="P1131" t="str">
        <v>BUM</v>
      </c>
      <c r="Q1131" t="str">
        <v>Bushmills Single Malt 10YO</v>
      </c>
      <c r="R1131" t="str">
        <v>700ml</v>
      </c>
      <c r="S1131">
        <v>6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</row>
    <row r="1132" spans="11:30" x14ac:dyDescent="0.3">
      <c r="K1132" s="287">
        <v>4</v>
      </c>
      <c r="L1132" t="str">
        <v>23-SPWHI-07000197</v>
      </c>
      <c r="M1132" t="str">
        <v>Proximo</v>
      </c>
      <c r="N1132" t="str">
        <v>Irish Whiskey</v>
      </c>
      <c r="O1132" t="str">
        <v>Bushmills</v>
      </c>
      <c r="P1132" t="str">
        <v>BUM</v>
      </c>
      <c r="Q1132" t="str">
        <v>Bushmills Single Malt 12YO</v>
      </c>
      <c r="R1132" t="str">
        <v>700ml</v>
      </c>
      <c r="S1132">
        <v>6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</row>
    <row r="1133" spans="11:30" x14ac:dyDescent="0.3">
      <c r="K1133" s="287">
        <v>4</v>
      </c>
      <c r="L1133" t="str">
        <v>23-SPWHI-07005022</v>
      </c>
      <c r="M1133" t="str">
        <v>Proximo</v>
      </c>
      <c r="N1133" t="str">
        <v>Irish Whiskey</v>
      </c>
      <c r="O1133" t="str">
        <v>Bushmills</v>
      </c>
      <c r="P1133" t="str">
        <v>BUM</v>
      </c>
      <c r="Q1133" t="str">
        <v>Bushmills Single Malt 16YO</v>
      </c>
      <c r="R1133" t="str">
        <v>700ml</v>
      </c>
      <c r="S1133">
        <v>6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</row>
    <row r="1134" spans="11:30" x14ac:dyDescent="0.3">
      <c r="K1134" s="287">
        <v>4</v>
      </c>
      <c r="L1134" t="str">
        <v>23-SPWHI-07008268</v>
      </c>
      <c r="M1134" t="str">
        <v>Proximo</v>
      </c>
      <c r="N1134" t="str">
        <v>Irish Whiskey</v>
      </c>
      <c r="O1134" t="str">
        <v>Bushmills</v>
      </c>
      <c r="P1134" t="str">
        <v>BUM</v>
      </c>
      <c r="Q1134" t="str">
        <v>Bushmills Single Malt 21YO</v>
      </c>
      <c r="R1134" t="str">
        <v>700ml</v>
      </c>
      <c r="S1134">
        <v>6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</row>
    <row r="1135" spans="11:30" x14ac:dyDescent="0.3">
      <c r="K1135" s="287">
        <v>4</v>
      </c>
      <c r="L1135" t="str">
        <v>47-SPWHI-07000010</v>
      </c>
      <c r="M1135" t="str">
        <v>Proximo</v>
      </c>
      <c r="N1135" t="str">
        <v>Irish Whiskey</v>
      </c>
      <c r="O1135" t="str">
        <v>The Sexton</v>
      </c>
      <c r="P1135" t="str">
        <v>TST</v>
      </c>
      <c r="Q1135" t="str">
        <v>Sexton Single Malt</v>
      </c>
      <c r="R1135" t="str">
        <v>700ml</v>
      </c>
      <c r="S1135">
        <v>6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</row>
    <row r="1136" spans="11:30" x14ac:dyDescent="0.3">
      <c r="K1136" s="287">
        <v>4</v>
      </c>
      <c r="L1136" t="str">
        <v>37-SPWHI-07003251</v>
      </c>
      <c r="M1136" t="str">
        <v>Campari</v>
      </c>
      <c r="N1136" t="str">
        <v>American Whiskey</v>
      </c>
      <c r="O1136" t="str">
        <v>Wild Turkey</v>
      </c>
      <c r="P1136" t="str">
        <v>WTK</v>
      </c>
      <c r="Q1136" t="str">
        <v>Wild Turkey Aged 8 YO</v>
      </c>
      <c r="R1136" t="str">
        <v>700ml</v>
      </c>
      <c r="S1136">
        <v>12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</row>
    <row r="1137" spans="11:30" x14ac:dyDescent="0.3">
      <c r="K1137" s="287">
        <v>4</v>
      </c>
      <c r="L1137" t="str">
        <v>37-SPWHI-07507508</v>
      </c>
      <c r="M1137" t="str">
        <v>Campari</v>
      </c>
      <c r="N1137" t="str">
        <v>American Whiskey</v>
      </c>
      <c r="O1137" t="str">
        <v>Wild Turkey</v>
      </c>
      <c r="P1137" t="str">
        <v>WTK</v>
      </c>
      <c r="Q1137" t="str">
        <v>Wild Turkey 101 Bourbon</v>
      </c>
      <c r="R1137" t="str">
        <v>750ml</v>
      </c>
      <c r="S1137">
        <v>12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</row>
    <row r="1138" spans="11:30" x14ac:dyDescent="0.3">
      <c r="K1138" s="287">
        <v>4</v>
      </c>
      <c r="L1138" t="str">
        <v>37-SPWHI-07507503</v>
      </c>
      <c r="M1138" t="str">
        <v>Campari</v>
      </c>
      <c r="N1138" t="str">
        <v>American Whiskey</v>
      </c>
      <c r="O1138" t="str">
        <v>Wild Turkey</v>
      </c>
      <c r="P1138" t="str">
        <v>WTK</v>
      </c>
      <c r="Q1138" t="str">
        <v>Wild Turkey Bourbon 750ml</v>
      </c>
      <c r="R1138" t="str">
        <v>750ml</v>
      </c>
      <c r="S1138">
        <v>12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</row>
    <row r="1139" spans="11:30" x14ac:dyDescent="0.3">
      <c r="K1139" s="287">
        <v>4</v>
      </c>
      <c r="L1139" t="str">
        <v>37-SPWHI-10001006</v>
      </c>
      <c r="M1139" t="str">
        <v>Campari</v>
      </c>
      <c r="N1139" t="str">
        <v>American Whiskey</v>
      </c>
      <c r="O1139" t="str">
        <v>Wild Turkey</v>
      </c>
      <c r="P1139" t="str">
        <v>WTK</v>
      </c>
      <c r="Q1139" t="str">
        <v>Wild Turkey Bourbon 1L</v>
      </c>
      <c r="R1139" t="str">
        <v>1000ml</v>
      </c>
      <c r="S1139">
        <v>12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</row>
    <row r="1140" spans="11:30" x14ac:dyDescent="0.3">
      <c r="K1140" s="287">
        <v>4</v>
      </c>
      <c r="L1140" t="str">
        <v>37-SPWHI-07007019</v>
      </c>
      <c r="M1140" t="str">
        <v>Campari</v>
      </c>
      <c r="N1140" t="str">
        <v>American Whiskey</v>
      </c>
      <c r="O1140" t="str">
        <v>Wild Turkey</v>
      </c>
      <c r="P1140" t="str">
        <v>WTK</v>
      </c>
      <c r="Q1140" t="str">
        <v>Wild Turkey Rye 40.5% 700ml</v>
      </c>
      <c r="R1140" t="str">
        <v>700ml</v>
      </c>
      <c r="S1140">
        <v>6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</row>
    <row r="1141" spans="11:30" x14ac:dyDescent="0.3">
      <c r="K1141" s="287">
        <v>4</v>
      </c>
      <c r="L1141" t="str">
        <v>37-SPWHI-07500229</v>
      </c>
      <c r="M1141" t="str">
        <v>Campari</v>
      </c>
      <c r="N1141" t="str">
        <v>American Whiskey</v>
      </c>
      <c r="O1141" t="str">
        <v>Wild Turkey</v>
      </c>
      <c r="P1141" t="str">
        <v>WTK</v>
      </c>
      <c r="Q1141" t="str">
        <v>Wild Turkey Rare Breed Bourbon 54.1%</v>
      </c>
      <c r="R1141" t="str">
        <v>750ml</v>
      </c>
      <c r="S1141">
        <v>6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</row>
    <row r="1142" spans="11:30" x14ac:dyDescent="0.3">
      <c r="K1142" s="287">
        <v>4</v>
      </c>
      <c r="L1142" t="str">
        <v>37-SPWHI-07003268</v>
      </c>
      <c r="M1142" t="str">
        <v>Campari</v>
      </c>
      <c r="N1142" t="str">
        <v>American Whiskey</v>
      </c>
      <c r="O1142" t="str">
        <v>Wild Turkey</v>
      </c>
      <c r="P1142" t="str">
        <v>WTK</v>
      </c>
      <c r="Q1142" t="str">
        <v>Wild Turkey Aged 12 Years GB</v>
      </c>
      <c r="R1142" t="str">
        <v>700ml</v>
      </c>
      <c r="S1142">
        <v>6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</row>
    <row r="1143" spans="11:30" x14ac:dyDescent="0.3">
      <c r="K1143" s="287">
        <v>4</v>
      </c>
      <c r="L1143" t="str">
        <v>37-SPLIQ-07507506</v>
      </c>
      <c r="M1143" t="str">
        <v>Campari</v>
      </c>
      <c r="N1143" t="str">
        <v>American Whiskey</v>
      </c>
      <c r="O1143" t="str">
        <v>Wild Turkey</v>
      </c>
      <c r="P1143" t="str">
        <v>WTK</v>
      </c>
      <c r="Q1143" t="str">
        <v>Wild Turkey American Honey 35.5%</v>
      </c>
      <c r="R1143" t="str">
        <v>750ml</v>
      </c>
      <c r="S1143">
        <v>12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</row>
    <row r="1144" spans="11:30" x14ac:dyDescent="0.3">
      <c r="K1144" s="287">
        <v>4</v>
      </c>
      <c r="L1144" t="str">
        <v>37-WTWHI-07507507</v>
      </c>
      <c r="M1144" t="str">
        <v>Campari</v>
      </c>
      <c r="N1144" t="str">
        <v>American Whiskey</v>
      </c>
      <c r="O1144" t="str">
        <v>Wild Turkey</v>
      </c>
      <c r="P1144" t="str">
        <v>WTK</v>
      </c>
      <c r="Q1144" t="str">
        <v>Wild Turkey Kentucky Spirit Single Barrel</v>
      </c>
      <c r="R1144" t="str">
        <v>750ml</v>
      </c>
      <c r="S1144">
        <v>6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</row>
    <row r="1145" spans="11:30" x14ac:dyDescent="0.3">
      <c r="K1145" s="287">
        <v>4</v>
      </c>
      <c r="L1145" t="str">
        <v>39-SPWHI-07500007</v>
      </c>
      <c r="M1145" t="str">
        <v>Campari</v>
      </c>
      <c r="N1145" t="str">
        <v>American Whiskey</v>
      </c>
      <c r="O1145" t="str">
        <v>Russell's</v>
      </c>
      <c r="P1145" t="str">
        <v>WTK</v>
      </c>
      <c r="Q1145" t="str">
        <v>Russell's Reserve Single Barrel</v>
      </c>
      <c r="R1145" t="str">
        <v>750ml</v>
      </c>
      <c r="S1145">
        <v>6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</row>
    <row r="1146" spans="11:30" x14ac:dyDescent="0.3">
      <c r="K1146" s="287">
        <v>4</v>
      </c>
      <c r="L1146" t="str">
        <v>39-SPWHI-07507509</v>
      </c>
      <c r="M1146" t="str">
        <v>Campari</v>
      </c>
      <c r="N1146" t="str">
        <v>American Whiskey</v>
      </c>
      <c r="O1146" t="str">
        <v>Russell's</v>
      </c>
      <c r="P1146" t="str">
        <v>WTK</v>
      </c>
      <c r="Q1146" t="str">
        <v>Russell's Reserve 10YO</v>
      </c>
      <c r="R1146" t="str">
        <v>750ml</v>
      </c>
      <c r="S1146">
        <v>6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</row>
    <row r="1147" spans="11:30" x14ac:dyDescent="0.3">
      <c r="K1147" s="287">
        <v>4</v>
      </c>
      <c r="L1147" t="str">
        <v>75-SPWHI-07007038</v>
      </c>
      <c r="M1147" t="str">
        <v>Independent</v>
      </c>
      <c r="N1147" t="str">
        <v>American Whiskey</v>
      </c>
      <c r="O1147" t="str">
        <v>Real Mccoy</v>
      </c>
      <c r="P1147" t="str">
        <v>RMC</v>
      </c>
      <c r="Q1147" t="str">
        <v>Real Mccoy Bourbon Whiskey</v>
      </c>
      <c r="R1147" t="str">
        <v>700ml</v>
      </c>
      <c r="S1147">
        <v>12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</row>
    <row r="1148" spans="11:30" x14ac:dyDescent="0.3">
      <c r="K1148" s="287">
        <v>4</v>
      </c>
      <c r="L1148" t="str">
        <v>74-SPWHI-07000029</v>
      </c>
      <c r="M1148" t="str">
        <v>Independent</v>
      </c>
      <c r="N1148" t="str">
        <v>Japanese Whiskey</v>
      </c>
      <c r="O1148" t="str">
        <v>Kaibutsu</v>
      </c>
      <c r="P1148" t="str">
        <v>KAI</v>
      </c>
      <c r="Q1148" t="str">
        <v>Kaibutsu Doragon 43%</v>
      </c>
      <c r="R1148" t="str">
        <v>700ml</v>
      </c>
      <c r="S1148">
        <v>12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</row>
    <row r="1149" spans="11:30" x14ac:dyDescent="0.3">
      <c r="K1149" s="287">
        <v>4</v>
      </c>
      <c r="L1149" t="str">
        <v>74-SPWHI-07000012</v>
      </c>
      <c r="M1149" t="str">
        <v>Independent</v>
      </c>
      <c r="N1149" t="str">
        <v>Japanese Whiskey</v>
      </c>
      <c r="O1149" t="str">
        <v>Kaibutsu</v>
      </c>
      <c r="P1149" t="str">
        <v>KAI</v>
      </c>
      <c r="Q1149" t="str">
        <v>Kaibutsu Monki 43%</v>
      </c>
      <c r="R1149" t="str">
        <v>700ml</v>
      </c>
      <c r="S1149">
        <v>12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</row>
    <row r="1150" spans="11:30" x14ac:dyDescent="0.3">
      <c r="K1150" s="287">
        <v>4</v>
      </c>
      <c r="L1150" t="str">
        <v>45-SPRUM-07000051</v>
      </c>
      <c r="M1150" t="str">
        <v>Campari</v>
      </c>
      <c r="N1150" t="str">
        <v>Cachaca</v>
      </c>
      <c r="O1150" t="str">
        <v>Sagatiba</v>
      </c>
      <c r="P1150" t="str">
        <v>SGT</v>
      </c>
      <c r="Q1150" t="str">
        <v>Sagatiba Cachaca</v>
      </c>
      <c r="R1150" t="str">
        <v>700ml</v>
      </c>
      <c r="S1150">
        <v>6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</row>
    <row r="1151" spans="11:30" x14ac:dyDescent="0.3">
      <c r="K1151" s="287">
        <v>4</v>
      </c>
      <c r="L1151" t="str">
        <v>40-SPRUM-07505400</v>
      </c>
      <c r="M1151" t="str">
        <v>Campari</v>
      </c>
      <c r="N1151" t="str">
        <v>RUM</v>
      </c>
      <c r="O1151" t="str">
        <v>Appleton</v>
      </c>
      <c r="P1151" t="str">
        <v>APT</v>
      </c>
      <c r="Q1151" t="str">
        <v>Appleton White Jamaican</v>
      </c>
      <c r="R1151" t="str">
        <v>750ml</v>
      </c>
      <c r="S1151">
        <v>12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</row>
    <row r="1152" spans="11:30" x14ac:dyDescent="0.3">
      <c r="K1152" s="287">
        <v>4</v>
      </c>
      <c r="L1152" t="str">
        <v>40-SPRUM-07507404</v>
      </c>
      <c r="M1152" t="str">
        <v>Campari</v>
      </c>
      <c r="N1152" t="str">
        <v>RUM</v>
      </c>
      <c r="O1152" t="str">
        <v>Appleton</v>
      </c>
      <c r="P1152" t="str">
        <v>APT</v>
      </c>
      <c r="Q1152" t="str">
        <v>Appleton Special Dark Jamaican</v>
      </c>
      <c r="R1152" t="str">
        <v>750ml</v>
      </c>
      <c r="S1152">
        <v>12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</row>
    <row r="1153" spans="11:30" x14ac:dyDescent="0.3">
      <c r="K1153" s="287">
        <v>4</v>
      </c>
      <c r="L1153" t="str">
        <v>40-SPRUM-07500403</v>
      </c>
      <c r="M1153" t="str">
        <v>Campari</v>
      </c>
      <c r="N1153" t="str">
        <v>RUM</v>
      </c>
      <c r="O1153" t="str">
        <v>Appleton</v>
      </c>
      <c r="P1153" t="str">
        <v>APT</v>
      </c>
      <c r="Q1153" t="str">
        <v>Appleton Estate Reserve Jamaican</v>
      </c>
      <c r="R1153" t="str">
        <v>750ml</v>
      </c>
      <c r="S1153">
        <v>12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</row>
    <row r="1154" spans="11:30" x14ac:dyDescent="0.3">
      <c r="K1154" s="287">
        <v>4</v>
      </c>
      <c r="L1154" t="str">
        <v>40-SPRUM-07503406</v>
      </c>
      <c r="M1154" t="str">
        <v>Campari</v>
      </c>
      <c r="N1154" t="str">
        <v>RUM</v>
      </c>
      <c r="O1154" t="str">
        <v>Appleton</v>
      </c>
      <c r="P1154" t="str">
        <v>APT</v>
      </c>
      <c r="Q1154" t="str">
        <v>Appleton Estate Signature Jamaican Blend</v>
      </c>
      <c r="R1154" t="str">
        <v>750ml</v>
      </c>
      <c r="S1154">
        <v>12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</row>
    <row r="1155" spans="11:30" x14ac:dyDescent="0.3">
      <c r="K1155" s="287">
        <v>4</v>
      </c>
      <c r="L1155" t="str">
        <v>40-SPRUM-07500408</v>
      </c>
      <c r="M1155" t="str">
        <v>Campari</v>
      </c>
      <c r="N1155" t="str">
        <v>RUM</v>
      </c>
      <c r="O1155" t="str">
        <v>Appleton</v>
      </c>
      <c r="P1155" t="str">
        <v>APT</v>
      </c>
      <c r="Q1155" t="str">
        <v>Appleton Estate 12YO Rare Cask</v>
      </c>
      <c r="R1155" t="str">
        <v>750ml</v>
      </c>
      <c r="S1155">
        <v>12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</row>
    <row r="1156" spans="11:30" x14ac:dyDescent="0.3">
      <c r="K1156" s="287">
        <v>4</v>
      </c>
      <c r="L1156" t="str">
        <v>40-SPRUM-07504405</v>
      </c>
      <c r="M1156" t="str">
        <v>Campari</v>
      </c>
      <c r="N1156" t="str">
        <v>RUM</v>
      </c>
      <c r="O1156" t="str">
        <v>Appleton</v>
      </c>
      <c r="P1156" t="str">
        <v>APT</v>
      </c>
      <c r="Q1156" t="str">
        <v>Appleton Estate 21YO Jamaican</v>
      </c>
      <c r="R1156" t="str">
        <v>750ml</v>
      </c>
      <c r="S1156">
        <v>6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</row>
    <row r="1157" spans="11:30" x14ac:dyDescent="0.3">
      <c r="K1157" s="287">
        <v>4</v>
      </c>
      <c r="L1157" t="str">
        <v>40-SPRUM-07502400</v>
      </c>
      <c r="M1157" t="str">
        <v>Campari</v>
      </c>
      <c r="N1157" t="str">
        <v>RUM</v>
      </c>
      <c r="O1157" t="str">
        <v>Appleton</v>
      </c>
      <c r="P1157" t="str">
        <v>APT</v>
      </c>
      <c r="Q1157" t="str">
        <v>Appleton Estate 30YO Jamaican</v>
      </c>
      <c r="R1157" t="str">
        <v>750ml</v>
      </c>
      <c r="S1157">
        <v>6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</row>
    <row r="1158" spans="11:30" x14ac:dyDescent="0.3">
      <c r="K1158" s="287">
        <v>4</v>
      </c>
      <c r="L1158" t="str">
        <v>40-SPRUM-07517404</v>
      </c>
      <c r="M1158" t="str">
        <v>Campari</v>
      </c>
      <c r="N1158" t="str">
        <v>RUM</v>
      </c>
      <c r="O1158" t="str">
        <v>Kingston</v>
      </c>
      <c r="P1158" t="str">
        <v>KIN</v>
      </c>
      <c r="Q1158" t="str">
        <v>Kingston 62 Jamaica Gold Rum</v>
      </c>
      <c r="R1158" t="str">
        <v>750ml</v>
      </c>
      <c r="S1158">
        <v>12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</row>
    <row r="1159" spans="11:30" x14ac:dyDescent="0.3">
      <c r="K1159" s="287">
        <v>4</v>
      </c>
      <c r="L1159" t="str">
        <v>40-SPRUM-07515400</v>
      </c>
      <c r="M1159" t="str">
        <v>Campari</v>
      </c>
      <c r="N1159" t="str">
        <v>RUM</v>
      </c>
      <c r="O1159" t="str">
        <v>Kingston</v>
      </c>
      <c r="P1159" t="str">
        <v>KIN</v>
      </c>
      <c r="Q1159" t="str">
        <v>Kingston 62 Jamaica White Rum</v>
      </c>
      <c r="R1159" t="str">
        <v>750ml</v>
      </c>
      <c r="S1159">
        <v>12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</row>
    <row r="1160" spans="11:30" x14ac:dyDescent="0.3">
      <c r="K1160" s="287">
        <v>4</v>
      </c>
      <c r="L1160" t="str">
        <v>30-SPRUM-07005168</v>
      </c>
      <c r="M1160" t="str">
        <v>RC</v>
      </c>
      <c r="N1160" t="str">
        <v>RUM</v>
      </c>
      <c r="O1160" t="str">
        <v>Mount Gay</v>
      </c>
      <c r="P1160" t="str">
        <v>MGY</v>
      </c>
      <c r="Q1160" t="str">
        <v>Mt Gay Eclipse Barbados</v>
      </c>
      <c r="R1160" t="str">
        <v>700ml</v>
      </c>
      <c r="S1160">
        <v>6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</row>
    <row r="1161" spans="11:30" x14ac:dyDescent="0.3">
      <c r="K1161" s="287">
        <v>4</v>
      </c>
      <c r="L1161" t="str">
        <v>30-SPRUM-07003508</v>
      </c>
      <c r="M1161" t="str">
        <v>RC</v>
      </c>
      <c r="N1161" t="str">
        <v>RUM</v>
      </c>
      <c r="O1161" t="str">
        <v>Mount Gay</v>
      </c>
      <c r="P1161" t="str">
        <v>MGY</v>
      </c>
      <c r="Q1161" t="str">
        <v>Mt Gay Black Barrel Barbados</v>
      </c>
      <c r="R1161" t="str">
        <v>700ml</v>
      </c>
      <c r="S1161">
        <v>6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</row>
    <row r="1162" spans="11:30" x14ac:dyDescent="0.3">
      <c r="K1162" s="287">
        <v>4</v>
      </c>
      <c r="L1162" t="str">
        <v>30-SPRUM-07003502</v>
      </c>
      <c r="M1162" t="str">
        <v>RC</v>
      </c>
      <c r="N1162" t="str">
        <v>RUM</v>
      </c>
      <c r="O1162" t="str">
        <v>Mount Gay</v>
      </c>
      <c r="P1162" t="str">
        <v>MGY</v>
      </c>
      <c r="Q1162" t="str">
        <v>Mt Gay XO Barbados</v>
      </c>
      <c r="R1162" t="str">
        <v>700ml</v>
      </c>
      <c r="S1162">
        <v>6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</row>
    <row r="1163" spans="11:30" x14ac:dyDescent="0.3">
      <c r="K1163" s="287">
        <v>4</v>
      </c>
      <c r="L1163" t="str">
        <v>30-SPRUM-07002463</v>
      </c>
      <c r="M1163" t="str">
        <v>RC</v>
      </c>
      <c r="N1163" t="str">
        <v>RUM</v>
      </c>
      <c r="O1163" t="str">
        <v>Mount Gay</v>
      </c>
      <c r="P1163" t="str">
        <v>MGY</v>
      </c>
      <c r="Q1163" t="str">
        <v>Mt Gay Estate Rum</v>
      </c>
      <c r="R1163" t="str">
        <v>700ml</v>
      </c>
      <c r="S1163">
        <v>6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</row>
    <row r="1164" spans="11:30" x14ac:dyDescent="0.3">
      <c r="K1164" s="287">
        <v>4</v>
      </c>
      <c r="L1164" t="str">
        <v>07-SPRUM-07000534</v>
      </c>
      <c r="M1164" t="str">
        <v>TEG</v>
      </c>
      <c r="N1164" t="str">
        <v>RUM</v>
      </c>
      <c r="O1164" t="str">
        <v>Brugal</v>
      </c>
      <c r="P1164" t="str">
        <v>BRU</v>
      </c>
      <c r="Q1164" t="str">
        <v>Brugal Supremo Blanco White Rum</v>
      </c>
      <c r="R1164" t="str">
        <v>700ml</v>
      </c>
      <c r="S1164">
        <v>12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</row>
    <row r="1165" spans="11:30" x14ac:dyDescent="0.3">
      <c r="K1165" s="287">
        <v>4</v>
      </c>
      <c r="L1165" t="str">
        <v>07-SPRUM-07001468</v>
      </c>
      <c r="M1165" t="str">
        <v>TEG</v>
      </c>
      <c r="N1165" t="str">
        <v>RUM</v>
      </c>
      <c r="O1165" t="str">
        <v>Brugal</v>
      </c>
      <c r="P1165" t="str">
        <v>BRU</v>
      </c>
      <c r="Q1165" t="str">
        <v>Brugal Anejo Superior Rum</v>
      </c>
      <c r="R1165" t="str">
        <v>700ml</v>
      </c>
      <c r="S1165">
        <v>6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</row>
    <row r="1166" spans="11:30" x14ac:dyDescent="0.3">
      <c r="K1166" s="287">
        <v>4</v>
      </c>
      <c r="L1166" t="str">
        <v>07-SPRUM-07002960</v>
      </c>
      <c r="M1166" t="str">
        <v>TEG</v>
      </c>
      <c r="N1166" t="str">
        <v>RUM</v>
      </c>
      <c r="O1166" t="str">
        <v>Brugal</v>
      </c>
      <c r="P1166" t="str">
        <v>BRU</v>
      </c>
      <c r="Q1166" t="str">
        <v>Brugal 1888 Dominican</v>
      </c>
      <c r="R1166" t="str">
        <v>700ml</v>
      </c>
      <c r="S1166">
        <v>6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</row>
    <row r="1167" spans="11:30" x14ac:dyDescent="0.3">
      <c r="K1167" s="287">
        <v>4</v>
      </c>
      <c r="L1167" t="str">
        <v>21-SPRUM-07003069</v>
      </c>
      <c r="M1167" t="str">
        <v>Proximo</v>
      </c>
      <c r="N1167" t="str">
        <v>RUM</v>
      </c>
      <c r="O1167" t="str">
        <v>Kraken</v>
      </c>
      <c r="P1167" t="str">
        <v>KKR</v>
      </c>
      <c r="Q1167" t="str">
        <v>Kraken Black Spiced</v>
      </c>
      <c r="R1167" t="str">
        <v>700ml</v>
      </c>
      <c r="S1167">
        <v>6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</row>
    <row r="1168" spans="11:30" x14ac:dyDescent="0.3">
      <c r="K1168" s="287">
        <v>4</v>
      </c>
      <c r="L1168" t="str">
        <v>63-SPRUM-07000050</v>
      </c>
      <c r="M1168" t="str">
        <v>Independent</v>
      </c>
      <c r="N1168" t="str">
        <v>RUM</v>
      </c>
      <c r="O1168" t="str">
        <v>Matusalem</v>
      </c>
      <c r="P1168" t="str">
        <v>MAT</v>
      </c>
      <c r="Q1168" t="str">
        <v>Matusalem Platino Rum</v>
      </c>
      <c r="R1168" t="str">
        <v>700ml</v>
      </c>
      <c r="S1168">
        <v>6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</row>
    <row r="1169" spans="11:30" x14ac:dyDescent="0.3">
      <c r="K1169" s="287">
        <v>4</v>
      </c>
      <c r="L1169" t="str">
        <v>63-SPRUM-07000053</v>
      </c>
      <c r="M1169" t="str">
        <v>Independent</v>
      </c>
      <c r="N1169" t="str">
        <v>RUM</v>
      </c>
      <c r="O1169" t="str">
        <v>Matusalem</v>
      </c>
      <c r="P1169" t="str">
        <v>MAT</v>
      </c>
      <c r="Q1169" t="str">
        <v>Matusalem Solera 7 Rum</v>
      </c>
      <c r="R1169" t="str">
        <v>700ml</v>
      </c>
      <c r="S1169">
        <v>6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</row>
    <row r="1170" spans="11:30" x14ac:dyDescent="0.3">
      <c r="K1170" s="287">
        <v>4</v>
      </c>
      <c r="L1170" t="str">
        <v>63-SPRUM-07000055</v>
      </c>
      <c r="M1170" t="str">
        <v>Independent</v>
      </c>
      <c r="N1170" t="str">
        <v>RUM</v>
      </c>
      <c r="O1170" t="str">
        <v>Matusalem</v>
      </c>
      <c r="P1170" t="str">
        <v>MAT</v>
      </c>
      <c r="Q1170" t="str">
        <v>Matusalem Gran Reserva 15 Rum</v>
      </c>
      <c r="R1170" t="str">
        <v>700ml</v>
      </c>
      <c r="S1170">
        <v>6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</row>
    <row r="1171" spans="11:30" x14ac:dyDescent="0.3">
      <c r="K1171" s="287">
        <v>4</v>
      </c>
      <c r="L1171" t="str">
        <v>63-SPRUM-07000052</v>
      </c>
      <c r="M1171" t="str">
        <v>Independent</v>
      </c>
      <c r="N1171" t="str">
        <v>RUM</v>
      </c>
      <c r="O1171" t="str">
        <v>Matusalem</v>
      </c>
      <c r="P1171" t="str">
        <v>MAT</v>
      </c>
      <c r="Q1171" t="str">
        <v>Matusalem Gran Reserva 23 Rum</v>
      </c>
      <c r="R1171" t="str">
        <v>700ml</v>
      </c>
      <c r="S1171">
        <v>3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</row>
    <row r="1172" spans="11:30" x14ac:dyDescent="0.3">
      <c r="K1172" s="287">
        <v>4</v>
      </c>
      <c r="L1172" t="str">
        <v>63-SPRUM-07010055</v>
      </c>
      <c r="M1172" t="str">
        <v>Independent</v>
      </c>
      <c r="N1172" t="str">
        <v>RUM</v>
      </c>
      <c r="O1172" t="str">
        <v>Matusalem</v>
      </c>
      <c r="P1172" t="str">
        <v>MAT</v>
      </c>
      <c r="Q1172" t="str">
        <v>Matusalem Gran Reserva Lefebre Rum</v>
      </c>
      <c r="R1172" t="str">
        <v>700ml</v>
      </c>
      <c r="S1172">
        <v>3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</row>
    <row r="1173" spans="11:30" x14ac:dyDescent="0.3">
      <c r="K1173" s="287">
        <v>4</v>
      </c>
      <c r="L1173" t="str">
        <v>63-SPRUM-07000057</v>
      </c>
      <c r="M1173" t="str">
        <v>Independent</v>
      </c>
      <c r="N1173" t="str">
        <v>RUM</v>
      </c>
      <c r="O1173" t="str">
        <v>Matusalem</v>
      </c>
      <c r="P1173" t="str">
        <v>MAT</v>
      </c>
      <c r="Q1173" t="str">
        <v>Matusalem Insolito Rum</v>
      </c>
      <c r="R1173" t="str">
        <v>700ml</v>
      </c>
      <c r="S1173">
        <v>3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</row>
    <row r="1174" spans="11:30" x14ac:dyDescent="0.3">
      <c r="K1174" s="287">
        <v>4</v>
      </c>
      <c r="L1174" t="str">
        <v>24-SPBRA-03758190</v>
      </c>
      <c r="M1174" t="str">
        <v>RC</v>
      </c>
      <c r="N1174" t="str">
        <v>Brandy and Cognac</v>
      </c>
      <c r="O1174" t="str">
        <v>Remy</v>
      </c>
      <c r="P1174" t="str">
        <v>RMM</v>
      </c>
      <c r="Q1174" t="str">
        <v>Remy Martin VSOP 375ml</v>
      </c>
      <c r="R1174" t="str">
        <v>375ml</v>
      </c>
      <c r="S1174">
        <v>12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</row>
    <row r="1175" spans="11:30" x14ac:dyDescent="0.3">
      <c r="K1175" s="287">
        <v>4</v>
      </c>
      <c r="L1175" t="str">
        <v>24-SPBRA-07000427</v>
      </c>
      <c r="M1175" t="str">
        <v>RC</v>
      </c>
      <c r="N1175" t="str">
        <v>Brandy and Cognac</v>
      </c>
      <c r="O1175" t="str">
        <v>Remy</v>
      </c>
      <c r="P1175" t="str">
        <v>RMM</v>
      </c>
      <c r="Q1175" t="str">
        <v>Remy Martin VSOP 700ml</v>
      </c>
      <c r="R1175" t="str">
        <v>700ml</v>
      </c>
      <c r="S1175">
        <v>12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</row>
    <row r="1176" spans="11:30" x14ac:dyDescent="0.3">
      <c r="K1176" s="287">
        <v>4</v>
      </c>
      <c r="L1176" t="str">
        <v>24-SPBRA-07004581</v>
      </c>
      <c r="M1176" t="str">
        <v>RC</v>
      </c>
      <c r="N1176" t="str">
        <v>Brandy and Cognac</v>
      </c>
      <c r="O1176" t="str">
        <v>Remy</v>
      </c>
      <c r="P1176" t="str">
        <v>RMM</v>
      </c>
      <c r="Q1176" t="str">
        <v>Remy Martin XO 700ml</v>
      </c>
      <c r="R1176" t="str">
        <v>700ml</v>
      </c>
      <c r="S1176">
        <v>12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</row>
    <row r="1177" spans="11:30" x14ac:dyDescent="0.3">
      <c r="K1177" s="287">
        <v>4</v>
      </c>
      <c r="L1177" t="str">
        <v>24-SPBRA-07002463</v>
      </c>
      <c r="M1177" t="str">
        <v>RC</v>
      </c>
      <c r="N1177" t="str">
        <v>Brandy and Cognac</v>
      </c>
      <c r="O1177" t="str">
        <v>Remy</v>
      </c>
      <c r="P1177" t="str">
        <v>RMM</v>
      </c>
      <c r="Q1177" t="str">
        <v>Remy Martin XO Night 700ml</v>
      </c>
      <c r="R1177" t="str">
        <v>700ml</v>
      </c>
      <c r="S1177">
        <v>12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</row>
    <row r="1178" spans="11:30" x14ac:dyDescent="0.3">
      <c r="K1178" s="287">
        <v>4</v>
      </c>
      <c r="L1178" t="str">
        <v>24-SPBRA-07005366</v>
      </c>
      <c r="M1178" t="str">
        <v>RC</v>
      </c>
      <c r="N1178" t="str">
        <v>Brandy and Cognac</v>
      </c>
      <c r="O1178" t="str">
        <v>Remy</v>
      </c>
      <c r="P1178" t="str">
        <v>RMM</v>
      </c>
      <c r="Q1178" t="str">
        <v>Remy Martin 1738</v>
      </c>
      <c r="R1178" t="str">
        <v>700ml</v>
      </c>
      <c r="S1178">
        <v>12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</row>
    <row r="1179" spans="11:30" x14ac:dyDescent="0.3">
      <c r="K1179" s="287">
        <v>4</v>
      </c>
      <c r="L1179" t="str">
        <v>27-SPBRA-07007452</v>
      </c>
      <c r="M1179" t="str">
        <v>RC</v>
      </c>
      <c r="N1179" t="str">
        <v>Brandy and Cognac</v>
      </c>
      <c r="O1179" t="str">
        <v>LOUIS XIII</v>
      </c>
      <c r="P1179" t="str">
        <v>RMM</v>
      </c>
      <c r="Q1179" t="str">
        <v>Remy Martin Louis XIII 700ml</v>
      </c>
      <c r="R1179" t="str">
        <v>700ml</v>
      </c>
      <c r="S1179">
        <v>3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</row>
    <row r="1180" spans="11:30" x14ac:dyDescent="0.3">
      <c r="K1180" s="287">
        <v>4</v>
      </c>
      <c r="L1180" t="str">
        <v>27-SPBRA-15008565</v>
      </c>
      <c r="M1180" t="str">
        <v>RC</v>
      </c>
      <c r="N1180" t="str">
        <v>Brandy and Cognac</v>
      </c>
      <c r="O1180" t="str">
        <v>LOUIS XIII</v>
      </c>
      <c r="P1180" t="str">
        <v>RMM</v>
      </c>
      <c r="Q1180" t="str">
        <v>Louis XIII Magnum 1.5L</v>
      </c>
      <c r="R1180" t="str">
        <v>1500ml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</row>
    <row r="1181" spans="11:30" x14ac:dyDescent="0.3">
      <c r="K1181" s="287">
        <v>4</v>
      </c>
      <c r="L1181" t="str">
        <v>27-SPBRA-30008169</v>
      </c>
      <c r="M1181" t="str">
        <v>RC</v>
      </c>
      <c r="N1181" t="str">
        <v>Brandy and Cognac</v>
      </c>
      <c r="O1181" t="str">
        <v>LOUIS XIII</v>
      </c>
      <c r="P1181" t="str">
        <v>RMM</v>
      </c>
      <c r="Q1181" t="str">
        <v>Louis XIII Decanter Jeroboam 3L</v>
      </c>
      <c r="R1181" t="str">
        <v>3000ml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</row>
    <row r="1182" spans="11:30" x14ac:dyDescent="0.3">
      <c r="K1182" s="287">
        <v>4</v>
      </c>
      <c r="L1182" t="str">
        <v>27-SPBRA-60000155</v>
      </c>
      <c r="M1182" t="str">
        <v>RC</v>
      </c>
      <c r="N1182" t="str">
        <v>Brandy and Cognac</v>
      </c>
      <c r="O1182" t="str">
        <v>LOUIS XIII</v>
      </c>
      <c r="P1182" t="str">
        <v>RMM</v>
      </c>
      <c r="Q1182" t="str">
        <v>Louis XIII Mathusalem 6L</v>
      </c>
      <c r="R1182" t="str">
        <v>6000ml</v>
      </c>
      <c r="S1182">
        <v>1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</row>
    <row r="1183" spans="11:30" x14ac:dyDescent="0.3">
      <c r="K1183" s="287">
        <v>4</v>
      </c>
      <c r="L1183" t="str">
        <v>26-SPBRA-07002153</v>
      </c>
      <c r="M1183" t="str">
        <v>RC</v>
      </c>
      <c r="N1183" t="str">
        <v>Brandy and Cognac</v>
      </c>
      <c r="O1183" t="str">
        <v>St Remy</v>
      </c>
      <c r="P1183" t="str">
        <v>RMM</v>
      </c>
      <c r="Q1183" t="str">
        <v>St Remy VSOP</v>
      </c>
      <c r="R1183" t="str">
        <v>700ml</v>
      </c>
      <c r="S1183">
        <v>12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</row>
    <row r="1184" spans="11:30" x14ac:dyDescent="0.3">
      <c r="K1184" s="287">
        <v>4</v>
      </c>
      <c r="L1184" t="str">
        <v>26-SPBRA-07002603</v>
      </c>
      <c r="M1184" t="str">
        <v>RC</v>
      </c>
      <c r="N1184" t="str">
        <v>Brandy and Cognac</v>
      </c>
      <c r="O1184" t="str">
        <v>St Remy</v>
      </c>
      <c r="P1184" t="str">
        <v>RMM</v>
      </c>
      <c r="Q1184" t="str">
        <v>St Remy XO</v>
      </c>
      <c r="R1184" t="str">
        <v>700ml</v>
      </c>
      <c r="S1184">
        <v>12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</row>
    <row r="1185" spans="11:30" x14ac:dyDescent="0.3">
      <c r="K1185" s="287">
        <v>4</v>
      </c>
      <c r="L1185" t="str">
        <v>01-SPVOD-07008530</v>
      </c>
      <c r="M1185" t="str">
        <v>Lucas Bols</v>
      </c>
      <c r="N1185" t="str">
        <v>Vodka</v>
      </c>
      <c r="O1185" t="str">
        <v>Bols Vodka</v>
      </c>
      <c r="P1185" t="str">
        <v>BLV</v>
      </c>
      <c r="Q1185" t="str">
        <v>Bols Vodka 700ml</v>
      </c>
      <c r="R1185" t="str">
        <v>700ml</v>
      </c>
      <c r="S1185">
        <v>12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</row>
    <row r="1186" spans="11:30" x14ac:dyDescent="0.3">
      <c r="K1186" s="287">
        <v>4</v>
      </c>
      <c r="L1186" t="str">
        <v>01-SPVOD-10008547</v>
      </c>
      <c r="M1186" t="str">
        <v>Lucas Bols</v>
      </c>
      <c r="N1186" t="str">
        <v>Vodka</v>
      </c>
      <c r="O1186" t="str">
        <v>Bols Vodka</v>
      </c>
      <c r="P1186" t="str">
        <v>BLV</v>
      </c>
      <c r="Q1186" t="str">
        <v>Bols Vodka 1L</v>
      </c>
      <c r="R1186" t="str">
        <v>1000ml</v>
      </c>
      <c r="S1186">
        <v>6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</row>
    <row r="1187" spans="11:30" x14ac:dyDescent="0.3">
      <c r="K1187" s="287">
        <v>4</v>
      </c>
      <c r="L1187" t="str">
        <v>34-SPVOD-01808261</v>
      </c>
      <c r="M1187" t="str">
        <v>Campari</v>
      </c>
      <c r="N1187" t="str">
        <v>Vodka</v>
      </c>
      <c r="O1187" t="str">
        <v>Skyy</v>
      </c>
      <c r="P1187" t="str">
        <v>SKY</v>
      </c>
      <c r="Q1187" t="str">
        <v>Skyy 180ml</v>
      </c>
      <c r="R1187" t="str">
        <v>180ml</v>
      </c>
      <c r="S1187">
        <v>12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</row>
    <row r="1188" spans="11:30" x14ac:dyDescent="0.3">
      <c r="K1188" s="287">
        <v>4</v>
      </c>
      <c r="L1188" t="str">
        <v>34-SPVOD-07507004</v>
      </c>
      <c r="M1188" t="str">
        <v>Campari</v>
      </c>
      <c r="N1188" t="str">
        <v>Vodka</v>
      </c>
      <c r="O1188" t="str">
        <v>Skyy</v>
      </c>
      <c r="P1188" t="str">
        <v>SKY</v>
      </c>
      <c r="Q1188" t="str">
        <v>Skyy 750ml</v>
      </c>
      <c r="R1188" t="str">
        <v>750ml</v>
      </c>
      <c r="S1188">
        <v>12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</row>
    <row r="1189" spans="11:30" x14ac:dyDescent="0.3">
      <c r="K1189" s="287">
        <v>4</v>
      </c>
      <c r="L1189" t="str">
        <v>34-SPVOD-10001002</v>
      </c>
      <c r="M1189" t="str">
        <v>Campari</v>
      </c>
      <c r="N1189" t="str">
        <v>Vodka</v>
      </c>
      <c r="O1189" t="str">
        <v>Skyy</v>
      </c>
      <c r="P1189" t="str">
        <v>SKY</v>
      </c>
      <c r="Q1189" t="str">
        <v>Skyy 1L</v>
      </c>
      <c r="R1189" t="str">
        <v>1000ml</v>
      </c>
      <c r="S1189">
        <v>12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</row>
    <row r="1190" spans="11:30" x14ac:dyDescent="0.3">
      <c r="K1190" s="287">
        <v>4</v>
      </c>
      <c r="L1190" t="str">
        <v>34-SPVOD-07017004</v>
      </c>
      <c r="M1190" t="str">
        <v>Campari</v>
      </c>
      <c r="N1190" t="str">
        <v>Vodka</v>
      </c>
      <c r="O1190" t="str">
        <v>Skyy</v>
      </c>
      <c r="P1190" t="str">
        <v>SKY</v>
      </c>
      <c r="Q1190" t="str">
        <v>Skyy Neptune</v>
      </c>
      <c r="R1190" t="str">
        <v>700ml</v>
      </c>
      <c r="S1190">
        <v>12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</row>
    <row r="1191" spans="11:30" x14ac:dyDescent="0.3">
      <c r="K1191" s="287">
        <v>4</v>
      </c>
      <c r="L1191" t="str">
        <v>34-SPLIQ-07007012</v>
      </c>
      <c r="M1191" t="str">
        <v>Campari</v>
      </c>
      <c r="N1191" t="str">
        <v>Vodka</v>
      </c>
      <c r="O1191" t="str">
        <v>Skyy</v>
      </c>
      <c r="P1191" t="str">
        <v>SKY</v>
      </c>
      <c r="Q1191" t="str">
        <v>Skyy Citrus</v>
      </c>
      <c r="R1191" t="str">
        <v>700ml</v>
      </c>
      <c r="S1191">
        <v>6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</row>
    <row r="1192" spans="11:30" x14ac:dyDescent="0.3">
      <c r="K1192" s="287">
        <v>4</v>
      </c>
      <c r="L1192" t="str">
        <v>34-SPLIQ-07007036</v>
      </c>
      <c r="M1192" t="str">
        <v>Campari</v>
      </c>
      <c r="N1192" t="str">
        <v>Vodka</v>
      </c>
      <c r="O1192" t="str">
        <v>Skyy</v>
      </c>
      <c r="P1192" t="str">
        <v>SKY</v>
      </c>
      <c r="Q1192" t="str">
        <v>Skyy Raspberry</v>
      </c>
      <c r="R1192" t="str">
        <v>700ml</v>
      </c>
      <c r="S1192">
        <v>6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</row>
    <row r="1193" spans="11:30" x14ac:dyDescent="0.3">
      <c r="K1193" s="287">
        <v>4</v>
      </c>
      <c r="L1193" t="str">
        <v>34-SPLIQ-07007050</v>
      </c>
      <c r="M1193" t="str">
        <v>Campari</v>
      </c>
      <c r="N1193" t="str">
        <v>Vodka</v>
      </c>
      <c r="O1193" t="str">
        <v>Skyy</v>
      </c>
      <c r="P1193" t="str">
        <v>SKY</v>
      </c>
      <c r="Q1193" t="str">
        <v>Skyy Passionfruit</v>
      </c>
      <c r="R1193" t="str">
        <v>700ml</v>
      </c>
      <c r="S1193">
        <v>6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</row>
    <row r="1194" spans="11:30" x14ac:dyDescent="0.3">
      <c r="K1194" s="287">
        <v>4</v>
      </c>
      <c r="L1194" t="str">
        <v>34-SPVOD-07001021</v>
      </c>
      <c r="M1194" t="str">
        <v>Campari</v>
      </c>
      <c r="N1194" t="str">
        <v>Vodka</v>
      </c>
      <c r="O1194" t="str">
        <v>Skyy</v>
      </c>
      <c r="P1194" t="str">
        <v>SKY</v>
      </c>
      <c r="Q1194" t="str">
        <v>Skyy 90 Luxury</v>
      </c>
      <c r="R1194" t="str">
        <v>700ml</v>
      </c>
      <c r="S1194">
        <v>6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</row>
    <row r="1195" spans="11:30" x14ac:dyDescent="0.3">
      <c r="K1195" s="287">
        <v>4</v>
      </c>
      <c r="L1195" t="str">
        <v>65-SPVOD-07507828</v>
      </c>
      <c r="M1195" t="str">
        <v>Proximo</v>
      </c>
      <c r="N1195" t="str">
        <v>Vodka</v>
      </c>
      <c r="O1195" t="str">
        <v>Hangar</v>
      </c>
      <c r="P1195" t="str">
        <v>HG1</v>
      </c>
      <c r="Q1195" t="str">
        <v>Hangar 1 Straight Vodka</v>
      </c>
      <c r="R1195" t="str">
        <v>750ml</v>
      </c>
      <c r="S1195">
        <v>12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</row>
    <row r="1196" spans="11:30" x14ac:dyDescent="0.3">
      <c r="K1196" s="287">
        <v>4</v>
      </c>
      <c r="L1196" t="str">
        <v>65-SPVOD-07507842</v>
      </c>
      <c r="M1196" t="str">
        <v>Proximo</v>
      </c>
      <c r="N1196" t="str">
        <v>Vodka</v>
      </c>
      <c r="O1196" t="str">
        <v>Hangar</v>
      </c>
      <c r="P1196" t="str">
        <v>HG1</v>
      </c>
      <c r="Q1196" t="str">
        <v>Hangar 1 Buddha'S Hand Citron Vodka</v>
      </c>
      <c r="R1196" t="str">
        <v>750ml</v>
      </c>
      <c r="S1196">
        <v>12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</row>
    <row r="1197" spans="11:30" x14ac:dyDescent="0.3">
      <c r="K1197" s="287">
        <v>4</v>
      </c>
      <c r="L1197" t="str">
        <v>65-SPVOD-07507866</v>
      </c>
      <c r="M1197" t="str">
        <v>Proximo</v>
      </c>
      <c r="N1197" t="str">
        <v>Vodka</v>
      </c>
      <c r="O1197" t="str">
        <v>Hangar</v>
      </c>
      <c r="P1197" t="str">
        <v>HG1</v>
      </c>
      <c r="Q1197" t="str">
        <v>Hangar 1 Mandarin Blossom Vodka</v>
      </c>
      <c r="R1197" t="str">
        <v>750ml</v>
      </c>
      <c r="S1197">
        <v>12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</row>
    <row r="1198" spans="11:30" x14ac:dyDescent="0.3">
      <c r="K1198" s="287">
        <v>4</v>
      </c>
      <c r="L1198" t="str">
        <v>65-SPVOD-07507361</v>
      </c>
      <c r="M1198" t="str">
        <v>Proximo</v>
      </c>
      <c r="N1198" t="str">
        <v>Vodka</v>
      </c>
      <c r="O1198" t="str">
        <v>Hangar</v>
      </c>
      <c r="P1198" t="str">
        <v>HG1</v>
      </c>
      <c r="Q1198" t="str">
        <v>Hangar 1 Rose Vodka</v>
      </c>
      <c r="R1198" t="str">
        <v>750ml</v>
      </c>
      <c r="S1198">
        <v>12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</row>
    <row r="1199" spans="11:30" x14ac:dyDescent="0.3">
      <c r="K1199" s="287">
        <v>4</v>
      </c>
      <c r="L1199" t="str">
        <v>48-SPVOD-02000045</v>
      </c>
      <c r="M1199" t="str">
        <v>Independent</v>
      </c>
      <c r="N1199" t="str">
        <v>Vodka</v>
      </c>
      <c r="O1199" t="str">
        <v>Tito's</v>
      </c>
      <c r="P1199" t="str">
        <v>TTO</v>
      </c>
      <c r="Q1199" t="str">
        <v>Tito's Vodka 200ml</v>
      </c>
      <c r="R1199" t="str">
        <v>200ml</v>
      </c>
      <c r="S1199">
        <v>24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</row>
    <row r="1200" spans="11:30" x14ac:dyDescent="0.3">
      <c r="K1200" s="287">
        <v>4</v>
      </c>
      <c r="L1200" t="str">
        <v>48-SPVOD-07500027</v>
      </c>
      <c r="M1200" t="str">
        <v>Independent</v>
      </c>
      <c r="N1200" t="str">
        <v>Vodka</v>
      </c>
      <c r="O1200" t="str">
        <v>Tito's</v>
      </c>
      <c r="P1200" t="str">
        <v>TTO</v>
      </c>
      <c r="Q1200" t="str">
        <v>Tito's Vodka 750ml</v>
      </c>
      <c r="R1200" t="str">
        <v>750ml</v>
      </c>
      <c r="S1200">
        <v>12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</row>
    <row r="1201" spans="11:30" x14ac:dyDescent="0.3">
      <c r="K1201" s="287">
        <v>4</v>
      </c>
      <c r="L1201" t="str">
        <v>48-SPVOD-10000010</v>
      </c>
      <c r="M1201" t="str">
        <v>Independent</v>
      </c>
      <c r="N1201" t="str">
        <v>Vodka</v>
      </c>
      <c r="O1201" t="str">
        <v>Tito's</v>
      </c>
      <c r="P1201" t="str">
        <v>TTO</v>
      </c>
      <c r="Q1201" t="str">
        <v>Tito's Vodka 1L</v>
      </c>
      <c r="R1201" t="str">
        <v>1000ml</v>
      </c>
      <c r="S1201">
        <v>12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</row>
    <row r="1202" spans="11:30" x14ac:dyDescent="0.3">
      <c r="K1202" s="287">
        <v>4</v>
      </c>
      <c r="L1202" t="str">
        <v>48-SPVOD-17500034</v>
      </c>
      <c r="M1202" t="str">
        <v>Independent</v>
      </c>
      <c r="N1202" t="str">
        <v>Vodka</v>
      </c>
      <c r="O1202" t="str">
        <v>Tito's</v>
      </c>
      <c r="P1202" t="str">
        <v>TTO</v>
      </c>
      <c r="Q1202" t="str">
        <v>Tito's Vodka 1.75L</v>
      </c>
      <c r="R1202" t="str">
        <v>1750ml</v>
      </c>
      <c r="S1202">
        <v>6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</row>
    <row r="1203" spans="11:30" x14ac:dyDescent="0.3">
      <c r="K1203" s="287">
        <v>4</v>
      </c>
      <c r="L1203" t="str">
        <v>01-SPGIN-07003727</v>
      </c>
      <c r="M1203" t="str">
        <v>Lucas Bols</v>
      </c>
      <c r="N1203" t="str">
        <v>GIN</v>
      </c>
      <c r="O1203" t="str">
        <v>Bols Gin</v>
      </c>
      <c r="P1203" t="str">
        <v>SVT</v>
      </c>
      <c r="Q1203" t="str">
        <v>Bols Silvertop Dutch</v>
      </c>
      <c r="R1203" t="str">
        <v>700ml</v>
      </c>
      <c r="S1203">
        <v>6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</row>
    <row r="1204" spans="11:30" x14ac:dyDescent="0.3">
      <c r="K1204" s="287">
        <v>4</v>
      </c>
      <c r="L1204" t="str">
        <v>33-SPGIN-07507509</v>
      </c>
      <c r="M1204" t="str">
        <v>Campari</v>
      </c>
      <c r="N1204" t="str">
        <v>GIN</v>
      </c>
      <c r="O1204" t="str">
        <v>Bulldog</v>
      </c>
      <c r="P1204" t="str">
        <v>BUL</v>
      </c>
      <c r="Q1204" t="str">
        <v>Bulldog London Dry 750ml</v>
      </c>
      <c r="R1204" t="str">
        <v>750ml</v>
      </c>
      <c r="S1204">
        <v>6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</row>
    <row r="1205" spans="11:30" x14ac:dyDescent="0.3">
      <c r="K1205" s="287">
        <v>4</v>
      </c>
      <c r="L1205" t="str">
        <v>33-SPGIN-10002048</v>
      </c>
      <c r="M1205" t="str">
        <v>Campari</v>
      </c>
      <c r="N1205" t="str">
        <v>GIN</v>
      </c>
      <c r="O1205" t="str">
        <v>Bulldog</v>
      </c>
      <c r="P1205" t="str">
        <v>BUL</v>
      </c>
      <c r="Q1205" t="str">
        <v>Bulldog London Dry 1L</v>
      </c>
      <c r="R1205" t="str">
        <v>1000ml</v>
      </c>
      <c r="S1205">
        <v>6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</row>
    <row r="1206" spans="11:30" x14ac:dyDescent="0.3">
      <c r="K1206" s="287">
        <v>4</v>
      </c>
      <c r="L1206" t="str">
        <v>59-SPGIN-10000065</v>
      </c>
      <c r="M1206" t="str">
        <v>Campari</v>
      </c>
      <c r="N1206" t="str">
        <v>GIN</v>
      </c>
      <c r="O1206" t="str">
        <v>Bickens</v>
      </c>
      <c r="P1206" t="str">
        <v>BIC</v>
      </c>
      <c r="Q1206" t="str">
        <v>Bickens London Dry Gin</v>
      </c>
      <c r="R1206" t="str">
        <v>1000ml</v>
      </c>
      <c r="S1206">
        <v>6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</row>
    <row r="1207" spans="11:30" x14ac:dyDescent="0.3">
      <c r="K1207" s="287">
        <v>4</v>
      </c>
      <c r="L1207" t="str">
        <v>22-SPGIN-07000693</v>
      </c>
      <c r="M1207" t="str">
        <v>Proximo</v>
      </c>
      <c r="N1207" t="str">
        <v>GIN</v>
      </c>
      <c r="O1207" t="str">
        <v>Boodles</v>
      </c>
      <c r="P1207" t="str">
        <v>BOD</v>
      </c>
      <c r="Q1207" t="str">
        <v>Boodles London Dry</v>
      </c>
      <c r="R1207" t="str">
        <v>700ml</v>
      </c>
      <c r="S1207">
        <v>6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</row>
    <row r="1208" spans="11:30" x14ac:dyDescent="0.3">
      <c r="K1208" s="287">
        <v>4</v>
      </c>
      <c r="L1208" t="str">
        <v>13-SPGIN-07006017</v>
      </c>
      <c r="M1208" t="str">
        <v>TEG</v>
      </c>
      <c r="N1208" t="str">
        <v>GIN</v>
      </c>
      <c r="O1208" t="str">
        <v>No.3 London Dry</v>
      </c>
      <c r="P1208" t="str">
        <v>NO3</v>
      </c>
      <c r="Q1208" t="str">
        <v>No.3 London Dry</v>
      </c>
      <c r="R1208" t="str">
        <v>700ml</v>
      </c>
      <c r="S1208">
        <v>6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</row>
    <row r="1209" spans="11:30" x14ac:dyDescent="0.3">
      <c r="K1209" s="287">
        <v>4</v>
      </c>
      <c r="L1209" t="str">
        <v>03-SPGIN-07006598</v>
      </c>
      <c r="M1209" t="str">
        <v>Lucas Bols</v>
      </c>
      <c r="N1209" t="str">
        <v>GIN</v>
      </c>
      <c r="O1209" t="str">
        <v>Damrak</v>
      </c>
      <c r="P1209" t="str">
        <v>DAM</v>
      </c>
      <c r="Q1209" t="str">
        <v>Damrak Dutch</v>
      </c>
      <c r="R1209" t="str">
        <v>700ml</v>
      </c>
      <c r="S1209">
        <v>6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</row>
    <row r="1210" spans="11:30" x14ac:dyDescent="0.3">
      <c r="K1210" s="287">
        <v>4</v>
      </c>
      <c r="L1210" t="str">
        <v>01-SPGIN-07008005</v>
      </c>
      <c r="M1210" t="str">
        <v>Lucas Bols</v>
      </c>
      <c r="N1210" t="str">
        <v>GIN</v>
      </c>
      <c r="O1210" t="str">
        <v>Bols Gin</v>
      </c>
      <c r="P1210" t="str">
        <v>BLG</v>
      </c>
      <c r="Q1210" t="str">
        <v>Bols Dutch Genever</v>
      </c>
      <c r="R1210" t="str">
        <v>700ml</v>
      </c>
      <c r="S1210">
        <v>6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</row>
    <row r="1211" spans="11:30" x14ac:dyDescent="0.3">
      <c r="K1211" s="287">
        <v>4</v>
      </c>
      <c r="L1211" t="str">
        <v>03-SPGIN-07504125</v>
      </c>
      <c r="M1211" t="str">
        <v>Lucas Bols</v>
      </c>
      <c r="N1211" t="str">
        <v>GIN</v>
      </c>
      <c r="O1211" t="str">
        <v>Henkes</v>
      </c>
      <c r="P1211" t="str">
        <v>HEK</v>
      </c>
      <c r="Q1211" t="str">
        <v>Henkes Gin</v>
      </c>
      <c r="R1211" t="str">
        <v>750ml</v>
      </c>
      <c r="S1211">
        <v>6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</row>
    <row r="1212" spans="11:30" x14ac:dyDescent="0.3">
      <c r="K1212" s="287">
        <v>4</v>
      </c>
      <c r="L1212" t="str">
        <v>29-SPGIN-07000602</v>
      </c>
      <c r="M1212" t="str">
        <v>RC</v>
      </c>
      <c r="N1212" t="str">
        <v>GIN</v>
      </c>
      <c r="O1212" t="str">
        <v>Botanist</v>
      </c>
      <c r="P1212" t="str">
        <v>BOT</v>
      </c>
      <c r="Q1212" t="str">
        <v>The Botanist Islay Scotland</v>
      </c>
      <c r="R1212" t="str">
        <v>700ml</v>
      </c>
      <c r="S1212">
        <v>6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</row>
    <row r="1213" spans="11:30" x14ac:dyDescent="0.3">
      <c r="K1213" s="287">
        <v>4</v>
      </c>
      <c r="L1213" t="str">
        <v>29-SPGIN-07008423</v>
      </c>
      <c r="M1213" t="str">
        <v>RC</v>
      </c>
      <c r="N1213" t="str">
        <v>GIN</v>
      </c>
      <c r="O1213" t="str">
        <v>Botanist</v>
      </c>
      <c r="P1213" t="str">
        <v>BOT</v>
      </c>
      <c r="Q1213" t="str">
        <v>The Botanist Islay Cask Rested Gin</v>
      </c>
      <c r="R1213" t="str">
        <v>700ml</v>
      </c>
      <c r="S1213">
        <v>6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</row>
    <row r="1214" spans="11:30" x14ac:dyDescent="0.3">
      <c r="K1214" s="287">
        <v>4</v>
      </c>
      <c r="L1214" t="str">
        <v>29-SPGIN-07008683</v>
      </c>
      <c r="M1214" t="str">
        <v>RC</v>
      </c>
      <c r="N1214" t="str">
        <v>GIN</v>
      </c>
      <c r="O1214" t="str">
        <v>Botanist</v>
      </c>
      <c r="P1214" t="str">
        <v>BOT</v>
      </c>
      <c r="Q1214" t="str">
        <v>The Botanist Islay Cask Aged Gin</v>
      </c>
      <c r="R1214" t="str">
        <v>700ml</v>
      </c>
      <c r="S1214">
        <v>6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</row>
    <row r="1215" spans="11:30" x14ac:dyDescent="0.3">
      <c r="K1215" s="287">
        <v>4</v>
      </c>
      <c r="L1215" t="str">
        <v>16-SPGIN-07000194</v>
      </c>
      <c r="M1215" t="str">
        <v>Independent</v>
      </c>
      <c r="N1215" t="str">
        <v>GIN</v>
      </c>
      <c r="O1215" t="str">
        <v>Four Pillars</v>
      </c>
      <c r="P1215" t="str">
        <v>FPL</v>
      </c>
      <c r="Q1215" t="str">
        <v>Four Pillars Rare Dry Australian</v>
      </c>
      <c r="R1215" t="str">
        <v>700ml</v>
      </c>
      <c r="S1215">
        <v>6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</row>
    <row r="1216" spans="11:30" x14ac:dyDescent="0.3">
      <c r="K1216" s="287">
        <v>4</v>
      </c>
      <c r="L1216" t="str">
        <v>16-SPGIN-07001741</v>
      </c>
      <c r="M1216" t="str">
        <v>Independent</v>
      </c>
      <c r="N1216" t="str">
        <v>GIN</v>
      </c>
      <c r="O1216" t="str">
        <v>Four Pillars</v>
      </c>
      <c r="P1216" t="str">
        <v>FPL</v>
      </c>
      <c r="Q1216" t="str">
        <v>Four Pillars Fresh Yuzu</v>
      </c>
      <c r="R1216" t="str">
        <v>700ml</v>
      </c>
      <c r="S1216">
        <v>6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</row>
    <row r="1217" spans="11:30" x14ac:dyDescent="0.3">
      <c r="K1217" s="287">
        <v>4</v>
      </c>
      <c r="L1217" t="str">
        <v>16-SPGIN-07000256</v>
      </c>
      <c r="M1217" t="str">
        <v>Independent</v>
      </c>
      <c r="N1217" t="str">
        <v>GIN</v>
      </c>
      <c r="O1217" t="str">
        <v>Four Pillars</v>
      </c>
      <c r="P1217" t="str">
        <v>FPL</v>
      </c>
      <c r="Q1217" t="str">
        <v>Four Pillars Bloody Shiraz Australian</v>
      </c>
      <c r="R1217" t="str">
        <v>700ml</v>
      </c>
      <c r="S1217">
        <v>6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</row>
    <row r="1218" spans="11:30" x14ac:dyDescent="0.3">
      <c r="K1218" s="287">
        <v>4</v>
      </c>
      <c r="L1218" t="str">
        <v>16-SPGIN-07000263</v>
      </c>
      <c r="M1218" t="str">
        <v>Independent</v>
      </c>
      <c r="N1218" t="str">
        <v>GIN</v>
      </c>
      <c r="O1218" t="str">
        <v>Four Pillars</v>
      </c>
      <c r="P1218" t="str">
        <v>FPL</v>
      </c>
      <c r="Q1218" t="str">
        <v>Four Pillars Spiced Negroni Australian</v>
      </c>
      <c r="R1218" t="str">
        <v>700ml</v>
      </c>
      <c r="S1218">
        <v>6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</row>
    <row r="1219" spans="11:30" x14ac:dyDescent="0.3">
      <c r="K1219" s="287">
        <v>4</v>
      </c>
      <c r="L1219" t="str">
        <v>16-SPGIN-07000157</v>
      </c>
      <c r="M1219" t="str">
        <v>Independent</v>
      </c>
      <c r="N1219" t="str">
        <v>GIN</v>
      </c>
      <c r="O1219" t="str">
        <v>Four Pillars</v>
      </c>
      <c r="P1219" t="str">
        <v>FPL</v>
      </c>
      <c r="Q1219" t="str">
        <v>Four Pillars Barrel Aged Australian</v>
      </c>
      <c r="R1219" t="str">
        <v>700ml</v>
      </c>
      <c r="S1219">
        <v>6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</row>
    <row r="1220" spans="11:30" x14ac:dyDescent="0.3">
      <c r="K1220" s="287">
        <v>4</v>
      </c>
      <c r="L1220" t="str">
        <v>16-SPGIN-07000648</v>
      </c>
      <c r="M1220" t="str">
        <v>Independent</v>
      </c>
      <c r="N1220" t="str">
        <v>GIN</v>
      </c>
      <c r="O1220" t="str">
        <v>Four Pillars</v>
      </c>
      <c r="P1220" t="str">
        <v>FPL</v>
      </c>
      <c r="Q1220" t="str">
        <v>Four Pillars Navy Strength Australian</v>
      </c>
      <c r="R1220" t="str">
        <v>700ml</v>
      </c>
      <c r="S1220">
        <v>6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</row>
    <row r="1221" spans="11:30" x14ac:dyDescent="0.3">
      <c r="K1221" s="287">
        <v>4</v>
      </c>
      <c r="L1221" t="str">
        <v>16-SPGIN-07000348</v>
      </c>
      <c r="M1221" t="str">
        <v>Independent</v>
      </c>
      <c r="N1221" t="str">
        <v>GIN</v>
      </c>
      <c r="O1221" t="str">
        <v>Four Pillars</v>
      </c>
      <c r="P1221" t="str">
        <v>FPL</v>
      </c>
      <c r="Q1221" t="str">
        <v>Four Pillars Australian Christmas</v>
      </c>
      <c r="R1221" t="str">
        <v>700ml</v>
      </c>
      <c r="S1221">
        <v>6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</row>
    <row r="1222" spans="11:30" x14ac:dyDescent="0.3">
      <c r="K1222" s="287">
        <v>4</v>
      </c>
      <c r="L1222" t="str">
        <v>67-SPGIN-07007296</v>
      </c>
      <c r="M1222" t="str">
        <v>Independent</v>
      </c>
      <c r="N1222" t="str">
        <v>GIN</v>
      </c>
      <c r="O1222" t="str">
        <v>Lady Trieu</v>
      </c>
      <c r="P1222" t="str">
        <v>LDT</v>
      </c>
      <c r="Q1222" t="str">
        <v>Lady Trieu Contemporary Gin</v>
      </c>
      <c r="R1222" t="str">
        <v>700ml</v>
      </c>
      <c r="S1222">
        <v>6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</row>
    <row r="1223" spans="11:30" x14ac:dyDescent="0.3">
      <c r="K1223" s="287">
        <v>4</v>
      </c>
      <c r="L1223" t="str">
        <v>67-SPGIN-07007265</v>
      </c>
      <c r="M1223" t="str">
        <v>Independent</v>
      </c>
      <c r="N1223" t="str">
        <v>GIN</v>
      </c>
      <c r="O1223" t="str">
        <v>Lady Trieu</v>
      </c>
      <c r="P1223" t="str">
        <v>LDT</v>
      </c>
      <c r="Q1223" t="str">
        <v>Lady Trieu Dalat Flowerbomb Gin</v>
      </c>
      <c r="R1223" t="str">
        <v>700ml</v>
      </c>
      <c r="S1223">
        <v>6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</row>
    <row r="1224" spans="11:30" x14ac:dyDescent="0.3">
      <c r="K1224" s="287">
        <v>4</v>
      </c>
      <c r="L1224" t="str">
        <v>67-SPGIN-07007272</v>
      </c>
      <c r="M1224" t="str">
        <v>Independent</v>
      </c>
      <c r="N1224" t="str">
        <v>GIN</v>
      </c>
      <c r="O1224" t="str">
        <v>Lady Trieu</v>
      </c>
      <c r="P1224" t="str">
        <v>LDT</v>
      </c>
      <c r="Q1224" t="str">
        <v>Lady Trieu Hoi An Spice Road Gin</v>
      </c>
      <c r="R1224" t="str">
        <v>700ml</v>
      </c>
      <c r="S1224">
        <v>6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</row>
    <row r="1225" spans="11:30" x14ac:dyDescent="0.3">
      <c r="K1225" s="287">
        <v>4</v>
      </c>
      <c r="L1225" t="str">
        <v>67-SPGIN-02007163</v>
      </c>
      <c r="M1225" t="str">
        <v>Independent</v>
      </c>
      <c r="N1225" t="str">
        <v>GIN</v>
      </c>
      <c r="O1225" t="str">
        <v>Lady Trieu</v>
      </c>
      <c r="P1225" t="str">
        <v>LDT</v>
      </c>
      <c r="Q1225" t="str">
        <v>Lady Trieu Mekong Delta Dry Gin 200ml</v>
      </c>
      <c r="R1225" t="str">
        <v>200ml</v>
      </c>
      <c r="S1225">
        <v>12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</row>
    <row r="1226" spans="11:30" x14ac:dyDescent="0.3">
      <c r="K1226" s="287">
        <v>4</v>
      </c>
      <c r="L1226" t="str">
        <v>67-SPGIN-07007258</v>
      </c>
      <c r="M1226" t="str">
        <v>Independent</v>
      </c>
      <c r="N1226" t="str">
        <v>GIN</v>
      </c>
      <c r="O1226" t="str">
        <v>Lady Trieu</v>
      </c>
      <c r="P1226" t="str">
        <v>LDT</v>
      </c>
      <c r="Q1226" t="str">
        <v>Lady Trieu Mekong Delta Dry Gin</v>
      </c>
      <c r="R1226" t="str">
        <v>700ml</v>
      </c>
      <c r="S1226">
        <v>6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</row>
    <row r="1227" spans="11:30" x14ac:dyDescent="0.3">
      <c r="K1227" s="287">
        <v>4</v>
      </c>
      <c r="L1227" t="str">
        <v>67-SPGIN-07007289</v>
      </c>
      <c r="M1227" t="str">
        <v>Independent</v>
      </c>
      <c r="N1227" t="str">
        <v>GIN</v>
      </c>
      <c r="O1227" t="str">
        <v>Lady Trieu</v>
      </c>
      <c r="P1227" t="str">
        <v>LDT</v>
      </c>
      <c r="Q1227" t="str">
        <v>Lady Trieu Sapa Citrus Tea Gin</v>
      </c>
      <c r="R1227" t="str">
        <v>700ml</v>
      </c>
      <c r="S1227">
        <v>6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</row>
    <row r="1228" spans="11:30" x14ac:dyDescent="0.3">
      <c r="K1228" s="287">
        <v>4</v>
      </c>
      <c r="L1228" t="str">
        <v>67-SPGIN-07007248</v>
      </c>
      <c r="M1228" t="str">
        <v>Independent</v>
      </c>
      <c r="N1228" t="str">
        <v>GIN</v>
      </c>
      <c r="O1228" t="str">
        <v>Lady Trieu</v>
      </c>
      <c r="P1228" t="str">
        <v>LDT</v>
      </c>
      <c r="Q1228" t="str">
        <v>Lady Trieu King Orange Gin</v>
      </c>
      <c r="R1228" t="str">
        <v>700ml</v>
      </c>
      <c r="S1228">
        <v>6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</row>
    <row r="1229" spans="11:30" x14ac:dyDescent="0.3">
      <c r="K1229" s="287">
        <v>4</v>
      </c>
      <c r="L1229" t="str">
        <v>49-SPMEZ-07501154</v>
      </c>
      <c r="M1229" t="str">
        <v>Proximo</v>
      </c>
      <c r="N1229" t="str">
        <v>Mezcal</v>
      </c>
      <c r="O1229" t="str">
        <v>400 Conejos</v>
      </c>
      <c r="P1229" t="str">
        <v>400</v>
      </c>
      <c r="Q1229" t="str">
        <v>400 Conejos Mezcal</v>
      </c>
      <c r="R1229" t="str">
        <v>750ml</v>
      </c>
      <c r="S1229">
        <v>6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</row>
    <row r="1230" spans="11:30" x14ac:dyDescent="0.3">
      <c r="K1230" s="287">
        <v>4</v>
      </c>
      <c r="L1230" t="str">
        <v>49-SPMEZ-07502090</v>
      </c>
      <c r="M1230" t="str">
        <v>Proximo</v>
      </c>
      <c r="N1230" t="str">
        <v>Mezcal</v>
      </c>
      <c r="O1230" t="str">
        <v>Creyente</v>
      </c>
      <c r="P1230" t="str">
        <v>CYT</v>
      </c>
      <c r="Q1230" t="str">
        <v>Creyente Mezcal</v>
      </c>
      <c r="R1230" t="str">
        <v>750ml</v>
      </c>
      <c r="S1230">
        <v>6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</row>
    <row r="1231" spans="11:30" x14ac:dyDescent="0.3">
      <c r="K1231" s="287">
        <v>4</v>
      </c>
      <c r="L1231" t="str">
        <v>72-SPTEQ-07001004</v>
      </c>
      <c r="M1231" t="str">
        <v>Proximo</v>
      </c>
      <c r="N1231" t="str">
        <v>Tequila</v>
      </c>
      <c r="O1231" t="str">
        <v>Gran Centenario</v>
      </c>
      <c r="P1231" t="str">
        <v>GCN</v>
      </c>
      <c r="Q1231" t="str">
        <v>Gran Centenario Plata Tequila</v>
      </c>
      <c r="R1231" t="str">
        <v>700ml</v>
      </c>
      <c r="S1231">
        <v>6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</row>
    <row r="1232" spans="11:30" x14ac:dyDescent="0.3">
      <c r="K1232" s="287">
        <v>4</v>
      </c>
      <c r="L1232" t="str">
        <v>72-SPTEQ-07001001</v>
      </c>
      <c r="M1232" t="str">
        <v>Proximo</v>
      </c>
      <c r="N1232" t="str">
        <v>Tequila</v>
      </c>
      <c r="O1232" t="str">
        <v>Gran Centenario</v>
      </c>
      <c r="P1232" t="str">
        <v>GCN</v>
      </c>
      <c r="Q1232" t="str">
        <v>Gran Centenario Reposado Tequila</v>
      </c>
      <c r="R1232" t="str">
        <v>700ml</v>
      </c>
      <c r="S1232">
        <v>6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</row>
    <row r="1233" spans="11:30" x14ac:dyDescent="0.3">
      <c r="K1233" s="287">
        <v>4</v>
      </c>
      <c r="L1233" t="str">
        <v>72-SPTEQ-07001011</v>
      </c>
      <c r="M1233" t="str">
        <v>Proximo</v>
      </c>
      <c r="N1233" t="str">
        <v>Tequila</v>
      </c>
      <c r="O1233" t="str">
        <v>Gran Centenario</v>
      </c>
      <c r="P1233" t="str">
        <v>GCN</v>
      </c>
      <c r="Q1233" t="str">
        <v>Gran Centenario Anejo Tequila</v>
      </c>
      <c r="R1233" t="str">
        <v>700ml</v>
      </c>
      <c r="S1233">
        <v>6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</row>
    <row r="1234" spans="11:30" x14ac:dyDescent="0.3">
      <c r="K1234" s="287">
        <v>4</v>
      </c>
      <c r="L1234" t="str">
        <v>72-SPTEQ-07507409</v>
      </c>
      <c r="M1234" t="str">
        <v>Proximo</v>
      </c>
      <c r="N1234" t="str">
        <v>Tequila</v>
      </c>
      <c r="O1234" t="str">
        <v>Gran Centenario</v>
      </c>
      <c r="P1234" t="str">
        <v>GCN</v>
      </c>
      <c r="Q1234" t="str">
        <v>Gran Centenario Leyenda Extra Anejo Tequila</v>
      </c>
      <c r="R1234" t="str">
        <v>750ml</v>
      </c>
      <c r="S1234">
        <v>3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</row>
    <row r="1235" spans="11:30" x14ac:dyDescent="0.3">
      <c r="K1235" s="287">
        <v>4</v>
      </c>
      <c r="L1235" t="str">
        <v>73-SPTEQ-07500217</v>
      </c>
      <c r="M1235" t="str">
        <v>Proximo</v>
      </c>
      <c r="N1235" t="str">
        <v>Tequila</v>
      </c>
      <c r="O1235" t="str">
        <v>Maestro Dobel</v>
      </c>
      <c r="P1235" t="str">
        <v>MTD</v>
      </c>
      <c r="Q1235" t="str">
        <v>Maestro Dobel Silver Tequila</v>
      </c>
      <c r="R1235" t="str">
        <v>750ml</v>
      </c>
      <c r="S1235">
        <v>6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</row>
    <row r="1236" spans="11:30" x14ac:dyDescent="0.3">
      <c r="K1236" s="287">
        <v>4</v>
      </c>
      <c r="L1236" t="str">
        <v>73-SPTEQ-07500248</v>
      </c>
      <c r="M1236" t="str">
        <v>Proximo</v>
      </c>
      <c r="N1236" t="str">
        <v>Tequila</v>
      </c>
      <c r="O1236" t="str">
        <v>Maestro Dobel</v>
      </c>
      <c r="P1236" t="str">
        <v>MTD</v>
      </c>
      <c r="Q1236" t="str">
        <v>Maestro Dobel Diamante Tequila</v>
      </c>
      <c r="R1236" t="str">
        <v>750ml</v>
      </c>
      <c r="S1236">
        <v>6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</row>
    <row r="1237" spans="11:30" x14ac:dyDescent="0.3">
      <c r="K1237" s="287">
        <v>4</v>
      </c>
      <c r="L1237" t="str">
        <v>73-SPTEQ-07500224</v>
      </c>
      <c r="M1237" t="str">
        <v>Proximo</v>
      </c>
      <c r="N1237" t="str">
        <v>Tequila</v>
      </c>
      <c r="O1237" t="str">
        <v>Maestro Dobel</v>
      </c>
      <c r="P1237" t="str">
        <v>MTD</v>
      </c>
      <c r="Q1237" t="str">
        <v>Maestro Dobel Reposado Tequila</v>
      </c>
      <c r="R1237" t="str">
        <v>750ml</v>
      </c>
      <c r="S1237">
        <v>6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</row>
    <row r="1238" spans="11:30" x14ac:dyDescent="0.3">
      <c r="K1238" s="287">
        <v>4</v>
      </c>
      <c r="L1238" t="str">
        <v>73-SPTEQ-07500231</v>
      </c>
      <c r="M1238" t="str">
        <v>Proximo</v>
      </c>
      <c r="N1238" t="str">
        <v>Tequila</v>
      </c>
      <c r="O1238" t="str">
        <v>Maestro Dobel</v>
      </c>
      <c r="P1238" t="str">
        <v>MTD</v>
      </c>
      <c r="Q1238" t="str">
        <v>Maestro Dobel Anejo Tequila</v>
      </c>
      <c r="R1238" t="str">
        <v>750ml</v>
      </c>
      <c r="S1238">
        <v>6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</row>
    <row r="1239" spans="11:30" x14ac:dyDescent="0.3">
      <c r="K1239" s="287">
        <v>4</v>
      </c>
      <c r="L1239" t="str">
        <v>73-SPTEQ-07500255</v>
      </c>
      <c r="M1239" t="str">
        <v>Proximo</v>
      </c>
      <c r="N1239" t="str">
        <v>Tequila</v>
      </c>
      <c r="O1239" t="str">
        <v>Maestro Dobel</v>
      </c>
      <c r="P1239" t="str">
        <v>MTD</v>
      </c>
      <c r="Q1239" t="str">
        <v>Maestro Dobel Humito Smoked Silver Tequila</v>
      </c>
      <c r="R1239" t="str">
        <v>750ml</v>
      </c>
      <c r="S1239">
        <v>6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</row>
    <row r="1240" spans="11:30" x14ac:dyDescent="0.3">
      <c r="K1240" s="287">
        <v>4</v>
      </c>
      <c r="L1240" t="str">
        <v>73-SPTEQ-07507591</v>
      </c>
      <c r="M1240" t="str">
        <v>Proximo</v>
      </c>
      <c r="N1240" t="str">
        <v>Tequila</v>
      </c>
      <c r="O1240" t="str">
        <v>Maestro Dobel</v>
      </c>
      <c r="P1240" t="str">
        <v>MTD</v>
      </c>
      <c r="Q1240" t="str">
        <v>Maestro Dobel 50 Cristalino</v>
      </c>
      <c r="R1240" t="str">
        <v>750ml</v>
      </c>
      <c r="S1240">
        <v>3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</row>
    <row r="1241" spans="11:30" x14ac:dyDescent="0.3">
      <c r="K1241" s="287">
        <v>4</v>
      </c>
      <c r="L1241" t="str">
        <v>19-SPTEQ-07503234</v>
      </c>
      <c r="M1241" t="str">
        <v>Proximo</v>
      </c>
      <c r="N1241" t="str">
        <v>Tequila</v>
      </c>
      <c r="O1241" t="str">
        <v>1800</v>
      </c>
      <c r="P1241" t="str">
        <v>18T</v>
      </c>
      <c r="Q1241" t="str">
        <v>1800 Tequila Silver</v>
      </c>
      <c r="R1241" t="str">
        <v>750ml</v>
      </c>
      <c r="S1241">
        <v>12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</row>
    <row r="1242" spans="11:30" x14ac:dyDescent="0.3">
      <c r="K1242" s="287">
        <v>4</v>
      </c>
      <c r="L1242" t="str">
        <v>19-SPTEQ-07500196</v>
      </c>
      <c r="M1242" t="str">
        <v>Proximo</v>
      </c>
      <c r="N1242" t="str">
        <v>Tequila</v>
      </c>
      <c r="O1242" t="str">
        <v>1800</v>
      </c>
      <c r="P1242" t="str">
        <v>18T</v>
      </c>
      <c r="Q1242" t="str">
        <v>1800 Tequila Reposado</v>
      </c>
      <c r="R1242" t="str">
        <v>750ml</v>
      </c>
      <c r="S1242">
        <v>12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</row>
    <row r="1243" spans="11:30" x14ac:dyDescent="0.3">
      <c r="K1243" s="287">
        <v>4</v>
      </c>
      <c r="L1243" t="str">
        <v>19-SPTEQ-07500379</v>
      </c>
      <c r="M1243" t="str">
        <v>Proximo</v>
      </c>
      <c r="N1243" t="str">
        <v>Tequila</v>
      </c>
      <c r="O1243" t="str">
        <v>1800</v>
      </c>
      <c r="P1243" t="str">
        <v>18T</v>
      </c>
      <c r="Q1243" t="str">
        <v>1800 Tequila Coconut</v>
      </c>
      <c r="R1243" t="str">
        <v>750ml</v>
      </c>
      <c r="S1243">
        <v>12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</row>
    <row r="1244" spans="11:30" x14ac:dyDescent="0.3">
      <c r="K1244" s="287">
        <v>4</v>
      </c>
      <c r="L1244" t="str">
        <v>19-SPTEQ-07500205</v>
      </c>
      <c r="M1244" t="str">
        <v>Proximo</v>
      </c>
      <c r="N1244" t="str">
        <v>Tequila</v>
      </c>
      <c r="O1244" t="str">
        <v>1800</v>
      </c>
      <c r="P1244" t="str">
        <v>18T</v>
      </c>
      <c r="Q1244" t="str">
        <v>1800 Tequila Anejo</v>
      </c>
      <c r="R1244" t="str">
        <v>750ml</v>
      </c>
      <c r="S1244">
        <v>6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</row>
    <row r="1245" spans="11:30" x14ac:dyDescent="0.3">
      <c r="K1245" s="287">
        <v>4</v>
      </c>
      <c r="L1245" t="str">
        <v>19-SPTEQ-07506466</v>
      </c>
      <c r="M1245" t="str">
        <v>Proximo</v>
      </c>
      <c r="N1245" t="str">
        <v>Tequila</v>
      </c>
      <c r="O1245" t="str">
        <v>1800</v>
      </c>
      <c r="P1245" t="str">
        <v>18T</v>
      </c>
      <c r="Q1245" t="str">
        <v>1800 Tequila Cristalino</v>
      </c>
      <c r="R1245" t="str">
        <v>750ml</v>
      </c>
      <c r="S1245">
        <v>6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</row>
    <row r="1246" spans="11:30" x14ac:dyDescent="0.3">
      <c r="K1246" s="287">
        <v>4</v>
      </c>
      <c r="L1246" t="str">
        <v>19-SPTEQ-07500462</v>
      </c>
      <c r="M1246" t="str">
        <v>Proximo</v>
      </c>
      <c r="N1246" t="str">
        <v>Tequila</v>
      </c>
      <c r="O1246" t="str">
        <v>1800</v>
      </c>
      <c r="P1246" t="str">
        <v>18T</v>
      </c>
      <c r="Q1246" t="str">
        <v>1800 Tequila Milenio</v>
      </c>
      <c r="R1246" t="str">
        <v>700ml</v>
      </c>
      <c r="S1246">
        <v>3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</row>
    <row r="1247" spans="11:30" x14ac:dyDescent="0.3">
      <c r="K1247" s="287">
        <v>4</v>
      </c>
      <c r="L1247" t="str">
        <v>19-SPTEQ-07503891</v>
      </c>
      <c r="M1247" t="str">
        <v>Proximo</v>
      </c>
      <c r="N1247" t="str">
        <v>Tequila</v>
      </c>
      <c r="O1247" t="str">
        <v>1800</v>
      </c>
      <c r="P1247" t="str">
        <v>18T</v>
      </c>
      <c r="Q1247" t="str">
        <v>1800 Tequila Guachimonton Anejo</v>
      </c>
      <c r="R1247" t="str">
        <v>750ml</v>
      </c>
      <c r="S1247">
        <v>3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</row>
    <row r="1248" spans="11:30" x14ac:dyDescent="0.3">
      <c r="K1248" s="287">
        <v>4</v>
      </c>
      <c r="L1248" t="str">
        <v>20-SPTEQ-07000830</v>
      </c>
      <c r="M1248" t="str">
        <v>Proximo</v>
      </c>
      <c r="N1248" t="str">
        <v>Tequila</v>
      </c>
      <c r="O1248" t="str">
        <v>Jose Cuervo</v>
      </c>
      <c r="P1248" t="str">
        <v>JOC</v>
      </c>
      <c r="Q1248" t="str">
        <v>Jose Cuervo Platino</v>
      </c>
      <c r="R1248" t="str">
        <v>700ml</v>
      </c>
      <c r="S1248">
        <v>6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</row>
    <row r="1249" spans="11:30" x14ac:dyDescent="0.3">
      <c r="K1249" s="287">
        <v>4</v>
      </c>
      <c r="L1249" t="str">
        <v>20-SPTEQ-07501478</v>
      </c>
      <c r="M1249" t="str">
        <v>Proximo</v>
      </c>
      <c r="N1249" t="str">
        <v>Tequila</v>
      </c>
      <c r="O1249" t="str">
        <v>Jose Cuervo</v>
      </c>
      <c r="P1249" t="str">
        <v>JOC</v>
      </c>
      <c r="Q1249" t="str">
        <v>Jose Cuervo Reserva De La Familia Platino</v>
      </c>
      <c r="R1249" t="str">
        <v>750ml</v>
      </c>
      <c r="S1249">
        <v>3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</row>
    <row r="1250" spans="11:30" x14ac:dyDescent="0.3">
      <c r="K1250" s="287">
        <v>4</v>
      </c>
      <c r="L1250" t="str">
        <v>20-SPTEQ-07501452</v>
      </c>
      <c r="M1250" t="str">
        <v>Proximo</v>
      </c>
      <c r="N1250" t="str">
        <v>Tequila</v>
      </c>
      <c r="O1250" t="str">
        <v>Jose Cuervo</v>
      </c>
      <c r="P1250" t="str">
        <v>JOC</v>
      </c>
      <c r="Q1250" t="str">
        <v>Jose Cuervo Reserva De La Familia Extra Anejo Tequila</v>
      </c>
      <c r="R1250" t="str">
        <v>750ml</v>
      </c>
      <c r="S1250">
        <v>3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</row>
    <row r="1251" spans="11:30" x14ac:dyDescent="0.3">
      <c r="K1251" s="287">
        <v>4</v>
      </c>
      <c r="L1251" t="str">
        <v>20-SPTEQ-07002216</v>
      </c>
      <c r="M1251" t="str">
        <v>Proximo</v>
      </c>
      <c r="N1251" t="str">
        <v>Tequila</v>
      </c>
      <c r="O1251" t="str">
        <v>Jose Cuervo</v>
      </c>
      <c r="P1251" t="str">
        <v>JOC</v>
      </c>
      <c r="Q1251" t="str">
        <v>Jose Cuervo Tradicional Reposado</v>
      </c>
      <c r="R1251" t="str">
        <v>700ml</v>
      </c>
      <c r="S1251">
        <v>6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</row>
    <row r="1252" spans="11:30" x14ac:dyDescent="0.3">
      <c r="K1252" s="287">
        <v>4</v>
      </c>
      <c r="L1252" t="str">
        <v>20-SPTEQ-07002230</v>
      </c>
      <c r="M1252" t="str">
        <v>Proximo</v>
      </c>
      <c r="N1252" t="str">
        <v>Tequila</v>
      </c>
      <c r="O1252" t="str">
        <v>Jose Cuervo</v>
      </c>
      <c r="P1252" t="str">
        <v>JOC</v>
      </c>
      <c r="Q1252" t="str">
        <v>Jose Cuervo Tradicional Silver</v>
      </c>
      <c r="R1252" t="str">
        <v>700ml</v>
      </c>
      <c r="S1252">
        <v>6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</row>
    <row r="1253" spans="11:30" x14ac:dyDescent="0.3">
      <c r="K1253" s="287">
        <v>4</v>
      </c>
      <c r="L1253" t="str">
        <v>20-SPTEQ-07002135</v>
      </c>
      <c r="M1253" t="str">
        <v>Proximo</v>
      </c>
      <c r="N1253" t="str">
        <v>Tequila</v>
      </c>
      <c r="O1253" t="str">
        <v>Jose Cuervo</v>
      </c>
      <c r="P1253" t="str">
        <v>JOC</v>
      </c>
      <c r="Q1253" t="str">
        <v>Jose Cuervo Especial Reposado</v>
      </c>
      <c r="R1253" t="str">
        <v>700ml</v>
      </c>
      <c r="S1253">
        <v>12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</row>
    <row r="1254" spans="11:30" x14ac:dyDescent="0.3">
      <c r="K1254" s="287">
        <v>4</v>
      </c>
      <c r="L1254" t="str">
        <v>20-SPTEQ-07002302</v>
      </c>
      <c r="M1254" t="str">
        <v>Proximo</v>
      </c>
      <c r="N1254" t="str">
        <v>Tequila</v>
      </c>
      <c r="O1254" t="str">
        <v>Jose Cuervo</v>
      </c>
      <c r="P1254" t="str">
        <v>JOC</v>
      </c>
      <c r="Q1254" t="str">
        <v>Jose Cuervo Especial Silver</v>
      </c>
      <c r="R1254" t="str">
        <v>700ml</v>
      </c>
      <c r="S1254">
        <v>12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</row>
    <row r="1255" spans="11:30" x14ac:dyDescent="0.3">
      <c r="K1255" s="287">
        <v>4</v>
      </c>
      <c r="L1255" t="str">
        <v>20-SPTEQ-07502135</v>
      </c>
      <c r="M1255" t="str">
        <v>Proximo</v>
      </c>
      <c r="N1255" t="str">
        <v>Tequila</v>
      </c>
      <c r="O1255" t="str">
        <v>Jose Cuervo</v>
      </c>
      <c r="P1255" t="str">
        <v>JOC</v>
      </c>
      <c r="Q1255" t="str">
        <v>Jose Cuervo Especial Reposado Limited Edition 2022</v>
      </c>
      <c r="R1255" t="str">
        <v>750ml</v>
      </c>
      <c r="S1255">
        <v>12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</row>
    <row r="1256" spans="11:30" x14ac:dyDescent="0.3">
      <c r="K1256" s="287">
        <v>4</v>
      </c>
      <c r="L1256" t="str">
        <v>20-SPTEQ-07500103</v>
      </c>
      <c r="M1256" t="str">
        <v>Proximo</v>
      </c>
      <c r="N1256" t="str">
        <v>Tequila</v>
      </c>
      <c r="O1256" t="str">
        <v>Jose Cuervo</v>
      </c>
      <c r="P1256" t="str">
        <v>JOC</v>
      </c>
      <c r="Q1256" t="str">
        <v>Jose Cuervo Especial Reposado Limited Edition 2023</v>
      </c>
      <c r="R1256" t="str">
        <v>750ml</v>
      </c>
      <c r="S1256">
        <v>12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</row>
    <row r="1257" spans="11:30" x14ac:dyDescent="0.3">
      <c r="K1257" s="287">
        <v>4</v>
      </c>
      <c r="L1257" t="str">
        <v>20-24REP-07500109</v>
      </c>
      <c r="M1257" t="str">
        <v>Proximo</v>
      </c>
      <c r="N1257" t="str">
        <v>Tequila</v>
      </c>
      <c r="O1257" t="str">
        <v>Jose Cuervo</v>
      </c>
      <c r="P1257" t="str">
        <v>JOC</v>
      </c>
      <c r="Q1257" t="str">
        <v>Jose Cuervo Especial Reposado Limited Edition 2024</v>
      </c>
      <c r="R1257" t="str">
        <v>750ml</v>
      </c>
      <c r="S1257">
        <v>12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</row>
    <row r="1258" spans="11:30" x14ac:dyDescent="0.3">
      <c r="K1258" s="287">
        <v>4</v>
      </c>
      <c r="L1258" t="str">
        <v>20-25REP-07001301</v>
      </c>
      <c r="M1258" t="str">
        <v>Proximo</v>
      </c>
      <c r="N1258" t="str">
        <v>Tequila</v>
      </c>
      <c r="O1258" t="str">
        <v>Jose Cuervo</v>
      </c>
      <c r="P1258" t="str">
        <v>JOC</v>
      </c>
      <c r="Q1258" t="str">
        <v>Jose Cuervo Especial Reposado Limited Edition 2025</v>
      </c>
      <c r="R1258" t="str">
        <v>700ml</v>
      </c>
      <c r="S1258">
        <v>12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</row>
    <row r="1259" spans="11:30" x14ac:dyDescent="0.3">
      <c r="K1259" s="287">
        <v>4</v>
      </c>
      <c r="L1259" t="str">
        <v>20-24SIL-07502322</v>
      </c>
      <c r="M1259" t="str">
        <v>Proximo</v>
      </c>
      <c r="N1259" t="str">
        <v>Tequila</v>
      </c>
      <c r="O1259" t="str">
        <v>Jose Cuervo</v>
      </c>
      <c r="P1259" t="str">
        <v>JOC</v>
      </c>
      <c r="Q1259" t="str">
        <v>Jose Cuervo Especial Silver Limited Edition 2024</v>
      </c>
      <c r="R1259" t="str">
        <v>750ml</v>
      </c>
      <c r="S1259">
        <v>12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</row>
    <row r="1260" spans="11:30" x14ac:dyDescent="0.3">
      <c r="K1260" s="287">
        <v>4</v>
      </c>
      <c r="L1260" t="str">
        <v>20-25SIL-07001318</v>
      </c>
      <c r="M1260" t="str">
        <v>Proximo</v>
      </c>
      <c r="N1260" t="str">
        <v>Tequila</v>
      </c>
      <c r="O1260" t="str">
        <v>Jose Cuervo</v>
      </c>
      <c r="P1260" t="str">
        <v>JOC</v>
      </c>
      <c r="Q1260" t="str">
        <v>Jose Cuervo Especial Silver Limited Edition 2025</v>
      </c>
      <c r="R1260" t="str">
        <v>700ml</v>
      </c>
      <c r="S1260">
        <v>12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</row>
    <row r="1261" spans="11:30" x14ac:dyDescent="0.3">
      <c r="K1261" s="287">
        <v>4</v>
      </c>
      <c r="L1261" t="str">
        <v>20-SPTEQ-07502302</v>
      </c>
      <c r="M1261" t="str">
        <v>Proximo</v>
      </c>
      <c r="N1261" t="str">
        <v>Tequila</v>
      </c>
      <c r="O1261" t="str">
        <v>Jose Cuervo</v>
      </c>
      <c r="P1261" t="str">
        <v>JOC</v>
      </c>
      <c r="Q1261" t="str">
        <v>Jose Cuervo Especial Plata Limited Edition</v>
      </c>
      <c r="R1261" t="str">
        <v>750ml</v>
      </c>
      <c r="S1261">
        <v>12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</row>
    <row r="1262" spans="11:30" x14ac:dyDescent="0.3">
      <c r="K1262" s="287">
        <v>4</v>
      </c>
      <c r="L1262" t="str">
        <v>25-SPLIQ-03502608</v>
      </c>
      <c r="M1262" t="str">
        <v>RC</v>
      </c>
      <c r="N1262" t="str">
        <v>Liqueur</v>
      </c>
      <c r="O1262" t="str">
        <v>Cointreau</v>
      </c>
      <c r="P1262" t="str">
        <v>COT</v>
      </c>
      <c r="Q1262" t="str">
        <v>Cointreau 350ml</v>
      </c>
      <c r="R1262" t="str">
        <v>350ml</v>
      </c>
      <c r="S1262">
        <v>24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</row>
    <row r="1263" spans="11:30" x14ac:dyDescent="0.3">
      <c r="K1263" s="287">
        <v>4</v>
      </c>
      <c r="L1263" t="str">
        <v>25-SPLIQ-07004200</v>
      </c>
      <c r="M1263" t="str">
        <v>RC</v>
      </c>
      <c r="N1263" t="str">
        <v>Liqueur</v>
      </c>
      <c r="O1263" t="str">
        <v>Cointreau</v>
      </c>
      <c r="P1263" t="str">
        <v>COT</v>
      </c>
      <c r="Q1263" t="str">
        <v>Cointreau 700ml</v>
      </c>
      <c r="R1263" t="str">
        <v>700ml</v>
      </c>
      <c r="S1263">
        <v>12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</row>
    <row r="1264" spans="11:30" x14ac:dyDescent="0.3">
      <c r="K1264" s="287">
        <v>4</v>
      </c>
      <c r="L1264" t="str">
        <v>02-SPLIQ-05001661</v>
      </c>
      <c r="M1264" t="str">
        <v>Lucas Bols</v>
      </c>
      <c r="N1264" t="str">
        <v>Liqueur</v>
      </c>
      <c r="O1264" t="str">
        <v>Galliano Espresso</v>
      </c>
      <c r="P1264" t="str">
        <v>GAL</v>
      </c>
      <c r="Q1264" t="str">
        <v>Galliano Espresso Liqueur 500ml</v>
      </c>
      <c r="R1264" t="str">
        <v>500ml</v>
      </c>
      <c r="S1264">
        <v>6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</row>
    <row r="1265" spans="11:30" x14ac:dyDescent="0.3">
      <c r="K1265" s="287">
        <v>4</v>
      </c>
      <c r="L1265" t="str">
        <v>02-SPLIQ-05009501</v>
      </c>
      <c r="M1265" t="str">
        <v>Lucas Bols</v>
      </c>
      <c r="N1265" t="str">
        <v>Liqueur</v>
      </c>
      <c r="O1265" t="str">
        <v>Galliano Vanilla</v>
      </c>
      <c r="P1265" t="str">
        <v>GAL</v>
      </c>
      <c r="Q1265" t="str">
        <v>Galliano Vanilla Liqueur 500ml</v>
      </c>
      <c r="R1265" t="str">
        <v>500ml</v>
      </c>
      <c r="S1265">
        <v>6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</row>
    <row r="1266" spans="11:30" x14ac:dyDescent="0.3">
      <c r="K1266" s="287">
        <v>4</v>
      </c>
      <c r="L1266" t="str">
        <v>02-SPLIQ-07009594</v>
      </c>
      <c r="M1266" t="str">
        <v>Lucas Bols</v>
      </c>
      <c r="N1266" t="str">
        <v>Liqueur</v>
      </c>
      <c r="O1266" t="str">
        <v>Galliano Vanilla</v>
      </c>
      <c r="P1266" t="str">
        <v>GAL</v>
      </c>
      <c r="Q1266" t="str">
        <v>Galliano Vanilla Liqueur 700ml</v>
      </c>
      <c r="R1266" t="str">
        <v>700ml</v>
      </c>
      <c r="S1266">
        <v>6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</row>
    <row r="1267" spans="11:30" x14ac:dyDescent="0.3">
      <c r="K1267" s="287">
        <v>4</v>
      </c>
      <c r="L1267" t="str">
        <v>09-SPLIQ-07009136</v>
      </c>
      <c r="M1267" t="str">
        <v>Lucas Bols</v>
      </c>
      <c r="N1267" t="str">
        <v>Liqueur</v>
      </c>
      <c r="O1267" t="str">
        <v>Vaccari Sambuca</v>
      </c>
      <c r="P1267" t="str">
        <v>VAC</v>
      </c>
      <c r="Q1267" t="str">
        <v>Vaccari Sambuca</v>
      </c>
      <c r="R1267" t="str">
        <v>700ml</v>
      </c>
      <c r="S1267">
        <v>6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</row>
    <row r="1268" spans="11:30" x14ac:dyDescent="0.3">
      <c r="K1268" s="287">
        <v>4</v>
      </c>
      <c r="L1268" t="str">
        <v>44-SPLIQ-07000397</v>
      </c>
      <c r="M1268" t="str">
        <v>Campari</v>
      </c>
      <c r="N1268" t="str">
        <v>Liqueur</v>
      </c>
      <c r="O1268" t="str">
        <v>Frangelico</v>
      </c>
      <c r="P1268" t="str">
        <v>FRG</v>
      </c>
      <c r="Q1268" t="str">
        <v>Frangelico</v>
      </c>
      <c r="R1268" t="str">
        <v>700ml</v>
      </c>
      <c r="S1268">
        <v>12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</row>
    <row r="1269" spans="11:30" x14ac:dyDescent="0.3">
      <c r="K1269" s="287">
        <v>4</v>
      </c>
      <c r="L1269" t="str">
        <v>09-SPLIQ-07001757</v>
      </c>
      <c r="M1269" t="str">
        <v>Lucas Bols</v>
      </c>
      <c r="N1269" t="str">
        <v>Liqueur</v>
      </c>
      <c r="O1269" t="str">
        <v>Passoa</v>
      </c>
      <c r="P1269" t="str">
        <v>PSO</v>
      </c>
      <c r="Q1269" t="str">
        <v>Passoa Liqueur</v>
      </c>
      <c r="R1269" t="str">
        <v>700ml</v>
      </c>
      <c r="S1269">
        <v>6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</row>
    <row r="1270" spans="11:30" x14ac:dyDescent="0.3">
      <c r="K1270" s="287">
        <v>4</v>
      </c>
      <c r="L1270" t="str">
        <v>68-SPLIQ-10002002</v>
      </c>
      <c r="M1270" t="str">
        <v>Campari</v>
      </c>
      <c r="N1270" t="str">
        <v>Liqueur</v>
      </c>
      <c r="O1270" t="str">
        <v>X-Rated</v>
      </c>
      <c r="P1270" t="str">
        <v>XRT</v>
      </c>
      <c r="Q1270" t="str">
        <v>X-Rated Fusion Liqueur</v>
      </c>
      <c r="R1270" t="str">
        <v>1000ml</v>
      </c>
      <c r="S1270">
        <v>6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</row>
    <row r="1271" spans="11:30" x14ac:dyDescent="0.3">
      <c r="K1271" s="287">
        <v>4</v>
      </c>
      <c r="L1271" t="str">
        <v>01-SPLIQ-07006625</v>
      </c>
      <c r="M1271" t="str">
        <v>Lucas Bols</v>
      </c>
      <c r="N1271" t="str">
        <v>Liqueur</v>
      </c>
      <c r="O1271" t="str">
        <v>Bols Liqueur</v>
      </c>
      <c r="P1271" t="str">
        <v>BOL</v>
      </c>
      <c r="Q1271" t="str">
        <v>Bols Amaretto</v>
      </c>
      <c r="R1271" t="str">
        <v>700ml</v>
      </c>
      <c r="S1271">
        <v>6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</row>
    <row r="1272" spans="11:30" x14ac:dyDescent="0.3">
      <c r="K1272" s="287">
        <v>4</v>
      </c>
      <c r="L1272" t="str">
        <v>01-SPLIQ-07006632</v>
      </c>
      <c r="M1272" t="str">
        <v>Lucas Bols</v>
      </c>
      <c r="N1272" t="str">
        <v>Liqueur</v>
      </c>
      <c r="O1272" t="str">
        <v>Bols Liqueur</v>
      </c>
      <c r="P1272" t="str">
        <v>BOL</v>
      </c>
      <c r="Q1272" t="str">
        <v>Bols Apricot Brandy</v>
      </c>
      <c r="R1272" t="str">
        <v>700ml</v>
      </c>
      <c r="S1272">
        <v>6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</row>
    <row r="1273" spans="11:30" x14ac:dyDescent="0.3">
      <c r="K1273" s="287">
        <v>4</v>
      </c>
      <c r="L1273" t="str">
        <v>01-SPLIQ-07006694</v>
      </c>
      <c r="M1273" t="str">
        <v>Lucas Bols</v>
      </c>
      <c r="N1273" t="str">
        <v>Liqueur</v>
      </c>
      <c r="O1273" t="str">
        <v>Bols Liqueur</v>
      </c>
      <c r="P1273" t="str">
        <v>BOL</v>
      </c>
      <c r="Q1273" t="str">
        <v>Bols Banana</v>
      </c>
      <c r="R1273" t="str">
        <v>700ml</v>
      </c>
      <c r="S1273">
        <v>6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</row>
    <row r="1274" spans="11:30" x14ac:dyDescent="0.3">
      <c r="K1274" s="287">
        <v>4</v>
      </c>
      <c r="L1274" t="str">
        <v>01-SPLIQ-07006656</v>
      </c>
      <c r="M1274" t="str">
        <v>Lucas Bols</v>
      </c>
      <c r="N1274" t="str">
        <v>Liqueur</v>
      </c>
      <c r="O1274" t="str">
        <v>Bols Liqueur</v>
      </c>
      <c r="P1274" t="str">
        <v>BOL</v>
      </c>
      <c r="Q1274" t="str">
        <v>Bols Blue Curacao</v>
      </c>
      <c r="R1274" t="str">
        <v>700ml</v>
      </c>
      <c r="S1274">
        <v>6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</row>
    <row r="1275" spans="11:30" x14ac:dyDescent="0.3">
      <c r="K1275" s="287">
        <v>4</v>
      </c>
      <c r="L1275" t="str">
        <v>01-SPLIQ-07006717</v>
      </c>
      <c r="M1275" t="str">
        <v>Lucas Bols</v>
      </c>
      <c r="N1275" t="str">
        <v>Liqueur</v>
      </c>
      <c r="O1275" t="str">
        <v>Bols Liqueur</v>
      </c>
      <c r="P1275" t="str">
        <v>BOL</v>
      </c>
      <c r="Q1275" t="str">
        <v>Bols Cacao Brown</v>
      </c>
      <c r="R1275" t="str">
        <v>700ml</v>
      </c>
      <c r="S1275">
        <v>6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</row>
    <row r="1276" spans="11:30" x14ac:dyDescent="0.3">
      <c r="K1276" s="287">
        <v>4</v>
      </c>
      <c r="L1276" t="str">
        <v>01-SPLIQ-07006724</v>
      </c>
      <c r="M1276" t="str">
        <v>Lucas Bols</v>
      </c>
      <c r="N1276" t="str">
        <v>Liqueur</v>
      </c>
      <c r="O1276" t="str">
        <v>Bols Liqueur</v>
      </c>
      <c r="P1276" t="str">
        <v>BOL</v>
      </c>
      <c r="Q1276" t="str">
        <v>Bols Cacao White</v>
      </c>
      <c r="R1276" t="str">
        <v>700ml</v>
      </c>
      <c r="S1276">
        <v>6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</row>
    <row r="1277" spans="11:30" x14ac:dyDescent="0.3">
      <c r="K1277" s="287">
        <v>4</v>
      </c>
      <c r="L1277" t="str">
        <v>01-SPLIQ-07006663</v>
      </c>
      <c r="M1277" t="str">
        <v>Lucas Bols</v>
      </c>
      <c r="N1277" t="str">
        <v>Liqueur</v>
      </c>
      <c r="O1277" t="str">
        <v>Bols Liqueur</v>
      </c>
      <c r="P1277" t="str">
        <v>BOL</v>
      </c>
      <c r="Q1277" t="str">
        <v>Bols Cherry Brandy</v>
      </c>
      <c r="R1277" t="str">
        <v>700ml</v>
      </c>
      <c r="S1277">
        <v>6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</row>
    <row r="1278" spans="11:30" x14ac:dyDescent="0.3">
      <c r="K1278" s="287">
        <v>4</v>
      </c>
      <c r="L1278" t="str">
        <v>01-SPLIQ-07006700</v>
      </c>
      <c r="M1278" t="str">
        <v>Lucas Bols</v>
      </c>
      <c r="N1278" t="str">
        <v>Liqueur</v>
      </c>
      <c r="O1278" t="str">
        <v>Bols Liqueur</v>
      </c>
      <c r="P1278" t="str">
        <v>BOL</v>
      </c>
      <c r="Q1278" t="str">
        <v>Bols Crème De Cassis</v>
      </c>
      <c r="R1278" t="str">
        <v>700ml</v>
      </c>
      <c r="S1278">
        <v>6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</row>
    <row r="1279" spans="11:30" x14ac:dyDescent="0.3">
      <c r="K1279" s="287">
        <v>4</v>
      </c>
      <c r="L1279" t="str">
        <v>01-SPLIQ-07006731</v>
      </c>
      <c r="M1279" t="str">
        <v>Lucas Bols</v>
      </c>
      <c r="N1279" t="str">
        <v>Liqueur</v>
      </c>
      <c r="O1279" t="str">
        <v>Bols Liqueur</v>
      </c>
      <c r="P1279" t="str">
        <v>BOL</v>
      </c>
      <c r="Q1279" t="str">
        <v>Bols Dry Orange</v>
      </c>
      <c r="R1279" t="str">
        <v>700ml</v>
      </c>
      <c r="S1279">
        <v>6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</row>
    <row r="1280" spans="11:30" x14ac:dyDescent="0.3">
      <c r="K1280" s="287">
        <v>4</v>
      </c>
      <c r="L1280" t="str">
        <v>01-SPLIQ-07002897</v>
      </c>
      <c r="M1280" t="str">
        <v>Lucas Bols</v>
      </c>
      <c r="N1280" t="str">
        <v>Liqueur</v>
      </c>
      <c r="O1280" t="str">
        <v>Bols Liqueur</v>
      </c>
      <c r="P1280" t="str">
        <v>BOL</v>
      </c>
      <c r="Q1280" t="str">
        <v>Bols Elderflower</v>
      </c>
      <c r="R1280" t="str">
        <v>700ml</v>
      </c>
      <c r="S1280">
        <v>6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</row>
    <row r="1281" spans="11:30" x14ac:dyDescent="0.3">
      <c r="K1281" s="287">
        <v>4</v>
      </c>
      <c r="L1281" t="str">
        <v>01-SPLIQ-07006786</v>
      </c>
      <c r="M1281" t="str">
        <v>Lucas Bols</v>
      </c>
      <c r="N1281" t="str">
        <v>Liqueur</v>
      </c>
      <c r="O1281" t="str">
        <v>Bols Liqueur</v>
      </c>
      <c r="P1281" t="str">
        <v>BOL</v>
      </c>
      <c r="Q1281" t="str">
        <v>Bols Lychee</v>
      </c>
      <c r="R1281" t="str">
        <v>700ml</v>
      </c>
      <c r="S1281">
        <v>6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</row>
    <row r="1282" spans="11:30" x14ac:dyDescent="0.3">
      <c r="K1282" s="287">
        <v>4</v>
      </c>
      <c r="L1282" t="str">
        <v>01-SPLIQ-07006809</v>
      </c>
      <c r="M1282" t="str">
        <v>Lucas Bols</v>
      </c>
      <c r="N1282" t="str">
        <v>Liqueur</v>
      </c>
      <c r="O1282" t="str">
        <v>Bols Liqueur</v>
      </c>
      <c r="P1282" t="str">
        <v>BOL</v>
      </c>
      <c r="Q1282" t="str">
        <v>Bols Melon</v>
      </c>
      <c r="R1282" t="str">
        <v>700ml</v>
      </c>
      <c r="S1282">
        <v>6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</row>
    <row r="1283" spans="11:30" x14ac:dyDescent="0.3">
      <c r="K1283" s="287">
        <v>4</v>
      </c>
      <c r="L1283" t="str">
        <v>01-SPLIQ-07006830</v>
      </c>
      <c r="M1283" t="str">
        <v>Lucas Bols</v>
      </c>
      <c r="N1283" t="str">
        <v>Liqueur</v>
      </c>
      <c r="O1283" t="str">
        <v>Bols Liqueur</v>
      </c>
      <c r="P1283" t="str">
        <v>BOL</v>
      </c>
      <c r="Q1283" t="str">
        <v>Bols Peach</v>
      </c>
      <c r="R1283" t="str">
        <v>700ml</v>
      </c>
      <c r="S1283">
        <v>6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</row>
    <row r="1284" spans="11:30" x14ac:dyDescent="0.3">
      <c r="K1284" s="287">
        <v>4</v>
      </c>
      <c r="L1284" t="str">
        <v>01-SPLIQ-07009408</v>
      </c>
      <c r="M1284" t="str">
        <v>Lucas Bols</v>
      </c>
      <c r="N1284" t="str">
        <v>Liqueur</v>
      </c>
      <c r="O1284" t="str">
        <v>Bols Liqueur</v>
      </c>
      <c r="P1284" t="str">
        <v>BOL</v>
      </c>
      <c r="Q1284" t="str">
        <v>Bols Peppermint Green</v>
      </c>
      <c r="R1284" t="str">
        <v>700ml</v>
      </c>
      <c r="S1284">
        <v>6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</row>
    <row r="1285" spans="11:30" x14ac:dyDescent="0.3">
      <c r="K1285" s="287">
        <v>4</v>
      </c>
      <c r="L1285" t="str">
        <v>01-SPLIQ-07009334</v>
      </c>
      <c r="M1285" t="str">
        <v>Lucas Bols</v>
      </c>
      <c r="N1285" t="str">
        <v>Liqueur</v>
      </c>
      <c r="O1285" t="str">
        <v>Bols Liqueur</v>
      </c>
      <c r="P1285" t="str">
        <v>BOL</v>
      </c>
      <c r="Q1285" t="str">
        <v>Bols Sour Apple</v>
      </c>
      <c r="R1285" t="str">
        <v>700ml</v>
      </c>
      <c r="S1285">
        <v>6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</row>
    <row r="1286" spans="11:30" x14ac:dyDescent="0.3">
      <c r="K1286" s="287">
        <v>4</v>
      </c>
      <c r="L1286" t="str">
        <v>01-SPLIQ-07006885</v>
      </c>
      <c r="M1286" t="str">
        <v>Lucas Bols</v>
      </c>
      <c r="N1286" t="str">
        <v>Liqueur</v>
      </c>
      <c r="O1286" t="str">
        <v>Bols Liqueur</v>
      </c>
      <c r="P1286" t="str">
        <v>BOL</v>
      </c>
      <c r="Q1286" t="str">
        <v>Bols Strawberry</v>
      </c>
      <c r="R1286" t="str">
        <v>700ml</v>
      </c>
      <c r="S1286">
        <v>6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</row>
    <row r="1287" spans="11:30" x14ac:dyDescent="0.3">
      <c r="K1287" s="287">
        <v>4</v>
      </c>
      <c r="L1287" t="str">
        <v>01-SPLIQ-07002941</v>
      </c>
      <c r="M1287" t="str">
        <v>Lucas Bols</v>
      </c>
      <c r="N1287" t="str">
        <v>Liqueur</v>
      </c>
      <c r="O1287" t="str">
        <v>Bols Liqueur</v>
      </c>
      <c r="P1287" t="str">
        <v>BOL</v>
      </c>
      <c r="Q1287" t="str">
        <v>Bols Triple Sec</v>
      </c>
      <c r="R1287" t="str">
        <v>700ml</v>
      </c>
      <c r="S1287">
        <v>6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</row>
    <row r="1288" spans="11:30" x14ac:dyDescent="0.3">
      <c r="K1288" s="287">
        <v>4</v>
      </c>
      <c r="L1288" t="str">
        <v>01-SPLIQ-07002551</v>
      </c>
      <c r="M1288" t="str">
        <v>Lucas Bols</v>
      </c>
      <c r="N1288" t="str">
        <v>Liqueur</v>
      </c>
      <c r="O1288" t="str">
        <v>Bols Liqueur</v>
      </c>
      <c r="P1288" t="str">
        <v>BOL</v>
      </c>
      <c r="Q1288" t="str">
        <v>Bols Brown Cream</v>
      </c>
      <c r="R1288" t="str">
        <v>700ml</v>
      </c>
      <c r="S1288">
        <v>6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</row>
    <row r="1289" spans="11:30" x14ac:dyDescent="0.3">
      <c r="K1289" s="287">
        <v>4</v>
      </c>
      <c r="L1289" t="str">
        <v>31-SPLIQ-07000575</v>
      </c>
      <c r="M1289" t="str">
        <v>Campari</v>
      </c>
      <c r="N1289" t="str">
        <v>Aperitif &amp; Bitters</v>
      </c>
      <c r="O1289" t="str">
        <v>Aperol</v>
      </c>
      <c r="P1289" t="str">
        <v>APR</v>
      </c>
      <c r="Q1289" t="str">
        <v>Aperol 700ml</v>
      </c>
      <c r="R1289" t="str">
        <v>700ml</v>
      </c>
      <c r="S1289">
        <v>6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</row>
    <row r="1290" spans="11:30" x14ac:dyDescent="0.3">
      <c r="K1290" s="287">
        <v>4</v>
      </c>
      <c r="L1290" t="str">
        <v>31-SPLIQ-10000278</v>
      </c>
      <c r="M1290" t="str">
        <v>Campari</v>
      </c>
      <c r="N1290" t="str">
        <v>Aperitif &amp; Bitters</v>
      </c>
      <c r="O1290" t="str">
        <v>Aperol</v>
      </c>
      <c r="P1290" t="str">
        <v>APR</v>
      </c>
      <c r="Q1290" t="str">
        <v>Aperol 1L</v>
      </c>
      <c r="R1290" t="str">
        <v>1000ml</v>
      </c>
      <c r="S1290">
        <v>6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</row>
    <row r="1291" spans="11:30" x14ac:dyDescent="0.3">
      <c r="K1291" s="287">
        <v>4</v>
      </c>
      <c r="L1291" t="str">
        <v>32-SPLIQ-02001054</v>
      </c>
      <c r="M1291" t="str">
        <v>Campari</v>
      </c>
      <c r="N1291" t="str">
        <v>Aperitif &amp; Bitters</v>
      </c>
      <c r="O1291" t="str">
        <v>Campari</v>
      </c>
      <c r="P1291" t="str">
        <v>CAM</v>
      </c>
      <c r="Q1291" t="str">
        <v>Campari 25% 200ml</v>
      </c>
      <c r="R1291" t="str">
        <v>200ml</v>
      </c>
      <c r="S1291">
        <v>24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</row>
    <row r="1292" spans="11:30" x14ac:dyDescent="0.3">
      <c r="K1292" s="287">
        <v>4</v>
      </c>
      <c r="L1292" t="str">
        <v>32-SPLIQ-07501402</v>
      </c>
      <c r="M1292" t="str">
        <v>Campari</v>
      </c>
      <c r="N1292" t="str">
        <v>Aperitif &amp; Bitters</v>
      </c>
      <c r="O1292" t="str">
        <v>Campari</v>
      </c>
      <c r="P1292" t="str">
        <v>CAM</v>
      </c>
      <c r="Q1292" t="str">
        <v>Campari 25% 750ml</v>
      </c>
      <c r="R1292" t="str">
        <v>750ml</v>
      </c>
      <c r="S1292">
        <v>12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</row>
    <row r="1293" spans="11:30" x14ac:dyDescent="0.3">
      <c r="K1293" s="287">
        <v>4</v>
      </c>
      <c r="L1293" t="str">
        <v>32-SPLIQ-10001006</v>
      </c>
      <c r="M1293" t="str">
        <v>Campari</v>
      </c>
      <c r="N1293" t="str">
        <v>Aperitif &amp; Bitters</v>
      </c>
      <c r="O1293" t="str">
        <v>Campari</v>
      </c>
      <c r="P1293" t="str">
        <v>CAM</v>
      </c>
      <c r="Q1293" t="str">
        <v>Campari 25% 1L</v>
      </c>
      <c r="R1293" t="str">
        <v>1000ml</v>
      </c>
      <c r="S1293">
        <v>12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</row>
    <row r="1294" spans="11:30" x14ac:dyDescent="0.3">
      <c r="K1294" s="287">
        <v>4</v>
      </c>
      <c r="L1294" t="str">
        <v>32-SPLIQ-05001051</v>
      </c>
      <c r="M1294" t="str">
        <v>Campari</v>
      </c>
      <c r="N1294" t="str">
        <v>Aperitif &amp; Bitters</v>
      </c>
      <c r="O1294" t="str">
        <v>Campari</v>
      </c>
      <c r="P1294" t="str">
        <v>CAM</v>
      </c>
      <c r="Q1294" t="str">
        <v>Campari Negroni RTE</v>
      </c>
      <c r="R1294" t="str">
        <v>500ml</v>
      </c>
      <c r="S1294">
        <v>12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</row>
    <row r="1295" spans="11:30" x14ac:dyDescent="0.3">
      <c r="K1295" s="287">
        <v>4</v>
      </c>
      <c r="L1295" t="str">
        <v>32-SPLIQ-10000969</v>
      </c>
      <c r="M1295" t="str">
        <v>Campari</v>
      </c>
      <c r="N1295" t="str">
        <v>Aperitif &amp; Bitters</v>
      </c>
      <c r="O1295" t="str">
        <v>Campari</v>
      </c>
      <c r="P1295" t="str">
        <v>CAM</v>
      </c>
      <c r="Q1295" t="str">
        <v>Campari Cask Tales Bourbon Barrels</v>
      </c>
      <c r="R1295" t="str">
        <v>1000ml</v>
      </c>
      <c r="S1295">
        <v>6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</row>
    <row r="1296" spans="11:30" x14ac:dyDescent="0.3">
      <c r="K1296" s="287">
        <v>4</v>
      </c>
      <c r="L1296" t="str">
        <v>36-SPLIQ-07003805</v>
      </c>
      <c r="M1296" t="str">
        <v>Campari</v>
      </c>
      <c r="N1296" t="str">
        <v>Aperitif &amp; Bitters</v>
      </c>
      <c r="O1296" t="str">
        <v>Averna</v>
      </c>
      <c r="P1296" t="str">
        <v>AVN</v>
      </c>
      <c r="Q1296" t="str">
        <v>Amaro Averna 29%</v>
      </c>
      <c r="R1296" t="str">
        <v>700ml</v>
      </c>
      <c r="S1296">
        <v>6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</row>
    <row r="1297" spans="11:30" x14ac:dyDescent="0.3">
      <c r="K1297" s="287">
        <v>4</v>
      </c>
      <c r="L1297" t="str">
        <v>38-SPLIQ-07001067</v>
      </c>
      <c r="M1297" t="str">
        <v>Campari</v>
      </c>
      <c r="N1297" t="str">
        <v>Aperitif &amp; Bitters</v>
      </c>
      <c r="O1297" t="str">
        <v>Braulio</v>
      </c>
      <c r="P1297" t="str">
        <v>BRA</v>
      </c>
      <c r="Q1297" t="str">
        <v>Braulio Bormio Amaro Alpino 21%</v>
      </c>
      <c r="R1297" t="str">
        <v>700ml</v>
      </c>
      <c r="S1297">
        <v>6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</row>
    <row r="1298" spans="11:30" x14ac:dyDescent="0.3">
      <c r="K1298" s="287">
        <v>4</v>
      </c>
      <c r="L1298" t="str">
        <v>43-SPLIQ-07000074</v>
      </c>
      <c r="M1298" t="str">
        <v>Campari</v>
      </c>
      <c r="N1298" t="str">
        <v>Aperitif &amp; Bitters</v>
      </c>
      <c r="O1298" t="str">
        <v>Cynar</v>
      </c>
      <c r="P1298" t="str">
        <v>CYN</v>
      </c>
      <c r="Q1298" t="str">
        <v>Cynar 16.5%</v>
      </c>
      <c r="R1298" t="str">
        <v>700ml</v>
      </c>
      <c r="S1298">
        <v>6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</row>
    <row r="1299" spans="11:30" x14ac:dyDescent="0.3">
      <c r="K1299" s="287">
        <v>4</v>
      </c>
      <c r="L1299" t="str">
        <v>42-SPVER-10000846</v>
      </c>
      <c r="M1299" t="str">
        <v>Campari</v>
      </c>
      <c r="N1299" t="str">
        <v>Vermouth</v>
      </c>
      <c r="O1299" t="str">
        <v>Cinzano</v>
      </c>
      <c r="P1299" t="str">
        <v>CZV</v>
      </c>
      <c r="Q1299" t="str">
        <v>Cinzano Vermouth Rosso 1L</v>
      </c>
      <c r="R1299" t="str">
        <v>1000ml</v>
      </c>
      <c r="S1299">
        <v>12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</row>
    <row r="1300" spans="11:30" x14ac:dyDescent="0.3">
      <c r="K1300" s="287">
        <v>4</v>
      </c>
      <c r="L1300" t="str">
        <v>42-SPVER-07501423</v>
      </c>
      <c r="M1300" t="str">
        <v>Campari</v>
      </c>
      <c r="N1300" t="str">
        <v>Vermouth</v>
      </c>
      <c r="O1300" t="str">
        <v>Cinzano</v>
      </c>
      <c r="P1300" t="str">
        <v>CZV</v>
      </c>
      <c r="Q1300" t="str">
        <v>Cinzano Vermouth Rosso</v>
      </c>
      <c r="R1300" t="str">
        <v>750ml</v>
      </c>
      <c r="S1300">
        <v>12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</row>
    <row r="1301" spans="11:30" x14ac:dyDescent="0.3">
      <c r="K1301" s="287">
        <v>4</v>
      </c>
      <c r="L1301" t="str">
        <v>42-SPVER-07501416</v>
      </c>
      <c r="M1301" t="str">
        <v>Campari</v>
      </c>
      <c r="N1301" t="str">
        <v>Vermouth</v>
      </c>
      <c r="O1301" t="str">
        <v>Cinzano</v>
      </c>
      <c r="P1301" t="str">
        <v>CZV</v>
      </c>
      <c r="Q1301" t="str">
        <v>Cinzano Vermouth Bianco</v>
      </c>
      <c r="R1301" t="str">
        <v>750ml</v>
      </c>
      <c r="S1301">
        <v>12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</row>
    <row r="1302" spans="11:30" x14ac:dyDescent="0.3">
      <c r="K1302" s="287">
        <v>4</v>
      </c>
      <c r="L1302" t="str">
        <v>42-SPVER-07502734</v>
      </c>
      <c r="M1302" t="str">
        <v>Campari</v>
      </c>
      <c r="N1302" t="str">
        <v>Vermouth</v>
      </c>
      <c r="O1302" t="str">
        <v>Cinzano</v>
      </c>
      <c r="P1302" t="str">
        <v>CZV</v>
      </c>
      <c r="Q1302" t="str">
        <v>Cinzano Vermouth Extra Dry</v>
      </c>
      <c r="R1302" t="str">
        <v>750ml</v>
      </c>
      <c r="S1302">
        <v>12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</row>
    <row r="1303" spans="11:30" x14ac:dyDescent="0.3">
      <c r="K1303" s="287">
        <v>4</v>
      </c>
      <c r="L1303" t="str">
        <v>42-SPVER-10005810</v>
      </c>
      <c r="M1303" t="str">
        <v>Campari</v>
      </c>
      <c r="N1303" t="str">
        <v>Vermouth</v>
      </c>
      <c r="O1303" t="str">
        <v>Cinzano</v>
      </c>
      <c r="P1303" t="str">
        <v>CZV</v>
      </c>
      <c r="Q1303" t="str">
        <v>Cinzano 1757 Vermouth Rosso</v>
      </c>
      <c r="R1303" t="str">
        <v>1000ml</v>
      </c>
      <c r="S1303">
        <v>6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</row>
    <row r="1304" spans="11:30" x14ac:dyDescent="0.3">
      <c r="K1304" s="287">
        <v>4</v>
      </c>
      <c r="L1304" t="str">
        <v>42-SPVER-10005834</v>
      </c>
      <c r="M1304" t="str">
        <v>Campari</v>
      </c>
      <c r="N1304" t="str">
        <v>Vermouth</v>
      </c>
      <c r="O1304" t="str">
        <v>Cinzano</v>
      </c>
      <c r="P1304" t="str">
        <v>CZV</v>
      </c>
      <c r="Q1304" t="str">
        <v>Cinzano 1757 Vermouth Extra Dry</v>
      </c>
      <c r="R1304" t="str">
        <v>1000ml</v>
      </c>
      <c r="S1304">
        <v>6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</row>
    <row r="1305" spans="11:30" x14ac:dyDescent="0.3">
      <c r="K1305" s="287">
        <v>4</v>
      </c>
      <c r="L1305" t="str">
        <v>42-SPVER-10005896</v>
      </c>
      <c r="M1305" t="str">
        <v>Campari</v>
      </c>
      <c r="N1305" t="str">
        <v>Vermouth</v>
      </c>
      <c r="O1305" t="str">
        <v>Cinzano</v>
      </c>
      <c r="P1305" t="str">
        <v>CZV</v>
      </c>
      <c r="Q1305" t="str">
        <v>Cinzano Bottega Rosso 1757</v>
      </c>
      <c r="R1305" t="str">
        <v>1000ml</v>
      </c>
      <c r="S1305">
        <v>6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</row>
    <row r="1306" spans="11:30" x14ac:dyDescent="0.3">
      <c r="K1306" s="287">
        <v>4</v>
      </c>
      <c r="L1306" t="str">
        <v>42-SPVER-10005909</v>
      </c>
      <c r="M1306" t="str">
        <v>Campari</v>
      </c>
      <c r="N1306" t="str">
        <v>Vermouth</v>
      </c>
      <c r="O1306" t="str">
        <v>Cinzano</v>
      </c>
      <c r="P1306" t="str">
        <v>CZV</v>
      </c>
      <c r="Q1306" t="str">
        <v>Cinzano Bottega Extra Dry 1757</v>
      </c>
      <c r="R1306" t="str">
        <v>1000ml</v>
      </c>
      <c r="S1306">
        <v>6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</row>
    <row r="1307" spans="11:30" x14ac:dyDescent="0.3">
      <c r="K1307" s="287">
        <v>4</v>
      </c>
      <c r="L1307" t="str">
        <v>42-SPSPA-07505292</v>
      </c>
      <c r="M1307" t="str">
        <v>Campari</v>
      </c>
      <c r="N1307" t="str">
        <v>Sparkling</v>
      </c>
      <c r="O1307" t="str">
        <v>Cinzano</v>
      </c>
      <c r="P1307" t="str">
        <v>CZV</v>
      </c>
      <c r="Q1307" t="str">
        <v>Cinzano Prosecco</v>
      </c>
      <c r="R1307" t="str">
        <v>750ml</v>
      </c>
      <c r="S1307">
        <v>6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</row>
    <row r="1308" spans="11:30" x14ac:dyDescent="0.3">
      <c r="K1308" s="287">
        <v>4</v>
      </c>
      <c r="L1308" t="str">
        <v>42-SPSPA-07500969</v>
      </c>
      <c r="M1308" t="str">
        <v>Campari</v>
      </c>
      <c r="N1308" t="str">
        <v>Sparkling</v>
      </c>
      <c r="O1308" t="str">
        <v>Cinzano</v>
      </c>
      <c r="P1308" t="str">
        <v>CZS</v>
      </c>
      <c r="Q1308" t="str">
        <v>Cinzano Pinot Chardonnay</v>
      </c>
      <c r="R1308" t="str">
        <v>750ml</v>
      </c>
      <c r="S1308">
        <v>6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</row>
    <row r="1309" spans="11:30" x14ac:dyDescent="0.3">
      <c r="K1309" s="287">
        <v>4</v>
      </c>
      <c r="L1309" t="str">
        <v>42-SPSPA-07500938</v>
      </c>
      <c r="M1309" t="str">
        <v>Campari</v>
      </c>
      <c r="N1309" t="str">
        <v>Sparkling</v>
      </c>
      <c r="O1309" t="str">
        <v>Cinzano</v>
      </c>
      <c r="P1309" t="str">
        <v>CZS</v>
      </c>
      <c r="Q1309" t="str">
        <v>Gran Cinzano Dolce</v>
      </c>
      <c r="R1309" t="str">
        <v>750ml</v>
      </c>
      <c r="S1309">
        <v>6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</row>
    <row r="1310" spans="11:30" x14ac:dyDescent="0.3">
      <c r="K1310" s="287">
        <v>4</v>
      </c>
      <c r="L1310" t="str">
        <v>42-WISPA-07500884</v>
      </c>
      <c r="M1310" t="str">
        <v>Campari</v>
      </c>
      <c r="N1310" t="str">
        <v>Sparkling</v>
      </c>
      <c r="O1310" t="str">
        <v>Cinzano</v>
      </c>
      <c r="P1310" t="str">
        <v>CZS</v>
      </c>
      <c r="Q1310" t="str">
        <v>Cinzano Asti Sparkling Wine</v>
      </c>
      <c r="R1310" t="str">
        <v>750ml</v>
      </c>
      <c r="S1310">
        <v>6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</row>
    <row r="1311" spans="11:30" x14ac:dyDescent="0.3">
      <c r="K1311" s="287">
        <v>4</v>
      </c>
      <c r="L1311" t="str">
        <v>42-WISPA-07506398</v>
      </c>
      <c r="M1311" t="str">
        <v>Campari</v>
      </c>
      <c r="N1311" t="str">
        <v>Sparkling</v>
      </c>
      <c r="O1311" t="str">
        <v>Cinzano</v>
      </c>
      <c r="P1311" t="str">
        <v>CZS</v>
      </c>
      <c r="Q1311" t="str">
        <v>Cinzano Rose Edition Sparkling Wine</v>
      </c>
      <c r="R1311" t="str">
        <v>750ml</v>
      </c>
      <c r="S1311">
        <v>6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</row>
    <row r="1312" spans="11:30" x14ac:dyDescent="0.3">
      <c r="K1312" s="287">
        <v>4</v>
      </c>
      <c r="L1312" t="str">
        <v>42-WISPA-07507064</v>
      </c>
      <c r="M1312" t="str">
        <v>Campari</v>
      </c>
      <c r="N1312" t="str">
        <v>Sparkling</v>
      </c>
      <c r="O1312" t="str">
        <v>Cinzano</v>
      </c>
      <c r="P1312" t="str">
        <v>CZS</v>
      </c>
      <c r="Q1312" t="str">
        <v>Cinzano To Spritz Dry Sparkling Wine</v>
      </c>
      <c r="R1312" t="str">
        <v>750ml</v>
      </c>
      <c r="S1312">
        <v>6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</row>
    <row r="1313" spans="11:30" x14ac:dyDescent="0.3">
      <c r="K1313" s="287">
        <v>4</v>
      </c>
      <c r="L1313" t="str">
        <v>52-WISPA-07503752</v>
      </c>
      <c r="M1313" t="str">
        <v>Independent</v>
      </c>
      <c r="N1313" t="str">
        <v>Champagne</v>
      </c>
      <c r="O1313" t="str">
        <v>Pommery</v>
      </c>
      <c r="P1313" t="str">
        <v>POM</v>
      </c>
      <c r="Q1313" t="str">
        <v>Champagne Pommery Brut Royal</v>
      </c>
      <c r="R1313" t="str">
        <v>750ml</v>
      </c>
      <c r="S1313">
        <v>6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</row>
    <row r="1314" spans="11:30" x14ac:dyDescent="0.3">
      <c r="K1314" s="287">
        <v>4</v>
      </c>
      <c r="L1314" t="str">
        <v>52-WISPA-07505976</v>
      </c>
      <c r="M1314" t="str">
        <v>Independent</v>
      </c>
      <c r="N1314" t="str">
        <v>Champagne</v>
      </c>
      <c r="O1314" t="str">
        <v>Pommery</v>
      </c>
      <c r="P1314" t="str">
        <v>POM</v>
      </c>
      <c r="Q1314" t="str">
        <v>Champagne Pommery Brut Rose Royal</v>
      </c>
      <c r="R1314" t="str">
        <v>750ml</v>
      </c>
      <c r="S1314">
        <v>6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</row>
    <row r="1315" spans="11:30" x14ac:dyDescent="0.3">
      <c r="K1315" s="287">
        <v>4</v>
      </c>
      <c r="L1315" t="str">
        <v>52-WISPA-07509036</v>
      </c>
      <c r="M1315" t="str">
        <v>Independent</v>
      </c>
      <c r="N1315" t="str">
        <v>Champagne</v>
      </c>
      <c r="O1315" t="str">
        <v>Pommery</v>
      </c>
      <c r="P1315" t="str">
        <v>POM</v>
      </c>
      <c r="Q1315" t="str">
        <v>Champagne Pommery Royal Blue Sky</v>
      </c>
      <c r="R1315" t="str">
        <v>750ml</v>
      </c>
      <c r="S1315">
        <v>6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</row>
    <row r="1316" spans="11:30" x14ac:dyDescent="0.3">
      <c r="K1316" s="287">
        <v>4</v>
      </c>
      <c r="L1316" t="str">
        <v>52-WISPA-07508039</v>
      </c>
      <c r="M1316" t="str">
        <v>Independent</v>
      </c>
      <c r="N1316" t="str">
        <v>Champagne</v>
      </c>
      <c r="O1316" t="str">
        <v>Pommery</v>
      </c>
      <c r="P1316" t="str">
        <v>POM</v>
      </c>
      <c r="Q1316" t="str">
        <v>Champagne Pommery Cuvee Louise 2004</v>
      </c>
      <c r="R1316" t="str">
        <v>750ml</v>
      </c>
      <c r="S1316">
        <v>6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</row>
    <row r="1317" spans="11:30" x14ac:dyDescent="0.3">
      <c r="K1317" s="287">
        <v>4</v>
      </c>
      <c r="L1317" t="str">
        <v>52-WISPA-15003424</v>
      </c>
      <c r="M1317" t="str">
        <v>Independent</v>
      </c>
      <c r="N1317" t="str">
        <v>Champagne</v>
      </c>
      <c r="O1317" t="str">
        <v>Pommery</v>
      </c>
      <c r="P1317" t="str">
        <v>POM</v>
      </c>
      <c r="Q1317" t="str">
        <v>Champagne Pommery Brut Royal 1.5L</v>
      </c>
      <c r="R1317" t="str">
        <v>1500ml</v>
      </c>
      <c r="S1317">
        <v>6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</row>
    <row r="1318" spans="11:30" x14ac:dyDescent="0.3">
      <c r="K1318" s="287">
        <v>4</v>
      </c>
      <c r="L1318" t="str">
        <v>52-WISPA-30003356</v>
      </c>
      <c r="M1318" t="str">
        <v>Independent</v>
      </c>
      <c r="N1318" t="str">
        <v>Champagne</v>
      </c>
      <c r="O1318" t="str">
        <v>Pommery</v>
      </c>
      <c r="P1318" t="str">
        <v>POM</v>
      </c>
      <c r="Q1318" t="str">
        <v>Champagne Pommery Brut Royal 3L</v>
      </c>
      <c r="R1318" t="str">
        <v>3000ml</v>
      </c>
      <c r="S1318">
        <v>6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</row>
    <row r="1319" spans="11:30" x14ac:dyDescent="0.3">
      <c r="K1319" s="287">
        <v>4</v>
      </c>
      <c r="L1319" t="str">
        <v>52-WISPA-60003325</v>
      </c>
      <c r="M1319" t="str">
        <v>Independent</v>
      </c>
      <c r="N1319" t="str">
        <v>Champagne</v>
      </c>
      <c r="O1319" t="str">
        <v>Pommery</v>
      </c>
      <c r="P1319" t="str">
        <v>POM</v>
      </c>
      <c r="Q1319" t="str">
        <v>Champagne Pommery Brut Royal 6L</v>
      </c>
      <c r="R1319" t="str">
        <v>6000ml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</row>
    <row r="1320" spans="11:30" x14ac:dyDescent="0.3">
      <c r="K1320" s="287">
        <v>4</v>
      </c>
      <c r="L1320" t="str">
        <v>52-WISPA-90003295</v>
      </c>
      <c r="M1320" t="str">
        <v>Independent</v>
      </c>
      <c r="N1320" t="str">
        <v>Champagne</v>
      </c>
      <c r="O1320" t="str">
        <v>Pommery</v>
      </c>
      <c r="P1320" t="str">
        <v>POM</v>
      </c>
      <c r="Q1320" t="str">
        <v>Champagne Pommery Brut Royal 9L</v>
      </c>
      <c r="R1320" t="str">
        <v>9000ml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</row>
    <row r="1321" spans="11:30" x14ac:dyDescent="0.3">
      <c r="K1321" s="287">
        <v>4</v>
      </c>
      <c r="L1321" t="str">
        <v>52-WISPA-07505021</v>
      </c>
      <c r="M1321" t="str">
        <v>Independent</v>
      </c>
      <c r="N1321" t="str">
        <v>Champagne</v>
      </c>
      <c r="O1321" t="str">
        <v>Pommery</v>
      </c>
      <c r="P1321" t="str">
        <v>POM</v>
      </c>
      <c r="Q1321" t="str">
        <v>Champagne Pommery Silver</v>
      </c>
      <c r="R1321" t="str">
        <v>750ml</v>
      </c>
      <c r="S1321">
        <v>6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</row>
    <row r="1322" spans="11:30" x14ac:dyDescent="0.3">
      <c r="K1322" s="287">
        <v>4</v>
      </c>
      <c r="L1322" t="str">
        <v>71-WISPA-07500358</v>
      </c>
      <c r="M1322" t="str">
        <v>RC</v>
      </c>
      <c r="N1322" t="str">
        <v>Champagne</v>
      </c>
      <c r="O1322" t="str">
        <v>Telmont</v>
      </c>
      <c r="P1322" t="str">
        <v>TEL</v>
      </c>
      <c r="Q1322" t="str">
        <v>Champagne Telmont Sans Soufre</v>
      </c>
      <c r="R1322" t="str">
        <v>750ml</v>
      </c>
      <c r="S1322">
        <v>6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</row>
    <row r="1323" spans="11:30" x14ac:dyDescent="0.3">
      <c r="K1323" s="287">
        <v>4</v>
      </c>
      <c r="L1323" t="str">
        <v>71-WISPA-07500655</v>
      </c>
      <c r="M1323" t="str">
        <v>RC</v>
      </c>
      <c r="N1323" t="str">
        <v>Champagne</v>
      </c>
      <c r="O1323" t="str">
        <v>Telmont</v>
      </c>
      <c r="P1323" t="str">
        <v>TEL</v>
      </c>
      <c r="Q1323" t="str">
        <v>Champagne Telmont Vinotheque</v>
      </c>
      <c r="R1323" t="str">
        <v>750ml</v>
      </c>
      <c r="S1323">
        <v>6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</row>
    <row r="1324" spans="11:30" x14ac:dyDescent="0.3">
      <c r="K1324" s="287">
        <v>4</v>
      </c>
      <c r="L1324" t="str">
        <v>71-WISPA-07500631</v>
      </c>
      <c r="M1324" t="str">
        <v>RC</v>
      </c>
      <c r="N1324" t="str">
        <v>Champagne</v>
      </c>
      <c r="O1324" t="str">
        <v>Telmont</v>
      </c>
      <c r="P1324" t="str">
        <v>TEL</v>
      </c>
      <c r="Q1324" t="str">
        <v>Champagne Telmont Blanc De Blancs</v>
      </c>
      <c r="R1324" t="str">
        <v>750ml</v>
      </c>
      <c r="S1324">
        <v>6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</row>
    <row r="1325" spans="11:30" x14ac:dyDescent="0.3">
      <c r="K1325" s="287">
        <v>4</v>
      </c>
      <c r="L1325" t="str">
        <v>71-WISPA-07500617</v>
      </c>
      <c r="M1325" t="str">
        <v>RC</v>
      </c>
      <c r="N1325" t="str">
        <v>Champagne</v>
      </c>
      <c r="O1325" t="str">
        <v>Telmont</v>
      </c>
      <c r="P1325" t="str">
        <v>TEL</v>
      </c>
      <c r="Q1325" t="str">
        <v>Champagne Telmont Reserve Rose</v>
      </c>
      <c r="R1325" t="str">
        <v>750ml</v>
      </c>
      <c r="S1325">
        <v>6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</row>
    <row r="1326" spans="11:30" x14ac:dyDescent="0.3">
      <c r="K1326" s="287">
        <v>4</v>
      </c>
      <c r="L1326" t="str">
        <v>71-WISPA-15000303</v>
      </c>
      <c r="M1326" t="str">
        <v>RC</v>
      </c>
      <c r="N1326" t="str">
        <v>Champagne</v>
      </c>
      <c r="O1326" t="str">
        <v>Telmont</v>
      </c>
      <c r="P1326" t="str">
        <v>TEL</v>
      </c>
      <c r="Q1326" t="str">
        <v>Champagne Telmont Reserve Rose 1.5L</v>
      </c>
      <c r="R1326" t="str">
        <v>1500ml</v>
      </c>
      <c r="S1326">
        <v>3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</row>
    <row r="1327" spans="11:30" x14ac:dyDescent="0.3">
      <c r="K1327" s="287">
        <v>4</v>
      </c>
      <c r="L1327" t="str">
        <v>71-WISPA-07500211</v>
      </c>
      <c r="M1327" t="str">
        <v>RC</v>
      </c>
      <c r="N1327" t="str">
        <v>Champagne</v>
      </c>
      <c r="O1327" t="str">
        <v>Telmont</v>
      </c>
      <c r="P1327" t="str">
        <v>TEL</v>
      </c>
      <c r="Q1327" t="str">
        <v>Champagne Telmont Reserve Brut</v>
      </c>
      <c r="R1327" t="str">
        <v>750ml</v>
      </c>
      <c r="S1327">
        <v>6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</row>
    <row r="1328" spans="11:30" x14ac:dyDescent="0.3">
      <c r="K1328" s="287">
        <v>4</v>
      </c>
      <c r="L1328" t="str">
        <v>71-WISPA-15000297</v>
      </c>
      <c r="M1328" t="str">
        <v>RC</v>
      </c>
      <c r="N1328" t="str">
        <v>Champagne</v>
      </c>
      <c r="O1328" t="str">
        <v>Telmont</v>
      </c>
      <c r="P1328" t="str">
        <v>TEL</v>
      </c>
      <c r="Q1328" t="str">
        <v>Champagne Telmont Reserve Brut 1.5L</v>
      </c>
      <c r="R1328" t="str">
        <v>1500ml</v>
      </c>
      <c r="S1328">
        <v>3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</row>
    <row r="1329" spans="11:30" x14ac:dyDescent="0.3">
      <c r="K1329" s="287">
        <v>4</v>
      </c>
      <c r="L1329" t="str">
        <v>71-WISPA-30000556</v>
      </c>
      <c r="M1329" t="str">
        <v>RC</v>
      </c>
      <c r="N1329" t="str">
        <v>Champagne</v>
      </c>
      <c r="O1329" t="str">
        <v>Telmont</v>
      </c>
      <c r="P1329" t="str">
        <v>TEL</v>
      </c>
      <c r="Q1329" t="str">
        <v>Champagne Telmont Reserve Brut 3L</v>
      </c>
      <c r="R1329" t="str">
        <v>3000ml</v>
      </c>
      <c r="S1329">
        <v>1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</row>
    <row r="1330" spans="11:30" x14ac:dyDescent="0.3">
      <c r="K1330" s="287">
        <v>4</v>
      </c>
      <c r="L1330" t="str">
        <v>71-WISPA-60000570</v>
      </c>
      <c r="M1330" t="str">
        <v>RC</v>
      </c>
      <c r="N1330" t="str">
        <v>Champagne</v>
      </c>
      <c r="O1330" t="str">
        <v>Telmont</v>
      </c>
      <c r="P1330" t="str">
        <v>TEL</v>
      </c>
      <c r="Q1330" t="str">
        <v>Champagne Telmont Reserve Brut 6L</v>
      </c>
      <c r="R1330" t="str">
        <v>6000ml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</row>
    <row r="1331" spans="11:30" x14ac:dyDescent="0.3">
      <c r="K1331" s="287">
        <v>4</v>
      </c>
      <c r="L1331" t="str">
        <v>35-SPLIQ-07003779</v>
      </c>
      <c r="M1331" t="str">
        <v>Campari</v>
      </c>
      <c r="N1331" t="str">
        <v>Liqueur</v>
      </c>
      <c r="O1331" t="str">
        <v>Grand Marnier</v>
      </c>
      <c r="P1331" t="str">
        <v>GMN</v>
      </c>
      <c r="Q1331" t="str">
        <v>Grand Marnier Liqueur</v>
      </c>
      <c r="R1331" t="str">
        <v>700ml</v>
      </c>
      <c r="S1331">
        <v>12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</row>
    <row r="1332" spans="11:30" x14ac:dyDescent="0.3">
      <c r="K1332" s="287">
        <v>4</v>
      </c>
      <c r="L1332" t="str">
        <v>99-SL001-07000012</v>
      </c>
      <c r="M1332" t="str">
        <v>Branca</v>
      </c>
      <c r="N1332" t="str">
        <v>Bitter</v>
      </c>
      <c r="O1332" t="str">
        <v>Fernet</v>
      </c>
      <c r="P1332" t="str">
        <v>BRC</v>
      </c>
      <c r="Q1332" t="str">
        <v>Fernet Branca Bitters 700ml</v>
      </c>
      <c r="R1332" t="str">
        <v>700ml</v>
      </c>
      <c r="S1332">
        <v>6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</row>
    <row r="1333" spans="11:30" x14ac:dyDescent="0.3">
      <c r="K1333" s="287">
        <v>4</v>
      </c>
      <c r="L1333" t="str">
        <v>77-SPLIQ-07502863</v>
      </c>
      <c r="M1333" t="str">
        <v>Branca</v>
      </c>
      <c r="N1333" t="str">
        <v>Liqueur</v>
      </c>
      <c r="O1333" t="str">
        <v>Fernet</v>
      </c>
      <c r="P1333" t="str">
        <v>BRC</v>
      </c>
      <c r="Q1333" t="str">
        <v>Branca Fernet Liqueur 750 ML.</v>
      </c>
      <c r="R1333" t="str">
        <v>750ml</v>
      </c>
      <c r="S1333">
        <v>6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</row>
    <row r="1334" spans="11:30" x14ac:dyDescent="0.3">
      <c r="K1334" s="287">
        <v>4</v>
      </c>
      <c r="L1334" t="str">
        <v>77-SPLIQ-10002849</v>
      </c>
      <c r="M1334" t="str">
        <v>Branca</v>
      </c>
      <c r="N1334" t="str">
        <v>Liqueur</v>
      </c>
      <c r="O1334" t="str">
        <v>Fernet</v>
      </c>
      <c r="P1334" t="str">
        <v>BRC</v>
      </c>
      <c r="Q1334" t="str">
        <v>Branca Fernet Liqueur</v>
      </c>
      <c r="R1334" t="str">
        <v>1000ml</v>
      </c>
      <c r="S1334">
        <v>6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</row>
    <row r="1335" spans="11:30" x14ac:dyDescent="0.3">
      <c r="K1335" s="287">
        <v>4</v>
      </c>
      <c r="L1335" t="str">
        <v>77-SPVER-10002072</v>
      </c>
      <c r="M1335" t="str">
        <v>Branca</v>
      </c>
      <c r="N1335" t="str">
        <v>Vermouth</v>
      </c>
      <c r="O1335" t="str">
        <v>CARPANO</v>
      </c>
      <c r="P1335" t="str">
        <v>BRC</v>
      </c>
      <c r="Q1335" t="str">
        <v>Carpano Classico Vermouth</v>
      </c>
      <c r="R1335" t="str">
        <v>1000ml</v>
      </c>
      <c r="S1335">
        <v>6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</row>
    <row r="1336" spans="11:30" x14ac:dyDescent="0.3">
      <c r="K1336" s="287">
        <v>4</v>
      </c>
      <c r="L1336" t="str">
        <v>77-SPVER-10002157</v>
      </c>
      <c r="M1336" t="str">
        <v>Branca</v>
      </c>
      <c r="N1336" t="str">
        <v>Vermouth</v>
      </c>
      <c r="O1336" t="str">
        <v>CARPANO</v>
      </c>
      <c r="P1336" t="str">
        <v>BRC</v>
      </c>
      <c r="Q1336" t="str">
        <v>Carpano Bianco Vermouth</v>
      </c>
      <c r="R1336" t="str">
        <v>1000ml</v>
      </c>
      <c r="S1336">
        <v>6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</row>
    <row r="1337" spans="11:30" x14ac:dyDescent="0.3">
      <c r="K1337" s="287">
        <v>4</v>
      </c>
      <c r="L1337" t="str">
        <v>77-SPVER-10003420</v>
      </c>
      <c r="M1337" t="str">
        <v>Branca</v>
      </c>
      <c r="N1337" t="str">
        <v>Vermouth</v>
      </c>
      <c r="O1337" t="str">
        <v>CARPANO</v>
      </c>
      <c r="P1337" t="str">
        <v>BRC</v>
      </c>
      <c r="Q1337" t="str">
        <v>Carpano Antica Formula Vermnouth</v>
      </c>
      <c r="R1337" t="str">
        <v>1000ml</v>
      </c>
      <c r="S1337">
        <v>6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</row>
    <row r="1338" spans="11:30" x14ac:dyDescent="0.3">
      <c r="K1338" s="287">
        <v>4</v>
      </c>
      <c r="L1338" t="str">
        <v>77-SPVER-10006704</v>
      </c>
      <c r="M1338" t="str">
        <v>Branca</v>
      </c>
      <c r="N1338" t="str">
        <v>Vermouth</v>
      </c>
      <c r="O1338" t="str">
        <v>CARPANO</v>
      </c>
      <c r="P1338" t="str">
        <v>BRC</v>
      </c>
      <c r="Q1338" t="str">
        <v>Carpano Dry Vermouth</v>
      </c>
      <c r="R1338" t="str">
        <v>1000ml</v>
      </c>
      <c r="S1338">
        <v>6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</row>
    <row r="1339" spans="11:30" x14ac:dyDescent="0.3">
      <c r="K1339" s="287">
        <v>4</v>
      </c>
      <c r="L1339" t="str">
        <v>77-SPVER-10001884</v>
      </c>
      <c r="M1339" t="str">
        <v>Branca</v>
      </c>
      <c r="N1339" t="str">
        <v>Vermouth</v>
      </c>
      <c r="O1339" t="str">
        <v>Branca</v>
      </c>
      <c r="P1339" t="str">
        <v>BRC</v>
      </c>
      <c r="Q1339" t="str">
        <v>Carpano Punt E Mes</v>
      </c>
      <c r="R1339" t="str">
        <v>1000ml</v>
      </c>
      <c r="S1339">
        <v>6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</row>
    <row r="1340" spans="11:30" x14ac:dyDescent="0.3">
      <c r="K1340" s="287">
        <v>4</v>
      </c>
      <c r="L1340" t="str">
        <v>35-SPLIQ-07009887</v>
      </c>
      <c r="M1340" t="str">
        <v>Campari</v>
      </c>
      <c r="N1340" t="str">
        <v>Liqueur</v>
      </c>
      <c r="O1340" t="str">
        <v>Grand Marnier</v>
      </c>
      <c r="P1340" t="str">
        <v>GMN</v>
      </c>
      <c r="Q1340" t="str">
        <v>Grand Marnier Cuvee Du Centenaire Liqueur</v>
      </c>
      <c r="R1340" t="str">
        <v>700ml</v>
      </c>
      <c r="S1340">
        <v>6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</row>
    <row r="1341" spans="11:30" x14ac:dyDescent="0.3">
      <c r="K1341" s="287">
        <v>4</v>
      </c>
      <c r="L1341" t="str">
        <v>67-SPVOD-07007453</v>
      </c>
      <c r="M1341" t="str">
        <v>Independent</v>
      </c>
      <c r="N1341" t="str">
        <v>Vodka</v>
      </c>
      <c r="O1341" t="str">
        <v>Lady Trieu</v>
      </c>
      <c r="P1341" t="str">
        <v>LDT</v>
      </c>
      <c r="Q1341" t="str">
        <v>Nhau Vietnamese Rice Vodka</v>
      </c>
      <c r="R1341" t="str">
        <v>700ml</v>
      </c>
      <c r="S1341">
        <v>6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</row>
    <row r="1342" spans="11:30" x14ac:dyDescent="0.3">
      <c r="K1342" s="287">
        <v>4</v>
      </c>
      <c r="L1342" t="str">
        <v>01-SPVOD-07000328</v>
      </c>
      <c r="M1342" t="str">
        <v>Lucas Bols</v>
      </c>
      <c r="N1342" t="str">
        <v>Vodka</v>
      </c>
      <c r="O1342" t="str">
        <v>Bols Vodka</v>
      </c>
      <c r="P1342" t="str">
        <v>BLV</v>
      </c>
      <c r="Q1342" t="str">
        <v>Bols Vodka 700 ml</v>
      </c>
      <c r="R1342" t="str">
        <v>700ml</v>
      </c>
      <c r="S1342">
        <v>12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</row>
    <row r="1343" spans="11:30" x14ac:dyDescent="0.3">
      <c r="K1343" s="287">
        <v>4</v>
      </c>
      <c r="L1343" t="str">
        <v>01-SPVOD-10000311</v>
      </c>
      <c r="M1343" t="str">
        <v>Lucas Bols</v>
      </c>
      <c r="N1343" t="str">
        <v>Vodka</v>
      </c>
      <c r="O1343" t="str">
        <v>Bols Vodka</v>
      </c>
      <c r="P1343" t="str">
        <v>BLV</v>
      </c>
      <c r="Q1343" t="str">
        <v>Bols Vodka 1L</v>
      </c>
      <c r="R1343" t="str">
        <v>1000ml</v>
      </c>
      <c r="S1343">
        <v>6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</row>
    <row r="1344" spans="11:30" x14ac:dyDescent="0.3">
      <c r="K1344" s="287">
        <v>4</v>
      </c>
      <c r="L1344" t="str">
        <v>04-23MDC-07000151</v>
      </c>
      <c r="M1344" t="str">
        <v>Edrington</v>
      </c>
      <c r="N1344" t="str">
        <v>Whisky</v>
      </c>
      <c r="O1344" t="str">
        <v>The Macallan</v>
      </c>
      <c r="P1344" t="str">
        <v>MAC</v>
      </c>
      <c r="Q1344" t="str">
        <v>The Macallan M Scotch Whisky (2023)</v>
      </c>
      <c r="R1344" t="str">
        <v>700ml</v>
      </c>
      <c r="S1344">
        <v>1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</row>
    <row r="1345" spans="11:30" x14ac:dyDescent="0.3">
      <c r="K1345" s="287">
        <v>4</v>
      </c>
      <c r="L1345" t="str">
        <v>04-SPWHI-07001872</v>
      </c>
      <c r="M1345" t="str">
        <v>Edrington</v>
      </c>
      <c r="N1345" t="str">
        <v>Whisky</v>
      </c>
      <c r="O1345" t="str">
        <v>The Macallan</v>
      </c>
      <c r="P1345" t="str">
        <v>MAC</v>
      </c>
      <c r="Q1345" t="str">
        <v>The Macallan Classic Cut 2022 Whisky</v>
      </c>
      <c r="R1345" t="str">
        <v>700ml</v>
      </c>
      <c r="S1345">
        <v>12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</row>
    <row r="1346" spans="11:30" x14ac:dyDescent="0.3">
      <c r="K1346" s="287">
        <v>4</v>
      </c>
      <c r="L1346" t="str">
        <v>04-SPWHI-07002668</v>
      </c>
      <c r="M1346" t="str">
        <v>Edrington</v>
      </c>
      <c r="N1346" t="str">
        <v>Whisky</v>
      </c>
      <c r="O1346" t="str">
        <v>The Macallan</v>
      </c>
      <c r="P1346" t="str">
        <v>MAC</v>
      </c>
      <c r="Q1346" t="str">
        <v>The Macallan Edition NO 1 Whisky</v>
      </c>
      <c r="R1346" t="str">
        <v>700ml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</row>
    <row r="1347" spans="11:30" x14ac:dyDescent="0.3">
      <c r="K1347" s="287">
        <v>4</v>
      </c>
      <c r="L1347" t="str">
        <v>04-SPWHI-07002910</v>
      </c>
      <c r="M1347" t="str">
        <v>Edrington</v>
      </c>
      <c r="N1347" t="str">
        <v>Whisky</v>
      </c>
      <c r="O1347" t="str">
        <v>The Macallan</v>
      </c>
      <c r="P1347" t="str">
        <v>MAC</v>
      </c>
      <c r="Q1347" t="str">
        <v>The Macallan Edition NO 2 Whisky</v>
      </c>
      <c r="R1347" t="str">
        <v>700ml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</row>
    <row r="1348" spans="11:30" x14ac:dyDescent="0.3">
      <c r="K1348" s="287">
        <v>4</v>
      </c>
      <c r="L1348" t="str">
        <v>04-SPWHI-07004105</v>
      </c>
      <c r="M1348" t="str">
        <v>Edrington</v>
      </c>
      <c r="N1348" t="str">
        <v>Whisky</v>
      </c>
      <c r="O1348" t="str">
        <v>The Macallan</v>
      </c>
      <c r="P1348" t="str">
        <v>MAC</v>
      </c>
      <c r="Q1348" t="str">
        <v>The Macallan Edition NO 3 Whisky</v>
      </c>
      <c r="R1348" t="str">
        <v>700ml</v>
      </c>
      <c r="S1348">
        <v>12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</row>
    <row r="1349" spans="11:30" x14ac:dyDescent="0.3">
      <c r="K1349" s="287">
        <v>4</v>
      </c>
      <c r="L1349" t="str">
        <v>04-SPWHI-07005591</v>
      </c>
      <c r="M1349" t="str">
        <v>Edrington</v>
      </c>
      <c r="N1349" t="str">
        <v>Whisky</v>
      </c>
      <c r="O1349" t="str">
        <v>The Macallan</v>
      </c>
      <c r="P1349" t="str">
        <v>MAC</v>
      </c>
      <c r="Q1349" t="str">
        <v>The Macallan Edition NO 4 Whisky</v>
      </c>
      <c r="R1349" t="str">
        <v>700ml</v>
      </c>
      <c r="S1349">
        <v>12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</row>
    <row r="1350" spans="11:30" x14ac:dyDescent="0.3">
      <c r="K1350" s="287">
        <v>4</v>
      </c>
      <c r="L1350" t="str">
        <v>04-SPWHI-07007126</v>
      </c>
      <c r="M1350" t="str">
        <v>Edrington</v>
      </c>
      <c r="N1350" t="str">
        <v>Whisky</v>
      </c>
      <c r="O1350" t="str">
        <v>The Macallan</v>
      </c>
      <c r="P1350" t="str">
        <v>MAC</v>
      </c>
      <c r="Q1350" t="str">
        <v>The Macallan 18 Years Old</v>
      </c>
      <c r="R1350" t="str">
        <v>700ml</v>
      </c>
      <c r="S1350">
        <v>6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</row>
    <row r="1351" spans="11:30" x14ac:dyDescent="0.3">
      <c r="K1351" s="287">
        <v>4</v>
      </c>
      <c r="L1351" t="str">
        <v>04-SPWHI-07008059</v>
      </c>
      <c r="M1351" t="str">
        <v>Edrington</v>
      </c>
      <c r="N1351" t="str">
        <v>Whisky</v>
      </c>
      <c r="O1351" t="str">
        <v>The Macallan</v>
      </c>
      <c r="P1351" t="str">
        <v>MAC</v>
      </c>
      <c r="Q1351" t="str">
        <v>The Macallan Edition NO.5 Whisky</v>
      </c>
      <c r="R1351" t="str">
        <v>700ml</v>
      </c>
      <c r="S1351">
        <v>12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</row>
    <row r="1352" spans="11:30" x14ac:dyDescent="0.3">
      <c r="K1352" s="287">
        <v>4</v>
      </c>
      <c r="L1352" t="str">
        <v>04-SPWHI-07009285</v>
      </c>
      <c r="M1352" t="str">
        <v>Edrington</v>
      </c>
      <c r="N1352" t="str">
        <v>Whisky</v>
      </c>
      <c r="O1352" t="str">
        <v>The Macallan</v>
      </c>
      <c r="P1352" t="str">
        <v>MAC</v>
      </c>
      <c r="Q1352" t="str">
        <v>The Macallan Edition NO 6 Whisky</v>
      </c>
      <c r="R1352" t="str">
        <v>700ml</v>
      </c>
      <c r="S1352">
        <v>12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</row>
    <row r="1353" spans="11:30" x14ac:dyDescent="0.3">
      <c r="K1353" s="287">
        <v>4</v>
      </c>
      <c r="L1353" t="str">
        <v>04-SPWHI-4200GSET</v>
      </c>
      <c r="M1353" t="str">
        <v>Edrington</v>
      </c>
      <c r="N1353" t="str">
        <v>Whisky</v>
      </c>
      <c r="O1353" t="str">
        <v>The Macallan</v>
      </c>
      <c r="P1353" t="str">
        <v>MAC</v>
      </c>
      <c r="Q1353" t="str">
        <v>The Macallan Edition Gift Set</v>
      </c>
      <c r="R1353" t="str">
        <v>4200ml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</row>
    <row r="1354" spans="11:30" x14ac:dyDescent="0.3">
      <c r="K1354" s="287">
        <v>4</v>
      </c>
      <c r="L1354" t="str">
        <v>06-SPWHI-07004082</v>
      </c>
      <c r="M1354" t="str">
        <v>Edrington</v>
      </c>
      <c r="N1354" t="str">
        <v>Whisky</v>
      </c>
      <c r="O1354" t="str">
        <v>Naked</v>
      </c>
      <c r="P1354" t="str">
        <v>NAK</v>
      </c>
      <c r="Q1354" t="str">
        <v>Naked Grouse Blended Malt Scotch Whisky</v>
      </c>
      <c r="R1354" t="str">
        <v>700ml</v>
      </c>
      <c r="S1354">
        <v>6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</row>
    <row r="1355" spans="11:30" x14ac:dyDescent="0.3">
      <c r="K1355" s="287">
        <v>4</v>
      </c>
      <c r="L1355" t="str">
        <v>13-SPGIN-07007377</v>
      </c>
      <c r="M1355" t="str">
        <v>Edrington</v>
      </c>
      <c r="N1355" t="str">
        <v>Gin</v>
      </c>
      <c r="O1355" t="str">
        <v>NO.3</v>
      </c>
      <c r="P1355" t="str">
        <v>NO3</v>
      </c>
      <c r="Q1355" t="str">
        <v>No.3 London Dry Organic Gin</v>
      </c>
      <c r="R1355" t="str">
        <v>700ml</v>
      </c>
      <c r="S1355">
        <v>6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</row>
    <row r="1356" spans="11:30" x14ac:dyDescent="0.3">
      <c r="K1356" s="287">
        <v>4</v>
      </c>
      <c r="L1356" t="str">
        <v>15-SPLIQ-07000154</v>
      </c>
      <c r="M1356" t="str">
        <v>Licor 43</v>
      </c>
      <c r="N1356" t="str">
        <v>Liqueur</v>
      </c>
      <c r="O1356" t="str">
        <v>Licor 43</v>
      </c>
      <c r="P1356" t="str">
        <v>LIC</v>
      </c>
      <c r="Q1356" t="str">
        <v>Licor 43</v>
      </c>
      <c r="R1356" t="str">
        <v>700ml</v>
      </c>
      <c r="S1356">
        <v>6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</row>
    <row r="1357" spans="11:30" x14ac:dyDescent="0.3">
      <c r="K1357" s="287">
        <v>4</v>
      </c>
      <c r="L1357" t="str">
        <v>18-SPGIN-05000467</v>
      </c>
      <c r="M1357" t="str">
        <v>Ferdinand'S</v>
      </c>
      <c r="N1357" t="str">
        <v>Gin</v>
      </c>
      <c r="O1357" t="str">
        <v>Ferdinand's</v>
      </c>
      <c r="P1357" t="str">
        <v>FER</v>
      </c>
      <c r="Q1357" t="str">
        <v>Ferdinand'S Saar Dry Gin</v>
      </c>
      <c r="R1357" t="str">
        <v>500ml</v>
      </c>
      <c r="S1357">
        <v>6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</row>
    <row r="1358" spans="11:30" x14ac:dyDescent="0.3">
      <c r="K1358" s="287">
        <v>4</v>
      </c>
      <c r="L1358" t="str">
        <v>20-06TEQ-07001315</v>
      </c>
      <c r="M1358" t="str">
        <v>Proximo</v>
      </c>
      <c r="N1358" t="str">
        <v>Tequila</v>
      </c>
      <c r="O1358" t="str">
        <v>Jose Cuervo</v>
      </c>
      <c r="P1358" t="str">
        <v>JOC</v>
      </c>
      <c r="Q1358" t="str">
        <v>Jose Cuervo Especial Silver Tequila 35%</v>
      </c>
      <c r="R1358" t="str">
        <v>700ml</v>
      </c>
      <c r="S1358">
        <v>6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</row>
    <row r="1359" spans="11:30" x14ac:dyDescent="0.3">
      <c r="K1359" s="287">
        <v>4</v>
      </c>
      <c r="L1359" t="str">
        <v>20-06TEQ-07002302</v>
      </c>
      <c r="M1359" t="str">
        <v>Proximo</v>
      </c>
      <c r="N1359" t="str">
        <v>Tequila</v>
      </c>
      <c r="O1359" t="str">
        <v>Jose Cuervo</v>
      </c>
      <c r="P1359" t="str">
        <v>JOC</v>
      </c>
      <c r="Q1359" t="str">
        <v>Jose Cuervo Especial Silver Tequila</v>
      </c>
      <c r="R1359" t="str">
        <v>700ml</v>
      </c>
      <c r="S1359">
        <v>6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</row>
    <row r="1360" spans="11:30" x14ac:dyDescent="0.3">
      <c r="K1360" s="287">
        <v>4</v>
      </c>
      <c r="L1360" t="str">
        <v>20-23SIL-07502322</v>
      </c>
      <c r="M1360" t="str">
        <v>Proximo</v>
      </c>
      <c r="N1360" t="str">
        <v>Tequila</v>
      </c>
      <c r="O1360" t="str">
        <v>Jose Cuervo</v>
      </c>
      <c r="P1360" t="str">
        <v>JOC</v>
      </c>
      <c r="Q1360" t="str">
        <v>Jose Cuervo Especial Silver Tequila Limited 2023</v>
      </c>
      <c r="R1360" t="str">
        <v>750ml</v>
      </c>
      <c r="S1360">
        <v>12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</row>
    <row r="1361" spans="11:30" x14ac:dyDescent="0.3">
      <c r="K1361" s="287">
        <v>4</v>
      </c>
      <c r="L1361" t="str">
        <v>20-SPTEQ-10001346</v>
      </c>
      <c r="M1361" t="str">
        <v>Proximo</v>
      </c>
      <c r="N1361" t="str">
        <v>Tequila</v>
      </c>
      <c r="O1361" t="str">
        <v>Jose Cuervo</v>
      </c>
      <c r="P1361" t="str">
        <v>JOC</v>
      </c>
      <c r="Q1361" t="str">
        <v>Jose Cuervo Especial Reposado Tequila 1L</v>
      </c>
      <c r="R1361" t="str">
        <v>1000ml</v>
      </c>
      <c r="S1361">
        <v>12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</row>
    <row r="1362" spans="11:30" x14ac:dyDescent="0.3">
      <c r="K1362" s="287">
        <v>4</v>
      </c>
      <c r="L1362" t="str">
        <v>20-SPTEQ-03752302</v>
      </c>
      <c r="M1362" t="str">
        <v>Proximo</v>
      </c>
      <c r="N1362" t="str">
        <v>Tequila</v>
      </c>
      <c r="O1362" t="str">
        <v>Jose Cuervo</v>
      </c>
      <c r="P1362" t="str">
        <v>JOC</v>
      </c>
      <c r="Q1362" t="str">
        <v>Jose Cuervo Especial Silver Tequila</v>
      </c>
      <c r="R1362" t="str">
        <v>375ml</v>
      </c>
      <c r="S1362">
        <v>12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</row>
    <row r="1363" spans="11:30" x14ac:dyDescent="0.3">
      <c r="K1363" s="287">
        <v>4</v>
      </c>
      <c r="L1363" t="str">
        <v>20-SPTEQ-10001353</v>
      </c>
      <c r="M1363" t="str">
        <v>Proximo</v>
      </c>
      <c r="N1363" t="str">
        <v>Tequila</v>
      </c>
      <c r="O1363" t="str">
        <v>Jose Cuervo</v>
      </c>
      <c r="P1363" t="str">
        <v>JOC</v>
      </c>
      <c r="Q1363" t="str">
        <v>Jose Cuervo Especial Silver Tequila 1L</v>
      </c>
      <c r="R1363" t="str">
        <v>1000ml</v>
      </c>
      <c r="S1363">
        <v>12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</row>
    <row r="1364" spans="11:30" x14ac:dyDescent="0.3">
      <c r="K1364" s="287">
        <v>4</v>
      </c>
      <c r="L1364" t="str">
        <v>20-SPTEQ-07001308</v>
      </c>
      <c r="M1364" t="str">
        <v>Proximo</v>
      </c>
      <c r="N1364" t="str">
        <v>Tequila</v>
      </c>
      <c r="O1364" t="str">
        <v>Jose Cuervo</v>
      </c>
      <c r="P1364" t="str">
        <v>JOC</v>
      </c>
      <c r="Q1364" t="str">
        <v>Jose Cuervo Especial Reposado Tequila 35%</v>
      </c>
      <c r="R1364" t="str">
        <v>700ml</v>
      </c>
      <c r="S1364">
        <v>12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</row>
    <row r="1365" spans="11:30" x14ac:dyDescent="0.3">
      <c r="K1365" s="287">
        <v>4</v>
      </c>
      <c r="L1365" t="str">
        <v>20-SPTEQ-07001315</v>
      </c>
      <c r="M1365" t="str">
        <v>Proximo</v>
      </c>
      <c r="N1365" t="str">
        <v>Tequila</v>
      </c>
      <c r="O1365" t="str">
        <v>Jose Cuervo</v>
      </c>
      <c r="P1365" t="str">
        <v>JOC</v>
      </c>
      <c r="Q1365" t="str">
        <v>Jose Cuervo Especial Silver Tequila 35%</v>
      </c>
      <c r="R1365" t="str">
        <v>700ml</v>
      </c>
      <c r="S1365">
        <v>12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</row>
    <row r="1366" spans="11:30" x14ac:dyDescent="0.3">
      <c r="K1366" s="287">
        <v>4</v>
      </c>
      <c r="L1366" t="str">
        <v>20-SPTEQ-07002138</v>
      </c>
      <c r="M1366" t="str">
        <v>Proximo</v>
      </c>
      <c r="N1366" t="str">
        <v>Tequila</v>
      </c>
      <c r="O1366" t="str">
        <v>Jose Cuervo</v>
      </c>
      <c r="P1366" t="str">
        <v>JOC</v>
      </c>
      <c r="Q1366" t="str">
        <v>Jose Cuervo Especial Reposado Tequila</v>
      </c>
      <c r="R1366" t="str">
        <v>700ml</v>
      </c>
      <c r="S1366">
        <v>6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</row>
    <row r="1367" spans="11:30" x14ac:dyDescent="0.3">
      <c r="K1367" s="287">
        <v>4</v>
      </c>
      <c r="L1367" t="str">
        <v>20-SPTEQ-07007282</v>
      </c>
      <c r="M1367" t="str">
        <v>Proximo</v>
      </c>
      <c r="N1367" t="str">
        <v>Tequila</v>
      </c>
      <c r="O1367" t="str">
        <v>Jose Cuervo</v>
      </c>
      <c r="P1367" t="str">
        <v>JOC</v>
      </c>
      <c r="Q1367" t="str">
        <v>Jose Cuervo Tradicional Blanco Tequila 40%</v>
      </c>
      <c r="R1367" t="str">
        <v>700ml</v>
      </c>
      <c r="S1367">
        <v>6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</row>
    <row r="1368" spans="11:30" x14ac:dyDescent="0.3">
      <c r="K1368" s="287">
        <v>4</v>
      </c>
      <c r="L1368" t="str">
        <v>20-SPTEQ-07007299</v>
      </c>
      <c r="M1368" t="str">
        <v>Proximo</v>
      </c>
      <c r="N1368" t="str">
        <v>Tequila</v>
      </c>
      <c r="O1368" t="str">
        <v>Jose Cuervo</v>
      </c>
      <c r="P1368" t="str">
        <v>JOC</v>
      </c>
      <c r="Q1368" t="str">
        <v>Jose Cuervo Tradicional Reposado Tequila 40%</v>
      </c>
      <c r="R1368" t="str">
        <v>700ml</v>
      </c>
      <c r="S1368">
        <v>6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</row>
    <row r="1369" spans="11:30" x14ac:dyDescent="0.3">
      <c r="K1369" s="287">
        <v>4</v>
      </c>
      <c r="L1369" t="str">
        <v>23-SPPAC-07000114</v>
      </c>
      <c r="M1369" t="str">
        <v>Proximo</v>
      </c>
      <c r="N1369" t="str">
        <v>Whisky</v>
      </c>
      <c r="O1369" t="str">
        <v>Bushmills</v>
      </c>
      <c r="P1369" t="str">
        <v>BUM</v>
      </c>
      <c r="Q1369" t="str">
        <v>Bushmills Black Bush Gift Pack</v>
      </c>
      <c r="R1369" t="str">
        <v>700ml</v>
      </c>
      <c r="S1369">
        <v>3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</row>
    <row r="1370" spans="11:30" x14ac:dyDescent="0.3">
      <c r="K1370" s="287">
        <v>4</v>
      </c>
      <c r="L1370" t="str">
        <v>23-SPWHI-10001085</v>
      </c>
      <c r="M1370" t="str">
        <v>Proximo</v>
      </c>
      <c r="N1370" t="str">
        <v>Whisky</v>
      </c>
      <c r="O1370" t="str">
        <v>Bushmills</v>
      </c>
      <c r="P1370" t="str">
        <v>BUM</v>
      </c>
      <c r="Q1370" t="str">
        <v>Bushmills Irish Whiskey 1L</v>
      </c>
      <c r="R1370" t="str">
        <v>1000ml</v>
      </c>
      <c r="S1370">
        <v>6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</row>
    <row r="1371" spans="11:30" x14ac:dyDescent="0.3">
      <c r="K1371" s="287">
        <v>4</v>
      </c>
      <c r="L1371" t="str">
        <v>23-SPWHI-10000070</v>
      </c>
      <c r="M1371" t="str">
        <v>Proximo</v>
      </c>
      <c r="N1371" t="str">
        <v>Whisky</v>
      </c>
      <c r="O1371" t="str">
        <v>Bushmills</v>
      </c>
      <c r="P1371" t="str">
        <v>BUM</v>
      </c>
      <c r="Q1371" t="str">
        <v>Bushmills Black Bush Irish Whiskey 1L</v>
      </c>
      <c r="R1371" t="str">
        <v>1000ml</v>
      </c>
      <c r="S1371">
        <v>6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</row>
    <row r="1372" spans="11:30" x14ac:dyDescent="0.3">
      <c r="K1372" s="287">
        <v>4</v>
      </c>
      <c r="L1372" t="str">
        <v>24-06BRA-07005366</v>
      </c>
      <c r="M1372" t="str">
        <v>Remy Cointreau</v>
      </c>
      <c r="N1372" t="str">
        <v>Cognac</v>
      </c>
      <c r="O1372" t="str">
        <v>Remy</v>
      </c>
      <c r="P1372" t="str">
        <v>RMM</v>
      </c>
      <c r="Q1372" t="str">
        <v>Remy Martin 1738 Cognac</v>
      </c>
      <c r="R1372" t="str">
        <v>700ml</v>
      </c>
      <c r="S1372">
        <v>6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</row>
    <row r="1373" spans="11:30" x14ac:dyDescent="0.3">
      <c r="K1373" s="287">
        <v>4</v>
      </c>
      <c r="L1373" t="str">
        <v>24-12CNY-07002784</v>
      </c>
      <c r="M1373" t="str">
        <v>Remy Cointreau</v>
      </c>
      <c r="N1373" t="str">
        <v>Cognac</v>
      </c>
      <c r="O1373" t="str">
        <v>Remy</v>
      </c>
      <c r="P1373" t="str">
        <v>RMM</v>
      </c>
      <c r="Q1373" t="str">
        <v>Remy Martin Vsop (CNY24)</v>
      </c>
      <c r="R1373" t="str">
        <v>700ml</v>
      </c>
      <c r="S1373">
        <v>12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</row>
    <row r="1374" spans="11:30" x14ac:dyDescent="0.3">
      <c r="K1374" s="287">
        <v>4</v>
      </c>
      <c r="L1374" t="str">
        <v>24-23CNY-07002159</v>
      </c>
      <c r="M1374" t="str">
        <v>Remy Cointreau</v>
      </c>
      <c r="N1374" t="str">
        <v>Cognac</v>
      </c>
      <c r="O1374" t="str">
        <v>Remy</v>
      </c>
      <c r="P1374" t="str">
        <v>RMM</v>
      </c>
      <c r="Q1374" t="str">
        <v>Remy Martin XO Cognac (CNY23)</v>
      </c>
      <c r="R1374" t="str">
        <v>700ml</v>
      </c>
      <c r="S1374">
        <v>6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</row>
    <row r="1375" spans="11:30" x14ac:dyDescent="0.3">
      <c r="K1375" s="287">
        <v>4</v>
      </c>
      <c r="L1375" t="str">
        <v>24-23EOY-07002067</v>
      </c>
      <c r="M1375" t="str">
        <v>Remy Cointreau</v>
      </c>
      <c r="N1375" t="str">
        <v>Cognac</v>
      </c>
      <c r="O1375" t="str">
        <v>Remy</v>
      </c>
      <c r="P1375" t="str">
        <v>RMM</v>
      </c>
      <c r="Q1375" t="str">
        <v>Remy Martin Vsop (EOY23)</v>
      </c>
      <c r="R1375" t="str">
        <v>700ml</v>
      </c>
      <c r="S1375">
        <v>6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</row>
    <row r="1376" spans="11:30" x14ac:dyDescent="0.3">
      <c r="K1376" s="287">
        <v>4</v>
      </c>
      <c r="L1376" t="str">
        <v>24-23EOY-07002081</v>
      </c>
      <c r="M1376" t="str">
        <v>Remy Cointreau</v>
      </c>
      <c r="N1376" t="str">
        <v>Cognac</v>
      </c>
      <c r="O1376" t="str">
        <v>Remy</v>
      </c>
      <c r="P1376" t="str">
        <v>RMM</v>
      </c>
      <c r="Q1376" t="str">
        <v>Remy Martin 1738 (EOY23)</v>
      </c>
      <c r="R1376" t="str">
        <v>700ml</v>
      </c>
      <c r="S1376">
        <v>6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</row>
    <row r="1377" spans="11:30" x14ac:dyDescent="0.3">
      <c r="K1377" s="287">
        <v>4</v>
      </c>
      <c r="L1377" t="str">
        <v>24-23EOY-07002111</v>
      </c>
      <c r="M1377" t="str">
        <v>Remy Cointreau</v>
      </c>
      <c r="N1377" t="str">
        <v>Cognac</v>
      </c>
      <c r="O1377" t="str">
        <v>Remy</v>
      </c>
      <c r="P1377" t="str">
        <v>RMM</v>
      </c>
      <c r="Q1377" t="str">
        <v>Remy Martin XO Cognac (EOY23)</v>
      </c>
      <c r="R1377" t="str">
        <v>700ml</v>
      </c>
      <c r="S1377">
        <v>6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</row>
    <row r="1378" spans="11:30" x14ac:dyDescent="0.3">
      <c r="K1378" s="287">
        <v>4</v>
      </c>
      <c r="L1378" t="str">
        <v>24-24CNY-07002784</v>
      </c>
      <c r="M1378" t="str">
        <v>Remy Cointreau</v>
      </c>
      <c r="N1378" t="str">
        <v>Cognac</v>
      </c>
      <c r="O1378" t="str">
        <v>Remy</v>
      </c>
      <c r="P1378" t="str">
        <v>RMM</v>
      </c>
      <c r="Q1378" t="str">
        <v>Remy Martin Vsop (CNY24)</v>
      </c>
      <c r="R1378" t="str">
        <v>700ml</v>
      </c>
      <c r="S1378">
        <v>6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</row>
    <row r="1379" spans="11:30" x14ac:dyDescent="0.3">
      <c r="K1379" s="287">
        <v>4</v>
      </c>
      <c r="L1379" t="str">
        <v>24-24CNY-07002807</v>
      </c>
      <c r="M1379" t="str">
        <v>Remy Cointreau</v>
      </c>
      <c r="N1379" t="str">
        <v>Cognac</v>
      </c>
      <c r="O1379" t="str">
        <v>Remy</v>
      </c>
      <c r="P1379" t="str">
        <v>RMM</v>
      </c>
      <c r="Q1379" t="str">
        <v>Remy Martin 1738 (CNY24)</v>
      </c>
      <c r="R1379" t="str">
        <v>700ml</v>
      </c>
      <c r="S1379">
        <v>6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</row>
    <row r="1380" spans="11:30" x14ac:dyDescent="0.3">
      <c r="K1380" s="287">
        <v>4</v>
      </c>
      <c r="L1380" t="str">
        <v>24-24CNY-07007094</v>
      </c>
      <c r="M1380" t="str">
        <v>Remy Cointreau</v>
      </c>
      <c r="N1380" t="str">
        <v>Cognac</v>
      </c>
      <c r="O1380" t="str">
        <v>Remy</v>
      </c>
      <c r="P1380" t="str">
        <v>RMM</v>
      </c>
      <c r="Q1380" t="str">
        <v>Remy Martin Xo Cognac (CNY24)</v>
      </c>
      <c r="R1380" t="str">
        <v>700ml</v>
      </c>
      <c r="S1380">
        <v>6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</row>
    <row r="1381" spans="11:30" x14ac:dyDescent="0.3">
      <c r="K1381" s="287">
        <v>4</v>
      </c>
      <c r="L1381" t="str">
        <v>24-26CNY-07000456</v>
      </c>
      <c r="M1381" t="str">
        <v>Remy Cointreau</v>
      </c>
      <c r="N1381" t="str">
        <v>Cognac</v>
      </c>
      <c r="O1381" t="str">
        <v>Remy</v>
      </c>
      <c r="P1381" t="str">
        <v>RMM</v>
      </c>
      <c r="Q1381" t="str">
        <v>Remy Martin Vsop Cognac (CNY26)</v>
      </c>
      <c r="R1381" t="str">
        <v>700ml</v>
      </c>
      <c r="S1381">
        <v>6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</row>
    <row r="1382" spans="11:30" x14ac:dyDescent="0.3">
      <c r="K1382" s="287">
        <v>4</v>
      </c>
      <c r="L1382" t="str">
        <v>24-26CNY-07007094</v>
      </c>
      <c r="M1382" t="str">
        <v>Remy Cointreau</v>
      </c>
      <c r="N1382" t="str">
        <v>Cognac</v>
      </c>
      <c r="O1382" t="str">
        <v>Remy</v>
      </c>
      <c r="P1382" t="str">
        <v>RMM</v>
      </c>
      <c r="Q1382" t="str">
        <v>Remy Martin XO Cognac (CNY26)</v>
      </c>
      <c r="R1382" t="str">
        <v>700ml</v>
      </c>
      <c r="S1382">
        <v>6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</row>
    <row r="1383" spans="11:30" x14ac:dyDescent="0.3">
      <c r="K1383" s="287">
        <v>4</v>
      </c>
      <c r="L1383" t="str">
        <v>24-SPBRA-07000429</v>
      </c>
      <c r="M1383" t="str">
        <v>Remy Cointreau</v>
      </c>
      <c r="N1383" t="str">
        <v>Cognac</v>
      </c>
      <c r="O1383" t="str">
        <v>Remy</v>
      </c>
      <c r="P1383" t="str">
        <v>RMM</v>
      </c>
      <c r="Q1383" t="str">
        <v>Remy Martin Club</v>
      </c>
      <c r="R1383" t="str">
        <v>700ml</v>
      </c>
      <c r="S1383">
        <v>12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</row>
    <row r="1384" spans="11:30" x14ac:dyDescent="0.3">
      <c r="K1384" s="287">
        <v>4</v>
      </c>
      <c r="L1384" t="str">
        <v>24-SPBRA-07001831</v>
      </c>
      <c r="M1384" t="str">
        <v>Remy Cointreau</v>
      </c>
      <c r="N1384" t="str">
        <v>Cognac</v>
      </c>
      <c r="O1384" t="str">
        <v>Remy</v>
      </c>
      <c r="P1384" t="str">
        <v>RMM</v>
      </c>
      <c r="Q1384" t="str">
        <v>Remy Martin 1738 Gift Pack With Shaker</v>
      </c>
      <c r="R1384" t="str">
        <v>700ml</v>
      </c>
      <c r="S1384">
        <v>6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</row>
    <row r="1385" spans="11:30" x14ac:dyDescent="0.3">
      <c r="K1385" s="287">
        <v>4</v>
      </c>
      <c r="L1385" t="str">
        <v>25-06LIQ-03502608</v>
      </c>
      <c r="M1385" t="str">
        <v>Remy Cointreau</v>
      </c>
      <c r="N1385" t="str">
        <v>Liqueur</v>
      </c>
      <c r="O1385" t="str">
        <v>Cointreau</v>
      </c>
      <c r="P1385" t="str">
        <v>COT</v>
      </c>
      <c r="Q1385" t="str">
        <v>Cointreau 350 ml</v>
      </c>
      <c r="R1385" t="str">
        <v>350ml</v>
      </c>
      <c r="S1385">
        <v>6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</row>
    <row r="1386" spans="11:30" x14ac:dyDescent="0.3">
      <c r="K1386" s="287">
        <v>4</v>
      </c>
      <c r="L1386" t="str">
        <v>25-06LIQ-07004200</v>
      </c>
      <c r="M1386" t="str">
        <v>Remy Cointreau</v>
      </c>
      <c r="N1386" t="str">
        <v>Liqueur</v>
      </c>
      <c r="O1386" t="str">
        <v>Cointreau</v>
      </c>
      <c r="P1386" t="str">
        <v>COT</v>
      </c>
      <c r="Q1386" t="str">
        <v>Cointreau L'Unique</v>
      </c>
      <c r="R1386" t="str">
        <v>700ml</v>
      </c>
      <c r="S1386">
        <v>6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</row>
    <row r="1387" spans="11:30" x14ac:dyDescent="0.3">
      <c r="K1387" s="287">
        <v>4</v>
      </c>
      <c r="L1387" t="str">
        <v>25-12LIQ-03502608</v>
      </c>
      <c r="M1387" t="str">
        <v>Remy Cointreau</v>
      </c>
      <c r="N1387" t="str">
        <v>Liqueur</v>
      </c>
      <c r="O1387" t="str">
        <v>Cointreau</v>
      </c>
      <c r="P1387" t="str">
        <v>COT</v>
      </c>
      <c r="Q1387" t="str">
        <v>Cointreau 350 ml</v>
      </c>
      <c r="R1387" t="str">
        <v>350ml</v>
      </c>
      <c r="S1387">
        <v>12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</row>
    <row r="1388" spans="11:30" x14ac:dyDescent="0.3">
      <c r="K1388" s="287">
        <v>4</v>
      </c>
      <c r="L1388" t="str">
        <v>26-06BRA-07002153</v>
      </c>
      <c r="M1388" t="str">
        <v>Remy Cointreau</v>
      </c>
      <c r="N1388" t="str">
        <v>Brandy</v>
      </c>
      <c r="O1388" t="str">
        <v>St Remy</v>
      </c>
      <c r="P1388" t="str">
        <v>ST-RMM</v>
      </c>
      <c r="Q1388" t="str">
        <v>St-Remy Vsop</v>
      </c>
      <c r="R1388" t="str">
        <v>700ml</v>
      </c>
      <c r="S1388">
        <v>6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</row>
    <row r="1389" spans="11:30" x14ac:dyDescent="0.3">
      <c r="K1389" s="287">
        <v>4</v>
      </c>
      <c r="L1389" t="str">
        <v>26-06BRA-07002603</v>
      </c>
      <c r="M1389" t="str">
        <v>Remy Cointreau</v>
      </c>
      <c r="N1389" t="str">
        <v>Brandy</v>
      </c>
      <c r="O1389" t="str">
        <v>St Remy</v>
      </c>
      <c r="P1389" t="str">
        <v>ST-RMM</v>
      </c>
      <c r="Q1389" t="str">
        <v>St-Remy XO</v>
      </c>
      <c r="R1389" t="str">
        <v>700ml</v>
      </c>
      <c r="S1389">
        <v>6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</row>
    <row r="1390" spans="11:30" x14ac:dyDescent="0.3">
      <c r="K1390" s="287">
        <v>4</v>
      </c>
      <c r="L1390" t="str">
        <v>27-23CNY-07002456</v>
      </c>
      <c r="M1390" t="str">
        <v>Remy Cointreau</v>
      </c>
      <c r="N1390" t="str">
        <v>Cognac</v>
      </c>
      <c r="O1390" t="str">
        <v>Louis XIII</v>
      </c>
      <c r="P1390" t="str">
        <v>LOX</v>
      </c>
      <c r="Q1390" t="str">
        <v>Louis XIII Cognac (CNY)</v>
      </c>
      <c r="R1390" t="str">
        <v>700ml</v>
      </c>
      <c r="S1390">
        <v>1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</row>
    <row r="1391" spans="11:30" x14ac:dyDescent="0.3">
      <c r="K1391" s="287">
        <v>4</v>
      </c>
      <c r="L1391" t="str">
        <v>27-24CNY-07002838</v>
      </c>
      <c r="M1391" t="str">
        <v>Remy Cointreau</v>
      </c>
      <c r="N1391" t="str">
        <v>Cognac</v>
      </c>
      <c r="O1391" t="str">
        <v>Louis XIII</v>
      </c>
      <c r="P1391" t="str">
        <v>LOX</v>
      </c>
      <c r="Q1391" t="str">
        <v>Louis XIII Cognac (CNY24)</v>
      </c>
      <c r="R1391" t="str">
        <v>700ml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</row>
    <row r="1392" spans="11:30" x14ac:dyDescent="0.3">
      <c r="K1392" s="287">
        <v>4</v>
      </c>
      <c r="L1392" t="str">
        <v>27-26CNY-07000401</v>
      </c>
      <c r="M1392" t="str">
        <v>Remy Cointreau</v>
      </c>
      <c r="N1392" t="str">
        <v>Cognac</v>
      </c>
      <c r="O1392" t="str">
        <v>Louis XIII</v>
      </c>
      <c r="P1392" t="str">
        <v>LOX</v>
      </c>
      <c r="Q1392" t="str">
        <v>Louis XIII Cognac (CNY26)</v>
      </c>
      <c r="R1392" t="str">
        <v>700ml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</row>
    <row r="1393" spans="11:30" x14ac:dyDescent="0.3">
      <c r="K1393" s="287">
        <v>4</v>
      </c>
      <c r="L1393" t="str">
        <v>27-SPBRA-07001107</v>
      </c>
      <c r="M1393" t="str">
        <v>Remy Cointreau</v>
      </c>
      <c r="N1393" t="str">
        <v>Cognac</v>
      </c>
      <c r="O1393" t="str">
        <v>Louis XIII</v>
      </c>
      <c r="P1393" t="str">
        <v>LOX</v>
      </c>
      <c r="Q1393" t="str">
        <v>Louis XIII Cognac (TC II)</v>
      </c>
      <c r="R1393" t="str">
        <v>700ml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</row>
    <row r="1394" spans="11:30" x14ac:dyDescent="0.3">
      <c r="K1394" s="287">
        <v>4</v>
      </c>
      <c r="L1394" t="str">
        <v>28-SPWHI-07000823</v>
      </c>
      <c r="M1394" t="str">
        <v>Remy Cointreau</v>
      </c>
      <c r="N1394" t="str">
        <v>Whisky</v>
      </c>
      <c r="O1394" t="str">
        <v>Bruichladdich</v>
      </c>
      <c r="P1394" t="str">
        <v>BLD</v>
      </c>
      <c r="Q1394" t="str">
        <v>Bruichladdich Octomore</v>
      </c>
      <c r="R1394" t="str">
        <v>700ml</v>
      </c>
      <c r="S1394">
        <v>6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</row>
    <row r="1395" spans="11:30" x14ac:dyDescent="0.3">
      <c r="K1395" s="287">
        <v>4</v>
      </c>
      <c r="L1395" t="str">
        <v>29-SPGIN-07006351</v>
      </c>
      <c r="M1395" t="str">
        <v>Remy Cointreau</v>
      </c>
      <c r="N1395" t="str">
        <v>Gin</v>
      </c>
      <c r="O1395" t="str">
        <v>Botanist</v>
      </c>
      <c r="P1395" t="str">
        <v>BOT</v>
      </c>
      <c r="Q1395" t="str">
        <v>The Botanist Islay Dry Gin (Gift Box)</v>
      </c>
      <c r="R1395" t="str">
        <v>700ml</v>
      </c>
      <c r="S1395">
        <v>4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</row>
    <row r="1396" spans="11:30" x14ac:dyDescent="0.3">
      <c r="K1396" s="287">
        <v>4</v>
      </c>
      <c r="L1396" t="str">
        <v>31-SPMIX-1450PACK</v>
      </c>
      <c r="M1396" t="str">
        <v>Campari</v>
      </c>
      <c r="N1396" t="str">
        <v>Liqueur</v>
      </c>
      <c r="O1396" t="str">
        <v>Aperol/Cinzano</v>
      </c>
      <c r="P1396" t="str">
        <v/>
      </c>
      <c r="Q1396" t="str">
        <v>Aperol + Cinzano Prosecco</v>
      </c>
      <c r="R1396" t="str">
        <v>1450ml</v>
      </c>
      <c r="S1396">
        <v>3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</row>
    <row r="1397" spans="11:30" x14ac:dyDescent="0.3">
      <c r="K1397" s="287">
        <v>4</v>
      </c>
      <c r="L1397" t="str">
        <v>31-SPPAC-07000575</v>
      </c>
      <c r="M1397" t="str">
        <v>Campari</v>
      </c>
      <c r="N1397" t="str">
        <v>Liqueur</v>
      </c>
      <c r="O1397" t="str">
        <v>Aperol</v>
      </c>
      <c r="P1397" t="str">
        <v>APR</v>
      </c>
      <c r="Q1397" t="str">
        <v>Aperol Glass Set</v>
      </c>
      <c r="R1397" t="str">
        <v>700ml</v>
      </c>
      <c r="S1397">
        <v>5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</row>
    <row r="1398" spans="11:30" x14ac:dyDescent="0.3">
      <c r="K1398" s="287">
        <v>4</v>
      </c>
      <c r="L1398" t="str">
        <v>32-06LIQ-05001051</v>
      </c>
      <c r="M1398" t="str">
        <v>Campari</v>
      </c>
      <c r="N1398" t="str">
        <v>Liqueur</v>
      </c>
      <c r="O1398" t="str">
        <v>Campari</v>
      </c>
      <c r="P1398" t="str">
        <v>CAM</v>
      </c>
      <c r="Q1398" t="str">
        <v>Campari Negroni Liqueur</v>
      </c>
      <c r="R1398" t="str">
        <v>500ml</v>
      </c>
      <c r="S1398">
        <v>6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</row>
    <row r="1399" spans="11:30" x14ac:dyDescent="0.3">
      <c r="K1399" s="287">
        <v>4</v>
      </c>
      <c r="L1399" t="str">
        <v>32-06LIQ-07501402</v>
      </c>
      <c r="M1399" t="str">
        <v>Campari</v>
      </c>
      <c r="N1399" t="str">
        <v>Liqueur</v>
      </c>
      <c r="O1399" t="str">
        <v>Campari</v>
      </c>
      <c r="P1399" t="str">
        <v>CAM</v>
      </c>
      <c r="Q1399" t="str">
        <v>Campari Bitter 750 ml</v>
      </c>
      <c r="R1399" t="str">
        <v>750ml</v>
      </c>
      <c r="S1399">
        <v>6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</row>
    <row r="1400" spans="11:30" x14ac:dyDescent="0.3">
      <c r="K1400" s="287">
        <v>4</v>
      </c>
      <c r="L1400" t="str">
        <v>32-SPPAC-07509002</v>
      </c>
      <c r="M1400" t="str">
        <v>Campari</v>
      </c>
      <c r="N1400" t="str">
        <v>Liqueur</v>
      </c>
      <c r="O1400" t="str">
        <v>Campari</v>
      </c>
      <c r="P1400" t="str">
        <v>CAM</v>
      </c>
      <c r="Q1400" t="str">
        <v>Campari Negroni Set</v>
      </c>
      <c r="R1400" t="str">
        <v>2250ml</v>
      </c>
      <c r="S1400">
        <v>4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</row>
    <row r="1401" spans="11:30" x14ac:dyDescent="0.3">
      <c r="K1401" s="287">
        <v>4</v>
      </c>
      <c r="L1401" t="str">
        <v>33-SPGIN-07502000</v>
      </c>
      <c r="M1401" t="str">
        <v>Campari</v>
      </c>
      <c r="N1401" t="str">
        <v>Gin</v>
      </c>
      <c r="O1401" t="str">
        <v>Bulldog</v>
      </c>
      <c r="P1401" t="str">
        <v>BUL</v>
      </c>
      <c r="Q1401" t="str">
        <v>Bulldog London Dry Gin 750 ml</v>
      </c>
      <c r="R1401" t="str">
        <v>750ml</v>
      </c>
      <c r="S1401">
        <v>6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</row>
    <row r="1402" spans="11:30" x14ac:dyDescent="0.3">
      <c r="K1402" s="287">
        <v>4</v>
      </c>
      <c r="L1402" t="str">
        <v>33-SPPAC-07506102</v>
      </c>
      <c r="M1402" t="str">
        <v>Campari</v>
      </c>
      <c r="N1402" t="str">
        <v>Gin</v>
      </c>
      <c r="O1402" t="str">
        <v>Bulldog</v>
      </c>
      <c r="P1402" t="str">
        <v>BUL</v>
      </c>
      <c r="Q1402" t="str">
        <v>Bulldog Gin Glass Set</v>
      </c>
      <c r="R1402" t="str">
        <v>750ml</v>
      </c>
      <c r="S1402">
        <v>6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</row>
    <row r="1403" spans="11:30" x14ac:dyDescent="0.3">
      <c r="K1403" s="287">
        <v>4</v>
      </c>
      <c r="L1403" t="str">
        <v>34-12VOD-01808261</v>
      </c>
      <c r="M1403" t="str">
        <v>Campari</v>
      </c>
      <c r="N1403" t="str">
        <v>Vodka</v>
      </c>
      <c r="O1403" t="str">
        <v>Skyy</v>
      </c>
      <c r="P1403" t="str">
        <v>SKY</v>
      </c>
      <c r="Q1403" t="str">
        <v>Skyy Vodka 180 ml (P12)</v>
      </c>
      <c r="R1403" t="str">
        <v>180ml</v>
      </c>
      <c r="S1403">
        <v>12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</row>
    <row r="1404" spans="11:30" x14ac:dyDescent="0.3">
      <c r="K1404" s="287">
        <v>4</v>
      </c>
      <c r="L1404" t="str">
        <v>34-SPVOD-07007004</v>
      </c>
      <c r="M1404" t="str">
        <v>Campari</v>
      </c>
      <c r="N1404" t="str">
        <v>Vodka</v>
      </c>
      <c r="O1404" t="str">
        <v>Skyy</v>
      </c>
      <c r="P1404" t="str">
        <v>SKY</v>
      </c>
      <c r="Q1404" t="str">
        <v>Skyy Vodka</v>
      </c>
      <c r="R1404" t="str">
        <v>700ml</v>
      </c>
      <c r="S1404">
        <v>12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</row>
    <row r="1405" spans="11:30" x14ac:dyDescent="0.3">
      <c r="K1405" s="287">
        <v>4</v>
      </c>
      <c r="L1405" t="str">
        <v>37-SPWHI-07002834</v>
      </c>
      <c r="M1405" t="str">
        <v>Campari</v>
      </c>
      <c r="N1405" t="str">
        <v>Whisky</v>
      </c>
      <c r="O1405" t="str">
        <v>Wild Turkey</v>
      </c>
      <c r="P1405" t="str">
        <v>WTK</v>
      </c>
      <c r="Q1405" t="str">
        <v>Wild Turkey Rye Whiskey 700ml</v>
      </c>
      <c r="R1405" t="str">
        <v>700ml</v>
      </c>
      <c r="S1405">
        <v>12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</row>
    <row r="1406" spans="11:30" x14ac:dyDescent="0.3">
      <c r="K1406" s="287">
        <v>4</v>
      </c>
      <c r="L1406" t="str">
        <v>40-SPRUM-07501400</v>
      </c>
      <c r="M1406" t="str">
        <v>Campari</v>
      </c>
      <c r="N1406" t="str">
        <v>Rum</v>
      </c>
      <c r="O1406" t="str">
        <v>Appleton</v>
      </c>
      <c r="P1406" t="str">
        <v>APT</v>
      </c>
      <c r="Q1406" t="str">
        <v>Appleton Estate Rare Blend 12 Years</v>
      </c>
      <c r="R1406" t="str">
        <v>750ml</v>
      </c>
      <c r="S1406">
        <v>12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</row>
    <row r="1407" spans="11:30" x14ac:dyDescent="0.3">
      <c r="K1407" s="287">
        <v>4</v>
      </c>
      <c r="L1407" t="str">
        <v>46-ABRGP-07000051</v>
      </c>
      <c r="M1407" t="str">
        <v>Campari</v>
      </c>
      <c r="N1407" t="str">
        <v>Whisky</v>
      </c>
      <c r="O1407" t="str">
        <v>Glen Grant</v>
      </c>
      <c r="P1407" t="str">
        <v>GGT</v>
      </c>
      <c r="Q1407" t="str">
        <v>Glen Grant Single Malt Scotch Whisky Arboralis (Gift Pack)</v>
      </c>
      <c r="R1407" t="str">
        <v>700ml</v>
      </c>
      <c r="S1407">
        <v>6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</row>
    <row r="1408" spans="11:30" x14ac:dyDescent="0.3">
      <c r="K1408" s="287">
        <v>4</v>
      </c>
      <c r="L1408" t="str">
        <v>51-WISPA-07505015</v>
      </c>
      <c r="M1408" t="str">
        <v>Luc Belaire</v>
      </c>
      <c r="N1408" t="str">
        <v>Sparkling Wine</v>
      </c>
      <c r="O1408" t="str">
        <v>Luc Belaire</v>
      </c>
      <c r="P1408" t="str">
        <v>LUC</v>
      </c>
      <c r="Q1408" t="str">
        <v>Luc Belaire Rare Luxe</v>
      </c>
      <c r="R1408" t="str">
        <v>750ml</v>
      </c>
      <c r="S1408">
        <v>6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</row>
    <row r="1409" spans="11:30" x14ac:dyDescent="0.3">
      <c r="K1409" s="287">
        <v>4</v>
      </c>
      <c r="L1409" t="str">
        <v>51-WISPA-07505572</v>
      </c>
      <c r="M1409" t="str">
        <v>Luc Belaire</v>
      </c>
      <c r="N1409" t="str">
        <v>Sparkling Wine</v>
      </c>
      <c r="O1409" t="str">
        <v>Luc Belaire</v>
      </c>
      <c r="P1409" t="str">
        <v>LUC</v>
      </c>
      <c r="Q1409" t="str">
        <v>Luc Belaire Rare Luxe - Fantome</v>
      </c>
      <c r="R1409" t="str">
        <v>750ml</v>
      </c>
      <c r="S1409">
        <v>6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</row>
    <row r="1410" spans="11:30" x14ac:dyDescent="0.3">
      <c r="K1410" s="287">
        <v>4</v>
      </c>
      <c r="L1410" t="str">
        <v>51-WISPA-07505602</v>
      </c>
      <c r="M1410" t="str">
        <v>Luc Belaire</v>
      </c>
      <c r="N1410" t="str">
        <v>Sparkling Wine</v>
      </c>
      <c r="O1410" t="str">
        <v>Luc Belaire</v>
      </c>
      <c r="P1410" t="str">
        <v>LUC</v>
      </c>
      <c r="Q1410" t="str">
        <v>Luc Belaire Rare Rose - Fantome</v>
      </c>
      <c r="R1410" t="str">
        <v>750ml</v>
      </c>
      <c r="S1410">
        <v>6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</row>
    <row r="1411" spans="11:30" x14ac:dyDescent="0.3">
      <c r="K1411" s="287">
        <v>4</v>
      </c>
      <c r="L1411" t="str">
        <v>51-WISPA-07505909</v>
      </c>
      <c r="M1411" t="str">
        <v>Luc Belaire</v>
      </c>
      <c r="N1411" t="str">
        <v>Sparkling Wine</v>
      </c>
      <c r="O1411" t="str">
        <v>Luc Belaire</v>
      </c>
      <c r="P1411" t="str">
        <v>LUC</v>
      </c>
      <c r="Q1411" t="str">
        <v>Luc Belaire Rare Rose</v>
      </c>
      <c r="R1411" t="str">
        <v>750ml</v>
      </c>
      <c r="S1411">
        <v>6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</row>
    <row r="1412" spans="11:30" x14ac:dyDescent="0.3">
      <c r="K1412" s="287">
        <v>4</v>
      </c>
      <c r="L1412" t="str">
        <v>51-WISPA-15005619</v>
      </c>
      <c r="M1412" t="str">
        <v>Luc Belaire</v>
      </c>
      <c r="N1412" t="str">
        <v>Sparkling Wine</v>
      </c>
      <c r="O1412" t="str">
        <v>Luc Belaire</v>
      </c>
      <c r="P1412" t="str">
        <v>LUC</v>
      </c>
      <c r="Q1412" t="str">
        <v>Luc Belaire Rare Rose 1.5 L - Fantome</v>
      </c>
      <c r="R1412" t="str">
        <v>1500ml</v>
      </c>
      <c r="S1412">
        <v>3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</row>
    <row r="1413" spans="11:30" x14ac:dyDescent="0.3">
      <c r="K1413" s="287">
        <v>4</v>
      </c>
      <c r="L1413" t="str">
        <v>52-WISPA-07500750</v>
      </c>
      <c r="M1413" t="str">
        <v>Pommery</v>
      </c>
      <c r="N1413" t="str">
        <v>Champagne</v>
      </c>
      <c r="O1413" t="str">
        <v>Pommery</v>
      </c>
      <c r="P1413" t="str">
        <v>POM</v>
      </c>
      <c r="Q1413" t="str">
        <v>Champagne Pommery Brut Rose Royal (GB)</v>
      </c>
      <c r="R1413" t="str">
        <v>750ml</v>
      </c>
      <c r="S1413">
        <v>6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</row>
    <row r="1414" spans="11:30" x14ac:dyDescent="0.3">
      <c r="K1414" s="287">
        <v>4</v>
      </c>
      <c r="L1414" t="str">
        <v>52-WISPA-07500925</v>
      </c>
      <c r="M1414" t="str">
        <v>Pommery</v>
      </c>
      <c r="N1414" t="str">
        <v>Champagne</v>
      </c>
      <c r="O1414" t="str">
        <v>Pommery</v>
      </c>
      <c r="P1414" t="str">
        <v>POM</v>
      </c>
      <c r="Q1414" t="str">
        <v>Champagne Pommery Royal Blue Sky (GB)</v>
      </c>
      <c r="R1414" t="str">
        <v>750ml</v>
      </c>
      <c r="S1414">
        <v>6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</row>
    <row r="1415" spans="11:30" x14ac:dyDescent="0.3">
      <c r="K1415" s="287">
        <v>4</v>
      </c>
      <c r="L1415" t="str">
        <v>52-WISPA-07502006</v>
      </c>
      <c r="M1415" t="str">
        <v>Pommery</v>
      </c>
      <c r="N1415" t="str">
        <v>Champagne</v>
      </c>
      <c r="O1415" t="str">
        <v>Pommery</v>
      </c>
      <c r="P1415" t="str">
        <v>POM</v>
      </c>
      <c r="Q1415" t="str">
        <v>Pommery Cuvee Louise Champagne (2006)</v>
      </c>
      <c r="R1415" t="str">
        <v>750ml</v>
      </c>
      <c r="S1415">
        <v>6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</row>
    <row r="1416" spans="11:30" x14ac:dyDescent="0.3">
      <c r="K1416" s="287">
        <v>4</v>
      </c>
      <c r="L1416" t="str">
        <v>52-WISPA-07507772</v>
      </c>
      <c r="M1416" t="str">
        <v>Pommery</v>
      </c>
      <c r="N1416" t="str">
        <v>Champagne</v>
      </c>
      <c r="O1416" t="str">
        <v>Pommery</v>
      </c>
      <c r="P1416" t="str">
        <v>POM</v>
      </c>
      <c r="Q1416" t="str">
        <v>Champagne Pommery Apanage Brut (1874)</v>
      </c>
      <c r="R1416" t="str">
        <v>750ml</v>
      </c>
      <c r="S1416">
        <v>6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</row>
    <row r="1417" spans="11:30" x14ac:dyDescent="0.3">
      <c r="K1417" s="287">
        <v>4</v>
      </c>
      <c r="L1417" t="str">
        <v>64-SPLIQ-02000983</v>
      </c>
      <c r="M1417" t="str">
        <v>Laiba</v>
      </c>
      <c r="N1417" t="str">
        <v>Liqueur</v>
      </c>
      <c r="O1417" t="str">
        <v>Laiba</v>
      </c>
      <c r="P1417" t="str">
        <v>LAI</v>
      </c>
      <c r="Q1417" t="str">
        <v>Laiba Passion De-Light</v>
      </c>
      <c r="R1417" t="str">
        <v>200ml</v>
      </c>
      <c r="S1417">
        <v>12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</row>
    <row r="1418" spans="11:30" x14ac:dyDescent="0.3">
      <c r="K1418" s="287">
        <v>4</v>
      </c>
      <c r="L1418" t="str">
        <v>64-SPLIQ-02000990</v>
      </c>
      <c r="M1418" t="str">
        <v>Laiba</v>
      </c>
      <c r="N1418" t="str">
        <v>Liqueur</v>
      </c>
      <c r="O1418" t="str">
        <v>Laiba</v>
      </c>
      <c r="P1418" t="str">
        <v>LAI</v>
      </c>
      <c r="Q1418" t="str">
        <v>Laiba In Love With Rosemary</v>
      </c>
      <c r="R1418" t="str">
        <v>200ml</v>
      </c>
      <c r="S1418">
        <v>12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</row>
    <row r="1419" spans="11:30" x14ac:dyDescent="0.3">
      <c r="K1419" s="287">
        <v>4</v>
      </c>
      <c r="L1419" t="str">
        <v>64-SPLIQ-02001003</v>
      </c>
      <c r="M1419" t="str">
        <v>Laiba</v>
      </c>
      <c r="N1419" t="str">
        <v>Liqueur</v>
      </c>
      <c r="O1419" t="str">
        <v>Laiba</v>
      </c>
      <c r="P1419" t="str">
        <v>LAI</v>
      </c>
      <c r="Q1419" t="str">
        <v>Laiba Sour</v>
      </c>
      <c r="R1419" t="str">
        <v>200ml</v>
      </c>
      <c r="S1419">
        <v>12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</row>
    <row r="1420" spans="11:30" x14ac:dyDescent="0.3">
      <c r="K1420" s="287">
        <v>4</v>
      </c>
      <c r="L1420" t="str">
        <v>64-SPLIQ-02001010</v>
      </c>
      <c r="M1420" t="str">
        <v>Laiba</v>
      </c>
      <c r="N1420" t="str">
        <v>Liqueur</v>
      </c>
      <c r="O1420" t="str">
        <v>Laiba</v>
      </c>
      <c r="P1420" t="str">
        <v>LAI</v>
      </c>
      <c r="Q1420" t="str">
        <v>Laiba I Am Coconuts</v>
      </c>
      <c r="R1420" t="str">
        <v>200ml</v>
      </c>
      <c r="S1420">
        <v>12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</row>
    <row r="1421" spans="11:30" x14ac:dyDescent="0.3">
      <c r="K1421" s="287">
        <v>4</v>
      </c>
      <c r="L1421" t="str">
        <v>64-SPLIQ-02001027</v>
      </c>
      <c r="M1421" t="str">
        <v>Laiba</v>
      </c>
      <c r="N1421" t="str">
        <v>Liqueur</v>
      </c>
      <c r="O1421" t="str">
        <v>Laiba</v>
      </c>
      <c r="P1421" t="str">
        <v>LAI</v>
      </c>
      <c r="Q1421" t="str">
        <v>Laiba Cold Brew Martini</v>
      </c>
      <c r="R1421" t="str">
        <v>200ml</v>
      </c>
      <c r="S1421">
        <v>12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</row>
    <row r="1422" spans="11:30" x14ac:dyDescent="0.3">
      <c r="K1422" s="287">
        <v>4</v>
      </c>
      <c r="L1422" t="str">
        <v>64-SPLIQ-02001034</v>
      </c>
      <c r="M1422" t="str">
        <v>Laiba</v>
      </c>
      <c r="N1422" t="str">
        <v>Liqueur</v>
      </c>
      <c r="O1422" t="str">
        <v>Laiba</v>
      </c>
      <c r="P1422" t="str">
        <v>LAI</v>
      </c>
      <c r="Q1422" t="str">
        <v>Laiba Earl 'S Old Fashioned</v>
      </c>
      <c r="R1422" t="str">
        <v>200ml</v>
      </c>
      <c r="S1422">
        <v>12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</row>
    <row r="1423" spans="11:30" x14ac:dyDescent="0.3">
      <c r="K1423" s="287">
        <v>4</v>
      </c>
      <c r="L1423" t="str">
        <v>64-SPLIQ-02001041</v>
      </c>
      <c r="M1423" t="str">
        <v>Laiba</v>
      </c>
      <c r="N1423" t="str">
        <v>Liqueur</v>
      </c>
      <c r="O1423" t="str">
        <v>Laiba</v>
      </c>
      <c r="P1423" t="str">
        <v>LAI</v>
      </c>
      <c r="Q1423" t="str">
        <v>Laiba Twisted Negroni</v>
      </c>
      <c r="R1423" t="str">
        <v>200ml</v>
      </c>
      <c r="S1423">
        <v>12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</row>
    <row r="1424" spans="11:30" x14ac:dyDescent="0.3">
      <c r="K1424" s="287">
        <v>5</v>
      </c>
      <c r="L1424" t="str" cm="1">
        <f t="array" ref="L1424:AD1776">'05'!B13:T365</f>
        <v>04-SPWHI-07007491</v>
      </c>
      <c r="M1424" t="str">
        <v>TEG</v>
      </c>
      <c r="N1424" t="str">
        <v>Single Malt Scotch</v>
      </c>
      <c r="O1424" t="str">
        <v>The Macallan</v>
      </c>
      <c r="P1424" t="str">
        <v>MAC</v>
      </c>
      <c r="Q1424" t="str">
        <v>The Macallan Sherry Oak 12YO</v>
      </c>
      <c r="R1424" t="str">
        <v>700ml</v>
      </c>
      <c r="S1424">
        <v>12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</row>
    <row r="1425" spans="11:30" x14ac:dyDescent="0.3">
      <c r="K1425" s="287">
        <v>5</v>
      </c>
      <c r="L1425" t="str">
        <v>04-SPWHI-07017065</v>
      </c>
      <c r="M1425" t="str">
        <v>TEG</v>
      </c>
      <c r="N1425" t="str">
        <v>Single Malt Scotch</v>
      </c>
      <c r="O1425" t="str">
        <v>The Macallan</v>
      </c>
      <c r="P1425" t="str">
        <v>MAC</v>
      </c>
      <c r="Q1425" t="str">
        <v>The Macallan Sherry Oak 18YO</v>
      </c>
      <c r="R1425" t="str">
        <v>700ml</v>
      </c>
      <c r="S1425">
        <v>6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</row>
    <row r="1426" spans="11:30" x14ac:dyDescent="0.3">
      <c r="K1426" s="287">
        <v>5</v>
      </c>
      <c r="L1426" t="str">
        <v>04-SPWHI-07006031</v>
      </c>
      <c r="M1426" t="str">
        <v>TEG</v>
      </c>
      <c r="N1426" t="str">
        <v>Single Malt Scotch</v>
      </c>
      <c r="O1426" t="str">
        <v>The Macallan</v>
      </c>
      <c r="P1426" t="str">
        <v>MAC</v>
      </c>
      <c r="Q1426" t="str">
        <v>The Macallan Sherry Oak 25YO</v>
      </c>
      <c r="R1426" t="str">
        <v>700ml</v>
      </c>
      <c r="S1426">
        <v>3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</row>
    <row r="1427" spans="11:30" x14ac:dyDescent="0.3">
      <c r="K1427" s="287">
        <v>5</v>
      </c>
      <c r="L1427" t="str">
        <v>04-SPWHI-07006048</v>
      </c>
      <c r="M1427" t="str">
        <v>TEG</v>
      </c>
      <c r="N1427" t="str">
        <v>Single Malt Scotch</v>
      </c>
      <c r="O1427" t="str">
        <v>The Macallan</v>
      </c>
      <c r="P1427" t="str">
        <v>MAC</v>
      </c>
      <c r="Q1427" t="str">
        <v>The Macallan Sherry Oak 30YO</v>
      </c>
      <c r="R1427" t="str">
        <v>700ml</v>
      </c>
      <c r="S1427">
        <v>3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</row>
    <row r="1428" spans="11:30" x14ac:dyDescent="0.3">
      <c r="K1428" s="287">
        <v>5</v>
      </c>
      <c r="L1428" t="str">
        <v>04-SPWHI-07003009</v>
      </c>
      <c r="M1428" t="str">
        <v>TEG</v>
      </c>
      <c r="N1428" t="str">
        <v>Single Malt Scotch</v>
      </c>
      <c r="O1428" t="str">
        <v>The Macallan</v>
      </c>
      <c r="P1428" t="str">
        <v>MAC</v>
      </c>
      <c r="Q1428" t="str">
        <v>The Macallan Double Cask 12YO</v>
      </c>
      <c r="R1428" t="str">
        <v>700ml</v>
      </c>
      <c r="S1428">
        <v>12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</row>
    <row r="1429" spans="11:30" x14ac:dyDescent="0.3">
      <c r="K1429" s="287">
        <v>5</v>
      </c>
      <c r="L1429" t="str">
        <v>04-SPWHI-07007700</v>
      </c>
      <c r="M1429" t="str">
        <v>TEG</v>
      </c>
      <c r="N1429" t="str">
        <v>Single Malt Scotch</v>
      </c>
      <c r="O1429" t="str">
        <v>The Macallan</v>
      </c>
      <c r="P1429" t="str">
        <v>MAC</v>
      </c>
      <c r="Q1429" t="str">
        <v>The Macallan Double Cask 15YO</v>
      </c>
      <c r="R1429" t="str">
        <v>700ml</v>
      </c>
      <c r="S1429">
        <v>6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</row>
    <row r="1430" spans="11:30" x14ac:dyDescent="0.3">
      <c r="K1430" s="287">
        <v>5</v>
      </c>
      <c r="L1430" t="str">
        <v>04-SPWHI-07009254</v>
      </c>
      <c r="M1430" t="str">
        <v>TEG</v>
      </c>
      <c r="N1430" t="str">
        <v>Single Malt Scotch</v>
      </c>
      <c r="O1430" t="str">
        <v>The Macallan</v>
      </c>
      <c r="P1430" t="str">
        <v>MAC</v>
      </c>
      <c r="Q1430" t="str">
        <v>The Macallan Double Cask 18YO</v>
      </c>
      <c r="R1430" t="str">
        <v>700ml</v>
      </c>
      <c r="S1430">
        <v>6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</row>
    <row r="1431" spans="11:30" x14ac:dyDescent="0.3">
      <c r="K1431" s="287">
        <v>5</v>
      </c>
      <c r="L1431" t="str">
        <v>04-SPWHI-07000311</v>
      </c>
      <c r="M1431" t="str">
        <v>TEG</v>
      </c>
      <c r="N1431" t="str">
        <v>Single Malt Scotch</v>
      </c>
      <c r="O1431" t="str">
        <v>The Macallan</v>
      </c>
      <c r="P1431" t="str">
        <v>MAC</v>
      </c>
      <c r="Q1431" t="str">
        <v>The Macallan Double Cask 30YO</v>
      </c>
      <c r="R1431" t="str">
        <v>700ml</v>
      </c>
      <c r="S1431">
        <v>3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</row>
    <row r="1432" spans="11:30" x14ac:dyDescent="0.3">
      <c r="K1432" s="287">
        <v>5</v>
      </c>
      <c r="L1432" t="str">
        <v>04-SPWHI-07000796</v>
      </c>
      <c r="M1432" t="str">
        <v>TEG</v>
      </c>
      <c r="N1432" t="str">
        <v>Single Malt Scotch</v>
      </c>
      <c r="O1432" t="str">
        <v>The Macallan</v>
      </c>
      <c r="P1432" t="str">
        <v>MAC</v>
      </c>
      <c r="Q1432" t="str">
        <v>The Macallan Triple Cask 12YO</v>
      </c>
      <c r="R1432" t="str">
        <v>700ml</v>
      </c>
      <c r="S1432">
        <v>12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</row>
    <row r="1433" spans="11:30" x14ac:dyDescent="0.3">
      <c r="K1433" s="287">
        <v>5</v>
      </c>
      <c r="L1433" t="str">
        <v>04-24HMN-07002650</v>
      </c>
      <c r="M1433" t="str">
        <v>TEG</v>
      </c>
      <c r="N1433" t="str">
        <v>Single Malt Scotch</v>
      </c>
      <c r="O1433" t="str">
        <v>The Macallan</v>
      </c>
      <c r="P1433" t="str">
        <v>MAC</v>
      </c>
      <c r="Q1433" t="str">
        <v>The Macallan Harmony Vibrant Oak</v>
      </c>
      <c r="R1433" t="str">
        <v>700ml</v>
      </c>
      <c r="S1433">
        <v>6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</row>
    <row r="1434" spans="11:30" x14ac:dyDescent="0.3">
      <c r="K1434" s="287">
        <v>5</v>
      </c>
      <c r="L1434" t="str">
        <v>04-23WHI-07002322</v>
      </c>
      <c r="M1434" t="str">
        <v>TEG</v>
      </c>
      <c r="N1434" t="str">
        <v>Single Malt Scotch</v>
      </c>
      <c r="O1434" t="str">
        <v>The Macallan</v>
      </c>
      <c r="P1434" t="str">
        <v>MAC</v>
      </c>
      <c r="Q1434" t="str">
        <v>The Macallan Harmony Collection Amber Meadow</v>
      </c>
      <c r="R1434" t="str">
        <v>700ml</v>
      </c>
      <c r="S1434">
        <v>12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</row>
    <row r="1435" spans="11:30" x14ac:dyDescent="0.3">
      <c r="K1435" s="287">
        <v>5</v>
      </c>
      <c r="L1435" t="str">
        <v>04-SPWHI-07000557</v>
      </c>
      <c r="M1435" t="str">
        <v>TEG</v>
      </c>
      <c r="N1435" t="str">
        <v>Single Malt Scotch</v>
      </c>
      <c r="O1435" t="str">
        <v>The Macallan</v>
      </c>
      <c r="P1435" t="str">
        <v>MAC</v>
      </c>
      <c r="Q1435" t="str">
        <v>The Macallan Harmony Collection</v>
      </c>
      <c r="R1435" t="str">
        <v>700ml</v>
      </c>
      <c r="S1435">
        <v>6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</row>
    <row r="1436" spans="11:30" x14ac:dyDescent="0.3">
      <c r="K1436" s="287">
        <v>5</v>
      </c>
      <c r="L1436" t="str">
        <v>04-SPWHI-07001226</v>
      </c>
      <c r="M1436" t="str">
        <v>TEG</v>
      </c>
      <c r="N1436" t="str">
        <v>Single Malt Scotch</v>
      </c>
      <c r="O1436" t="str">
        <v>The Macallan</v>
      </c>
      <c r="P1436" t="str">
        <v>MAC</v>
      </c>
      <c r="Q1436" t="str">
        <v>The Macallan Harmony Collection Intense Arabica</v>
      </c>
      <c r="R1436" t="str">
        <v>700ml</v>
      </c>
      <c r="S1436">
        <v>6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</row>
    <row r="1437" spans="11:30" x14ac:dyDescent="0.3">
      <c r="K1437" s="287">
        <v>5</v>
      </c>
      <c r="L1437" t="str">
        <v>04-25HMN-07002971</v>
      </c>
      <c r="M1437" t="str">
        <v>TEG</v>
      </c>
      <c r="N1437" t="str">
        <v>Single Malt Scotch</v>
      </c>
      <c r="O1437" t="str">
        <v>The Macallan</v>
      </c>
      <c r="P1437" t="str">
        <v>MAC</v>
      </c>
      <c r="Q1437" t="str">
        <v>The Macallan Harmony Phoenix Honey Whisky</v>
      </c>
      <c r="R1437" t="str">
        <v>700ml</v>
      </c>
      <c r="S1437">
        <v>6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</row>
    <row r="1438" spans="11:30" x14ac:dyDescent="0.3">
      <c r="K1438" s="287">
        <v>5</v>
      </c>
      <c r="L1438" t="str">
        <v>04-SPWHI-07007984</v>
      </c>
      <c r="M1438" t="str">
        <v>TEG</v>
      </c>
      <c r="N1438" t="str">
        <v>Single Malt Scotch</v>
      </c>
      <c r="O1438" t="str">
        <v>The Macallan</v>
      </c>
      <c r="P1438" t="str">
        <v>MAC</v>
      </c>
      <c r="Q1438" t="str">
        <v>The Macallan Rare Cask</v>
      </c>
      <c r="R1438" t="str">
        <v>700ml</v>
      </c>
      <c r="S1438">
        <v>3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</row>
    <row r="1439" spans="11:30" x14ac:dyDescent="0.3">
      <c r="K1439" s="287">
        <v>5</v>
      </c>
      <c r="L1439" t="str">
        <v>04-SPWHI-07001883</v>
      </c>
      <c r="M1439" t="str">
        <v>TEG</v>
      </c>
      <c r="N1439" t="str">
        <v>Single Malt Scotch</v>
      </c>
      <c r="O1439" t="str">
        <v>The Macallan</v>
      </c>
      <c r="P1439" t="str">
        <v>MAC</v>
      </c>
      <c r="Q1439" t="str">
        <v>The Macallan Reflexion</v>
      </c>
      <c r="R1439" t="str">
        <v>700ml</v>
      </c>
      <c r="S1439">
        <v>2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</row>
    <row r="1440" spans="11:30" x14ac:dyDescent="0.3">
      <c r="K1440" s="287">
        <v>5</v>
      </c>
      <c r="L1440" t="str">
        <v>04-SPWHI-07001162</v>
      </c>
      <c r="M1440" t="str">
        <v>TEG</v>
      </c>
      <c r="N1440" t="str">
        <v>Single Malt Scotch</v>
      </c>
      <c r="O1440" t="str">
        <v>The Macallan</v>
      </c>
      <c r="P1440" t="str">
        <v>MAC</v>
      </c>
      <c r="Q1440" t="str">
        <v>The Macallan Classic Cut Whisky</v>
      </c>
      <c r="R1440" t="str">
        <v>700ml</v>
      </c>
      <c r="S1440">
        <v>12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</row>
    <row r="1441" spans="11:30" x14ac:dyDescent="0.3">
      <c r="K1441" s="287">
        <v>5</v>
      </c>
      <c r="L1441" t="str">
        <v>04-SPWHI-07001155</v>
      </c>
      <c r="M1441" t="str">
        <v>TEG</v>
      </c>
      <c r="N1441" t="str">
        <v>Single Malt Scotch</v>
      </c>
      <c r="O1441" t="str">
        <v>The Macallan</v>
      </c>
      <c r="P1441" t="str">
        <v>MAC</v>
      </c>
      <c r="Q1441" t="str">
        <v>The Macallan A Night On Earth Scotch Whisky Y21</v>
      </c>
      <c r="R1441" t="str">
        <v>700ml</v>
      </c>
      <c r="S1441">
        <v>6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</row>
    <row r="1442" spans="11:30" x14ac:dyDescent="0.3">
      <c r="K1442" s="287">
        <v>5</v>
      </c>
      <c r="L1442" t="str">
        <v>04-SPWHI-07001080</v>
      </c>
      <c r="M1442" t="str">
        <v>TEG</v>
      </c>
      <c r="N1442" t="str">
        <v>Single Malt Scotch</v>
      </c>
      <c r="O1442" t="str">
        <v>The Macallan</v>
      </c>
      <c r="P1442" t="str">
        <v>MAC</v>
      </c>
      <c r="Q1442" t="str">
        <v>The Macallan A Night On Earth Scotch Whisky Y22</v>
      </c>
      <c r="R1442" t="str">
        <v>700ml</v>
      </c>
      <c r="S1442">
        <v>6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</row>
    <row r="1443" spans="11:30" x14ac:dyDescent="0.3">
      <c r="K1443" s="287">
        <v>5</v>
      </c>
      <c r="L1443" t="str">
        <v>04-23WHI-07001806</v>
      </c>
      <c r="M1443" t="str">
        <v>TEG</v>
      </c>
      <c r="N1443" t="str">
        <v>Single Malt Scotch</v>
      </c>
      <c r="O1443" t="str">
        <v>The Macallan</v>
      </c>
      <c r="P1443" t="str">
        <v>MAC</v>
      </c>
      <c r="Q1443" t="str">
        <v>The Macallan A Night On Earth Scotch Whisky Y23</v>
      </c>
      <c r="R1443" t="str">
        <v>700ml</v>
      </c>
      <c r="S1443">
        <v>6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</row>
    <row r="1444" spans="11:30" x14ac:dyDescent="0.3">
      <c r="K1444" s="287">
        <v>5</v>
      </c>
      <c r="L1444" t="str">
        <v>04-24NOE-07002766</v>
      </c>
      <c r="M1444" t="str">
        <v>TEG</v>
      </c>
      <c r="N1444" t="str">
        <v>Single Malt Scotch</v>
      </c>
      <c r="O1444" t="str">
        <v>The Macallan</v>
      </c>
      <c r="P1444" t="str">
        <v>MAC</v>
      </c>
      <c r="Q1444" t="str">
        <v>The Macallan A Night On Earth Scotch Whisky Y24</v>
      </c>
      <c r="R1444" t="str">
        <v>700ml</v>
      </c>
      <c r="S1444">
        <v>6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</row>
    <row r="1445" spans="11:30" x14ac:dyDescent="0.3">
      <c r="K1445" s="287">
        <v>5</v>
      </c>
      <c r="L1445" t="str">
        <v>04-25NOE-07003381</v>
      </c>
      <c r="M1445" t="str">
        <v>TEG</v>
      </c>
      <c r="N1445" t="str">
        <v>Single Malt Scotch</v>
      </c>
      <c r="O1445" t="str">
        <v>The Macallan</v>
      </c>
      <c r="P1445" t="str">
        <v>MAC</v>
      </c>
      <c r="Q1445" t="str">
        <v>The Macallan A Night On Earth Scotch Whisky Y25</v>
      </c>
      <c r="R1445" t="str">
        <v>700ml</v>
      </c>
      <c r="S1445">
        <v>6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</row>
    <row r="1446" spans="11:30" x14ac:dyDescent="0.3">
      <c r="K1446" s="287">
        <v>5</v>
      </c>
      <c r="L1446" t="str">
        <v>04-SPWHI-07002919</v>
      </c>
      <c r="M1446" t="str">
        <v>TEG</v>
      </c>
      <c r="N1446" t="str">
        <v>Single Malt Scotch</v>
      </c>
      <c r="O1446" t="str">
        <v>The Macallan</v>
      </c>
      <c r="P1446" t="str">
        <v>MAC</v>
      </c>
      <c r="Q1446" t="str">
        <v>The Macallan Time Space Mastery</v>
      </c>
      <c r="R1446" t="str">
        <v>700ml</v>
      </c>
      <c r="S1446">
        <v>3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</row>
    <row r="1447" spans="11:30" x14ac:dyDescent="0.3">
      <c r="K1447" s="287">
        <v>5</v>
      </c>
      <c r="L1447" t="str">
        <v>04-SPWHI-07001622</v>
      </c>
      <c r="M1447" t="str">
        <v>TEG</v>
      </c>
      <c r="N1447" t="str">
        <v>Single Malt Scotch</v>
      </c>
      <c r="O1447" t="str">
        <v>The Macallan</v>
      </c>
      <c r="P1447" t="str">
        <v>MAC</v>
      </c>
      <c r="Q1447" t="str">
        <v>The Macallan Art is the Flower Whisky</v>
      </c>
      <c r="R1447" t="str">
        <v>700ml</v>
      </c>
      <c r="S1447">
        <v>4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</row>
    <row r="1448" spans="11:30" x14ac:dyDescent="0.3">
      <c r="K1448" s="287">
        <v>5</v>
      </c>
      <c r="L1448" t="str">
        <v>04-SPWHI-07003299</v>
      </c>
      <c r="M1448" t="str">
        <v>TEG</v>
      </c>
      <c r="N1448" t="str">
        <v>Single Malt Scotch</v>
      </c>
      <c r="O1448" t="str">
        <v>The Macallan</v>
      </c>
      <c r="P1448" t="str">
        <v>MAC</v>
      </c>
      <c r="Q1448" t="str">
        <v>The Macallan Folio 8 Scotch Whisky</v>
      </c>
      <c r="R1448" t="str">
        <v>700ml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</row>
    <row r="1449" spans="11:30" x14ac:dyDescent="0.3">
      <c r="K1449" s="287">
        <v>5</v>
      </c>
      <c r="L1449" t="str">
        <v>04-23MBL-07000168</v>
      </c>
      <c r="M1449" t="str">
        <v>TEG</v>
      </c>
      <c r="N1449" t="str">
        <v>Single Malt Scotch</v>
      </c>
      <c r="O1449" t="str">
        <v>The Macallan</v>
      </c>
      <c r="P1449" t="str">
        <v>MAC</v>
      </c>
      <c r="Q1449" t="str">
        <v>The Macallan M Black Scotch Whisky</v>
      </c>
      <c r="R1449" t="str">
        <v>700ml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</row>
    <row r="1450" spans="11:30" x14ac:dyDescent="0.3">
      <c r="K1450" s="287">
        <v>5</v>
      </c>
      <c r="L1450" t="str">
        <v>04-23MCO-07000175</v>
      </c>
      <c r="M1450" t="str">
        <v>TEG</v>
      </c>
      <c r="N1450" t="str">
        <v>Single Malt Scotch</v>
      </c>
      <c r="O1450" t="str">
        <v>The Macallan</v>
      </c>
      <c r="P1450" t="str">
        <v>MAC</v>
      </c>
      <c r="Q1450" t="str">
        <v>The Macallan M Copper Scotch Whisky</v>
      </c>
      <c r="R1450" t="str">
        <v>700ml</v>
      </c>
      <c r="S1450">
        <v>1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</row>
    <row r="1451" spans="11:30" x14ac:dyDescent="0.3">
      <c r="K1451" s="287">
        <v>5</v>
      </c>
      <c r="L1451" t="str">
        <v>04-SPWHI-07003372</v>
      </c>
      <c r="M1451" t="str">
        <v>TEG</v>
      </c>
      <c r="N1451" t="str">
        <v>Single Malt Scotch</v>
      </c>
      <c r="O1451" t="str">
        <v>The Macallan</v>
      </c>
      <c r="P1451" t="str">
        <v>MAC</v>
      </c>
      <c r="Q1451" t="str">
        <v>The Macallan M Scotch Whisky</v>
      </c>
      <c r="R1451" t="str">
        <v>700ml</v>
      </c>
      <c r="S1451">
        <v>1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</row>
    <row r="1452" spans="11:30" x14ac:dyDescent="0.3">
      <c r="K1452" s="287">
        <v>5</v>
      </c>
      <c r="L1452" t="str">
        <v>11-SPWHI-07003795</v>
      </c>
      <c r="M1452" t="str">
        <v>TEG</v>
      </c>
      <c r="N1452" t="str">
        <v>Single Malt Scotch</v>
      </c>
      <c r="O1452" t="str">
        <v>Highland Park</v>
      </c>
      <c r="P1452" t="str">
        <v>HLP</v>
      </c>
      <c r="Q1452" t="str">
        <v>Highland Park 10YO</v>
      </c>
      <c r="R1452" t="str">
        <v>700ml</v>
      </c>
      <c r="S1452">
        <v>6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</row>
    <row r="1453" spans="11:30" x14ac:dyDescent="0.3">
      <c r="K1453" s="287">
        <v>5</v>
      </c>
      <c r="L1453" t="str">
        <v>11-SPWHI-07000996</v>
      </c>
      <c r="M1453" t="str">
        <v>TEG</v>
      </c>
      <c r="N1453" t="str">
        <v>Single Malt Scotch</v>
      </c>
      <c r="O1453" t="str">
        <v>Highland Park</v>
      </c>
      <c r="P1453" t="str">
        <v>HLP</v>
      </c>
      <c r="Q1453" t="str">
        <v>Highland Park 12YO</v>
      </c>
      <c r="R1453" t="str">
        <v>700ml</v>
      </c>
      <c r="S1453">
        <v>6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</row>
    <row r="1454" spans="11:30" x14ac:dyDescent="0.3">
      <c r="K1454" s="287">
        <v>5</v>
      </c>
      <c r="L1454" t="str">
        <v>11-SPWHI-07000489</v>
      </c>
      <c r="M1454" t="str">
        <v>TEG</v>
      </c>
      <c r="N1454" t="str">
        <v>Single Malt Scotch</v>
      </c>
      <c r="O1454" t="str">
        <v>Highland Park</v>
      </c>
      <c r="P1454" t="str">
        <v>HLP</v>
      </c>
      <c r="Q1454" t="str">
        <v>Highland Park 15YO</v>
      </c>
      <c r="R1454" t="str">
        <v>700ml</v>
      </c>
      <c r="S1454">
        <v>6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</row>
    <row r="1455" spans="11:30" x14ac:dyDescent="0.3">
      <c r="K1455" s="287">
        <v>5</v>
      </c>
      <c r="L1455" t="str">
        <v>11-SPWHI-07005191</v>
      </c>
      <c r="M1455" t="str">
        <v>TEG</v>
      </c>
      <c r="N1455" t="str">
        <v>Single Malt Scotch</v>
      </c>
      <c r="O1455" t="str">
        <v>Highland Park</v>
      </c>
      <c r="P1455" t="str">
        <v>HLP</v>
      </c>
      <c r="Q1455" t="str">
        <v>Highland Park 18YO</v>
      </c>
      <c r="R1455" t="str">
        <v>700ml</v>
      </c>
      <c r="S1455">
        <v>6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</row>
    <row r="1456" spans="11:30" x14ac:dyDescent="0.3">
      <c r="K1456" s="287">
        <v>5</v>
      </c>
      <c r="L1456" t="str">
        <v>11-SPWHI-07008264</v>
      </c>
      <c r="M1456" t="str">
        <v>TEG</v>
      </c>
      <c r="N1456" t="str">
        <v>Single Malt Scotch</v>
      </c>
      <c r="O1456" t="str">
        <v>Highland Park</v>
      </c>
      <c r="P1456" t="str">
        <v>HLP</v>
      </c>
      <c r="Q1456" t="str">
        <v>Highland Park Valfather</v>
      </c>
      <c r="R1456" t="str">
        <v>700ml</v>
      </c>
      <c r="S1456">
        <v>6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</row>
    <row r="1457" spans="11:30" x14ac:dyDescent="0.3">
      <c r="K1457" s="287">
        <v>5</v>
      </c>
      <c r="L1457" t="str">
        <v>11-SPWHI-07006123</v>
      </c>
      <c r="M1457" t="str">
        <v>TEG</v>
      </c>
      <c r="N1457" t="str">
        <v>Single Malt Scotch</v>
      </c>
      <c r="O1457" t="str">
        <v>Highland Park</v>
      </c>
      <c r="P1457" t="str">
        <v>HLP</v>
      </c>
      <c r="Q1457" t="str">
        <v>Highland Park Valknut</v>
      </c>
      <c r="R1457" t="str">
        <v>700ml</v>
      </c>
      <c r="S1457">
        <v>6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</row>
    <row r="1458" spans="11:30" x14ac:dyDescent="0.3">
      <c r="K1458" s="287">
        <v>5</v>
      </c>
      <c r="L1458" t="str">
        <v>12-SPWHI-07005935</v>
      </c>
      <c r="M1458" t="str">
        <v>TEG</v>
      </c>
      <c r="N1458" t="str">
        <v>Single Malt Scotch</v>
      </c>
      <c r="O1458" t="str">
        <v>The Glenrothes</v>
      </c>
      <c r="P1458" t="str">
        <v>TGR</v>
      </c>
      <c r="Q1458" t="str">
        <v>The Glenrothes 12YO</v>
      </c>
      <c r="R1458" t="str">
        <v>700ml</v>
      </c>
      <c r="S1458">
        <v>6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</row>
    <row r="1459" spans="11:30" x14ac:dyDescent="0.3">
      <c r="K1459" s="287">
        <v>5</v>
      </c>
      <c r="L1459" t="str">
        <v>12-SPWHI-07005959</v>
      </c>
      <c r="M1459" t="str">
        <v>TEG</v>
      </c>
      <c r="N1459" t="str">
        <v>Single Malt Scotch</v>
      </c>
      <c r="O1459" t="str">
        <v>The Glenrothes</v>
      </c>
      <c r="P1459" t="str">
        <v>TGR</v>
      </c>
      <c r="Q1459" t="str">
        <v>The Glenrothes 18YO</v>
      </c>
      <c r="R1459" t="str">
        <v>700ml</v>
      </c>
      <c r="S1459">
        <v>6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</row>
    <row r="1460" spans="11:30" x14ac:dyDescent="0.3">
      <c r="K1460" s="287">
        <v>5</v>
      </c>
      <c r="L1460" t="str">
        <v>12-SPWHI-07005966</v>
      </c>
      <c r="M1460" t="str">
        <v>TEG</v>
      </c>
      <c r="N1460" t="str">
        <v>Single Malt Scotch</v>
      </c>
      <c r="O1460" t="str">
        <v>The Glenrothes</v>
      </c>
      <c r="P1460" t="str">
        <v>TGR</v>
      </c>
      <c r="Q1460" t="str">
        <v>The Glenrothes 25YO</v>
      </c>
      <c r="R1460" t="str">
        <v>700ml</v>
      </c>
      <c r="S1460">
        <v>4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</row>
    <row r="1461" spans="11:30" x14ac:dyDescent="0.3">
      <c r="K1461" s="287">
        <v>5</v>
      </c>
      <c r="L1461" t="str">
        <v>12-SPWHI-07005942</v>
      </c>
      <c r="M1461" t="str">
        <v>TEG</v>
      </c>
      <c r="N1461" t="str">
        <v>Single Malt Scotch</v>
      </c>
      <c r="O1461" t="str">
        <v>The Glenrothes</v>
      </c>
      <c r="P1461" t="str">
        <v>TGR</v>
      </c>
      <c r="Q1461" t="str">
        <v>The Glenrothes Makers Cut</v>
      </c>
      <c r="R1461" t="str">
        <v>700ml</v>
      </c>
      <c r="S1461">
        <v>6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</row>
    <row r="1462" spans="11:30" x14ac:dyDescent="0.3">
      <c r="K1462" s="287">
        <v>5</v>
      </c>
      <c r="L1462" t="str">
        <v>12-SPWHI-07000235</v>
      </c>
      <c r="M1462" t="str">
        <v>TEG</v>
      </c>
      <c r="N1462" t="str">
        <v>Single Malt Scotch</v>
      </c>
      <c r="O1462" t="str">
        <v>The Glenrothes</v>
      </c>
      <c r="P1462" t="str">
        <v>TGR</v>
      </c>
      <c r="Q1462" t="str">
        <v>The Glenrothes Vintage Reserve</v>
      </c>
      <c r="R1462" t="str">
        <v>700ml</v>
      </c>
      <c r="S1462">
        <v>6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</row>
    <row r="1463" spans="11:30" x14ac:dyDescent="0.3">
      <c r="K1463" s="287">
        <v>5</v>
      </c>
      <c r="L1463" t="str">
        <v>28-SPWHI-07000329</v>
      </c>
      <c r="M1463" t="str">
        <v>RC</v>
      </c>
      <c r="N1463" t="str">
        <v>Single Malt Scotch</v>
      </c>
      <c r="O1463" t="str">
        <v>Bruichladdich</v>
      </c>
      <c r="P1463" t="str">
        <v>BLD</v>
      </c>
      <c r="Q1463" t="str">
        <v>Bruichladdich Classic Laddie</v>
      </c>
      <c r="R1463" t="str">
        <v>700ml</v>
      </c>
      <c r="S1463">
        <v>6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</row>
    <row r="1464" spans="11:30" x14ac:dyDescent="0.3">
      <c r="K1464" s="287">
        <v>5</v>
      </c>
      <c r="L1464" t="str">
        <v>28-SPWHI-07009957</v>
      </c>
      <c r="M1464" t="str">
        <v>RC</v>
      </c>
      <c r="N1464" t="str">
        <v>Single Malt Scotch</v>
      </c>
      <c r="O1464" t="str">
        <v>Bruichladdich</v>
      </c>
      <c r="P1464" t="str">
        <v>BLD</v>
      </c>
      <c r="Q1464" t="str">
        <v>Bruichladdich Port Charlotte 10YO</v>
      </c>
      <c r="R1464" t="str">
        <v>700ml</v>
      </c>
      <c r="S1464">
        <v>6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</row>
    <row r="1465" spans="11:30" x14ac:dyDescent="0.3">
      <c r="K1465" s="287">
        <v>5</v>
      </c>
      <c r="L1465" t="str">
        <v>28-SPWHI-07008041</v>
      </c>
      <c r="M1465" t="str">
        <v>RC</v>
      </c>
      <c r="N1465" t="str">
        <v>Single Malt Scotch</v>
      </c>
      <c r="O1465" t="str">
        <v>Bruichladdich</v>
      </c>
      <c r="P1465" t="str">
        <v>BLD</v>
      </c>
      <c r="Q1465" t="str">
        <v>Bruichladdich 18 YO</v>
      </c>
      <c r="R1465" t="str">
        <v>700ml</v>
      </c>
      <c r="S1465">
        <v>6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</row>
    <row r="1466" spans="11:30" x14ac:dyDescent="0.3">
      <c r="K1466" s="287">
        <v>5</v>
      </c>
      <c r="L1466" t="str">
        <v>28-SPWHI-07008102</v>
      </c>
      <c r="M1466" t="str">
        <v>RC</v>
      </c>
      <c r="N1466" t="str">
        <v>Single Malt Scotch</v>
      </c>
      <c r="O1466" t="str">
        <v>Bruichladdich</v>
      </c>
      <c r="P1466" t="str">
        <v>BLD</v>
      </c>
      <c r="Q1466" t="str">
        <v>Bruichladdich 30 YO</v>
      </c>
      <c r="R1466" t="str">
        <v>700ml</v>
      </c>
      <c r="S1466">
        <v>6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</row>
    <row r="1467" spans="11:30" x14ac:dyDescent="0.3">
      <c r="K1467" s="287">
        <v>5</v>
      </c>
      <c r="L1467" t="str">
        <v>28-SPWHI-07002230</v>
      </c>
      <c r="M1467" t="str">
        <v>RC</v>
      </c>
      <c r="N1467" t="str">
        <v>Single Malt Scotch</v>
      </c>
      <c r="O1467" t="str">
        <v>Bruichladdich</v>
      </c>
      <c r="P1467" t="str">
        <v>BLD</v>
      </c>
      <c r="Q1467" t="str">
        <v>Bruichladdich Octomore 10.1</v>
      </c>
      <c r="R1467" t="str">
        <v>700ml</v>
      </c>
      <c r="S1467">
        <v>6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</row>
    <row r="1468" spans="11:30" x14ac:dyDescent="0.3">
      <c r="K1468" s="287">
        <v>5</v>
      </c>
      <c r="L1468" t="str">
        <v>28-SPWHI-07005392</v>
      </c>
      <c r="M1468" t="str">
        <v>RC</v>
      </c>
      <c r="N1468" t="str">
        <v>Single Malt Scotch</v>
      </c>
      <c r="O1468" t="str">
        <v>Bruichladdich</v>
      </c>
      <c r="P1468" t="str">
        <v>BLD</v>
      </c>
      <c r="Q1468" t="str">
        <v>Bruichladdich Octomore 13.1</v>
      </c>
      <c r="R1468" t="str">
        <v>700ml</v>
      </c>
      <c r="S1468">
        <v>6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</row>
    <row r="1469" spans="11:30" x14ac:dyDescent="0.3">
      <c r="K1469" s="287">
        <v>5</v>
      </c>
      <c r="L1469" t="str">
        <v>28-SPWHI-07006474</v>
      </c>
      <c r="M1469" t="str">
        <v>RC</v>
      </c>
      <c r="N1469" t="str">
        <v>Single Malt Scotch</v>
      </c>
      <c r="O1469" t="str">
        <v>Bruichladdich</v>
      </c>
      <c r="P1469" t="str">
        <v>BLD</v>
      </c>
      <c r="Q1469" t="str">
        <v>Bruichladdich Octomore 14.1</v>
      </c>
      <c r="R1469" t="str">
        <v>700ml</v>
      </c>
      <c r="S1469">
        <v>6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</row>
    <row r="1470" spans="11:30" x14ac:dyDescent="0.3">
      <c r="K1470" s="287">
        <v>5</v>
      </c>
      <c r="L1470" t="str">
        <v>28-SPWHI-07006511</v>
      </c>
      <c r="M1470" t="str">
        <v>RC</v>
      </c>
      <c r="N1470" t="str">
        <v>Single Malt Scotch</v>
      </c>
      <c r="O1470" t="str">
        <v>Bruichladdich</v>
      </c>
      <c r="P1470" t="str">
        <v>BLD</v>
      </c>
      <c r="Q1470" t="str">
        <v>Bruichladdich Octomore 14.2</v>
      </c>
      <c r="R1470" t="str">
        <v>700ml</v>
      </c>
      <c r="S1470">
        <v>6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</row>
    <row r="1471" spans="11:30" x14ac:dyDescent="0.3">
      <c r="K1471" s="287">
        <v>5</v>
      </c>
      <c r="L1471" t="str">
        <v>28-SPWHI-07006597</v>
      </c>
      <c r="M1471" t="str">
        <v>RC</v>
      </c>
      <c r="N1471" t="str">
        <v>Single Malt Scotch</v>
      </c>
      <c r="O1471" t="str">
        <v>Bruichladdich</v>
      </c>
      <c r="P1471" t="str">
        <v>BLD</v>
      </c>
      <c r="Q1471" t="str">
        <v>Bruichladdich Octomore 14.3</v>
      </c>
      <c r="R1471" t="str">
        <v>700ml</v>
      </c>
      <c r="S1471">
        <v>6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</row>
    <row r="1472" spans="11:30" x14ac:dyDescent="0.3">
      <c r="K1472" s="287">
        <v>5</v>
      </c>
      <c r="L1472" t="str">
        <v>28-SPWHI-07005538</v>
      </c>
      <c r="M1472" t="str">
        <v>RC</v>
      </c>
      <c r="N1472" t="str">
        <v>Single Malt Scotch</v>
      </c>
      <c r="O1472" t="str">
        <v>Bruichladdich</v>
      </c>
      <c r="P1472" t="str">
        <v>BLD</v>
      </c>
      <c r="Q1472" t="str">
        <v>Bruichladdich Black Art Whisky</v>
      </c>
      <c r="R1472" t="str">
        <v>700ml</v>
      </c>
      <c r="S1472">
        <v>6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</row>
    <row r="1473" spans="11:30" x14ac:dyDescent="0.3">
      <c r="K1473" s="287">
        <v>5</v>
      </c>
      <c r="L1473" t="str">
        <v>46-SPWHI-07000051</v>
      </c>
      <c r="M1473" t="str">
        <v>Campari</v>
      </c>
      <c r="N1473" t="str">
        <v>Single Malt Scotch</v>
      </c>
      <c r="O1473" t="str">
        <v>Glen Grant</v>
      </c>
      <c r="P1473" t="str">
        <v>GGT</v>
      </c>
      <c r="Q1473" t="str">
        <v>Glen Grant Single Malt Arboralis</v>
      </c>
      <c r="R1473" t="str">
        <v>700ml</v>
      </c>
      <c r="S1473">
        <v>6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</row>
    <row r="1474" spans="11:30" x14ac:dyDescent="0.3">
      <c r="K1474" s="287">
        <v>5</v>
      </c>
      <c r="L1474" t="str">
        <v>46-SPWHI-07002976</v>
      </c>
      <c r="M1474" t="str">
        <v>Campari</v>
      </c>
      <c r="N1474" t="str">
        <v>Single Malt Scotch</v>
      </c>
      <c r="O1474" t="str">
        <v>Glen Grant</v>
      </c>
      <c r="P1474" t="str">
        <v>GGT</v>
      </c>
      <c r="Q1474" t="str">
        <v>Glen Grant Single Malt 10YO</v>
      </c>
      <c r="R1474" t="str">
        <v>700ml</v>
      </c>
      <c r="S1474">
        <v>6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</row>
    <row r="1475" spans="11:30" x14ac:dyDescent="0.3">
      <c r="K1475" s="287">
        <v>5</v>
      </c>
      <c r="L1475" t="str">
        <v>46-SPWHI-07000266</v>
      </c>
      <c r="M1475" t="str">
        <v>Campari</v>
      </c>
      <c r="N1475" t="str">
        <v>Single Malt Scotch</v>
      </c>
      <c r="O1475" t="str">
        <v>Glen Grant</v>
      </c>
      <c r="P1475" t="str">
        <v>GGT</v>
      </c>
      <c r="Q1475" t="str">
        <v>Glen Grant Single Malt 12YO</v>
      </c>
      <c r="R1475" t="str">
        <v>700ml</v>
      </c>
      <c r="S1475">
        <v>6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</row>
    <row r="1476" spans="11:30" x14ac:dyDescent="0.3">
      <c r="K1476" s="287">
        <v>5</v>
      </c>
      <c r="L1476" t="str">
        <v>46-SPWHI-07000399</v>
      </c>
      <c r="M1476" t="str">
        <v>Campari</v>
      </c>
      <c r="N1476" t="str">
        <v>Single Malt Scotch</v>
      </c>
      <c r="O1476" t="str">
        <v>Glen Grant</v>
      </c>
      <c r="P1476" t="str">
        <v>GGT</v>
      </c>
      <c r="Q1476" t="str">
        <v>Glen Grant Single Malt 18YO</v>
      </c>
      <c r="R1476" t="str">
        <v>700ml</v>
      </c>
      <c r="S1476">
        <v>6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</row>
    <row r="1477" spans="11:30" x14ac:dyDescent="0.3">
      <c r="K1477" s="287">
        <v>5</v>
      </c>
      <c r="L1477" t="str">
        <v>06-SPWHI-07000096</v>
      </c>
      <c r="M1477" t="str">
        <v>TEG</v>
      </c>
      <c r="N1477" t="str">
        <v>Blended Scotch</v>
      </c>
      <c r="O1477" t="str">
        <v>The Famous Grouse</v>
      </c>
      <c r="P1477" t="str">
        <v>TFG</v>
      </c>
      <c r="Q1477" t="str">
        <v>The Famous Grouse Finest 700ml</v>
      </c>
      <c r="R1477" t="str">
        <v>700ml</v>
      </c>
      <c r="S1477">
        <v>12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</row>
    <row r="1478" spans="11:30" x14ac:dyDescent="0.3">
      <c r="K1478" s="287">
        <v>5</v>
      </c>
      <c r="L1478" t="str">
        <v>06-SPWHI-10001091</v>
      </c>
      <c r="M1478" t="str">
        <v>TEG</v>
      </c>
      <c r="N1478" t="str">
        <v>Blended Scotch</v>
      </c>
      <c r="O1478" t="str">
        <v>The Famous Grouse</v>
      </c>
      <c r="P1478" t="str">
        <v>TFG</v>
      </c>
      <c r="Q1478" t="str">
        <v>The Famous Grouse Finest 1L</v>
      </c>
      <c r="R1478" t="str">
        <v>1000ml</v>
      </c>
      <c r="S1478">
        <v>12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</row>
    <row r="1479" spans="11:30" x14ac:dyDescent="0.3">
      <c r="K1479" s="287">
        <v>5</v>
      </c>
      <c r="L1479" t="str">
        <v>06-SPWHI-07000649</v>
      </c>
      <c r="M1479" t="str">
        <v>TEG</v>
      </c>
      <c r="N1479" t="str">
        <v>Blended Scotch</v>
      </c>
      <c r="O1479" t="str">
        <v>The Famous Grouse</v>
      </c>
      <c r="P1479" t="str">
        <v>TFG</v>
      </c>
      <c r="Q1479" t="str">
        <v>The Famous Grouse Sherry Cask</v>
      </c>
      <c r="R1479" t="str">
        <v>700ml</v>
      </c>
      <c r="S1479">
        <v>6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</row>
    <row r="1480" spans="11:30" x14ac:dyDescent="0.3">
      <c r="K1480" s="287">
        <v>5</v>
      </c>
      <c r="L1480" t="str">
        <v>06-SPWHI-07002675</v>
      </c>
      <c r="M1480" t="str">
        <v>TEG</v>
      </c>
      <c r="N1480" t="str">
        <v>Blended Scotch</v>
      </c>
      <c r="O1480" t="str">
        <v>The Famous Grouse</v>
      </c>
      <c r="P1480" t="str">
        <v>TFG</v>
      </c>
      <c r="Q1480" t="str">
        <v>The Famous Grouse Smoky Black</v>
      </c>
      <c r="R1480" t="str">
        <v>700ml</v>
      </c>
      <c r="S1480">
        <v>6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</row>
    <row r="1481" spans="11:30" x14ac:dyDescent="0.3">
      <c r="K1481" s="287">
        <v>5</v>
      </c>
      <c r="L1481" t="str">
        <v>06-SPWHI-07014082</v>
      </c>
      <c r="M1481" t="str">
        <v>TEG</v>
      </c>
      <c r="N1481" t="str">
        <v>Blended Scotch</v>
      </c>
      <c r="O1481" t="str">
        <v>Naked Malt</v>
      </c>
      <c r="P1481" t="str">
        <v>NAK</v>
      </c>
      <c r="Q1481" t="str">
        <v>Naked Malt Blended Malt Scotch Whisky</v>
      </c>
      <c r="R1481" t="str">
        <v>700ml</v>
      </c>
      <c r="S1481">
        <v>6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</row>
    <row r="1482" spans="11:30" x14ac:dyDescent="0.3">
      <c r="K1482" s="287">
        <v>5</v>
      </c>
      <c r="L1482" t="str">
        <v>23-SPWHI-07000029</v>
      </c>
      <c r="M1482" t="str">
        <v>Proximo</v>
      </c>
      <c r="N1482" t="str">
        <v>Irish Whiskey</v>
      </c>
      <c r="O1482" t="str">
        <v>Bushmills</v>
      </c>
      <c r="P1482" t="str">
        <v>BUM</v>
      </c>
      <c r="Q1482" t="str">
        <v>Bushmills Original Blend</v>
      </c>
      <c r="R1482" t="str">
        <v>700ml</v>
      </c>
      <c r="S1482">
        <v>6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</row>
    <row r="1483" spans="11:30" x14ac:dyDescent="0.3">
      <c r="K1483" s="287">
        <v>5</v>
      </c>
      <c r="L1483" t="str">
        <v>23-SPWHI-07000066</v>
      </c>
      <c r="M1483" t="str">
        <v>Proximo</v>
      </c>
      <c r="N1483" t="str">
        <v>Irish Whiskey</v>
      </c>
      <c r="O1483" t="str">
        <v>Bushmills</v>
      </c>
      <c r="P1483" t="str">
        <v>BUM</v>
      </c>
      <c r="Q1483" t="str">
        <v>Bushmills Black Bush Blend</v>
      </c>
      <c r="R1483" t="str">
        <v>700ml</v>
      </c>
      <c r="S1483">
        <v>6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</row>
    <row r="1484" spans="11:30" x14ac:dyDescent="0.3">
      <c r="K1484" s="287">
        <v>5</v>
      </c>
      <c r="L1484" t="str">
        <v>23-SPWHI-07000031</v>
      </c>
      <c r="M1484" t="str">
        <v>Proximo</v>
      </c>
      <c r="N1484" t="str">
        <v>Irish Whiskey</v>
      </c>
      <c r="O1484" t="str">
        <v>Bushmills</v>
      </c>
      <c r="P1484" t="str">
        <v>BUM</v>
      </c>
      <c r="Q1484" t="str">
        <v>Bushmills Single Malt 10YO</v>
      </c>
      <c r="R1484" t="str">
        <v>700ml</v>
      </c>
      <c r="S1484">
        <v>6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</row>
    <row r="1485" spans="11:30" x14ac:dyDescent="0.3">
      <c r="K1485" s="287">
        <v>5</v>
      </c>
      <c r="L1485" t="str">
        <v>23-SPWHI-07000197</v>
      </c>
      <c r="M1485" t="str">
        <v>Proximo</v>
      </c>
      <c r="N1485" t="str">
        <v>Irish Whiskey</v>
      </c>
      <c r="O1485" t="str">
        <v>Bushmills</v>
      </c>
      <c r="P1485" t="str">
        <v>BUM</v>
      </c>
      <c r="Q1485" t="str">
        <v>Bushmills Single Malt 12YO</v>
      </c>
      <c r="R1485" t="str">
        <v>700ml</v>
      </c>
      <c r="S1485">
        <v>6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</row>
    <row r="1486" spans="11:30" x14ac:dyDescent="0.3">
      <c r="K1486" s="287">
        <v>5</v>
      </c>
      <c r="L1486" t="str">
        <v>23-SPWHI-07005022</v>
      </c>
      <c r="M1486" t="str">
        <v>Proximo</v>
      </c>
      <c r="N1486" t="str">
        <v>Irish Whiskey</v>
      </c>
      <c r="O1486" t="str">
        <v>Bushmills</v>
      </c>
      <c r="P1486" t="str">
        <v>BUM</v>
      </c>
      <c r="Q1486" t="str">
        <v>Bushmills Single Malt 16YO</v>
      </c>
      <c r="R1486" t="str">
        <v>700ml</v>
      </c>
      <c r="S1486">
        <v>6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</row>
    <row r="1487" spans="11:30" x14ac:dyDescent="0.3">
      <c r="K1487" s="287">
        <v>5</v>
      </c>
      <c r="L1487" t="str">
        <v>23-SPWHI-07008268</v>
      </c>
      <c r="M1487" t="str">
        <v>Proximo</v>
      </c>
      <c r="N1487" t="str">
        <v>Irish Whiskey</v>
      </c>
      <c r="O1487" t="str">
        <v>Bushmills</v>
      </c>
      <c r="P1487" t="str">
        <v>BUM</v>
      </c>
      <c r="Q1487" t="str">
        <v>Bushmills Single Malt 21YO</v>
      </c>
      <c r="R1487" t="str">
        <v>700ml</v>
      </c>
      <c r="S1487">
        <v>6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</row>
    <row r="1488" spans="11:30" x14ac:dyDescent="0.3">
      <c r="K1488" s="287">
        <v>5</v>
      </c>
      <c r="L1488" t="str">
        <v>47-SPWHI-07000010</v>
      </c>
      <c r="M1488" t="str">
        <v>Proximo</v>
      </c>
      <c r="N1488" t="str">
        <v>Irish Whiskey</v>
      </c>
      <c r="O1488" t="str">
        <v>The Sexton</v>
      </c>
      <c r="P1488" t="str">
        <v>TST</v>
      </c>
      <c r="Q1488" t="str">
        <v>Sexton Single Malt</v>
      </c>
      <c r="R1488" t="str">
        <v>700ml</v>
      </c>
      <c r="S1488">
        <v>6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</row>
    <row r="1489" spans="11:30" x14ac:dyDescent="0.3">
      <c r="K1489" s="287">
        <v>5</v>
      </c>
      <c r="L1489" t="str">
        <v>37-SPWHI-07003251</v>
      </c>
      <c r="M1489" t="str">
        <v>Campari</v>
      </c>
      <c r="N1489" t="str">
        <v>American Whiskey</v>
      </c>
      <c r="O1489" t="str">
        <v>Wild Turkey</v>
      </c>
      <c r="P1489" t="str">
        <v>WTK</v>
      </c>
      <c r="Q1489" t="str">
        <v>Wild Turkey Aged 8 YO</v>
      </c>
      <c r="R1489" t="str">
        <v>700ml</v>
      </c>
      <c r="S1489">
        <v>12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</row>
    <row r="1490" spans="11:30" x14ac:dyDescent="0.3">
      <c r="K1490" s="287">
        <v>5</v>
      </c>
      <c r="L1490" t="str">
        <v>37-SPWHI-07507508</v>
      </c>
      <c r="M1490" t="str">
        <v>Campari</v>
      </c>
      <c r="N1490" t="str">
        <v>American Whiskey</v>
      </c>
      <c r="O1490" t="str">
        <v>Wild Turkey</v>
      </c>
      <c r="P1490" t="str">
        <v>WTK</v>
      </c>
      <c r="Q1490" t="str">
        <v>Wild Turkey 101 Bourbon</v>
      </c>
      <c r="R1490" t="str">
        <v>750ml</v>
      </c>
      <c r="S1490">
        <v>12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</row>
    <row r="1491" spans="11:30" x14ac:dyDescent="0.3">
      <c r="K1491" s="287">
        <v>5</v>
      </c>
      <c r="L1491" t="str">
        <v>37-SPWHI-07507503</v>
      </c>
      <c r="M1491" t="str">
        <v>Campari</v>
      </c>
      <c r="N1491" t="str">
        <v>American Whiskey</v>
      </c>
      <c r="O1491" t="str">
        <v>Wild Turkey</v>
      </c>
      <c r="P1491" t="str">
        <v>WTK</v>
      </c>
      <c r="Q1491" t="str">
        <v>Wild Turkey Bourbon 750ml</v>
      </c>
      <c r="R1491" t="str">
        <v>750ml</v>
      </c>
      <c r="S1491">
        <v>12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</row>
    <row r="1492" spans="11:30" x14ac:dyDescent="0.3">
      <c r="K1492" s="287">
        <v>5</v>
      </c>
      <c r="L1492" t="str">
        <v>37-SPWHI-10001006</v>
      </c>
      <c r="M1492" t="str">
        <v>Campari</v>
      </c>
      <c r="N1492" t="str">
        <v>American Whiskey</v>
      </c>
      <c r="O1492" t="str">
        <v>Wild Turkey</v>
      </c>
      <c r="P1492" t="str">
        <v>WTK</v>
      </c>
      <c r="Q1492" t="str">
        <v>Wild Turkey Bourbon 1L</v>
      </c>
      <c r="R1492" t="str">
        <v>1000ml</v>
      </c>
      <c r="S1492">
        <v>12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</row>
    <row r="1493" spans="11:30" x14ac:dyDescent="0.3">
      <c r="K1493" s="287">
        <v>5</v>
      </c>
      <c r="L1493" t="str">
        <v>37-SPWHI-07007019</v>
      </c>
      <c r="M1493" t="str">
        <v>Campari</v>
      </c>
      <c r="N1493" t="str">
        <v>American Whiskey</v>
      </c>
      <c r="O1493" t="str">
        <v>Wild Turkey</v>
      </c>
      <c r="P1493" t="str">
        <v>WTK</v>
      </c>
      <c r="Q1493" t="str">
        <v>Wild Turkey Rye 40.5% 700ml</v>
      </c>
      <c r="R1493" t="str">
        <v>700ml</v>
      </c>
      <c r="S1493">
        <v>6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</row>
    <row r="1494" spans="11:30" x14ac:dyDescent="0.3">
      <c r="K1494" s="287">
        <v>5</v>
      </c>
      <c r="L1494" t="str">
        <v>37-SPWHI-07500229</v>
      </c>
      <c r="M1494" t="str">
        <v>Campari</v>
      </c>
      <c r="N1494" t="str">
        <v>American Whiskey</v>
      </c>
      <c r="O1494" t="str">
        <v>Wild Turkey</v>
      </c>
      <c r="P1494" t="str">
        <v>WTK</v>
      </c>
      <c r="Q1494" t="str">
        <v>Wild Turkey Rare Breed Bourbon 54.1%</v>
      </c>
      <c r="R1494" t="str">
        <v>750ml</v>
      </c>
      <c r="S1494">
        <v>6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</row>
    <row r="1495" spans="11:30" x14ac:dyDescent="0.3">
      <c r="K1495" s="287">
        <v>5</v>
      </c>
      <c r="L1495" t="str">
        <v>37-SPWHI-07003268</v>
      </c>
      <c r="M1495" t="str">
        <v>Campari</v>
      </c>
      <c r="N1495" t="str">
        <v>American Whiskey</v>
      </c>
      <c r="O1495" t="str">
        <v>Wild Turkey</v>
      </c>
      <c r="P1495" t="str">
        <v>WTK</v>
      </c>
      <c r="Q1495" t="str">
        <v>Wild Turkey Aged 12 Years GB</v>
      </c>
      <c r="R1495" t="str">
        <v>700ml</v>
      </c>
      <c r="S1495">
        <v>6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</row>
    <row r="1496" spans="11:30" x14ac:dyDescent="0.3">
      <c r="K1496" s="287">
        <v>5</v>
      </c>
      <c r="L1496" t="str">
        <v>37-SPLIQ-07507506</v>
      </c>
      <c r="M1496" t="str">
        <v>Campari</v>
      </c>
      <c r="N1496" t="str">
        <v>American Whiskey</v>
      </c>
      <c r="O1496" t="str">
        <v>Wild Turkey</v>
      </c>
      <c r="P1496" t="str">
        <v>WTK</v>
      </c>
      <c r="Q1496" t="str">
        <v>Wild Turkey American Honey 35.5%</v>
      </c>
      <c r="R1496" t="str">
        <v>750ml</v>
      </c>
      <c r="S1496">
        <v>12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</row>
    <row r="1497" spans="11:30" x14ac:dyDescent="0.3">
      <c r="K1497" s="287">
        <v>5</v>
      </c>
      <c r="L1497" t="str">
        <v>37-WTWHI-07507507</v>
      </c>
      <c r="M1497" t="str">
        <v>Campari</v>
      </c>
      <c r="N1497" t="str">
        <v>American Whiskey</v>
      </c>
      <c r="O1497" t="str">
        <v>Wild Turkey</v>
      </c>
      <c r="P1497" t="str">
        <v>WTK</v>
      </c>
      <c r="Q1497" t="str">
        <v>Wild Turkey Kentucky Spirit Single Barrel</v>
      </c>
      <c r="R1497" t="str">
        <v>750ml</v>
      </c>
      <c r="S1497">
        <v>6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</row>
    <row r="1498" spans="11:30" x14ac:dyDescent="0.3">
      <c r="K1498" s="287">
        <v>5</v>
      </c>
      <c r="L1498" t="str">
        <v>39-SPWHI-07500007</v>
      </c>
      <c r="M1498" t="str">
        <v>Campari</v>
      </c>
      <c r="N1498" t="str">
        <v>American Whiskey</v>
      </c>
      <c r="O1498" t="str">
        <v>Russell's</v>
      </c>
      <c r="P1498" t="str">
        <v>WTK</v>
      </c>
      <c r="Q1498" t="str">
        <v>Russell's Reserve Single Barrel</v>
      </c>
      <c r="R1498" t="str">
        <v>750ml</v>
      </c>
      <c r="S1498">
        <v>6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</row>
    <row r="1499" spans="11:30" x14ac:dyDescent="0.3">
      <c r="K1499" s="287">
        <v>5</v>
      </c>
      <c r="L1499" t="str">
        <v>39-SPWHI-07507509</v>
      </c>
      <c r="M1499" t="str">
        <v>Campari</v>
      </c>
      <c r="N1499" t="str">
        <v>American Whiskey</v>
      </c>
      <c r="O1499" t="str">
        <v>Russell's</v>
      </c>
      <c r="P1499" t="str">
        <v>WTK</v>
      </c>
      <c r="Q1499" t="str">
        <v>Russell's Reserve 10YO</v>
      </c>
      <c r="R1499" t="str">
        <v>750ml</v>
      </c>
      <c r="S1499">
        <v>6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</row>
    <row r="1500" spans="11:30" x14ac:dyDescent="0.3">
      <c r="K1500" s="287">
        <v>5</v>
      </c>
      <c r="L1500" t="str">
        <v>75-SPWHI-07007038</v>
      </c>
      <c r="M1500" t="str">
        <v>Independent</v>
      </c>
      <c r="N1500" t="str">
        <v>American Whiskey</v>
      </c>
      <c r="O1500" t="str">
        <v>Real Mccoy</v>
      </c>
      <c r="P1500" t="str">
        <v>RMC</v>
      </c>
      <c r="Q1500" t="str">
        <v>Real Mccoy Bourbon Whiskey</v>
      </c>
      <c r="R1500" t="str">
        <v>700ml</v>
      </c>
      <c r="S1500">
        <v>12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</row>
    <row r="1501" spans="11:30" x14ac:dyDescent="0.3">
      <c r="K1501" s="287">
        <v>5</v>
      </c>
      <c r="L1501" t="str">
        <v>74-SPWHI-07000029</v>
      </c>
      <c r="M1501" t="str">
        <v>Independent</v>
      </c>
      <c r="N1501" t="str">
        <v>Japanese Whiskey</v>
      </c>
      <c r="O1501" t="str">
        <v>Kaibutsu</v>
      </c>
      <c r="P1501" t="str">
        <v>KAI</v>
      </c>
      <c r="Q1501" t="str">
        <v>Kaibutsu Doragon 43%</v>
      </c>
      <c r="R1501" t="str">
        <v>700ml</v>
      </c>
      <c r="S1501">
        <v>12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</row>
    <row r="1502" spans="11:30" x14ac:dyDescent="0.3">
      <c r="K1502" s="287">
        <v>5</v>
      </c>
      <c r="L1502" t="str">
        <v>74-SPWHI-07000012</v>
      </c>
      <c r="M1502" t="str">
        <v>Independent</v>
      </c>
      <c r="N1502" t="str">
        <v>Japanese Whiskey</v>
      </c>
      <c r="O1502" t="str">
        <v>Kaibutsu</v>
      </c>
      <c r="P1502" t="str">
        <v>KAI</v>
      </c>
      <c r="Q1502" t="str">
        <v>Kaibutsu Monki 43%</v>
      </c>
      <c r="R1502" t="str">
        <v>700ml</v>
      </c>
      <c r="S1502">
        <v>12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</row>
    <row r="1503" spans="11:30" x14ac:dyDescent="0.3">
      <c r="K1503" s="287">
        <v>5</v>
      </c>
      <c r="L1503" t="str">
        <v>45-SPRUM-07000051</v>
      </c>
      <c r="M1503" t="str">
        <v>Campari</v>
      </c>
      <c r="N1503" t="str">
        <v>Cachaca</v>
      </c>
      <c r="O1503" t="str">
        <v>Sagatiba</v>
      </c>
      <c r="P1503" t="str">
        <v>SGT</v>
      </c>
      <c r="Q1503" t="str">
        <v>Sagatiba Cachaca</v>
      </c>
      <c r="R1503" t="str">
        <v>700ml</v>
      </c>
      <c r="S1503">
        <v>6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</row>
    <row r="1504" spans="11:30" x14ac:dyDescent="0.3">
      <c r="K1504" s="287">
        <v>5</v>
      </c>
      <c r="L1504" t="str">
        <v>40-SPRUM-07505400</v>
      </c>
      <c r="M1504" t="str">
        <v>Campari</v>
      </c>
      <c r="N1504" t="str">
        <v>RUM</v>
      </c>
      <c r="O1504" t="str">
        <v>Appleton</v>
      </c>
      <c r="P1504" t="str">
        <v>APT</v>
      </c>
      <c r="Q1504" t="str">
        <v>Appleton White Jamaican</v>
      </c>
      <c r="R1504" t="str">
        <v>750ml</v>
      </c>
      <c r="S1504">
        <v>12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</row>
    <row r="1505" spans="11:30" x14ac:dyDescent="0.3">
      <c r="K1505" s="287">
        <v>5</v>
      </c>
      <c r="L1505" t="str">
        <v>40-SPRUM-07507404</v>
      </c>
      <c r="M1505" t="str">
        <v>Campari</v>
      </c>
      <c r="N1505" t="str">
        <v>RUM</v>
      </c>
      <c r="O1505" t="str">
        <v>Appleton</v>
      </c>
      <c r="P1505" t="str">
        <v>APT</v>
      </c>
      <c r="Q1505" t="str">
        <v>Appleton Special Dark Jamaican</v>
      </c>
      <c r="R1505" t="str">
        <v>750ml</v>
      </c>
      <c r="S1505">
        <v>12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</row>
    <row r="1506" spans="11:30" x14ac:dyDescent="0.3">
      <c r="K1506" s="287">
        <v>5</v>
      </c>
      <c r="L1506" t="str">
        <v>40-SPRUM-07500403</v>
      </c>
      <c r="M1506" t="str">
        <v>Campari</v>
      </c>
      <c r="N1506" t="str">
        <v>RUM</v>
      </c>
      <c r="O1506" t="str">
        <v>Appleton</v>
      </c>
      <c r="P1506" t="str">
        <v>APT</v>
      </c>
      <c r="Q1506" t="str">
        <v>Appleton Estate Reserve Jamaican</v>
      </c>
      <c r="R1506" t="str">
        <v>750ml</v>
      </c>
      <c r="S1506">
        <v>12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</row>
    <row r="1507" spans="11:30" x14ac:dyDescent="0.3">
      <c r="K1507" s="287">
        <v>5</v>
      </c>
      <c r="L1507" t="str">
        <v>40-SPRUM-07503406</v>
      </c>
      <c r="M1507" t="str">
        <v>Campari</v>
      </c>
      <c r="N1507" t="str">
        <v>RUM</v>
      </c>
      <c r="O1507" t="str">
        <v>Appleton</v>
      </c>
      <c r="P1507" t="str">
        <v>APT</v>
      </c>
      <c r="Q1507" t="str">
        <v>Appleton Estate Signature Jamaican Blend</v>
      </c>
      <c r="R1507" t="str">
        <v>750ml</v>
      </c>
      <c r="S1507">
        <v>12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</row>
    <row r="1508" spans="11:30" x14ac:dyDescent="0.3">
      <c r="K1508" s="287">
        <v>5</v>
      </c>
      <c r="L1508" t="str">
        <v>40-SPRUM-07500408</v>
      </c>
      <c r="M1508" t="str">
        <v>Campari</v>
      </c>
      <c r="N1508" t="str">
        <v>RUM</v>
      </c>
      <c r="O1508" t="str">
        <v>Appleton</v>
      </c>
      <c r="P1508" t="str">
        <v>APT</v>
      </c>
      <c r="Q1508" t="str">
        <v>Appleton Estate 12YO Rare Cask</v>
      </c>
      <c r="R1508" t="str">
        <v>750ml</v>
      </c>
      <c r="S1508">
        <v>12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</row>
    <row r="1509" spans="11:30" x14ac:dyDescent="0.3">
      <c r="K1509" s="287">
        <v>5</v>
      </c>
      <c r="L1509" t="str">
        <v>40-SPRUM-07504405</v>
      </c>
      <c r="M1509" t="str">
        <v>Campari</v>
      </c>
      <c r="N1509" t="str">
        <v>RUM</v>
      </c>
      <c r="O1509" t="str">
        <v>Appleton</v>
      </c>
      <c r="P1509" t="str">
        <v>APT</v>
      </c>
      <c r="Q1509" t="str">
        <v>Appleton Estate 21YO Jamaican</v>
      </c>
      <c r="R1509" t="str">
        <v>750ml</v>
      </c>
      <c r="S1509">
        <v>6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</row>
    <row r="1510" spans="11:30" x14ac:dyDescent="0.3">
      <c r="K1510" s="287">
        <v>5</v>
      </c>
      <c r="L1510" t="str">
        <v>40-SPRUM-07502400</v>
      </c>
      <c r="M1510" t="str">
        <v>Campari</v>
      </c>
      <c r="N1510" t="str">
        <v>RUM</v>
      </c>
      <c r="O1510" t="str">
        <v>Appleton</v>
      </c>
      <c r="P1510" t="str">
        <v>APT</v>
      </c>
      <c r="Q1510" t="str">
        <v>Appleton Estate 30YO Jamaican</v>
      </c>
      <c r="R1510" t="str">
        <v>750ml</v>
      </c>
      <c r="S1510">
        <v>6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</row>
    <row r="1511" spans="11:30" x14ac:dyDescent="0.3">
      <c r="K1511" s="287">
        <v>5</v>
      </c>
      <c r="L1511" t="str">
        <v>40-SPRUM-07517404</v>
      </c>
      <c r="M1511" t="str">
        <v>Campari</v>
      </c>
      <c r="N1511" t="str">
        <v>RUM</v>
      </c>
      <c r="O1511" t="str">
        <v>Kingston</v>
      </c>
      <c r="P1511" t="str">
        <v>KIN</v>
      </c>
      <c r="Q1511" t="str">
        <v>Kingston 62 Jamaica Gold Rum</v>
      </c>
      <c r="R1511" t="str">
        <v>750ml</v>
      </c>
      <c r="S1511">
        <v>12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</row>
    <row r="1512" spans="11:30" x14ac:dyDescent="0.3">
      <c r="K1512" s="287">
        <v>5</v>
      </c>
      <c r="L1512" t="str">
        <v>40-SPRUM-07515400</v>
      </c>
      <c r="M1512" t="str">
        <v>Campari</v>
      </c>
      <c r="N1512" t="str">
        <v>RUM</v>
      </c>
      <c r="O1512" t="str">
        <v>Kingston</v>
      </c>
      <c r="P1512" t="str">
        <v>KIN</v>
      </c>
      <c r="Q1512" t="str">
        <v>Kingston 62 Jamaica White Rum</v>
      </c>
      <c r="R1512" t="str">
        <v>750ml</v>
      </c>
      <c r="S1512">
        <v>12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</row>
    <row r="1513" spans="11:30" x14ac:dyDescent="0.3">
      <c r="K1513" s="287">
        <v>5</v>
      </c>
      <c r="L1513" t="str">
        <v>30-SPRUM-07005168</v>
      </c>
      <c r="M1513" t="str">
        <v>RC</v>
      </c>
      <c r="N1513" t="str">
        <v>RUM</v>
      </c>
      <c r="O1513" t="str">
        <v>Mount Gay</v>
      </c>
      <c r="P1513" t="str">
        <v>MGY</v>
      </c>
      <c r="Q1513" t="str">
        <v>Mt Gay Eclipse Barbados</v>
      </c>
      <c r="R1513" t="str">
        <v>700ml</v>
      </c>
      <c r="S1513">
        <v>6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</row>
    <row r="1514" spans="11:30" x14ac:dyDescent="0.3">
      <c r="K1514" s="287">
        <v>5</v>
      </c>
      <c r="L1514" t="str">
        <v>30-SPRUM-07003508</v>
      </c>
      <c r="M1514" t="str">
        <v>RC</v>
      </c>
      <c r="N1514" t="str">
        <v>RUM</v>
      </c>
      <c r="O1514" t="str">
        <v>Mount Gay</v>
      </c>
      <c r="P1514" t="str">
        <v>MGY</v>
      </c>
      <c r="Q1514" t="str">
        <v>Mt Gay Black Barrel Barbados</v>
      </c>
      <c r="R1514" t="str">
        <v>700ml</v>
      </c>
      <c r="S1514">
        <v>6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</row>
    <row r="1515" spans="11:30" x14ac:dyDescent="0.3">
      <c r="K1515" s="287">
        <v>5</v>
      </c>
      <c r="L1515" t="str">
        <v>30-SPRUM-07003502</v>
      </c>
      <c r="M1515" t="str">
        <v>RC</v>
      </c>
      <c r="N1515" t="str">
        <v>RUM</v>
      </c>
      <c r="O1515" t="str">
        <v>Mount Gay</v>
      </c>
      <c r="P1515" t="str">
        <v>MGY</v>
      </c>
      <c r="Q1515" t="str">
        <v>Mt Gay XO Barbados</v>
      </c>
      <c r="R1515" t="str">
        <v>700ml</v>
      </c>
      <c r="S1515">
        <v>6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</row>
    <row r="1516" spans="11:30" x14ac:dyDescent="0.3">
      <c r="K1516" s="287">
        <v>5</v>
      </c>
      <c r="L1516" t="str">
        <v>30-SPRUM-07002463</v>
      </c>
      <c r="M1516" t="str">
        <v>RC</v>
      </c>
      <c r="N1516" t="str">
        <v>RUM</v>
      </c>
      <c r="O1516" t="str">
        <v>Mount Gay</v>
      </c>
      <c r="P1516" t="str">
        <v>MGY</v>
      </c>
      <c r="Q1516" t="str">
        <v>Mt Gay Estate Rum</v>
      </c>
      <c r="R1516" t="str">
        <v>700ml</v>
      </c>
      <c r="S1516">
        <v>6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</row>
    <row r="1517" spans="11:30" x14ac:dyDescent="0.3">
      <c r="K1517" s="287">
        <v>5</v>
      </c>
      <c r="L1517" t="str">
        <v>07-SPRUM-07000534</v>
      </c>
      <c r="M1517" t="str">
        <v>TEG</v>
      </c>
      <c r="N1517" t="str">
        <v>RUM</v>
      </c>
      <c r="O1517" t="str">
        <v>Brugal</v>
      </c>
      <c r="P1517" t="str">
        <v>BRU</v>
      </c>
      <c r="Q1517" t="str">
        <v>Brugal Supremo Blanco White Rum</v>
      </c>
      <c r="R1517" t="str">
        <v>700ml</v>
      </c>
      <c r="S1517">
        <v>12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</row>
    <row r="1518" spans="11:30" x14ac:dyDescent="0.3">
      <c r="K1518" s="287">
        <v>5</v>
      </c>
      <c r="L1518" t="str">
        <v>07-SPRUM-07001468</v>
      </c>
      <c r="M1518" t="str">
        <v>TEG</v>
      </c>
      <c r="N1518" t="str">
        <v>RUM</v>
      </c>
      <c r="O1518" t="str">
        <v>Brugal</v>
      </c>
      <c r="P1518" t="str">
        <v>BRU</v>
      </c>
      <c r="Q1518" t="str">
        <v>Brugal Anejo Superior Rum</v>
      </c>
      <c r="R1518" t="str">
        <v>700ml</v>
      </c>
      <c r="S1518">
        <v>6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</row>
    <row r="1519" spans="11:30" x14ac:dyDescent="0.3">
      <c r="K1519" s="287">
        <v>5</v>
      </c>
      <c r="L1519" t="str">
        <v>07-SPRUM-07002960</v>
      </c>
      <c r="M1519" t="str">
        <v>TEG</v>
      </c>
      <c r="N1519" t="str">
        <v>RUM</v>
      </c>
      <c r="O1519" t="str">
        <v>Brugal</v>
      </c>
      <c r="P1519" t="str">
        <v>BRU</v>
      </c>
      <c r="Q1519" t="str">
        <v>Brugal 1888 Dominican</v>
      </c>
      <c r="R1519" t="str">
        <v>700ml</v>
      </c>
      <c r="S1519">
        <v>6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</row>
    <row r="1520" spans="11:30" x14ac:dyDescent="0.3">
      <c r="K1520" s="287">
        <v>5</v>
      </c>
      <c r="L1520" t="str">
        <v>21-SPRUM-07003069</v>
      </c>
      <c r="M1520" t="str">
        <v>Proximo</v>
      </c>
      <c r="N1520" t="str">
        <v>RUM</v>
      </c>
      <c r="O1520" t="str">
        <v>Kraken</v>
      </c>
      <c r="P1520" t="str">
        <v>KKR</v>
      </c>
      <c r="Q1520" t="str">
        <v>Kraken Black Spiced</v>
      </c>
      <c r="R1520" t="str">
        <v>700ml</v>
      </c>
      <c r="S1520">
        <v>6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</row>
    <row r="1521" spans="11:30" x14ac:dyDescent="0.3">
      <c r="K1521" s="287">
        <v>5</v>
      </c>
      <c r="L1521" t="str">
        <v>63-SPRUM-07000050</v>
      </c>
      <c r="M1521" t="str">
        <v>Independent</v>
      </c>
      <c r="N1521" t="str">
        <v>RUM</v>
      </c>
      <c r="O1521" t="str">
        <v>Matusalem</v>
      </c>
      <c r="P1521" t="str">
        <v>MAT</v>
      </c>
      <c r="Q1521" t="str">
        <v>Matusalem Platino Rum</v>
      </c>
      <c r="R1521" t="str">
        <v>700ml</v>
      </c>
      <c r="S1521">
        <v>6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</row>
    <row r="1522" spans="11:30" x14ac:dyDescent="0.3">
      <c r="K1522" s="287">
        <v>5</v>
      </c>
      <c r="L1522" t="str">
        <v>63-SPRUM-07000053</v>
      </c>
      <c r="M1522" t="str">
        <v>Independent</v>
      </c>
      <c r="N1522" t="str">
        <v>RUM</v>
      </c>
      <c r="O1522" t="str">
        <v>Matusalem</v>
      </c>
      <c r="P1522" t="str">
        <v>MAT</v>
      </c>
      <c r="Q1522" t="str">
        <v>Matusalem Solera 7 Rum</v>
      </c>
      <c r="R1522" t="str">
        <v>700ml</v>
      </c>
      <c r="S1522">
        <v>6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</row>
    <row r="1523" spans="11:30" x14ac:dyDescent="0.3">
      <c r="K1523" s="287">
        <v>5</v>
      </c>
      <c r="L1523" t="str">
        <v>63-SPRUM-07000055</v>
      </c>
      <c r="M1523" t="str">
        <v>Independent</v>
      </c>
      <c r="N1523" t="str">
        <v>RUM</v>
      </c>
      <c r="O1523" t="str">
        <v>Matusalem</v>
      </c>
      <c r="P1523" t="str">
        <v>MAT</v>
      </c>
      <c r="Q1523" t="str">
        <v>Matusalem Gran Reserva 15 Rum</v>
      </c>
      <c r="R1523" t="str">
        <v>700ml</v>
      </c>
      <c r="S1523">
        <v>6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</row>
    <row r="1524" spans="11:30" x14ac:dyDescent="0.3">
      <c r="K1524" s="287">
        <v>5</v>
      </c>
      <c r="L1524" t="str">
        <v>63-SPRUM-07000052</v>
      </c>
      <c r="M1524" t="str">
        <v>Independent</v>
      </c>
      <c r="N1524" t="str">
        <v>RUM</v>
      </c>
      <c r="O1524" t="str">
        <v>Matusalem</v>
      </c>
      <c r="P1524" t="str">
        <v>MAT</v>
      </c>
      <c r="Q1524" t="str">
        <v>Matusalem Gran Reserva 23 Rum</v>
      </c>
      <c r="R1524" t="str">
        <v>700ml</v>
      </c>
      <c r="S1524">
        <v>3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</row>
    <row r="1525" spans="11:30" x14ac:dyDescent="0.3">
      <c r="K1525" s="287">
        <v>5</v>
      </c>
      <c r="L1525" t="str">
        <v>63-SPRUM-07010055</v>
      </c>
      <c r="M1525" t="str">
        <v>Independent</v>
      </c>
      <c r="N1525" t="str">
        <v>RUM</v>
      </c>
      <c r="O1525" t="str">
        <v>Matusalem</v>
      </c>
      <c r="P1525" t="str">
        <v>MAT</v>
      </c>
      <c r="Q1525" t="str">
        <v>Matusalem Gran Reserva Lefebre Rum</v>
      </c>
      <c r="R1525" t="str">
        <v>700ml</v>
      </c>
      <c r="S1525">
        <v>3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</row>
    <row r="1526" spans="11:30" x14ac:dyDescent="0.3">
      <c r="K1526" s="287">
        <v>5</v>
      </c>
      <c r="L1526" t="str">
        <v>63-SPRUM-07000057</v>
      </c>
      <c r="M1526" t="str">
        <v>Independent</v>
      </c>
      <c r="N1526" t="str">
        <v>RUM</v>
      </c>
      <c r="O1526" t="str">
        <v>Matusalem</v>
      </c>
      <c r="P1526" t="str">
        <v>MAT</v>
      </c>
      <c r="Q1526" t="str">
        <v>Matusalem Insolito Rum</v>
      </c>
      <c r="R1526" t="str">
        <v>700ml</v>
      </c>
      <c r="S1526">
        <v>3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</row>
    <row r="1527" spans="11:30" x14ac:dyDescent="0.3">
      <c r="K1527" s="287">
        <v>5</v>
      </c>
      <c r="L1527" t="str">
        <v>24-SPBRA-03758190</v>
      </c>
      <c r="M1527" t="str">
        <v>RC</v>
      </c>
      <c r="N1527" t="str">
        <v>Brandy and Cognac</v>
      </c>
      <c r="O1527" t="str">
        <v>Remy</v>
      </c>
      <c r="P1527" t="str">
        <v>RMM</v>
      </c>
      <c r="Q1527" t="str">
        <v>Remy Martin VSOP 375ml</v>
      </c>
      <c r="R1527" t="str">
        <v>375ml</v>
      </c>
      <c r="S1527">
        <v>12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</row>
    <row r="1528" spans="11:30" x14ac:dyDescent="0.3">
      <c r="K1528" s="287">
        <v>5</v>
      </c>
      <c r="L1528" t="str">
        <v>24-SPBRA-07000427</v>
      </c>
      <c r="M1528" t="str">
        <v>RC</v>
      </c>
      <c r="N1528" t="str">
        <v>Brandy and Cognac</v>
      </c>
      <c r="O1528" t="str">
        <v>Remy</v>
      </c>
      <c r="P1528" t="str">
        <v>RMM</v>
      </c>
      <c r="Q1528" t="str">
        <v>Remy Martin VSOP 700ml</v>
      </c>
      <c r="R1528" t="str">
        <v>700ml</v>
      </c>
      <c r="S1528">
        <v>12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</row>
    <row r="1529" spans="11:30" x14ac:dyDescent="0.3">
      <c r="K1529" s="287">
        <v>5</v>
      </c>
      <c r="L1529" t="str">
        <v>24-SPBRA-07004581</v>
      </c>
      <c r="M1529" t="str">
        <v>RC</v>
      </c>
      <c r="N1529" t="str">
        <v>Brandy and Cognac</v>
      </c>
      <c r="O1529" t="str">
        <v>Remy</v>
      </c>
      <c r="P1529" t="str">
        <v>RMM</v>
      </c>
      <c r="Q1529" t="str">
        <v>Remy Martin XO 700ml</v>
      </c>
      <c r="R1529" t="str">
        <v>700ml</v>
      </c>
      <c r="S1529">
        <v>12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</row>
    <row r="1530" spans="11:30" x14ac:dyDescent="0.3">
      <c r="K1530" s="287">
        <v>5</v>
      </c>
      <c r="L1530" t="str">
        <v>24-SPBRA-07002463</v>
      </c>
      <c r="M1530" t="str">
        <v>RC</v>
      </c>
      <c r="N1530" t="str">
        <v>Brandy and Cognac</v>
      </c>
      <c r="O1530" t="str">
        <v>Remy</v>
      </c>
      <c r="P1530" t="str">
        <v>RMM</v>
      </c>
      <c r="Q1530" t="str">
        <v>Remy Martin XO Night 700ml</v>
      </c>
      <c r="R1530" t="str">
        <v>700ml</v>
      </c>
      <c r="S1530">
        <v>12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</row>
    <row r="1531" spans="11:30" x14ac:dyDescent="0.3">
      <c r="K1531" s="287">
        <v>5</v>
      </c>
      <c r="L1531" t="str">
        <v>24-SPBRA-07005366</v>
      </c>
      <c r="M1531" t="str">
        <v>RC</v>
      </c>
      <c r="N1531" t="str">
        <v>Brandy and Cognac</v>
      </c>
      <c r="O1531" t="str">
        <v>Remy</v>
      </c>
      <c r="P1531" t="str">
        <v>RMM</v>
      </c>
      <c r="Q1531" t="str">
        <v>Remy Martin 1738</v>
      </c>
      <c r="R1531" t="str">
        <v>700ml</v>
      </c>
      <c r="S1531">
        <v>12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</row>
    <row r="1532" spans="11:30" x14ac:dyDescent="0.3">
      <c r="K1532" s="287">
        <v>5</v>
      </c>
      <c r="L1532" t="str">
        <v>27-SPBRA-07007452</v>
      </c>
      <c r="M1532" t="str">
        <v>RC</v>
      </c>
      <c r="N1532" t="str">
        <v>Brandy and Cognac</v>
      </c>
      <c r="O1532" t="str">
        <v>LOUIS XIII</v>
      </c>
      <c r="P1532" t="str">
        <v>RMM</v>
      </c>
      <c r="Q1532" t="str">
        <v>Remy Martin Louis XIII 700ml</v>
      </c>
      <c r="R1532" t="str">
        <v>700ml</v>
      </c>
      <c r="S1532">
        <v>3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</row>
    <row r="1533" spans="11:30" x14ac:dyDescent="0.3">
      <c r="K1533" s="287">
        <v>5</v>
      </c>
      <c r="L1533" t="str">
        <v>27-SPBRA-15008565</v>
      </c>
      <c r="M1533" t="str">
        <v>RC</v>
      </c>
      <c r="N1533" t="str">
        <v>Brandy and Cognac</v>
      </c>
      <c r="O1533" t="str">
        <v>LOUIS XIII</v>
      </c>
      <c r="P1533" t="str">
        <v>RMM</v>
      </c>
      <c r="Q1533" t="str">
        <v>Louis XIII Magnum 1.5L</v>
      </c>
      <c r="R1533" t="str">
        <v>1500ml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</row>
    <row r="1534" spans="11:30" x14ac:dyDescent="0.3">
      <c r="K1534" s="287">
        <v>5</v>
      </c>
      <c r="L1534" t="str">
        <v>27-SPBRA-30008169</v>
      </c>
      <c r="M1534" t="str">
        <v>RC</v>
      </c>
      <c r="N1534" t="str">
        <v>Brandy and Cognac</v>
      </c>
      <c r="O1534" t="str">
        <v>LOUIS XIII</v>
      </c>
      <c r="P1534" t="str">
        <v>RMM</v>
      </c>
      <c r="Q1534" t="str">
        <v>Louis XIII Decanter Jeroboam 3L</v>
      </c>
      <c r="R1534" t="str">
        <v>3000ml</v>
      </c>
      <c r="S1534">
        <v>1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</row>
    <row r="1535" spans="11:30" x14ac:dyDescent="0.3">
      <c r="K1535" s="287">
        <v>5</v>
      </c>
      <c r="L1535" t="str">
        <v>27-SPBRA-60000155</v>
      </c>
      <c r="M1535" t="str">
        <v>RC</v>
      </c>
      <c r="N1535" t="str">
        <v>Brandy and Cognac</v>
      </c>
      <c r="O1535" t="str">
        <v>LOUIS XIII</v>
      </c>
      <c r="P1535" t="str">
        <v>RMM</v>
      </c>
      <c r="Q1535" t="str">
        <v>Louis XIII Mathusalem 6L</v>
      </c>
      <c r="R1535" t="str">
        <v>6000ml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</row>
    <row r="1536" spans="11:30" x14ac:dyDescent="0.3">
      <c r="K1536" s="287">
        <v>5</v>
      </c>
      <c r="L1536" t="str">
        <v>26-SPBRA-07002153</v>
      </c>
      <c r="M1536" t="str">
        <v>RC</v>
      </c>
      <c r="N1536" t="str">
        <v>Brandy and Cognac</v>
      </c>
      <c r="O1536" t="str">
        <v>St Remy</v>
      </c>
      <c r="P1536" t="str">
        <v>RMM</v>
      </c>
      <c r="Q1536" t="str">
        <v>St Remy VSOP</v>
      </c>
      <c r="R1536" t="str">
        <v>700ml</v>
      </c>
      <c r="S1536">
        <v>12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</row>
    <row r="1537" spans="11:30" x14ac:dyDescent="0.3">
      <c r="K1537" s="287">
        <v>5</v>
      </c>
      <c r="L1537" t="str">
        <v>26-SPBRA-07002603</v>
      </c>
      <c r="M1537" t="str">
        <v>RC</v>
      </c>
      <c r="N1537" t="str">
        <v>Brandy and Cognac</v>
      </c>
      <c r="O1537" t="str">
        <v>St Remy</v>
      </c>
      <c r="P1537" t="str">
        <v>RMM</v>
      </c>
      <c r="Q1537" t="str">
        <v>St Remy XO</v>
      </c>
      <c r="R1537" t="str">
        <v>700ml</v>
      </c>
      <c r="S1537">
        <v>12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</row>
    <row r="1538" spans="11:30" x14ac:dyDescent="0.3">
      <c r="K1538" s="287">
        <v>5</v>
      </c>
      <c r="L1538" t="str">
        <v>01-SPVOD-07008530</v>
      </c>
      <c r="M1538" t="str">
        <v>Lucas Bols</v>
      </c>
      <c r="N1538" t="str">
        <v>Vodka</v>
      </c>
      <c r="O1538" t="str">
        <v>Bols Vodka</v>
      </c>
      <c r="P1538" t="str">
        <v>BLV</v>
      </c>
      <c r="Q1538" t="str">
        <v>Bols Vodka 700ml</v>
      </c>
      <c r="R1538" t="str">
        <v>700ml</v>
      </c>
      <c r="S1538">
        <v>12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</row>
    <row r="1539" spans="11:30" x14ac:dyDescent="0.3">
      <c r="K1539" s="287">
        <v>5</v>
      </c>
      <c r="L1539" t="str">
        <v>01-SPVOD-10008547</v>
      </c>
      <c r="M1539" t="str">
        <v>Lucas Bols</v>
      </c>
      <c r="N1539" t="str">
        <v>Vodka</v>
      </c>
      <c r="O1539" t="str">
        <v>Bols Vodka</v>
      </c>
      <c r="P1539" t="str">
        <v>BLV</v>
      </c>
      <c r="Q1539" t="str">
        <v>Bols Vodka 1L</v>
      </c>
      <c r="R1539" t="str">
        <v>1000ml</v>
      </c>
      <c r="S1539">
        <v>6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</row>
    <row r="1540" spans="11:30" x14ac:dyDescent="0.3">
      <c r="K1540" s="287">
        <v>5</v>
      </c>
      <c r="L1540" t="str">
        <v>34-SPVOD-01808261</v>
      </c>
      <c r="M1540" t="str">
        <v>Campari</v>
      </c>
      <c r="N1540" t="str">
        <v>Vodka</v>
      </c>
      <c r="O1540" t="str">
        <v>Skyy</v>
      </c>
      <c r="P1540" t="str">
        <v>SKY</v>
      </c>
      <c r="Q1540" t="str">
        <v>Skyy 180ml</v>
      </c>
      <c r="R1540" t="str">
        <v>180ml</v>
      </c>
      <c r="S1540">
        <v>12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</row>
    <row r="1541" spans="11:30" x14ac:dyDescent="0.3">
      <c r="K1541" s="287">
        <v>5</v>
      </c>
      <c r="L1541" t="str">
        <v>34-SPVOD-07507004</v>
      </c>
      <c r="M1541" t="str">
        <v>Campari</v>
      </c>
      <c r="N1541" t="str">
        <v>Vodka</v>
      </c>
      <c r="O1541" t="str">
        <v>Skyy</v>
      </c>
      <c r="P1541" t="str">
        <v>SKY</v>
      </c>
      <c r="Q1541" t="str">
        <v>Skyy 750ml</v>
      </c>
      <c r="R1541" t="str">
        <v>750ml</v>
      </c>
      <c r="S1541">
        <v>12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</row>
    <row r="1542" spans="11:30" x14ac:dyDescent="0.3">
      <c r="K1542" s="287">
        <v>5</v>
      </c>
      <c r="L1542" t="str">
        <v>34-SPVOD-10001002</v>
      </c>
      <c r="M1542" t="str">
        <v>Campari</v>
      </c>
      <c r="N1542" t="str">
        <v>Vodka</v>
      </c>
      <c r="O1542" t="str">
        <v>Skyy</v>
      </c>
      <c r="P1542" t="str">
        <v>SKY</v>
      </c>
      <c r="Q1542" t="str">
        <v>Skyy 1L</v>
      </c>
      <c r="R1542" t="str">
        <v>1000ml</v>
      </c>
      <c r="S1542">
        <v>12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</row>
    <row r="1543" spans="11:30" x14ac:dyDescent="0.3">
      <c r="K1543" s="287">
        <v>5</v>
      </c>
      <c r="L1543" t="str">
        <v>34-SPVOD-07017004</v>
      </c>
      <c r="M1543" t="str">
        <v>Campari</v>
      </c>
      <c r="N1543" t="str">
        <v>Vodka</v>
      </c>
      <c r="O1543" t="str">
        <v>Skyy</v>
      </c>
      <c r="P1543" t="str">
        <v>SKY</v>
      </c>
      <c r="Q1543" t="str">
        <v>Skyy Neptune</v>
      </c>
      <c r="R1543" t="str">
        <v>700ml</v>
      </c>
      <c r="S1543">
        <v>12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</row>
    <row r="1544" spans="11:30" x14ac:dyDescent="0.3">
      <c r="K1544" s="287">
        <v>5</v>
      </c>
      <c r="L1544" t="str">
        <v>34-SPLIQ-07007012</v>
      </c>
      <c r="M1544" t="str">
        <v>Campari</v>
      </c>
      <c r="N1544" t="str">
        <v>Vodka</v>
      </c>
      <c r="O1544" t="str">
        <v>Skyy</v>
      </c>
      <c r="P1544" t="str">
        <v>SKY</v>
      </c>
      <c r="Q1544" t="str">
        <v>Skyy Citrus</v>
      </c>
      <c r="R1544" t="str">
        <v>700ml</v>
      </c>
      <c r="S1544">
        <v>6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</row>
    <row r="1545" spans="11:30" x14ac:dyDescent="0.3">
      <c r="K1545" s="287">
        <v>5</v>
      </c>
      <c r="L1545" t="str">
        <v>34-SPLIQ-07007036</v>
      </c>
      <c r="M1545" t="str">
        <v>Campari</v>
      </c>
      <c r="N1545" t="str">
        <v>Vodka</v>
      </c>
      <c r="O1545" t="str">
        <v>Skyy</v>
      </c>
      <c r="P1545" t="str">
        <v>SKY</v>
      </c>
      <c r="Q1545" t="str">
        <v>Skyy Raspberry</v>
      </c>
      <c r="R1545" t="str">
        <v>700ml</v>
      </c>
      <c r="S1545">
        <v>6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</row>
    <row r="1546" spans="11:30" x14ac:dyDescent="0.3">
      <c r="K1546" s="287">
        <v>5</v>
      </c>
      <c r="L1546" t="str">
        <v>34-SPLIQ-07007050</v>
      </c>
      <c r="M1546" t="str">
        <v>Campari</v>
      </c>
      <c r="N1546" t="str">
        <v>Vodka</v>
      </c>
      <c r="O1546" t="str">
        <v>Skyy</v>
      </c>
      <c r="P1546" t="str">
        <v>SKY</v>
      </c>
      <c r="Q1546" t="str">
        <v>Skyy Passionfruit</v>
      </c>
      <c r="R1546" t="str">
        <v>700ml</v>
      </c>
      <c r="S1546">
        <v>6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</row>
    <row r="1547" spans="11:30" x14ac:dyDescent="0.3">
      <c r="K1547" s="287">
        <v>5</v>
      </c>
      <c r="L1547" t="str">
        <v>34-SPVOD-07001021</v>
      </c>
      <c r="M1547" t="str">
        <v>Campari</v>
      </c>
      <c r="N1547" t="str">
        <v>Vodka</v>
      </c>
      <c r="O1547" t="str">
        <v>Skyy</v>
      </c>
      <c r="P1547" t="str">
        <v>SKY</v>
      </c>
      <c r="Q1547" t="str">
        <v>Skyy 90 Luxury</v>
      </c>
      <c r="R1547" t="str">
        <v>700ml</v>
      </c>
      <c r="S1547">
        <v>6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</row>
    <row r="1548" spans="11:30" x14ac:dyDescent="0.3">
      <c r="K1548" s="287">
        <v>5</v>
      </c>
      <c r="L1548" t="str">
        <v>65-SPVOD-07507828</v>
      </c>
      <c r="M1548" t="str">
        <v>Proximo</v>
      </c>
      <c r="N1548" t="str">
        <v>Vodka</v>
      </c>
      <c r="O1548" t="str">
        <v>Hangar</v>
      </c>
      <c r="P1548" t="str">
        <v>HG1</v>
      </c>
      <c r="Q1548" t="str">
        <v>Hangar 1 Straight Vodka</v>
      </c>
      <c r="R1548" t="str">
        <v>750ml</v>
      </c>
      <c r="S1548">
        <v>12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</row>
    <row r="1549" spans="11:30" x14ac:dyDescent="0.3">
      <c r="K1549" s="287">
        <v>5</v>
      </c>
      <c r="L1549" t="str">
        <v>65-SPVOD-07507842</v>
      </c>
      <c r="M1549" t="str">
        <v>Proximo</v>
      </c>
      <c r="N1549" t="str">
        <v>Vodka</v>
      </c>
      <c r="O1549" t="str">
        <v>Hangar</v>
      </c>
      <c r="P1549" t="str">
        <v>HG1</v>
      </c>
      <c r="Q1549" t="str">
        <v>Hangar 1 Buddha'S Hand Citron Vodka</v>
      </c>
      <c r="R1549" t="str">
        <v>750ml</v>
      </c>
      <c r="S1549">
        <v>12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</row>
    <row r="1550" spans="11:30" x14ac:dyDescent="0.3">
      <c r="K1550" s="287">
        <v>5</v>
      </c>
      <c r="L1550" t="str">
        <v>65-SPVOD-07507866</v>
      </c>
      <c r="M1550" t="str">
        <v>Proximo</v>
      </c>
      <c r="N1550" t="str">
        <v>Vodka</v>
      </c>
      <c r="O1550" t="str">
        <v>Hangar</v>
      </c>
      <c r="P1550" t="str">
        <v>HG1</v>
      </c>
      <c r="Q1550" t="str">
        <v>Hangar 1 Mandarin Blossom Vodka</v>
      </c>
      <c r="R1550" t="str">
        <v>750ml</v>
      </c>
      <c r="S1550">
        <v>12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</row>
    <row r="1551" spans="11:30" x14ac:dyDescent="0.3">
      <c r="K1551" s="287">
        <v>5</v>
      </c>
      <c r="L1551" t="str">
        <v>65-SPVOD-07507361</v>
      </c>
      <c r="M1551" t="str">
        <v>Proximo</v>
      </c>
      <c r="N1551" t="str">
        <v>Vodka</v>
      </c>
      <c r="O1551" t="str">
        <v>Hangar</v>
      </c>
      <c r="P1551" t="str">
        <v>HG1</v>
      </c>
      <c r="Q1551" t="str">
        <v>Hangar 1 Rose Vodka</v>
      </c>
      <c r="R1551" t="str">
        <v>750ml</v>
      </c>
      <c r="S1551">
        <v>12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</row>
    <row r="1552" spans="11:30" x14ac:dyDescent="0.3">
      <c r="K1552" s="287">
        <v>5</v>
      </c>
      <c r="L1552" t="str">
        <v>48-SPVOD-02000045</v>
      </c>
      <c r="M1552" t="str">
        <v>Independent</v>
      </c>
      <c r="N1552" t="str">
        <v>Vodka</v>
      </c>
      <c r="O1552" t="str">
        <v>Tito's</v>
      </c>
      <c r="P1552" t="str">
        <v>TTO</v>
      </c>
      <c r="Q1552" t="str">
        <v>Tito's Vodka 200ml</v>
      </c>
      <c r="R1552" t="str">
        <v>200ml</v>
      </c>
      <c r="S1552">
        <v>24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</row>
    <row r="1553" spans="11:30" x14ac:dyDescent="0.3">
      <c r="K1553" s="287">
        <v>5</v>
      </c>
      <c r="L1553" t="str">
        <v>48-SPVOD-07500027</v>
      </c>
      <c r="M1553" t="str">
        <v>Independent</v>
      </c>
      <c r="N1553" t="str">
        <v>Vodka</v>
      </c>
      <c r="O1553" t="str">
        <v>Tito's</v>
      </c>
      <c r="P1553" t="str">
        <v>TTO</v>
      </c>
      <c r="Q1553" t="str">
        <v>Tito's Vodka 750ml</v>
      </c>
      <c r="R1553" t="str">
        <v>750ml</v>
      </c>
      <c r="S1553">
        <v>12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</row>
    <row r="1554" spans="11:30" x14ac:dyDescent="0.3">
      <c r="K1554" s="287">
        <v>5</v>
      </c>
      <c r="L1554" t="str">
        <v>48-SPVOD-10000010</v>
      </c>
      <c r="M1554" t="str">
        <v>Independent</v>
      </c>
      <c r="N1554" t="str">
        <v>Vodka</v>
      </c>
      <c r="O1554" t="str">
        <v>Tito's</v>
      </c>
      <c r="P1554" t="str">
        <v>TTO</v>
      </c>
      <c r="Q1554" t="str">
        <v>Tito's Vodka 1L</v>
      </c>
      <c r="R1554" t="str">
        <v>1000ml</v>
      </c>
      <c r="S1554">
        <v>12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</row>
    <row r="1555" spans="11:30" x14ac:dyDescent="0.3">
      <c r="K1555" s="287">
        <v>5</v>
      </c>
      <c r="L1555" t="str">
        <v>48-SPVOD-17500034</v>
      </c>
      <c r="M1555" t="str">
        <v>Independent</v>
      </c>
      <c r="N1555" t="str">
        <v>Vodka</v>
      </c>
      <c r="O1555" t="str">
        <v>Tito's</v>
      </c>
      <c r="P1555" t="str">
        <v>TTO</v>
      </c>
      <c r="Q1555" t="str">
        <v>Tito's Vodka 1.75L</v>
      </c>
      <c r="R1555" t="str">
        <v>1750ml</v>
      </c>
      <c r="S1555">
        <v>6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</row>
    <row r="1556" spans="11:30" x14ac:dyDescent="0.3">
      <c r="K1556" s="287">
        <v>5</v>
      </c>
      <c r="L1556" t="str">
        <v>01-SPGIN-07003727</v>
      </c>
      <c r="M1556" t="str">
        <v>Lucas Bols</v>
      </c>
      <c r="N1556" t="str">
        <v>GIN</v>
      </c>
      <c r="O1556" t="str">
        <v>Bols Gin</v>
      </c>
      <c r="P1556" t="str">
        <v>SVT</v>
      </c>
      <c r="Q1556" t="str">
        <v>Bols Silvertop Dutch</v>
      </c>
      <c r="R1556" t="str">
        <v>700ml</v>
      </c>
      <c r="S1556">
        <v>6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</row>
    <row r="1557" spans="11:30" x14ac:dyDescent="0.3">
      <c r="K1557" s="287">
        <v>5</v>
      </c>
      <c r="L1557" t="str">
        <v>33-SPGIN-07507509</v>
      </c>
      <c r="M1557" t="str">
        <v>Campari</v>
      </c>
      <c r="N1557" t="str">
        <v>GIN</v>
      </c>
      <c r="O1557" t="str">
        <v>Bulldog</v>
      </c>
      <c r="P1557" t="str">
        <v>BUL</v>
      </c>
      <c r="Q1557" t="str">
        <v>Bulldog London Dry 750ml</v>
      </c>
      <c r="R1557" t="str">
        <v>750ml</v>
      </c>
      <c r="S1557">
        <v>6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</row>
    <row r="1558" spans="11:30" x14ac:dyDescent="0.3">
      <c r="K1558" s="287">
        <v>5</v>
      </c>
      <c r="L1558" t="str">
        <v>33-SPGIN-10002048</v>
      </c>
      <c r="M1558" t="str">
        <v>Campari</v>
      </c>
      <c r="N1558" t="str">
        <v>GIN</v>
      </c>
      <c r="O1558" t="str">
        <v>Bulldog</v>
      </c>
      <c r="P1558" t="str">
        <v>BUL</v>
      </c>
      <c r="Q1558" t="str">
        <v>Bulldog London Dry 1L</v>
      </c>
      <c r="R1558" t="str">
        <v>1000ml</v>
      </c>
      <c r="S1558">
        <v>6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</row>
    <row r="1559" spans="11:30" x14ac:dyDescent="0.3">
      <c r="K1559" s="287">
        <v>5</v>
      </c>
      <c r="L1559" t="str">
        <v>59-SPGIN-10000065</v>
      </c>
      <c r="M1559" t="str">
        <v>Campari</v>
      </c>
      <c r="N1559" t="str">
        <v>GIN</v>
      </c>
      <c r="O1559" t="str">
        <v>Bickens</v>
      </c>
      <c r="P1559" t="str">
        <v>BIC</v>
      </c>
      <c r="Q1559" t="str">
        <v>Bickens London Dry Gin</v>
      </c>
      <c r="R1559" t="str">
        <v>1000ml</v>
      </c>
      <c r="S1559">
        <v>6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</row>
    <row r="1560" spans="11:30" x14ac:dyDescent="0.3">
      <c r="K1560" s="287">
        <v>5</v>
      </c>
      <c r="L1560" t="str">
        <v>22-SPGIN-07000693</v>
      </c>
      <c r="M1560" t="str">
        <v>Proximo</v>
      </c>
      <c r="N1560" t="str">
        <v>GIN</v>
      </c>
      <c r="O1560" t="str">
        <v>Boodles</v>
      </c>
      <c r="P1560" t="str">
        <v>BOD</v>
      </c>
      <c r="Q1560" t="str">
        <v>Boodles London Dry</v>
      </c>
      <c r="R1560" t="str">
        <v>700ml</v>
      </c>
      <c r="S1560">
        <v>6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</row>
    <row r="1561" spans="11:30" x14ac:dyDescent="0.3">
      <c r="K1561" s="287">
        <v>5</v>
      </c>
      <c r="L1561" t="str">
        <v>13-SPGIN-07006017</v>
      </c>
      <c r="M1561" t="str">
        <v>TEG</v>
      </c>
      <c r="N1561" t="str">
        <v>GIN</v>
      </c>
      <c r="O1561" t="str">
        <v>No.3 London Dry</v>
      </c>
      <c r="P1561" t="str">
        <v>NO3</v>
      </c>
      <c r="Q1561" t="str">
        <v>No.3 London Dry</v>
      </c>
      <c r="R1561" t="str">
        <v>700ml</v>
      </c>
      <c r="S1561">
        <v>6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</row>
    <row r="1562" spans="11:30" x14ac:dyDescent="0.3">
      <c r="K1562" s="287">
        <v>5</v>
      </c>
      <c r="L1562" t="str">
        <v>03-SPGIN-07006598</v>
      </c>
      <c r="M1562" t="str">
        <v>Lucas Bols</v>
      </c>
      <c r="N1562" t="str">
        <v>GIN</v>
      </c>
      <c r="O1562" t="str">
        <v>Damrak</v>
      </c>
      <c r="P1562" t="str">
        <v>DAM</v>
      </c>
      <c r="Q1562" t="str">
        <v>Damrak Dutch</v>
      </c>
      <c r="R1562" t="str">
        <v>700ml</v>
      </c>
      <c r="S1562">
        <v>6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</row>
    <row r="1563" spans="11:30" x14ac:dyDescent="0.3">
      <c r="K1563" s="287">
        <v>5</v>
      </c>
      <c r="L1563" t="str">
        <v>01-SPGIN-07008005</v>
      </c>
      <c r="M1563" t="str">
        <v>Lucas Bols</v>
      </c>
      <c r="N1563" t="str">
        <v>GIN</v>
      </c>
      <c r="O1563" t="str">
        <v>Bols Gin</v>
      </c>
      <c r="P1563" t="str">
        <v>BLG</v>
      </c>
      <c r="Q1563" t="str">
        <v>Bols Dutch Genever</v>
      </c>
      <c r="R1563" t="str">
        <v>700ml</v>
      </c>
      <c r="S1563">
        <v>6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</row>
    <row r="1564" spans="11:30" x14ac:dyDescent="0.3">
      <c r="K1564" s="287">
        <v>5</v>
      </c>
      <c r="L1564" t="str">
        <v>03-SPGIN-07504125</v>
      </c>
      <c r="M1564" t="str">
        <v>Lucas Bols</v>
      </c>
      <c r="N1564" t="str">
        <v>GIN</v>
      </c>
      <c r="O1564" t="str">
        <v>Henkes</v>
      </c>
      <c r="P1564" t="str">
        <v>HEK</v>
      </c>
      <c r="Q1564" t="str">
        <v>Henkes Gin</v>
      </c>
      <c r="R1564" t="str">
        <v>750ml</v>
      </c>
      <c r="S1564">
        <v>6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</row>
    <row r="1565" spans="11:30" x14ac:dyDescent="0.3">
      <c r="K1565" s="287">
        <v>5</v>
      </c>
      <c r="L1565" t="str">
        <v>29-SPGIN-07000602</v>
      </c>
      <c r="M1565" t="str">
        <v>RC</v>
      </c>
      <c r="N1565" t="str">
        <v>GIN</v>
      </c>
      <c r="O1565" t="str">
        <v>Botanist</v>
      </c>
      <c r="P1565" t="str">
        <v>BOT</v>
      </c>
      <c r="Q1565" t="str">
        <v>The Botanist Islay Scotland</v>
      </c>
      <c r="R1565" t="str">
        <v>700ml</v>
      </c>
      <c r="S1565">
        <v>6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</row>
    <row r="1566" spans="11:30" x14ac:dyDescent="0.3">
      <c r="K1566" s="287">
        <v>5</v>
      </c>
      <c r="L1566" t="str">
        <v>29-SPGIN-07008423</v>
      </c>
      <c r="M1566" t="str">
        <v>RC</v>
      </c>
      <c r="N1566" t="str">
        <v>GIN</v>
      </c>
      <c r="O1566" t="str">
        <v>Botanist</v>
      </c>
      <c r="P1566" t="str">
        <v>BOT</v>
      </c>
      <c r="Q1566" t="str">
        <v>The Botanist Islay Cask Rested Gin</v>
      </c>
      <c r="R1566" t="str">
        <v>700ml</v>
      </c>
      <c r="S1566">
        <v>6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</row>
    <row r="1567" spans="11:30" x14ac:dyDescent="0.3">
      <c r="K1567" s="287">
        <v>5</v>
      </c>
      <c r="L1567" t="str">
        <v>29-SPGIN-07008683</v>
      </c>
      <c r="M1567" t="str">
        <v>RC</v>
      </c>
      <c r="N1567" t="str">
        <v>GIN</v>
      </c>
      <c r="O1567" t="str">
        <v>Botanist</v>
      </c>
      <c r="P1567" t="str">
        <v>BOT</v>
      </c>
      <c r="Q1567" t="str">
        <v>The Botanist Islay Cask Aged Gin</v>
      </c>
      <c r="R1567" t="str">
        <v>700ml</v>
      </c>
      <c r="S1567">
        <v>6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</row>
    <row r="1568" spans="11:30" x14ac:dyDescent="0.3">
      <c r="K1568" s="287">
        <v>5</v>
      </c>
      <c r="L1568" t="str">
        <v>16-SPGIN-07000194</v>
      </c>
      <c r="M1568" t="str">
        <v>Independent</v>
      </c>
      <c r="N1568" t="str">
        <v>GIN</v>
      </c>
      <c r="O1568" t="str">
        <v>Four Pillars</v>
      </c>
      <c r="P1568" t="str">
        <v>FPL</v>
      </c>
      <c r="Q1568" t="str">
        <v>Four Pillars Rare Dry Australian</v>
      </c>
      <c r="R1568" t="str">
        <v>700ml</v>
      </c>
      <c r="S1568">
        <v>6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</row>
    <row r="1569" spans="11:30" x14ac:dyDescent="0.3">
      <c r="K1569" s="287">
        <v>5</v>
      </c>
      <c r="L1569" t="str">
        <v>16-SPGIN-07001741</v>
      </c>
      <c r="M1569" t="str">
        <v>Independent</v>
      </c>
      <c r="N1569" t="str">
        <v>GIN</v>
      </c>
      <c r="O1569" t="str">
        <v>Four Pillars</v>
      </c>
      <c r="P1569" t="str">
        <v>FPL</v>
      </c>
      <c r="Q1569" t="str">
        <v>Four Pillars Fresh Yuzu</v>
      </c>
      <c r="R1569" t="str">
        <v>700ml</v>
      </c>
      <c r="S1569">
        <v>6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</row>
    <row r="1570" spans="11:30" x14ac:dyDescent="0.3">
      <c r="K1570" s="287">
        <v>5</v>
      </c>
      <c r="L1570" t="str">
        <v>16-SPGIN-07000256</v>
      </c>
      <c r="M1570" t="str">
        <v>Independent</v>
      </c>
      <c r="N1570" t="str">
        <v>GIN</v>
      </c>
      <c r="O1570" t="str">
        <v>Four Pillars</v>
      </c>
      <c r="P1570" t="str">
        <v>FPL</v>
      </c>
      <c r="Q1570" t="str">
        <v>Four Pillars Bloody Shiraz Australian</v>
      </c>
      <c r="R1570" t="str">
        <v>700ml</v>
      </c>
      <c r="S1570">
        <v>6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</row>
    <row r="1571" spans="11:30" x14ac:dyDescent="0.3">
      <c r="K1571" s="287">
        <v>5</v>
      </c>
      <c r="L1571" t="str">
        <v>16-SPGIN-07000263</v>
      </c>
      <c r="M1571" t="str">
        <v>Independent</v>
      </c>
      <c r="N1571" t="str">
        <v>GIN</v>
      </c>
      <c r="O1571" t="str">
        <v>Four Pillars</v>
      </c>
      <c r="P1571" t="str">
        <v>FPL</v>
      </c>
      <c r="Q1571" t="str">
        <v>Four Pillars Spiced Negroni Australian</v>
      </c>
      <c r="R1571" t="str">
        <v>700ml</v>
      </c>
      <c r="S1571">
        <v>6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</row>
    <row r="1572" spans="11:30" x14ac:dyDescent="0.3">
      <c r="K1572" s="287">
        <v>5</v>
      </c>
      <c r="L1572" t="str">
        <v>16-SPGIN-07000157</v>
      </c>
      <c r="M1572" t="str">
        <v>Independent</v>
      </c>
      <c r="N1572" t="str">
        <v>GIN</v>
      </c>
      <c r="O1572" t="str">
        <v>Four Pillars</v>
      </c>
      <c r="P1572" t="str">
        <v>FPL</v>
      </c>
      <c r="Q1572" t="str">
        <v>Four Pillars Barrel Aged Australian</v>
      </c>
      <c r="R1572" t="str">
        <v>700ml</v>
      </c>
      <c r="S1572">
        <v>6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</row>
    <row r="1573" spans="11:30" x14ac:dyDescent="0.3">
      <c r="K1573" s="287">
        <v>5</v>
      </c>
      <c r="L1573" t="str">
        <v>16-SPGIN-07000648</v>
      </c>
      <c r="M1573" t="str">
        <v>Independent</v>
      </c>
      <c r="N1573" t="str">
        <v>GIN</v>
      </c>
      <c r="O1573" t="str">
        <v>Four Pillars</v>
      </c>
      <c r="P1573" t="str">
        <v>FPL</v>
      </c>
      <c r="Q1573" t="str">
        <v>Four Pillars Navy Strength Australian</v>
      </c>
      <c r="R1573" t="str">
        <v>700ml</v>
      </c>
      <c r="S1573">
        <v>6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</row>
    <row r="1574" spans="11:30" x14ac:dyDescent="0.3">
      <c r="K1574" s="287">
        <v>5</v>
      </c>
      <c r="L1574" t="str">
        <v>16-SPGIN-07000348</v>
      </c>
      <c r="M1574" t="str">
        <v>Independent</v>
      </c>
      <c r="N1574" t="str">
        <v>GIN</v>
      </c>
      <c r="O1574" t="str">
        <v>Four Pillars</v>
      </c>
      <c r="P1574" t="str">
        <v>FPL</v>
      </c>
      <c r="Q1574" t="str">
        <v>Four Pillars Australian Christmas</v>
      </c>
      <c r="R1574" t="str">
        <v>700ml</v>
      </c>
      <c r="S1574">
        <v>6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</row>
    <row r="1575" spans="11:30" x14ac:dyDescent="0.3">
      <c r="K1575" s="287">
        <v>5</v>
      </c>
      <c r="L1575" t="str">
        <v>67-SPGIN-07007296</v>
      </c>
      <c r="M1575" t="str">
        <v>Independent</v>
      </c>
      <c r="N1575" t="str">
        <v>GIN</v>
      </c>
      <c r="O1575" t="str">
        <v>Lady Trieu</v>
      </c>
      <c r="P1575" t="str">
        <v>LDT</v>
      </c>
      <c r="Q1575" t="str">
        <v>Lady Trieu Contemporary Gin</v>
      </c>
      <c r="R1575" t="str">
        <v>700ml</v>
      </c>
      <c r="S1575">
        <v>6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</row>
    <row r="1576" spans="11:30" x14ac:dyDescent="0.3">
      <c r="K1576" s="287">
        <v>5</v>
      </c>
      <c r="L1576" t="str">
        <v>67-SPGIN-07007265</v>
      </c>
      <c r="M1576" t="str">
        <v>Independent</v>
      </c>
      <c r="N1576" t="str">
        <v>GIN</v>
      </c>
      <c r="O1576" t="str">
        <v>Lady Trieu</v>
      </c>
      <c r="P1576" t="str">
        <v>LDT</v>
      </c>
      <c r="Q1576" t="str">
        <v>Lady Trieu Dalat Flowerbomb Gin</v>
      </c>
      <c r="R1576" t="str">
        <v>700ml</v>
      </c>
      <c r="S1576">
        <v>6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</row>
    <row r="1577" spans="11:30" x14ac:dyDescent="0.3">
      <c r="K1577" s="287">
        <v>5</v>
      </c>
      <c r="L1577" t="str">
        <v>67-SPGIN-07007272</v>
      </c>
      <c r="M1577" t="str">
        <v>Independent</v>
      </c>
      <c r="N1577" t="str">
        <v>GIN</v>
      </c>
      <c r="O1577" t="str">
        <v>Lady Trieu</v>
      </c>
      <c r="P1577" t="str">
        <v>LDT</v>
      </c>
      <c r="Q1577" t="str">
        <v>Lady Trieu Hoi An Spice Road Gin</v>
      </c>
      <c r="R1577" t="str">
        <v>700ml</v>
      </c>
      <c r="S1577">
        <v>6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</row>
    <row r="1578" spans="11:30" x14ac:dyDescent="0.3">
      <c r="K1578" s="287">
        <v>5</v>
      </c>
      <c r="L1578" t="str">
        <v>67-SPGIN-02007163</v>
      </c>
      <c r="M1578" t="str">
        <v>Independent</v>
      </c>
      <c r="N1578" t="str">
        <v>GIN</v>
      </c>
      <c r="O1578" t="str">
        <v>Lady Trieu</v>
      </c>
      <c r="P1578" t="str">
        <v>LDT</v>
      </c>
      <c r="Q1578" t="str">
        <v>Lady Trieu Mekong Delta Dry Gin 200ml</v>
      </c>
      <c r="R1578" t="str">
        <v>200ml</v>
      </c>
      <c r="S1578">
        <v>12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</row>
    <row r="1579" spans="11:30" x14ac:dyDescent="0.3">
      <c r="K1579" s="287">
        <v>5</v>
      </c>
      <c r="L1579" t="str">
        <v>67-SPGIN-07007258</v>
      </c>
      <c r="M1579" t="str">
        <v>Independent</v>
      </c>
      <c r="N1579" t="str">
        <v>GIN</v>
      </c>
      <c r="O1579" t="str">
        <v>Lady Trieu</v>
      </c>
      <c r="P1579" t="str">
        <v>LDT</v>
      </c>
      <c r="Q1579" t="str">
        <v>Lady Trieu Mekong Delta Dry Gin</v>
      </c>
      <c r="R1579" t="str">
        <v>700ml</v>
      </c>
      <c r="S1579">
        <v>6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</row>
    <row r="1580" spans="11:30" x14ac:dyDescent="0.3">
      <c r="K1580" s="287">
        <v>5</v>
      </c>
      <c r="L1580" t="str">
        <v>67-SPGIN-07007289</v>
      </c>
      <c r="M1580" t="str">
        <v>Independent</v>
      </c>
      <c r="N1580" t="str">
        <v>GIN</v>
      </c>
      <c r="O1580" t="str">
        <v>Lady Trieu</v>
      </c>
      <c r="P1580" t="str">
        <v>LDT</v>
      </c>
      <c r="Q1580" t="str">
        <v>Lady Trieu Sapa Citrus Tea Gin</v>
      </c>
      <c r="R1580" t="str">
        <v>700ml</v>
      </c>
      <c r="S1580">
        <v>6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</row>
    <row r="1581" spans="11:30" x14ac:dyDescent="0.3">
      <c r="K1581" s="287">
        <v>5</v>
      </c>
      <c r="L1581" t="str">
        <v>67-SPGIN-07007248</v>
      </c>
      <c r="M1581" t="str">
        <v>Independent</v>
      </c>
      <c r="N1581" t="str">
        <v>GIN</v>
      </c>
      <c r="O1581" t="str">
        <v>Lady Trieu</v>
      </c>
      <c r="P1581" t="str">
        <v>LDT</v>
      </c>
      <c r="Q1581" t="str">
        <v>Lady Trieu King Orange Gin</v>
      </c>
      <c r="R1581" t="str">
        <v>700ml</v>
      </c>
      <c r="S1581">
        <v>6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</row>
    <row r="1582" spans="11:30" x14ac:dyDescent="0.3">
      <c r="K1582" s="287">
        <v>5</v>
      </c>
      <c r="L1582" t="str">
        <v>49-SPMEZ-07501154</v>
      </c>
      <c r="M1582" t="str">
        <v>Proximo</v>
      </c>
      <c r="N1582" t="str">
        <v>Mezcal</v>
      </c>
      <c r="O1582" t="str">
        <v>400 Conejos</v>
      </c>
      <c r="P1582" t="str">
        <v>400</v>
      </c>
      <c r="Q1582" t="str">
        <v>400 Conejos Mezcal</v>
      </c>
      <c r="R1582" t="str">
        <v>750ml</v>
      </c>
      <c r="S1582">
        <v>6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</row>
    <row r="1583" spans="11:30" x14ac:dyDescent="0.3">
      <c r="K1583" s="287">
        <v>5</v>
      </c>
      <c r="L1583" t="str">
        <v>49-SPMEZ-07502090</v>
      </c>
      <c r="M1583" t="str">
        <v>Proximo</v>
      </c>
      <c r="N1583" t="str">
        <v>Mezcal</v>
      </c>
      <c r="O1583" t="str">
        <v>Creyente</v>
      </c>
      <c r="P1583" t="str">
        <v>CYT</v>
      </c>
      <c r="Q1583" t="str">
        <v>Creyente Mezcal</v>
      </c>
      <c r="R1583" t="str">
        <v>750ml</v>
      </c>
      <c r="S1583">
        <v>6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</row>
    <row r="1584" spans="11:30" x14ac:dyDescent="0.3">
      <c r="K1584" s="287">
        <v>5</v>
      </c>
      <c r="L1584" t="str">
        <v>72-SPTEQ-07001004</v>
      </c>
      <c r="M1584" t="str">
        <v>Proximo</v>
      </c>
      <c r="N1584" t="str">
        <v>Tequila</v>
      </c>
      <c r="O1584" t="str">
        <v>Gran Centenario</v>
      </c>
      <c r="P1584" t="str">
        <v>GCN</v>
      </c>
      <c r="Q1584" t="str">
        <v>Gran Centenario Plata Tequila</v>
      </c>
      <c r="R1584" t="str">
        <v>700ml</v>
      </c>
      <c r="S1584">
        <v>6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</row>
    <row r="1585" spans="11:30" x14ac:dyDescent="0.3">
      <c r="K1585" s="287">
        <v>5</v>
      </c>
      <c r="L1585" t="str">
        <v>72-SPTEQ-07001001</v>
      </c>
      <c r="M1585" t="str">
        <v>Proximo</v>
      </c>
      <c r="N1585" t="str">
        <v>Tequila</v>
      </c>
      <c r="O1585" t="str">
        <v>Gran Centenario</v>
      </c>
      <c r="P1585" t="str">
        <v>GCN</v>
      </c>
      <c r="Q1585" t="str">
        <v>Gran Centenario Reposado Tequila</v>
      </c>
      <c r="R1585" t="str">
        <v>700ml</v>
      </c>
      <c r="S1585">
        <v>6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</row>
    <row r="1586" spans="11:30" x14ac:dyDescent="0.3">
      <c r="K1586" s="287">
        <v>5</v>
      </c>
      <c r="L1586" t="str">
        <v>72-SPTEQ-07001011</v>
      </c>
      <c r="M1586" t="str">
        <v>Proximo</v>
      </c>
      <c r="N1586" t="str">
        <v>Tequila</v>
      </c>
      <c r="O1586" t="str">
        <v>Gran Centenario</v>
      </c>
      <c r="P1586" t="str">
        <v>GCN</v>
      </c>
      <c r="Q1586" t="str">
        <v>Gran Centenario Anejo Tequila</v>
      </c>
      <c r="R1586" t="str">
        <v>700ml</v>
      </c>
      <c r="S1586">
        <v>6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</row>
    <row r="1587" spans="11:30" x14ac:dyDescent="0.3">
      <c r="K1587" s="287">
        <v>5</v>
      </c>
      <c r="L1587" t="str">
        <v>72-SPTEQ-07507409</v>
      </c>
      <c r="M1587" t="str">
        <v>Proximo</v>
      </c>
      <c r="N1587" t="str">
        <v>Tequila</v>
      </c>
      <c r="O1587" t="str">
        <v>Gran Centenario</v>
      </c>
      <c r="P1587" t="str">
        <v>GCN</v>
      </c>
      <c r="Q1587" t="str">
        <v>Gran Centenario Leyenda Extra Anejo Tequila</v>
      </c>
      <c r="R1587" t="str">
        <v>750ml</v>
      </c>
      <c r="S1587">
        <v>3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</row>
    <row r="1588" spans="11:30" x14ac:dyDescent="0.3">
      <c r="K1588" s="287">
        <v>5</v>
      </c>
      <c r="L1588" t="str">
        <v>73-SPTEQ-07500217</v>
      </c>
      <c r="M1588" t="str">
        <v>Proximo</v>
      </c>
      <c r="N1588" t="str">
        <v>Tequila</v>
      </c>
      <c r="O1588" t="str">
        <v>Maestro Dobel</v>
      </c>
      <c r="P1588" t="str">
        <v>MTD</v>
      </c>
      <c r="Q1588" t="str">
        <v>Maestro Dobel Silver Tequila</v>
      </c>
      <c r="R1588" t="str">
        <v>750ml</v>
      </c>
      <c r="S1588">
        <v>6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</row>
    <row r="1589" spans="11:30" x14ac:dyDescent="0.3">
      <c r="K1589" s="287">
        <v>5</v>
      </c>
      <c r="L1589" t="str">
        <v>73-SPTEQ-07500248</v>
      </c>
      <c r="M1589" t="str">
        <v>Proximo</v>
      </c>
      <c r="N1589" t="str">
        <v>Tequila</v>
      </c>
      <c r="O1589" t="str">
        <v>Maestro Dobel</v>
      </c>
      <c r="P1589" t="str">
        <v>MTD</v>
      </c>
      <c r="Q1589" t="str">
        <v>Maestro Dobel Diamante Tequila</v>
      </c>
      <c r="R1589" t="str">
        <v>750ml</v>
      </c>
      <c r="S1589">
        <v>6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</row>
    <row r="1590" spans="11:30" x14ac:dyDescent="0.3">
      <c r="K1590" s="287">
        <v>5</v>
      </c>
      <c r="L1590" t="str">
        <v>73-SPTEQ-07500224</v>
      </c>
      <c r="M1590" t="str">
        <v>Proximo</v>
      </c>
      <c r="N1590" t="str">
        <v>Tequila</v>
      </c>
      <c r="O1590" t="str">
        <v>Maestro Dobel</v>
      </c>
      <c r="P1590" t="str">
        <v>MTD</v>
      </c>
      <c r="Q1590" t="str">
        <v>Maestro Dobel Reposado Tequila</v>
      </c>
      <c r="R1590" t="str">
        <v>750ml</v>
      </c>
      <c r="S1590">
        <v>6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</row>
    <row r="1591" spans="11:30" x14ac:dyDescent="0.3">
      <c r="K1591" s="287">
        <v>5</v>
      </c>
      <c r="L1591" t="str">
        <v>73-SPTEQ-07500231</v>
      </c>
      <c r="M1591" t="str">
        <v>Proximo</v>
      </c>
      <c r="N1591" t="str">
        <v>Tequila</v>
      </c>
      <c r="O1591" t="str">
        <v>Maestro Dobel</v>
      </c>
      <c r="P1591" t="str">
        <v>MTD</v>
      </c>
      <c r="Q1591" t="str">
        <v>Maestro Dobel Anejo Tequila</v>
      </c>
      <c r="R1591" t="str">
        <v>750ml</v>
      </c>
      <c r="S1591">
        <v>6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</row>
    <row r="1592" spans="11:30" x14ac:dyDescent="0.3">
      <c r="K1592" s="287">
        <v>5</v>
      </c>
      <c r="L1592" t="str">
        <v>73-SPTEQ-07500255</v>
      </c>
      <c r="M1592" t="str">
        <v>Proximo</v>
      </c>
      <c r="N1592" t="str">
        <v>Tequila</v>
      </c>
      <c r="O1592" t="str">
        <v>Maestro Dobel</v>
      </c>
      <c r="P1592" t="str">
        <v>MTD</v>
      </c>
      <c r="Q1592" t="str">
        <v>Maestro Dobel Humito Smoked Silver Tequila</v>
      </c>
      <c r="R1592" t="str">
        <v>750ml</v>
      </c>
      <c r="S1592">
        <v>6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</row>
    <row r="1593" spans="11:30" x14ac:dyDescent="0.3">
      <c r="K1593" s="287">
        <v>5</v>
      </c>
      <c r="L1593" t="str">
        <v>73-SPTEQ-07507591</v>
      </c>
      <c r="M1593" t="str">
        <v>Proximo</v>
      </c>
      <c r="N1593" t="str">
        <v>Tequila</v>
      </c>
      <c r="O1593" t="str">
        <v>Maestro Dobel</v>
      </c>
      <c r="P1593" t="str">
        <v>MTD</v>
      </c>
      <c r="Q1593" t="str">
        <v>Maestro Dobel 50 Cristalino</v>
      </c>
      <c r="R1593" t="str">
        <v>750ml</v>
      </c>
      <c r="S1593">
        <v>3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</row>
    <row r="1594" spans="11:30" x14ac:dyDescent="0.3">
      <c r="K1594" s="287">
        <v>5</v>
      </c>
      <c r="L1594" t="str">
        <v>19-SPTEQ-07503234</v>
      </c>
      <c r="M1594" t="str">
        <v>Proximo</v>
      </c>
      <c r="N1594" t="str">
        <v>Tequila</v>
      </c>
      <c r="O1594" t="str">
        <v>1800</v>
      </c>
      <c r="P1594" t="str">
        <v>18T</v>
      </c>
      <c r="Q1594" t="str">
        <v>1800 Tequila Silver</v>
      </c>
      <c r="R1594" t="str">
        <v>750ml</v>
      </c>
      <c r="S1594">
        <v>12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</row>
    <row r="1595" spans="11:30" x14ac:dyDescent="0.3">
      <c r="K1595" s="287">
        <v>5</v>
      </c>
      <c r="L1595" t="str">
        <v>19-SPTEQ-07500196</v>
      </c>
      <c r="M1595" t="str">
        <v>Proximo</v>
      </c>
      <c r="N1595" t="str">
        <v>Tequila</v>
      </c>
      <c r="O1595" t="str">
        <v>1800</v>
      </c>
      <c r="P1595" t="str">
        <v>18T</v>
      </c>
      <c r="Q1595" t="str">
        <v>1800 Tequila Reposado</v>
      </c>
      <c r="R1595" t="str">
        <v>750ml</v>
      </c>
      <c r="S1595">
        <v>12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</row>
    <row r="1596" spans="11:30" x14ac:dyDescent="0.3">
      <c r="K1596" s="287">
        <v>5</v>
      </c>
      <c r="L1596" t="str">
        <v>19-SPTEQ-07500379</v>
      </c>
      <c r="M1596" t="str">
        <v>Proximo</v>
      </c>
      <c r="N1596" t="str">
        <v>Tequila</v>
      </c>
      <c r="O1596" t="str">
        <v>1800</v>
      </c>
      <c r="P1596" t="str">
        <v>18T</v>
      </c>
      <c r="Q1596" t="str">
        <v>1800 Tequila Coconut</v>
      </c>
      <c r="R1596" t="str">
        <v>750ml</v>
      </c>
      <c r="S1596">
        <v>12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</row>
    <row r="1597" spans="11:30" x14ac:dyDescent="0.3">
      <c r="K1597" s="287">
        <v>5</v>
      </c>
      <c r="L1597" t="str">
        <v>19-SPTEQ-07500205</v>
      </c>
      <c r="M1597" t="str">
        <v>Proximo</v>
      </c>
      <c r="N1597" t="str">
        <v>Tequila</v>
      </c>
      <c r="O1597" t="str">
        <v>1800</v>
      </c>
      <c r="P1597" t="str">
        <v>18T</v>
      </c>
      <c r="Q1597" t="str">
        <v>1800 Tequila Anejo</v>
      </c>
      <c r="R1597" t="str">
        <v>750ml</v>
      </c>
      <c r="S1597">
        <v>6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</row>
    <row r="1598" spans="11:30" x14ac:dyDescent="0.3">
      <c r="K1598" s="287">
        <v>5</v>
      </c>
      <c r="L1598" t="str">
        <v>19-SPTEQ-07506466</v>
      </c>
      <c r="M1598" t="str">
        <v>Proximo</v>
      </c>
      <c r="N1598" t="str">
        <v>Tequila</v>
      </c>
      <c r="O1598" t="str">
        <v>1800</v>
      </c>
      <c r="P1598" t="str">
        <v>18T</v>
      </c>
      <c r="Q1598" t="str">
        <v>1800 Tequila Cristalino</v>
      </c>
      <c r="R1598" t="str">
        <v>750ml</v>
      </c>
      <c r="S1598">
        <v>6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</row>
    <row r="1599" spans="11:30" x14ac:dyDescent="0.3">
      <c r="K1599" s="287">
        <v>5</v>
      </c>
      <c r="L1599" t="str">
        <v>19-SPTEQ-07500462</v>
      </c>
      <c r="M1599" t="str">
        <v>Proximo</v>
      </c>
      <c r="N1599" t="str">
        <v>Tequila</v>
      </c>
      <c r="O1599" t="str">
        <v>1800</v>
      </c>
      <c r="P1599" t="str">
        <v>18T</v>
      </c>
      <c r="Q1599" t="str">
        <v>1800 Tequila Milenio</v>
      </c>
      <c r="R1599" t="str">
        <v>700ml</v>
      </c>
      <c r="S1599">
        <v>3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</row>
    <row r="1600" spans="11:30" x14ac:dyDescent="0.3">
      <c r="K1600" s="287">
        <v>5</v>
      </c>
      <c r="L1600" t="str">
        <v>19-SPTEQ-07503891</v>
      </c>
      <c r="M1600" t="str">
        <v>Proximo</v>
      </c>
      <c r="N1600" t="str">
        <v>Tequila</v>
      </c>
      <c r="O1600" t="str">
        <v>1800</v>
      </c>
      <c r="P1600" t="str">
        <v>18T</v>
      </c>
      <c r="Q1600" t="str">
        <v>1800 Tequila Guachimonton Anejo</v>
      </c>
      <c r="R1600" t="str">
        <v>750ml</v>
      </c>
      <c r="S1600">
        <v>3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</row>
    <row r="1601" spans="11:30" x14ac:dyDescent="0.3">
      <c r="K1601" s="287">
        <v>5</v>
      </c>
      <c r="L1601" t="str">
        <v>20-SPTEQ-07000830</v>
      </c>
      <c r="M1601" t="str">
        <v>Proximo</v>
      </c>
      <c r="N1601" t="str">
        <v>Tequila</v>
      </c>
      <c r="O1601" t="str">
        <v>Jose Cuervo</v>
      </c>
      <c r="P1601" t="str">
        <v>JOC</v>
      </c>
      <c r="Q1601" t="str">
        <v>Jose Cuervo Platino</v>
      </c>
      <c r="R1601" t="str">
        <v>700ml</v>
      </c>
      <c r="S1601">
        <v>6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</row>
    <row r="1602" spans="11:30" x14ac:dyDescent="0.3">
      <c r="K1602" s="287">
        <v>5</v>
      </c>
      <c r="L1602" t="str">
        <v>20-SPTEQ-07501478</v>
      </c>
      <c r="M1602" t="str">
        <v>Proximo</v>
      </c>
      <c r="N1602" t="str">
        <v>Tequila</v>
      </c>
      <c r="O1602" t="str">
        <v>Jose Cuervo</v>
      </c>
      <c r="P1602" t="str">
        <v>JOC</v>
      </c>
      <c r="Q1602" t="str">
        <v>Jose Cuervo Reserva De La Familia Platino</v>
      </c>
      <c r="R1602" t="str">
        <v>750ml</v>
      </c>
      <c r="S1602">
        <v>3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</row>
    <row r="1603" spans="11:30" x14ac:dyDescent="0.3">
      <c r="K1603" s="287">
        <v>5</v>
      </c>
      <c r="L1603" t="str">
        <v>20-SPTEQ-07501452</v>
      </c>
      <c r="M1603" t="str">
        <v>Proximo</v>
      </c>
      <c r="N1603" t="str">
        <v>Tequila</v>
      </c>
      <c r="O1603" t="str">
        <v>Jose Cuervo</v>
      </c>
      <c r="P1603" t="str">
        <v>JOC</v>
      </c>
      <c r="Q1603" t="str">
        <v>Jose Cuervo Reserva De La Familia Extra Anejo Tequila</v>
      </c>
      <c r="R1603" t="str">
        <v>750ml</v>
      </c>
      <c r="S1603">
        <v>3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</row>
    <row r="1604" spans="11:30" x14ac:dyDescent="0.3">
      <c r="K1604" s="287">
        <v>5</v>
      </c>
      <c r="L1604" t="str">
        <v>20-SPTEQ-07002216</v>
      </c>
      <c r="M1604" t="str">
        <v>Proximo</v>
      </c>
      <c r="N1604" t="str">
        <v>Tequila</v>
      </c>
      <c r="O1604" t="str">
        <v>Jose Cuervo</v>
      </c>
      <c r="P1604" t="str">
        <v>JOC</v>
      </c>
      <c r="Q1604" t="str">
        <v>Jose Cuervo Tradicional Reposado</v>
      </c>
      <c r="R1604" t="str">
        <v>700ml</v>
      </c>
      <c r="S1604">
        <v>6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</row>
    <row r="1605" spans="11:30" x14ac:dyDescent="0.3">
      <c r="K1605" s="287">
        <v>5</v>
      </c>
      <c r="L1605" t="str">
        <v>20-SPTEQ-07002230</v>
      </c>
      <c r="M1605" t="str">
        <v>Proximo</v>
      </c>
      <c r="N1605" t="str">
        <v>Tequila</v>
      </c>
      <c r="O1605" t="str">
        <v>Jose Cuervo</v>
      </c>
      <c r="P1605" t="str">
        <v>JOC</v>
      </c>
      <c r="Q1605" t="str">
        <v>Jose Cuervo Tradicional Silver</v>
      </c>
      <c r="R1605" t="str">
        <v>700ml</v>
      </c>
      <c r="S1605">
        <v>6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</row>
    <row r="1606" spans="11:30" x14ac:dyDescent="0.3">
      <c r="K1606" s="287">
        <v>5</v>
      </c>
      <c r="L1606" t="str">
        <v>20-SPTEQ-07002135</v>
      </c>
      <c r="M1606" t="str">
        <v>Proximo</v>
      </c>
      <c r="N1606" t="str">
        <v>Tequila</v>
      </c>
      <c r="O1606" t="str">
        <v>Jose Cuervo</v>
      </c>
      <c r="P1606" t="str">
        <v>JOC</v>
      </c>
      <c r="Q1606" t="str">
        <v>Jose Cuervo Especial Reposado</v>
      </c>
      <c r="R1606" t="str">
        <v>700ml</v>
      </c>
      <c r="S1606">
        <v>12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</row>
    <row r="1607" spans="11:30" x14ac:dyDescent="0.3">
      <c r="K1607" s="287">
        <v>5</v>
      </c>
      <c r="L1607" t="str">
        <v>20-SPTEQ-07002302</v>
      </c>
      <c r="M1607" t="str">
        <v>Proximo</v>
      </c>
      <c r="N1607" t="str">
        <v>Tequila</v>
      </c>
      <c r="O1607" t="str">
        <v>Jose Cuervo</v>
      </c>
      <c r="P1607" t="str">
        <v>JOC</v>
      </c>
      <c r="Q1607" t="str">
        <v>Jose Cuervo Especial Silver</v>
      </c>
      <c r="R1607" t="str">
        <v>700ml</v>
      </c>
      <c r="S1607">
        <v>12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</row>
    <row r="1608" spans="11:30" x14ac:dyDescent="0.3">
      <c r="K1608" s="287">
        <v>5</v>
      </c>
      <c r="L1608" t="str">
        <v>20-SPTEQ-07502135</v>
      </c>
      <c r="M1608" t="str">
        <v>Proximo</v>
      </c>
      <c r="N1608" t="str">
        <v>Tequila</v>
      </c>
      <c r="O1608" t="str">
        <v>Jose Cuervo</v>
      </c>
      <c r="P1608" t="str">
        <v>JOC</v>
      </c>
      <c r="Q1608" t="str">
        <v>Jose Cuervo Especial Reposado Limited Edition 2022</v>
      </c>
      <c r="R1608" t="str">
        <v>750ml</v>
      </c>
      <c r="S1608">
        <v>12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</row>
    <row r="1609" spans="11:30" x14ac:dyDescent="0.3">
      <c r="K1609" s="287">
        <v>5</v>
      </c>
      <c r="L1609" t="str">
        <v>20-SPTEQ-07500103</v>
      </c>
      <c r="M1609" t="str">
        <v>Proximo</v>
      </c>
      <c r="N1609" t="str">
        <v>Tequila</v>
      </c>
      <c r="O1609" t="str">
        <v>Jose Cuervo</v>
      </c>
      <c r="P1609" t="str">
        <v>JOC</v>
      </c>
      <c r="Q1609" t="str">
        <v>Jose Cuervo Especial Reposado Limited Edition 2023</v>
      </c>
      <c r="R1609" t="str">
        <v>750ml</v>
      </c>
      <c r="S1609">
        <v>12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</row>
    <row r="1610" spans="11:30" x14ac:dyDescent="0.3">
      <c r="K1610" s="287">
        <v>5</v>
      </c>
      <c r="L1610" t="str">
        <v>20-24REP-07500109</v>
      </c>
      <c r="M1610" t="str">
        <v>Proximo</v>
      </c>
      <c r="N1610" t="str">
        <v>Tequila</v>
      </c>
      <c r="O1610" t="str">
        <v>Jose Cuervo</v>
      </c>
      <c r="P1610" t="str">
        <v>JOC</v>
      </c>
      <c r="Q1610" t="str">
        <v>Jose Cuervo Especial Reposado Limited Edition 2024</v>
      </c>
      <c r="R1610" t="str">
        <v>750ml</v>
      </c>
      <c r="S1610">
        <v>12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</row>
    <row r="1611" spans="11:30" x14ac:dyDescent="0.3">
      <c r="K1611" s="287">
        <v>5</v>
      </c>
      <c r="L1611" t="str">
        <v>20-25REP-07001301</v>
      </c>
      <c r="M1611" t="str">
        <v>Proximo</v>
      </c>
      <c r="N1611" t="str">
        <v>Tequila</v>
      </c>
      <c r="O1611" t="str">
        <v>Jose Cuervo</v>
      </c>
      <c r="P1611" t="str">
        <v>JOC</v>
      </c>
      <c r="Q1611" t="str">
        <v>Jose Cuervo Especial Reposado Limited Edition 2025</v>
      </c>
      <c r="R1611" t="str">
        <v>700ml</v>
      </c>
      <c r="S1611">
        <v>12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</row>
    <row r="1612" spans="11:30" x14ac:dyDescent="0.3">
      <c r="K1612" s="287">
        <v>5</v>
      </c>
      <c r="L1612" t="str">
        <v>20-24SIL-07502322</v>
      </c>
      <c r="M1612" t="str">
        <v>Proximo</v>
      </c>
      <c r="N1612" t="str">
        <v>Tequila</v>
      </c>
      <c r="O1612" t="str">
        <v>Jose Cuervo</v>
      </c>
      <c r="P1612" t="str">
        <v>JOC</v>
      </c>
      <c r="Q1612" t="str">
        <v>Jose Cuervo Especial Silver Limited Edition 2024</v>
      </c>
      <c r="R1612" t="str">
        <v>750ml</v>
      </c>
      <c r="S1612">
        <v>12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</row>
    <row r="1613" spans="11:30" x14ac:dyDescent="0.3">
      <c r="K1613" s="287">
        <v>5</v>
      </c>
      <c r="L1613" t="str">
        <v>20-25SIL-07001318</v>
      </c>
      <c r="M1613" t="str">
        <v>Proximo</v>
      </c>
      <c r="N1613" t="str">
        <v>Tequila</v>
      </c>
      <c r="O1613" t="str">
        <v>Jose Cuervo</v>
      </c>
      <c r="P1613" t="str">
        <v>JOC</v>
      </c>
      <c r="Q1613" t="str">
        <v>Jose Cuervo Especial Silver Limited Edition 2025</v>
      </c>
      <c r="R1613" t="str">
        <v>700ml</v>
      </c>
      <c r="S1613">
        <v>12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</row>
    <row r="1614" spans="11:30" x14ac:dyDescent="0.3">
      <c r="K1614" s="287">
        <v>5</v>
      </c>
      <c r="L1614" t="str">
        <v>20-SPTEQ-07502302</v>
      </c>
      <c r="M1614" t="str">
        <v>Proximo</v>
      </c>
      <c r="N1614" t="str">
        <v>Tequila</v>
      </c>
      <c r="O1614" t="str">
        <v>Jose Cuervo</v>
      </c>
      <c r="P1614" t="str">
        <v>JOC</v>
      </c>
      <c r="Q1614" t="str">
        <v>Jose Cuervo Especial Plata Limited Edition</v>
      </c>
      <c r="R1614" t="str">
        <v>750ml</v>
      </c>
      <c r="S1614">
        <v>12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</row>
    <row r="1615" spans="11:30" x14ac:dyDescent="0.3">
      <c r="K1615" s="287">
        <v>5</v>
      </c>
      <c r="L1615" t="str">
        <v>25-SPLIQ-03502608</v>
      </c>
      <c r="M1615" t="str">
        <v>RC</v>
      </c>
      <c r="N1615" t="str">
        <v>Liqueur</v>
      </c>
      <c r="O1615" t="str">
        <v>Cointreau</v>
      </c>
      <c r="P1615" t="str">
        <v>COT</v>
      </c>
      <c r="Q1615" t="str">
        <v>Cointreau 350ml</v>
      </c>
      <c r="R1615" t="str">
        <v>350ml</v>
      </c>
      <c r="S1615">
        <v>24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</row>
    <row r="1616" spans="11:30" x14ac:dyDescent="0.3">
      <c r="K1616" s="287">
        <v>5</v>
      </c>
      <c r="L1616" t="str">
        <v>25-SPLIQ-07004200</v>
      </c>
      <c r="M1616" t="str">
        <v>RC</v>
      </c>
      <c r="N1616" t="str">
        <v>Liqueur</v>
      </c>
      <c r="O1616" t="str">
        <v>Cointreau</v>
      </c>
      <c r="P1616" t="str">
        <v>COT</v>
      </c>
      <c r="Q1616" t="str">
        <v>Cointreau 700ml</v>
      </c>
      <c r="R1616" t="str">
        <v>700ml</v>
      </c>
      <c r="S1616">
        <v>12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</row>
    <row r="1617" spans="11:30" x14ac:dyDescent="0.3">
      <c r="K1617" s="287">
        <v>5</v>
      </c>
      <c r="L1617" t="str">
        <v>02-SPLIQ-05001661</v>
      </c>
      <c r="M1617" t="str">
        <v>Lucas Bols</v>
      </c>
      <c r="N1617" t="str">
        <v>Liqueur</v>
      </c>
      <c r="O1617" t="str">
        <v>Galliano Espresso</v>
      </c>
      <c r="P1617" t="str">
        <v>GAL</v>
      </c>
      <c r="Q1617" t="str">
        <v>Galliano Espresso Liqueur 500ml</v>
      </c>
      <c r="R1617" t="str">
        <v>500ml</v>
      </c>
      <c r="S1617">
        <v>6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</row>
    <row r="1618" spans="11:30" x14ac:dyDescent="0.3">
      <c r="K1618" s="287">
        <v>5</v>
      </c>
      <c r="L1618" t="str">
        <v>02-SPLIQ-05009501</v>
      </c>
      <c r="M1618" t="str">
        <v>Lucas Bols</v>
      </c>
      <c r="N1618" t="str">
        <v>Liqueur</v>
      </c>
      <c r="O1618" t="str">
        <v>Galliano Vanilla</v>
      </c>
      <c r="P1618" t="str">
        <v>GAL</v>
      </c>
      <c r="Q1618" t="str">
        <v>Galliano Vanilla Liqueur 500ml</v>
      </c>
      <c r="R1618" t="str">
        <v>500ml</v>
      </c>
      <c r="S1618">
        <v>6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</row>
    <row r="1619" spans="11:30" x14ac:dyDescent="0.3">
      <c r="K1619" s="287">
        <v>5</v>
      </c>
      <c r="L1619" t="str">
        <v>02-SPLIQ-07009594</v>
      </c>
      <c r="M1619" t="str">
        <v>Lucas Bols</v>
      </c>
      <c r="N1619" t="str">
        <v>Liqueur</v>
      </c>
      <c r="O1619" t="str">
        <v>Galliano Vanilla</v>
      </c>
      <c r="P1619" t="str">
        <v>GAL</v>
      </c>
      <c r="Q1619" t="str">
        <v>Galliano Vanilla Liqueur 700ml</v>
      </c>
      <c r="R1619" t="str">
        <v>700ml</v>
      </c>
      <c r="S1619">
        <v>6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</row>
    <row r="1620" spans="11:30" x14ac:dyDescent="0.3">
      <c r="K1620" s="287">
        <v>5</v>
      </c>
      <c r="L1620" t="str">
        <v>09-SPLIQ-07009136</v>
      </c>
      <c r="M1620" t="str">
        <v>Lucas Bols</v>
      </c>
      <c r="N1620" t="str">
        <v>Liqueur</v>
      </c>
      <c r="O1620" t="str">
        <v>Vaccari Sambuca</v>
      </c>
      <c r="P1620" t="str">
        <v>VAC</v>
      </c>
      <c r="Q1620" t="str">
        <v>Vaccari Sambuca</v>
      </c>
      <c r="R1620" t="str">
        <v>700ml</v>
      </c>
      <c r="S1620">
        <v>6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</row>
    <row r="1621" spans="11:30" x14ac:dyDescent="0.3">
      <c r="K1621" s="287">
        <v>5</v>
      </c>
      <c r="L1621" t="str">
        <v>44-SPLIQ-07000397</v>
      </c>
      <c r="M1621" t="str">
        <v>Campari</v>
      </c>
      <c r="N1621" t="str">
        <v>Liqueur</v>
      </c>
      <c r="O1621" t="str">
        <v>Frangelico</v>
      </c>
      <c r="P1621" t="str">
        <v>FRG</v>
      </c>
      <c r="Q1621" t="str">
        <v>Frangelico</v>
      </c>
      <c r="R1621" t="str">
        <v>700ml</v>
      </c>
      <c r="S1621">
        <v>12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</row>
    <row r="1622" spans="11:30" x14ac:dyDescent="0.3">
      <c r="K1622" s="287">
        <v>5</v>
      </c>
      <c r="L1622" t="str">
        <v>09-SPLIQ-07001757</v>
      </c>
      <c r="M1622" t="str">
        <v>Lucas Bols</v>
      </c>
      <c r="N1622" t="str">
        <v>Liqueur</v>
      </c>
      <c r="O1622" t="str">
        <v>Passoa</v>
      </c>
      <c r="P1622" t="str">
        <v>PSO</v>
      </c>
      <c r="Q1622" t="str">
        <v>Passoa Liqueur</v>
      </c>
      <c r="R1622" t="str">
        <v>700ml</v>
      </c>
      <c r="S1622">
        <v>6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</row>
    <row r="1623" spans="11:30" x14ac:dyDescent="0.3">
      <c r="K1623" s="287">
        <v>5</v>
      </c>
      <c r="L1623" t="str">
        <v>68-SPLIQ-10002002</v>
      </c>
      <c r="M1623" t="str">
        <v>Campari</v>
      </c>
      <c r="N1623" t="str">
        <v>Liqueur</v>
      </c>
      <c r="O1623" t="str">
        <v>X-Rated</v>
      </c>
      <c r="P1623" t="str">
        <v>XRT</v>
      </c>
      <c r="Q1623" t="str">
        <v>X-Rated Fusion Liqueur</v>
      </c>
      <c r="R1623" t="str">
        <v>1000ml</v>
      </c>
      <c r="S1623">
        <v>6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</row>
    <row r="1624" spans="11:30" x14ac:dyDescent="0.3">
      <c r="K1624" s="287">
        <v>5</v>
      </c>
      <c r="L1624" t="str">
        <v>01-SPLIQ-07006625</v>
      </c>
      <c r="M1624" t="str">
        <v>Lucas Bols</v>
      </c>
      <c r="N1624" t="str">
        <v>Liqueur</v>
      </c>
      <c r="O1624" t="str">
        <v>Bols Liqueur</v>
      </c>
      <c r="P1624" t="str">
        <v>BOL</v>
      </c>
      <c r="Q1624" t="str">
        <v>Bols Amaretto</v>
      </c>
      <c r="R1624" t="str">
        <v>700ml</v>
      </c>
      <c r="S1624">
        <v>6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</row>
    <row r="1625" spans="11:30" x14ac:dyDescent="0.3">
      <c r="K1625" s="287">
        <v>5</v>
      </c>
      <c r="L1625" t="str">
        <v>01-SPLIQ-07006632</v>
      </c>
      <c r="M1625" t="str">
        <v>Lucas Bols</v>
      </c>
      <c r="N1625" t="str">
        <v>Liqueur</v>
      </c>
      <c r="O1625" t="str">
        <v>Bols Liqueur</v>
      </c>
      <c r="P1625" t="str">
        <v>BOL</v>
      </c>
      <c r="Q1625" t="str">
        <v>Bols Apricot Brandy</v>
      </c>
      <c r="R1625" t="str">
        <v>700ml</v>
      </c>
      <c r="S1625">
        <v>6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</row>
    <row r="1626" spans="11:30" x14ac:dyDescent="0.3">
      <c r="K1626" s="287">
        <v>5</v>
      </c>
      <c r="L1626" t="str">
        <v>01-SPLIQ-07006694</v>
      </c>
      <c r="M1626" t="str">
        <v>Lucas Bols</v>
      </c>
      <c r="N1626" t="str">
        <v>Liqueur</v>
      </c>
      <c r="O1626" t="str">
        <v>Bols Liqueur</v>
      </c>
      <c r="P1626" t="str">
        <v>BOL</v>
      </c>
      <c r="Q1626" t="str">
        <v>Bols Banana</v>
      </c>
      <c r="R1626" t="str">
        <v>700ml</v>
      </c>
      <c r="S1626">
        <v>6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</row>
    <row r="1627" spans="11:30" x14ac:dyDescent="0.3">
      <c r="K1627" s="287">
        <v>5</v>
      </c>
      <c r="L1627" t="str">
        <v>01-SPLIQ-07006656</v>
      </c>
      <c r="M1627" t="str">
        <v>Lucas Bols</v>
      </c>
      <c r="N1627" t="str">
        <v>Liqueur</v>
      </c>
      <c r="O1627" t="str">
        <v>Bols Liqueur</v>
      </c>
      <c r="P1627" t="str">
        <v>BOL</v>
      </c>
      <c r="Q1627" t="str">
        <v>Bols Blue Curacao</v>
      </c>
      <c r="R1627" t="str">
        <v>700ml</v>
      </c>
      <c r="S1627">
        <v>6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</row>
    <row r="1628" spans="11:30" x14ac:dyDescent="0.3">
      <c r="K1628" s="287">
        <v>5</v>
      </c>
      <c r="L1628" t="str">
        <v>01-SPLIQ-07006717</v>
      </c>
      <c r="M1628" t="str">
        <v>Lucas Bols</v>
      </c>
      <c r="N1628" t="str">
        <v>Liqueur</v>
      </c>
      <c r="O1628" t="str">
        <v>Bols Liqueur</v>
      </c>
      <c r="P1628" t="str">
        <v>BOL</v>
      </c>
      <c r="Q1628" t="str">
        <v>Bols Cacao Brown</v>
      </c>
      <c r="R1628" t="str">
        <v>700ml</v>
      </c>
      <c r="S1628">
        <v>6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</row>
    <row r="1629" spans="11:30" x14ac:dyDescent="0.3">
      <c r="K1629" s="287">
        <v>5</v>
      </c>
      <c r="L1629" t="str">
        <v>01-SPLIQ-07006724</v>
      </c>
      <c r="M1629" t="str">
        <v>Lucas Bols</v>
      </c>
      <c r="N1629" t="str">
        <v>Liqueur</v>
      </c>
      <c r="O1629" t="str">
        <v>Bols Liqueur</v>
      </c>
      <c r="P1629" t="str">
        <v>BOL</v>
      </c>
      <c r="Q1629" t="str">
        <v>Bols Cacao White</v>
      </c>
      <c r="R1629" t="str">
        <v>700ml</v>
      </c>
      <c r="S1629">
        <v>6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</row>
    <row r="1630" spans="11:30" x14ac:dyDescent="0.3">
      <c r="K1630" s="287">
        <v>5</v>
      </c>
      <c r="L1630" t="str">
        <v>01-SPLIQ-07006663</v>
      </c>
      <c r="M1630" t="str">
        <v>Lucas Bols</v>
      </c>
      <c r="N1630" t="str">
        <v>Liqueur</v>
      </c>
      <c r="O1630" t="str">
        <v>Bols Liqueur</v>
      </c>
      <c r="P1630" t="str">
        <v>BOL</v>
      </c>
      <c r="Q1630" t="str">
        <v>Bols Cherry Brandy</v>
      </c>
      <c r="R1630" t="str">
        <v>700ml</v>
      </c>
      <c r="S1630">
        <v>6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</row>
    <row r="1631" spans="11:30" x14ac:dyDescent="0.3">
      <c r="K1631" s="287">
        <v>5</v>
      </c>
      <c r="L1631" t="str">
        <v>01-SPLIQ-07006700</v>
      </c>
      <c r="M1631" t="str">
        <v>Lucas Bols</v>
      </c>
      <c r="N1631" t="str">
        <v>Liqueur</v>
      </c>
      <c r="O1631" t="str">
        <v>Bols Liqueur</v>
      </c>
      <c r="P1631" t="str">
        <v>BOL</v>
      </c>
      <c r="Q1631" t="str">
        <v>Bols Crème De Cassis</v>
      </c>
      <c r="R1631" t="str">
        <v>700ml</v>
      </c>
      <c r="S1631">
        <v>6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</row>
    <row r="1632" spans="11:30" x14ac:dyDescent="0.3">
      <c r="K1632" s="287">
        <v>5</v>
      </c>
      <c r="L1632" t="str">
        <v>01-SPLIQ-07006731</v>
      </c>
      <c r="M1632" t="str">
        <v>Lucas Bols</v>
      </c>
      <c r="N1632" t="str">
        <v>Liqueur</v>
      </c>
      <c r="O1632" t="str">
        <v>Bols Liqueur</v>
      </c>
      <c r="P1632" t="str">
        <v>BOL</v>
      </c>
      <c r="Q1632" t="str">
        <v>Bols Dry Orange</v>
      </c>
      <c r="R1632" t="str">
        <v>700ml</v>
      </c>
      <c r="S1632">
        <v>6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</row>
    <row r="1633" spans="11:30" x14ac:dyDescent="0.3">
      <c r="K1633" s="287">
        <v>5</v>
      </c>
      <c r="L1633" t="str">
        <v>01-SPLIQ-07002897</v>
      </c>
      <c r="M1633" t="str">
        <v>Lucas Bols</v>
      </c>
      <c r="N1633" t="str">
        <v>Liqueur</v>
      </c>
      <c r="O1633" t="str">
        <v>Bols Liqueur</v>
      </c>
      <c r="P1633" t="str">
        <v>BOL</v>
      </c>
      <c r="Q1633" t="str">
        <v>Bols Elderflower</v>
      </c>
      <c r="R1633" t="str">
        <v>700ml</v>
      </c>
      <c r="S1633">
        <v>6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</row>
    <row r="1634" spans="11:30" x14ac:dyDescent="0.3">
      <c r="K1634" s="287">
        <v>5</v>
      </c>
      <c r="L1634" t="str">
        <v>01-SPLIQ-07006786</v>
      </c>
      <c r="M1634" t="str">
        <v>Lucas Bols</v>
      </c>
      <c r="N1634" t="str">
        <v>Liqueur</v>
      </c>
      <c r="O1634" t="str">
        <v>Bols Liqueur</v>
      </c>
      <c r="P1634" t="str">
        <v>BOL</v>
      </c>
      <c r="Q1634" t="str">
        <v>Bols Lychee</v>
      </c>
      <c r="R1634" t="str">
        <v>700ml</v>
      </c>
      <c r="S1634">
        <v>6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</row>
    <row r="1635" spans="11:30" x14ac:dyDescent="0.3">
      <c r="K1635" s="287">
        <v>5</v>
      </c>
      <c r="L1635" t="str">
        <v>01-SPLIQ-07006809</v>
      </c>
      <c r="M1635" t="str">
        <v>Lucas Bols</v>
      </c>
      <c r="N1635" t="str">
        <v>Liqueur</v>
      </c>
      <c r="O1635" t="str">
        <v>Bols Liqueur</v>
      </c>
      <c r="P1635" t="str">
        <v>BOL</v>
      </c>
      <c r="Q1635" t="str">
        <v>Bols Melon</v>
      </c>
      <c r="R1635" t="str">
        <v>700ml</v>
      </c>
      <c r="S1635">
        <v>6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</row>
    <row r="1636" spans="11:30" x14ac:dyDescent="0.3">
      <c r="K1636" s="287">
        <v>5</v>
      </c>
      <c r="L1636" t="str">
        <v>01-SPLIQ-07006830</v>
      </c>
      <c r="M1636" t="str">
        <v>Lucas Bols</v>
      </c>
      <c r="N1636" t="str">
        <v>Liqueur</v>
      </c>
      <c r="O1636" t="str">
        <v>Bols Liqueur</v>
      </c>
      <c r="P1636" t="str">
        <v>BOL</v>
      </c>
      <c r="Q1636" t="str">
        <v>Bols Peach</v>
      </c>
      <c r="R1636" t="str">
        <v>700ml</v>
      </c>
      <c r="S1636">
        <v>6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</row>
    <row r="1637" spans="11:30" x14ac:dyDescent="0.3">
      <c r="K1637" s="287">
        <v>5</v>
      </c>
      <c r="L1637" t="str">
        <v>01-SPLIQ-07009408</v>
      </c>
      <c r="M1637" t="str">
        <v>Lucas Bols</v>
      </c>
      <c r="N1637" t="str">
        <v>Liqueur</v>
      </c>
      <c r="O1637" t="str">
        <v>Bols Liqueur</v>
      </c>
      <c r="P1637" t="str">
        <v>BOL</v>
      </c>
      <c r="Q1637" t="str">
        <v>Bols Peppermint Green</v>
      </c>
      <c r="R1637" t="str">
        <v>700ml</v>
      </c>
      <c r="S1637">
        <v>6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</row>
    <row r="1638" spans="11:30" x14ac:dyDescent="0.3">
      <c r="K1638" s="287">
        <v>5</v>
      </c>
      <c r="L1638" t="str">
        <v>01-SPLIQ-07009334</v>
      </c>
      <c r="M1638" t="str">
        <v>Lucas Bols</v>
      </c>
      <c r="N1638" t="str">
        <v>Liqueur</v>
      </c>
      <c r="O1638" t="str">
        <v>Bols Liqueur</v>
      </c>
      <c r="P1638" t="str">
        <v>BOL</v>
      </c>
      <c r="Q1638" t="str">
        <v>Bols Sour Apple</v>
      </c>
      <c r="R1638" t="str">
        <v>700ml</v>
      </c>
      <c r="S1638">
        <v>6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</row>
    <row r="1639" spans="11:30" x14ac:dyDescent="0.3">
      <c r="K1639" s="287">
        <v>5</v>
      </c>
      <c r="L1639" t="str">
        <v>01-SPLIQ-07006885</v>
      </c>
      <c r="M1639" t="str">
        <v>Lucas Bols</v>
      </c>
      <c r="N1639" t="str">
        <v>Liqueur</v>
      </c>
      <c r="O1639" t="str">
        <v>Bols Liqueur</v>
      </c>
      <c r="P1639" t="str">
        <v>BOL</v>
      </c>
      <c r="Q1639" t="str">
        <v>Bols Strawberry</v>
      </c>
      <c r="R1639" t="str">
        <v>700ml</v>
      </c>
      <c r="S1639">
        <v>6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</row>
    <row r="1640" spans="11:30" x14ac:dyDescent="0.3">
      <c r="K1640" s="287">
        <v>5</v>
      </c>
      <c r="L1640" t="str">
        <v>01-SPLIQ-07002941</v>
      </c>
      <c r="M1640" t="str">
        <v>Lucas Bols</v>
      </c>
      <c r="N1640" t="str">
        <v>Liqueur</v>
      </c>
      <c r="O1640" t="str">
        <v>Bols Liqueur</v>
      </c>
      <c r="P1640" t="str">
        <v>BOL</v>
      </c>
      <c r="Q1640" t="str">
        <v>Bols Triple Sec</v>
      </c>
      <c r="R1640" t="str">
        <v>700ml</v>
      </c>
      <c r="S1640">
        <v>6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</row>
    <row r="1641" spans="11:30" x14ac:dyDescent="0.3">
      <c r="K1641" s="287">
        <v>5</v>
      </c>
      <c r="L1641" t="str">
        <v>01-SPLIQ-07002551</v>
      </c>
      <c r="M1641" t="str">
        <v>Lucas Bols</v>
      </c>
      <c r="N1641" t="str">
        <v>Liqueur</v>
      </c>
      <c r="O1641" t="str">
        <v>Bols Liqueur</v>
      </c>
      <c r="P1641" t="str">
        <v>BOL</v>
      </c>
      <c r="Q1641" t="str">
        <v>Bols Brown Cream</v>
      </c>
      <c r="R1641" t="str">
        <v>700ml</v>
      </c>
      <c r="S1641">
        <v>6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</row>
    <row r="1642" spans="11:30" x14ac:dyDescent="0.3">
      <c r="K1642" s="287">
        <v>5</v>
      </c>
      <c r="L1642" t="str">
        <v>31-SPLIQ-07000575</v>
      </c>
      <c r="M1642" t="str">
        <v>Campari</v>
      </c>
      <c r="N1642" t="str">
        <v>Aperitif &amp; Bitters</v>
      </c>
      <c r="O1642" t="str">
        <v>Aperol</v>
      </c>
      <c r="P1642" t="str">
        <v>APR</v>
      </c>
      <c r="Q1642" t="str">
        <v>Aperol 700ml</v>
      </c>
      <c r="R1642" t="str">
        <v>700ml</v>
      </c>
      <c r="S1642">
        <v>6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</row>
    <row r="1643" spans="11:30" x14ac:dyDescent="0.3">
      <c r="K1643" s="287">
        <v>5</v>
      </c>
      <c r="L1643" t="str">
        <v>31-SPLIQ-10000278</v>
      </c>
      <c r="M1643" t="str">
        <v>Campari</v>
      </c>
      <c r="N1643" t="str">
        <v>Aperitif &amp; Bitters</v>
      </c>
      <c r="O1643" t="str">
        <v>Aperol</v>
      </c>
      <c r="P1643" t="str">
        <v>APR</v>
      </c>
      <c r="Q1643" t="str">
        <v>Aperol 1L</v>
      </c>
      <c r="R1643" t="str">
        <v>1000ml</v>
      </c>
      <c r="S1643">
        <v>6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</row>
    <row r="1644" spans="11:30" x14ac:dyDescent="0.3">
      <c r="K1644" s="287">
        <v>5</v>
      </c>
      <c r="L1644" t="str">
        <v>32-SPLIQ-02001054</v>
      </c>
      <c r="M1644" t="str">
        <v>Campari</v>
      </c>
      <c r="N1644" t="str">
        <v>Aperitif &amp; Bitters</v>
      </c>
      <c r="O1644" t="str">
        <v>Campari</v>
      </c>
      <c r="P1644" t="str">
        <v>CAM</v>
      </c>
      <c r="Q1644" t="str">
        <v>Campari 25% 200ml</v>
      </c>
      <c r="R1644" t="str">
        <v>200ml</v>
      </c>
      <c r="S1644">
        <v>24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</row>
    <row r="1645" spans="11:30" x14ac:dyDescent="0.3">
      <c r="K1645" s="287">
        <v>5</v>
      </c>
      <c r="L1645" t="str">
        <v>32-SPLIQ-07501402</v>
      </c>
      <c r="M1645" t="str">
        <v>Campari</v>
      </c>
      <c r="N1645" t="str">
        <v>Aperitif &amp; Bitters</v>
      </c>
      <c r="O1645" t="str">
        <v>Campari</v>
      </c>
      <c r="P1645" t="str">
        <v>CAM</v>
      </c>
      <c r="Q1645" t="str">
        <v>Campari 25% 750ml</v>
      </c>
      <c r="R1645" t="str">
        <v>750ml</v>
      </c>
      <c r="S1645">
        <v>12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</row>
    <row r="1646" spans="11:30" x14ac:dyDescent="0.3">
      <c r="K1646" s="287">
        <v>5</v>
      </c>
      <c r="L1646" t="str">
        <v>32-SPLIQ-10001006</v>
      </c>
      <c r="M1646" t="str">
        <v>Campari</v>
      </c>
      <c r="N1646" t="str">
        <v>Aperitif &amp; Bitters</v>
      </c>
      <c r="O1646" t="str">
        <v>Campari</v>
      </c>
      <c r="P1646" t="str">
        <v>CAM</v>
      </c>
      <c r="Q1646" t="str">
        <v>Campari 25% 1L</v>
      </c>
      <c r="R1646" t="str">
        <v>1000ml</v>
      </c>
      <c r="S1646">
        <v>12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</row>
    <row r="1647" spans="11:30" x14ac:dyDescent="0.3">
      <c r="K1647" s="287">
        <v>5</v>
      </c>
      <c r="L1647" t="str">
        <v>32-SPLIQ-05001051</v>
      </c>
      <c r="M1647" t="str">
        <v>Campari</v>
      </c>
      <c r="N1647" t="str">
        <v>Aperitif &amp; Bitters</v>
      </c>
      <c r="O1647" t="str">
        <v>Campari</v>
      </c>
      <c r="P1647" t="str">
        <v>CAM</v>
      </c>
      <c r="Q1647" t="str">
        <v>Campari Negroni RTE</v>
      </c>
      <c r="R1647" t="str">
        <v>500ml</v>
      </c>
      <c r="S1647">
        <v>12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</row>
    <row r="1648" spans="11:30" x14ac:dyDescent="0.3">
      <c r="K1648" s="287">
        <v>5</v>
      </c>
      <c r="L1648" t="str">
        <v>32-SPLIQ-10000969</v>
      </c>
      <c r="M1648" t="str">
        <v>Campari</v>
      </c>
      <c r="N1648" t="str">
        <v>Aperitif &amp; Bitters</v>
      </c>
      <c r="O1648" t="str">
        <v>Campari</v>
      </c>
      <c r="P1648" t="str">
        <v>CAM</v>
      </c>
      <c r="Q1648" t="str">
        <v>Campari Cask Tales Bourbon Barrels</v>
      </c>
      <c r="R1648" t="str">
        <v>1000ml</v>
      </c>
      <c r="S1648">
        <v>6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</row>
    <row r="1649" spans="11:30" x14ac:dyDescent="0.3">
      <c r="K1649" s="287">
        <v>5</v>
      </c>
      <c r="L1649" t="str">
        <v>36-SPLIQ-07003805</v>
      </c>
      <c r="M1649" t="str">
        <v>Campari</v>
      </c>
      <c r="N1649" t="str">
        <v>Aperitif &amp; Bitters</v>
      </c>
      <c r="O1649" t="str">
        <v>Averna</v>
      </c>
      <c r="P1649" t="str">
        <v>AVN</v>
      </c>
      <c r="Q1649" t="str">
        <v>Amaro Averna 29%</v>
      </c>
      <c r="R1649" t="str">
        <v>700ml</v>
      </c>
      <c r="S1649">
        <v>6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</row>
    <row r="1650" spans="11:30" x14ac:dyDescent="0.3">
      <c r="K1650" s="287">
        <v>5</v>
      </c>
      <c r="L1650" t="str">
        <v>38-SPLIQ-07001067</v>
      </c>
      <c r="M1650" t="str">
        <v>Campari</v>
      </c>
      <c r="N1650" t="str">
        <v>Aperitif &amp; Bitters</v>
      </c>
      <c r="O1650" t="str">
        <v>Braulio</v>
      </c>
      <c r="P1650" t="str">
        <v>BRA</v>
      </c>
      <c r="Q1650" t="str">
        <v>Braulio Bormio Amaro Alpino 21%</v>
      </c>
      <c r="R1650" t="str">
        <v>700ml</v>
      </c>
      <c r="S1650">
        <v>6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</row>
    <row r="1651" spans="11:30" x14ac:dyDescent="0.3">
      <c r="K1651" s="287">
        <v>5</v>
      </c>
      <c r="L1651" t="str">
        <v>43-SPLIQ-07000074</v>
      </c>
      <c r="M1651" t="str">
        <v>Campari</v>
      </c>
      <c r="N1651" t="str">
        <v>Aperitif &amp; Bitters</v>
      </c>
      <c r="O1651" t="str">
        <v>Cynar</v>
      </c>
      <c r="P1651" t="str">
        <v>CYN</v>
      </c>
      <c r="Q1651" t="str">
        <v>Cynar 16.5%</v>
      </c>
      <c r="R1651" t="str">
        <v>700ml</v>
      </c>
      <c r="S1651">
        <v>6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</row>
    <row r="1652" spans="11:30" x14ac:dyDescent="0.3">
      <c r="K1652" s="287">
        <v>5</v>
      </c>
      <c r="L1652" t="str">
        <v>42-SPVER-10000846</v>
      </c>
      <c r="M1652" t="str">
        <v>Campari</v>
      </c>
      <c r="N1652" t="str">
        <v>Vermouth</v>
      </c>
      <c r="O1652" t="str">
        <v>Cinzano</v>
      </c>
      <c r="P1652" t="str">
        <v>CZV</v>
      </c>
      <c r="Q1652" t="str">
        <v>Cinzano Vermouth Rosso 1L</v>
      </c>
      <c r="R1652" t="str">
        <v>1000ml</v>
      </c>
      <c r="S1652">
        <v>12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</row>
    <row r="1653" spans="11:30" x14ac:dyDescent="0.3">
      <c r="K1653" s="287">
        <v>5</v>
      </c>
      <c r="L1653" t="str">
        <v>42-SPVER-07501423</v>
      </c>
      <c r="M1653" t="str">
        <v>Campari</v>
      </c>
      <c r="N1653" t="str">
        <v>Vermouth</v>
      </c>
      <c r="O1653" t="str">
        <v>Cinzano</v>
      </c>
      <c r="P1653" t="str">
        <v>CZV</v>
      </c>
      <c r="Q1653" t="str">
        <v>Cinzano Vermouth Rosso</v>
      </c>
      <c r="R1653" t="str">
        <v>750ml</v>
      </c>
      <c r="S1653">
        <v>12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</row>
    <row r="1654" spans="11:30" x14ac:dyDescent="0.3">
      <c r="K1654" s="287">
        <v>5</v>
      </c>
      <c r="L1654" t="str">
        <v>42-SPVER-07501416</v>
      </c>
      <c r="M1654" t="str">
        <v>Campari</v>
      </c>
      <c r="N1654" t="str">
        <v>Vermouth</v>
      </c>
      <c r="O1654" t="str">
        <v>Cinzano</v>
      </c>
      <c r="P1654" t="str">
        <v>CZV</v>
      </c>
      <c r="Q1654" t="str">
        <v>Cinzano Vermouth Bianco</v>
      </c>
      <c r="R1654" t="str">
        <v>750ml</v>
      </c>
      <c r="S1654">
        <v>12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</row>
    <row r="1655" spans="11:30" x14ac:dyDescent="0.3">
      <c r="K1655" s="287">
        <v>5</v>
      </c>
      <c r="L1655" t="str">
        <v>42-SPVER-07502734</v>
      </c>
      <c r="M1655" t="str">
        <v>Campari</v>
      </c>
      <c r="N1655" t="str">
        <v>Vermouth</v>
      </c>
      <c r="O1655" t="str">
        <v>Cinzano</v>
      </c>
      <c r="P1655" t="str">
        <v>CZV</v>
      </c>
      <c r="Q1655" t="str">
        <v>Cinzano Vermouth Extra Dry</v>
      </c>
      <c r="R1655" t="str">
        <v>750ml</v>
      </c>
      <c r="S1655">
        <v>12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</row>
    <row r="1656" spans="11:30" x14ac:dyDescent="0.3">
      <c r="K1656" s="287">
        <v>5</v>
      </c>
      <c r="L1656" t="str">
        <v>42-SPVER-10005810</v>
      </c>
      <c r="M1656" t="str">
        <v>Campari</v>
      </c>
      <c r="N1656" t="str">
        <v>Vermouth</v>
      </c>
      <c r="O1656" t="str">
        <v>Cinzano</v>
      </c>
      <c r="P1656" t="str">
        <v>CZV</v>
      </c>
      <c r="Q1656" t="str">
        <v>Cinzano 1757 Vermouth Rosso</v>
      </c>
      <c r="R1656" t="str">
        <v>1000ml</v>
      </c>
      <c r="S1656">
        <v>6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</row>
    <row r="1657" spans="11:30" x14ac:dyDescent="0.3">
      <c r="K1657" s="287">
        <v>5</v>
      </c>
      <c r="L1657" t="str">
        <v>42-SPVER-10005834</v>
      </c>
      <c r="M1657" t="str">
        <v>Campari</v>
      </c>
      <c r="N1657" t="str">
        <v>Vermouth</v>
      </c>
      <c r="O1657" t="str">
        <v>Cinzano</v>
      </c>
      <c r="P1657" t="str">
        <v>CZV</v>
      </c>
      <c r="Q1657" t="str">
        <v>Cinzano 1757 Vermouth Extra Dry</v>
      </c>
      <c r="R1657" t="str">
        <v>1000ml</v>
      </c>
      <c r="S1657">
        <v>6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</row>
    <row r="1658" spans="11:30" x14ac:dyDescent="0.3">
      <c r="K1658" s="287">
        <v>5</v>
      </c>
      <c r="L1658" t="str">
        <v>42-SPVER-10005896</v>
      </c>
      <c r="M1658" t="str">
        <v>Campari</v>
      </c>
      <c r="N1658" t="str">
        <v>Vermouth</v>
      </c>
      <c r="O1658" t="str">
        <v>Cinzano</v>
      </c>
      <c r="P1658" t="str">
        <v>CZV</v>
      </c>
      <c r="Q1658" t="str">
        <v>Cinzano Bottega Rosso 1757</v>
      </c>
      <c r="R1658" t="str">
        <v>1000ml</v>
      </c>
      <c r="S1658">
        <v>6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</row>
    <row r="1659" spans="11:30" x14ac:dyDescent="0.3">
      <c r="K1659" s="287">
        <v>5</v>
      </c>
      <c r="L1659" t="str">
        <v>42-SPVER-10005909</v>
      </c>
      <c r="M1659" t="str">
        <v>Campari</v>
      </c>
      <c r="N1659" t="str">
        <v>Vermouth</v>
      </c>
      <c r="O1659" t="str">
        <v>Cinzano</v>
      </c>
      <c r="P1659" t="str">
        <v>CZV</v>
      </c>
      <c r="Q1659" t="str">
        <v>Cinzano Bottega Extra Dry 1757</v>
      </c>
      <c r="R1659" t="str">
        <v>1000ml</v>
      </c>
      <c r="S1659">
        <v>6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</row>
    <row r="1660" spans="11:30" x14ac:dyDescent="0.3">
      <c r="K1660" s="287">
        <v>5</v>
      </c>
      <c r="L1660" t="str">
        <v>42-SPSPA-07505292</v>
      </c>
      <c r="M1660" t="str">
        <v>Campari</v>
      </c>
      <c r="N1660" t="str">
        <v>Sparkling</v>
      </c>
      <c r="O1660" t="str">
        <v>Cinzano</v>
      </c>
      <c r="P1660" t="str">
        <v>CZV</v>
      </c>
      <c r="Q1660" t="str">
        <v>Cinzano Prosecco</v>
      </c>
      <c r="R1660" t="str">
        <v>750ml</v>
      </c>
      <c r="S1660">
        <v>6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</row>
    <row r="1661" spans="11:30" x14ac:dyDescent="0.3">
      <c r="K1661" s="287">
        <v>5</v>
      </c>
      <c r="L1661" t="str">
        <v>42-SPSPA-07500969</v>
      </c>
      <c r="M1661" t="str">
        <v>Campari</v>
      </c>
      <c r="N1661" t="str">
        <v>Sparkling</v>
      </c>
      <c r="O1661" t="str">
        <v>Cinzano</v>
      </c>
      <c r="P1661" t="str">
        <v>CZS</v>
      </c>
      <c r="Q1661" t="str">
        <v>Cinzano Pinot Chardonnay</v>
      </c>
      <c r="R1661" t="str">
        <v>750ml</v>
      </c>
      <c r="S1661">
        <v>6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</row>
    <row r="1662" spans="11:30" x14ac:dyDescent="0.3">
      <c r="K1662" s="287">
        <v>5</v>
      </c>
      <c r="L1662" t="str">
        <v>42-SPSPA-07500938</v>
      </c>
      <c r="M1662" t="str">
        <v>Campari</v>
      </c>
      <c r="N1662" t="str">
        <v>Sparkling</v>
      </c>
      <c r="O1662" t="str">
        <v>Cinzano</v>
      </c>
      <c r="P1662" t="str">
        <v>CZS</v>
      </c>
      <c r="Q1662" t="str">
        <v>Gran Cinzano Dolce</v>
      </c>
      <c r="R1662" t="str">
        <v>750ml</v>
      </c>
      <c r="S1662">
        <v>6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</row>
    <row r="1663" spans="11:30" x14ac:dyDescent="0.3">
      <c r="K1663" s="287">
        <v>5</v>
      </c>
      <c r="L1663" t="str">
        <v>42-WISPA-07500884</v>
      </c>
      <c r="M1663" t="str">
        <v>Campari</v>
      </c>
      <c r="N1663" t="str">
        <v>Sparkling</v>
      </c>
      <c r="O1663" t="str">
        <v>Cinzano</v>
      </c>
      <c r="P1663" t="str">
        <v>CZS</v>
      </c>
      <c r="Q1663" t="str">
        <v>Cinzano Asti Sparkling Wine</v>
      </c>
      <c r="R1663" t="str">
        <v>750ml</v>
      </c>
      <c r="S1663">
        <v>6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</row>
    <row r="1664" spans="11:30" x14ac:dyDescent="0.3">
      <c r="K1664" s="287">
        <v>5</v>
      </c>
      <c r="L1664" t="str">
        <v>42-WISPA-07506398</v>
      </c>
      <c r="M1664" t="str">
        <v>Campari</v>
      </c>
      <c r="N1664" t="str">
        <v>Sparkling</v>
      </c>
      <c r="O1664" t="str">
        <v>Cinzano</v>
      </c>
      <c r="P1664" t="str">
        <v>CZS</v>
      </c>
      <c r="Q1664" t="str">
        <v>Cinzano Rose Edition Sparkling Wine</v>
      </c>
      <c r="R1664" t="str">
        <v>750ml</v>
      </c>
      <c r="S1664">
        <v>6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</row>
    <row r="1665" spans="11:30" x14ac:dyDescent="0.3">
      <c r="K1665" s="287">
        <v>5</v>
      </c>
      <c r="L1665" t="str">
        <v>42-WISPA-07507064</v>
      </c>
      <c r="M1665" t="str">
        <v>Campari</v>
      </c>
      <c r="N1665" t="str">
        <v>Sparkling</v>
      </c>
      <c r="O1665" t="str">
        <v>Cinzano</v>
      </c>
      <c r="P1665" t="str">
        <v>CZS</v>
      </c>
      <c r="Q1665" t="str">
        <v>Cinzano To Spritz Dry Sparkling Wine</v>
      </c>
      <c r="R1665" t="str">
        <v>750ml</v>
      </c>
      <c r="S1665">
        <v>6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</row>
    <row r="1666" spans="11:30" x14ac:dyDescent="0.3">
      <c r="K1666" s="287">
        <v>5</v>
      </c>
      <c r="L1666" t="str">
        <v>52-WISPA-07503752</v>
      </c>
      <c r="M1666" t="str">
        <v>Independent</v>
      </c>
      <c r="N1666" t="str">
        <v>Champagne</v>
      </c>
      <c r="O1666" t="str">
        <v>Pommery</v>
      </c>
      <c r="P1666" t="str">
        <v>POM</v>
      </c>
      <c r="Q1666" t="str">
        <v>Champagne Pommery Brut Royal</v>
      </c>
      <c r="R1666" t="str">
        <v>750ml</v>
      </c>
      <c r="S1666">
        <v>6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</row>
    <row r="1667" spans="11:30" x14ac:dyDescent="0.3">
      <c r="K1667" s="287">
        <v>5</v>
      </c>
      <c r="L1667" t="str">
        <v>52-WISPA-07505976</v>
      </c>
      <c r="M1667" t="str">
        <v>Independent</v>
      </c>
      <c r="N1667" t="str">
        <v>Champagne</v>
      </c>
      <c r="O1667" t="str">
        <v>Pommery</v>
      </c>
      <c r="P1667" t="str">
        <v>POM</v>
      </c>
      <c r="Q1667" t="str">
        <v>Champagne Pommery Brut Rose Royal</v>
      </c>
      <c r="R1667" t="str">
        <v>750ml</v>
      </c>
      <c r="S1667">
        <v>6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</row>
    <row r="1668" spans="11:30" x14ac:dyDescent="0.3">
      <c r="K1668" s="287">
        <v>5</v>
      </c>
      <c r="L1668" t="str">
        <v>52-WISPA-07509036</v>
      </c>
      <c r="M1668" t="str">
        <v>Independent</v>
      </c>
      <c r="N1668" t="str">
        <v>Champagne</v>
      </c>
      <c r="O1668" t="str">
        <v>Pommery</v>
      </c>
      <c r="P1668" t="str">
        <v>POM</v>
      </c>
      <c r="Q1668" t="str">
        <v>Champagne Pommery Royal Blue Sky</v>
      </c>
      <c r="R1668" t="str">
        <v>750ml</v>
      </c>
      <c r="S1668">
        <v>6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</row>
    <row r="1669" spans="11:30" x14ac:dyDescent="0.3">
      <c r="K1669" s="287">
        <v>5</v>
      </c>
      <c r="L1669" t="str">
        <v>52-WISPA-07508039</v>
      </c>
      <c r="M1669" t="str">
        <v>Independent</v>
      </c>
      <c r="N1669" t="str">
        <v>Champagne</v>
      </c>
      <c r="O1669" t="str">
        <v>Pommery</v>
      </c>
      <c r="P1669" t="str">
        <v>POM</v>
      </c>
      <c r="Q1669" t="str">
        <v>Champagne Pommery Cuvee Louise 2004</v>
      </c>
      <c r="R1669" t="str">
        <v>750ml</v>
      </c>
      <c r="S1669">
        <v>6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</row>
    <row r="1670" spans="11:30" x14ac:dyDescent="0.3">
      <c r="K1670" s="287">
        <v>5</v>
      </c>
      <c r="L1670" t="str">
        <v>52-WISPA-15003424</v>
      </c>
      <c r="M1670" t="str">
        <v>Independent</v>
      </c>
      <c r="N1670" t="str">
        <v>Champagne</v>
      </c>
      <c r="O1670" t="str">
        <v>Pommery</v>
      </c>
      <c r="P1670" t="str">
        <v>POM</v>
      </c>
      <c r="Q1670" t="str">
        <v>Champagne Pommery Brut Royal 1.5L</v>
      </c>
      <c r="R1670" t="str">
        <v>1500ml</v>
      </c>
      <c r="S1670">
        <v>6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</row>
    <row r="1671" spans="11:30" x14ac:dyDescent="0.3">
      <c r="K1671" s="287">
        <v>5</v>
      </c>
      <c r="L1671" t="str">
        <v>52-WISPA-30003356</v>
      </c>
      <c r="M1671" t="str">
        <v>Independent</v>
      </c>
      <c r="N1671" t="str">
        <v>Champagne</v>
      </c>
      <c r="O1671" t="str">
        <v>Pommery</v>
      </c>
      <c r="P1671" t="str">
        <v>POM</v>
      </c>
      <c r="Q1671" t="str">
        <v>Champagne Pommery Brut Royal 3L</v>
      </c>
      <c r="R1671" t="str">
        <v>3000ml</v>
      </c>
      <c r="S1671">
        <v>6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</row>
    <row r="1672" spans="11:30" x14ac:dyDescent="0.3">
      <c r="K1672" s="287">
        <v>5</v>
      </c>
      <c r="L1672" t="str">
        <v>52-WISPA-60003325</v>
      </c>
      <c r="M1672" t="str">
        <v>Independent</v>
      </c>
      <c r="N1672" t="str">
        <v>Champagne</v>
      </c>
      <c r="O1672" t="str">
        <v>Pommery</v>
      </c>
      <c r="P1672" t="str">
        <v>POM</v>
      </c>
      <c r="Q1672" t="str">
        <v>Champagne Pommery Brut Royal 6L</v>
      </c>
      <c r="R1672" t="str">
        <v>6000ml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</row>
    <row r="1673" spans="11:30" x14ac:dyDescent="0.3">
      <c r="K1673" s="287">
        <v>5</v>
      </c>
      <c r="L1673" t="str">
        <v>52-WISPA-90003295</v>
      </c>
      <c r="M1673" t="str">
        <v>Independent</v>
      </c>
      <c r="N1673" t="str">
        <v>Champagne</v>
      </c>
      <c r="O1673" t="str">
        <v>Pommery</v>
      </c>
      <c r="P1673" t="str">
        <v>POM</v>
      </c>
      <c r="Q1673" t="str">
        <v>Champagne Pommery Brut Royal 9L</v>
      </c>
      <c r="R1673" t="str">
        <v>9000ml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</row>
    <row r="1674" spans="11:30" x14ac:dyDescent="0.3">
      <c r="K1674" s="287">
        <v>5</v>
      </c>
      <c r="L1674" t="str">
        <v>52-WISPA-07505021</v>
      </c>
      <c r="M1674" t="str">
        <v>Independent</v>
      </c>
      <c r="N1674" t="str">
        <v>Champagne</v>
      </c>
      <c r="O1674" t="str">
        <v>Pommery</v>
      </c>
      <c r="P1674" t="str">
        <v>POM</v>
      </c>
      <c r="Q1674" t="str">
        <v>Champagne Pommery Silver</v>
      </c>
      <c r="R1674" t="str">
        <v>750ml</v>
      </c>
      <c r="S1674">
        <v>6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</row>
    <row r="1675" spans="11:30" x14ac:dyDescent="0.3">
      <c r="K1675" s="287">
        <v>5</v>
      </c>
      <c r="L1675" t="str">
        <v>71-WISPA-07500358</v>
      </c>
      <c r="M1675" t="str">
        <v>RC</v>
      </c>
      <c r="N1675" t="str">
        <v>Champagne</v>
      </c>
      <c r="O1675" t="str">
        <v>Telmont</v>
      </c>
      <c r="P1675" t="str">
        <v>TEL</v>
      </c>
      <c r="Q1675" t="str">
        <v>Champagne Telmont Sans Soufre</v>
      </c>
      <c r="R1675" t="str">
        <v>750ml</v>
      </c>
      <c r="S1675">
        <v>6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</row>
    <row r="1676" spans="11:30" x14ac:dyDescent="0.3">
      <c r="K1676" s="287">
        <v>5</v>
      </c>
      <c r="L1676" t="str">
        <v>71-WISPA-07500655</v>
      </c>
      <c r="M1676" t="str">
        <v>RC</v>
      </c>
      <c r="N1676" t="str">
        <v>Champagne</v>
      </c>
      <c r="O1676" t="str">
        <v>Telmont</v>
      </c>
      <c r="P1676" t="str">
        <v>TEL</v>
      </c>
      <c r="Q1676" t="str">
        <v>Champagne Telmont Vinotheque</v>
      </c>
      <c r="R1676" t="str">
        <v>750ml</v>
      </c>
      <c r="S1676">
        <v>6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</row>
    <row r="1677" spans="11:30" x14ac:dyDescent="0.3">
      <c r="K1677" s="287">
        <v>5</v>
      </c>
      <c r="L1677" t="str">
        <v>71-WISPA-07500631</v>
      </c>
      <c r="M1677" t="str">
        <v>RC</v>
      </c>
      <c r="N1677" t="str">
        <v>Champagne</v>
      </c>
      <c r="O1677" t="str">
        <v>Telmont</v>
      </c>
      <c r="P1677" t="str">
        <v>TEL</v>
      </c>
      <c r="Q1677" t="str">
        <v>Champagne Telmont Blanc De Blancs</v>
      </c>
      <c r="R1677" t="str">
        <v>750ml</v>
      </c>
      <c r="S1677">
        <v>6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</row>
    <row r="1678" spans="11:30" x14ac:dyDescent="0.3">
      <c r="K1678" s="287">
        <v>5</v>
      </c>
      <c r="L1678" t="str">
        <v>71-WISPA-07500617</v>
      </c>
      <c r="M1678" t="str">
        <v>RC</v>
      </c>
      <c r="N1678" t="str">
        <v>Champagne</v>
      </c>
      <c r="O1678" t="str">
        <v>Telmont</v>
      </c>
      <c r="P1678" t="str">
        <v>TEL</v>
      </c>
      <c r="Q1678" t="str">
        <v>Champagne Telmont Reserve Rose</v>
      </c>
      <c r="R1678" t="str">
        <v>750ml</v>
      </c>
      <c r="S1678">
        <v>6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</row>
    <row r="1679" spans="11:30" x14ac:dyDescent="0.3">
      <c r="K1679" s="287">
        <v>5</v>
      </c>
      <c r="L1679" t="str">
        <v>71-WISPA-15000303</v>
      </c>
      <c r="M1679" t="str">
        <v>RC</v>
      </c>
      <c r="N1679" t="str">
        <v>Champagne</v>
      </c>
      <c r="O1679" t="str">
        <v>Telmont</v>
      </c>
      <c r="P1679" t="str">
        <v>TEL</v>
      </c>
      <c r="Q1679" t="str">
        <v>Champagne Telmont Reserve Rose 1.5L</v>
      </c>
      <c r="R1679" t="str">
        <v>1500ml</v>
      </c>
      <c r="S1679">
        <v>3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</row>
    <row r="1680" spans="11:30" x14ac:dyDescent="0.3">
      <c r="K1680" s="287">
        <v>5</v>
      </c>
      <c r="L1680" t="str">
        <v>71-WISPA-07500211</v>
      </c>
      <c r="M1680" t="str">
        <v>RC</v>
      </c>
      <c r="N1680" t="str">
        <v>Champagne</v>
      </c>
      <c r="O1680" t="str">
        <v>Telmont</v>
      </c>
      <c r="P1680" t="str">
        <v>TEL</v>
      </c>
      <c r="Q1680" t="str">
        <v>Champagne Telmont Reserve Brut</v>
      </c>
      <c r="R1680" t="str">
        <v>750ml</v>
      </c>
      <c r="S1680">
        <v>6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</row>
    <row r="1681" spans="11:30" x14ac:dyDescent="0.3">
      <c r="K1681" s="287">
        <v>5</v>
      </c>
      <c r="L1681" t="str">
        <v>71-WISPA-15000297</v>
      </c>
      <c r="M1681" t="str">
        <v>RC</v>
      </c>
      <c r="N1681" t="str">
        <v>Champagne</v>
      </c>
      <c r="O1681" t="str">
        <v>Telmont</v>
      </c>
      <c r="P1681" t="str">
        <v>TEL</v>
      </c>
      <c r="Q1681" t="str">
        <v>Champagne Telmont Reserve Brut 1.5L</v>
      </c>
      <c r="R1681" t="str">
        <v>1500ml</v>
      </c>
      <c r="S1681">
        <v>3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</row>
    <row r="1682" spans="11:30" x14ac:dyDescent="0.3">
      <c r="K1682" s="287">
        <v>5</v>
      </c>
      <c r="L1682" t="str">
        <v>71-WISPA-30000556</v>
      </c>
      <c r="M1682" t="str">
        <v>RC</v>
      </c>
      <c r="N1682" t="str">
        <v>Champagne</v>
      </c>
      <c r="O1682" t="str">
        <v>Telmont</v>
      </c>
      <c r="P1682" t="str">
        <v>TEL</v>
      </c>
      <c r="Q1682" t="str">
        <v>Champagne Telmont Reserve Brut 3L</v>
      </c>
      <c r="R1682" t="str">
        <v>3000ml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</row>
    <row r="1683" spans="11:30" x14ac:dyDescent="0.3">
      <c r="K1683" s="287">
        <v>5</v>
      </c>
      <c r="L1683" t="str">
        <v>71-WISPA-60000570</v>
      </c>
      <c r="M1683" t="str">
        <v>RC</v>
      </c>
      <c r="N1683" t="str">
        <v>Champagne</v>
      </c>
      <c r="O1683" t="str">
        <v>Telmont</v>
      </c>
      <c r="P1683" t="str">
        <v>TEL</v>
      </c>
      <c r="Q1683" t="str">
        <v>Champagne Telmont Reserve Brut 6L</v>
      </c>
      <c r="R1683" t="str">
        <v>6000ml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</row>
    <row r="1684" spans="11:30" x14ac:dyDescent="0.3">
      <c r="K1684" s="287">
        <v>5</v>
      </c>
      <c r="L1684" t="str">
        <v>35-SPLIQ-07003779</v>
      </c>
      <c r="M1684" t="str">
        <v>Campari</v>
      </c>
      <c r="N1684" t="str">
        <v>Liqueur</v>
      </c>
      <c r="O1684" t="str">
        <v>Grand Marnier</v>
      </c>
      <c r="P1684" t="str">
        <v>GMN</v>
      </c>
      <c r="Q1684" t="str">
        <v>Grand Marnier Liqueur</v>
      </c>
      <c r="R1684" t="str">
        <v>700ml</v>
      </c>
      <c r="S1684">
        <v>12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</row>
    <row r="1685" spans="11:30" x14ac:dyDescent="0.3">
      <c r="K1685" s="287">
        <v>5</v>
      </c>
      <c r="L1685" t="str">
        <v>99-SL001-07000012</v>
      </c>
      <c r="M1685" t="str">
        <v>Branca</v>
      </c>
      <c r="N1685" t="str">
        <v>Bitter</v>
      </c>
      <c r="O1685" t="str">
        <v>Fernet</v>
      </c>
      <c r="P1685" t="str">
        <v>BRC</v>
      </c>
      <c r="Q1685" t="str">
        <v>Fernet Branca Bitters 700ml</v>
      </c>
      <c r="R1685" t="str">
        <v>700ml</v>
      </c>
      <c r="S1685">
        <v>6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</row>
    <row r="1686" spans="11:30" x14ac:dyDescent="0.3">
      <c r="K1686" s="287">
        <v>5</v>
      </c>
      <c r="L1686" t="str">
        <v>77-SPLIQ-07502863</v>
      </c>
      <c r="M1686" t="str">
        <v>Branca</v>
      </c>
      <c r="N1686" t="str">
        <v>Liqueur</v>
      </c>
      <c r="O1686" t="str">
        <v>Fernet</v>
      </c>
      <c r="P1686" t="str">
        <v>BRC</v>
      </c>
      <c r="Q1686" t="str">
        <v>Branca Fernet Liqueur 750 ML.</v>
      </c>
      <c r="R1686" t="str">
        <v>750ml</v>
      </c>
      <c r="S1686">
        <v>6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</row>
    <row r="1687" spans="11:30" x14ac:dyDescent="0.3">
      <c r="K1687" s="287">
        <v>5</v>
      </c>
      <c r="L1687" t="str">
        <v>77-SPLIQ-10002849</v>
      </c>
      <c r="M1687" t="str">
        <v>Branca</v>
      </c>
      <c r="N1687" t="str">
        <v>Liqueur</v>
      </c>
      <c r="O1687" t="str">
        <v>Fernet</v>
      </c>
      <c r="P1687" t="str">
        <v>BRC</v>
      </c>
      <c r="Q1687" t="str">
        <v>Branca Fernet Liqueur</v>
      </c>
      <c r="R1687" t="str">
        <v>1000ml</v>
      </c>
      <c r="S1687">
        <v>6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</row>
    <row r="1688" spans="11:30" x14ac:dyDescent="0.3">
      <c r="K1688" s="287">
        <v>5</v>
      </c>
      <c r="L1688" t="str">
        <v>77-SPVER-10002072</v>
      </c>
      <c r="M1688" t="str">
        <v>Branca</v>
      </c>
      <c r="N1688" t="str">
        <v>Vermouth</v>
      </c>
      <c r="O1688" t="str">
        <v>CARPANO</v>
      </c>
      <c r="P1688" t="str">
        <v>BRC</v>
      </c>
      <c r="Q1688" t="str">
        <v>Carpano Classico Vermouth</v>
      </c>
      <c r="R1688" t="str">
        <v>1000ml</v>
      </c>
      <c r="S1688">
        <v>6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</row>
    <row r="1689" spans="11:30" x14ac:dyDescent="0.3">
      <c r="K1689" s="287">
        <v>5</v>
      </c>
      <c r="L1689" t="str">
        <v>77-SPVER-10002157</v>
      </c>
      <c r="M1689" t="str">
        <v>Branca</v>
      </c>
      <c r="N1689" t="str">
        <v>Vermouth</v>
      </c>
      <c r="O1689" t="str">
        <v>CARPANO</v>
      </c>
      <c r="P1689" t="str">
        <v>BRC</v>
      </c>
      <c r="Q1689" t="str">
        <v>Carpano Bianco Vermouth</v>
      </c>
      <c r="R1689" t="str">
        <v>1000ml</v>
      </c>
      <c r="S1689">
        <v>6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</row>
    <row r="1690" spans="11:30" x14ac:dyDescent="0.3">
      <c r="K1690" s="287">
        <v>5</v>
      </c>
      <c r="L1690" t="str">
        <v>77-SPVER-10003420</v>
      </c>
      <c r="M1690" t="str">
        <v>Branca</v>
      </c>
      <c r="N1690" t="str">
        <v>Vermouth</v>
      </c>
      <c r="O1690" t="str">
        <v>CARPANO</v>
      </c>
      <c r="P1690" t="str">
        <v>BRC</v>
      </c>
      <c r="Q1690" t="str">
        <v>Carpano Antica Formula Vermnouth</v>
      </c>
      <c r="R1690" t="str">
        <v>1000ml</v>
      </c>
      <c r="S1690">
        <v>6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</row>
    <row r="1691" spans="11:30" x14ac:dyDescent="0.3">
      <c r="K1691" s="287">
        <v>5</v>
      </c>
      <c r="L1691" t="str">
        <v>77-SPVER-10006704</v>
      </c>
      <c r="M1691" t="str">
        <v>Branca</v>
      </c>
      <c r="N1691" t="str">
        <v>Vermouth</v>
      </c>
      <c r="O1691" t="str">
        <v>CARPANO</v>
      </c>
      <c r="P1691" t="str">
        <v>BRC</v>
      </c>
      <c r="Q1691" t="str">
        <v>Carpano Dry Vermouth</v>
      </c>
      <c r="R1691" t="str">
        <v>1000ml</v>
      </c>
      <c r="S1691">
        <v>6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</row>
    <row r="1692" spans="11:30" x14ac:dyDescent="0.3">
      <c r="K1692" s="287">
        <v>5</v>
      </c>
      <c r="L1692" t="str">
        <v>77-SPVER-10001884</v>
      </c>
      <c r="M1692" t="str">
        <v>Branca</v>
      </c>
      <c r="N1692" t="str">
        <v>Vermouth</v>
      </c>
      <c r="O1692" t="str">
        <v>Branca</v>
      </c>
      <c r="P1692" t="str">
        <v>BRC</v>
      </c>
      <c r="Q1692" t="str">
        <v>Carpano Punt E Mes</v>
      </c>
      <c r="R1692" t="str">
        <v>1000ml</v>
      </c>
      <c r="S1692">
        <v>6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</row>
    <row r="1693" spans="11:30" x14ac:dyDescent="0.3">
      <c r="K1693" s="287">
        <v>5</v>
      </c>
      <c r="L1693" t="str">
        <v>35-SPLIQ-07009887</v>
      </c>
      <c r="M1693" t="str">
        <v>Campari</v>
      </c>
      <c r="N1693" t="str">
        <v>Liqueur</v>
      </c>
      <c r="O1693" t="str">
        <v>Grand Marnier</v>
      </c>
      <c r="P1693" t="str">
        <v>GMN</v>
      </c>
      <c r="Q1693" t="str">
        <v>Grand Marnier Cuvee Du Centenaire Liqueur</v>
      </c>
      <c r="R1693" t="str">
        <v>700ml</v>
      </c>
      <c r="S1693">
        <v>6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</row>
    <row r="1694" spans="11:30" x14ac:dyDescent="0.3">
      <c r="K1694" s="287">
        <v>5</v>
      </c>
      <c r="L1694" t="str">
        <v>67-SPVOD-07007453</v>
      </c>
      <c r="M1694" t="str">
        <v>Independent</v>
      </c>
      <c r="N1694" t="str">
        <v>Vodka</v>
      </c>
      <c r="O1694" t="str">
        <v>Lady Trieu</v>
      </c>
      <c r="P1694" t="str">
        <v>LDT</v>
      </c>
      <c r="Q1694" t="str">
        <v>Nhau Vietnamese Rice Vodka</v>
      </c>
      <c r="R1694" t="str">
        <v>700ml</v>
      </c>
      <c r="S1694">
        <v>6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</row>
    <row r="1695" spans="11:30" x14ac:dyDescent="0.3">
      <c r="K1695" s="287">
        <v>5</v>
      </c>
      <c r="L1695" t="str">
        <v>01-SPVOD-07000328</v>
      </c>
      <c r="M1695" t="str">
        <v>Lucas Bols</v>
      </c>
      <c r="N1695" t="str">
        <v>Vodka</v>
      </c>
      <c r="O1695" t="str">
        <v>Bols Vodka</v>
      </c>
      <c r="P1695" t="str">
        <v>BLV</v>
      </c>
      <c r="Q1695" t="str">
        <v>Bols Vodka 700 ml</v>
      </c>
      <c r="R1695" t="str">
        <v>700ml</v>
      </c>
      <c r="S1695">
        <v>12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</row>
    <row r="1696" spans="11:30" x14ac:dyDescent="0.3">
      <c r="K1696" s="287">
        <v>5</v>
      </c>
      <c r="L1696" t="str">
        <v>01-SPVOD-10000311</v>
      </c>
      <c r="M1696" t="str">
        <v>Lucas Bols</v>
      </c>
      <c r="N1696" t="str">
        <v>Vodka</v>
      </c>
      <c r="O1696" t="str">
        <v>Bols Vodka</v>
      </c>
      <c r="P1696" t="str">
        <v>BLV</v>
      </c>
      <c r="Q1696" t="str">
        <v>Bols Vodka 1L</v>
      </c>
      <c r="R1696" t="str">
        <v>1000ml</v>
      </c>
      <c r="S1696">
        <v>6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</row>
    <row r="1697" spans="11:30" x14ac:dyDescent="0.3">
      <c r="K1697" s="287">
        <v>5</v>
      </c>
      <c r="L1697" t="str">
        <v>04-23MDC-07000151</v>
      </c>
      <c r="M1697" t="str">
        <v>Edrington</v>
      </c>
      <c r="N1697" t="str">
        <v>Whisky</v>
      </c>
      <c r="O1697" t="str">
        <v>The Macallan</v>
      </c>
      <c r="P1697" t="str">
        <v>MAC</v>
      </c>
      <c r="Q1697" t="str">
        <v>The Macallan M Scotch Whisky (2023)</v>
      </c>
      <c r="R1697" t="str">
        <v>700ml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</row>
    <row r="1698" spans="11:30" x14ac:dyDescent="0.3">
      <c r="K1698" s="287">
        <v>5</v>
      </c>
      <c r="L1698" t="str">
        <v>04-SPWHI-07001872</v>
      </c>
      <c r="M1698" t="str">
        <v>Edrington</v>
      </c>
      <c r="N1698" t="str">
        <v>Whisky</v>
      </c>
      <c r="O1698" t="str">
        <v>The Macallan</v>
      </c>
      <c r="P1698" t="str">
        <v>MAC</v>
      </c>
      <c r="Q1698" t="str">
        <v>The Macallan Classic Cut 2022 Whisky</v>
      </c>
      <c r="R1698" t="str">
        <v>700ml</v>
      </c>
      <c r="S1698">
        <v>12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</row>
    <row r="1699" spans="11:30" x14ac:dyDescent="0.3">
      <c r="K1699" s="287">
        <v>5</v>
      </c>
      <c r="L1699" t="str">
        <v>04-SPWHI-07002668</v>
      </c>
      <c r="M1699" t="str">
        <v>Edrington</v>
      </c>
      <c r="N1699" t="str">
        <v>Whisky</v>
      </c>
      <c r="O1699" t="str">
        <v>The Macallan</v>
      </c>
      <c r="P1699" t="str">
        <v>MAC</v>
      </c>
      <c r="Q1699" t="str">
        <v>The Macallan Edition NO 1 Whisky</v>
      </c>
      <c r="R1699" t="str">
        <v>700ml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</row>
    <row r="1700" spans="11:30" x14ac:dyDescent="0.3">
      <c r="K1700" s="287">
        <v>5</v>
      </c>
      <c r="L1700" t="str">
        <v>04-SPWHI-07002910</v>
      </c>
      <c r="M1700" t="str">
        <v>Edrington</v>
      </c>
      <c r="N1700" t="str">
        <v>Whisky</v>
      </c>
      <c r="O1700" t="str">
        <v>The Macallan</v>
      </c>
      <c r="P1700" t="str">
        <v>MAC</v>
      </c>
      <c r="Q1700" t="str">
        <v>The Macallan Edition NO 2 Whisky</v>
      </c>
      <c r="R1700" t="str">
        <v>700ml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</row>
    <row r="1701" spans="11:30" x14ac:dyDescent="0.3">
      <c r="K1701" s="287">
        <v>5</v>
      </c>
      <c r="L1701" t="str">
        <v>04-SPWHI-07004105</v>
      </c>
      <c r="M1701" t="str">
        <v>Edrington</v>
      </c>
      <c r="N1701" t="str">
        <v>Whisky</v>
      </c>
      <c r="O1701" t="str">
        <v>The Macallan</v>
      </c>
      <c r="P1701" t="str">
        <v>MAC</v>
      </c>
      <c r="Q1701" t="str">
        <v>The Macallan Edition NO 3 Whisky</v>
      </c>
      <c r="R1701" t="str">
        <v>700ml</v>
      </c>
      <c r="S1701">
        <v>12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</row>
    <row r="1702" spans="11:30" x14ac:dyDescent="0.3">
      <c r="K1702" s="287">
        <v>5</v>
      </c>
      <c r="L1702" t="str">
        <v>04-SPWHI-07005591</v>
      </c>
      <c r="M1702" t="str">
        <v>Edrington</v>
      </c>
      <c r="N1702" t="str">
        <v>Whisky</v>
      </c>
      <c r="O1702" t="str">
        <v>The Macallan</v>
      </c>
      <c r="P1702" t="str">
        <v>MAC</v>
      </c>
      <c r="Q1702" t="str">
        <v>The Macallan Edition NO 4 Whisky</v>
      </c>
      <c r="R1702" t="str">
        <v>700ml</v>
      </c>
      <c r="S1702">
        <v>12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</row>
    <row r="1703" spans="11:30" x14ac:dyDescent="0.3">
      <c r="K1703" s="287">
        <v>5</v>
      </c>
      <c r="L1703" t="str">
        <v>04-SPWHI-07007126</v>
      </c>
      <c r="M1703" t="str">
        <v>Edrington</v>
      </c>
      <c r="N1703" t="str">
        <v>Whisky</v>
      </c>
      <c r="O1703" t="str">
        <v>The Macallan</v>
      </c>
      <c r="P1703" t="str">
        <v>MAC</v>
      </c>
      <c r="Q1703" t="str">
        <v>The Macallan 18 Years Old</v>
      </c>
      <c r="R1703" t="str">
        <v>700ml</v>
      </c>
      <c r="S1703">
        <v>6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</row>
    <row r="1704" spans="11:30" x14ac:dyDescent="0.3">
      <c r="K1704" s="287">
        <v>5</v>
      </c>
      <c r="L1704" t="str">
        <v>04-SPWHI-07008059</v>
      </c>
      <c r="M1704" t="str">
        <v>Edrington</v>
      </c>
      <c r="N1704" t="str">
        <v>Whisky</v>
      </c>
      <c r="O1704" t="str">
        <v>The Macallan</v>
      </c>
      <c r="P1704" t="str">
        <v>MAC</v>
      </c>
      <c r="Q1704" t="str">
        <v>The Macallan Edition NO.5 Whisky</v>
      </c>
      <c r="R1704" t="str">
        <v>700ml</v>
      </c>
      <c r="S1704">
        <v>12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</row>
    <row r="1705" spans="11:30" x14ac:dyDescent="0.3">
      <c r="K1705" s="287">
        <v>5</v>
      </c>
      <c r="L1705" t="str">
        <v>04-SPWHI-07009285</v>
      </c>
      <c r="M1705" t="str">
        <v>Edrington</v>
      </c>
      <c r="N1705" t="str">
        <v>Whisky</v>
      </c>
      <c r="O1705" t="str">
        <v>The Macallan</v>
      </c>
      <c r="P1705" t="str">
        <v>MAC</v>
      </c>
      <c r="Q1705" t="str">
        <v>The Macallan Edition NO 6 Whisky</v>
      </c>
      <c r="R1705" t="str">
        <v>700ml</v>
      </c>
      <c r="S1705">
        <v>12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</row>
    <row r="1706" spans="11:30" x14ac:dyDescent="0.3">
      <c r="K1706" s="287">
        <v>5</v>
      </c>
      <c r="L1706" t="str">
        <v>04-SPWHI-4200GSET</v>
      </c>
      <c r="M1706" t="str">
        <v>Edrington</v>
      </c>
      <c r="N1706" t="str">
        <v>Whisky</v>
      </c>
      <c r="O1706" t="str">
        <v>The Macallan</v>
      </c>
      <c r="P1706" t="str">
        <v>MAC</v>
      </c>
      <c r="Q1706" t="str">
        <v>The Macallan Edition Gift Set</v>
      </c>
      <c r="R1706" t="str">
        <v>4200ml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</row>
    <row r="1707" spans="11:30" x14ac:dyDescent="0.3">
      <c r="K1707" s="287">
        <v>5</v>
      </c>
      <c r="L1707" t="str">
        <v>06-SPWHI-07004082</v>
      </c>
      <c r="M1707" t="str">
        <v>Edrington</v>
      </c>
      <c r="N1707" t="str">
        <v>Whisky</v>
      </c>
      <c r="O1707" t="str">
        <v>Naked</v>
      </c>
      <c r="P1707" t="str">
        <v>NAK</v>
      </c>
      <c r="Q1707" t="str">
        <v>Naked Grouse Blended Malt Scotch Whisky</v>
      </c>
      <c r="R1707" t="str">
        <v>700ml</v>
      </c>
      <c r="S1707">
        <v>6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</row>
    <row r="1708" spans="11:30" x14ac:dyDescent="0.3">
      <c r="K1708" s="287">
        <v>5</v>
      </c>
      <c r="L1708" t="str">
        <v>13-SPGIN-07007377</v>
      </c>
      <c r="M1708" t="str">
        <v>Edrington</v>
      </c>
      <c r="N1708" t="str">
        <v>Gin</v>
      </c>
      <c r="O1708" t="str">
        <v>NO.3</v>
      </c>
      <c r="P1708" t="str">
        <v>NO3</v>
      </c>
      <c r="Q1708" t="str">
        <v>No.3 London Dry Organic Gin</v>
      </c>
      <c r="R1708" t="str">
        <v>700ml</v>
      </c>
      <c r="S1708">
        <v>6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</row>
    <row r="1709" spans="11:30" x14ac:dyDescent="0.3">
      <c r="K1709" s="287">
        <v>5</v>
      </c>
      <c r="L1709" t="str">
        <v>15-SPLIQ-07000154</v>
      </c>
      <c r="M1709" t="str">
        <v>Licor 43</v>
      </c>
      <c r="N1709" t="str">
        <v>Liqueur</v>
      </c>
      <c r="O1709" t="str">
        <v>Licor 43</v>
      </c>
      <c r="P1709" t="str">
        <v>LIC</v>
      </c>
      <c r="Q1709" t="str">
        <v>Licor 43</v>
      </c>
      <c r="R1709" t="str">
        <v>700ml</v>
      </c>
      <c r="S1709">
        <v>6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</row>
    <row r="1710" spans="11:30" x14ac:dyDescent="0.3">
      <c r="K1710" s="287">
        <v>5</v>
      </c>
      <c r="L1710" t="str">
        <v>18-SPGIN-05000467</v>
      </c>
      <c r="M1710" t="str">
        <v>Ferdinand'S</v>
      </c>
      <c r="N1710" t="str">
        <v>Gin</v>
      </c>
      <c r="O1710" t="str">
        <v>Ferdinand's</v>
      </c>
      <c r="P1710" t="str">
        <v>FER</v>
      </c>
      <c r="Q1710" t="str">
        <v>Ferdinand'S Saar Dry Gin</v>
      </c>
      <c r="R1710" t="str">
        <v>500ml</v>
      </c>
      <c r="S1710">
        <v>6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</row>
    <row r="1711" spans="11:30" x14ac:dyDescent="0.3">
      <c r="K1711" s="287">
        <v>5</v>
      </c>
      <c r="L1711" t="str">
        <v>20-06TEQ-07001315</v>
      </c>
      <c r="M1711" t="str">
        <v>Proximo</v>
      </c>
      <c r="N1711" t="str">
        <v>Tequila</v>
      </c>
      <c r="O1711" t="str">
        <v>Jose Cuervo</v>
      </c>
      <c r="P1711" t="str">
        <v>JOC</v>
      </c>
      <c r="Q1711" t="str">
        <v>Jose Cuervo Especial Silver Tequila 35%</v>
      </c>
      <c r="R1711" t="str">
        <v>700ml</v>
      </c>
      <c r="S1711">
        <v>6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</row>
    <row r="1712" spans="11:30" x14ac:dyDescent="0.3">
      <c r="K1712" s="287">
        <v>5</v>
      </c>
      <c r="L1712" t="str">
        <v>20-06TEQ-07002302</v>
      </c>
      <c r="M1712" t="str">
        <v>Proximo</v>
      </c>
      <c r="N1712" t="str">
        <v>Tequila</v>
      </c>
      <c r="O1712" t="str">
        <v>Jose Cuervo</v>
      </c>
      <c r="P1712" t="str">
        <v>JOC</v>
      </c>
      <c r="Q1712" t="str">
        <v>Jose Cuervo Especial Silver Tequila</v>
      </c>
      <c r="R1712" t="str">
        <v>700ml</v>
      </c>
      <c r="S1712">
        <v>6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</row>
    <row r="1713" spans="11:30" x14ac:dyDescent="0.3">
      <c r="K1713" s="287">
        <v>5</v>
      </c>
      <c r="L1713" t="str">
        <v>20-23SIL-07502322</v>
      </c>
      <c r="M1713" t="str">
        <v>Proximo</v>
      </c>
      <c r="N1713" t="str">
        <v>Tequila</v>
      </c>
      <c r="O1713" t="str">
        <v>Jose Cuervo</v>
      </c>
      <c r="P1713" t="str">
        <v>JOC</v>
      </c>
      <c r="Q1713" t="str">
        <v>Jose Cuervo Especial Silver Tequila Limited 2023</v>
      </c>
      <c r="R1713" t="str">
        <v>750ml</v>
      </c>
      <c r="S1713">
        <v>12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</row>
    <row r="1714" spans="11:30" x14ac:dyDescent="0.3">
      <c r="K1714" s="287">
        <v>5</v>
      </c>
      <c r="L1714" t="str">
        <v>20-SPTEQ-10001346</v>
      </c>
      <c r="M1714" t="str">
        <v>Proximo</v>
      </c>
      <c r="N1714" t="str">
        <v>Tequila</v>
      </c>
      <c r="O1714" t="str">
        <v>Jose Cuervo</v>
      </c>
      <c r="P1714" t="str">
        <v>JOC</v>
      </c>
      <c r="Q1714" t="str">
        <v>Jose Cuervo Especial Reposado Tequila 1L</v>
      </c>
      <c r="R1714" t="str">
        <v>1000ml</v>
      </c>
      <c r="S1714">
        <v>12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</row>
    <row r="1715" spans="11:30" x14ac:dyDescent="0.3">
      <c r="K1715" s="287">
        <v>5</v>
      </c>
      <c r="L1715" t="str">
        <v>20-SPTEQ-03752302</v>
      </c>
      <c r="M1715" t="str">
        <v>Proximo</v>
      </c>
      <c r="N1715" t="str">
        <v>Tequila</v>
      </c>
      <c r="O1715" t="str">
        <v>Jose Cuervo</v>
      </c>
      <c r="P1715" t="str">
        <v>JOC</v>
      </c>
      <c r="Q1715" t="str">
        <v>Jose Cuervo Especial Silver Tequila</v>
      </c>
      <c r="R1715" t="str">
        <v>375ml</v>
      </c>
      <c r="S1715">
        <v>12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</row>
    <row r="1716" spans="11:30" x14ac:dyDescent="0.3">
      <c r="K1716" s="287">
        <v>5</v>
      </c>
      <c r="L1716" t="str">
        <v>20-SPTEQ-10001353</v>
      </c>
      <c r="M1716" t="str">
        <v>Proximo</v>
      </c>
      <c r="N1716" t="str">
        <v>Tequila</v>
      </c>
      <c r="O1716" t="str">
        <v>Jose Cuervo</v>
      </c>
      <c r="P1716" t="str">
        <v>JOC</v>
      </c>
      <c r="Q1716" t="str">
        <v>Jose Cuervo Especial Silver Tequila 1L</v>
      </c>
      <c r="R1716" t="str">
        <v>1000ml</v>
      </c>
      <c r="S1716">
        <v>12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</row>
    <row r="1717" spans="11:30" x14ac:dyDescent="0.3">
      <c r="K1717" s="287">
        <v>5</v>
      </c>
      <c r="L1717" t="str">
        <v>20-SPTEQ-07001308</v>
      </c>
      <c r="M1717" t="str">
        <v>Proximo</v>
      </c>
      <c r="N1717" t="str">
        <v>Tequila</v>
      </c>
      <c r="O1717" t="str">
        <v>Jose Cuervo</v>
      </c>
      <c r="P1717" t="str">
        <v>JOC</v>
      </c>
      <c r="Q1717" t="str">
        <v>Jose Cuervo Especial Reposado Tequila 35%</v>
      </c>
      <c r="R1717" t="str">
        <v>700ml</v>
      </c>
      <c r="S1717">
        <v>12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</row>
    <row r="1718" spans="11:30" x14ac:dyDescent="0.3">
      <c r="K1718" s="287">
        <v>5</v>
      </c>
      <c r="L1718" t="str">
        <v>20-SPTEQ-07001315</v>
      </c>
      <c r="M1718" t="str">
        <v>Proximo</v>
      </c>
      <c r="N1718" t="str">
        <v>Tequila</v>
      </c>
      <c r="O1718" t="str">
        <v>Jose Cuervo</v>
      </c>
      <c r="P1718" t="str">
        <v>JOC</v>
      </c>
      <c r="Q1718" t="str">
        <v>Jose Cuervo Especial Silver Tequila 35%</v>
      </c>
      <c r="R1718" t="str">
        <v>700ml</v>
      </c>
      <c r="S1718">
        <v>12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</row>
    <row r="1719" spans="11:30" x14ac:dyDescent="0.3">
      <c r="K1719" s="287">
        <v>5</v>
      </c>
      <c r="L1719" t="str">
        <v>20-SPTEQ-07002138</v>
      </c>
      <c r="M1719" t="str">
        <v>Proximo</v>
      </c>
      <c r="N1719" t="str">
        <v>Tequila</v>
      </c>
      <c r="O1719" t="str">
        <v>Jose Cuervo</v>
      </c>
      <c r="P1719" t="str">
        <v>JOC</v>
      </c>
      <c r="Q1719" t="str">
        <v>Jose Cuervo Especial Reposado Tequila</v>
      </c>
      <c r="R1719" t="str">
        <v>700ml</v>
      </c>
      <c r="S1719">
        <v>6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</row>
    <row r="1720" spans="11:30" x14ac:dyDescent="0.3">
      <c r="K1720" s="287">
        <v>5</v>
      </c>
      <c r="L1720" t="str">
        <v>20-SPTEQ-07007282</v>
      </c>
      <c r="M1720" t="str">
        <v>Proximo</v>
      </c>
      <c r="N1720" t="str">
        <v>Tequila</v>
      </c>
      <c r="O1720" t="str">
        <v>Jose Cuervo</v>
      </c>
      <c r="P1720" t="str">
        <v>JOC</v>
      </c>
      <c r="Q1720" t="str">
        <v>Jose Cuervo Tradicional Blanco Tequila 40%</v>
      </c>
      <c r="R1720" t="str">
        <v>700ml</v>
      </c>
      <c r="S1720">
        <v>6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</row>
    <row r="1721" spans="11:30" x14ac:dyDescent="0.3">
      <c r="K1721" s="287">
        <v>5</v>
      </c>
      <c r="L1721" t="str">
        <v>20-SPTEQ-07007299</v>
      </c>
      <c r="M1721" t="str">
        <v>Proximo</v>
      </c>
      <c r="N1721" t="str">
        <v>Tequila</v>
      </c>
      <c r="O1721" t="str">
        <v>Jose Cuervo</v>
      </c>
      <c r="P1721" t="str">
        <v>JOC</v>
      </c>
      <c r="Q1721" t="str">
        <v>Jose Cuervo Tradicional Reposado Tequila 40%</v>
      </c>
      <c r="R1721" t="str">
        <v>700ml</v>
      </c>
      <c r="S1721">
        <v>6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</row>
    <row r="1722" spans="11:30" x14ac:dyDescent="0.3">
      <c r="K1722" s="287">
        <v>5</v>
      </c>
      <c r="L1722" t="str">
        <v>23-SPPAC-07000114</v>
      </c>
      <c r="M1722" t="str">
        <v>Proximo</v>
      </c>
      <c r="N1722" t="str">
        <v>Whisky</v>
      </c>
      <c r="O1722" t="str">
        <v>Bushmills</v>
      </c>
      <c r="P1722" t="str">
        <v>BUM</v>
      </c>
      <c r="Q1722" t="str">
        <v>Bushmills Black Bush Gift Pack</v>
      </c>
      <c r="R1722" t="str">
        <v>700ml</v>
      </c>
      <c r="S1722">
        <v>3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</row>
    <row r="1723" spans="11:30" x14ac:dyDescent="0.3">
      <c r="K1723" s="287">
        <v>5</v>
      </c>
      <c r="L1723" t="str">
        <v>23-SPWHI-10001085</v>
      </c>
      <c r="M1723" t="str">
        <v>Proximo</v>
      </c>
      <c r="N1723" t="str">
        <v>Whisky</v>
      </c>
      <c r="O1723" t="str">
        <v>Bushmills</v>
      </c>
      <c r="P1723" t="str">
        <v>BUM</v>
      </c>
      <c r="Q1723" t="str">
        <v>Bushmills Irish Whiskey 1L</v>
      </c>
      <c r="R1723" t="str">
        <v>1000ml</v>
      </c>
      <c r="S1723">
        <v>6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</row>
    <row r="1724" spans="11:30" x14ac:dyDescent="0.3">
      <c r="K1724" s="287">
        <v>5</v>
      </c>
      <c r="L1724" t="str">
        <v>23-SPWHI-10000070</v>
      </c>
      <c r="M1724" t="str">
        <v>Proximo</v>
      </c>
      <c r="N1724" t="str">
        <v>Whisky</v>
      </c>
      <c r="O1724" t="str">
        <v>Bushmills</v>
      </c>
      <c r="P1724" t="str">
        <v>BUM</v>
      </c>
      <c r="Q1724" t="str">
        <v>Bushmills Black Bush Irish Whiskey 1L</v>
      </c>
      <c r="R1724" t="str">
        <v>1000ml</v>
      </c>
      <c r="S1724">
        <v>6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</row>
    <row r="1725" spans="11:30" x14ac:dyDescent="0.3">
      <c r="K1725" s="287">
        <v>5</v>
      </c>
      <c r="L1725" t="str">
        <v>24-06BRA-07005366</v>
      </c>
      <c r="M1725" t="str">
        <v>Remy Cointreau</v>
      </c>
      <c r="N1725" t="str">
        <v>Cognac</v>
      </c>
      <c r="O1725" t="str">
        <v>Remy</v>
      </c>
      <c r="P1725" t="str">
        <v>RMM</v>
      </c>
      <c r="Q1725" t="str">
        <v>Remy Martin 1738 Cognac</v>
      </c>
      <c r="R1725" t="str">
        <v>700ml</v>
      </c>
      <c r="S1725">
        <v>6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</row>
    <row r="1726" spans="11:30" x14ac:dyDescent="0.3">
      <c r="K1726" s="287">
        <v>5</v>
      </c>
      <c r="L1726" t="str">
        <v>24-12CNY-07002784</v>
      </c>
      <c r="M1726" t="str">
        <v>Remy Cointreau</v>
      </c>
      <c r="N1726" t="str">
        <v>Cognac</v>
      </c>
      <c r="O1726" t="str">
        <v>Remy</v>
      </c>
      <c r="P1726" t="str">
        <v>RMM</v>
      </c>
      <c r="Q1726" t="str">
        <v>Remy Martin Vsop (CNY24)</v>
      </c>
      <c r="R1726" t="str">
        <v>700ml</v>
      </c>
      <c r="S1726">
        <v>12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</row>
    <row r="1727" spans="11:30" x14ac:dyDescent="0.3">
      <c r="K1727" s="287">
        <v>5</v>
      </c>
      <c r="L1727" t="str">
        <v>24-23CNY-07002159</v>
      </c>
      <c r="M1727" t="str">
        <v>Remy Cointreau</v>
      </c>
      <c r="N1727" t="str">
        <v>Cognac</v>
      </c>
      <c r="O1727" t="str">
        <v>Remy</v>
      </c>
      <c r="P1727" t="str">
        <v>RMM</v>
      </c>
      <c r="Q1727" t="str">
        <v>Remy Martin XO Cognac (CNY23)</v>
      </c>
      <c r="R1727" t="str">
        <v>700ml</v>
      </c>
      <c r="S1727">
        <v>6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</row>
    <row r="1728" spans="11:30" x14ac:dyDescent="0.3">
      <c r="K1728" s="287">
        <v>5</v>
      </c>
      <c r="L1728" t="str">
        <v>24-23EOY-07002067</v>
      </c>
      <c r="M1728" t="str">
        <v>Remy Cointreau</v>
      </c>
      <c r="N1728" t="str">
        <v>Cognac</v>
      </c>
      <c r="O1728" t="str">
        <v>Remy</v>
      </c>
      <c r="P1728" t="str">
        <v>RMM</v>
      </c>
      <c r="Q1728" t="str">
        <v>Remy Martin Vsop (EOY23)</v>
      </c>
      <c r="R1728" t="str">
        <v>700ml</v>
      </c>
      <c r="S1728">
        <v>6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</row>
    <row r="1729" spans="11:30" x14ac:dyDescent="0.3">
      <c r="K1729" s="287">
        <v>5</v>
      </c>
      <c r="L1729" t="str">
        <v>24-23EOY-07002081</v>
      </c>
      <c r="M1729" t="str">
        <v>Remy Cointreau</v>
      </c>
      <c r="N1729" t="str">
        <v>Cognac</v>
      </c>
      <c r="O1729" t="str">
        <v>Remy</v>
      </c>
      <c r="P1729" t="str">
        <v>RMM</v>
      </c>
      <c r="Q1729" t="str">
        <v>Remy Martin 1738 (EOY23)</v>
      </c>
      <c r="R1729" t="str">
        <v>700ml</v>
      </c>
      <c r="S1729">
        <v>6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</row>
    <row r="1730" spans="11:30" x14ac:dyDescent="0.3">
      <c r="K1730" s="287">
        <v>5</v>
      </c>
      <c r="L1730" t="str">
        <v>24-23EOY-07002111</v>
      </c>
      <c r="M1730" t="str">
        <v>Remy Cointreau</v>
      </c>
      <c r="N1730" t="str">
        <v>Cognac</v>
      </c>
      <c r="O1730" t="str">
        <v>Remy</v>
      </c>
      <c r="P1730" t="str">
        <v>RMM</v>
      </c>
      <c r="Q1730" t="str">
        <v>Remy Martin XO Cognac (EOY23)</v>
      </c>
      <c r="R1730" t="str">
        <v>700ml</v>
      </c>
      <c r="S1730">
        <v>6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</row>
    <row r="1731" spans="11:30" x14ac:dyDescent="0.3">
      <c r="K1731" s="287">
        <v>5</v>
      </c>
      <c r="L1731" t="str">
        <v>24-24CNY-07002784</v>
      </c>
      <c r="M1731" t="str">
        <v>Remy Cointreau</v>
      </c>
      <c r="N1731" t="str">
        <v>Cognac</v>
      </c>
      <c r="O1731" t="str">
        <v>Remy</v>
      </c>
      <c r="P1731" t="str">
        <v>RMM</v>
      </c>
      <c r="Q1731" t="str">
        <v>Remy Martin Vsop (CNY24)</v>
      </c>
      <c r="R1731" t="str">
        <v>700ml</v>
      </c>
      <c r="S1731">
        <v>6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</row>
    <row r="1732" spans="11:30" x14ac:dyDescent="0.3">
      <c r="K1732" s="287">
        <v>5</v>
      </c>
      <c r="L1732" t="str">
        <v>24-24CNY-07002807</v>
      </c>
      <c r="M1732" t="str">
        <v>Remy Cointreau</v>
      </c>
      <c r="N1732" t="str">
        <v>Cognac</v>
      </c>
      <c r="O1732" t="str">
        <v>Remy</v>
      </c>
      <c r="P1732" t="str">
        <v>RMM</v>
      </c>
      <c r="Q1732" t="str">
        <v>Remy Martin 1738 (CNY24)</v>
      </c>
      <c r="R1732" t="str">
        <v>700ml</v>
      </c>
      <c r="S1732">
        <v>6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</row>
    <row r="1733" spans="11:30" x14ac:dyDescent="0.3">
      <c r="K1733" s="287">
        <v>5</v>
      </c>
      <c r="L1733" t="str">
        <v>24-24CNY-07007094</v>
      </c>
      <c r="M1733" t="str">
        <v>Remy Cointreau</v>
      </c>
      <c r="N1733" t="str">
        <v>Cognac</v>
      </c>
      <c r="O1733" t="str">
        <v>Remy</v>
      </c>
      <c r="P1733" t="str">
        <v>RMM</v>
      </c>
      <c r="Q1733" t="str">
        <v>Remy Martin Xo Cognac (CNY24)</v>
      </c>
      <c r="R1733" t="str">
        <v>700ml</v>
      </c>
      <c r="S1733">
        <v>6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</row>
    <row r="1734" spans="11:30" x14ac:dyDescent="0.3">
      <c r="K1734" s="287">
        <v>5</v>
      </c>
      <c r="L1734" t="str">
        <v>24-26CNY-07000456</v>
      </c>
      <c r="M1734" t="str">
        <v>Remy Cointreau</v>
      </c>
      <c r="N1734" t="str">
        <v>Cognac</v>
      </c>
      <c r="O1734" t="str">
        <v>Remy</v>
      </c>
      <c r="P1734" t="str">
        <v>RMM</v>
      </c>
      <c r="Q1734" t="str">
        <v>Remy Martin Vsop Cognac (CNY26)</v>
      </c>
      <c r="R1734" t="str">
        <v>700ml</v>
      </c>
      <c r="S1734">
        <v>6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</row>
    <row r="1735" spans="11:30" x14ac:dyDescent="0.3">
      <c r="K1735" s="287">
        <v>5</v>
      </c>
      <c r="L1735" t="str">
        <v>24-26CNY-07007094</v>
      </c>
      <c r="M1735" t="str">
        <v>Remy Cointreau</v>
      </c>
      <c r="N1735" t="str">
        <v>Cognac</v>
      </c>
      <c r="O1735" t="str">
        <v>Remy</v>
      </c>
      <c r="P1735" t="str">
        <v>RMM</v>
      </c>
      <c r="Q1735" t="str">
        <v>Remy Martin XO Cognac (CNY26)</v>
      </c>
      <c r="R1735" t="str">
        <v>700ml</v>
      </c>
      <c r="S1735">
        <v>6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</row>
    <row r="1736" spans="11:30" x14ac:dyDescent="0.3">
      <c r="K1736" s="287">
        <v>5</v>
      </c>
      <c r="L1736" t="str">
        <v>24-SPBRA-07000429</v>
      </c>
      <c r="M1736" t="str">
        <v>Remy Cointreau</v>
      </c>
      <c r="N1736" t="str">
        <v>Cognac</v>
      </c>
      <c r="O1736" t="str">
        <v>Remy</v>
      </c>
      <c r="P1736" t="str">
        <v>RMM</v>
      </c>
      <c r="Q1736" t="str">
        <v>Remy Martin Club</v>
      </c>
      <c r="R1736" t="str">
        <v>700ml</v>
      </c>
      <c r="S1736">
        <v>12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</row>
    <row r="1737" spans="11:30" x14ac:dyDescent="0.3">
      <c r="K1737" s="287">
        <v>5</v>
      </c>
      <c r="L1737" t="str">
        <v>24-SPBRA-07001831</v>
      </c>
      <c r="M1737" t="str">
        <v>Remy Cointreau</v>
      </c>
      <c r="N1737" t="str">
        <v>Cognac</v>
      </c>
      <c r="O1737" t="str">
        <v>Remy</v>
      </c>
      <c r="P1737" t="str">
        <v>RMM</v>
      </c>
      <c r="Q1737" t="str">
        <v>Remy Martin 1738 Gift Pack With Shaker</v>
      </c>
      <c r="R1737" t="str">
        <v>700ml</v>
      </c>
      <c r="S1737">
        <v>6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</row>
    <row r="1738" spans="11:30" x14ac:dyDescent="0.3">
      <c r="K1738" s="287">
        <v>5</v>
      </c>
      <c r="L1738" t="str">
        <v>25-06LIQ-03502608</v>
      </c>
      <c r="M1738" t="str">
        <v>Remy Cointreau</v>
      </c>
      <c r="N1738" t="str">
        <v>Liqueur</v>
      </c>
      <c r="O1738" t="str">
        <v>Cointreau</v>
      </c>
      <c r="P1738" t="str">
        <v>COT</v>
      </c>
      <c r="Q1738" t="str">
        <v>Cointreau 350 ml</v>
      </c>
      <c r="R1738" t="str">
        <v>350ml</v>
      </c>
      <c r="S1738">
        <v>6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</row>
    <row r="1739" spans="11:30" x14ac:dyDescent="0.3">
      <c r="K1739" s="287">
        <v>5</v>
      </c>
      <c r="L1739" t="str">
        <v>25-06LIQ-07004200</v>
      </c>
      <c r="M1739" t="str">
        <v>Remy Cointreau</v>
      </c>
      <c r="N1739" t="str">
        <v>Liqueur</v>
      </c>
      <c r="O1739" t="str">
        <v>Cointreau</v>
      </c>
      <c r="P1739" t="str">
        <v>COT</v>
      </c>
      <c r="Q1739" t="str">
        <v>Cointreau L'Unique</v>
      </c>
      <c r="R1739" t="str">
        <v>700ml</v>
      </c>
      <c r="S1739">
        <v>6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</row>
    <row r="1740" spans="11:30" x14ac:dyDescent="0.3">
      <c r="K1740" s="287">
        <v>5</v>
      </c>
      <c r="L1740" t="str">
        <v>25-12LIQ-03502608</v>
      </c>
      <c r="M1740" t="str">
        <v>Remy Cointreau</v>
      </c>
      <c r="N1740" t="str">
        <v>Liqueur</v>
      </c>
      <c r="O1740" t="str">
        <v>Cointreau</v>
      </c>
      <c r="P1740" t="str">
        <v>COT</v>
      </c>
      <c r="Q1740" t="str">
        <v>Cointreau 350 ml</v>
      </c>
      <c r="R1740" t="str">
        <v>350ml</v>
      </c>
      <c r="S1740">
        <v>12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</row>
    <row r="1741" spans="11:30" x14ac:dyDescent="0.3">
      <c r="K1741" s="287">
        <v>5</v>
      </c>
      <c r="L1741" t="str">
        <v>26-06BRA-07002153</v>
      </c>
      <c r="M1741" t="str">
        <v>Remy Cointreau</v>
      </c>
      <c r="N1741" t="str">
        <v>Brandy</v>
      </c>
      <c r="O1741" t="str">
        <v>St Remy</v>
      </c>
      <c r="P1741" t="str">
        <v>ST-RMM</v>
      </c>
      <c r="Q1741" t="str">
        <v>St-Remy Vsop</v>
      </c>
      <c r="R1741" t="str">
        <v>700ml</v>
      </c>
      <c r="S1741">
        <v>6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</row>
    <row r="1742" spans="11:30" x14ac:dyDescent="0.3">
      <c r="K1742" s="287">
        <v>5</v>
      </c>
      <c r="L1742" t="str">
        <v>26-06BRA-07002603</v>
      </c>
      <c r="M1742" t="str">
        <v>Remy Cointreau</v>
      </c>
      <c r="N1742" t="str">
        <v>Brandy</v>
      </c>
      <c r="O1742" t="str">
        <v>St Remy</v>
      </c>
      <c r="P1742" t="str">
        <v>ST-RMM</v>
      </c>
      <c r="Q1742" t="str">
        <v>St-Remy XO</v>
      </c>
      <c r="R1742" t="str">
        <v>700ml</v>
      </c>
      <c r="S1742">
        <v>6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</row>
    <row r="1743" spans="11:30" x14ac:dyDescent="0.3">
      <c r="K1743" s="287">
        <v>5</v>
      </c>
      <c r="L1743" t="str">
        <v>27-23CNY-07002456</v>
      </c>
      <c r="M1743" t="str">
        <v>Remy Cointreau</v>
      </c>
      <c r="N1743" t="str">
        <v>Cognac</v>
      </c>
      <c r="O1743" t="str">
        <v>Louis XIII</v>
      </c>
      <c r="P1743" t="str">
        <v>LOX</v>
      </c>
      <c r="Q1743" t="str">
        <v>Louis XIII Cognac (CNY)</v>
      </c>
      <c r="R1743" t="str">
        <v>700ml</v>
      </c>
      <c r="S1743">
        <v>1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</row>
    <row r="1744" spans="11:30" x14ac:dyDescent="0.3">
      <c r="K1744" s="287">
        <v>5</v>
      </c>
      <c r="L1744" t="str">
        <v>27-24CNY-07002838</v>
      </c>
      <c r="M1744" t="str">
        <v>Remy Cointreau</v>
      </c>
      <c r="N1744" t="str">
        <v>Cognac</v>
      </c>
      <c r="O1744" t="str">
        <v>Louis XIII</v>
      </c>
      <c r="P1744" t="str">
        <v>LOX</v>
      </c>
      <c r="Q1744" t="str">
        <v>Louis XIII Cognac (CNY24)</v>
      </c>
      <c r="R1744" t="str">
        <v>700ml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</row>
    <row r="1745" spans="11:30" x14ac:dyDescent="0.3">
      <c r="K1745" s="287">
        <v>5</v>
      </c>
      <c r="L1745" t="str">
        <v>27-26CNY-07000401</v>
      </c>
      <c r="M1745" t="str">
        <v>Remy Cointreau</v>
      </c>
      <c r="N1745" t="str">
        <v>Cognac</v>
      </c>
      <c r="O1745" t="str">
        <v>Louis XIII</v>
      </c>
      <c r="P1745" t="str">
        <v>LOX</v>
      </c>
      <c r="Q1745" t="str">
        <v>Louis XIII Cognac (CNY26)</v>
      </c>
      <c r="R1745" t="str">
        <v>700ml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</row>
    <row r="1746" spans="11:30" x14ac:dyDescent="0.3">
      <c r="K1746" s="287">
        <v>5</v>
      </c>
      <c r="L1746" t="str">
        <v>27-SPBRA-07001107</v>
      </c>
      <c r="M1746" t="str">
        <v>Remy Cointreau</v>
      </c>
      <c r="N1746" t="str">
        <v>Cognac</v>
      </c>
      <c r="O1746" t="str">
        <v>Louis XIII</v>
      </c>
      <c r="P1746" t="str">
        <v>LOX</v>
      </c>
      <c r="Q1746" t="str">
        <v>Louis XIII Cognac (TC II)</v>
      </c>
      <c r="R1746" t="str">
        <v>700ml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</row>
    <row r="1747" spans="11:30" x14ac:dyDescent="0.3">
      <c r="K1747" s="287">
        <v>5</v>
      </c>
      <c r="L1747" t="str">
        <v>28-SPWHI-07000823</v>
      </c>
      <c r="M1747" t="str">
        <v>Remy Cointreau</v>
      </c>
      <c r="N1747" t="str">
        <v>Whisky</v>
      </c>
      <c r="O1747" t="str">
        <v>Bruichladdich</v>
      </c>
      <c r="P1747" t="str">
        <v>BLD</v>
      </c>
      <c r="Q1747" t="str">
        <v>Bruichladdich Octomore</v>
      </c>
      <c r="R1747" t="str">
        <v>700ml</v>
      </c>
      <c r="S1747">
        <v>6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</row>
    <row r="1748" spans="11:30" x14ac:dyDescent="0.3">
      <c r="K1748" s="287">
        <v>5</v>
      </c>
      <c r="L1748" t="str">
        <v>29-SPGIN-07006351</v>
      </c>
      <c r="M1748" t="str">
        <v>Remy Cointreau</v>
      </c>
      <c r="N1748" t="str">
        <v>Gin</v>
      </c>
      <c r="O1748" t="str">
        <v>Botanist</v>
      </c>
      <c r="P1748" t="str">
        <v>BOT</v>
      </c>
      <c r="Q1748" t="str">
        <v>The Botanist Islay Dry Gin (Gift Box)</v>
      </c>
      <c r="R1748" t="str">
        <v>700ml</v>
      </c>
      <c r="S1748">
        <v>4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</row>
    <row r="1749" spans="11:30" x14ac:dyDescent="0.3">
      <c r="K1749" s="287">
        <v>5</v>
      </c>
      <c r="L1749" t="str">
        <v>31-SPMIX-1450PACK</v>
      </c>
      <c r="M1749" t="str">
        <v>Campari</v>
      </c>
      <c r="N1749" t="str">
        <v>Liqueur</v>
      </c>
      <c r="O1749" t="str">
        <v>Aperol/Cinzano</v>
      </c>
      <c r="P1749" t="str">
        <v/>
      </c>
      <c r="Q1749" t="str">
        <v>Aperol + Cinzano Prosecco</v>
      </c>
      <c r="R1749" t="str">
        <v>1450ml</v>
      </c>
      <c r="S1749">
        <v>3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</row>
    <row r="1750" spans="11:30" x14ac:dyDescent="0.3">
      <c r="K1750" s="287">
        <v>5</v>
      </c>
      <c r="L1750" t="str">
        <v>31-SPPAC-07000575</v>
      </c>
      <c r="M1750" t="str">
        <v>Campari</v>
      </c>
      <c r="N1750" t="str">
        <v>Liqueur</v>
      </c>
      <c r="O1750" t="str">
        <v>Aperol</v>
      </c>
      <c r="P1750" t="str">
        <v>APR</v>
      </c>
      <c r="Q1750" t="str">
        <v>Aperol Glass Set</v>
      </c>
      <c r="R1750" t="str">
        <v>700ml</v>
      </c>
      <c r="S1750">
        <v>5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</row>
    <row r="1751" spans="11:30" x14ac:dyDescent="0.3">
      <c r="K1751" s="287">
        <v>5</v>
      </c>
      <c r="L1751" t="str">
        <v>32-06LIQ-05001051</v>
      </c>
      <c r="M1751" t="str">
        <v>Campari</v>
      </c>
      <c r="N1751" t="str">
        <v>Liqueur</v>
      </c>
      <c r="O1751" t="str">
        <v>Campari</v>
      </c>
      <c r="P1751" t="str">
        <v>CAM</v>
      </c>
      <c r="Q1751" t="str">
        <v>Campari Negroni Liqueur</v>
      </c>
      <c r="R1751" t="str">
        <v>500ml</v>
      </c>
      <c r="S1751">
        <v>6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</row>
    <row r="1752" spans="11:30" x14ac:dyDescent="0.3">
      <c r="K1752" s="287">
        <v>5</v>
      </c>
      <c r="L1752" t="str">
        <v>32-06LIQ-07501402</v>
      </c>
      <c r="M1752" t="str">
        <v>Campari</v>
      </c>
      <c r="N1752" t="str">
        <v>Liqueur</v>
      </c>
      <c r="O1752" t="str">
        <v>Campari</v>
      </c>
      <c r="P1752" t="str">
        <v>CAM</v>
      </c>
      <c r="Q1752" t="str">
        <v>Campari Bitter 750 ml</v>
      </c>
      <c r="R1752" t="str">
        <v>750ml</v>
      </c>
      <c r="S1752">
        <v>6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</row>
    <row r="1753" spans="11:30" x14ac:dyDescent="0.3">
      <c r="K1753" s="287">
        <v>5</v>
      </c>
      <c r="L1753" t="str">
        <v>32-SPPAC-07509002</v>
      </c>
      <c r="M1753" t="str">
        <v>Campari</v>
      </c>
      <c r="N1753" t="str">
        <v>Liqueur</v>
      </c>
      <c r="O1753" t="str">
        <v>Campari</v>
      </c>
      <c r="P1753" t="str">
        <v>CAM</v>
      </c>
      <c r="Q1753" t="str">
        <v>Campari Negroni Set</v>
      </c>
      <c r="R1753" t="str">
        <v>2250ml</v>
      </c>
      <c r="S1753">
        <v>4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</row>
    <row r="1754" spans="11:30" x14ac:dyDescent="0.3">
      <c r="K1754" s="287">
        <v>5</v>
      </c>
      <c r="L1754" t="str">
        <v>33-SPGIN-07502000</v>
      </c>
      <c r="M1754" t="str">
        <v>Campari</v>
      </c>
      <c r="N1754" t="str">
        <v>Gin</v>
      </c>
      <c r="O1754" t="str">
        <v>Bulldog</v>
      </c>
      <c r="P1754" t="str">
        <v>BUL</v>
      </c>
      <c r="Q1754" t="str">
        <v>Bulldog London Dry Gin 750 ml</v>
      </c>
      <c r="R1754" t="str">
        <v>750ml</v>
      </c>
      <c r="S1754">
        <v>6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</row>
    <row r="1755" spans="11:30" x14ac:dyDescent="0.3">
      <c r="K1755" s="287">
        <v>5</v>
      </c>
      <c r="L1755" t="str">
        <v>33-SPPAC-07506102</v>
      </c>
      <c r="M1755" t="str">
        <v>Campari</v>
      </c>
      <c r="N1755" t="str">
        <v>Gin</v>
      </c>
      <c r="O1755" t="str">
        <v>Bulldog</v>
      </c>
      <c r="P1755" t="str">
        <v>BUL</v>
      </c>
      <c r="Q1755" t="str">
        <v>Bulldog Gin Glass Set</v>
      </c>
      <c r="R1755" t="str">
        <v>750ml</v>
      </c>
      <c r="S1755">
        <v>6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</row>
    <row r="1756" spans="11:30" x14ac:dyDescent="0.3">
      <c r="K1756" s="287">
        <v>5</v>
      </c>
      <c r="L1756" t="str">
        <v>34-12VOD-01808261</v>
      </c>
      <c r="M1756" t="str">
        <v>Campari</v>
      </c>
      <c r="N1756" t="str">
        <v>Vodka</v>
      </c>
      <c r="O1756" t="str">
        <v>Skyy</v>
      </c>
      <c r="P1756" t="str">
        <v>SKY</v>
      </c>
      <c r="Q1756" t="str">
        <v>Skyy Vodka 180 ml (P12)</v>
      </c>
      <c r="R1756" t="str">
        <v>180ml</v>
      </c>
      <c r="S1756">
        <v>12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</row>
    <row r="1757" spans="11:30" x14ac:dyDescent="0.3">
      <c r="K1757" s="287">
        <v>5</v>
      </c>
      <c r="L1757" t="str">
        <v>34-SPVOD-07007004</v>
      </c>
      <c r="M1757" t="str">
        <v>Campari</v>
      </c>
      <c r="N1757" t="str">
        <v>Vodka</v>
      </c>
      <c r="O1757" t="str">
        <v>Skyy</v>
      </c>
      <c r="P1757" t="str">
        <v>SKY</v>
      </c>
      <c r="Q1757" t="str">
        <v>Skyy Vodka</v>
      </c>
      <c r="R1757" t="str">
        <v>700ml</v>
      </c>
      <c r="S1757">
        <v>12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</row>
    <row r="1758" spans="11:30" x14ac:dyDescent="0.3">
      <c r="K1758" s="287">
        <v>5</v>
      </c>
      <c r="L1758" t="str">
        <v>37-SPWHI-07002834</v>
      </c>
      <c r="M1758" t="str">
        <v>Campari</v>
      </c>
      <c r="N1758" t="str">
        <v>Whisky</v>
      </c>
      <c r="O1758" t="str">
        <v>Wild Turkey</v>
      </c>
      <c r="P1758" t="str">
        <v>WTK</v>
      </c>
      <c r="Q1758" t="str">
        <v>Wild Turkey Rye Whiskey 700ml</v>
      </c>
      <c r="R1758" t="str">
        <v>700ml</v>
      </c>
      <c r="S1758">
        <v>12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</row>
    <row r="1759" spans="11:30" x14ac:dyDescent="0.3">
      <c r="K1759" s="287">
        <v>5</v>
      </c>
      <c r="L1759" t="str">
        <v>40-SPRUM-07501400</v>
      </c>
      <c r="M1759" t="str">
        <v>Campari</v>
      </c>
      <c r="N1759" t="str">
        <v>Rum</v>
      </c>
      <c r="O1759" t="str">
        <v>Appleton</v>
      </c>
      <c r="P1759" t="str">
        <v>APT</v>
      </c>
      <c r="Q1759" t="str">
        <v>Appleton Estate Rare Blend 12 Years</v>
      </c>
      <c r="R1759" t="str">
        <v>750ml</v>
      </c>
      <c r="S1759">
        <v>12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</row>
    <row r="1760" spans="11:30" x14ac:dyDescent="0.3">
      <c r="K1760" s="287">
        <v>5</v>
      </c>
      <c r="L1760" t="str">
        <v>46-ABRGP-07000051</v>
      </c>
      <c r="M1760" t="str">
        <v>Campari</v>
      </c>
      <c r="N1760" t="str">
        <v>Whisky</v>
      </c>
      <c r="O1760" t="str">
        <v>Glen Grant</v>
      </c>
      <c r="P1760" t="str">
        <v>GGT</v>
      </c>
      <c r="Q1760" t="str">
        <v>Glen Grant Single Malt Scotch Whisky Arboralis (Gift Pack)</v>
      </c>
      <c r="R1760" t="str">
        <v>700ml</v>
      </c>
      <c r="S1760">
        <v>6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</row>
    <row r="1761" spans="11:30" x14ac:dyDescent="0.3">
      <c r="K1761" s="287">
        <v>5</v>
      </c>
      <c r="L1761" t="str">
        <v>51-WISPA-07505015</v>
      </c>
      <c r="M1761" t="str">
        <v>Luc Belaire</v>
      </c>
      <c r="N1761" t="str">
        <v>Sparkling Wine</v>
      </c>
      <c r="O1761" t="str">
        <v>Luc Belaire</v>
      </c>
      <c r="P1761" t="str">
        <v>LUC</v>
      </c>
      <c r="Q1761" t="str">
        <v>Luc Belaire Rare Luxe</v>
      </c>
      <c r="R1761" t="str">
        <v>750ml</v>
      </c>
      <c r="S1761">
        <v>6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</row>
    <row r="1762" spans="11:30" x14ac:dyDescent="0.3">
      <c r="K1762" s="287">
        <v>5</v>
      </c>
      <c r="L1762" t="str">
        <v>51-WISPA-07505572</v>
      </c>
      <c r="M1762" t="str">
        <v>Luc Belaire</v>
      </c>
      <c r="N1762" t="str">
        <v>Sparkling Wine</v>
      </c>
      <c r="O1762" t="str">
        <v>Luc Belaire</v>
      </c>
      <c r="P1762" t="str">
        <v>LUC</v>
      </c>
      <c r="Q1762" t="str">
        <v>Luc Belaire Rare Luxe - Fantome</v>
      </c>
      <c r="R1762" t="str">
        <v>750ml</v>
      </c>
      <c r="S1762">
        <v>6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</row>
    <row r="1763" spans="11:30" x14ac:dyDescent="0.3">
      <c r="K1763" s="287">
        <v>5</v>
      </c>
      <c r="L1763" t="str">
        <v>51-WISPA-07505602</v>
      </c>
      <c r="M1763" t="str">
        <v>Luc Belaire</v>
      </c>
      <c r="N1763" t="str">
        <v>Sparkling Wine</v>
      </c>
      <c r="O1763" t="str">
        <v>Luc Belaire</v>
      </c>
      <c r="P1763" t="str">
        <v>LUC</v>
      </c>
      <c r="Q1763" t="str">
        <v>Luc Belaire Rare Rose - Fantome</v>
      </c>
      <c r="R1763" t="str">
        <v>750ml</v>
      </c>
      <c r="S1763">
        <v>6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</row>
    <row r="1764" spans="11:30" x14ac:dyDescent="0.3">
      <c r="K1764" s="287">
        <v>5</v>
      </c>
      <c r="L1764" t="str">
        <v>51-WISPA-07505909</v>
      </c>
      <c r="M1764" t="str">
        <v>Luc Belaire</v>
      </c>
      <c r="N1764" t="str">
        <v>Sparkling Wine</v>
      </c>
      <c r="O1764" t="str">
        <v>Luc Belaire</v>
      </c>
      <c r="P1764" t="str">
        <v>LUC</v>
      </c>
      <c r="Q1764" t="str">
        <v>Luc Belaire Rare Rose</v>
      </c>
      <c r="R1764" t="str">
        <v>750ml</v>
      </c>
      <c r="S1764">
        <v>6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</row>
    <row r="1765" spans="11:30" x14ac:dyDescent="0.3">
      <c r="K1765" s="287">
        <v>5</v>
      </c>
      <c r="L1765" t="str">
        <v>51-WISPA-15005619</v>
      </c>
      <c r="M1765" t="str">
        <v>Luc Belaire</v>
      </c>
      <c r="N1765" t="str">
        <v>Sparkling Wine</v>
      </c>
      <c r="O1765" t="str">
        <v>Luc Belaire</v>
      </c>
      <c r="P1765" t="str">
        <v>LUC</v>
      </c>
      <c r="Q1765" t="str">
        <v>Luc Belaire Rare Rose 1.5 L - Fantome</v>
      </c>
      <c r="R1765" t="str">
        <v>1500ml</v>
      </c>
      <c r="S1765">
        <v>3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</row>
    <row r="1766" spans="11:30" x14ac:dyDescent="0.3">
      <c r="K1766" s="287">
        <v>5</v>
      </c>
      <c r="L1766" t="str">
        <v>52-WISPA-07500750</v>
      </c>
      <c r="M1766" t="str">
        <v>Pommery</v>
      </c>
      <c r="N1766" t="str">
        <v>Champagne</v>
      </c>
      <c r="O1766" t="str">
        <v>Pommery</v>
      </c>
      <c r="P1766" t="str">
        <v>POM</v>
      </c>
      <c r="Q1766" t="str">
        <v>Champagne Pommery Brut Rose Royal (GB)</v>
      </c>
      <c r="R1766" t="str">
        <v>750ml</v>
      </c>
      <c r="S1766">
        <v>6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</row>
    <row r="1767" spans="11:30" x14ac:dyDescent="0.3">
      <c r="K1767" s="287">
        <v>5</v>
      </c>
      <c r="L1767" t="str">
        <v>52-WISPA-07500925</v>
      </c>
      <c r="M1767" t="str">
        <v>Pommery</v>
      </c>
      <c r="N1767" t="str">
        <v>Champagne</v>
      </c>
      <c r="O1767" t="str">
        <v>Pommery</v>
      </c>
      <c r="P1767" t="str">
        <v>POM</v>
      </c>
      <c r="Q1767" t="str">
        <v>Champagne Pommery Royal Blue Sky (GB)</v>
      </c>
      <c r="R1767" t="str">
        <v>750ml</v>
      </c>
      <c r="S1767">
        <v>6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</row>
    <row r="1768" spans="11:30" x14ac:dyDescent="0.3">
      <c r="K1768" s="287">
        <v>5</v>
      </c>
      <c r="L1768" t="str">
        <v>52-WISPA-07502006</v>
      </c>
      <c r="M1768" t="str">
        <v>Pommery</v>
      </c>
      <c r="N1768" t="str">
        <v>Champagne</v>
      </c>
      <c r="O1768" t="str">
        <v>Pommery</v>
      </c>
      <c r="P1768" t="str">
        <v>POM</v>
      </c>
      <c r="Q1768" t="str">
        <v>Pommery Cuvee Louise Champagne (2006)</v>
      </c>
      <c r="R1768" t="str">
        <v>750ml</v>
      </c>
      <c r="S1768">
        <v>6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</row>
    <row r="1769" spans="11:30" x14ac:dyDescent="0.3">
      <c r="K1769" s="287">
        <v>5</v>
      </c>
      <c r="L1769" t="str">
        <v>52-WISPA-07507772</v>
      </c>
      <c r="M1769" t="str">
        <v>Pommery</v>
      </c>
      <c r="N1769" t="str">
        <v>Champagne</v>
      </c>
      <c r="O1769" t="str">
        <v>Pommery</v>
      </c>
      <c r="P1769" t="str">
        <v>POM</v>
      </c>
      <c r="Q1769" t="str">
        <v>Champagne Pommery Apanage Brut (1874)</v>
      </c>
      <c r="R1769" t="str">
        <v>750ml</v>
      </c>
      <c r="S1769">
        <v>6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</row>
    <row r="1770" spans="11:30" x14ac:dyDescent="0.3">
      <c r="K1770" s="287">
        <v>5</v>
      </c>
      <c r="L1770" t="str">
        <v>64-SPLIQ-02000983</v>
      </c>
      <c r="M1770" t="str">
        <v>Laiba</v>
      </c>
      <c r="N1770" t="str">
        <v>Liqueur</v>
      </c>
      <c r="O1770" t="str">
        <v>Laiba</v>
      </c>
      <c r="P1770" t="str">
        <v>LAI</v>
      </c>
      <c r="Q1770" t="str">
        <v>Laiba Passion De-Light</v>
      </c>
      <c r="R1770" t="str">
        <v>200ml</v>
      </c>
      <c r="S1770">
        <v>12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</row>
    <row r="1771" spans="11:30" x14ac:dyDescent="0.3">
      <c r="K1771" s="287">
        <v>5</v>
      </c>
      <c r="L1771" t="str">
        <v>64-SPLIQ-02000990</v>
      </c>
      <c r="M1771" t="str">
        <v>Laiba</v>
      </c>
      <c r="N1771" t="str">
        <v>Liqueur</v>
      </c>
      <c r="O1771" t="str">
        <v>Laiba</v>
      </c>
      <c r="P1771" t="str">
        <v>LAI</v>
      </c>
      <c r="Q1771" t="str">
        <v>Laiba In Love With Rosemary</v>
      </c>
      <c r="R1771" t="str">
        <v>200ml</v>
      </c>
      <c r="S1771">
        <v>12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</row>
    <row r="1772" spans="11:30" x14ac:dyDescent="0.3">
      <c r="K1772" s="287">
        <v>5</v>
      </c>
      <c r="L1772" t="str">
        <v>64-SPLIQ-02001003</v>
      </c>
      <c r="M1772" t="str">
        <v>Laiba</v>
      </c>
      <c r="N1772" t="str">
        <v>Liqueur</v>
      </c>
      <c r="O1772" t="str">
        <v>Laiba</v>
      </c>
      <c r="P1772" t="str">
        <v>LAI</v>
      </c>
      <c r="Q1772" t="str">
        <v>Laiba Sour</v>
      </c>
      <c r="R1772" t="str">
        <v>200ml</v>
      </c>
      <c r="S1772">
        <v>12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</row>
    <row r="1773" spans="11:30" x14ac:dyDescent="0.3">
      <c r="K1773" s="287">
        <v>5</v>
      </c>
      <c r="L1773" t="str">
        <v>64-SPLIQ-02001010</v>
      </c>
      <c r="M1773" t="str">
        <v>Laiba</v>
      </c>
      <c r="N1773" t="str">
        <v>Liqueur</v>
      </c>
      <c r="O1773" t="str">
        <v>Laiba</v>
      </c>
      <c r="P1773" t="str">
        <v>LAI</v>
      </c>
      <c r="Q1773" t="str">
        <v>Laiba I Am Coconuts</v>
      </c>
      <c r="R1773" t="str">
        <v>200ml</v>
      </c>
      <c r="S1773">
        <v>12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</row>
    <row r="1774" spans="11:30" x14ac:dyDescent="0.3">
      <c r="K1774" s="287">
        <v>5</v>
      </c>
      <c r="L1774" t="str">
        <v>64-SPLIQ-02001027</v>
      </c>
      <c r="M1774" t="str">
        <v>Laiba</v>
      </c>
      <c r="N1774" t="str">
        <v>Liqueur</v>
      </c>
      <c r="O1774" t="str">
        <v>Laiba</v>
      </c>
      <c r="P1774" t="str">
        <v>LAI</v>
      </c>
      <c r="Q1774" t="str">
        <v>Laiba Cold Brew Martini</v>
      </c>
      <c r="R1774" t="str">
        <v>200ml</v>
      </c>
      <c r="S1774">
        <v>12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</row>
    <row r="1775" spans="11:30" x14ac:dyDescent="0.3">
      <c r="K1775" s="287">
        <v>5</v>
      </c>
      <c r="L1775" t="str">
        <v>64-SPLIQ-02001034</v>
      </c>
      <c r="M1775" t="str">
        <v>Laiba</v>
      </c>
      <c r="N1775" t="str">
        <v>Liqueur</v>
      </c>
      <c r="O1775" t="str">
        <v>Laiba</v>
      </c>
      <c r="P1775" t="str">
        <v>LAI</v>
      </c>
      <c r="Q1775" t="str">
        <v>Laiba Earl 'S Old Fashioned</v>
      </c>
      <c r="R1775" t="str">
        <v>200ml</v>
      </c>
      <c r="S1775">
        <v>12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</row>
    <row r="1776" spans="11:30" x14ac:dyDescent="0.3">
      <c r="K1776" s="287">
        <v>5</v>
      </c>
      <c r="L1776" t="str">
        <v>64-SPLIQ-02001041</v>
      </c>
      <c r="M1776" t="str">
        <v>Laiba</v>
      </c>
      <c r="N1776" t="str">
        <v>Liqueur</v>
      </c>
      <c r="O1776" t="str">
        <v>Laiba</v>
      </c>
      <c r="P1776" t="str">
        <v>LAI</v>
      </c>
      <c r="Q1776" t="str">
        <v>Laiba Twisted Negroni</v>
      </c>
      <c r="R1776" t="str">
        <v>200ml</v>
      </c>
      <c r="S1776">
        <v>12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</row>
    <row r="1777" spans="11:30" x14ac:dyDescent="0.3">
      <c r="K1777" s="287">
        <v>6</v>
      </c>
      <c r="L1777" t="str" cm="1">
        <f t="array" ref="L1777:AD2129">'06'!B13:T365</f>
        <v>04-SPWHI-07007491</v>
      </c>
      <c r="M1777" t="str">
        <v>TEG</v>
      </c>
      <c r="N1777" t="str">
        <v>Single Malt Scotch</v>
      </c>
      <c r="O1777" t="str">
        <v>The Macallan</v>
      </c>
      <c r="P1777" t="str">
        <v>MAC</v>
      </c>
      <c r="Q1777" t="str">
        <v>The Macallan Sherry Oak 12YO</v>
      </c>
      <c r="R1777" t="str">
        <v>700ml</v>
      </c>
      <c r="S1777">
        <v>12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</row>
    <row r="1778" spans="11:30" x14ac:dyDescent="0.3">
      <c r="K1778" s="287">
        <v>6</v>
      </c>
      <c r="L1778" t="str">
        <v>04-SPWHI-07017065</v>
      </c>
      <c r="M1778" t="str">
        <v>TEG</v>
      </c>
      <c r="N1778" t="str">
        <v>Single Malt Scotch</v>
      </c>
      <c r="O1778" t="str">
        <v>The Macallan</v>
      </c>
      <c r="P1778" t="str">
        <v>MAC</v>
      </c>
      <c r="Q1778" t="str">
        <v>The Macallan Sherry Oak 18YO</v>
      </c>
      <c r="R1778" t="str">
        <v>700ml</v>
      </c>
      <c r="S1778">
        <v>6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</row>
    <row r="1779" spans="11:30" x14ac:dyDescent="0.3">
      <c r="K1779" s="287">
        <v>6</v>
      </c>
      <c r="L1779" t="str">
        <v>04-SPWHI-07006031</v>
      </c>
      <c r="M1779" t="str">
        <v>TEG</v>
      </c>
      <c r="N1779" t="str">
        <v>Single Malt Scotch</v>
      </c>
      <c r="O1779" t="str">
        <v>The Macallan</v>
      </c>
      <c r="P1779" t="str">
        <v>MAC</v>
      </c>
      <c r="Q1779" t="str">
        <v>The Macallan Sherry Oak 25YO</v>
      </c>
      <c r="R1779" t="str">
        <v>700ml</v>
      </c>
      <c r="S1779">
        <v>3</v>
      </c>
      <c r="T1779">
        <v>0</v>
      </c>
      <c r="U1779">
        <v>0</v>
      </c>
      <c r="V1779">
        <v>1000</v>
      </c>
      <c r="W1779">
        <v>0</v>
      </c>
      <c r="X1779">
        <v>10</v>
      </c>
      <c r="Y1779">
        <v>0</v>
      </c>
      <c r="Z1779">
        <v>0</v>
      </c>
      <c r="AA1779">
        <v>0</v>
      </c>
      <c r="AB1779">
        <v>10700</v>
      </c>
      <c r="AC1779">
        <v>10000</v>
      </c>
      <c r="AD1779">
        <v>0</v>
      </c>
    </row>
    <row r="1780" spans="11:30" x14ac:dyDescent="0.3">
      <c r="K1780" s="287">
        <v>6</v>
      </c>
      <c r="L1780" t="str">
        <v>04-SPWHI-07006048</v>
      </c>
      <c r="M1780" t="str">
        <v>TEG</v>
      </c>
      <c r="N1780" t="str">
        <v>Single Malt Scotch</v>
      </c>
      <c r="O1780" t="str">
        <v>The Macallan</v>
      </c>
      <c r="P1780" t="str">
        <v>MAC</v>
      </c>
      <c r="Q1780" t="str">
        <v>The Macallan Sherry Oak 30YO</v>
      </c>
      <c r="R1780" t="str">
        <v>700ml</v>
      </c>
      <c r="S1780">
        <v>3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</row>
    <row r="1781" spans="11:30" x14ac:dyDescent="0.3">
      <c r="K1781" s="287">
        <v>6</v>
      </c>
      <c r="L1781" t="str">
        <v>04-SPWHI-07003009</v>
      </c>
      <c r="M1781" t="str">
        <v>TEG</v>
      </c>
      <c r="N1781" t="str">
        <v>Single Malt Scotch</v>
      </c>
      <c r="O1781" t="str">
        <v>The Macallan</v>
      </c>
      <c r="P1781" t="str">
        <v>MAC</v>
      </c>
      <c r="Q1781" t="str">
        <v>The Macallan Double Cask 12YO</v>
      </c>
      <c r="R1781" t="str">
        <v>700ml</v>
      </c>
      <c r="S1781">
        <v>12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</row>
    <row r="1782" spans="11:30" x14ac:dyDescent="0.3">
      <c r="K1782" s="287">
        <v>6</v>
      </c>
      <c r="L1782" t="str">
        <v>04-SPWHI-07007700</v>
      </c>
      <c r="M1782" t="str">
        <v>TEG</v>
      </c>
      <c r="N1782" t="str">
        <v>Single Malt Scotch</v>
      </c>
      <c r="O1782" t="str">
        <v>The Macallan</v>
      </c>
      <c r="P1782" t="str">
        <v>MAC</v>
      </c>
      <c r="Q1782" t="str">
        <v>The Macallan Double Cask 15YO</v>
      </c>
      <c r="R1782" t="str">
        <v>700ml</v>
      </c>
      <c r="S1782">
        <v>6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</row>
    <row r="1783" spans="11:30" x14ac:dyDescent="0.3">
      <c r="K1783" s="287">
        <v>6</v>
      </c>
      <c r="L1783" t="str">
        <v>04-SPWHI-07009254</v>
      </c>
      <c r="M1783" t="str">
        <v>TEG</v>
      </c>
      <c r="N1783" t="str">
        <v>Single Malt Scotch</v>
      </c>
      <c r="O1783" t="str">
        <v>The Macallan</v>
      </c>
      <c r="P1783" t="str">
        <v>MAC</v>
      </c>
      <c r="Q1783" t="str">
        <v>The Macallan Double Cask 18YO</v>
      </c>
      <c r="R1783" t="str">
        <v>700ml</v>
      </c>
      <c r="S1783">
        <v>6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</row>
    <row r="1784" spans="11:30" x14ac:dyDescent="0.3">
      <c r="K1784" s="287">
        <v>6</v>
      </c>
      <c r="L1784" t="str">
        <v>04-SPWHI-07000311</v>
      </c>
      <c r="M1784" t="str">
        <v>TEG</v>
      </c>
      <c r="N1784" t="str">
        <v>Single Malt Scotch</v>
      </c>
      <c r="O1784" t="str">
        <v>The Macallan</v>
      </c>
      <c r="P1784" t="str">
        <v>MAC</v>
      </c>
      <c r="Q1784" t="str">
        <v>The Macallan Double Cask 30YO</v>
      </c>
      <c r="R1784" t="str">
        <v>700ml</v>
      </c>
      <c r="S1784">
        <v>3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</row>
    <row r="1785" spans="11:30" x14ac:dyDescent="0.3">
      <c r="K1785" s="287">
        <v>6</v>
      </c>
      <c r="L1785" t="str">
        <v>04-SPWHI-07000796</v>
      </c>
      <c r="M1785" t="str">
        <v>TEG</v>
      </c>
      <c r="N1785" t="str">
        <v>Single Malt Scotch</v>
      </c>
      <c r="O1785" t="str">
        <v>The Macallan</v>
      </c>
      <c r="P1785" t="str">
        <v>MAC</v>
      </c>
      <c r="Q1785" t="str">
        <v>The Macallan Triple Cask 12YO</v>
      </c>
      <c r="R1785" t="str">
        <v>700ml</v>
      </c>
      <c r="S1785">
        <v>12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</row>
    <row r="1786" spans="11:30" x14ac:dyDescent="0.3">
      <c r="K1786" s="287">
        <v>6</v>
      </c>
      <c r="L1786" t="str">
        <v>04-24HMN-07002650</v>
      </c>
      <c r="M1786" t="str">
        <v>TEG</v>
      </c>
      <c r="N1786" t="str">
        <v>Single Malt Scotch</v>
      </c>
      <c r="O1786" t="str">
        <v>The Macallan</v>
      </c>
      <c r="P1786" t="str">
        <v>MAC</v>
      </c>
      <c r="Q1786" t="str">
        <v>The Macallan Harmony Vibrant Oak</v>
      </c>
      <c r="R1786" t="str">
        <v>700ml</v>
      </c>
      <c r="S1786">
        <v>6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</row>
    <row r="1787" spans="11:30" x14ac:dyDescent="0.3">
      <c r="K1787" s="287">
        <v>6</v>
      </c>
      <c r="L1787" t="str">
        <v>04-23WHI-07002322</v>
      </c>
      <c r="M1787" t="str">
        <v>TEG</v>
      </c>
      <c r="N1787" t="str">
        <v>Single Malt Scotch</v>
      </c>
      <c r="O1787" t="str">
        <v>The Macallan</v>
      </c>
      <c r="P1787" t="str">
        <v>MAC</v>
      </c>
      <c r="Q1787" t="str">
        <v>The Macallan Harmony Collection Amber Meadow</v>
      </c>
      <c r="R1787" t="str">
        <v>700ml</v>
      </c>
      <c r="S1787">
        <v>12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</row>
    <row r="1788" spans="11:30" x14ac:dyDescent="0.3">
      <c r="K1788" s="287">
        <v>6</v>
      </c>
      <c r="L1788" t="str">
        <v>04-SPWHI-07000557</v>
      </c>
      <c r="M1788" t="str">
        <v>TEG</v>
      </c>
      <c r="N1788" t="str">
        <v>Single Malt Scotch</v>
      </c>
      <c r="O1788" t="str">
        <v>The Macallan</v>
      </c>
      <c r="P1788" t="str">
        <v>MAC</v>
      </c>
      <c r="Q1788" t="str">
        <v>The Macallan Harmony Collection</v>
      </c>
      <c r="R1788" t="str">
        <v>700ml</v>
      </c>
      <c r="S1788">
        <v>6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</row>
    <row r="1789" spans="11:30" x14ac:dyDescent="0.3">
      <c r="K1789" s="287">
        <v>6</v>
      </c>
      <c r="L1789" t="str">
        <v>04-SPWHI-07001226</v>
      </c>
      <c r="M1789" t="str">
        <v>TEG</v>
      </c>
      <c r="N1789" t="str">
        <v>Single Malt Scotch</v>
      </c>
      <c r="O1789" t="str">
        <v>The Macallan</v>
      </c>
      <c r="P1789" t="str">
        <v>MAC</v>
      </c>
      <c r="Q1789" t="str">
        <v>The Macallan Harmony Collection Intense Arabica</v>
      </c>
      <c r="R1789" t="str">
        <v>700ml</v>
      </c>
      <c r="S1789">
        <v>6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</row>
    <row r="1790" spans="11:30" x14ac:dyDescent="0.3">
      <c r="K1790" s="287">
        <v>6</v>
      </c>
      <c r="L1790" t="str">
        <v>04-25HMN-07002971</v>
      </c>
      <c r="M1790" t="str">
        <v>TEG</v>
      </c>
      <c r="N1790" t="str">
        <v>Single Malt Scotch</v>
      </c>
      <c r="O1790" t="str">
        <v>The Macallan</v>
      </c>
      <c r="P1790" t="str">
        <v>MAC</v>
      </c>
      <c r="Q1790" t="str">
        <v>The Macallan Harmony Phoenix Honey Whisky</v>
      </c>
      <c r="R1790" t="str">
        <v>700ml</v>
      </c>
      <c r="S1790">
        <v>6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</row>
    <row r="1791" spans="11:30" x14ac:dyDescent="0.3">
      <c r="K1791" s="287">
        <v>6</v>
      </c>
      <c r="L1791" t="str">
        <v>04-SPWHI-07007984</v>
      </c>
      <c r="M1791" t="str">
        <v>TEG</v>
      </c>
      <c r="N1791" t="str">
        <v>Single Malt Scotch</v>
      </c>
      <c r="O1791" t="str">
        <v>The Macallan</v>
      </c>
      <c r="P1791" t="str">
        <v>MAC</v>
      </c>
      <c r="Q1791" t="str">
        <v>The Macallan Rare Cask</v>
      </c>
      <c r="R1791" t="str">
        <v>700ml</v>
      </c>
      <c r="S1791">
        <v>3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</row>
    <row r="1792" spans="11:30" x14ac:dyDescent="0.3">
      <c r="K1792" s="287">
        <v>6</v>
      </c>
      <c r="L1792" t="str">
        <v>04-SPWHI-07001883</v>
      </c>
      <c r="M1792" t="str">
        <v>TEG</v>
      </c>
      <c r="N1792" t="str">
        <v>Single Malt Scotch</v>
      </c>
      <c r="O1792" t="str">
        <v>The Macallan</v>
      </c>
      <c r="P1792" t="str">
        <v>MAC</v>
      </c>
      <c r="Q1792" t="str">
        <v>The Macallan Reflexion</v>
      </c>
      <c r="R1792" t="str">
        <v>700ml</v>
      </c>
      <c r="S1792">
        <v>2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</row>
    <row r="1793" spans="11:30" x14ac:dyDescent="0.3">
      <c r="K1793" s="287">
        <v>6</v>
      </c>
      <c r="L1793" t="str">
        <v>04-SPWHI-07001162</v>
      </c>
      <c r="M1793" t="str">
        <v>TEG</v>
      </c>
      <c r="N1793" t="str">
        <v>Single Malt Scotch</v>
      </c>
      <c r="O1793" t="str">
        <v>The Macallan</v>
      </c>
      <c r="P1793" t="str">
        <v>MAC</v>
      </c>
      <c r="Q1793" t="str">
        <v>The Macallan Classic Cut Whisky</v>
      </c>
      <c r="R1793" t="str">
        <v>700ml</v>
      </c>
      <c r="S1793">
        <v>12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</row>
    <row r="1794" spans="11:30" x14ac:dyDescent="0.3">
      <c r="K1794" s="287">
        <v>6</v>
      </c>
      <c r="L1794" t="str">
        <v>04-SPWHI-07001155</v>
      </c>
      <c r="M1794" t="str">
        <v>TEG</v>
      </c>
      <c r="N1794" t="str">
        <v>Single Malt Scotch</v>
      </c>
      <c r="O1794" t="str">
        <v>The Macallan</v>
      </c>
      <c r="P1794" t="str">
        <v>MAC</v>
      </c>
      <c r="Q1794" t="str">
        <v>The Macallan A Night On Earth Scotch Whisky Y21</v>
      </c>
      <c r="R1794" t="str">
        <v>700ml</v>
      </c>
      <c r="S1794">
        <v>6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</row>
    <row r="1795" spans="11:30" x14ac:dyDescent="0.3">
      <c r="K1795" s="287">
        <v>6</v>
      </c>
      <c r="L1795" t="str">
        <v>04-SPWHI-07001080</v>
      </c>
      <c r="M1795" t="str">
        <v>TEG</v>
      </c>
      <c r="N1795" t="str">
        <v>Single Malt Scotch</v>
      </c>
      <c r="O1795" t="str">
        <v>The Macallan</v>
      </c>
      <c r="P1795" t="str">
        <v>MAC</v>
      </c>
      <c r="Q1795" t="str">
        <v>The Macallan A Night On Earth Scotch Whisky Y22</v>
      </c>
      <c r="R1795" t="str">
        <v>700ml</v>
      </c>
      <c r="S1795">
        <v>6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</row>
    <row r="1796" spans="11:30" x14ac:dyDescent="0.3">
      <c r="K1796" s="287">
        <v>6</v>
      </c>
      <c r="L1796" t="str">
        <v>04-23WHI-07001806</v>
      </c>
      <c r="M1796" t="str">
        <v>TEG</v>
      </c>
      <c r="N1796" t="str">
        <v>Single Malt Scotch</v>
      </c>
      <c r="O1796" t="str">
        <v>The Macallan</v>
      </c>
      <c r="P1796" t="str">
        <v>MAC</v>
      </c>
      <c r="Q1796" t="str">
        <v>The Macallan A Night On Earth Scotch Whisky Y23</v>
      </c>
      <c r="R1796" t="str">
        <v>700ml</v>
      </c>
      <c r="S1796">
        <v>6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</row>
    <row r="1797" spans="11:30" x14ac:dyDescent="0.3">
      <c r="K1797" s="287">
        <v>6</v>
      </c>
      <c r="L1797" t="str">
        <v>04-24NOE-07002766</v>
      </c>
      <c r="M1797" t="str">
        <v>TEG</v>
      </c>
      <c r="N1797" t="str">
        <v>Single Malt Scotch</v>
      </c>
      <c r="O1797" t="str">
        <v>The Macallan</v>
      </c>
      <c r="P1797" t="str">
        <v>MAC</v>
      </c>
      <c r="Q1797" t="str">
        <v>The Macallan A Night On Earth Scotch Whisky Y24</v>
      </c>
      <c r="R1797" t="str">
        <v>700ml</v>
      </c>
      <c r="S1797">
        <v>6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</row>
    <row r="1798" spans="11:30" x14ac:dyDescent="0.3">
      <c r="K1798" s="287">
        <v>6</v>
      </c>
      <c r="L1798" t="str">
        <v>04-25NOE-07003381</v>
      </c>
      <c r="M1798" t="str">
        <v>TEG</v>
      </c>
      <c r="N1798" t="str">
        <v>Single Malt Scotch</v>
      </c>
      <c r="O1798" t="str">
        <v>The Macallan</v>
      </c>
      <c r="P1798" t="str">
        <v>MAC</v>
      </c>
      <c r="Q1798" t="str">
        <v>The Macallan A Night On Earth Scotch Whisky Y25</v>
      </c>
      <c r="R1798" t="str">
        <v>700ml</v>
      </c>
      <c r="S1798">
        <v>6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</row>
    <row r="1799" spans="11:30" x14ac:dyDescent="0.3">
      <c r="K1799" s="287">
        <v>6</v>
      </c>
      <c r="L1799" t="str">
        <v>04-SPWHI-07002919</v>
      </c>
      <c r="M1799" t="str">
        <v>TEG</v>
      </c>
      <c r="N1799" t="str">
        <v>Single Malt Scotch</v>
      </c>
      <c r="O1799" t="str">
        <v>The Macallan</v>
      </c>
      <c r="P1799" t="str">
        <v>MAC</v>
      </c>
      <c r="Q1799" t="str">
        <v>The Macallan Time Space Mastery</v>
      </c>
      <c r="R1799" t="str">
        <v>700ml</v>
      </c>
      <c r="S1799">
        <v>3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</row>
    <row r="1800" spans="11:30" x14ac:dyDescent="0.3">
      <c r="K1800" s="287">
        <v>6</v>
      </c>
      <c r="L1800" t="str">
        <v>04-SPWHI-07001622</v>
      </c>
      <c r="M1800" t="str">
        <v>TEG</v>
      </c>
      <c r="N1800" t="str">
        <v>Single Malt Scotch</v>
      </c>
      <c r="O1800" t="str">
        <v>The Macallan</v>
      </c>
      <c r="P1800" t="str">
        <v>MAC</v>
      </c>
      <c r="Q1800" t="str">
        <v>The Macallan Art is the Flower Whisky</v>
      </c>
      <c r="R1800" t="str">
        <v>700ml</v>
      </c>
      <c r="S1800">
        <v>4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</row>
    <row r="1801" spans="11:30" x14ac:dyDescent="0.3">
      <c r="K1801" s="287">
        <v>6</v>
      </c>
      <c r="L1801" t="str">
        <v>04-SPWHI-07003299</v>
      </c>
      <c r="M1801" t="str">
        <v>TEG</v>
      </c>
      <c r="N1801" t="str">
        <v>Single Malt Scotch</v>
      </c>
      <c r="O1801" t="str">
        <v>The Macallan</v>
      </c>
      <c r="P1801" t="str">
        <v>MAC</v>
      </c>
      <c r="Q1801" t="str">
        <v>The Macallan Folio 8 Scotch Whisky</v>
      </c>
      <c r="R1801" t="str">
        <v>700ml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</row>
    <row r="1802" spans="11:30" x14ac:dyDescent="0.3">
      <c r="K1802" s="287">
        <v>6</v>
      </c>
      <c r="L1802" t="str">
        <v>04-23MBL-07000168</v>
      </c>
      <c r="M1802" t="str">
        <v>TEG</v>
      </c>
      <c r="N1802" t="str">
        <v>Single Malt Scotch</v>
      </c>
      <c r="O1802" t="str">
        <v>The Macallan</v>
      </c>
      <c r="P1802" t="str">
        <v>MAC</v>
      </c>
      <c r="Q1802" t="str">
        <v>The Macallan M Black Scotch Whisky</v>
      </c>
      <c r="R1802" t="str">
        <v>700ml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</row>
    <row r="1803" spans="11:30" x14ac:dyDescent="0.3">
      <c r="K1803" s="287">
        <v>6</v>
      </c>
      <c r="L1803" t="str">
        <v>04-23MCO-07000175</v>
      </c>
      <c r="M1803" t="str">
        <v>TEG</v>
      </c>
      <c r="N1803" t="str">
        <v>Single Malt Scotch</v>
      </c>
      <c r="O1803" t="str">
        <v>The Macallan</v>
      </c>
      <c r="P1803" t="str">
        <v>MAC</v>
      </c>
      <c r="Q1803" t="str">
        <v>The Macallan M Copper Scotch Whisky</v>
      </c>
      <c r="R1803" t="str">
        <v>700ml</v>
      </c>
      <c r="S1803">
        <v>1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</row>
    <row r="1804" spans="11:30" x14ac:dyDescent="0.3">
      <c r="K1804" s="287">
        <v>6</v>
      </c>
      <c r="L1804" t="str">
        <v>04-SPWHI-07003372</v>
      </c>
      <c r="M1804" t="str">
        <v>TEG</v>
      </c>
      <c r="N1804" t="str">
        <v>Single Malt Scotch</v>
      </c>
      <c r="O1804" t="str">
        <v>The Macallan</v>
      </c>
      <c r="P1804" t="str">
        <v>MAC</v>
      </c>
      <c r="Q1804" t="str">
        <v>The Macallan M Scotch Whisky</v>
      </c>
      <c r="R1804" t="str">
        <v>700ml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</row>
    <row r="1805" spans="11:30" x14ac:dyDescent="0.3">
      <c r="K1805" s="287">
        <v>6</v>
      </c>
      <c r="L1805" t="str">
        <v>11-SPWHI-07003795</v>
      </c>
      <c r="M1805" t="str">
        <v>TEG</v>
      </c>
      <c r="N1805" t="str">
        <v>Single Malt Scotch</v>
      </c>
      <c r="O1805" t="str">
        <v>Highland Park</v>
      </c>
      <c r="P1805" t="str">
        <v>HLP</v>
      </c>
      <c r="Q1805" t="str">
        <v>Highland Park 10YO</v>
      </c>
      <c r="R1805" t="str">
        <v>700ml</v>
      </c>
      <c r="S1805">
        <v>6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</row>
    <row r="1806" spans="11:30" x14ac:dyDescent="0.3">
      <c r="K1806" s="287">
        <v>6</v>
      </c>
      <c r="L1806" t="str">
        <v>11-SPWHI-07000996</v>
      </c>
      <c r="M1806" t="str">
        <v>TEG</v>
      </c>
      <c r="N1806" t="str">
        <v>Single Malt Scotch</v>
      </c>
      <c r="O1806" t="str">
        <v>Highland Park</v>
      </c>
      <c r="P1806" t="str">
        <v>HLP</v>
      </c>
      <c r="Q1806" t="str">
        <v>Highland Park 12YO</v>
      </c>
      <c r="R1806" t="str">
        <v>700ml</v>
      </c>
      <c r="S1806">
        <v>6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</row>
    <row r="1807" spans="11:30" x14ac:dyDescent="0.3">
      <c r="K1807" s="287">
        <v>6</v>
      </c>
      <c r="L1807" t="str">
        <v>11-SPWHI-07000489</v>
      </c>
      <c r="M1807" t="str">
        <v>TEG</v>
      </c>
      <c r="N1807" t="str">
        <v>Single Malt Scotch</v>
      </c>
      <c r="O1807" t="str">
        <v>Highland Park</v>
      </c>
      <c r="P1807" t="str">
        <v>HLP</v>
      </c>
      <c r="Q1807" t="str">
        <v>Highland Park 15YO</v>
      </c>
      <c r="R1807" t="str">
        <v>700ml</v>
      </c>
      <c r="S1807">
        <v>6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</row>
    <row r="1808" spans="11:30" x14ac:dyDescent="0.3">
      <c r="K1808" s="287">
        <v>6</v>
      </c>
      <c r="L1808" t="str">
        <v>11-SPWHI-07005191</v>
      </c>
      <c r="M1808" t="str">
        <v>TEG</v>
      </c>
      <c r="N1808" t="str">
        <v>Single Malt Scotch</v>
      </c>
      <c r="O1808" t="str">
        <v>Highland Park</v>
      </c>
      <c r="P1808" t="str">
        <v>HLP</v>
      </c>
      <c r="Q1808" t="str">
        <v>Highland Park 18YO</v>
      </c>
      <c r="R1808" t="str">
        <v>700ml</v>
      </c>
      <c r="S1808">
        <v>6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</row>
    <row r="1809" spans="11:30" x14ac:dyDescent="0.3">
      <c r="K1809" s="287">
        <v>6</v>
      </c>
      <c r="L1809" t="str">
        <v>11-SPWHI-07008264</v>
      </c>
      <c r="M1809" t="str">
        <v>TEG</v>
      </c>
      <c r="N1809" t="str">
        <v>Single Malt Scotch</v>
      </c>
      <c r="O1809" t="str">
        <v>Highland Park</v>
      </c>
      <c r="P1809" t="str">
        <v>HLP</v>
      </c>
      <c r="Q1809" t="str">
        <v>Highland Park Valfather</v>
      </c>
      <c r="R1809" t="str">
        <v>700ml</v>
      </c>
      <c r="S1809">
        <v>6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</row>
    <row r="1810" spans="11:30" x14ac:dyDescent="0.3">
      <c r="K1810" s="287">
        <v>6</v>
      </c>
      <c r="L1810" t="str">
        <v>11-SPWHI-07006123</v>
      </c>
      <c r="M1810" t="str">
        <v>TEG</v>
      </c>
      <c r="N1810" t="str">
        <v>Single Malt Scotch</v>
      </c>
      <c r="O1810" t="str">
        <v>Highland Park</v>
      </c>
      <c r="P1810" t="str">
        <v>HLP</v>
      </c>
      <c r="Q1810" t="str">
        <v>Highland Park Valknut</v>
      </c>
      <c r="R1810" t="str">
        <v>700ml</v>
      </c>
      <c r="S1810">
        <v>6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</row>
    <row r="1811" spans="11:30" x14ac:dyDescent="0.3">
      <c r="K1811" s="287">
        <v>6</v>
      </c>
      <c r="L1811" t="str">
        <v>12-SPWHI-07005935</v>
      </c>
      <c r="M1811" t="str">
        <v>TEG</v>
      </c>
      <c r="N1811" t="str">
        <v>Single Malt Scotch</v>
      </c>
      <c r="O1811" t="str">
        <v>The Glenrothes</v>
      </c>
      <c r="P1811" t="str">
        <v>TGR</v>
      </c>
      <c r="Q1811" t="str">
        <v>The Glenrothes 12YO</v>
      </c>
      <c r="R1811" t="str">
        <v>700ml</v>
      </c>
      <c r="S1811">
        <v>6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</row>
    <row r="1812" spans="11:30" x14ac:dyDescent="0.3">
      <c r="K1812" s="287">
        <v>6</v>
      </c>
      <c r="L1812" t="str">
        <v>12-SPWHI-07005959</v>
      </c>
      <c r="M1812" t="str">
        <v>TEG</v>
      </c>
      <c r="N1812" t="str">
        <v>Single Malt Scotch</v>
      </c>
      <c r="O1812" t="str">
        <v>The Glenrothes</v>
      </c>
      <c r="P1812" t="str">
        <v>TGR</v>
      </c>
      <c r="Q1812" t="str">
        <v>The Glenrothes 18YO</v>
      </c>
      <c r="R1812" t="str">
        <v>700ml</v>
      </c>
      <c r="S1812">
        <v>6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</row>
    <row r="1813" spans="11:30" x14ac:dyDescent="0.3">
      <c r="K1813" s="287">
        <v>6</v>
      </c>
      <c r="L1813" t="str">
        <v>12-SPWHI-07005966</v>
      </c>
      <c r="M1813" t="str">
        <v>TEG</v>
      </c>
      <c r="N1813" t="str">
        <v>Single Malt Scotch</v>
      </c>
      <c r="O1813" t="str">
        <v>The Glenrothes</v>
      </c>
      <c r="P1813" t="str">
        <v>TGR</v>
      </c>
      <c r="Q1813" t="str">
        <v>The Glenrothes 25YO</v>
      </c>
      <c r="R1813" t="str">
        <v>700ml</v>
      </c>
      <c r="S1813">
        <v>4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</row>
    <row r="1814" spans="11:30" x14ac:dyDescent="0.3">
      <c r="K1814" s="287">
        <v>6</v>
      </c>
      <c r="L1814" t="str">
        <v>12-SPWHI-07005942</v>
      </c>
      <c r="M1814" t="str">
        <v>TEG</v>
      </c>
      <c r="N1814" t="str">
        <v>Single Malt Scotch</v>
      </c>
      <c r="O1814" t="str">
        <v>The Glenrothes</v>
      </c>
      <c r="P1814" t="str">
        <v>TGR</v>
      </c>
      <c r="Q1814" t="str">
        <v>The Glenrothes Makers Cut</v>
      </c>
      <c r="R1814" t="str">
        <v>700ml</v>
      </c>
      <c r="S1814">
        <v>6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</row>
    <row r="1815" spans="11:30" x14ac:dyDescent="0.3">
      <c r="K1815" s="287">
        <v>6</v>
      </c>
      <c r="L1815" t="str">
        <v>12-SPWHI-07000235</v>
      </c>
      <c r="M1815" t="str">
        <v>TEG</v>
      </c>
      <c r="N1815" t="str">
        <v>Single Malt Scotch</v>
      </c>
      <c r="O1815" t="str">
        <v>The Glenrothes</v>
      </c>
      <c r="P1815" t="str">
        <v>TGR</v>
      </c>
      <c r="Q1815" t="str">
        <v>The Glenrothes Vintage Reserve</v>
      </c>
      <c r="R1815" t="str">
        <v>700ml</v>
      </c>
      <c r="S1815">
        <v>6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</row>
    <row r="1816" spans="11:30" x14ac:dyDescent="0.3">
      <c r="K1816" s="287">
        <v>6</v>
      </c>
      <c r="L1816" t="str">
        <v>28-SPWHI-07000329</v>
      </c>
      <c r="M1816" t="str">
        <v>RC</v>
      </c>
      <c r="N1816" t="str">
        <v>Single Malt Scotch</v>
      </c>
      <c r="O1816" t="str">
        <v>Bruichladdich</v>
      </c>
      <c r="P1816" t="str">
        <v>BLD</v>
      </c>
      <c r="Q1816" t="str">
        <v>Bruichladdich Classic Laddie</v>
      </c>
      <c r="R1816" t="str">
        <v>700ml</v>
      </c>
      <c r="S1816">
        <v>6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</row>
    <row r="1817" spans="11:30" x14ac:dyDescent="0.3">
      <c r="K1817" s="287">
        <v>6</v>
      </c>
      <c r="L1817" t="str">
        <v>28-SPWHI-07009957</v>
      </c>
      <c r="M1817" t="str">
        <v>RC</v>
      </c>
      <c r="N1817" t="str">
        <v>Single Malt Scotch</v>
      </c>
      <c r="O1817" t="str">
        <v>Bruichladdich</v>
      </c>
      <c r="P1817" t="str">
        <v>BLD</v>
      </c>
      <c r="Q1817" t="str">
        <v>Bruichladdich Port Charlotte 10YO</v>
      </c>
      <c r="R1817" t="str">
        <v>700ml</v>
      </c>
      <c r="S1817">
        <v>6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</row>
    <row r="1818" spans="11:30" x14ac:dyDescent="0.3">
      <c r="K1818" s="287">
        <v>6</v>
      </c>
      <c r="L1818" t="str">
        <v>28-SPWHI-07008041</v>
      </c>
      <c r="M1818" t="str">
        <v>RC</v>
      </c>
      <c r="N1818" t="str">
        <v>Single Malt Scotch</v>
      </c>
      <c r="O1818" t="str">
        <v>Bruichladdich</v>
      </c>
      <c r="P1818" t="str">
        <v>BLD</v>
      </c>
      <c r="Q1818" t="str">
        <v>Bruichladdich 18 YO</v>
      </c>
      <c r="R1818" t="str">
        <v>700ml</v>
      </c>
      <c r="S1818">
        <v>6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</row>
    <row r="1819" spans="11:30" x14ac:dyDescent="0.3">
      <c r="K1819" s="287">
        <v>6</v>
      </c>
      <c r="L1819" t="str">
        <v>28-SPWHI-07008102</v>
      </c>
      <c r="M1819" t="str">
        <v>RC</v>
      </c>
      <c r="N1819" t="str">
        <v>Single Malt Scotch</v>
      </c>
      <c r="O1819" t="str">
        <v>Bruichladdich</v>
      </c>
      <c r="P1819" t="str">
        <v>BLD</v>
      </c>
      <c r="Q1819" t="str">
        <v>Bruichladdich 30 YO</v>
      </c>
      <c r="R1819" t="str">
        <v>700ml</v>
      </c>
      <c r="S1819">
        <v>6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</row>
    <row r="1820" spans="11:30" x14ac:dyDescent="0.3">
      <c r="K1820" s="287">
        <v>6</v>
      </c>
      <c r="L1820" t="str">
        <v>28-SPWHI-07002230</v>
      </c>
      <c r="M1820" t="str">
        <v>RC</v>
      </c>
      <c r="N1820" t="str">
        <v>Single Malt Scotch</v>
      </c>
      <c r="O1820" t="str">
        <v>Bruichladdich</v>
      </c>
      <c r="P1820" t="str">
        <v>BLD</v>
      </c>
      <c r="Q1820" t="str">
        <v>Bruichladdich Octomore 10.1</v>
      </c>
      <c r="R1820" t="str">
        <v>700ml</v>
      </c>
      <c r="S1820">
        <v>6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</row>
    <row r="1821" spans="11:30" x14ac:dyDescent="0.3">
      <c r="K1821" s="287">
        <v>6</v>
      </c>
      <c r="L1821" t="str">
        <v>28-SPWHI-07005392</v>
      </c>
      <c r="M1821" t="str">
        <v>RC</v>
      </c>
      <c r="N1821" t="str">
        <v>Single Malt Scotch</v>
      </c>
      <c r="O1821" t="str">
        <v>Bruichladdich</v>
      </c>
      <c r="P1821" t="str">
        <v>BLD</v>
      </c>
      <c r="Q1821" t="str">
        <v>Bruichladdich Octomore 13.1</v>
      </c>
      <c r="R1821" t="str">
        <v>700ml</v>
      </c>
      <c r="S1821">
        <v>6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</row>
    <row r="1822" spans="11:30" x14ac:dyDescent="0.3">
      <c r="K1822" s="287">
        <v>6</v>
      </c>
      <c r="L1822" t="str">
        <v>28-SPWHI-07006474</v>
      </c>
      <c r="M1822" t="str">
        <v>RC</v>
      </c>
      <c r="N1822" t="str">
        <v>Single Malt Scotch</v>
      </c>
      <c r="O1822" t="str">
        <v>Bruichladdich</v>
      </c>
      <c r="P1822" t="str">
        <v>BLD</v>
      </c>
      <c r="Q1822" t="str">
        <v>Bruichladdich Octomore 14.1</v>
      </c>
      <c r="R1822" t="str">
        <v>700ml</v>
      </c>
      <c r="S1822">
        <v>6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</row>
    <row r="1823" spans="11:30" x14ac:dyDescent="0.3">
      <c r="K1823" s="287">
        <v>6</v>
      </c>
      <c r="L1823" t="str">
        <v>28-SPWHI-07006511</v>
      </c>
      <c r="M1823" t="str">
        <v>RC</v>
      </c>
      <c r="N1823" t="str">
        <v>Single Malt Scotch</v>
      </c>
      <c r="O1823" t="str">
        <v>Bruichladdich</v>
      </c>
      <c r="P1823" t="str">
        <v>BLD</v>
      </c>
      <c r="Q1823" t="str">
        <v>Bruichladdich Octomore 14.2</v>
      </c>
      <c r="R1823" t="str">
        <v>700ml</v>
      </c>
      <c r="S1823">
        <v>6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</row>
    <row r="1824" spans="11:30" x14ac:dyDescent="0.3">
      <c r="K1824" s="287">
        <v>6</v>
      </c>
      <c r="L1824" t="str">
        <v>28-SPWHI-07006597</v>
      </c>
      <c r="M1824" t="str">
        <v>RC</v>
      </c>
      <c r="N1824" t="str">
        <v>Single Malt Scotch</v>
      </c>
      <c r="O1824" t="str">
        <v>Bruichladdich</v>
      </c>
      <c r="P1824" t="str">
        <v>BLD</v>
      </c>
      <c r="Q1824" t="str">
        <v>Bruichladdich Octomore 14.3</v>
      </c>
      <c r="R1824" t="str">
        <v>700ml</v>
      </c>
      <c r="S1824">
        <v>6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</row>
    <row r="1825" spans="11:30" x14ac:dyDescent="0.3">
      <c r="K1825" s="287">
        <v>6</v>
      </c>
      <c r="L1825" t="str">
        <v>28-SPWHI-07005538</v>
      </c>
      <c r="M1825" t="str">
        <v>RC</v>
      </c>
      <c r="N1825" t="str">
        <v>Single Malt Scotch</v>
      </c>
      <c r="O1825" t="str">
        <v>Bruichladdich</v>
      </c>
      <c r="P1825" t="str">
        <v>BLD</v>
      </c>
      <c r="Q1825" t="str">
        <v>Bruichladdich Black Art Whisky</v>
      </c>
      <c r="R1825" t="str">
        <v>700ml</v>
      </c>
      <c r="S1825">
        <v>6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</row>
    <row r="1826" spans="11:30" x14ac:dyDescent="0.3">
      <c r="K1826" s="287">
        <v>6</v>
      </c>
      <c r="L1826" t="str">
        <v>46-SPWHI-07000051</v>
      </c>
      <c r="M1826" t="str">
        <v>Campari</v>
      </c>
      <c r="N1826" t="str">
        <v>Single Malt Scotch</v>
      </c>
      <c r="O1826" t="str">
        <v>Glen Grant</v>
      </c>
      <c r="P1826" t="str">
        <v>GGT</v>
      </c>
      <c r="Q1826" t="str">
        <v>Glen Grant Single Malt Arboralis</v>
      </c>
      <c r="R1826" t="str">
        <v>700ml</v>
      </c>
      <c r="S1826">
        <v>6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</row>
    <row r="1827" spans="11:30" x14ac:dyDescent="0.3">
      <c r="K1827" s="287">
        <v>6</v>
      </c>
      <c r="L1827" t="str">
        <v>46-SPWHI-07002976</v>
      </c>
      <c r="M1827" t="str">
        <v>Campari</v>
      </c>
      <c r="N1827" t="str">
        <v>Single Malt Scotch</v>
      </c>
      <c r="O1827" t="str">
        <v>Glen Grant</v>
      </c>
      <c r="P1827" t="str">
        <v>GGT</v>
      </c>
      <c r="Q1827" t="str">
        <v>Glen Grant Single Malt 10YO</v>
      </c>
      <c r="R1827" t="str">
        <v>700ml</v>
      </c>
      <c r="S1827">
        <v>6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</row>
    <row r="1828" spans="11:30" x14ac:dyDescent="0.3">
      <c r="K1828" s="287">
        <v>6</v>
      </c>
      <c r="L1828" t="str">
        <v>46-SPWHI-07000266</v>
      </c>
      <c r="M1828" t="str">
        <v>Campari</v>
      </c>
      <c r="N1828" t="str">
        <v>Single Malt Scotch</v>
      </c>
      <c r="O1828" t="str">
        <v>Glen Grant</v>
      </c>
      <c r="P1828" t="str">
        <v>GGT</v>
      </c>
      <c r="Q1828" t="str">
        <v>Glen Grant Single Malt 12YO</v>
      </c>
      <c r="R1828" t="str">
        <v>700ml</v>
      </c>
      <c r="S1828">
        <v>6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</row>
    <row r="1829" spans="11:30" x14ac:dyDescent="0.3">
      <c r="K1829" s="287">
        <v>6</v>
      </c>
      <c r="L1829" t="str">
        <v>46-SPWHI-07000399</v>
      </c>
      <c r="M1829" t="str">
        <v>Campari</v>
      </c>
      <c r="N1829" t="str">
        <v>Single Malt Scotch</v>
      </c>
      <c r="O1829" t="str">
        <v>Glen Grant</v>
      </c>
      <c r="P1829" t="str">
        <v>GGT</v>
      </c>
      <c r="Q1829" t="str">
        <v>Glen Grant Single Malt 18YO</v>
      </c>
      <c r="R1829" t="str">
        <v>700ml</v>
      </c>
      <c r="S1829">
        <v>6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</row>
    <row r="1830" spans="11:30" x14ac:dyDescent="0.3">
      <c r="K1830" s="287">
        <v>6</v>
      </c>
      <c r="L1830" t="str">
        <v>06-SPWHI-07000096</v>
      </c>
      <c r="M1830" t="str">
        <v>TEG</v>
      </c>
      <c r="N1830" t="str">
        <v>Blended Scotch</v>
      </c>
      <c r="O1830" t="str">
        <v>The Famous Grouse</v>
      </c>
      <c r="P1830" t="str">
        <v>TFG</v>
      </c>
      <c r="Q1830" t="str">
        <v>The Famous Grouse Finest 700ml</v>
      </c>
      <c r="R1830" t="str">
        <v>700ml</v>
      </c>
      <c r="S1830">
        <v>12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</row>
    <row r="1831" spans="11:30" x14ac:dyDescent="0.3">
      <c r="K1831" s="287">
        <v>6</v>
      </c>
      <c r="L1831" t="str">
        <v>06-SPWHI-10001091</v>
      </c>
      <c r="M1831" t="str">
        <v>TEG</v>
      </c>
      <c r="N1831" t="str">
        <v>Blended Scotch</v>
      </c>
      <c r="O1831" t="str">
        <v>The Famous Grouse</v>
      </c>
      <c r="P1831" t="str">
        <v>TFG</v>
      </c>
      <c r="Q1831" t="str">
        <v>The Famous Grouse Finest 1L</v>
      </c>
      <c r="R1831" t="str">
        <v>1000ml</v>
      </c>
      <c r="S1831">
        <v>12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</row>
    <row r="1832" spans="11:30" x14ac:dyDescent="0.3">
      <c r="K1832" s="287">
        <v>6</v>
      </c>
      <c r="L1832" t="str">
        <v>06-SPWHI-07000649</v>
      </c>
      <c r="M1832" t="str">
        <v>TEG</v>
      </c>
      <c r="N1832" t="str">
        <v>Blended Scotch</v>
      </c>
      <c r="O1832" t="str">
        <v>The Famous Grouse</v>
      </c>
      <c r="P1832" t="str">
        <v>TFG</v>
      </c>
      <c r="Q1832" t="str">
        <v>The Famous Grouse Sherry Cask</v>
      </c>
      <c r="R1832" t="str">
        <v>700ml</v>
      </c>
      <c r="S1832">
        <v>6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</row>
    <row r="1833" spans="11:30" x14ac:dyDescent="0.3">
      <c r="K1833" s="287">
        <v>6</v>
      </c>
      <c r="L1833" t="str">
        <v>06-SPWHI-07002675</v>
      </c>
      <c r="M1833" t="str">
        <v>TEG</v>
      </c>
      <c r="N1833" t="str">
        <v>Blended Scotch</v>
      </c>
      <c r="O1833" t="str">
        <v>The Famous Grouse</v>
      </c>
      <c r="P1833" t="str">
        <v>TFG</v>
      </c>
      <c r="Q1833" t="str">
        <v>The Famous Grouse Smoky Black</v>
      </c>
      <c r="R1833" t="str">
        <v>700ml</v>
      </c>
      <c r="S1833">
        <v>6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</row>
    <row r="1834" spans="11:30" x14ac:dyDescent="0.3">
      <c r="K1834" s="287">
        <v>6</v>
      </c>
      <c r="L1834" t="str">
        <v>06-SPWHI-07014082</v>
      </c>
      <c r="M1834" t="str">
        <v>TEG</v>
      </c>
      <c r="N1834" t="str">
        <v>Blended Scotch</v>
      </c>
      <c r="O1834" t="str">
        <v>Naked Malt</v>
      </c>
      <c r="P1834" t="str">
        <v>NAK</v>
      </c>
      <c r="Q1834" t="str">
        <v>Naked Malt Blended Malt Scotch Whisky</v>
      </c>
      <c r="R1834" t="str">
        <v>700ml</v>
      </c>
      <c r="S1834">
        <v>6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</row>
    <row r="1835" spans="11:30" x14ac:dyDescent="0.3">
      <c r="K1835" s="287">
        <v>6</v>
      </c>
      <c r="L1835" t="str">
        <v>23-SPWHI-07000029</v>
      </c>
      <c r="M1835" t="str">
        <v>Proximo</v>
      </c>
      <c r="N1835" t="str">
        <v>Irish Whiskey</v>
      </c>
      <c r="O1835" t="str">
        <v>Bushmills</v>
      </c>
      <c r="P1835" t="str">
        <v>BUM</v>
      </c>
      <c r="Q1835" t="str">
        <v>Bushmills Original Blend</v>
      </c>
      <c r="R1835" t="str">
        <v>700ml</v>
      </c>
      <c r="S1835">
        <v>6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</row>
    <row r="1836" spans="11:30" x14ac:dyDescent="0.3">
      <c r="K1836" s="287">
        <v>6</v>
      </c>
      <c r="L1836" t="str">
        <v>23-SPWHI-07000066</v>
      </c>
      <c r="M1836" t="str">
        <v>Proximo</v>
      </c>
      <c r="N1836" t="str">
        <v>Irish Whiskey</v>
      </c>
      <c r="O1836" t="str">
        <v>Bushmills</v>
      </c>
      <c r="P1836" t="str">
        <v>BUM</v>
      </c>
      <c r="Q1836" t="str">
        <v>Bushmills Black Bush Blend</v>
      </c>
      <c r="R1836" t="str">
        <v>700ml</v>
      </c>
      <c r="S1836">
        <v>6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</row>
    <row r="1837" spans="11:30" x14ac:dyDescent="0.3">
      <c r="K1837" s="287">
        <v>6</v>
      </c>
      <c r="L1837" t="str">
        <v>23-SPWHI-07000031</v>
      </c>
      <c r="M1837" t="str">
        <v>Proximo</v>
      </c>
      <c r="N1837" t="str">
        <v>Irish Whiskey</v>
      </c>
      <c r="O1837" t="str">
        <v>Bushmills</v>
      </c>
      <c r="P1837" t="str">
        <v>BUM</v>
      </c>
      <c r="Q1837" t="str">
        <v>Bushmills Single Malt 10YO</v>
      </c>
      <c r="R1837" t="str">
        <v>700ml</v>
      </c>
      <c r="S1837">
        <v>6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</row>
    <row r="1838" spans="11:30" x14ac:dyDescent="0.3">
      <c r="K1838" s="287">
        <v>6</v>
      </c>
      <c r="L1838" t="str">
        <v>23-SPWHI-07000197</v>
      </c>
      <c r="M1838" t="str">
        <v>Proximo</v>
      </c>
      <c r="N1838" t="str">
        <v>Irish Whiskey</v>
      </c>
      <c r="O1838" t="str">
        <v>Bushmills</v>
      </c>
      <c r="P1838" t="str">
        <v>BUM</v>
      </c>
      <c r="Q1838" t="str">
        <v>Bushmills Single Malt 12YO</v>
      </c>
      <c r="R1838" t="str">
        <v>700ml</v>
      </c>
      <c r="S1838">
        <v>6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</row>
    <row r="1839" spans="11:30" x14ac:dyDescent="0.3">
      <c r="K1839" s="287">
        <v>6</v>
      </c>
      <c r="L1839" t="str">
        <v>23-SPWHI-07005022</v>
      </c>
      <c r="M1839" t="str">
        <v>Proximo</v>
      </c>
      <c r="N1839" t="str">
        <v>Irish Whiskey</v>
      </c>
      <c r="O1839" t="str">
        <v>Bushmills</v>
      </c>
      <c r="P1839" t="str">
        <v>BUM</v>
      </c>
      <c r="Q1839" t="str">
        <v>Bushmills Single Malt 16YO</v>
      </c>
      <c r="R1839" t="str">
        <v>700ml</v>
      </c>
      <c r="S1839">
        <v>6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</row>
    <row r="1840" spans="11:30" x14ac:dyDescent="0.3">
      <c r="K1840" s="287">
        <v>6</v>
      </c>
      <c r="L1840" t="str">
        <v>23-SPWHI-07008268</v>
      </c>
      <c r="M1840" t="str">
        <v>Proximo</v>
      </c>
      <c r="N1840" t="str">
        <v>Irish Whiskey</v>
      </c>
      <c r="O1840" t="str">
        <v>Bushmills</v>
      </c>
      <c r="P1840" t="str">
        <v>BUM</v>
      </c>
      <c r="Q1840" t="str">
        <v>Bushmills Single Malt 21YO</v>
      </c>
      <c r="R1840" t="str">
        <v>700ml</v>
      </c>
      <c r="S1840">
        <v>6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</row>
    <row r="1841" spans="11:30" x14ac:dyDescent="0.3">
      <c r="K1841" s="287">
        <v>6</v>
      </c>
      <c r="L1841" t="str">
        <v>47-SPWHI-07000010</v>
      </c>
      <c r="M1841" t="str">
        <v>Proximo</v>
      </c>
      <c r="N1841" t="str">
        <v>Irish Whiskey</v>
      </c>
      <c r="O1841" t="str">
        <v>The Sexton</v>
      </c>
      <c r="P1841" t="str">
        <v>TST</v>
      </c>
      <c r="Q1841" t="str">
        <v>Sexton Single Malt</v>
      </c>
      <c r="R1841" t="str">
        <v>700ml</v>
      </c>
      <c r="S1841">
        <v>6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</row>
    <row r="1842" spans="11:30" x14ac:dyDescent="0.3">
      <c r="K1842" s="287">
        <v>6</v>
      </c>
      <c r="L1842" t="str">
        <v>37-SPWHI-07003251</v>
      </c>
      <c r="M1842" t="str">
        <v>Campari</v>
      </c>
      <c r="N1842" t="str">
        <v>American Whiskey</v>
      </c>
      <c r="O1842" t="str">
        <v>Wild Turkey</v>
      </c>
      <c r="P1842" t="str">
        <v>WTK</v>
      </c>
      <c r="Q1842" t="str">
        <v>Wild Turkey Aged 8 YO</v>
      </c>
      <c r="R1842" t="str">
        <v>700ml</v>
      </c>
      <c r="S1842">
        <v>12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</row>
    <row r="1843" spans="11:30" x14ac:dyDescent="0.3">
      <c r="K1843" s="287">
        <v>6</v>
      </c>
      <c r="L1843" t="str">
        <v>37-SPWHI-07507508</v>
      </c>
      <c r="M1843" t="str">
        <v>Campari</v>
      </c>
      <c r="N1843" t="str">
        <v>American Whiskey</v>
      </c>
      <c r="O1843" t="str">
        <v>Wild Turkey</v>
      </c>
      <c r="P1843" t="str">
        <v>WTK</v>
      </c>
      <c r="Q1843" t="str">
        <v>Wild Turkey 101 Bourbon</v>
      </c>
      <c r="R1843" t="str">
        <v>750ml</v>
      </c>
      <c r="S1843">
        <v>12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</row>
    <row r="1844" spans="11:30" x14ac:dyDescent="0.3">
      <c r="K1844" s="287">
        <v>6</v>
      </c>
      <c r="L1844" t="str">
        <v>37-SPWHI-07507503</v>
      </c>
      <c r="M1844" t="str">
        <v>Campari</v>
      </c>
      <c r="N1844" t="str">
        <v>American Whiskey</v>
      </c>
      <c r="O1844" t="str">
        <v>Wild Turkey</v>
      </c>
      <c r="P1844" t="str">
        <v>WTK</v>
      </c>
      <c r="Q1844" t="str">
        <v>Wild Turkey Bourbon 750ml</v>
      </c>
      <c r="R1844" t="str">
        <v>750ml</v>
      </c>
      <c r="S1844">
        <v>12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</row>
    <row r="1845" spans="11:30" x14ac:dyDescent="0.3">
      <c r="K1845" s="287">
        <v>6</v>
      </c>
      <c r="L1845" t="str">
        <v>37-SPWHI-10001006</v>
      </c>
      <c r="M1845" t="str">
        <v>Campari</v>
      </c>
      <c r="N1845" t="str">
        <v>American Whiskey</v>
      </c>
      <c r="O1845" t="str">
        <v>Wild Turkey</v>
      </c>
      <c r="P1845" t="str">
        <v>WTK</v>
      </c>
      <c r="Q1845" t="str">
        <v>Wild Turkey Bourbon 1L</v>
      </c>
      <c r="R1845" t="str">
        <v>1000ml</v>
      </c>
      <c r="S1845">
        <v>12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</row>
    <row r="1846" spans="11:30" x14ac:dyDescent="0.3">
      <c r="K1846" s="287">
        <v>6</v>
      </c>
      <c r="L1846" t="str">
        <v>37-SPWHI-07007019</v>
      </c>
      <c r="M1846" t="str">
        <v>Campari</v>
      </c>
      <c r="N1846" t="str">
        <v>American Whiskey</v>
      </c>
      <c r="O1846" t="str">
        <v>Wild Turkey</v>
      </c>
      <c r="P1846" t="str">
        <v>WTK</v>
      </c>
      <c r="Q1846" t="str">
        <v>Wild Turkey Rye 40.5% 700ml</v>
      </c>
      <c r="R1846" t="str">
        <v>700ml</v>
      </c>
      <c r="S1846">
        <v>6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</row>
    <row r="1847" spans="11:30" x14ac:dyDescent="0.3">
      <c r="K1847" s="287">
        <v>6</v>
      </c>
      <c r="L1847" t="str">
        <v>37-SPWHI-07500229</v>
      </c>
      <c r="M1847" t="str">
        <v>Campari</v>
      </c>
      <c r="N1847" t="str">
        <v>American Whiskey</v>
      </c>
      <c r="O1847" t="str">
        <v>Wild Turkey</v>
      </c>
      <c r="P1847" t="str">
        <v>WTK</v>
      </c>
      <c r="Q1847" t="str">
        <v>Wild Turkey Rare Breed Bourbon 54.1%</v>
      </c>
      <c r="R1847" t="str">
        <v>750ml</v>
      </c>
      <c r="S1847">
        <v>6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</row>
    <row r="1848" spans="11:30" x14ac:dyDescent="0.3">
      <c r="K1848" s="287">
        <v>6</v>
      </c>
      <c r="L1848" t="str">
        <v>37-SPWHI-07003268</v>
      </c>
      <c r="M1848" t="str">
        <v>Campari</v>
      </c>
      <c r="N1848" t="str">
        <v>American Whiskey</v>
      </c>
      <c r="O1848" t="str">
        <v>Wild Turkey</v>
      </c>
      <c r="P1848" t="str">
        <v>WTK</v>
      </c>
      <c r="Q1848" t="str">
        <v>Wild Turkey Aged 12 Years GB</v>
      </c>
      <c r="R1848" t="str">
        <v>700ml</v>
      </c>
      <c r="S1848">
        <v>6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</row>
    <row r="1849" spans="11:30" x14ac:dyDescent="0.3">
      <c r="K1849" s="287">
        <v>6</v>
      </c>
      <c r="L1849" t="str">
        <v>37-SPLIQ-07507506</v>
      </c>
      <c r="M1849" t="str">
        <v>Campari</v>
      </c>
      <c r="N1849" t="str">
        <v>American Whiskey</v>
      </c>
      <c r="O1849" t="str">
        <v>Wild Turkey</v>
      </c>
      <c r="P1849" t="str">
        <v>WTK</v>
      </c>
      <c r="Q1849" t="str">
        <v>Wild Turkey American Honey 35.5%</v>
      </c>
      <c r="R1849" t="str">
        <v>750ml</v>
      </c>
      <c r="S1849">
        <v>12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</row>
    <row r="1850" spans="11:30" x14ac:dyDescent="0.3">
      <c r="K1850" s="287">
        <v>6</v>
      </c>
      <c r="L1850" t="str">
        <v>37-WTWHI-07507507</v>
      </c>
      <c r="M1850" t="str">
        <v>Campari</v>
      </c>
      <c r="N1850" t="str">
        <v>American Whiskey</v>
      </c>
      <c r="O1850" t="str">
        <v>Wild Turkey</v>
      </c>
      <c r="P1850" t="str">
        <v>WTK</v>
      </c>
      <c r="Q1850" t="str">
        <v>Wild Turkey Kentucky Spirit Single Barrel</v>
      </c>
      <c r="R1850" t="str">
        <v>750ml</v>
      </c>
      <c r="S1850">
        <v>6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</row>
    <row r="1851" spans="11:30" x14ac:dyDescent="0.3">
      <c r="K1851" s="287">
        <v>6</v>
      </c>
      <c r="L1851" t="str">
        <v>39-SPWHI-07500007</v>
      </c>
      <c r="M1851" t="str">
        <v>Campari</v>
      </c>
      <c r="N1851" t="str">
        <v>American Whiskey</v>
      </c>
      <c r="O1851" t="str">
        <v>Russell's</v>
      </c>
      <c r="P1851" t="str">
        <v>WTK</v>
      </c>
      <c r="Q1851" t="str">
        <v>Russell's Reserve Single Barrel</v>
      </c>
      <c r="R1851" t="str">
        <v>750ml</v>
      </c>
      <c r="S1851">
        <v>6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</row>
    <row r="1852" spans="11:30" x14ac:dyDescent="0.3">
      <c r="K1852" s="287">
        <v>6</v>
      </c>
      <c r="L1852" t="str">
        <v>39-SPWHI-07507509</v>
      </c>
      <c r="M1852" t="str">
        <v>Campari</v>
      </c>
      <c r="N1852" t="str">
        <v>American Whiskey</v>
      </c>
      <c r="O1852" t="str">
        <v>Russell's</v>
      </c>
      <c r="P1852" t="str">
        <v>WTK</v>
      </c>
      <c r="Q1852" t="str">
        <v>Russell's Reserve 10YO</v>
      </c>
      <c r="R1852" t="str">
        <v>750ml</v>
      </c>
      <c r="S1852">
        <v>6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</row>
    <row r="1853" spans="11:30" x14ac:dyDescent="0.3">
      <c r="K1853" s="287">
        <v>6</v>
      </c>
      <c r="L1853" t="str">
        <v>75-SPWHI-07007038</v>
      </c>
      <c r="M1853" t="str">
        <v>Independent</v>
      </c>
      <c r="N1853" t="str">
        <v>American Whiskey</v>
      </c>
      <c r="O1853" t="str">
        <v>Real Mccoy</v>
      </c>
      <c r="P1853" t="str">
        <v>RMC</v>
      </c>
      <c r="Q1853" t="str">
        <v>Real Mccoy Bourbon Whiskey</v>
      </c>
      <c r="R1853" t="str">
        <v>700ml</v>
      </c>
      <c r="S1853">
        <v>12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</row>
    <row r="1854" spans="11:30" x14ac:dyDescent="0.3">
      <c r="K1854" s="287">
        <v>6</v>
      </c>
      <c r="L1854" t="str">
        <v>74-SPWHI-07000029</v>
      </c>
      <c r="M1854" t="str">
        <v>Independent</v>
      </c>
      <c r="N1854" t="str">
        <v>Japanese Whiskey</v>
      </c>
      <c r="O1854" t="str">
        <v>Kaibutsu</v>
      </c>
      <c r="P1854" t="str">
        <v>KAI</v>
      </c>
      <c r="Q1854" t="str">
        <v>Kaibutsu Doragon 43%</v>
      </c>
      <c r="R1854" t="str">
        <v>700ml</v>
      </c>
      <c r="S1854">
        <v>12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</row>
    <row r="1855" spans="11:30" x14ac:dyDescent="0.3">
      <c r="K1855" s="287">
        <v>6</v>
      </c>
      <c r="L1855" t="str">
        <v>74-SPWHI-07000012</v>
      </c>
      <c r="M1855" t="str">
        <v>Independent</v>
      </c>
      <c r="N1855" t="str">
        <v>Japanese Whiskey</v>
      </c>
      <c r="O1855" t="str">
        <v>Kaibutsu</v>
      </c>
      <c r="P1855" t="str">
        <v>KAI</v>
      </c>
      <c r="Q1855" t="str">
        <v>Kaibutsu Monki 43%</v>
      </c>
      <c r="R1855" t="str">
        <v>700ml</v>
      </c>
      <c r="S1855">
        <v>12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</row>
    <row r="1856" spans="11:30" x14ac:dyDescent="0.3">
      <c r="K1856" s="287">
        <v>6</v>
      </c>
      <c r="L1856" t="str">
        <v>45-SPRUM-07000051</v>
      </c>
      <c r="M1856" t="str">
        <v>Campari</v>
      </c>
      <c r="N1856" t="str">
        <v>Cachaca</v>
      </c>
      <c r="O1856" t="str">
        <v>Sagatiba</v>
      </c>
      <c r="P1856" t="str">
        <v>SGT</v>
      </c>
      <c r="Q1856" t="str">
        <v>Sagatiba Cachaca</v>
      </c>
      <c r="R1856" t="str">
        <v>700ml</v>
      </c>
      <c r="S1856">
        <v>6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</row>
    <row r="1857" spans="11:30" x14ac:dyDescent="0.3">
      <c r="K1857" s="287">
        <v>6</v>
      </c>
      <c r="L1857" t="str">
        <v>40-SPRUM-07505400</v>
      </c>
      <c r="M1857" t="str">
        <v>Campari</v>
      </c>
      <c r="N1857" t="str">
        <v>RUM</v>
      </c>
      <c r="O1857" t="str">
        <v>Appleton</v>
      </c>
      <c r="P1857" t="str">
        <v>APT</v>
      </c>
      <c r="Q1857" t="str">
        <v>Appleton White Jamaican</v>
      </c>
      <c r="R1857" t="str">
        <v>750ml</v>
      </c>
      <c r="S1857">
        <v>12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</row>
    <row r="1858" spans="11:30" x14ac:dyDescent="0.3">
      <c r="K1858" s="287">
        <v>6</v>
      </c>
      <c r="L1858" t="str">
        <v>40-SPRUM-07507404</v>
      </c>
      <c r="M1858" t="str">
        <v>Campari</v>
      </c>
      <c r="N1858" t="str">
        <v>RUM</v>
      </c>
      <c r="O1858" t="str">
        <v>Appleton</v>
      </c>
      <c r="P1858" t="str">
        <v>APT</v>
      </c>
      <c r="Q1858" t="str">
        <v>Appleton Special Dark Jamaican</v>
      </c>
      <c r="R1858" t="str">
        <v>750ml</v>
      </c>
      <c r="S1858">
        <v>12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</row>
    <row r="1859" spans="11:30" x14ac:dyDescent="0.3">
      <c r="K1859" s="287">
        <v>6</v>
      </c>
      <c r="L1859" t="str">
        <v>40-SPRUM-07500403</v>
      </c>
      <c r="M1859" t="str">
        <v>Campari</v>
      </c>
      <c r="N1859" t="str">
        <v>RUM</v>
      </c>
      <c r="O1859" t="str">
        <v>Appleton</v>
      </c>
      <c r="P1859" t="str">
        <v>APT</v>
      </c>
      <c r="Q1859" t="str">
        <v>Appleton Estate Reserve Jamaican</v>
      </c>
      <c r="R1859" t="str">
        <v>750ml</v>
      </c>
      <c r="S1859">
        <v>12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</row>
    <row r="1860" spans="11:30" x14ac:dyDescent="0.3">
      <c r="K1860" s="287">
        <v>6</v>
      </c>
      <c r="L1860" t="str">
        <v>40-SPRUM-07503406</v>
      </c>
      <c r="M1860" t="str">
        <v>Campari</v>
      </c>
      <c r="N1860" t="str">
        <v>RUM</v>
      </c>
      <c r="O1860" t="str">
        <v>Appleton</v>
      </c>
      <c r="P1860" t="str">
        <v>APT</v>
      </c>
      <c r="Q1860" t="str">
        <v>Appleton Estate Signature Jamaican Blend</v>
      </c>
      <c r="R1860" t="str">
        <v>750ml</v>
      </c>
      <c r="S1860">
        <v>12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</row>
    <row r="1861" spans="11:30" x14ac:dyDescent="0.3">
      <c r="K1861" s="287">
        <v>6</v>
      </c>
      <c r="L1861" t="str">
        <v>40-SPRUM-07500408</v>
      </c>
      <c r="M1861" t="str">
        <v>Campari</v>
      </c>
      <c r="N1861" t="str">
        <v>RUM</v>
      </c>
      <c r="O1861" t="str">
        <v>Appleton</v>
      </c>
      <c r="P1861" t="str">
        <v>APT</v>
      </c>
      <c r="Q1861" t="str">
        <v>Appleton Estate 12YO Rare Cask</v>
      </c>
      <c r="R1861" t="str">
        <v>750ml</v>
      </c>
      <c r="S1861">
        <v>12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</row>
    <row r="1862" spans="11:30" x14ac:dyDescent="0.3">
      <c r="K1862" s="287">
        <v>6</v>
      </c>
      <c r="L1862" t="str">
        <v>40-SPRUM-07504405</v>
      </c>
      <c r="M1862" t="str">
        <v>Campari</v>
      </c>
      <c r="N1862" t="str">
        <v>RUM</v>
      </c>
      <c r="O1862" t="str">
        <v>Appleton</v>
      </c>
      <c r="P1862" t="str">
        <v>APT</v>
      </c>
      <c r="Q1862" t="str">
        <v>Appleton Estate 21YO Jamaican</v>
      </c>
      <c r="R1862" t="str">
        <v>750ml</v>
      </c>
      <c r="S1862">
        <v>6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</row>
    <row r="1863" spans="11:30" x14ac:dyDescent="0.3">
      <c r="K1863" s="287">
        <v>6</v>
      </c>
      <c r="L1863" t="str">
        <v>40-SPRUM-07502400</v>
      </c>
      <c r="M1863" t="str">
        <v>Campari</v>
      </c>
      <c r="N1863" t="str">
        <v>RUM</v>
      </c>
      <c r="O1863" t="str">
        <v>Appleton</v>
      </c>
      <c r="P1863" t="str">
        <v>APT</v>
      </c>
      <c r="Q1863" t="str">
        <v>Appleton Estate 30YO Jamaican</v>
      </c>
      <c r="R1863" t="str">
        <v>750ml</v>
      </c>
      <c r="S1863">
        <v>6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</row>
    <row r="1864" spans="11:30" x14ac:dyDescent="0.3">
      <c r="K1864" s="287">
        <v>6</v>
      </c>
      <c r="L1864" t="str">
        <v>40-SPRUM-07517404</v>
      </c>
      <c r="M1864" t="str">
        <v>Campari</v>
      </c>
      <c r="N1864" t="str">
        <v>RUM</v>
      </c>
      <c r="O1864" t="str">
        <v>Kingston</v>
      </c>
      <c r="P1864" t="str">
        <v>KIN</v>
      </c>
      <c r="Q1864" t="str">
        <v>Kingston 62 Jamaica Gold Rum</v>
      </c>
      <c r="R1864" t="str">
        <v>750ml</v>
      </c>
      <c r="S1864">
        <v>12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</row>
    <row r="1865" spans="11:30" x14ac:dyDescent="0.3">
      <c r="K1865" s="287">
        <v>6</v>
      </c>
      <c r="L1865" t="str">
        <v>40-SPRUM-07515400</v>
      </c>
      <c r="M1865" t="str">
        <v>Campari</v>
      </c>
      <c r="N1865" t="str">
        <v>RUM</v>
      </c>
      <c r="O1865" t="str">
        <v>Kingston</v>
      </c>
      <c r="P1865" t="str">
        <v>KIN</v>
      </c>
      <c r="Q1865" t="str">
        <v>Kingston 62 Jamaica White Rum</v>
      </c>
      <c r="R1865" t="str">
        <v>750ml</v>
      </c>
      <c r="S1865">
        <v>12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</row>
    <row r="1866" spans="11:30" x14ac:dyDescent="0.3">
      <c r="K1866" s="287">
        <v>6</v>
      </c>
      <c r="L1866" t="str">
        <v>30-SPRUM-07005168</v>
      </c>
      <c r="M1866" t="str">
        <v>RC</v>
      </c>
      <c r="N1866" t="str">
        <v>RUM</v>
      </c>
      <c r="O1866" t="str">
        <v>Mount Gay</v>
      </c>
      <c r="P1866" t="str">
        <v>MGY</v>
      </c>
      <c r="Q1866" t="str">
        <v>Mt Gay Eclipse Barbados</v>
      </c>
      <c r="R1866" t="str">
        <v>700ml</v>
      </c>
      <c r="S1866">
        <v>6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</row>
    <row r="1867" spans="11:30" x14ac:dyDescent="0.3">
      <c r="K1867" s="287">
        <v>6</v>
      </c>
      <c r="L1867" t="str">
        <v>30-SPRUM-07003508</v>
      </c>
      <c r="M1867" t="str">
        <v>RC</v>
      </c>
      <c r="N1867" t="str">
        <v>RUM</v>
      </c>
      <c r="O1867" t="str">
        <v>Mount Gay</v>
      </c>
      <c r="P1867" t="str">
        <v>MGY</v>
      </c>
      <c r="Q1867" t="str">
        <v>Mt Gay Black Barrel Barbados</v>
      </c>
      <c r="R1867" t="str">
        <v>700ml</v>
      </c>
      <c r="S1867">
        <v>6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</row>
    <row r="1868" spans="11:30" x14ac:dyDescent="0.3">
      <c r="K1868" s="287">
        <v>6</v>
      </c>
      <c r="L1868" t="str">
        <v>30-SPRUM-07003502</v>
      </c>
      <c r="M1868" t="str">
        <v>RC</v>
      </c>
      <c r="N1868" t="str">
        <v>RUM</v>
      </c>
      <c r="O1868" t="str">
        <v>Mount Gay</v>
      </c>
      <c r="P1868" t="str">
        <v>MGY</v>
      </c>
      <c r="Q1868" t="str">
        <v>Mt Gay XO Barbados</v>
      </c>
      <c r="R1868" t="str">
        <v>700ml</v>
      </c>
      <c r="S1868">
        <v>6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</row>
    <row r="1869" spans="11:30" x14ac:dyDescent="0.3">
      <c r="K1869" s="287">
        <v>6</v>
      </c>
      <c r="L1869" t="str">
        <v>30-SPRUM-07002463</v>
      </c>
      <c r="M1869" t="str">
        <v>RC</v>
      </c>
      <c r="N1869" t="str">
        <v>RUM</v>
      </c>
      <c r="O1869" t="str">
        <v>Mount Gay</v>
      </c>
      <c r="P1869" t="str">
        <v>MGY</v>
      </c>
      <c r="Q1869" t="str">
        <v>Mt Gay Estate Rum</v>
      </c>
      <c r="R1869" t="str">
        <v>700ml</v>
      </c>
      <c r="S1869">
        <v>6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</row>
    <row r="1870" spans="11:30" x14ac:dyDescent="0.3">
      <c r="K1870" s="287">
        <v>6</v>
      </c>
      <c r="L1870" t="str">
        <v>07-SPRUM-07000534</v>
      </c>
      <c r="M1870" t="str">
        <v>TEG</v>
      </c>
      <c r="N1870" t="str">
        <v>RUM</v>
      </c>
      <c r="O1870" t="str">
        <v>Brugal</v>
      </c>
      <c r="P1870" t="str">
        <v>BRU</v>
      </c>
      <c r="Q1870" t="str">
        <v>Brugal Supremo Blanco White Rum</v>
      </c>
      <c r="R1870" t="str">
        <v>700ml</v>
      </c>
      <c r="S1870">
        <v>12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</row>
    <row r="1871" spans="11:30" x14ac:dyDescent="0.3">
      <c r="K1871" s="287">
        <v>6</v>
      </c>
      <c r="L1871" t="str">
        <v>07-SPRUM-07001468</v>
      </c>
      <c r="M1871" t="str">
        <v>TEG</v>
      </c>
      <c r="N1871" t="str">
        <v>RUM</v>
      </c>
      <c r="O1871" t="str">
        <v>Brugal</v>
      </c>
      <c r="P1871" t="str">
        <v>BRU</v>
      </c>
      <c r="Q1871" t="str">
        <v>Brugal Anejo Superior Rum</v>
      </c>
      <c r="R1871" t="str">
        <v>700ml</v>
      </c>
      <c r="S1871">
        <v>6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</row>
    <row r="1872" spans="11:30" x14ac:dyDescent="0.3">
      <c r="K1872" s="287">
        <v>6</v>
      </c>
      <c r="L1872" t="str">
        <v>07-SPRUM-07002960</v>
      </c>
      <c r="M1872" t="str">
        <v>TEG</v>
      </c>
      <c r="N1872" t="str">
        <v>RUM</v>
      </c>
      <c r="O1872" t="str">
        <v>Brugal</v>
      </c>
      <c r="P1872" t="str">
        <v>BRU</v>
      </c>
      <c r="Q1872" t="str">
        <v>Brugal 1888 Dominican</v>
      </c>
      <c r="R1872" t="str">
        <v>700ml</v>
      </c>
      <c r="S1872">
        <v>6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</row>
    <row r="1873" spans="11:30" x14ac:dyDescent="0.3">
      <c r="K1873" s="287">
        <v>6</v>
      </c>
      <c r="L1873" t="str">
        <v>21-SPRUM-07003069</v>
      </c>
      <c r="M1873" t="str">
        <v>Proximo</v>
      </c>
      <c r="N1873" t="str">
        <v>RUM</v>
      </c>
      <c r="O1873" t="str">
        <v>Kraken</v>
      </c>
      <c r="P1873" t="str">
        <v>KKR</v>
      </c>
      <c r="Q1873" t="str">
        <v>Kraken Black Spiced</v>
      </c>
      <c r="R1873" t="str">
        <v>700ml</v>
      </c>
      <c r="S1873">
        <v>6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</row>
    <row r="1874" spans="11:30" x14ac:dyDescent="0.3">
      <c r="K1874" s="287">
        <v>6</v>
      </c>
      <c r="L1874" t="str">
        <v>63-SPRUM-07000050</v>
      </c>
      <c r="M1874" t="str">
        <v>Independent</v>
      </c>
      <c r="N1874" t="str">
        <v>RUM</v>
      </c>
      <c r="O1874" t="str">
        <v>Matusalem</v>
      </c>
      <c r="P1874" t="str">
        <v>MAT</v>
      </c>
      <c r="Q1874" t="str">
        <v>Matusalem Platino Rum</v>
      </c>
      <c r="R1874" t="str">
        <v>700ml</v>
      </c>
      <c r="S1874">
        <v>6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</row>
    <row r="1875" spans="11:30" x14ac:dyDescent="0.3">
      <c r="K1875" s="287">
        <v>6</v>
      </c>
      <c r="L1875" t="str">
        <v>63-SPRUM-07000053</v>
      </c>
      <c r="M1875" t="str">
        <v>Independent</v>
      </c>
      <c r="N1875" t="str">
        <v>RUM</v>
      </c>
      <c r="O1875" t="str">
        <v>Matusalem</v>
      </c>
      <c r="P1875" t="str">
        <v>MAT</v>
      </c>
      <c r="Q1875" t="str">
        <v>Matusalem Solera 7 Rum</v>
      </c>
      <c r="R1875" t="str">
        <v>700ml</v>
      </c>
      <c r="S1875">
        <v>6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</row>
    <row r="1876" spans="11:30" x14ac:dyDescent="0.3">
      <c r="K1876" s="287">
        <v>6</v>
      </c>
      <c r="L1876" t="str">
        <v>63-SPRUM-07000055</v>
      </c>
      <c r="M1876" t="str">
        <v>Independent</v>
      </c>
      <c r="N1876" t="str">
        <v>RUM</v>
      </c>
      <c r="O1876" t="str">
        <v>Matusalem</v>
      </c>
      <c r="P1876" t="str">
        <v>MAT</v>
      </c>
      <c r="Q1876" t="str">
        <v>Matusalem Gran Reserva 15 Rum</v>
      </c>
      <c r="R1876" t="str">
        <v>700ml</v>
      </c>
      <c r="S1876">
        <v>6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</row>
    <row r="1877" spans="11:30" x14ac:dyDescent="0.3">
      <c r="K1877" s="287">
        <v>6</v>
      </c>
      <c r="L1877" t="str">
        <v>63-SPRUM-07000052</v>
      </c>
      <c r="M1877" t="str">
        <v>Independent</v>
      </c>
      <c r="N1877" t="str">
        <v>RUM</v>
      </c>
      <c r="O1877" t="str">
        <v>Matusalem</v>
      </c>
      <c r="P1877" t="str">
        <v>MAT</v>
      </c>
      <c r="Q1877" t="str">
        <v>Matusalem Gran Reserva 23 Rum</v>
      </c>
      <c r="R1877" t="str">
        <v>700ml</v>
      </c>
      <c r="S1877">
        <v>3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</row>
    <row r="1878" spans="11:30" x14ac:dyDescent="0.3">
      <c r="K1878" s="287">
        <v>6</v>
      </c>
      <c r="L1878" t="str">
        <v>63-SPRUM-07010055</v>
      </c>
      <c r="M1878" t="str">
        <v>Independent</v>
      </c>
      <c r="N1878" t="str">
        <v>RUM</v>
      </c>
      <c r="O1878" t="str">
        <v>Matusalem</v>
      </c>
      <c r="P1878" t="str">
        <v>MAT</v>
      </c>
      <c r="Q1878" t="str">
        <v>Matusalem Gran Reserva Lefebre Rum</v>
      </c>
      <c r="R1878" t="str">
        <v>700ml</v>
      </c>
      <c r="S1878">
        <v>3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</row>
    <row r="1879" spans="11:30" x14ac:dyDescent="0.3">
      <c r="K1879" s="287">
        <v>6</v>
      </c>
      <c r="L1879" t="str">
        <v>63-SPRUM-07000057</v>
      </c>
      <c r="M1879" t="str">
        <v>Independent</v>
      </c>
      <c r="N1879" t="str">
        <v>RUM</v>
      </c>
      <c r="O1879" t="str">
        <v>Matusalem</v>
      </c>
      <c r="P1879" t="str">
        <v>MAT</v>
      </c>
      <c r="Q1879" t="str">
        <v>Matusalem Insolito Rum</v>
      </c>
      <c r="R1879" t="str">
        <v>700ml</v>
      </c>
      <c r="S1879">
        <v>3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</row>
    <row r="1880" spans="11:30" x14ac:dyDescent="0.3">
      <c r="K1880" s="287">
        <v>6</v>
      </c>
      <c r="L1880" t="str">
        <v>24-SPBRA-03758190</v>
      </c>
      <c r="M1880" t="str">
        <v>RC</v>
      </c>
      <c r="N1880" t="str">
        <v>Brandy and Cognac</v>
      </c>
      <c r="O1880" t="str">
        <v>Remy</v>
      </c>
      <c r="P1880" t="str">
        <v>RMM</v>
      </c>
      <c r="Q1880" t="str">
        <v>Remy Martin VSOP 375ml</v>
      </c>
      <c r="R1880" t="str">
        <v>375ml</v>
      </c>
      <c r="S1880">
        <v>12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</row>
    <row r="1881" spans="11:30" x14ac:dyDescent="0.3">
      <c r="K1881" s="287">
        <v>6</v>
      </c>
      <c r="L1881" t="str">
        <v>24-SPBRA-07000427</v>
      </c>
      <c r="M1881" t="str">
        <v>RC</v>
      </c>
      <c r="N1881" t="str">
        <v>Brandy and Cognac</v>
      </c>
      <c r="O1881" t="str">
        <v>Remy</v>
      </c>
      <c r="P1881" t="str">
        <v>RMM</v>
      </c>
      <c r="Q1881" t="str">
        <v>Remy Martin VSOP 700ml</v>
      </c>
      <c r="R1881" t="str">
        <v>700ml</v>
      </c>
      <c r="S1881">
        <v>12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</row>
    <row r="1882" spans="11:30" x14ac:dyDescent="0.3">
      <c r="K1882" s="287">
        <v>6</v>
      </c>
      <c r="L1882" t="str">
        <v>24-SPBRA-07004581</v>
      </c>
      <c r="M1882" t="str">
        <v>RC</v>
      </c>
      <c r="N1882" t="str">
        <v>Brandy and Cognac</v>
      </c>
      <c r="O1882" t="str">
        <v>Remy</v>
      </c>
      <c r="P1882" t="str">
        <v>RMM</v>
      </c>
      <c r="Q1882" t="str">
        <v>Remy Martin XO 700ml</v>
      </c>
      <c r="R1882" t="str">
        <v>700ml</v>
      </c>
      <c r="S1882">
        <v>12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</row>
    <row r="1883" spans="11:30" x14ac:dyDescent="0.3">
      <c r="K1883" s="287">
        <v>6</v>
      </c>
      <c r="L1883" t="str">
        <v>24-SPBRA-07002463</v>
      </c>
      <c r="M1883" t="str">
        <v>RC</v>
      </c>
      <c r="N1883" t="str">
        <v>Brandy and Cognac</v>
      </c>
      <c r="O1883" t="str">
        <v>Remy</v>
      </c>
      <c r="P1883" t="str">
        <v>RMM</v>
      </c>
      <c r="Q1883" t="str">
        <v>Remy Martin XO Night 700ml</v>
      </c>
      <c r="R1883" t="str">
        <v>700ml</v>
      </c>
      <c r="S1883">
        <v>12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</row>
    <row r="1884" spans="11:30" x14ac:dyDescent="0.3">
      <c r="K1884" s="287">
        <v>6</v>
      </c>
      <c r="L1884" t="str">
        <v>24-SPBRA-07005366</v>
      </c>
      <c r="M1884" t="str">
        <v>RC</v>
      </c>
      <c r="N1884" t="str">
        <v>Brandy and Cognac</v>
      </c>
      <c r="O1884" t="str">
        <v>Remy</v>
      </c>
      <c r="P1884" t="str">
        <v>RMM</v>
      </c>
      <c r="Q1884" t="str">
        <v>Remy Martin 1738</v>
      </c>
      <c r="R1884" t="str">
        <v>700ml</v>
      </c>
      <c r="S1884">
        <v>12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</row>
    <row r="1885" spans="11:30" x14ac:dyDescent="0.3">
      <c r="K1885" s="287">
        <v>6</v>
      </c>
      <c r="L1885" t="str">
        <v>27-SPBRA-07007452</v>
      </c>
      <c r="M1885" t="str">
        <v>RC</v>
      </c>
      <c r="N1885" t="str">
        <v>Brandy and Cognac</v>
      </c>
      <c r="O1885" t="str">
        <v>LOUIS XIII</v>
      </c>
      <c r="P1885" t="str">
        <v>RMM</v>
      </c>
      <c r="Q1885" t="str">
        <v>Remy Martin Louis XIII 700ml</v>
      </c>
      <c r="R1885" t="str">
        <v>700ml</v>
      </c>
      <c r="S1885">
        <v>3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</row>
    <row r="1886" spans="11:30" x14ac:dyDescent="0.3">
      <c r="K1886" s="287">
        <v>6</v>
      </c>
      <c r="L1886" t="str">
        <v>27-SPBRA-15008565</v>
      </c>
      <c r="M1886" t="str">
        <v>RC</v>
      </c>
      <c r="N1886" t="str">
        <v>Brandy and Cognac</v>
      </c>
      <c r="O1886" t="str">
        <v>LOUIS XIII</v>
      </c>
      <c r="P1886" t="str">
        <v>RMM</v>
      </c>
      <c r="Q1886" t="str">
        <v>Louis XIII Magnum 1.5L</v>
      </c>
      <c r="R1886" t="str">
        <v>1500ml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</row>
    <row r="1887" spans="11:30" x14ac:dyDescent="0.3">
      <c r="K1887" s="287">
        <v>6</v>
      </c>
      <c r="L1887" t="str">
        <v>27-SPBRA-30008169</v>
      </c>
      <c r="M1887" t="str">
        <v>RC</v>
      </c>
      <c r="N1887" t="str">
        <v>Brandy and Cognac</v>
      </c>
      <c r="O1887" t="str">
        <v>LOUIS XIII</v>
      </c>
      <c r="P1887" t="str">
        <v>RMM</v>
      </c>
      <c r="Q1887" t="str">
        <v>Louis XIII Decanter Jeroboam 3L</v>
      </c>
      <c r="R1887" t="str">
        <v>3000ml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</row>
    <row r="1888" spans="11:30" x14ac:dyDescent="0.3">
      <c r="K1888" s="287">
        <v>6</v>
      </c>
      <c r="L1888" t="str">
        <v>27-SPBRA-60000155</v>
      </c>
      <c r="M1888" t="str">
        <v>RC</v>
      </c>
      <c r="N1888" t="str">
        <v>Brandy and Cognac</v>
      </c>
      <c r="O1888" t="str">
        <v>LOUIS XIII</v>
      </c>
      <c r="P1888" t="str">
        <v>RMM</v>
      </c>
      <c r="Q1888" t="str">
        <v>Louis XIII Mathusalem 6L</v>
      </c>
      <c r="R1888" t="str">
        <v>6000ml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</row>
    <row r="1889" spans="11:30" x14ac:dyDescent="0.3">
      <c r="K1889" s="287">
        <v>6</v>
      </c>
      <c r="L1889" t="str">
        <v>26-SPBRA-07002153</v>
      </c>
      <c r="M1889" t="str">
        <v>RC</v>
      </c>
      <c r="N1889" t="str">
        <v>Brandy and Cognac</v>
      </c>
      <c r="O1889" t="str">
        <v>St Remy</v>
      </c>
      <c r="P1889" t="str">
        <v>RMM</v>
      </c>
      <c r="Q1889" t="str">
        <v>St Remy VSOP</v>
      </c>
      <c r="R1889" t="str">
        <v>700ml</v>
      </c>
      <c r="S1889">
        <v>12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</row>
    <row r="1890" spans="11:30" x14ac:dyDescent="0.3">
      <c r="K1890" s="287">
        <v>6</v>
      </c>
      <c r="L1890" t="str">
        <v>26-SPBRA-07002603</v>
      </c>
      <c r="M1890" t="str">
        <v>RC</v>
      </c>
      <c r="N1890" t="str">
        <v>Brandy and Cognac</v>
      </c>
      <c r="O1890" t="str">
        <v>St Remy</v>
      </c>
      <c r="P1890" t="str">
        <v>RMM</v>
      </c>
      <c r="Q1890" t="str">
        <v>St Remy XO</v>
      </c>
      <c r="R1890" t="str">
        <v>700ml</v>
      </c>
      <c r="S1890">
        <v>12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</row>
    <row r="1891" spans="11:30" x14ac:dyDescent="0.3">
      <c r="K1891" s="287">
        <v>6</v>
      </c>
      <c r="L1891" t="str">
        <v>01-SPVOD-07008530</v>
      </c>
      <c r="M1891" t="str">
        <v>Lucas Bols</v>
      </c>
      <c r="N1891" t="str">
        <v>Vodka</v>
      </c>
      <c r="O1891" t="str">
        <v>Bols Vodka</v>
      </c>
      <c r="P1891" t="str">
        <v>BLV</v>
      </c>
      <c r="Q1891" t="str">
        <v>Bols Vodka 700ml</v>
      </c>
      <c r="R1891" t="str">
        <v>700ml</v>
      </c>
      <c r="S1891">
        <v>12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</row>
    <row r="1892" spans="11:30" x14ac:dyDescent="0.3">
      <c r="K1892" s="287">
        <v>6</v>
      </c>
      <c r="L1892" t="str">
        <v>01-SPVOD-10008547</v>
      </c>
      <c r="M1892" t="str">
        <v>Lucas Bols</v>
      </c>
      <c r="N1892" t="str">
        <v>Vodka</v>
      </c>
      <c r="O1892" t="str">
        <v>Bols Vodka</v>
      </c>
      <c r="P1892" t="str">
        <v>BLV</v>
      </c>
      <c r="Q1892" t="str">
        <v>Bols Vodka 1L</v>
      </c>
      <c r="R1892" t="str">
        <v>1000ml</v>
      </c>
      <c r="S1892">
        <v>6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</row>
    <row r="1893" spans="11:30" x14ac:dyDescent="0.3">
      <c r="K1893" s="287">
        <v>6</v>
      </c>
      <c r="L1893" t="str">
        <v>34-SPVOD-01808261</v>
      </c>
      <c r="M1893" t="str">
        <v>Campari</v>
      </c>
      <c r="N1893" t="str">
        <v>Vodka</v>
      </c>
      <c r="O1893" t="str">
        <v>Skyy</v>
      </c>
      <c r="P1893" t="str">
        <v>SKY</v>
      </c>
      <c r="Q1893" t="str">
        <v>Skyy 180ml</v>
      </c>
      <c r="R1893" t="str">
        <v>180ml</v>
      </c>
      <c r="S1893">
        <v>12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</row>
    <row r="1894" spans="11:30" x14ac:dyDescent="0.3">
      <c r="K1894" s="287">
        <v>6</v>
      </c>
      <c r="L1894" t="str">
        <v>34-SPVOD-07507004</v>
      </c>
      <c r="M1894" t="str">
        <v>Campari</v>
      </c>
      <c r="N1894" t="str">
        <v>Vodka</v>
      </c>
      <c r="O1894" t="str">
        <v>Skyy</v>
      </c>
      <c r="P1894" t="str">
        <v>SKY</v>
      </c>
      <c r="Q1894" t="str">
        <v>Skyy 750ml</v>
      </c>
      <c r="R1894" t="str">
        <v>750ml</v>
      </c>
      <c r="S1894">
        <v>12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</row>
    <row r="1895" spans="11:30" x14ac:dyDescent="0.3">
      <c r="K1895" s="287">
        <v>6</v>
      </c>
      <c r="L1895" t="str">
        <v>34-SPVOD-10001002</v>
      </c>
      <c r="M1895" t="str">
        <v>Campari</v>
      </c>
      <c r="N1895" t="str">
        <v>Vodka</v>
      </c>
      <c r="O1895" t="str">
        <v>Skyy</v>
      </c>
      <c r="P1895" t="str">
        <v>SKY</v>
      </c>
      <c r="Q1895" t="str">
        <v>Skyy 1L</v>
      </c>
      <c r="R1895" t="str">
        <v>1000ml</v>
      </c>
      <c r="S1895">
        <v>12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</row>
    <row r="1896" spans="11:30" x14ac:dyDescent="0.3">
      <c r="K1896" s="287">
        <v>6</v>
      </c>
      <c r="L1896" t="str">
        <v>34-SPVOD-07017004</v>
      </c>
      <c r="M1896" t="str">
        <v>Campari</v>
      </c>
      <c r="N1896" t="str">
        <v>Vodka</v>
      </c>
      <c r="O1896" t="str">
        <v>Skyy</v>
      </c>
      <c r="P1896" t="str">
        <v>SKY</v>
      </c>
      <c r="Q1896" t="str">
        <v>Skyy Neptune</v>
      </c>
      <c r="R1896" t="str">
        <v>700ml</v>
      </c>
      <c r="S1896">
        <v>12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</row>
    <row r="1897" spans="11:30" x14ac:dyDescent="0.3">
      <c r="K1897" s="287">
        <v>6</v>
      </c>
      <c r="L1897" t="str">
        <v>34-SPLIQ-07007012</v>
      </c>
      <c r="M1897" t="str">
        <v>Campari</v>
      </c>
      <c r="N1897" t="str">
        <v>Vodka</v>
      </c>
      <c r="O1897" t="str">
        <v>Skyy</v>
      </c>
      <c r="P1897" t="str">
        <v>SKY</v>
      </c>
      <c r="Q1897" t="str">
        <v>Skyy Citrus</v>
      </c>
      <c r="R1897" t="str">
        <v>700ml</v>
      </c>
      <c r="S1897">
        <v>6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</row>
    <row r="1898" spans="11:30" x14ac:dyDescent="0.3">
      <c r="K1898" s="287">
        <v>6</v>
      </c>
      <c r="L1898" t="str">
        <v>34-SPLIQ-07007036</v>
      </c>
      <c r="M1898" t="str">
        <v>Campari</v>
      </c>
      <c r="N1898" t="str">
        <v>Vodka</v>
      </c>
      <c r="O1898" t="str">
        <v>Skyy</v>
      </c>
      <c r="P1898" t="str">
        <v>SKY</v>
      </c>
      <c r="Q1898" t="str">
        <v>Skyy Raspberry</v>
      </c>
      <c r="R1898" t="str">
        <v>700ml</v>
      </c>
      <c r="S1898">
        <v>6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</row>
    <row r="1899" spans="11:30" x14ac:dyDescent="0.3">
      <c r="K1899" s="287">
        <v>6</v>
      </c>
      <c r="L1899" t="str">
        <v>34-SPLIQ-07007050</v>
      </c>
      <c r="M1899" t="str">
        <v>Campari</v>
      </c>
      <c r="N1899" t="str">
        <v>Vodka</v>
      </c>
      <c r="O1899" t="str">
        <v>Skyy</v>
      </c>
      <c r="P1899" t="str">
        <v>SKY</v>
      </c>
      <c r="Q1899" t="str">
        <v>Skyy Passionfruit</v>
      </c>
      <c r="R1899" t="str">
        <v>700ml</v>
      </c>
      <c r="S1899">
        <v>6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</row>
    <row r="1900" spans="11:30" x14ac:dyDescent="0.3">
      <c r="K1900" s="287">
        <v>6</v>
      </c>
      <c r="L1900" t="str">
        <v>34-SPVOD-07001021</v>
      </c>
      <c r="M1900" t="str">
        <v>Campari</v>
      </c>
      <c r="N1900" t="str">
        <v>Vodka</v>
      </c>
      <c r="O1900" t="str">
        <v>Skyy</v>
      </c>
      <c r="P1900" t="str">
        <v>SKY</v>
      </c>
      <c r="Q1900" t="str">
        <v>Skyy 90 Luxury</v>
      </c>
      <c r="R1900" t="str">
        <v>700ml</v>
      </c>
      <c r="S1900">
        <v>6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</row>
    <row r="1901" spans="11:30" x14ac:dyDescent="0.3">
      <c r="K1901" s="287">
        <v>6</v>
      </c>
      <c r="L1901" t="str">
        <v>65-SPVOD-07507828</v>
      </c>
      <c r="M1901" t="str">
        <v>Proximo</v>
      </c>
      <c r="N1901" t="str">
        <v>Vodka</v>
      </c>
      <c r="O1901" t="str">
        <v>Hangar</v>
      </c>
      <c r="P1901" t="str">
        <v>HG1</v>
      </c>
      <c r="Q1901" t="str">
        <v>Hangar 1 Straight Vodka</v>
      </c>
      <c r="R1901" t="str">
        <v>750ml</v>
      </c>
      <c r="S1901">
        <v>12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</row>
    <row r="1902" spans="11:30" x14ac:dyDescent="0.3">
      <c r="K1902" s="287">
        <v>6</v>
      </c>
      <c r="L1902" t="str">
        <v>65-SPVOD-07507842</v>
      </c>
      <c r="M1902" t="str">
        <v>Proximo</v>
      </c>
      <c r="N1902" t="str">
        <v>Vodka</v>
      </c>
      <c r="O1902" t="str">
        <v>Hangar</v>
      </c>
      <c r="P1902" t="str">
        <v>HG1</v>
      </c>
      <c r="Q1902" t="str">
        <v>Hangar 1 Buddha'S Hand Citron Vodka</v>
      </c>
      <c r="R1902" t="str">
        <v>750ml</v>
      </c>
      <c r="S1902">
        <v>12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</row>
    <row r="1903" spans="11:30" x14ac:dyDescent="0.3">
      <c r="K1903" s="287">
        <v>6</v>
      </c>
      <c r="L1903" t="str">
        <v>65-SPVOD-07507866</v>
      </c>
      <c r="M1903" t="str">
        <v>Proximo</v>
      </c>
      <c r="N1903" t="str">
        <v>Vodka</v>
      </c>
      <c r="O1903" t="str">
        <v>Hangar</v>
      </c>
      <c r="P1903" t="str">
        <v>HG1</v>
      </c>
      <c r="Q1903" t="str">
        <v>Hangar 1 Mandarin Blossom Vodka</v>
      </c>
      <c r="R1903" t="str">
        <v>750ml</v>
      </c>
      <c r="S1903">
        <v>12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</row>
    <row r="1904" spans="11:30" x14ac:dyDescent="0.3">
      <c r="K1904" s="287">
        <v>6</v>
      </c>
      <c r="L1904" t="str">
        <v>65-SPVOD-07507361</v>
      </c>
      <c r="M1904" t="str">
        <v>Proximo</v>
      </c>
      <c r="N1904" t="str">
        <v>Vodka</v>
      </c>
      <c r="O1904" t="str">
        <v>Hangar</v>
      </c>
      <c r="P1904" t="str">
        <v>HG1</v>
      </c>
      <c r="Q1904" t="str">
        <v>Hangar 1 Rose Vodka</v>
      </c>
      <c r="R1904" t="str">
        <v>750ml</v>
      </c>
      <c r="S1904">
        <v>12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</row>
    <row r="1905" spans="11:30" x14ac:dyDescent="0.3">
      <c r="K1905" s="287">
        <v>6</v>
      </c>
      <c r="L1905" t="str">
        <v>48-SPVOD-02000045</v>
      </c>
      <c r="M1905" t="str">
        <v>Independent</v>
      </c>
      <c r="N1905" t="str">
        <v>Vodka</v>
      </c>
      <c r="O1905" t="str">
        <v>Tito's</v>
      </c>
      <c r="P1905" t="str">
        <v>TTO</v>
      </c>
      <c r="Q1905" t="str">
        <v>Tito's Vodka 200ml</v>
      </c>
      <c r="R1905" t="str">
        <v>200ml</v>
      </c>
      <c r="S1905">
        <v>24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</row>
    <row r="1906" spans="11:30" x14ac:dyDescent="0.3">
      <c r="K1906" s="287">
        <v>6</v>
      </c>
      <c r="L1906" t="str">
        <v>48-SPVOD-07500027</v>
      </c>
      <c r="M1906" t="str">
        <v>Independent</v>
      </c>
      <c r="N1906" t="str">
        <v>Vodka</v>
      </c>
      <c r="O1906" t="str">
        <v>Tito's</v>
      </c>
      <c r="P1906" t="str">
        <v>TTO</v>
      </c>
      <c r="Q1906" t="str">
        <v>Tito's Vodka 750ml</v>
      </c>
      <c r="R1906" t="str">
        <v>750ml</v>
      </c>
      <c r="S1906">
        <v>12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</row>
    <row r="1907" spans="11:30" x14ac:dyDescent="0.3">
      <c r="K1907" s="287">
        <v>6</v>
      </c>
      <c r="L1907" t="str">
        <v>48-SPVOD-10000010</v>
      </c>
      <c r="M1907" t="str">
        <v>Independent</v>
      </c>
      <c r="N1907" t="str">
        <v>Vodka</v>
      </c>
      <c r="O1907" t="str">
        <v>Tito's</v>
      </c>
      <c r="P1907" t="str">
        <v>TTO</v>
      </c>
      <c r="Q1907" t="str">
        <v>Tito's Vodka 1L</v>
      </c>
      <c r="R1907" t="str">
        <v>1000ml</v>
      </c>
      <c r="S1907">
        <v>12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</row>
    <row r="1908" spans="11:30" x14ac:dyDescent="0.3">
      <c r="K1908" s="287">
        <v>6</v>
      </c>
      <c r="L1908" t="str">
        <v>48-SPVOD-17500034</v>
      </c>
      <c r="M1908" t="str">
        <v>Independent</v>
      </c>
      <c r="N1908" t="str">
        <v>Vodka</v>
      </c>
      <c r="O1908" t="str">
        <v>Tito's</v>
      </c>
      <c r="P1908" t="str">
        <v>TTO</v>
      </c>
      <c r="Q1908" t="str">
        <v>Tito's Vodka 1.75L</v>
      </c>
      <c r="R1908" t="str">
        <v>1750ml</v>
      </c>
      <c r="S1908">
        <v>6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</row>
    <row r="1909" spans="11:30" x14ac:dyDescent="0.3">
      <c r="K1909" s="287">
        <v>6</v>
      </c>
      <c r="L1909" t="str">
        <v>01-SPGIN-07003727</v>
      </c>
      <c r="M1909" t="str">
        <v>Lucas Bols</v>
      </c>
      <c r="N1909" t="str">
        <v>GIN</v>
      </c>
      <c r="O1909" t="str">
        <v>Bols Gin</v>
      </c>
      <c r="P1909" t="str">
        <v>SVT</v>
      </c>
      <c r="Q1909" t="str">
        <v>Bols Silvertop Dutch</v>
      </c>
      <c r="R1909" t="str">
        <v>700ml</v>
      </c>
      <c r="S1909">
        <v>6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</row>
    <row r="1910" spans="11:30" x14ac:dyDescent="0.3">
      <c r="K1910" s="287">
        <v>6</v>
      </c>
      <c r="L1910" t="str">
        <v>33-SPGIN-07507509</v>
      </c>
      <c r="M1910" t="str">
        <v>Campari</v>
      </c>
      <c r="N1910" t="str">
        <v>GIN</v>
      </c>
      <c r="O1910" t="str">
        <v>Bulldog</v>
      </c>
      <c r="P1910" t="str">
        <v>BUL</v>
      </c>
      <c r="Q1910" t="str">
        <v>Bulldog London Dry 750ml</v>
      </c>
      <c r="R1910" t="str">
        <v>750ml</v>
      </c>
      <c r="S1910">
        <v>6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</row>
    <row r="1911" spans="11:30" x14ac:dyDescent="0.3">
      <c r="K1911" s="287">
        <v>6</v>
      </c>
      <c r="L1911" t="str">
        <v>33-SPGIN-10002048</v>
      </c>
      <c r="M1911" t="str">
        <v>Campari</v>
      </c>
      <c r="N1911" t="str">
        <v>GIN</v>
      </c>
      <c r="O1911" t="str">
        <v>Bulldog</v>
      </c>
      <c r="P1911" t="str">
        <v>BUL</v>
      </c>
      <c r="Q1911" t="str">
        <v>Bulldog London Dry 1L</v>
      </c>
      <c r="R1911" t="str">
        <v>1000ml</v>
      </c>
      <c r="S1911">
        <v>6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</row>
    <row r="1912" spans="11:30" x14ac:dyDescent="0.3">
      <c r="K1912" s="287">
        <v>6</v>
      </c>
      <c r="L1912" t="str">
        <v>59-SPGIN-10000065</v>
      </c>
      <c r="M1912" t="str">
        <v>Campari</v>
      </c>
      <c r="N1912" t="str">
        <v>GIN</v>
      </c>
      <c r="O1912" t="str">
        <v>Bickens</v>
      </c>
      <c r="P1912" t="str">
        <v>BIC</v>
      </c>
      <c r="Q1912" t="str">
        <v>Bickens London Dry Gin</v>
      </c>
      <c r="R1912" t="str">
        <v>1000ml</v>
      </c>
      <c r="S1912">
        <v>6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</row>
    <row r="1913" spans="11:30" x14ac:dyDescent="0.3">
      <c r="K1913" s="287">
        <v>6</v>
      </c>
      <c r="L1913" t="str">
        <v>22-SPGIN-07000693</v>
      </c>
      <c r="M1913" t="str">
        <v>Proximo</v>
      </c>
      <c r="N1913" t="str">
        <v>GIN</v>
      </c>
      <c r="O1913" t="str">
        <v>Boodles</v>
      </c>
      <c r="P1913" t="str">
        <v>BOD</v>
      </c>
      <c r="Q1913" t="str">
        <v>Boodles London Dry</v>
      </c>
      <c r="R1913" t="str">
        <v>700ml</v>
      </c>
      <c r="S1913">
        <v>6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</row>
    <row r="1914" spans="11:30" x14ac:dyDescent="0.3">
      <c r="K1914" s="287">
        <v>6</v>
      </c>
      <c r="L1914" t="str">
        <v>13-SPGIN-07006017</v>
      </c>
      <c r="M1914" t="str">
        <v>TEG</v>
      </c>
      <c r="N1914" t="str">
        <v>GIN</v>
      </c>
      <c r="O1914" t="str">
        <v>No.3 London Dry</v>
      </c>
      <c r="P1914" t="str">
        <v>NO3</v>
      </c>
      <c r="Q1914" t="str">
        <v>No.3 London Dry</v>
      </c>
      <c r="R1914" t="str">
        <v>700ml</v>
      </c>
      <c r="S1914">
        <v>6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</row>
    <row r="1915" spans="11:30" x14ac:dyDescent="0.3">
      <c r="K1915" s="287">
        <v>6</v>
      </c>
      <c r="L1915" t="str">
        <v>03-SPGIN-07006598</v>
      </c>
      <c r="M1915" t="str">
        <v>Lucas Bols</v>
      </c>
      <c r="N1915" t="str">
        <v>GIN</v>
      </c>
      <c r="O1915" t="str">
        <v>Damrak</v>
      </c>
      <c r="P1915" t="str">
        <v>DAM</v>
      </c>
      <c r="Q1915" t="str">
        <v>Damrak Dutch</v>
      </c>
      <c r="R1915" t="str">
        <v>700ml</v>
      </c>
      <c r="S1915">
        <v>6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</row>
    <row r="1916" spans="11:30" x14ac:dyDescent="0.3">
      <c r="K1916" s="287">
        <v>6</v>
      </c>
      <c r="L1916" t="str">
        <v>01-SPGIN-07008005</v>
      </c>
      <c r="M1916" t="str">
        <v>Lucas Bols</v>
      </c>
      <c r="N1916" t="str">
        <v>GIN</v>
      </c>
      <c r="O1916" t="str">
        <v>Bols Gin</v>
      </c>
      <c r="P1916" t="str">
        <v>BLG</v>
      </c>
      <c r="Q1916" t="str">
        <v>Bols Dutch Genever</v>
      </c>
      <c r="R1916" t="str">
        <v>700ml</v>
      </c>
      <c r="S1916">
        <v>6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</row>
    <row r="1917" spans="11:30" x14ac:dyDescent="0.3">
      <c r="K1917" s="287">
        <v>6</v>
      </c>
      <c r="L1917" t="str">
        <v>03-SPGIN-07504125</v>
      </c>
      <c r="M1917" t="str">
        <v>Lucas Bols</v>
      </c>
      <c r="N1917" t="str">
        <v>GIN</v>
      </c>
      <c r="O1917" t="str">
        <v>Henkes</v>
      </c>
      <c r="P1917" t="str">
        <v>HEK</v>
      </c>
      <c r="Q1917" t="str">
        <v>Henkes Gin</v>
      </c>
      <c r="R1917" t="str">
        <v>750ml</v>
      </c>
      <c r="S1917">
        <v>6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</row>
    <row r="1918" spans="11:30" x14ac:dyDescent="0.3">
      <c r="K1918" s="287">
        <v>6</v>
      </c>
      <c r="L1918" t="str">
        <v>29-SPGIN-07000602</v>
      </c>
      <c r="M1918" t="str">
        <v>RC</v>
      </c>
      <c r="N1918" t="str">
        <v>GIN</v>
      </c>
      <c r="O1918" t="str">
        <v>Botanist</v>
      </c>
      <c r="P1918" t="str">
        <v>BOT</v>
      </c>
      <c r="Q1918" t="str">
        <v>The Botanist Islay Scotland</v>
      </c>
      <c r="R1918" t="str">
        <v>700ml</v>
      </c>
      <c r="S1918">
        <v>6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</row>
    <row r="1919" spans="11:30" x14ac:dyDescent="0.3">
      <c r="K1919" s="287">
        <v>6</v>
      </c>
      <c r="L1919" t="str">
        <v>29-SPGIN-07008423</v>
      </c>
      <c r="M1919" t="str">
        <v>RC</v>
      </c>
      <c r="N1919" t="str">
        <v>GIN</v>
      </c>
      <c r="O1919" t="str">
        <v>Botanist</v>
      </c>
      <c r="P1919" t="str">
        <v>BOT</v>
      </c>
      <c r="Q1919" t="str">
        <v>The Botanist Islay Cask Rested Gin</v>
      </c>
      <c r="R1919" t="str">
        <v>700ml</v>
      </c>
      <c r="S1919">
        <v>6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</row>
    <row r="1920" spans="11:30" x14ac:dyDescent="0.3">
      <c r="K1920" s="287">
        <v>6</v>
      </c>
      <c r="L1920" t="str">
        <v>29-SPGIN-07008683</v>
      </c>
      <c r="M1920" t="str">
        <v>RC</v>
      </c>
      <c r="N1920" t="str">
        <v>GIN</v>
      </c>
      <c r="O1920" t="str">
        <v>Botanist</v>
      </c>
      <c r="P1920" t="str">
        <v>BOT</v>
      </c>
      <c r="Q1920" t="str">
        <v>The Botanist Islay Cask Aged Gin</v>
      </c>
      <c r="R1920" t="str">
        <v>700ml</v>
      </c>
      <c r="S1920">
        <v>6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</row>
    <row r="1921" spans="11:30" x14ac:dyDescent="0.3">
      <c r="K1921" s="287">
        <v>6</v>
      </c>
      <c r="L1921" t="str">
        <v>16-SPGIN-07000194</v>
      </c>
      <c r="M1921" t="str">
        <v>Independent</v>
      </c>
      <c r="N1921" t="str">
        <v>GIN</v>
      </c>
      <c r="O1921" t="str">
        <v>Four Pillars</v>
      </c>
      <c r="P1921" t="str">
        <v>FPL</v>
      </c>
      <c r="Q1921" t="str">
        <v>Four Pillars Rare Dry Australian</v>
      </c>
      <c r="R1921" t="str">
        <v>700ml</v>
      </c>
      <c r="S1921">
        <v>6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</row>
    <row r="1922" spans="11:30" x14ac:dyDescent="0.3">
      <c r="K1922" s="287">
        <v>6</v>
      </c>
      <c r="L1922" t="str">
        <v>16-SPGIN-07001741</v>
      </c>
      <c r="M1922" t="str">
        <v>Independent</v>
      </c>
      <c r="N1922" t="str">
        <v>GIN</v>
      </c>
      <c r="O1922" t="str">
        <v>Four Pillars</v>
      </c>
      <c r="P1922" t="str">
        <v>FPL</v>
      </c>
      <c r="Q1922" t="str">
        <v>Four Pillars Fresh Yuzu</v>
      </c>
      <c r="R1922" t="str">
        <v>700ml</v>
      </c>
      <c r="S1922">
        <v>6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</row>
    <row r="1923" spans="11:30" x14ac:dyDescent="0.3">
      <c r="K1923" s="287">
        <v>6</v>
      </c>
      <c r="L1923" t="str">
        <v>16-SPGIN-07000256</v>
      </c>
      <c r="M1923" t="str">
        <v>Independent</v>
      </c>
      <c r="N1923" t="str">
        <v>GIN</v>
      </c>
      <c r="O1923" t="str">
        <v>Four Pillars</v>
      </c>
      <c r="P1923" t="str">
        <v>FPL</v>
      </c>
      <c r="Q1923" t="str">
        <v>Four Pillars Bloody Shiraz Australian</v>
      </c>
      <c r="R1923" t="str">
        <v>700ml</v>
      </c>
      <c r="S1923">
        <v>6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</row>
    <row r="1924" spans="11:30" x14ac:dyDescent="0.3">
      <c r="K1924" s="287">
        <v>6</v>
      </c>
      <c r="L1924" t="str">
        <v>16-SPGIN-07000263</v>
      </c>
      <c r="M1924" t="str">
        <v>Independent</v>
      </c>
      <c r="N1924" t="str">
        <v>GIN</v>
      </c>
      <c r="O1924" t="str">
        <v>Four Pillars</v>
      </c>
      <c r="P1924" t="str">
        <v>FPL</v>
      </c>
      <c r="Q1924" t="str">
        <v>Four Pillars Spiced Negroni Australian</v>
      </c>
      <c r="R1924" t="str">
        <v>700ml</v>
      </c>
      <c r="S1924">
        <v>6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</row>
    <row r="1925" spans="11:30" x14ac:dyDescent="0.3">
      <c r="K1925" s="287">
        <v>6</v>
      </c>
      <c r="L1925" t="str">
        <v>16-SPGIN-07000157</v>
      </c>
      <c r="M1925" t="str">
        <v>Independent</v>
      </c>
      <c r="N1925" t="str">
        <v>GIN</v>
      </c>
      <c r="O1925" t="str">
        <v>Four Pillars</v>
      </c>
      <c r="P1925" t="str">
        <v>FPL</v>
      </c>
      <c r="Q1925" t="str">
        <v>Four Pillars Barrel Aged Australian</v>
      </c>
      <c r="R1925" t="str">
        <v>700ml</v>
      </c>
      <c r="S1925">
        <v>6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</row>
    <row r="1926" spans="11:30" x14ac:dyDescent="0.3">
      <c r="K1926" s="287">
        <v>6</v>
      </c>
      <c r="L1926" t="str">
        <v>16-SPGIN-07000648</v>
      </c>
      <c r="M1926" t="str">
        <v>Independent</v>
      </c>
      <c r="N1926" t="str">
        <v>GIN</v>
      </c>
      <c r="O1926" t="str">
        <v>Four Pillars</v>
      </c>
      <c r="P1926" t="str">
        <v>FPL</v>
      </c>
      <c r="Q1926" t="str">
        <v>Four Pillars Navy Strength Australian</v>
      </c>
      <c r="R1926" t="str">
        <v>700ml</v>
      </c>
      <c r="S1926">
        <v>6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</row>
    <row r="1927" spans="11:30" x14ac:dyDescent="0.3">
      <c r="K1927" s="287">
        <v>6</v>
      </c>
      <c r="L1927" t="str">
        <v>16-SPGIN-07000348</v>
      </c>
      <c r="M1927" t="str">
        <v>Independent</v>
      </c>
      <c r="N1927" t="str">
        <v>GIN</v>
      </c>
      <c r="O1927" t="str">
        <v>Four Pillars</v>
      </c>
      <c r="P1927" t="str">
        <v>FPL</v>
      </c>
      <c r="Q1927" t="str">
        <v>Four Pillars Australian Christmas</v>
      </c>
      <c r="R1927" t="str">
        <v>700ml</v>
      </c>
      <c r="S1927">
        <v>6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</row>
    <row r="1928" spans="11:30" x14ac:dyDescent="0.3">
      <c r="K1928" s="287">
        <v>6</v>
      </c>
      <c r="L1928" t="str">
        <v>67-SPGIN-07007296</v>
      </c>
      <c r="M1928" t="str">
        <v>Independent</v>
      </c>
      <c r="N1928" t="str">
        <v>GIN</v>
      </c>
      <c r="O1928" t="str">
        <v>Lady Trieu</v>
      </c>
      <c r="P1928" t="str">
        <v>LDT</v>
      </c>
      <c r="Q1928" t="str">
        <v>Lady Trieu Contemporary Gin</v>
      </c>
      <c r="R1928" t="str">
        <v>700ml</v>
      </c>
      <c r="S1928">
        <v>6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</row>
    <row r="1929" spans="11:30" x14ac:dyDescent="0.3">
      <c r="K1929" s="287">
        <v>6</v>
      </c>
      <c r="L1929" t="str">
        <v>67-SPGIN-07007265</v>
      </c>
      <c r="M1929" t="str">
        <v>Independent</v>
      </c>
      <c r="N1929" t="str">
        <v>GIN</v>
      </c>
      <c r="O1929" t="str">
        <v>Lady Trieu</v>
      </c>
      <c r="P1929" t="str">
        <v>LDT</v>
      </c>
      <c r="Q1929" t="str">
        <v>Lady Trieu Dalat Flowerbomb Gin</v>
      </c>
      <c r="R1929" t="str">
        <v>700ml</v>
      </c>
      <c r="S1929">
        <v>6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</row>
    <row r="1930" spans="11:30" x14ac:dyDescent="0.3">
      <c r="K1930" s="287">
        <v>6</v>
      </c>
      <c r="L1930" t="str">
        <v>67-SPGIN-07007272</v>
      </c>
      <c r="M1930" t="str">
        <v>Independent</v>
      </c>
      <c r="N1930" t="str">
        <v>GIN</v>
      </c>
      <c r="O1930" t="str">
        <v>Lady Trieu</v>
      </c>
      <c r="P1930" t="str">
        <v>LDT</v>
      </c>
      <c r="Q1930" t="str">
        <v>Lady Trieu Hoi An Spice Road Gin</v>
      </c>
      <c r="R1930" t="str">
        <v>700ml</v>
      </c>
      <c r="S1930">
        <v>6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</row>
    <row r="1931" spans="11:30" x14ac:dyDescent="0.3">
      <c r="K1931" s="287">
        <v>6</v>
      </c>
      <c r="L1931" t="str">
        <v>67-SPGIN-02007163</v>
      </c>
      <c r="M1931" t="str">
        <v>Independent</v>
      </c>
      <c r="N1931" t="str">
        <v>GIN</v>
      </c>
      <c r="O1931" t="str">
        <v>Lady Trieu</v>
      </c>
      <c r="P1931" t="str">
        <v>LDT</v>
      </c>
      <c r="Q1931" t="str">
        <v>Lady Trieu Mekong Delta Dry Gin 200ml</v>
      </c>
      <c r="R1931" t="str">
        <v>200ml</v>
      </c>
      <c r="S1931">
        <v>12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</row>
    <row r="1932" spans="11:30" x14ac:dyDescent="0.3">
      <c r="K1932" s="287">
        <v>6</v>
      </c>
      <c r="L1932" t="str">
        <v>67-SPGIN-07007258</v>
      </c>
      <c r="M1932" t="str">
        <v>Independent</v>
      </c>
      <c r="N1932" t="str">
        <v>GIN</v>
      </c>
      <c r="O1932" t="str">
        <v>Lady Trieu</v>
      </c>
      <c r="P1932" t="str">
        <v>LDT</v>
      </c>
      <c r="Q1932" t="str">
        <v>Lady Trieu Mekong Delta Dry Gin</v>
      </c>
      <c r="R1932" t="str">
        <v>700ml</v>
      </c>
      <c r="S1932">
        <v>6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</row>
    <row r="1933" spans="11:30" x14ac:dyDescent="0.3">
      <c r="K1933" s="287">
        <v>6</v>
      </c>
      <c r="L1933" t="str">
        <v>67-SPGIN-07007289</v>
      </c>
      <c r="M1933" t="str">
        <v>Independent</v>
      </c>
      <c r="N1933" t="str">
        <v>GIN</v>
      </c>
      <c r="O1933" t="str">
        <v>Lady Trieu</v>
      </c>
      <c r="P1933" t="str">
        <v>LDT</v>
      </c>
      <c r="Q1933" t="str">
        <v>Lady Trieu Sapa Citrus Tea Gin</v>
      </c>
      <c r="R1933" t="str">
        <v>700ml</v>
      </c>
      <c r="S1933">
        <v>6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</row>
    <row r="1934" spans="11:30" x14ac:dyDescent="0.3">
      <c r="K1934" s="287">
        <v>6</v>
      </c>
      <c r="L1934" t="str">
        <v>67-SPGIN-07007248</v>
      </c>
      <c r="M1934" t="str">
        <v>Independent</v>
      </c>
      <c r="N1934" t="str">
        <v>GIN</v>
      </c>
      <c r="O1934" t="str">
        <v>Lady Trieu</v>
      </c>
      <c r="P1934" t="str">
        <v>LDT</v>
      </c>
      <c r="Q1934" t="str">
        <v>Lady Trieu King Orange Gin</v>
      </c>
      <c r="R1934" t="str">
        <v>700ml</v>
      </c>
      <c r="S1934">
        <v>6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</row>
    <row r="1935" spans="11:30" x14ac:dyDescent="0.3">
      <c r="K1935" s="287">
        <v>6</v>
      </c>
      <c r="L1935" t="str">
        <v>49-SPMEZ-07501154</v>
      </c>
      <c r="M1935" t="str">
        <v>Proximo</v>
      </c>
      <c r="N1935" t="str">
        <v>Mezcal</v>
      </c>
      <c r="O1935" t="str">
        <v>400 Conejos</v>
      </c>
      <c r="P1935" t="str">
        <v>400</v>
      </c>
      <c r="Q1935" t="str">
        <v>400 Conejos Mezcal</v>
      </c>
      <c r="R1935" t="str">
        <v>750ml</v>
      </c>
      <c r="S1935">
        <v>6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</row>
    <row r="1936" spans="11:30" x14ac:dyDescent="0.3">
      <c r="K1936" s="287">
        <v>6</v>
      </c>
      <c r="L1936" t="str">
        <v>49-SPMEZ-07502090</v>
      </c>
      <c r="M1936" t="str">
        <v>Proximo</v>
      </c>
      <c r="N1936" t="str">
        <v>Mezcal</v>
      </c>
      <c r="O1936" t="str">
        <v>Creyente</v>
      </c>
      <c r="P1936" t="str">
        <v>CYT</v>
      </c>
      <c r="Q1936" t="str">
        <v>Creyente Mezcal</v>
      </c>
      <c r="R1936" t="str">
        <v>750ml</v>
      </c>
      <c r="S1936">
        <v>6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</row>
    <row r="1937" spans="11:30" x14ac:dyDescent="0.3">
      <c r="K1937" s="287">
        <v>6</v>
      </c>
      <c r="L1937" t="str">
        <v>72-SPTEQ-07001004</v>
      </c>
      <c r="M1937" t="str">
        <v>Proximo</v>
      </c>
      <c r="N1937" t="str">
        <v>Tequila</v>
      </c>
      <c r="O1937" t="str">
        <v>Gran Centenario</v>
      </c>
      <c r="P1937" t="str">
        <v>GCN</v>
      </c>
      <c r="Q1937" t="str">
        <v>Gran Centenario Plata Tequila</v>
      </c>
      <c r="R1937" t="str">
        <v>700ml</v>
      </c>
      <c r="S1937">
        <v>6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</row>
    <row r="1938" spans="11:30" x14ac:dyDescent="0.3">
      <c r="K1938" s="287">
        <v>6</v>
      </c>
      <c r="L1938" t="str">
        <v>72-SPTEQ-07001001</v>
      </c>
      <c r="M1938" t="str">
        <v>Proximo</v>
      </c>
      <c r="N1938" t="str">
        <v>Tequila</v>
      </c>
      <c r="O1938" t="str">
        <v>Gran Centenario</v>
      </c>
      <c r="P1938" t="str">
        <v>GCN</v>
      </c>
      <c r="Q1938" t="str">
        <v>Gran Centenario Reposado Tequila</v>
      </c>
      <c r="R1938" t="str">
        <v>700ml</v>
      </c>
      <c r="S1938">
        <v>6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</row>
    <row r="1939" spans="11:30" x14ac:dyDescent="0.3">
      <c r="K1939" s="287">
        <v>6</v>
      </c>
      <c r="L1939" t="str">
        <v>72-SPTEQ-07001011</v>
      </c>
      <c r="M1939" t="str">
        <v>Proximo</v>
      </c>
      <c r="N1939" t="str">
        <v>Tequila</v>
      </c>
      <c r="O1939" t="str">
        <v>Gran Centenario</v>
      </c>
      <c r="P1939" t="str">
        <v>GCN</v>
      </c>
      <c r="Q1939" t="str">
        <v>Gran Centenario Anejo Tequila</v>
      </c>
      <c r="R1939" t="str">
        <v>700ml</v>
      </c>
      <c r="S1939">
        <v>6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</row>
    <row r="1940" spans="11:30" x14ac:dyDescent="0.3">
      <c r="K1940" s="287">
        <v>6</v>
      </c>
      <c r="L1940" t="str">
        <v>72-SPTEQ-07507409</v>
      </c>
      <c r="M1940" t="str">
        <v>Proximo</v>
      </c>
      <c r="N1940" t="str">
        <v>Tequila</v>
      </c>
      <c r="O1940" t="str">
        <v>Gran Centenario</v>
      </c>
      <c r="P1940" t="str">
        <v>GCN</v>
      </c>
      <c r="Q1940" t="str">
        <v>Gran Centenario Leyenda Extra Anejo Tequila</v>
      </c>
      <c r="R1940" t="str">
        <v>750ml</v>
      </c>
      <c r="S1940">
        <v>3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</row>
    <row r="1941" spans="11:30" x14ac:dyDescent="0.3">
      <c r="K1941" s="287">
        <v>6</v>
      </c>
      <c r="L1941" t="str">
        <v>73-SPTEQ-07500217</v>
      </c>
      <c r="M1941" t="str">
        <v>Proximo</v>
      </c>
      <c r="N1941" t="str">
        <v>Tequila</v>
      </c>
      <c r="O1941" t="str">
        <v>Maestro Dobel</v>
      </c>
      <c r="P1941" t="str">
        <v>MTD</v>
      </c>
      <c r="Q1941" t="str">
        <v>Maestro Dobel Silver Tequila</v>
      </c>
      <c r="R1941" t="str">
        <v>750ml</v>
      </c>
      <c r="S1941">
        <v>6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</row>
    <row r="1942" spans="11:30" x14ac:dyDescent="0.3">
      <c r="K1942" s="287">
        <v>6</v>
      </c>
      <c r="L1942" t="str">
        <v>73-SPTEQ-07500248</v>
      </c>
      <c r="M1942" t="str">
        <v>Proximo</v>
      </c>
      <c r="N1942" t="str">
        <v>Tequila</v>
      </c>
      <c r="O1942" t="str">
        <v>Maestro Dobel</v>
      </c>
      <c r="P1942" t="str">
        <v>MTD</v>
      </c>
      <c r="Q1942" t="str">
        <v>Maestro Dobel Diamante Tequila</v>
      </c>
      <c r="R1942" t="str">
        <v>750ml</v>
      </c>
      <c r="S1942">
        <v>6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</row>
    <row r="1943" spans="11:30" x14ac:dyDescent="0.3">
      <c r="K1943" s="287">
        <v>6</v>
      </c>
      <c r="L1943" t="str">
        <v>73-SPTEQ-07500224</v>
      </c>
      <c r="M1943" t="str">
        <v>Proximo</v>
      </c>
      <c r="N1943" t="str">
        <v>Tequila</v>
      </c>
      <c r="O1943" t="str">
        <v>Maestro Dobel</v>
      </c>
      <c r="P1943" t="str">
        <v>MTD</v>
      </c>
      <c r="Q1943" t="str">
        <v>Maestro Dobel Reposado Tequila</v>
      </c>
      <c r="R1943" t="str">
        <v>750ml</v>
      </c>
      <c r="S1943">
        <v>6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</row>
    <row r="1944" spans="11:30" x14ac:dyDescent="0.3">
      <c r="K1944" s="287">
        <v>6</v>
      </c>
      <c r="L1944" t="str">
        <v>73-SPTEQ-07500231</v>
      </c>
      <c r="M1944" t="str">
        <v>Proximo</v>
      </c>
      <c r="N1944" t="str">
        <v>Tequila</v>
      </c>
      <c r="O1944" t="str">
        <v>Maestro Dobel</v>
      </c>
      <c r="P1944" t="str">
        <v>MTD</v>
      </c>
      <c r="Q1944" t="str">
        <v>Maestro Dobel Anejo Tequila</v>
      </c>
      <c r="R1944" t="str">
        <v>750ml</v>
      </c>
      <c r="S1944">
        <v>6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</row>
    <row r="1945" spans="11:30" x14ac:dyDescent="0.3">
      <c r="K1945" s="287">
        <v>6</v>
      </c>
      <c r="L1945" t="str">
        <v>73-SPTEQ-07500255</v>
      </c>
      <c r="M1945" t="str">
        <v>Proximo</v>
      </c>
      <c r="N1945" t="str">
        <v>Tequila</v>
      </c>
      <c r="O1945" t="str">
        <v>Maestro Dobel</v>
      </c>
      <c r="P1945" t="str">
        <v>MTD</v>
      </c>
      <c r="Q1945" t="str">
        <v>Maestro Dobel Humito Smoked Silver Tequila</v>
      </c>
      <c r="R1945" t="str">
        <v>750ml</v>
      </c>
      <c r="S1945">
        <v>6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</row>
    <row r="1946" spans="11:30" x14ac:dyDescent="0.3">
      <c r="K1946" s="287">
        <v>6</v>
      </c>
      <c r="L1946" t="str">
        <v>73-SPTEQ-07507591</v>
      </c>
      <c r="M1946" t="str">
        <v>Proximo</v>
      </c>
      <c r="N1946" t="str">
        <v>Tequila</v>
      </c>
      <c r="O1946" t="str">
        <v>Maestro Dobel</v>
      </c>
      <c r="P1946" t="str">
        <v>MTD</v>
      </c>
      <c r="Q1946" t="str">
        <v>Maestro Dobel 50 Cristalino</v>
      </c>
      <c r="R1946" t="str">
        <v>750ml</v>
      </c>
      <c r="S1946">
        <v>3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</row>
    <row r="1947" spans="11:30" x14ac:dyDescent="0.3">
      <c r="K1947" s="287">
        <v>6</v>
      </c>
      <c r="L1947" t="str">
        <v>19-SPTEQ-07503234</v>
      </c>
      <c r="M1947" t="str">
        <v>Proximo</v>
      </c>
      <c r="N1947" t="str">
        <v>Tequila</v>
      </c>
      <c r="O1947" t="str">
        <v>1800</v>
      </c>
      <c r="P1947" t="str">
        <v>18T</v>
      </c>
      <c r="Q1947" t="str">
        <v>1800 Tequila Silver</v>
      </c>
      <c r="R1947" t="str">
        <v>750ml</v>
      </c>
      <c r="S1947">
        <v>12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</row>
    <row r="1948" spans="11:30" x14ac:dyDescent="0.3">
      <c r="K1948" s="287">
        <v>6</v>
      </c>
      <c r="L1948" t="str">
        <v>19-SPTEQ-07500196</v>
      </c>
      <c r="M1948" t="str">
        <v>Proximo</v>
      </c>
      <c r="N1948" t="str">
        <v>Tequila</v>
      </c>
      <c r="O1948" t="str">
        <v>1800</v>
      </c>
      <c r="P1948" t="str">
        <v>18T</v>
      </c>
      <c r="Q1948" t="str">
        <v>1800 Tequila Reposado</v>
      </c>
      <c r="R1948" t="str">
        <v>750ml</v>
      </c>
      <c r="S1948">
        <v>12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</row>
    <row r="1949" spans="11:30" x14ac:dyDescent="0.3">
      <c r="K1949" s="287">
        <v>6</v>
      </c>
      <c r="L1949" t="str">
        <v>19-SPTEQ-07500379</v>
      </c>
      <c r="M1949" t="str">
        <v>Proximo</v>
      </c>
      <c r="N1949" t="str">
        <v>Tequila</v>
      </c>
      <c r="O1949" t="str">
        <v>1800</v>
      </c>
      <c r="P1949" t="str">
        <v>18T</v>
      </c>
      <c r="Q1949" t="str">
        <v>1800 Tequila Coconut</v>
      </c>
      <c r="R1949" t="str">
        <v>750ml</v>
      </c>
      <c r="S1949">
        <v>12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</row>
    <row r="1950" spans="11:30" x14ac:dyDescent="0.3">
      <c r="K1950" s="287">
        <v>6</v>
      </c>
      <c r="L1950" t="str">
        <v>19-SPTEQ-07500205</v>
      </c>
      <c r="M1950" t="str">
        <v>Proximo</v>
      </c>
      <c r="N1950" t="str">
        <v>Tequila</v>
      </c>
      <c r="O1950" t="str">
        <v>1800</v>
      </c>
      <c r="P1950" t="str">
        <v>18T</v>
      </c>
      <c r="Q1950" t="str">
        <v>1800 Tequila Anejo</v>
      </c>
      <c r="R1950" t="str">
        <v>750ml</v>
      </c>
      <c r="S1950">
        <v>6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</row>
    <row r="1951" spans="11:30" x14ac:dyDescent="0.3">
      <c r="K1951" s="287">
        <v>6</v>
      </c>
      <c r="L1951" t="str">
        <v>19-SPTEQ-07506466</v>
      </c>
      <c r="M1951" t="str">
        <v>Proximo</v>
      </c>
      <c r="N1951" t="str">
        <v>Tequila</v>
      </c>
      <c r="O1951" t="str">
        <v>1800</v>
      </c>
      <c r="P1951" t="str">
        <v>18T</v>
      </c>
      <c r="Q1951" t="str">
        <v>1800 Tequila Cristalino</v>
      </c>
      <c r="R1951" t="str">
        <v>750ml</v>
      </c>
      <c r="S1951">
        <v>6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</row>
    <row r="1952" spans="11:30" x14ac:dyDescent="0.3">
      <c r="K1952" s="287">
        <v>6</v>
      </c>
      <c r="L1952" t="str">
        <v>19-SPTEQ-07500462</v>
      </c>
      <c r="M1952" t="str">
        <v>Proximo</v>
      </c>
      <c r="N1952" t="str">
        <v>Tequila</v>
      </c>
      <c r="O1952" t="str">
        <v>1800</v>
      </c>
      <c r="P1952" t="str">
        <v>18T</v>
      </c>
      <c r="Q1952" t="str">
        <v>1800 Tequila Milenio</v>
      </c>
      <c r="R1952" t="str">
        <v>700ml</v>
      </c>
      <c r="S1952">
        <v>3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</row>
    <row r="1953" spans="11:30" x14ac:dyDescent="0.3">
      <c r="K1953" s="287">
        <v>6</v>
      </c>
      <c r="L1953" t="str">
        <v>19-SPTEQ-07503891</v>
      </c>
      <c r="M1953" t="str">
        <v>Proximo</v>
      </c>
      <c r="N1953" t="str">
        <v>Tequila</v>
      </c>
      <c r="O1953" t="str">
        <v>1800</v>
      </c>
      <c r="P1953" t="str">
        <v>18T</v>
      </c>
      <c r="Q1953" t="str">
        <v>1800 Tequila Guachimonton Anejo</v>
      </c>
      <c r="R1953" t="str">
        <v>750ml</v>
      </c>
      <c r="S1953">
        <v>3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</row>
    <row r="1954" spans="11:30" x14ac:dyDescent="0.3">
      <c r="K1954" s="287">
        <v>6</v>
      </c>
      <c r="L1954" t="str">
        <v>20-SPTEQ-07000830</v>
      </c>
      <c r="M1954" t="str">
        <v>Proximo</v>
      </c>
      <c r="N1954" t="str">
        <v>Tequila</v>
      </c>
      <c r="O1954" t="str">
        <v>Jose Cuervo</v>
      </c>
      <c r="P1954" t="str">
        <v>JOC</v>
      </c>
      <c r="Q1954" t="str">
        <v>Jose Cuervo Platino</v>
      </c>
      <c r="R1954" t="str">
        <v>700ml</v>
      </c>
      <c r="S1954">
        <v>6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</row>
    <row r="1955" spans="11:30" x14ac:dyDescent="0.3">
      <c r="K1955" s="287">
        <v>6</v>
      </c>
      <c r="L1955" t="str">
        <v>20-SPTEQ-07501478</v>
      </c>
      <c r="M1955" t="str">
        <v>Proximo</v>
      </c>
      <c r="N1955" t="str">
        <v>Tequila</v>
      </c>
      <c r="O1955" t="str">
        <v>Jose Cuervo</v>
      </c>
      <c r="P1955" t="str">
        <v>JOC</v>
      </c>
      <c r="Q1955" t="str">
        <v>Jose Cuervo Reserva De La Familia Platino</v>
      </c>
      <c r="R1955" t="str">
        <v>750ml</v>
      </c>
      <c r="S1955">
        <v>3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</row>
    <row r="1956" spans="11:30" x14ac:dyDescent="0.3">
      <c r="K1956" s="287">
        <v>6</v>
      </c>
      <c r="L1956" t="str">
        <v>20-SPTEQ-07501452</v>
      </c>
      <c r="M1956" t="str">
        <v>Proximo</v>
      </c>
      <c r="N1956" t="str">
        <v>Tequila</v>
      </c>
      <c r="O1956" t="str">
        <v>Jose Cuervo</v>
      </c>
      <c r="P1956" t="str">
        <v>JOC</v>
      </c>
      <c r="Q1956" t="str">
        <v>Jose Cuervo Reserva De La Familia Extra Anejo Tequila</v>
      </c>
      <c r="R1956" t="str">
        <v>750ml</v>
      </c>
      <c r="S1956">
        <v>3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</row>
    <row r="1957" spans="11:30" x14ac:dyDescent="0.3">
      <c r="K1957" s="287">
        <v>6</v>
      </c>
      <c r="L1957" t="str">
        <v>20-SPTEQ-07002216</v>
      </c>
      <c r="M1957" t="str">
        <v>Proximo</v>
      </c>
      <c r="N1957" t="str">
        <v>Tequila</v>
      </c>
      <c r="O1957" t="str">
        <v>Jose Cuervo</v>
      </c>
      <c r="P1957" t="str">
        <v>JOC</v>
      </c>
      <c r="Q1957" t="str">
        <v>Jose Cuervo Tradicional Reposado</v>
      </c>
      <c r="R1957" t="str">
        <v>700ml</v>
      </c>
      <c r="S1957">
        <v>6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</row>
    <row r="1958" spans="11:30" x14ac:dyDescent="0.3">
      <c r="K1958" s="287">
        <v>6</v>
      </c>
      <c r="L1958" t="str">
        <v>20-SPTEQ-07002230</v>
      </c>
      <c r="M1958" t="str">
        <v>Proximo</v>
      </c>
      <c r="N1958" t="str">
        <v>Tequila</v>
      </c>
      <c r="O1958" t="str">
        <v>Jose Cuervo</v>
      </c>
      <c r="P1958" t="str">
        <v>JOC</v>
      </c>
      <c r="Q1958" t="str">
        <v>Jose Cuervo Tradicional Silver</v>
      </c>
      <c r="R1958" t="str">
        <v>700ml</v>
      </c>
      <c r="S1958">
        <v>6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</row>
    <row r="1959" spans="11:30" x14ac:dyDescent="0.3">
      <c r="K1959" s="287">
        <v>6</v>
      </c>
      <c r="L1959" t="str">
        <v>20-SPTEQ-07002135</v>
      </c>
      <c r="M1959" t="str">
        <v>Proximo</v>
      </c>
      <c r="N1959" t="str">
        <v>Tequila</v>
      </c>
      <c r="O1959" t="str">
        <v>Jose Cuervo</v>
      </c>
      <c r="P1959" t="str">
        <v>JOC</v>
      </c>
      <c r="Q1959" t="str">
        <v>Jose Cuervo Especial Reposado</v>
      </c>
      <c r="R1959" t="str">
        <v>700ml</v>
      </c>
      <c r="S1959">
        <v>12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</row>
    <row r="1960" spans="11:30" x14ac:dyDescent="0.3">
      <c r="K1960" s="287">
        <v>6</v>
      </c>
      <c r="L1960" t="str">
        <v>20-SPTEQ-07002302</v>
      </c>
      <c r="M1960" t="str">
        <v>Proximo</v>
      </c>
      <c r="N1960" t="str">
        <v>Tequila</v>
      </c>
      <c r="O1960" t="str">
        <v>Jose Cuervo</v>
      </c>
      <c r="P1960" t="str">
        <v>JOC</v>
      </c>
      <c r="Q1960" t="str">
        <v>Jose Cuervo Especial Silver</v>
      </c>
      <c r="R1960" t="str">
        <v>700ml</v>
      </c>
      <c r="S1960">
        <v>12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</row>
    <row r="1961" spans="11:30" x14ac:dyDescent="0.3">
      <c r="K1961" s="287">
        <v>6</v>
      </c>
      <c r="L1961" t="str">
        <v>20-SPTEQ-07502135</v>
      </c>
      <c r="M1961" t="str">
        <v>Proximo</v>
      </c>
      <c r="N1961" t="str">
        <v>Tequila</v>
      </c>
      <c r="O1961" t="str">
        <v>Jose Cuervo</v>
      </c>
      <c r="P1961" t="str">
        <v>JOC</v>
      </c>
      <c r="Q1961" t="str">
        <v>Jose Cuervo Especial Reposado Limited Edition 2022</v>
      </c>
      <c r="R1961" t="str">
        <v>750ml</v>
      </c>
      <c r="S1961">
        <v>12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</row>
    <row r="1962" spans="11:30" x14ac:dyDescent="0.3">
      <c r="K1962" s="287">
        <v>6</v>
      </c>
      <c r="L1962" t="str">
        <v>20-SPTEQ-07500103</v>
      </c>
      <c r="M1962" t="str">
        <v>Proximo</v>
      </c>
      <c r="N1962" t="str">
        <v>Tequila</v>
      </c>
      <c r="O1962" t="str">
        <v>Jose Cuervo</v>
      </c>
      <c r="P1962" t="str">
        <v>JOC</v>
      </c>
      <c r="Q1962" t="str">
        <v>Jose Cuervo Especial Reposado Limited Edition 2023</v>
      </c>
      <c r="R1962" t="str">
        <v>750ml</v>
      </c>
      <c r="S1962">
        <v>12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</row>
    <row r="1963" spans="11:30" x14ac:dyDescent="0.3">
      <c r="K1963" s="287">
        <v>6</v>
      </c>
      <c r="L1963" t="str">
        <v>20-24REP-07500109</v>
      </c>
      <c r="M1963" t="str">
        <v>Proximo</v>
      </c>
      <c r="N1963" t="str">
        <v>Tequila</v>
      </c>
      <c r="O1963" t="str">
        <v>Jose Cuervo</v>
      </c>
      <c r="P1963" t="str">
        <v>JOC</v>
      </c>
      <c r="Q1963" t="str">
        <v>Jose Cuervo Especial Reposado Limited Edition 2024</v>
      </c>
      <c r="R1963" t="str">
        <v>750ml</v>
      </c>
      <c r="S1963">
        <v>12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</row>
    <row r="1964" spans="11:30" x14ac:dyDescent="0.3">
      <c r="K1964" s="287">
        <v>6</v>
      </c>
      <c r="L1964" t="str">
        <v>20-25REP-07001301</v>
      </c>
      <c r="M1964" t="str">
        <v>Proximo</v>
      </c>
      <c r="N1964" t="str">
        <v>Tequila</v>
      </c>
      <c r="O1964" t="str">
        <v>Jose Cuervo</v>
      </c>
      <c r="P1964" t="str">
        <v>JOC</v>
      </c>
      <c r="Q1964" t="str">
        <v>Jose Cuervo Especial Reposado Limited Edition 2025</v>
      </c>
      <c r="R1964" t="str">
        <v>700ml</v>
      </c>
      <c r="S1964">
        <v>12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</row>
    <row r="1965" spans="11:30" x14ac:dyDescent="0.3">
      <c r="K1965" s="287">
        <v>6</v>
      </c>
      <c r="L1965" t="str">
        <v>20-24SIL-07502322</v>
      </c>
      <c r="M1965" t="str">
        <v>Proximo</v>
      </c>
      <c r="N1965" t="str">
        <v>Tequila</v>
      </c>
      <c r="O1965" t="str">
        <v>Jose Cuervo</v>
      </c>
      <c r="P1965" t="str">
        <v>JOC</v>
      </c>
      <c r="Q1965" t="str">
        <v>Jose Cuervo Especial Silver Limited Edition 2024</v>
      </c>
      <c r="R1965" t="str">
        <v>750ml</v>
      </c>
      <c r="S1965">
        <v>12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</row>
    <row r="1966" spans="11:30" x14ac:dyDescent="0.3">
      <c r="K1966" s="287">
        <v>6</v>
      </c>
      <c r="L1966" t="str">
        <v>20-25SIL-07001318</v>
      </c>
      <c r="M1966" t="str">
        <v>Proximo</v>
      </c>
      <c r="N1966" t="str">
        <v>Tequila</v>
      </c>
      <c r="O1966" t="str">
        <v>Jose Cuervo</v>
      </c>
      <c r="P1966" t="str">
        <v>JOC</v>
      </c>
      <c r="Q1966" t="str">
        <v>Jose Cuervo Especial Silver Limited Edition 2025</v>
      </c>
      <c r="R1966" t="str">
        <v>700ml</v>
      </c>
      <c r="S1966">
        <v>12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</row>
    <row r="1967" spans="11:30" x14ac:dyDescent="0.3">
      <c r="K1967" s="287">
        <v>6</v>
      </c>
      <c r="L1967" t="str">
        <v>20-SPTEQ-07502302</v>
      </c>
      <c r="M1967" t="str">
        <v>Proximo</v>
      </c>
      <c r="N1967" t="str">
        <v>Tequila</v>
      </c>
      <c r="O1967" t="str">
        <v>Jose Cuervo</v>
      </c>
      <c r="P1967" t="str">
        <v>JOC</v>
      </c>
      <c r="Q1967" t="str">
        <v>Jose Cuervo Especial Plata Limited Edition</v>
      </c>
      <c r="R1967" t="str">
        <v>750ml</v>
      </c>
      <c r="S1967">
        <v>12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</row>
    <row r="1968" spans="11:30" x14ac:dyDescent="0.3">
      <c r="K1968" s="287">
        <v>6</v>
      </c>
      <c r="L1968" t="str">
        <v>25-SPLIQ-03502608</v>
      </c>
      <c r="M1968" t="str">
        <v>RC</v>
      </c>
      <c r="N1968" t="str">
        <v>Liqueur</v>
      </c>
      <c r="O1968" t="str">
        <v>Cointreau</v>
      </c>
      <c r="P1968" t="str">
        <v>COT</v>
      </c>
      <c r="Q1968" t="str">
        <v>Cointreau 350ml</v>
      </c>
      <c r="R1968" t="str">
        <v>350ml</v>
      </c>
      <c r="S1968">
        <v>24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</row>
    <row r="1969" spans="11:30" x14ac:dyDescent="0.3">
      <c r="K1969" s="287">
        <v>6</v>
      </c>
      <c r="L1969" t="str">
        <v>25-SPLIQ-07004200</v>
      </c>
      <c r="M1969" t="str">
        <v>RC</v>
      </c>
      <c r="N1969" t="str">
        <v>Liqueur</v>
      </c>
      <c r="O1969" t="str">
        <v>Cointreau</v>
      </c>
      <c r="P1969" t="str">
        <v>COT</v>
      </c>
      <c r="Q1969" t="str">
        <v>Cointreau 700ml</v>
      </c>
      <c r="R1969" t="str">
        <v>700ml</v>
      </c>
      <c r="S1969">
        <v>12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</row>
    <row r="1970" spans="11:30" x14ac:dyDescent="0.3">
      <c r="K1970" s="287">
        <v>6</v>
      </c>
      <c r="L1970" t="str">
        <v>02-SPLIQ-05001661</v>
      </c>
      <c r="M1970" t="str">
        <v>Lucas Bols</v>
      </c>
      <c r="N1970" t="str">
        <v>Liqueur</v>
      </c>
      <c r="O1970" t="str">
        <v>Galliano Espresso</v>
      </c>
      <c r="P1970" t="str">
        <v>GAL</v>
      </c>
      <c r="Q1970" t="str">
        <v>Galliano Espresso Liqueur 500ml</v>
      </c>
      <c r="R1970" t="str">
        <v>500ml</v>
      </c>
      <c r="S1970">
        <v>6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</row>
    <row r="1971" spans="11:30" x14ac:dyDescent="0.3">
      <c r="K1971" s="287">
        <v>6</v>
      </c>
      <c r="L1971" t="str">
        <v>02-SPLIQ-05009501</v>
      </c>
      <c r="M1971" t="str">
        <v>Lucas Bols</v>
      </c>
      <c r="N1971" t="str">
        <v>Liqueur</v>
      </c>
      <c r="O1971" t="str">
        <v>Galliano Vanilla</v>
      </c>
      <c r="P1971" t="str">
        <v>GAL</v>
      </c>
      <c r="Q1971" t="str">
        <v>Galliano Vanilla Liqueur 500ml</v>
      </c>
      <c r="R1971" t="str">
        <v>500ml</v>
      </c>
      <c r="S1971">
        <v>6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</row>
    <row r="1972" spans="11:30" x14ac:dyDescent="0.3">
      <c r="K1972" s="287">
        <v>6</v>
      </c>
      <c r="L1972" t="str">
        <v>02-SPLIQ-07009594</v>
      </c>
      <c r="M1972" t="str">
        <v>Lucas Bols</v>
      </c>
      <c r="N1972" t="str">
        <v>Liqueur</v>
      </c>
      <c r="O1972" t="str">
        <v>Galliano Vanilla</v>
      </c>
      <c r="P1972" t="str">
        <v>GAL</v>
      </c>
      <c r="Q1972" t="str">
        <v>Galliano Vanilla Liqueur 700ml</v>
      </c>
      <c r="R1972" t="str">
        <v>700ml</v>
      </c>
      <c r="S1972">
        <v>6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</row>
    <row r="1973" spans="11:30" x14ac:dyDescent="0.3">
      <c r="K1973" s="287">
        <v>6</v>
      </c>
      <c r="L1973" t="str">
        <v>09-SPLIQ-07009136</v>
      </c>
      <c r="M1973" t="str">
        <v>Lucas Bols</v>
      </c>
      <c r="N1973" t="str">
        <v>Liqueur</v>
      </c>
      <c r="O1973" t="str">
        <v>Vaccari Sambuca</v>
      </c>
      <c r="P1973" t="str">
        <v>VAC</v>
      </c>
      <c r="Q1973" t="str">
        <v>Vaccari Sambuca</v>
      </c>
      <c r="R1973" t="str">
        <v>700ml</v>
      </c>
      <c r="S1973">
        <v>6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</row>
    <row r="1974" spans="11:30" x14ac:dyDescent="0.3">
      <c r="K1974" s="287">
        <v>6</v>
      </c>
      <c r="L1974" t="str">
        <v>44-SPLIQ-07000397</v>
      </c>
      <c r="M1974" t="str">
        <v>Campari</v>
      </c>
      <c r="N1974" t="str">
        <v>Liqueur</v>
      </c>
      <c r="O1974" t="str">
        <v>Frangelico</v>
      </c>
      <c r="P1974" t="str">
        <v>FRG</v>
      </c>
      <c r="Q1974" t="str">
        <v>Frangelico</v>
      </c>
      <c r="R1974" t="str">
        <v>700ml</v>
      </c>
      <c r="S1974">
        <v>12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</row>
    <row r="1975" spans="11:30" x14ac:dyDescent="0.3">
      <c r="K1975" s="287">
        <v>6</v>
      </c>
      <c r="L1975" t="str">
        <v>09-SPLIQ-07001757</v>
      </c>
      <c r="M1975" t="str">
        <v>Lucas Bols</v>
      </c>
      <c r="N1975" t="str">
        <v>Liqueur</v>
      </c>
      <c r="O1975" t="str">
        <v>Passoa</v>
      </c>
      <c r="P1975" t="str">
        <v>PSO</v>
      </c>
      <c r="Q1975" t="str">
        <v>Passoa Liqueur</v>
      </c>
      <c r="R1975" t="str">
        <v>700ml</v>
      </c>
      <c r="S1975">
        <v>6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</row>
    <row r="1976" spans="11:30" x14ac:dyDescent="0.3">
      <c r="K1976" s="287">
        <v>6</v>
      </c>
      <c r="L1976" t="str">
        <v>68-SPLIQ-10002002</v>
      </c>
      <c r="M1976" t="str">
        <v>Campari</v>
      </c>
      <c r="N1976" t="str">
        <v>Liqueur</v>
      </c>
      <c r="O1976" t="str">
        <v>X-Rated</v>
      </c>
      <c r="P1976" t="str">
        <v>XRT</v>
      </c>
      <c r="Q1976" t="str">
        <v>X-Rated Fusion Liqueur</v>
      </c>
      <c r="R1976" t="str">
        <v>1000ml</v>
      </c>
      <c r="S1976">
        <v>6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</row>
    <row r="1977" spans="11:30" x14ac:dyDescent="0.3">
      <c r="K1977" s="287">
        <v>6</v>
      </c>
      <c r="L1977" t="str">
        <v>01-SPLIQ-07006625</v>
      </c>
      <c r="M1977" t="str">
        <v>Lucas Bols</v>
      </c>
      <c r="N1977" t="str">
        <v>Liqueur</v>
      </c>
      <c r="O1977" t="str">
        <v>Bols Liqueur</v>
      </c>
      <c r="P1977" t="str">
        <v>BOL</v>
      </c>
      <c r="Q1977" t="str">
        <v>Bols Amaretto</v>
      </c>
      <c r="R1977" t="str">
        <v>700ml</v>
      </c>
      <c r="S1977">
        <v>6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</row>
    <row r="1978" spans="11:30" x14ac:dyDescent="0.3">
      <c r="K1978" s="287">
        <v>6</v>
      </c>
      <c r="L1978" t="str">
        <v>01-SPLIQ-07006632</v>
      </c>
      <c r="M1978" t="str">
        <v>Lucas Bols</v>
      </c>
      <c r="N1978" t="str">
        <v>Liqueur</v>
      </c>
      <c r="O1978" t="str">
        <v>Bols Liqueur</v>
      </c>
      <c r="P1978" t="str">
        <v>BOL</v>
      </c>
      <c r="Q1978" t="str">
        <v>Bols Apricot Brandy</v>
      </c>
      <c r="R1978" t="str">
        <v>700ml</v>
      </c>
      <c r="S1978">
        <v>6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</row>
    <row r="1979" spans="11:30" x14ac:dyDescent="0.3">
      <c r="K1979" s="287">
        <v>6</v>
      </c>
      <c r="L1979" t="str">
        <v>01-SPLIQ-07006694</v>
      </c>
      <c r="M1979" t="str">
        <v>Lucas Bols</v>
      </c>
      <c r="N1979" t="str">
        <v>Liqueur</v>
      </c>
      <c r="O1979" t="str">
        <v>Bols Liqueur</v>
      </c>
      <c r="P1979" t="str">
        <v>BOL</v>
      </c>
      <c r="Q1979" t="str">
        <v>Bols Banana</v>
      </c>
      <c r="R1979" t="str">
        <v>700ml</v>
      </c>
      <c r="S1979">
        <v>6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</row>
    <row r="1980" spans="11:30" x14ac:dyDescent="0.3">
      <c r="K1980" s="287">
        <v>6</v>
      </c>
      <c r="L1980" t="str">
        <v>01-SPLIQ-07006656</v>
      </c>
      <c r="M1980" t="str">
        <v>Lucas Bols</v>
      </c>
      <c r="N1980" t="str">
        <v>Liqueur</v>
      </c>
      <c r="O1980" t="str">
        <v>Bols Liqueur</v>
      </c>
      <c r="P1980" t="str">
        <v>BOL</v>
      </c>
      <c r="Q1980" t="str">
        <v>Bols Blue Curacao</v>
      </c>
      <c r="R1980" t="str">
        <v>700ml</v>
      </c>
      <c r="S1980">
        <v>6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</row>
    <row r="1981" spans="11:30" x14ac:dyDescent="0.3">
      <c r="K1981" s="287">
        <v>6</v>
      </c>
      <c r="L1981" t="str">
        <v>01-SPLIQ-07006717</v>
      </c>
      <c r="M1981" t="str">
        <v>Lucas Bols</v>
      </c>
      <c r="N1981" t="str">
        <v>Liqueur</v>
      </c>
      <c r="O1981" t="str">
        <v>Bols Liqueur</v>
      </c>
      <c r="P1981" t="str">
        <v>BOL</v>
      </c>
      <c r="Q1981" t="str">
        <v>Bols Cacao Brown</v>
      </c>
      <c r="R1981" t="str">
        <v>700ml</v>
      </c>
      <c r="S1981">
        <v>6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</row>
    <row r="1982" spans="11:30" x14ac:dyDescent="0.3">
      <c r="K1982" s="287">
        <v>6</v>
      </c>
      <c r="L1982" t="str">
        <v>01-SPLIQ-07006724</v>
      </c>
      <c r="M1982" t="str">
        <v>Lucas Bols</v>
      </c>
      <c r="N1982" t="str">
        <v>Liqueur</v>
      </c>
      <c r="O1982" t="str">
        <v>Bols Liqueur</v>
      </c>
      <c r="P1982" t="str">
        <v>BOL</v>
      </c>
      <c r="Q1982" t="str">
        <v>Bols Cacao White</v>
      </c>
      <c r="R1982" t="str">
        <v>700ml</v>
      </c>
      <c r="S1982">
        <v>6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</row>
    <row r="1983" spans="11:30" x14ac:dyDescent="0.3">
      <c r="K1983" s="287">
        <v>6</v>
      </c>
      <c r="L1983" t="str">
        <v>01-SPLIQ-07006663</v>
      </c>
      <c r="M1983" t="str">
        <v>Lucas Bols</v>
      </c>
      <c r="N1983" t="str">
        <v>Liqueur</v>
      </c>
      <c r="O1983" t="str">
        <v>Bols Liqueur</v>
      </c>
      <c r="P1983" t="str">
        <v>BOL</v>
      </c>
      <c r="Q1983" t="str">
        <v>Bols Cherry Brandy</v>
      </c>
      <c r="R1983" t="str">
        <v>700ml</v>
      </c>
      <c r="S1983">
        <v>6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</row>
    <row r="1984" spans="11:30" x14ac:dyDescent="0.3">
      <c r="K1984" s="287">
        <v>6</v>
      </c>
      <c r="L1984" t="str">
        <v>01-SPLIQ-07006700</v>
      </c>
      <c r="M1984" t="str">
        <v>Lucas Bols</v>
      </c>
      <c r="N1984" t="str">
        <v>Liqueur</v>
      </c>
      <c r="O1984" t="str">
        <v>Bols Liqueur</v>
      </c>
      <c r="P1984" t="str">
        <v>BOL</v>
      </c>
      <c r="Q1984" t="str">
        <v>Bols Crème De Cassis</v>
      </c>
      <c r="R1984" t="str">
        <v>700ml</v>
      </c>
      <c r="S1984">
        <v>6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</row>
    <row r="1985" spans="11:30" x14ac:dyDescent="0.3">
      <c r="K1985" s="287">
        <v>6</v>
      </c>
      <c r="L1985" t="str">
        <v>01-SPLIQ-07006731</v>
      </c>
      <c r="M1985" t="str">
        <v>Lucas Bols</v>
      </c>
      <c r="N1985" t="str">
        <v>Liqueur</v>
      </c>
      <c r="O1985" t="str">
        <v>Bols Liqueur</v>
      </c>
      <c r="P1985" t="str">
        <v>BOL</v>
      </c>
      <c r="Q1985" t="str">
        <v>Bols Dry Orange</v>
      </c>
      <c r="R1985" t="str">
        <v>700ml</v>
      </c>
      <c r="S1985">
        <v>6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</row>
    <row r="1986" spans="11:30" x14ac:dyDescent="0.3">
      <c r="K1986" s="287">
        <v>6</v>
      </c>
      <c r="L1986" t="str">
        <v>01-SPLIQ-07002897</v>
      </c>
      <c r="M1986" t="str">
        <v>Lucas Bols</v>
      </c>
      <c r="N1986" t="str">
        <v>Liqueur</v>
      </c>
      <c r="O1986" t="str">
        <v>Bols Liqueur</v>
      </c>
      <c r="P1986" t="str">
        <v>BOL</v>
      </c>
      <c r="Q1986" t="str">
        <v>Bols Elderflower</v>
      </c>
      <c r="R1986" t="str">
        <v>700ml</v>
      </c>
      <c r="S1986">
        <v>6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</row>
    <row r="1987" spans="11:30" x14ac:dyDescent="0.3">
      <c r="K1987" s="287">
        <v>6</v>
      </c>
      <c r="L1987" t="str">
        <v>01-SPLIQ-07006786</v>
      </c>
      <c r="M1987" t="str">
        <v>Lucas Bols</v>
      </c>
      <c r="N1987" t="str">
        <v>Liqueur</v>
      </c>
      <c r="O1987" t="str">
        <v>Bols Liqueur</v>
      </c>
      <c r="P1987" t="str">
        <v>BOL</v>
      </c>
      <c r="Q1987" t="str">
        <v>Bols Lychee</v>
      </c>
      <c r="R1987" t="str">
        <v>700ml</v>
      </c>
      <c r="S1987">
        <v>6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</row>
    <row r="1988" spans="11:30" x14ac:dyDescent="0.3">
      <c r="K1988" s="287">
        <v>6</v>
      </c>
      <c r="L1988" t="str">
        <v>01-SPLIQ-07006809</v>
      </c>
      <c r="M1988" t="str">
        <v>Lucas Bols</v>
      </c>
      <c r="N1988" t="str">
        <v>Liqueur</v>
      </c>
      <c r="O1988" t="str">
        <v>Bols Liqueur</v>
      </c>
      <c r="P1988" t="str">
        <v>BOL</v>
      </c>
      <c r="Q1988" t="str">
        <v>Bols Melon</v>
      </c>
      <c r="R1988" t="str">
        <v>700ml</v>
      </c>
      <c r="S1988">
        <v>6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</row>
    <row r="1989" spans="11:30" x14ac:dyDescent="0.3">
      <c r="K1989" s="287">
        <v>6</v>
      </c>
      <c r="L1989" t="str">
        <v>01-SPLIQ-07006830</v>
      </c>
      <c r="M1989" t="str">
        <v>Lucas Bols</v>
      </c>
      <c r="N1989" t="str">
        <v>Liqueur</v>
      </c>
      <c r="O1989" t="str">
        <v>Bols Liqueur</v>
      </c>
      <c r="P1989" t="str">
        <v>BOL</v>
      </c>
      <c r="Q1989" t="str">
        <v>Bols Peach</v>
      </c>
      <c r="R1989" t="str">
        <v>700ml</v>
      </c>
      <c r="S1989">
        <v>6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</row>
    <row r="1990" spans="11:30" x14ac:dyDescent="0.3">
      <c r="K1990" s="287">
        <v>6</v>
      </c>
      <c r="L1990" t="str">
        <v>01-SPLIQ-07009408</v>
      </c>
      <c r="M1990" t="str">
        <v>Lucas Bols</v>
      </c>
      <c r="N1990" t="str">
        <v>Liqueur</v>
      </c>
      <c r="O1990" t="str">
        <v>Bols Liqueur</v>
      </c>
      <c r="P1990" t="str">
        <v>BOL</v>
      </c>
      <c r="Q1990" t="str">
        <v>Bols Peppermint Green</v>
      </c>
      <c r="R1990" t="str">
        <v>700ml</v>
      </c>
      <c r="S1990">
        <v>6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</row>
    <row r="1991" spans="11:30" x14ac:dyDescent="0.3">
      <c r="K1991" s="287">
        <v>6</v>
      </c>
      <c r="L1991" t="str">
        <v>01-SPLIQ-07009334</v>
      </c>
      <c r="M1991" t="str">
        <v>Lucas Bols</v>
      </c>
      <c r="N1991" t="str">
        <v>Liqueur</v>
      </c>
      <c r="O1991" t="str">
        <v>Bols Liqueur</v>
      </c>
      <c r="P1991" t="str">
        <v>BOL</v>
      </c>
      <c r="Q1991" t="str">
        <v>Bols Sour Apple</v>
      </c>
      <c r="R1991" t="str">
        <v>700ml</v>
      </c>
      <c r="S1991">
        <v>6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</row>
    <row r="1992" spans="11:30" x14ac:dyDescent="0.3">
      <c r="K1992" s="287">
        <v>6</v>
      </c>
      <c r="L1992" t="str">
        <v>01-SPLIQ-07006885</v>
      </c>
      <c r="M1992" t="str">
        <v>Lucas Bols</v>
      </c>
      <c r="N1992" t="str">
        <v>Liqueur</v>
      </c>
      <c r="O1992" t="str">
        <v>Bols Liqueur</v>
      </c>
      <c r="P1992" t="str">
        <v>BOL</v>
      </c>
      <c r="Q1992" t="str">
        <v>Bols Strawberry</v>
      </c>
      <c r="R1992" t="str">
        <v>700ml</v>
      </c>
      <c r="S1992">
        <v>6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</row>
    <row r="1993" spans="11:30" x14ac:dyDescent="0.3">
      <c r="K1993" s="287">
        <v>6</v>
      </c>
      <c r="L1993" t="str">
        <v>01-SPLIQ-07002941</v>
      </c>
      <c r="M1993" t="str">
        <v>Lucas Bols</v>
      </c>
      <c r="N1993" t="str">
        <v>Liqueur</v>
      </c>
      <c r="O1993" t="str">
        <v>Bols Liqueur</v>
      </c>
      <c r="P1993" t="str">
        <v>BOL</v>
      </c>
      <c r="Q1993" t="str">
        <v>Bols Triple Sec</v>
      </c>
      <c r="R1993" t="str">
        <v>700ml</v>
      </c>
      <c r="S1993">
        <v>6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</row>
    <row r="1994" spans="11:30" x14ac:dyDescent="0.3">
      <c r="K1994" s="287">
        <v>6</v>
      </c>
      <c r="L1994" t="str">
        <v>01-SPLIQ-07002551</v>
      </c>
      <c r="M1994" t="str">
        <v>Lucas Bols</v>
      </c>
      <c r="N1994" t="str">
        <v>Liqueur</v>
      </c>
      <c r="O1994" t="str">
        <v>Bols Liqueur</v>
      </c>
      <c r="P1994" t="str">
        <v>BOL</v>
      </c>
      <c r="Q1994" t="str">
        <v>Bols Brown Cream</v>
      </c>
      <c r="R1994" t="str">
        <v>700ml</v>
      </c>
      <c r="S1994">
        <v>6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</row>
    <row r="1995" spans="11:30" x14ac:dyDescent="0.3">
      <c r="K1995" s="287">
        <v>6</v>
      </c>
      <c r="L1995" t="str">
        <v>31-SPLIQ-07000575</v>
      </c>
      <c r="M1995" t="str">
        <v>Campari</v>
      </c>
      <c r="N1995" t="str">
        <v>Aperitif &amp; Bitters</v>
      </c>
      <c r="O1995" t="str">
        <v>Aperol</v>
      </c>
      <c r="P1995" t="str">
        <v>APR</v>
      </c>
      <c r="Q1995" t="str">
        <v>Aperol 700ml</v>
      </c>
      <c r="R1995" t="str">
        <v>700ml</v>
      </c>
      <c r="S1995">
        <v>6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</row>
    <row r="1996" spans="11:30" x14ac:dyDescent="0.3">
      <c r="K1996" s="287">
        <v>6</v>
      </c>
      <c r="L1996" t="str">
        <v>31-SPLIQ-10000278</v>
      </c>
      <c r="M1996" t="str">
        <v>Campari</v>
      </c>
      <c r="N1996" t="str">
        <v>Aperitif &amp; Bitters</v>
      </c>
      <c r="O1996" t="str">
        <v>Aperol</v>
      </c>
      <c r="P1996" t="str">
        <v>APR</v>
      </c>
      <c r="Q1996" t="str">
        <v>Aperol 1L</v>
      </c>
      <c r="R1996" t="str">
        <v>1000ml</v>
      </c>
      <c r="S1996">
        <v>6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</row>
    <row r="1997" spans="11:30" x14ac:dyDescent="0.3">
      <c r="K1997" s="287">
        <v>6</v>
      </c>
      <c r="L1997" t="str">
        <v>32-SPLIQ-02001054</v>
      </c>
      <c r="M1997" t="str">
        <v>Campari</v>
      </c>
      <c r="N1997" t="str">
        <v>Aperitif &amp; Bitters</v>
      </c>
      <c r="O1997" t="str">
        <v>Campari</v>
      </c>
      <c r="P1997" t="str">
        <v>CAM</v>
      </c>
      <c r="Q1997" t="str">
        <v>Campari 25% 200ml</v>
      </c>
      <c r="R1997" t="str">
        <v>200ml</v>
      </c>
      <c r="S1997">
        <v>24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</row>
    <row r="1998" spans="11:30" x14ac:dyDescent="0.3">
      <c r="K1998" s="287">
        <v>6</v>
      </c>
      <c r="L1998" t="str">
        <v>32-SPLIQ-07501402</v>
      </c>
      <c r="M1998" t="str">
        <v>Campari</v>
      </c>
      <c r="N1998" t="str">
        <v>Aperitif &amp; Bitters</v>
      </c>
      <c r="O1998" t="str">
        <v>Campari</v>
      </c>
      <c r="P1998" t="str">
        <v>CAM</v>
      </c>
      <c r="Q1998" t="str">
        <v>Campari 25% 750ml</v>
      </c>
      <c r="R1998" t="str">
        <v>750ml</v>
      </c>
      <c r="S1998">
        <v>12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</row>
    <row r="1999" spans="11:30" x14ac:dyDescent="0.3">
      <c r="K1999" s="287">
        <v>6</v>
      </c>
      <c r="L1999" t="str">
        <v>32-SPLIQ-10001006</v>
      </c>
      <c r="M1999" t="str">
        <v>Campari</v>
      </c>
      <c r="N1999" t="str">
        <v>Aperitif &amp; Bitters</v>
      </c>
      <c r="O1999" t="str">
        <v>Campari</v>
      </c>
      <c r="P1999" t="str">
        <v>CAM</v>
      </c>
      <c r="Q1999" t="str">
        <v>Campari 25% 1L</v>
      </c>
      <c r="R1999" t="str">
        <v>1000ml</v>
      </c>
      <c r="S1999">
        <v>12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</row>
    <row r="2000" spans="11:30" x14ac:dyDescent="0.3">
      <c r="K2000" s="287">
        <v>6</v>
      </c>
      <c r="L2000" t="str">
        <v>32-SPLIQ-05001051</v>
      </c>
      <c r="M2000" t="str">
        <v>Campari</v>
      </c>
      <c r="N2000" t="str">
        <v>Aperitif &amp; Bitters</v>
      </c>
      <c r="O2000" t="str">
        <v>Campari</v>
      </c>
      <c r="P2000" t="str">
        <v>CAM</v>
      </c>
      <c r="Q2000" t="str">
        <v>Campari Negroni RTE</v>
      </c>
      <c r="R2000" t="str">
        <v>500ml</v>
      </c>
      <c r="S2000">
        <v>12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</row>
    <row r="2001" spans="11:30" x14ac:dyDescent="0.3">
      <c r="K2001" s="287">
        <v>6</v>
      </c>
      <c r="L2001" t="str">
        <v>32-SPLIQ-10000969</v>
      </c>
      <c r="M2001" t="str">
        <v>Campari</v>
      </c>
      <c r="N2001" t="str">
        <v>Aperitif &amp; Bitters</v>
      </c>
      <c r="O2001" t="str">
        <v>Campari</v>
      </c>
      <c r="P2001" t="str">
        <v>CAM</v>
      </c>
      <c r="Q2001" t="str">
        <v>Campari Cask Tales Bourbon Barrels</v>
      </c>
      <c r="R2001" t="str">
        <v>1000ml</v>
      </c>
      <c r="S2001">
        <v>6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</row>
    <row r="2002" spans="11:30" x14ac:dyDescent="0.3">
      <c r="K2002" s="287">
        <v>6</v>
      </c>
      <c r="L2002" t="str">
        <v>36-SPLIQ-07003805</v>
      </c>
      <c r="M2002" t="str">
        <v>Campari</v>
      </c>
      <c r="N2002" t="str">
        <v>Aperitif &amp; Bitters</v>
      </c>
      <c r="O2002" t="str">
        <v>Averna</v>
      </c>
      <c r="P2002" t="str">
        <v>AVN</v>
      </c>
      <c r="Q2002" t="str">
        <v>Amaro Averna 29%</v>
      </c>
      <c r="R2002" t="str">
        <v>700ml</v>
      </c>
      <c r="S2002">
        <v>6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</row>
    <row r="2003" spans="11:30" x14ac:dyDescent="0.3">
      <c r="K2003" s="287">
        <v>6</v>
      </c>
      <c r="L2003" t="str">
        <v>38-SPLIQ-07001067</v>
      </c>
      <c r="M2003" t="str">
        <v>Campari</v>
      </c>
      <c r="N2003" t="str">
        <v>Aperitif &amp; Bitters</v>
      </c>
      <c r="O2003" t="str">
        <v>Braulio</v>
      </c>
      <c r="P2003" t="str">
        <v>BRA</v>
      </c>
      <c r="Q2003" t="str">
        <v>Braulio Bormio Amaro Alpino 21%</v>
      </c>
      <c r="R2003" t="str">
        <v>700ml</v>
      </c>
      <c r="S2003">
        <v>6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</row>
    <row r="2004" spans="11:30" x14ac:dyDescent="0.3">
      <c r="K2004" s="287">
        <v>6</v>
      </c>
      <c r="L2004" t="str">
        <v>43-SPLIQ-07000074</v>
      </c>
      <c r="M2004" t="str">
        <v>Campari</v>
      </c>
      <c r="N2004" t="str">
        <v>Aperitif &amp; Bitters</v>
      </c>
      <c r="O2004" t="str">
        <v>Cynar</v>
      </c>
      <c r="P2004" t="str">
        <v>CYN</v>
      </c>
      <c r="Q2004" t="str">
        <v>Cynar 16.5%</v>
      </c>
      <c r="R2004" t="str">
        <v>700ml</v>
      </c>
      <c r="S2004">
        <v>6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</row>
    <row r="2005" spans="11:30" x14ac:dyDescent="0.3">
      <c r="K2005" s="287">
        <v>6</v>
      </c>
      <c r="L2005" t="str">
        <v>42-SPVER-10000846</v>
      </c>
      <c r="M2005" t="str">
        <v>Campari</v>
      </c>
      <c r="N2005" t="str">
        <v>Vermouth</v>
      </c>
      <c r="O2005" t="str">
        <v>Cinzano</v>
      </c>
      <c r="P2005" t="str">
        <v>CZV</v>
      </c>
      <c r="Q2005" t="str">
        <v>Cinzano Vermouth Rosso 1L</v>
      </c>
      <c r="R2005" t="str">
        <v>1000ml</v>
      </c>
      <c r="S2005">
        <v>12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</row>
    <row r="2006" spans="11:30" x14ac:dyDescent="0.3">
      <c r="K2006" s="287">
        <v>6</v>
      </c>
      <c r="L2006" t="str">
        <v>42-SPVER-07501423</v>
      </c>
      <c r="M2006" t="str">
        <v>Campari</v>
      </c>
      <c r="N2006" t="str">
        <v>Vermouth</v>
      </c>
      <c r="O2006" t="str">
        <v>Cinzano</v>
      </c>
      <c r="P2006" t="str">
        <v>CZV</v>
      </c>
      <c r="Q2006" t="str">
        <v>Cinzano Vermouth Rosso</v>
      </c>
      <c r="R2006" t="str">
        <v>750ml</v>
      </c>
      <c r="S2006">
        <v>12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</row>
    <row r="2007" spans="11:30" x14ac:dyDescent="0.3">
      <c r="K2007" s="287">
        <v>6</v>
      </c>
      <c r="L2007" t="str">
        <v>42-SPVER-07501416</v>
      </c>
      <c r="M2007" t="str">
        <v>Campari</v>
      </c>
      <c r="N2007" t="str">
        <v>Vermouth</v>
      </c>
      <c r="O2007" t="str">
        <v>Cinzano</v>
      </c>
      <c r="P2007" t="str">
        <v>CZV</v>
      </c>
      <c r="Q2007" t="str">
        <v>Cinzano Vermouth Bianco</v>
      </c>
      <c r="R2007" t="str">
        <v>750ml</v>
      </c>
      <c r="S2007">
        <v>12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</row>
    <row r="2008" spans="11:30" x14ac:dyDescent="0.3">
      <c r="K2008" s="287">
        <v>6</v>
      </c>
      <c r="L2008" t="str">
        <v>42-SPVER-07502734</v>
      </c>
      <c r="M2008" t="str">
        <v>Campari</v>
      </c>
      <c r="N2008" t="str">
        <v>Vermouth</v>
      </c>
      <c r="O2008" t="str">
        <v>Cinzano</v>
      </c>
      <c r="P2008" t="str">
        <v>CZV</v>
      </c>
      <c r="Q2008" t="str">
        <v>Cinzano Vermouth Extra Dry</v>
      </c>
      <c r="R2008" t="str">
        <v>750ml</v>
      </c>
      <c r="S2008">
        <v>12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</row>
    <row r="2009" spans="11:30" x14ac:dyDescent="0.3">
      <c r="K2009" s="287">
        <v>6</v>
      </c>
      <c r="L2009" t="str">
        <v>42-SPVER-10005810</v>
      </c>
      <c r="M2009" t="str">
        <v>Campari</v>
      </c>
      <c r="N2009" t="str">
        <v>Vermouth</v>
      </c>
      <c r="O2009" t="str">
        <v>Cinzano</v>
      </c>
      <c r="P2009" t="str">
        <v>CZV</v>
      </c>
      <c r="Q2009" t="str">
        <v>Cinzano 1757 Vermouth Rosso</v>
      </c>
      <c r="R2009" t="str">
        <v>1000ml</v>
      </c>
      <c r="S2009">
        <v>6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</row>
    <row r="2010" spans="11:30" x14ac:dyDescent="0.3">
      <c r="K2010" s="287">
        <v>6</v>
      </c>
      <c r="L2010" t="str">
        <v>42-SPVER-10005834</v>
      </c>
      <c r="M2010" t="str">
        <v>Campari</v>
      </c>
      <c r="N2010" t="str">
        <v>Vermouth</v>
      </c>
      <c r="O2010" t="str">
        <v>Cinzano</v>
      </c>
      <c r="P2010" t="str">
        <v>CZV</v>
      </c>
      <c r="Q2010" t="str">
        <v>Cinzano 1757 Vermouth Extra Dry</v>
      </c>
      <c r="R2010" t="str">
        <v>1000ml</v>
      </c>
      <c r="S2010">
        <v>6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</row>
    <row r="2011" spans="11:30" x14ac:dyDescent="0.3">
      <c r="K2011" s="287">
        <v>6</v>
      </c>
      <c r="L2011" t="str">
        <v>42-SPVER-10005896</v>
      </c>
      <c r="M2011" t="str">
        <v>Campari</v>
      </c>
      <c r="N2011" t="str">
        <v>Vermouth</v>
      </c>
      <c r="O2011" t="str">
        <v>Cinzano</v>
      </c>
      <c r="P2011" t="str">
        <v>CZV</v>
      </c>
      <c r="Q2011" t="str">
        <v>Cinzano Bottega Rosso 1757</v>
      </c>
      <c r="R2011" t="str">
        <v>1000ml</v>
      </c>
      <c r="S2011">
        <v>6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</row>
    <row r="2012" spans="11:30" x14ac:dyDescent="0.3">
      <c r="K2012" s="287">
        <v>6</v>
      </c>
      <c r="L2012" t="str">
        <v>42-SPVER-10005909</v>
      </c>
      <c r="M2012" t="str">
        <v>Campari</v>
      </c>
      <c r="N2012" t="str">
        <v>Vermouth</v>
      </c>
      <c r="O2012" t="str">
        <v>Cinzano</v>
      </c>
      <c r="P2012" t="str">
        <v>CZV</v>
      </c>
      <c r="Q2012" t="str">
        <v>Cinzano Bottega Extra Dry 1757</v>
      </c>
      <c r="R2012" t="str">
        <v>1000ml</v>
      </c>
      <c r="S2012">
        <v>6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</row>
    <row r="2013" spans="11:30" x14ac:dyDescent="0.3">
      <c r="K2013" s="287">
        <v>6</v>
      </c>
      <c r="L2013" t="str">
        <v>42-SPSPA-07505292</v>
      </c>
      <c r="M2013" t="str">
        <v>Campari</v>
      </c>
      <c r="N2013" t="str">
        <v>Sparkling</v>
      </c>
      <c r="O2013" t="str">
        <v>Cinzano</v>
      </c>
      <c r="P2013" t="str">
        <v>CZV</v>
      </c>
      <c r="Q2013" t="str">
        <v>Cinzano Prosecco</v>
      </c>
      <c r="R2013" t="str">
        <v>750ml</v>
      </c>
      <c r="S2013">
        <v>6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</row>
    <row r="2014" spans="11:30" x14ac:dyDescent="0.3">
      <c r="K2014" s="287">
        <v>6</v>
      </c>
      <c r="L2014" t="str">
        <v>42-SPSPA-07500969</v>
      </c>
      <c r="M2014" t="str">
        <v>Campari</v>
      </c>
      <c r="N2014" t="str">
        <v>Sparkling</v>
      </c>
      <c r="O2014" t="str">
        <v>Cinzano</v>
      </c>
      <c r="P2014" t="str">
        <v>CZS</v>
      </c>
      <c r="Q2014" t="str">
        <v>Cinzano Pinot Chardonnay</v>
      </c>
      <c r="R2014" t="str">
        <v>750ml</v>
      </c>
      <c r="S2014">
        <v>6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</row>
    <row r="2015" spans="11:30" x14ac:dyDescent="0.3">
      <c r="K2015" s="287">
        <v>6</v>
      </c>
      <c r="L2015" t="str">
        <v>42-SPSPA-07500938</v>
      </c>
      <c r="M2015" t="str">
        <v>Campari</v>
      </c>
      <c r="N2015" t="str">
        <v>Sparkling</v>
      </c>
      <c r="O2015" t="str">
        <v>Cinzano</v>
      </c>
      <c r="P2015" t="str">
        <v>CZS</v>
      </c>
      <c r="Q2015" t="str">
        <v>Gran Cinzano Dolce</v>
      </c>
      <c r="R2015" t="str">
        <v>750ml</v>
      </c>
      <c r="S2015">
        <v>6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</row>
    <row r="2016" spans="11:30" x14ac:dyDescent="0.3">
      <c r="K2016" s="287">
        <v>6</v>
      </c>
      <c r="L2016" t="str">
        <v>42-WISPA-07500884</v>
      </c>
      <c r="M2016" t="str">
        <v>Campari</v>
      </c>
      <c r="N2016" t="str">
        <v>Sparkling</v>
      </c>
      <c r="O2016" t="str">
        <v>Cinzano</v>
      </c>
      <c r="P2016" t="str">
        <v>CZS</v>
      </c>
      <c r="Q2016" t="str">
        <v>Cinzano Asti Sparkling Wine</v>
      </c>
      <c r="R2016" t="str">
        <v>750ml</v>
      </c>
      <c r="S2016">
        <v>6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</row>
    <row r="2017" spans="11:30" x14ac:dyDescent="0.3">
      <c r="K2017" s="287">
        <v>6</v>
      </c>
      <c r="L2017" t="str">
        <v>42-WISPA-07506398</v>
      </c>
      <c r="M2017" t="str">
        <v>Campari</v>
      </c>
      <c r="N2017" t="str">
        <v>Sparkling</v>
      </c>
      <c r="O2017" t="str">
        <v>Cinzano</v>
      </c>
      <c r="P2017" t="str">
        <v>CZS</v>
      </c>
      <c r="Q2017" t="str">
        <v>Cinzano Rose Edition Sparkling Wine</v>
      </c>
      <c r="R2017" t="str">
        <v>750ml</v>
      </c>
      <c r="S2017">
        <v>6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</row>
    <row r="2018" spans="11:30" x14ac:dyDescent="0.3">
      <c r="K2018" s="287">
        <v>6</v>
      </c>
      <c r="L2018" t="str">
        <v>42-WISPA-07507064</v>
      </c>
      <c r="M2018" t="str">
        <v>Campari</v>
      </c>
      <c r="N2018" t="str">
        <v>Sparkling</v>
      </c>
      <c r="O2018" t="str">
        <v>Cinzano</v>
      </c>
      <c r="P2018" t="str">
        <v>CZS</v>
      </c>
      <c r="Q2018" t="str">
        <v>Cinzano To Spritz Dry Sparkling Wine</v>
      </c>
      <c r="R2018" t="str">
        <v>750ml</v>
      </c>
      <c r="S2018">
        <v>6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</row>
    <row r="2019" spans="11:30" x14ac:dyDescent="0.3">
      <c r="K2019" s="287">
        <v>6</v>
      </c>
      <c r="L2019" t="str">
        <v>52-WISPA-07503752</v>
      </c>
      <c r="M2019" t="str">
        <v>Independent</v>
      </c>
      <c r="N2019" t="str">
        <v>Champagne</v>
      </c>
      <c r="O2019" t="str">
        <v>Pommery</v>
      </c>
      <c r="P2019" t="str">
        <v>POM</v>
      </c>
      <c r="Q2019" t="str">
        <v>Champagne Pommery Brut Royal</v>
      </c>
      <c r="R2019" t="str">
        <v>750ml</v>
      </c>
      <c r="S2019">
        <v>6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</row>
    <row r="2020" spans="11:30" x14ac:dyDescent="0.3">
      <c r="K2020" s="287">
        <v>6</v>
      </c>
      <c r="L2020" t="str">
        <v>52-WISPA-07505976</v>
      </c>
      <c r="M2020" t="str">
        <v>Independent</v>
      </c>
      <c r="N2020" t="str">
        <v>Champagne</v>
      </c>
      <c r="O2020" t="str">
        <v>Pommery</v>
      </c>
      <c r="P2020" t="str">
        <v>POM</v>
      </c>
      <c r="Q2020" t="str">
        <v>Champagne Pommery Brut Rose Royal</v>
      </c>
      <c r="R2020" t="str">
        <v>750ml</v>
      </c>
      <c r="S2020">
        <v>6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</row>
    <row r="2021" spans="11:30" x14ac:dyDescent="0.3">
      <c r="K2021" s="287">
        <v>6</v>
      </c>
      <c r="L2021" t="str">
        <v>52-WISPA-07509036</v>
      </c>
      <c r="M2021" t="str">
        <v>Independent</v>
      </c>
      <c r="N2021" t="str">
        <v>Champagne</v>
      </c>
      <c r="O2021" t="str">
        <v>Pommery</v>
      </c>
      <c r="P2021" t="str">
        <v>POM</v>
      </c>
      <c r="Q2021" t="str">
        <v>Champagne Pommery Royal Blue Sky</v>
      </c>
      <c r="R2021" t="str">
        <v>750ml</v>
      </c>
      <c r="S2021">
        <v>6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</row>
    <row r="2022" spans="11:30" x14ac:dyDescent="0.3">
      <c r="K2022" s="287">
        <v>6</v>
      </c>
      <c r="L2022" t="str">
        <v>52-WISPA-07508039</v>
      </c>
      <c r="M2022" t="str">
        <v>Independent</v>
      </c>
      <c r="N2022" t="str">
        <v>Champagne</v>
      </c>
      <c r="O2022" t="str">
        <v>Pommery</v>
      </c>
      <c r="P2022" t="str">
        <v>POM</v>
      </c>
      <c r="Q2022" t="str">
        <v>Champagne Pommery Cuvee Louise 2004</v>
      </c>
      <c r="R2022" t="str">
        <v>750ml</v>
      </c>
      <c r="S2022">
        <v>6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</row>
    <row r="2023" spans="11:30" x14ac:dyDescent="0.3">
      <c r="K2023" s="287">
        <v>6</v>
      </c>
      <c r="L2023" t="str">
        <v>52-WISPA-15003424</v>
      </c>
      <c r="M2023" t="str">
        <v>Independent</v>
      </c>
      <c r="N2023" t="str">
        <v>Champagne</v>
      </c>
      <c r="O2023" t="str">
        <v>Pommery</v>
      </c>
      <c r="P2023" t="str">
        <v>POM</v>
      </c>
      <c r="Q2023" t="str">
        <v>Champagne Pommery Brut Royal 1.5L</v>
      </c>
      <c r="R2023" t="str">
        <v>1500ml</v>
      </c>
      <c r="S2023">
        <v>6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</row>
    <row r="2024" spans="11:30" x14ac:dyDescent="0.3">
      <c r="K2024" s="287">
        <v>6</v>
      </c>
      <c r="L2024" t="str">
        <v>52-WISPA-30003356</v>
      </c>
      <c r="M2024" t="str">
        <v>Independent</v>
      </c>
      <c r="N2024" t="str">
        <v>Champagne</v>
      </c>
      <c r="O2024" t="str">
        <v>Pommery</v>
      </c>
      <c r="P2024" t="str">
        <v>POM</v>
      </c>
      <c r="Q2024" t="str">
        <v>Champagne Pommery Brut Royal 3L</v>
      </c>
      <c r="R2024" t="str">
        <v>3000ml</v>
      </c>
      <c r="S2024">
        <v>6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</row>
    <row r="2025" spans="11:30" x14ac:dyDescent="0.3">
      <c r="K2025" s="287">
        <v>6</v>
      </c>
      <c r="L2025" t="str">
        <v>52-WISPA-60003325</v>
      </c>
      <c r="M2025" t="str">
        <v>Independent</v>
      </c>
      <c r="N2025" t="str">
        <v>Champagne</v>
      </c>
      <c r="O2025" t="str">
        <v>Pommery</v>
      </c>
      <c r="P2025" t="str">
        <v>POM</v>
      </c>
      <c r="Q2025" t="str">
        <v>Champagne Pommery Brut Royal 6L</v>
      </c>
      <c r="R2025" t="str">
        <v>6000ml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</row>
    <row r="2026" spans="11:30" x14ac:dyDescent="0.3">
      <c r="K2026" s="287">
        <v>6</v>
      </c>
      <c r="L2026" t="str">
        <v>52-WISPA-90003295</v>
      </c>
      <c r="M2026" t="str">
        <v>Independent</v>
      </c>
      <c r="N2026" t="str">
        <v>Champagne</v>
      </c>
      <c r="O2026" t="str">
        <v>Pommery</v>
      </c>
      <c r="P2026" t="str">
        <v>POM</v>
      </c>
      <c r="Q2026" t="str">
        <v>Champagne Pommery Brut Royal 9L</v>
      </c>
      <c r="R2026" t="str">
        <v>9000ml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</row>
    <row r="2027" spans="11:30" x14ac:dyDescent="0.3">
      <c r="K2027" s="287">
        <v>6</v>
      </c>
      <c r="L2027" t="str">
        <v>52-WISPA-07505021</v>
      </c>
      <c r="M2027" t="str">
        <v>Independent</v>
      </c>
      <c r="N2027" t="str">
        <v>Champagne</v>
      </c>
      <c r="O2027" t="str">
        <v>Pommery</v>
      </c>
      <c r="P2027" t="str">
        <v>POM</v>
      </c>
      <c r="Q2027" t="str">
        <v>Champagne Pommery Silver</v>
      </c>
      <c r="R2027" t="str">
        <v>750ml</v>
      </c>
      <c r="S2027">
        <v>6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</row>
    <row r="2028" spans="11:30" x14ac:dyDescent="0.3">
      <c r="K2028" s="287">
        <v>6</v>
      </c>
      <c r="L2028" t="str">
        <v>71-WISPA-07500358</v>
      </c>
      <c r="M2028" t="str">
        <v>RC</v>
      </c>
      <c r="N2028" t="str">
        <v>Champagne</v>
      </c>
      <c r="O2028" t="str">
        <v>Telmont</v>
      </c>
      <c r="P2028" t="str">
        <v>TEL</v>
      </c>
      <c r="Q2028" t="str">
        <v>Champagne Telmont Sans Soufre</v>
      </c>
      <c r="R2028" t="str">
        <v>750ml</v>
      </c>
      <c r="S2028">
        <v>6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</row>
    <row r="2029" spans="11:30" x14ac:dyDescent="0.3">
      <c r="K2029" s="287">
        <v>6</v>
      </c>
      <c r="L2029" t="str">
        <v>71-WISPA-07500655</v>
      </c>
      <c r="M2029" t="str">
        <v>RC</v>
      </c>
      <c r="N2029" t="str">
        <v>Champagne</v>
      </c>
      <c r="O2029" t="str">
        <v>Telmont</v>
      </c>
      <c r="P2029" t="str">
        <v>TEL</v>
      </c>
      <c r="Q2029" t="str">
        <v>Champagne Telmont Vinotheque</v>
      </c>
      <c r="R2029" t="str">
        <v>750ml</v>
      </c>
      <c r="S2029">
        <v>6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</row>
    <row r="2030" spans="11:30" x14ac:dyDescent="0.3">
      <c r="K2030" s="287">
        <v>6</v>
      </c>
      <c r="L2030" t="str">
        <v>71-WISPA-07500631</v>
      </c>
      <c r="M2030" t="str">
        <v>RC</v>
      </c>
      <c r="N2030" t="str">
        <v>Champagne</v>
      </c>
      <c r="O2030" t="str">
        <v>Telmont</v>
      </c>
      <c r="P2030" t="str">
        <v>TEL</v>
      </c>
      <c r="Q2030" t="str">
        <v>Champagne Telmont Blanc De Blancs</v>
      </c>
      <c r="R2030" t="str">
        <v>750ml</v>
      </c>
      <c r="S2030">
        <v>6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</row>
    <row r="2031" spans="11:30" x14ac:dyDescent="0.3">
      <c r="K2031" s="287">
        <v>6</v>
      </c>
      <c r="L2031" t="str">
        <v>71-WISPA-07500617</v>
      </c>
      <c r="M2031" t="str">
        <v>RC</v>
      </c>
      <c r="N2031" t="str">
        <v>Champagne</v>
      </c>
      <c r="O2031" t="str">
        <v>Telmont</v>
      </c>
      <c r="P2031" t="str">
        <v>TEL</v>
      </c>
      <c r="Q2031" t="str">
        <v>Champagne Telmont Reserve Rose</v>
      </c>
      <c r="R2031" t="str">
        <v>750ml</v>
      </c>
      <c r="S2031">
        <v>6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</row>
    <row r="2032" spans="11:30" x14ac:dyDescent="0.3">
      <c r="K2032" s="287">
        <v>6</v>
      </c>
      <c r="L2032" t="str">
        <v>71-WISPA-15000303</v>
      </c>
      <c r="M2032" t="str">
        <v>RC</v>
      </c>
      <c r="N2032" t="str">
        <v>Champagne</v>
      </c>
      <c r="O2032" t="str">
        <v>Telmont</v>
      </c>
      <c r="P2032" t="str">
        <v>TEL</v>
      </c>
      <c r="Q2032" t="str">
        <v>Champagne Telmont Reserve Rose 1.5L</v>
      </c>
      <c r="R2032" t="str">
        <v>1500ml</v>
      </c>
      <c r="S2032">
        <v>3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</row>
    <row r="2033" spans="11:30" x14ac:dyDescent="0.3">
      <c r="K2033" s="287">
        <v>6</v>
      </c>
      <c r="L2033" t="str">
        <v>71-WISPA-07500211</v>
      </c>
      <c r="M2033" t="str">
        <v>RC</v>
      </c>
      <c r="N2033" t="str">
        <v>Champagne</v>
      </c>
      <c r="O2033" t="str">
        <v>Telmont</v>
      </c>
      <c r="P2033" t="str">
        <v>TEL</v>
      </c>
      <c r="Q2033" t="str">
        <v>Champagne Telmont Reserve Brut</v>
      </c>
      <c r="R2033" t="str">
        <v>750ml</v>
      </c>
      <c r="S2033">
        <v>6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</row>
    <row r="2034" spans="11:30" x14ac:dyDescent="0.3">
      <c r="K2034" s="287">
        <v>6</v>
      </c>
      <c r="L2034" t="str">
        <v>71-WISPA-15000297</v>
      </c>
      <c r="M2034" t="str">
        <v>RC</v>
      </c>
      <c r="N2034" t="str">
        <v>Champagne</v>
      </c>
      <c r="O2034" t="str">
        <v>Telmont</v>
      </c>
      <c r="P2034" t="str">
        <v>TEL</v>
      </c>
      <c r="Q2034" t="str">
        <v>Champagne Telmont Reserve Brut 1.5L</v>
      </c>
      <c r="R2034" t="str">
        <v>1500ml</v>
      </c>
      <c r="S2034">
        <v>3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</row>
    <row r="2035" spans="11:30" x14ac:dyDescent="0.3">
      <c r="K2035" s="287">
        <v>6</v>
      </c>
      <c r="L2035" t="str">
        <v>71-WISPA-30000556</v>
      </c>
      <c r="M2035" t="str">
        <v>RC</v>
      </c>
      <c r="N2035" t="str">
        <v>Champagne</v>
      </c>
      <c r="O2035" t="str">
        <v>Telmont</v>
      </c>
      <c r="P2035" t="str">
        <v>TEL</v>
      </c>
      <c r="Q2035" t="str">
        <v>Champagne Telmont Reserve Brut 3L</v>
      </c>
      <c r="R2035" t="str">
        <v>3000ml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</row>
    <row r="2036" spans="11:30" x14ac:dyDescent="0.3">
      <c r="K2036" s="287">
        <v>6</v>
      </c>
      <c r="L2036" t="str">
        <v>71-WISPA-60000570</v>
      </c>
      <c r="M2036" t="str">
        <v>RC</v>
      </c>
      <c r="N2036" t="str">
        <v>Champagne</v>
      </c>
      <c r="O2036" t="str">
        <v>Telmont</v>
      </c>
      <c r="P2036" t="str">
        <v>TEL</v>
      </c>
      <c r="Q2036" t="str">
        <v>Champagne Telmont Reserve Brut 6L</v>
      </c>
      <c r="R2036" t="str">
        <v>6000ml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</row>
    <row r="2037" spans="11:30" x14ac:dyDescent="0.3">
      <c r="K2037" s="287">
        <v>6</v>
      </c>
      <c r="L2037" t="str">
        <v>35-SPLIQ-07003779</v>
      </c>
      <c r="M2037" t="str">
        <v>Campari</v>
      </c>
      <c r="N2037" t="str">
        <v>Liqueur</v>
      </c>
      <c r="O2037" t="str">
        <v>Grand Marnier</v>
      </c>
      <c r="P2037" t="str">
        <v>GMN</v>
      </c>
      <c r="Q2037" t="str">
        <v>Grand Marnier Liqueur</v>
      </c>
      <c r="R2037" t="str">
        <v>700ml</v>
      </c>
      <c r="S2037">
        <v>12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</row>
    <row r="2038" spans="11:30" x14ac:dyDescent="0.3">
      <c r="K2038" s="287">
        <v>6</v>
      </c>
      <c r="L2038" t="str">
        <v>99-SL001-07000012</v>
      </c>
      <c r="M2038" t="str">
        <v>Branca</v>
      </c>
      <c r="N2038" t="str">
        <v>Bitter</v>
      </c>
      <c r="O2038" t="str">
        <v>Fernet</v>
      </c>
      <c r="P2038" t="str">
        <v>BRC</v>
      </c>
      <c r="Q2038" t="str">
        <v>Fernet Branca Bitters 700ml</v>
      </c>
      <c r="R2038" t="str">
        <v>700ml</v>
      </c>
      <c r="S2038">
        <v>6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</row>
    <row r="2039" spans="11:30" x14ac:dyDescent="0.3">
      <c r="K2039" s="287">
        <v>6</v>
      </c>
      <c r="L2039" t="str">
        <v>77-SPLIQ-07502863</v>
      </c>
      <c r="M2039" t="str">
        <v>Branca</v>
      </c>
      <c r="N2039" t="str">
        <v>Liqueur</v>
      </c>
      <c r="O2039" t="str">
        <v>Fernet</v>
      </c>
      <c r="P2039" t="str">
        <v>BRC</v>
      </c>
      <c r="Q2039" t="str">
        <v>Branca Fernet Liqueur 750 ML.</v>
      </c>
      <c r="R2039" t="str">
        <v>750ml</v>
      </c>
      <c r="S2039">
        <v>6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</row>
    <row r="2040" spans="11:30" x14ac:dyDescent="0.3">
      <c r="K2040" s="287">
        <v>6</v>
      </c>
      <c r="L2040" t="str">
        <v>77-SPLIQ-10002849</v>
      </c>
      <c r="M2040" t="str">
        <v>Branca</v>
      </c>
      <c r="N2040" t="str">
        <v>Liqueur</v>
      </c>
      <c r="O2040" t="str">
        <v>Fernet</v>
      </c>
      <c r="P2040" t="str">
        <v>BRC</v>
      </c>
      <c r="Q2040" t="str">
        <v>Branca Fernet Liqueur</v>
      </c>
      <c r="R2040" t="str">
        <v>1000ml</v>
      </c>
      <c r="S2040">
        <v>6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</row>
    <row r="2041" spans="11:30" x14ac:dyDescent="0.3">
      <c r="K2041" s="287">
        <v>6</v>
      </c>
      <c r="L2041" t="str">
        <v>77-SPVER-10002072</v>
      </c>
      <c r="M2041" t="str">
        <v>Branca</v>
      </c>
      <c r="N2041" t="str">
        <v>Vermouth</v>
      </c>
      <c r="O2041" t="str">
        <v>CARPANO</v>
      </c>
      <c r="P2041" t="str">
        <v>BRC</v>
      </c>
      <c r="Q2041" t="str">
        <v>Carpano Classico Vermouth</v>
      </c>
      <c r="R2041" t="str">
        <v>1000ml</v>
      </c>
      <c r="S2041">
        <v>6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</row>
    <row r="2042" spans="11:30" x14ac:dyDescent="0.3">
      <c r="K2042" s="287">
        <v>6</v>
      </c>
      <c r="L2042" t="str">
        <v>77-SPVER-10002157</v>
      </c>
      <c r="M2042" t="str">
        <v>Branca</v>
      </c>
      <c r="N2042" t="str">
        <v>Vermouth</v>
      </c>
      <c r="O2042" t="str">
        <v>CARPANO</v>
      </c>
      <c r="P2042" t="str">
        <v>BRC</v>
      </c>
      <c r="Q2042" t="str">
        <v>Carpano Bianco Vermouth</v>
      </c>
      <c r="R2042" t="str">
        <v>1000ml</v>
      </c>
      <c r="S2042">
        <v>6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</row>
    <row r="2043" spans="11:30" x14ac:dyDescent="0.3">
      <c r="K2043" s="287">
        <v>6</v>
      </c>
      <c r="L2043" t="str">
        <v>77-SPVER-10003420</v>
      </c>
      <c r="M2043" t="str">
        <v>Branca</v>
      </c>
      <c r="N2043" t="str">
        <v>Vermouth</v>
      </c>
      <c r="O2043" t="str">
        <v>CARPANO</v>
      </c>
      <c r="P2043" t="str">
        <v>BRC</v>
      </c>
      <c r="Q2043" t="str">
        <v>Carpano Antica Formula Vermnouth</v>
      </c>
      <c r="R2043" t="str">
        <v>1000ml</v>
      </c>
      <c r="S2043">
        <v>6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</row>
    <row r="2044" spans="11:30" x14ac:dyDescent="0.3">
      <c r="K2044" s="287">
        <v>6</v>
      </c>
      <c r="L2044" t="str">
        <v>77-SPVER-10006704</v>
      </c>
      <c r="M2044" t="str">
        <v>Branca</v>
      </c>
      <c r="N2044" t="str">
        <v>Vermouth</v>
      </c>
      <c r="O2044" t="str">
        <v>CARPANO</v>
      </c>
      <c r="P2044" t="str">
        <v>BRC</v>
      </c>
      <c r="Q2044" t="str">
        <v>Carpano Dry Vermouth</v>
      </c>
      <c r="R2044" t="str">
        <v>1000ml</v>
      </c>
      <c r="S2044">
        <v>6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</row>
    <row r="2045" spans="11:30" x14ac:dyDescent="0.3">
      <c r="K2045" s="287">
        <v>6</v>
      </c>
      <c r="L2045" t="str">
        <v>77-SPVER-10001884</v>
      </c>
      <c r="M2045" t="str">
        <v>Branca</v>
      </c>
      <c r="N2045" t="str">
        <v>Vermouth</v>
      </c>
      <c r="O2045" t="str">
        <v>Branca</v>
      </c>
      <c r="P2045" t="str">
        <v>BRC</v>
      </c>
      <c r="Q2045" t="str">
        <v>Carpano Punt E Mes</v>
      </c>
      <c r="R2045" t="str">
        <v>1000ml</v>
      </c>
      <c r="S2045">
        <v>6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</row>
    <row r="2046" spans="11:30" x14ac:dyDescent="0.3">
      <c r="K2046" s="287">
        <v>6</v>
      </c>
      <c r="L2046" t="str">
        <v>35-SPLIQ-07009887</v>
      </c>
      <c r="M2046" t="str">
        <v>Campari</v>
      </c>
      <c r="N2046" t="str">
        <v>Liqueur</v>
      </c>
      <c r="O2046" t="str">
        <v>Grand Marnier</v>
      </c>
      <c r="P2046" t="str">
        <v>GMN</v>
      </c>
      <c r="Q2046" t="str">
        <v>Grand Marnier Cuvee Du Centenaire Liqueur</v>
      </c>
      <c r="R2046" t="str">
        <v>700ml</v>
      </c>
      <c r="S2046">
        <v>6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</row>
    <row r="2047" spans="11:30" x14ac:dyDescent="0.3">
      <c r="K2047" s="287">
        <v>6</v>
      </c>
      <c r="L2047" t="str">
        <v>67-SPVOD-07007453</v>
      </c>
      <c r="M2047" t="str">
        <v>Independent</v>
      </c>
      <c r="N2047" t="str">
        <v>Vodka</v>
      </c>
      <c r="O2047" t="str">
        <v>Lady Trieu</v>
      </c>
      <c r="P2047" t="str">
        <v>LDT</v>
      </c>
      <c r="Q2047" t="str">
        <v>Nhau Vietnamese Rice Vodka</v>
      </c>
      <c r="R2047" t="str">
        <v>700ml</v>
      </c>
      <c r="S2047">
        <v>6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</row>
    <row r="2048" spans="11:30" x14ac:dyDescent="0.3">
      <c r="K2048" s="287">
        <v>6</v>
      </c>
      <c r="L2048" t="str">
        <v>01-SPVOD-07000328</v>
      </c>
      <c r="M2048" t="str">
        <v>Lucas Bols</v>
      </c>
      <c r="N2048" t="str">
        <v>Vodka</v>
      </c>
      <c r="O2048" t="str">
        <v>Bols Vodka</v>
      </c>
      <c r="P2048" t="str">
        <v>BLV</v>
      </c>
      <c r="Q2048" t="str">
        <v>Bols Vodka 700 ml</v>
      </c>
      <c r="R2048" t="str">
        <v>700ml</v>
      </c>
      <c r="S2048">
        <v>12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</row>
    <row r="2049" spans="11:30" x14ac:dyDescent="0.3">
      <c r="K2049" s="287">
        <v>6</v>
      </c>
      <c r="L2049" t="str">
        <v>01-SPVOD-10000311</v>
      </c>
      <c r="M2049" t="str">
        <v>Lucas Bols</v>
      </c>
      <c r="N2049" t="str">
        <v>Vodka</v>
      </c>
      <c r="O2049" t="str">
        <v>Bols Vodka</v>
      </c>
      <c r="P2049" t="str">
        <v>BLV</v>
      </c>
      <c r="Q2049" t="str">
        <v>Bols Vodka 1L</v>
      </c>
      <c r="R2049" t="str">
        <v>1000ml</v>
      </c>
      <c r="S2049">
        <v>6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</row>
    <row r="2050" spans="11:30" x14ac:dyDescent="0.3">
      <c r="K2050" s="287">
        <v>6</v>
      </c>
      <c r="L2050" t="str">
        <v>04-23MDC-07000151</v>
      </c>
      <c r="M2050" t="str">
        <v>Edrington</v>
      </c>
      <c r="N2050" t="str">
        <v>Whisky</v>
      </c>
      <c r="O2050" t="str">
        <v>The Macallan</v>
      </c>
      <c r="P2050" t="str">
        <v>MAC</v>
      </c>
      <c r="Q2050" t="str">
        <v>The Macallan M Scotch Whisky (2023)</v>
      </c>
      <c r="R2050" t="str">
        <v>700ml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</row>
    <row r="2051" spans="11:30" x14ac:dyDescent="0.3">
      <c r="K2051" s="287">
        <v>6</v>
      </c>
      <c r="L2051" t="str">
        <v>04-SPWHI-07001872</v>
      </c>
      <c r="M2051" t="str">
        <v>Edrington</v>
      </c>
      <c r="N2051" t="str">
        <v>Whisky</v>
      </c>
      <c r="O2051" t="str">
        <v>The Macallan</v>
      </c>
      <c r="P2051" t="str">
        <v>MAC</v>
      </c>
      <c r="Q2051" t="str">
        <v>The Macallan Classic Cut 2022 Whisky</v>
      </c>
      <c r="R2051" t="str">
        <v>700ml</v>
      </c>
      <c r="S2051">
        <v>12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</row>
    <row r="2052" spans="11:30" x14ac:dyDescent="0.3">
      <c r="K2052" s="287">
        <v>6</v>
      </c>
      <c r="L2052" t="str">
        <v>04-SPWHI-07002668</v>
      </c>
      <c r="M2052" t="str">
        <v>Edrington</v>
      </c>
      <c r="N2052" t="str">
        <v>Whisky</v>
      </c>
      <c r="O2052" t="str">
        <v>The Macallan</v>
      </c>
      <c r="P2052" t="str">
        <v>MAC</v>
      </c>
      <c r="Q2052" t="str">
        <v>The Macallan Edition NO 1 Whisky</v>
      </c>
      <c r="R2052" t="str">
        <v>700ml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</row>
    <row r="2053" spans="11:30" x14ac:dyDescent="0.3">
      <c r="K2053" s="287">
        <v>6</v>
      </c>
      <c r="L2053" t="str">
        <v>04-SPWHI-07002910</v>
      </c>
      <c r="M2053" t="str">
        <v>Edrington</v>
      </c>
      <c r="N2053" t="str">
        <v>Whisky</v>
      </c>
      <c r="O2053" t="str">
        <v>The Macallan</v>
      </c>
      <c r="P2053" t="str">
        <v>MAC</v>
      </c>
      <c r="Q2053" t="str">
        <v>The Macallan Edition NO 2 Whisky</v>
      </c>
      <c r="R2053" t="str">
        <v>700ml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</row>
    <row r="2054" spans="11:30" x14ac:dyDescent="0.3">
      <c r="K2054" s="287">
        <v>6</v>
      </c>
      <c r="L2054" t="str">
        <v>04-SPWHI-07004105</v>
      </c>
      <c r="M2054" t="str">
        <v>Edrington</v>
      </c>
      <c r="N2054" t="str">
        <v>Whisky</v>
      </c>
      <c r="O2054" t="str">
        <v>The Macallan</v>
      </c>
      <c r="P2054" t="str">
        <v>MAC</v>
      </c>
      <c r="Q2054" t="str">
        <v>The Macallan Edition NO 3 Whisky</v>
      </c>
      <c r="R2054" t="str">
        <v>700ml</v>
      </c>
      <c r="S2054">
        <v>12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</row>
    <row r="2055" spans="11:30" x14ac:dyDescent="0.3">
      <c r="K2055" s="287">
        <v>6</v>
      </c>
      <c r="L2055" t="str">
        <v>04-SPWHI-07005591</v>
      </c>
      <c r="M2055" t="str">
        <v>Edrington</v>
      </c>
      <c r="N2055" t="str">
        <v>Whisky</v>
      </c>
      <c r="O2055" t="str">
        <v>The Macallan</v>
      </c>
      <c r="P2055" t="str">
        <v>MAC</v>
      </c>
      <c r="Q2055" t="str">
        <v>The Macallan Edition NO 4 Whisky</v>
      </c>
      <c r="R2055" t="str">
        <v>700ml</v>
      </c>
      <c r="S2055">
        <v>12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</row>
    <row r="2056" spans="11:30" x14ac:dyDescent="0.3">
      <c r="K2056" s="287">
        <v>6</v>
      </c>
      <c r="L2056" t="str">
        <v>04-SPWHI-07007126</v>
      </c>
      <c r="M2056" t="str">
        <v>Edrington</v>
      </c>
      <c r="N2056" t="str">
        <v>Whisky</v>
      </c>
      <c r="O2056" t="str">
        <v>The Macallan</v>
      </c>
      <c r="P2056" t="str">
        <v>MAC</v>
      </c>
      <c r="Q2056" t="str">
        <v>The Macallan 18 Years Old</v>
      </c>
      <c r="R2056" t="str">
        <v>700ml</v>
      </c>
      <c r="S2056">
        <v>6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</row>
    <row r="2057" spans="11:30" x14ac:dyDescent="0.3">
      <c r="K2057" s="287">
        <v>6</v>
      </c>
      <c r="L2057" t="str">
        <v>04-SPWHI-07008059</v>
      </c>
      <c r="M2057" t="str">
        <v>Edrington</v>
      </c>
      <c r="N2057" t="str">
        <v>Whisky</v>
      </c>
      <c r="O2057" t="str">
        <v>The Macallan</v>
      </c>
      <c r="P2057" t="str">
        <v>MAC</v>
      </c>
      <c r="Q2057" t="str">
        <v>The Macallan Edition NO.5 Whisky</v>
      </c>
      <c r="R2057" t="str">
        <v>700ml</v>
      </c>
      <c r="S2057">
        <v>12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</row>
    <row r="2058" spans="11:30" x14ac:dyDescent="0.3">
      <c r="K2058" s="287">
        <v>6</v>
      </c>
      <c r="L2058" t="str">
        <v>04-SPWHI-07009285</v>
      </c>
      <c r="M2058" t="str">
        <v>Edrington</v>
      </c>
      <c r="N2058" t="str">
        <v>Whisky</v>
      </c>
      <c r="O2058" t="str">
        <v>The Macallan</v>
      </c>
      <c r="P2058" t="str">
        <v>MAC</v>
      </c>
      <c r="Q2058" t="str">
        <v>The Macallan Edition NO 6 Whisky</v>
      </c>
      <c r="R2058" t="str">
        <v>700ml</v>
      </c>
      <c r="S2058">
        <v>12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</row>
    <row r="2059" spans="11:30" x14ac:dyDescent="0.3">
      <c r="K2059" s="287">
        <v>6</v>
      </c>
      <c r="L2059" t="str">
        <v>04-SPWHI-4200GSET</v>
      </c>
      <c r="M2059" t="str">
        <v>Edrington</v>
      </c>
      <c r="N2059" t="str">
        <v>Whisky</v>
      </c>
      <c r="O2059" t="str">
        <v>The Macallan</v>
      </c>
      <c r="P2059" t="str">
        <v>MAC</v>
      </c>
      <c r="Q2059" t="str">
        <v>The Macallan Edition Gift Set</v>
      </c>
      <c r="R2059" t="str">
        <v>4200ml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</row>
    <row r="2060" spans="11:30" x14ac:dyDescent="0.3">
      <c r="K2060" s="287">
        <v>6</v>
      </c>
      <c r="L2060" t="str">
        <v>06-SPWHI-07004082</v>
      </c>
      <c r="M2060" t="str">
        <v>Edrington</v>
      </c>
      <c r="N2060" t="str">
        <v>Whisky</v>
      </c>
      <c r="O2060" t="str">
        <v>Naked</v>
      </c>
      <c r="P2060" t="str">
        <v>NAK</v>
      </c>
      <c r="Q2060" t="str">
        <v>Naked Grouse Blended Malt Scotch Whisky</v>
      </c>
      <c r="R2060" t="str">
        <v>700ml</v>
      </c>
      <c r="S2060">
        <v>6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</row>
    <row r="2061" spans="11:30" x14ac:dyDescent="0.3">
      <c r="K2061" s="287">
        <v>6</v>
      </c>
      <c r="L2061" t="str">
        <v>13-SPGIN-07007377</v>
      </c>
      <c r="M2061" t="str">
        <v>Edrington</v>
      </c>
      <c r="N2061" t="str">
        <v>Gin</v>
      </c>
      <c r="O2061" t="str">
        <v>NO.3</v>
      </c>
      <c r="P2061" t="str">
        <v>NO3</v>
      </c>
      <c r="Q2061" t="str">
        <v>No.3 London Dry Organic Gin</v>
      </c>
      <c r="R2061" t="str">
        <v>700ml</v>
      </c>
      <c r="S2061">
        <v>6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</row>
    <row r="2062" spans="11:30" x14ac:dyDescent="0.3">
      <c r="K2062" s="287">
        <v>6</v>
      </c>
      <c r="L2062" t="str">
        <v>15-SPLIQ-07000154</v>
      </c>
      <c r="M2062" t="str">
        <v>Licor 43</v>
      </c>
      <c r="N2062" t="str">
        <v>Liqueur</v>
      </c>
      <c r="O2062" t="str">
        <v>Licor 43</v>
      </c>
      <c r="P2062" t="str">
        <v>LIC</v>
      </c>
      <c r="Q2062" t="str">
        <v>Licor 43</v>
      </c>
      <c r="R2062" t="str">
        <v>700ml</v>
      </c>
      <c r="S2062">
        <v>6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</row>
    <row r="2063" spans="11:30" x14ac:dyDescent="0.3">
      <c r="K2063" s="287">
        <v>6</v>
      </c>
      <c r="L2063" t="str">
        <v>18-SPGIN-05000467</v>
      </c>
      <c r="M2063" t="str">
        <v>Ferdinand'S</v>
      </c>
      <c r="N2063" t="str">
        <v>Gin</v>
      </c>
      <c r="O2063" t="str">
        <v>Ferdinand's</v>
      </c>
      <c r="P2063" t="str">
        <v>FER</v>
      </c>
      <c r="Q2063" t="str">
        <v>Ferdinand'S Saar Dry Gin</v>
      </c>
      <c r="R2063" t="str">
        <v>500ml</v>
      </c>
      <c r="S2063">
        <v>6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</row>
    <row r="2064" spans="11:30" x14ac:dyDescent="0.3">
      <c r="K2064" s="287">
        <v>6</v>
      </c>
      <c r="L2064" t="str">
        <v>20-06TEQ-07001315</v>
      </c>
      <c r="M2064" t="str">
        <v>Proximo</v>
      </c>
      <c r="N2064" t="str">
        <v>Tequila</v>
      </c>
      <c r="O2064" t="str">
        <v>Jose Cuervo</v>
      </c>
      <c r="P2064" t="str">
        <v>JOC</v>
      </c>
      <c r="Q2064" t="str">
        <v>Jose Cuervo Especial Silver Tequila 35%</v>
      </c>
      <c r="R2064" t="str">
        <v>700ml</v>
      </c>
      <c r="S2064">
        <v>6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</row>
    <row r="2065" spans="11:30" x14ac:dyDescent="0.3">
      <c r="K2065" s="287">
        <v>6</v>
      </c>
      <c r="L2065" t="str">
        <v>20-06TEQ-07002302</v>
      </c>
      <c r="M2065" t="str">
        <v>Proximo</v>
      </c>
      <c r="N2065" t="str">
        <v>Tequila</v>
      </c>
      <c r="O2065" t="str">
        <v>Jose Cuervo</v>
      </c>
      <c r="P2065" t="str">
        <v>JOC</v>
      </c>
      <c r="Q2065" t="str">
        <v>Jose Cuervo Especial Silver Tequila</v>
      </c>
      <c r="R2065" t="str">
        <v>700ml</v>
      </c>
      <c r="S2065">
        <v>6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</row>
    <row r="2066" spans="11:30" x14ac:dyDescent="0.3">
      <c r="K2066" s="287">
        <v>6</v>
      </c>
      <c r="L2066" t="str">
        <v>20-23SIL-07502322</v>
      </c>
      <c r="M2066" t="str">
        <v>Proximo</v>
      </c>
      <c r="N2066" t="str">
        <v>Tequila</v>
      </c>
      <c r="O2066" t="str">
        <v>Jose Cuervo</v>
      </c>
      <c r="P2066" t="str">
        <v>JOC</v>
      </c>
      <c r="Q2066" t="str">
        <v>Jose Cuervo Especial Silver Tequila Limited 2023</v>
      </c>
      <c r="R2066" t="str">
        <v>750ml</v>
      </c>
      <c r="S2066">
        <v>12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</row>
    <row r="2067" spans="11:30" x14ac:dyDescent="0.3">
      <c r="K2067" s="287">
        <v>6</v>
      </c>
      <c r="L2067" t="str">
        <v>20-SPTEQ-10001346</v>
      </c>
      <c r="M2067" t="str">
        <v>Proximo</v>
      </c>
      <c r="N2067" t="str">
        <v>Tequila</v>
      </c>
      <c r="O2067" t="str">
        <v>Jose Cuervo</v>
      </c>
      <c r="P2067" t="str">
        <v>JOC</v>
      </c>
      <c r="Q2067" t="str">
        <v>Jose Cuervo Especial Reposado Tequila 1L</v>
      </c>
      <c r="R2067" t="str">
        <v>1000ml</v>
      </c>
      <c r="S2067">
        <v>12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</row>
    <row r="2068" spans="11:30" x14ac:dyDescent="0.3">
      <c r="K2068" s="287">
        <v>6</v>
      </c>
      <c r="L2068" t="str">
        <v>20-SPTEQ-03752302</v>
      </c>
      <c r="M2068" t="str">
        <v>Proximo</v>
      </c>
      <c r="N2068" t="str">
        <v>Tequila</v>
      </c>
      <c r="O2068" t="str">
        <v>Jose Cuervo</v>
      </c>
      <c r="P2068" t="str">
        <v>JOC</v>
      </c>
      <c r="Q2068" t="str">
        <v>Jose Cuervo Especial Silver Tequila</v>
      </c>
      <c r="R2068" t="str">
        <v>375ml</v>
      </c>
      <c r="S2068">
        <v>12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</row>
    <row r="2069" spans="11:30" x14ac:dyDescent="0.3">
      <c r="K2069" s="287">
        <v>6</v>
      </c>
      <c r="L2069" t="str">
        <v>20-SPTEQ-10001353</v>
      </c>
      <c r="M2069" t="str">
        <v>Proximo</v>
      </c>
      <c r="N2069" t="str">
        <v>Tequila</v>
      </c>
      <c r="O2069" t="str">
        <v>Jose Cuervo</v>
      </c>
      <c r="P2069" t="str">
        <v>JOC</v>
      </c>
      <c r="Q2069" t="str">
        <v>Jose Cuervo Especial Silver Tequila 1L</v>
      </c>
      <c r="R2069" t="str">
        <v>1000ml</v>
      </c>
      <c r="S2069">
        <v>12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</row>
    <row r="2070" spans="11:30" x14ac:dyDescent="0.3">
      <c r="K2070" s="287">
        <v>6</v>
      </c>
      <c r="L2070" t="str">
        <v>20-SPTEQ-07001308</v>
      </c>
      <c r="M2070" t="str">
        <v>Proximo</v>
      </c>
      <c r="N2070" t="str">
        <v>Tequila</v>
      </c>
      <c r="O2070" t="str">
        <v>Jose Cuervo</v>
      </c>
      <c r="P2070" t="str">
        <v>JOC</v>
      </c>
      <c r="Q2070" t="str">
        <v>Jose Cuervo Especial Reposado Tequila 35%</v>
      </c>
      <c r="R2070" t="str">
        <v>700ml</v>
      </c>
      <c r="S2070">
        <v>12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</row>
    <row r="2071" spans="11:30" x14ac:dyDescent="0.3">
      <c r="K2071" s="287">
        <v>6</v>
      </c>
      <c r="L2071" t="str">
        <v>20-SPTEQ-07001315</v>
      </c>
      <c r="M2071" t="str">
        <v>Proximo</v>
      </c>
      <c r="N2071" t="str">
        <v>Tequila</v>
      </c>
      <c r="O2071" t="str">
        <v>Jose Cuervo</v>
      </c>
      <c r="P2071" t="str">
        <v>JOC</v>
      </c>
      <c r="Q2071" t="str">
        <v>Jose Cuervo Especial Silver Tequila 35%</v>
      </c>
      <c r="R2071" t="str">
        <v>700ml</v>
      </c>
      <c r="S2071">
        <v>12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</row>
    <row r="2072" spans="11:30" x14ac:dyDescent="0.3">
      <c r="K2072" s="287">
        <v>6</v>
      </c>
      <c r="L2072" t="str">
        <v>20-SPTEQ-07002138</v>
      </c>
      <c r="M2072" t="str">
        <v>Proximo</v>
      </c>
      <c r="N2072" t="str">
        <v>Tequila</v>
      </c>
      <c r="O2072" t="str">
        <v>Jose Cuervo</v>
      </c>
      <c r="P2072" t="str">
        <v>JOC</v>
      </c>
      <c r="Q2072" t="str">
        <v>Jose Cuervo Especial Reposado Tequila</v>
      </c>
      <c r="R2072" t="str">
        <v>700ml</v>
      </c>
      <c r="S2072">
        <v>6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</row>
    <row r="2073" spans="11:30" x14ac:dyDescent="0.3">
      <c r="K2073" s="287">
        <v>6</v>
      </c>
      <c r="L2073" t="str">
        <v>20-SPTEQ-07007282</v>
      </c>
      <c r="M2073" t="str">
        <v>Proximo</v>
      </c>
      <c r="N2073" t="str">
        <v>Tequila</v>
      </c>
      <c r="O2073" t="str">
        <v>Jose Cuervo</v>
      </c>
      <c r="P2073" t="str">
        <v>JOC</v>
      </c>
      <c r="Q2073" t="str">
        <v>Jose Cuervo Tradicional Blanco Tequila 40%</v>
      </c>
      <c r="R2073" t="str">
        <v>700ml</v>
      </c>
      <c r="S2073">
        <v>6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</row>
    <row r="2074" spans="11:30" x14ac:dyDescent="0.3">
      <c r="K2074" s="287">
        <v>6</v>
      </c>
      <c r="L2074" t="str">
        <v>20-SPTEQ-07007299</v>
      </c>
      <c r="M2074" t="str">
        <v>Proximo</v>
      </c>
      <c r="N2074" t="str">
        <v>Tequila</v>
      </c>
      <c r="O2074" t="str">
        <v>Jose Cuervo</v>
      </c>
      <c r="P2074" t="str">
        <v>JOC</v>
      </c>
      <c r="Q2074" t="str">
        <v>Jose Cuervo Tradicional Reposado Tequila 40%</v>
      </c>
      <c r="R2074" t="str">
        <v>700ml</v>
      </c>
      <c r="S2074">
        <v>6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</row>
    <row r="2075" spans="11:30" x14ac:dyDescent="0.3">
      <c r="K2075" s="287">
        <v>6</v>
      </c>
      <c r="L2075" t="str">
        <v>23-SPPAC-07000114</v>
      </c>
      <c r="M2075" t="str">
        <v>Proximo</v>
      </c>
      <c r="N2075" t="str">
        <v>Whisky</v>
      </c>
      <c r="O2075" t="str">
        <v>Bushmills</v>
      </c>
      <c r="P2075" t="str">
        <v>BUM</v>
      </c>
      <c r="Q2075" t="str">
        <v>Bushmills Black Bush Gift Pack</v>
      </c>
      <c r="R2075" t="str">
        <v>700ml</v>
      </c>
      <c r="S2075">
        <v>3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</row>
    <row r="2076" spans="11:30" x14ac:dyDescent="0.3">
      <c r="K2076" s="287">
        <v>6</v>
      </c>
      <c r="L2076" t="str">
        <v>23-SPWHI-10001085</v>
      </c>
      <c r="M2076" t="str">
        <v>Proximo</v>
      </c>
      <c r="N2076" t="str">
        <v>Whisky</v>
      </c>
      <c r="O2076" t="str">
        <v>Bushmills</v>
      </c>
      <c r="P2076" t="str">
        <v>BUM</v>
      </c>
      <c r="Q2076" t="str">
        <v>Bushmills Irish Whiskey 1L</v>
      </c>
      <c r="R2076" t="str">
        <v>1000ml</v>
      </c>
      <c r="S2076">
        <v>6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</row>
    <row r="2077" spans="11:30" x14ac:dyDescent="0.3">
      <c r="K2077" s="287">
        <v>6</v>
      </c>
      <c r="L2077" t="str">
        <v>23-SPWHI-10000070</v>
      </c>
      <c r="M2077" t="str">
        <v>Proximo</v>
      </c>
      <c r="N2077" t="str">
        <v>Whisky</v>
      </c>
      <c r="O2077" t="str">
        <v>Bushmills</v>
      </c>
      <c r="P2077" t="str">
        <v>BUM</v>
      </c>
      <c r="Q2077" t="str">
        <v>Bushmills Black Bush Irish Whiskey 1L</v>
      </c>
      <c r="R2077" t="str">
        <v>1000ml</v>
      </c>
      <c r="S2077">
        <v>6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</row>
    <row r="2078" spans="11:30" x14ac:dyDescent="0.3">
      <c r="K2078" s="287">
        <v>6</v>
      </c>
      <c r="L2078" t="str">
        <v>24-06BRA-07005366</v>
      </c>
      <c r="M2078" t="str">
        <v>Remy Cointreau</v>
      </c>
      <c r="N2078" t="str">
        <v>Cognac</v>
      </c>
      <c r="O2078" t="str">
        <v>Remy</v>
      </c>
      <c r="P2078" t="str">
        <v>RMM</v>
      </c>
      <c r="Q2078" t="str">
        <v>Remy Martin 1738 Cognac</v>
      </c>
      <c r="R2078" t="str">
        <v>700ml</v>
      </c>
      <c r="S2078">
        <v>6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</row>
    <row r="2079" spans="11:30" x14ac:dyDescent="0.3">
      <c r="K2079" s="287">
        <v>6</v>
      </c>
      <c r="L2079" t="str">
        <v>24-12CNY-07002784</v>
      </c>
      <c r="M2079" t="str">
        <v>Remy Cointreau</v>
      </c>
      <c r="N2079" t="str">
        <v>Cognac</v>
      </c>
      <c r="O2079" t="str">
        <v>Remy</v>
      </c>
      <c r="P2079" t="str">
        <v>RMM</v>
      </c>
      <c r="Q2079" t="str">
        <v>Remy Martin Vsop (CNY24)</v>
      </c>
      <c r="R2079" t="str">
        <v>700ml</v>
      </c>
      <c r="S2079">
        <v>12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</row>
    <row r="2080" spans="11:30" x14ac:dyDescent="0.3">
      <c r="K2080" s="287">
        <v>6</v>
      </c>
      <c r="L2080" t="str">
        <v>24-23CNY-07002159</v>
      </c>
      <c r="M2080" t="str">
        <v>Remy Cointreau</v>
      </c>
      <c r="N2080" t="str">
        <v>Cognac</v>
      </c>
      <c r="O2080" t="str">
        <v>Remy</v>
      </c>
      <c r="P2080" t="str">
        <v>RMM</v>
      </c>
      <c r="Q2080" t="str">
        <v>Remy Martin XO Cognac (CNY23)</v>
      </c>
      <c r="R2080" t="str">
        <v>700ml</v>
      </c>
      <c r="S2080">
        <v>6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</row>
    <row r="2081" spans="11:30" x14ac:dyDescent="0.3">
      <c r="K2081" s="287">
        <v>6</v>
      </c>
      <c r="L2081" t="str">
        <v>24-23EOY-07002067</v>
      </c>
      <c r="M2081" t="str">
        <v>Remy Cointreau</v>
      </c>
      <c r="N2081" t="str">
        <v>Cognac</v>
      </c>
      <c r="O2081" t="str">
        <v>Remy</v>
      </c>
      <c r="P2081" t="str">
        <v>RMM</v>
      </c>
      <c r="Q2081" t="str">
        <v>Remy Martin Vsop (EOY23)</v>
      </c>
      <c r="R2081" t="str">
        <v>700ml</v>
      </c>
      <c r="S2081">
        <v>6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</row>
    <row r="2082" spans="11:30" x14ac:dyDescent="0.3">
      <c r="K2082" s="287">
        <v>6</v>
      </c>
      <c r="L2082" t="str">
        <v>24-23EOY-07002081</v>
      </c>
      <c r="M2082" t="str">
        <v>Remy Cointreau</v>
      </c>
      <c r="N2082" t="str">
        <v>Cognac</v>
      </c>
      <c r="O2082" t="str">
        <v>Remy</v>
      </c>
      <c r="P2082" t="str">
        <v>RMM</v>
      </c>
      <c r="Q2082" t="str">
        <v>Remy Martin 1738 (EOY23)</v>
      </c>
      <c r="R2082" t="str">
        <v>700ml</v>
      </c>
      <c r="S2082">
        <v>6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</row>
    <row r="2083" spans="11:30" x14ac:dyDescent="0.3">
      <c r="K2083" s="287">
        <v>6</v>
      </c>
      <c r="L2083" t="str">
        <v>24-23EOY-07002111</v>
      </c>
      <c r="M2083" t="str">
        <v>Remy Cointreau</v>
      </c>
      <c r="N2083" t="str">
        <v>Cognac</v>
      </c>
      <c r="O2083" t="str">
        <v>Remy</v>
      </c>
      <c r="P2083" t="str">
        <v>RMM</v>
      </c>
      <c r="Q2083" t="str">
        <v>Remy Martin XO Cognac (EOY23)</v>
      </c>
      <c r="R2083" t="str">
        <v>700ml</v>
      </c>
      <c r="S2083">
        <v>6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</row>
    <row r="2084" spans="11:30" x14ac:dyDescent="0.3">
      <c r="K2084" s="287">
        <v>6</v>
      </c>
      <c r="L2084" t="str">
        <v>24-24CNY-07002784</v>
      </c>
      <c r="M2084" t="str">
        <v>Remy Cointreau</v>
      </c>
      <c r="N2084" t="str">
        <v>Cognac</v>
      </c>
      <c r="O2084" t="str">
        <v>Remy</v>
      </c>
      <c r="P2084" t="str">
        <v>RMM</v>
      </c>
      <c r="Q2084" t="str">
        <v>Remy Martin Vsop (CNY24)</v>
      </c>
      <c r="R2084" t="str">
        <v>700ml</v>
      </c>
      <c r="S2084">
        <v>6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</row>
    <row r="2085" spans="11:30" x14ac:dyDescent="0.3">
      <c r="K2085" s="287">
        <v>6</v>
      </c>
      <c r="L2085" t="str">
        <v>24-24CNY-07002807</v>
      </c>
      <c r="M2085" t="str">
        <v>Remy Cointreau</v>
      </c>
      <c r="N2085" t="str">
        <v>Cognac</v>
      </c>
      <c r="O2085" t="str">
        <v>Remy</v>
      </c>
      <c r="P2085" t="str">
        <v>RMM</v>
      </c>
      <c r="Q2085" t="str">
        <v>Remy Martin 1738 (CNY24)</v>
      </c>
      <c r="R2085" t="str">
        <v>700ml</v>
      </c>
      <c r="S2085">
        <v>6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</row>
    <row r="2086" spans="11:30" x14ac:dyDescent="0.3">
      <c r="K2086" s="287">
        <v>6</v>
      </c>
      <c r="L2086" t="str">
        <v>24-24CNY-07007094</v>
      </c>
      <c r="M2086" t="str">
        <v>Remy Cointreau</v>
      </c>
      <c r="N2086" t="str">
        <v>Cognac</v>
      </c>
      <c r="O2086" t="str">
        <v>Remy</v>
      </c>
      <c r="P2086" t="str">
        <v>RMM</v>
      </c>
      <c r="Q2086" t="str">
        <v>Remy Martin Xo Cognac (CNY24)</v>
      </c>
      <c r="R2086" t="str">
        <v>700ml</v>
      </c>
      <c r="S2086">
        <v>6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</row>
    <row r="2087" spans="11:30" x14ac:dyDescent="0.3">
      <c r="K2087" s="287">
        <v>6</v>
      </c>
      <c r="L2087" t="str">
        <v>24-26CNY-07000456</v>
      </c>
      <c r="M2087" t="str">
        <v>Remy Cointreau</v>
      </c>
      <c r="N2087" t="str">
        <v>Cognac</v>
      </c>
      <c r="O2087" t="str">
        <v>Remy</v>
      </c>
      <c r="P2087" t="str">
        <v>RMM</v>
      </c>
      <c r="Q2087" t="str">
        <v>Remy Martin Vsop Cognac (CNY26)</v>
      </c>
      <c r="R2087" t="str">
        <v>700ml</v>
      </c>
      <c r="S2087">
        <v>6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</row>
    <row r="2088" spans="11:30" x14ac:dyDescent="0.3">
      <c r="K2088" s="287">
        <v>6</v>
      </c>
      <c r="L2088" t="str">
        <v>24-26CNY-07007094</v>
      </c>
      <c r="M2088" t="str">
        <v>Remy Cointreau</v>
      </c>
      <c r="N2088" t="str">
        <v>Cognac</v>
      </c>
      <c r="O2088" t="str">
        <v>Remy</v>
      </c>
      <c r="P2088" t="str">
        <v>RMM</v>
      </c>
      <c r="Q2088" t="str">
        <v>Remy Martin XO Cognac (CNY26)</v>
      </c>
      <c r="R2088" t="str">
        <v>700ml</v>
      </c>
      <c r="S2088">
        <v>6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</row>
    <row r="2089" spans="11:30" x14ac:dyDescent="0.3">
      <c r="K2089" s="287">
        <v>6</v>
      </c>
      <c r="L2089" t="str">
        <v>24-SPBRA-07000429</v>
      </c>
      <c r="M2089" t="str">
        <v>Remy Cointreau</v>
      </c>
      <c r="N2089" t="str">
        <v>Cognac</v>
      </c>
      <c r="O2089" t="str">
        <v>Remy</v>
      </c>
      <c r="P2089" t="str">
        <v>RMM</v>
      </c>
      <c r="Q2089" t="str">
        <v>Remy Martin Club</v>
      </c>
      <c r="R2089" t="str">
        <v>700ml</v>
      </c>
      <c r="S2089">
        <v>12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</row>
    <row r="2090" spans="11:30" x14ac:dyDescent="0.3">
      <c r="K2090" s="287">
        <v>6</v>
      </c>
      <c r="L2090" t="str">
        <v>24-SPBRA-07001831</v>
      </c>
      <c r="M2090" t="str">
        <v>Remy Cointreau</v>
      </c>
      <c r="N2090" t="str">
        <v>Cognac</v>
      </c>
      <c r="O2090" t="str">
        <v>Remy</v>
      </c>
      <c r="P2090" t="str">
        <v>RMM</v>
      </c>
      <c r="Q2090" t="str">
        <v>Remy Martin 1738 Gift Pack With Shaker</v>
      </c>
      <c r="R2090" t="str">
        <v>700ml</v>
      </c>
      <c r="S2090">
        <v>6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</row>
    <row r="2091" spans="11:30" x14ac:dyDescent="0.3">
      <c r="K2091" s="287">
        <v>6</v>
      </c>
      <c r="L2091" t="str">
        <v>25-06LIQ-03502608</v>
      </c>
      <c r="M2091" t="str">
        <v>Remy Cointreau</v>
      </c>
      <c r="N2091" t="str">
        <v>Liqueur</v>
      </c>
      <c r="O2091" t="str">
        <v>Cointreau</v>
      </c>
      <c r="P2091" t="str">
        <v>COT</v>
      </c>
      <c r="Q2091" t="str">
        <v>Cointreau 350 ml</v>
      </c>
      <c r="R2091" t="str">
        <v>350ml</v>
      </c>
      <c r="S2091">
        <v>6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</row>
    <row r="2092" spans="11:30" x14ac:dyDescent="0.3">
      <c r="K2092" s="287">
        <v>6</v>
      </c>
      <c r="L2092" t="str">
        <v>25-06LIQ-07004200</v>
      </c>
      <c r="M2092" t="str">
        <v>Remy Cointreau</v>
      </c>
      <c r="N2092" t="str">
        <v>Liqueur</v>
      </c>
      <c r="O2092" t="str">
        <v>Cointreau</v>
      </c>
      <c r="P2092" t="str">
        <v>COT</v>
      </c>
      <c r="Q2092" t="str">
        <v>Cointreau L'Unique</v>
      </c>
      <c r="R2092" t="str">
        <v>700ml</v>
      </c>
      <c r="S2092">
        <v>6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</row>
    <row r="2093" spans="11:30" x14ac:dyDescent="0.3">
      <c r="K2093" s="287">
        <v>6</v>
      </c>
      <c r="L2093" t="str">
        <v>25-12LIQ-03502608</v>
      </c>
      <c r="M2093" t="str">
        <v>Remy Cointreau</v>
      </c>
      <c r="N2093" t="str">
        <v>Liqueur</v>
      </c>
      <c r="O2093" t="str">
        <v>Cointreau</v>
      </c>
      <c r="P2093" t="str">
        <v>COT</v>
      </c>
      <c r="Q2093" t="str">
        <v>Cointreau 350 ml</v>
      </c>
      <c r="R2093" t="str">
        <v>350ml</v>
      </c>
      <c r="S2093">
        <v>12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</row>
    <row r="2094" spans="11:30" x14ac:dyDescent="0.3">
      <c r="K2094" s="287">
        <v>6</v>
      </c>
      <c r="L2094" t="str">
        <v>26-06BRA-07002153</v>
      </c>
      <c r="M2094" t="str">
        <v>Remy Cointreau</v>
      </c>
      <c r="N2094" t="str">
        <v>Brandy</v>
      </c>
      <c r="O2094" t="str">
        <v>St Remy</v>
      </c>
      <c r="P2094" t="str">
        <v>ST-RMM</v>
      </c>
      <c r="Q2094" t="str">
        <v>St-Remy Vsop</v>
      </c>
      <c r="R2094" t="str">
        <v>700ml</v>
      </c>
      <c r="S2094">
        <v>6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</row>
    <row r="2095" spans="11:30" x14ac:dyDescent="0.3">
      <c r="K2095" s="287">
        <v>6</v>
      </c>
      <c r="L2095" t="str">
        <v>26-06BRA-07002603</v>
      </c>
      <c r="M2095" t="str">
        <v>Remy Cointreau</v>
      </c>
      <c r="N2095" t="str">
        <v>Brandy</v>
      </c>
      <c r="O2095" t="str">
        <v>St Remy</v>
      </c>
      <c r="P2095" t="str">
        <v>ST-RMM</v>
      </c>
      <c r="Q2095" t="str">
        <v>St-Remy XO</v>
      </c>
      <c r="R2095" t="str">
        <v>700ml</v>
      </c>
      <c r="S2095">
        <v>6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</row>
    <row r="2096" spans="11:30" x14ac:dyDescent="0.3">
      <c r="K2096" s="287">
        <v>6</v>
      </c>
      <c r="L2096" t="str">
        <v>27-23CNY-07002456</v>
      </c>
      <c r="M2096" t="str">
        <v>Remy Cointreau</v>
      </c>
      <c r="N2096" t="str">
        <v>Cognac</v>
      </c>
      <c r="O2096" t="str">
        <v>Louis XIII</v>
      </c>
      <c r="P2096" t="str">
        <v>LOX</v>
      </c>
      <c r="Q2096" t="str">
        <v>Louis XIII Cognac (CNY)</v>
      </c>
      <c r="R2096" t="str">
        <v>700ml</v>
      </c>
      <c r="S2096">
        <v>1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</row>
    <row r="2097" spans="11:30" x14ac:dyDescent="0.3">
      <c r="K2097" s="287">
        <v>6</v>
      </c>
      <c r="L2097" t="str">
        <v>27-24CNY-07002838</v>
      </c>
      <c r="M2097" t="str">
        <v>Remy Cointreau</v>
      </c>
      <c r="N2097" t="str">
        <v>Cognac</v>
      </c>
      <c r="O2097" t="str">
        <v>Louis XIII</v>
      </c>
      <c r="P2097" t="str">
        <v>LOX</v>
      </c>
      <c r="Q2097" t="str">
        <v>Louis XIII Cognac (CNY24)</v>
      </c>
      <c r="R2097" t="str">
        <v>700ml</v>
      </c>
      <c r="S2097">
        <v>1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</row>
    <row r="2098" spans="11:30" x14ac:dyDescent="0.3">
      <c r="K2098" s="287">
        <v>6</v>
      </c>
      <c r="L2098" t="str">
        <v>27-26CNY-07000401</v>
      </c>
      <c r="M2098" t="str">
        <v>Remy Cointreau</v>
      </c>
      <c r="N2098" t="str">
        <v>Cognac</v>
      </c>
      <c r="O2098" t="str">
        <v>Louis XIII</v>
      </c>
      <c r="P2098" t="str">
        <v>LOX</v>
      </c>
      <c r="Q2098" t="str">
        <v>Louis XIII Cognac (CNY26)</v>
      </c>
      <c r="R2098" t="str">
        <v>700ml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</row>
    <row r="2099" spans="11:30" x14ac:dyDescent="0.3">
      <c r="K2099" s="287">
        <v>6</v>
      </c>
      <c r="L2099" t="str">
        <v>27-SPBRA-07001107</v>
      </c>
      <c r="M2099" t="str">
        <v>Remy Cointreau</v>
      </c>
      <c r="N2099" t="str">
        <v>Cognac</v>
      </c>
      <c r="O2099" t="str">
        <v>Louis XIII</v>
      </c>
      <c r="P2099" t="str">
        <v>LOX</v>
      </c>
      <c r="Q2099" t="str">
        <v>Louis XIII Cognac (TC II)</v>
      </c>
      <c r="R2099" t="str">
        <v>700ml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</row>
    <row r="2100" spans="11:30" x14ac:dyDescent="0.3">
      <c r="K2100" s="287">
        <v>6</v>
      </c>
      <c r="L2100" t="str">
        <v>28-SPWHI-07000823</v>
      </c>
      <c r="M2100" t="str">
        <v>Remy Cointreau</v>
      </c>
      <c r="N2100" t="str">
        <v>Whisky</v>
      </c>
      <c r="O2100" t="str">
        <v>Bruichladdich</v>
      </c>
      <c r="P2100" t="str">
        <v>BLD</v>
      </c>
      <c r="Q2100" t="str">
        <v>Bruichladdich Octomore</v>
      </c>
      <c r="R2100" t="str">
        <v>700ml</v>
      </c>
      <c r="S2100">
        <v>6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</row>
    <row r="2101" spans="11:30" x14ac:dyDescent="0.3">
      <c r="K2101" s="287">
        <v>6</v>
      </c>
      <c r="L2101" t="str">
        <v>29-SPGIN-07006351</v>
      </c>
      <c r="M2101" t="str">
        <v>Remy Cointreau</v>
      </c>
      <c r="N2101" t="str">
        <v>Gin</v>
      </c>
      <c r="O2101" t="str">
        <v>Botanist</v>
      </c>
      <c r="P2101" t="str">
        <v>BOT</v>
      </c>
      <c r="Q2101" t="str">
        <v>The Botanist Islay Dry Gin (Gift Box)</v>
      </c>
      <c r="R2101" t="str">
        <v>700ml</v>
      </c>
      <c r="S2101">
        <v>4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</row>
    <row r="2102" spans="11:30" x14ac:dyDescent="0.3">
      <c r="K2102" s="287">
        <v>6</v>
      </c>
      <c r="L2102" t="str">
        <v>31-SPMIX-1450PACK</v>
      </c>
      <c r="M2102" t="str">
        <v>Campari</v>
      </c>
      <c r="N2102" t="str">
        <v>Liqueur</v>
      </c>
      <c r="O2102" t="str">
        <v>Aperol/Cinzano</v>
      </c>
      <c r="P2102" t="str">
        <v/>
      </c>
      <c r="Q2102" t="str">
        <v>Aperol + Cinzano Prosecco</v>
      </c>
      <c r="R2102" t="str">
        <v>1450ml</v>
      </c>
      <c r="S2102">
        <v>3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</row>
    <row r="2103" spans="11:30" x14ac:dyDescent="0.3">
      <c r="K2103" s="287">
        <v>6</v>
      </c>
      <c r="L2103" t="str">
        <v>31-SPPAC-07000575</v>
      </c>
      <c r="M2103" t="str">
        <v>Campari</v>
      </c>
      <c r="N2103" t="str">
        <v>Liqueur</v>
      </c>
      <c r="O2103" t="str">
        <v>Aperol</v>
      </c>
      <c r="P2103" t="str">
        <v>APR</v>
      </c>
      <c r="Q2103" t="str">
        <v>Aperol Glass Set</v>
      </c>
      <c r="R2103" t="str">
        <v>700ml</v>
      </c>
      <c r="S2103">
        <v>5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</row>
    <row r="2104" spans="11:30" x14ac:dyDescent="0.3">
      <c r="K2104" s="287">
        <v>6</v>
      </c>
      <c r="L2104" t="str">
        <v>32-06LIQ-05001051</v>
      </c>
      <c r="M2104" t="str">
        <v>Campari</v>
      </c>
      <c r="N2104" t="str">
        <v>Liqueur</v>
      </c>
      <c r="O2104" t="str">
        <v>Campari</v>
      </c>
      <c r="P2104" t="str">
        <v>CAM</v>
      </c>
      <c r="Q2104" t="str">
        <v>Campari Negroni Liqueur</v>
      </c>
      <c r="R2104" t="str">
        <v>500ml</v>
      </c>
      <c r="S2104">
        <v>6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</row>
    <row r="2105" spans="11:30" x14ac:dyDescent="0.3">
      <c r="K2105" s="287">
        <v>6</v>
      </c>
      <c r="L2105" t="str">
        <v>32-06LIQ-07501402</v>
      </c>
      <c r="M2105" t="str">
        <v>Campari</v>
      </c>
      <c r="N2105" t="str">
        <v>Liqueur</v>
      </c>
      <c r="O2105" t="str">
        <v>Campari</v>
      </c>
      <c r="P2105" t="str">
        <v>CAM</v>
      </c>
      <c r="Q2105" t="str">
        <v>Campari Bitter 750 ml</v>
      </c>
      <c r="R2105" t="str">
        <v>750ml</v>
      </c>
      <c r="S2105">
        <v>6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</row>
    <row r="2106" spans="11:30" x14ac:dyDescent="0.3">
      <c r="K2106" s="287">
        <v>6</v>
      </c>
      <c r="L2106" t="str">
        <v>32-SPPAC-07509002</v>
      </c>
      <c r="M2106" t="str">
        <v>Campari</v>
      </c>
      <c r="N2106" t="str">
        <v>Liqueur</v>
      </c>
      <c r="O2106" t="str">
        <v>Campari</v>
      </c>
      <c r="P2106" t="str">
        <v>CAM</v>
      </c>
      <c r="Q2106" t="str">
        <v>Campari Negroni Set</v>
      </c>
      <c r="R2106" t="str">
        <v>2250ml</v>
      </c>
      <c r="S2106">
        <v>4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</row>
    <row r="2107" spans="11:30" x14ac:dyDescent="0.3">
      <c r="K2107" s="287">
        <v>6</v>
      </c>
      <c r="L2107" t="str">
        <v>33-SPGIN-07502000</v>
      </c>
      <c r="M2107" t="str">
        <v>Campari</v>
      </c>
      <c r="N2107" t="str">
        <v>Gin</v>
      </c>
      <c r="O2107" t="str">
        <v>Bulldog</v>
      </c>
      <c r="P2107" t="str">
        <v>BUL</v>
      </c>
      <c r="Q2107" t="str">
        <v>Bulldog London Dry Gin 750 ml</v>
      </c>
      <c r="R2107" t="str">
        <v>750ml</v>
      </c>
      <c r="S2107">
        <v>6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</row>
    <row r="2108" spans="11:30" x14ac:dyDescent="0.3">
      <c r="K2108" s="287">
        <v>6</v>
      </c>
      <c r="L2108" t="str">
        <v>33-SPPAC-07506102</v>
      </c>
      <c r="M2108" t="str">
        <v>Campari</v>
      </c>
      <c r="N2108" t="str">
        <v>Gin</v>
      </c>
      <c r="O2108" t="str">
        <v>Bulldog</v>
      </c>
      <c r="P2108" t="str">
        <v>BUL</v>
      </c>
      <c r="Q2108" t="str">
        <v>Bulldog Gin Glass Set</v>
      </c>
      <c r="R2108" t="str">
        <v>750ml</v>
      </c>
      <c r="S2108">
        <v>6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</row>
    <row r="2109" spans="11:30" x14ac:dyDescent="0.3">
      <c r="K2109" s="287">
        <v>6</v>
      </c>
      <c r="L2109" t="str">
        <v>34-12VOD-01808261</v>
      </c>
      <c r="M2109" t="str">
        <v>Campari</v>
      </c>
      <c r="N2109" t="str">
        <v>Vodka</v>
      </c>
      <c r="O2109" t="str">
        <v>Skyy</v>
      </c>
      <c r="P2109" t="str">
        <v>SKY</v>
      </c>
      <c r="Q2109" t="str">
        <v>Skyy Vodka 180 ml (P12)</v>
      </c>
      <c r="R2109" t="str">
        <v>180ml</v>
      </c>
      <c r="S2109">
        <v>12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</row>
    <row r="2110" spans="11:30" x14ac:dyDescent="0.3">
      <c r="K2110" s="287">
        <v>6</v>
      </c>
      <c r="L2110" t="str">
        <v>34-SPVOD-07007004</v>
      </c>
      <c r="M2110" t="str">
        <v>Campari</v>
      </c>
      <c r="N2110" t="str">
        <v>Vodka</v>
      </c>
      <c r="O2110" t="str">
        <v>Skyy</v>
      </c>
      <c r="P2110" t="str">
        <v>SKY</v>
      </c>
      <c r="Q2110" t="str">
        <v>Skyy Vodka</v>
      </c>
      <c r="R2110" t="str">
        <v>700ml</v>
      </c>
      <c r="S2110">
        <v>12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</row>
    <row r="2111" spans="11:30" x14ac:dyDescent="0.3">
      <c r="K2111" s="287">
        <v>6</v>
      </c>
      <c r="L2111" t="str">
        <v>37-SPWHI-07002834</v>
      </c>
      <c r="M2111" t="str">
        <v>Campari</v>
      </c>
      <c r="N2111" t="str">
        <v>Whisky</v>
      </c>
      <c r="O2111" t="str">
        <v>Wild Turkey</v>
      </c>
      <c r="P2111" t="str">
        <v>WTK</v>
      </c>
      <c r="Q2111" t="str">
        <v>Wild Turkey Rye Whiskey 700ml</v>
      </c>
      <c r="R2111" t="str">
        <v>700ml</v>
      </c>
      <c r="S2111">
        <v>12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</row>
    <row r="2112" spans="11:30" x14ac:dyDescent="0.3">
      <c r="K2112" s="287">
        <v>6</v>
      </c>
      <c r="L2112" t="str">
        <v>40-SPRUM-07501400</v>
      </c>
      <c r="M2112" t="str">
        <v>Campari</v>
      </c>
      <c r="N2112" t="str">
        <v>Rum</v>
      </c>
      <c r="O2112" t="str">
        <v>Appleton</v>
      </c>
      <c r="P2112" t="str">
        <v>APT</v>
      </c>
      <c r="Q2112" t="str">
        <v>Appleton Estate Rare Blend 12 Years</v>
      </c>
      <c r="R2112" t="str">
        <v>750ml</v>
      </c>
      <c r="S2112">
        <v>12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</row>
    <row r="2113" spans="11:30" x14ac:dyDescent="0.3">
      <c r="K2113" s="287">
        <v>6</v>
      </c>
      <c r="L2113" t="str">
        <v>46-ABRGP-07000051</v>
      </c>
      <c r="M2113" t="str">
        <v>Campari</v>
      </c>
      <c r="N2113" t="str">
        <v>Whisky</v>
      </c>
      <c r="O2113" t="str">
        <v>Glen Grant</v>
      </c>
      <c r="P2113" t="str">
        <v>GGT</v>
      </c>
      <c r="Q2113" t="str">
        <v>Glen Grant Single Malt Scotch Whisky Arboralis (Gift Pack)</v>
      </c>
      <c r="R2113" t="str">
        <v>700ml</v>
      </c>
      <c r="S2113">
        <v>6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</row>
    <row r="2114" spans="11:30" x14ac:dyDescent="0.3">
      <c r="K2114" s="287">
        <v>6</v>
      </c>
      <c r="L2114" t="str">
        <v>51-WISPA-07505015</v>
      </c>
      <c r="M2114" t="str">
        <v>Luc Belaire</v>
      </c>
      <c r="N2114" t="str">
        <v>Sparkling Wine</v>
      </c>
      <c r="O2114" t="str">
        <v>Luc Belaire</v>
      </c>
      <c r="P2114" t="str">
        <v>LUC</v>
      </c>
      <c r="Q2114" t="str">
        <v>Luc Belaire Rare Luxe</v>
      </c>
      <c r="R2114" t="str">
        <v>750ml</v>
      </c>
      <c r="S2114">
        <v>6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</row>
    <row r="2115" spans="11:30" x14ac:dyDescent="0.3">
      <c r="K2115" s="287">
        <v>6</v>
      </c>
      <c r="L2115" t="str">
        <v>51-WISPA-07505572</v>
      </c>
      <c r="M2115" t="str">
        <v>Luc Belaire</v>
      </c>
      <c r="N2115" t="str">
        <v>Sparkling Wine</v>
      </c>
      <c r="O2115" t="str">
        <v>Luc Belaire</v>
      </c>
      <c r="P2115" t="str">
        <v>LUC</v>
      </c>
      <c r="Q2115" t="str">
        <v>Luc Belaire Rare Luxe - Fantome</v>
      </c>
      <c r="R2115" t="str">
        <v>750ml</v>
      </c>
      <c r="S2115">
        <v>6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</row>
    <row r="2116" spans="11:30" x14ac:dyDescent="0.3">
      <c r="K2116" s="287">
        <v>6</v>
      </c>
      <c r="L2116" t="str">
        <v>51-WISPA-07505602</v>
      </c>
      <c r="M2116" t="str">
        <v>Luc Belaire</v>
      </c>
      <c r="N2116" t="str">
        <v>Sparkling Wine</v>
      </c>
      <c r="O2116" t="str">
        <v>Luc Belaire</v>
      </c>
      <c r="P2116" t="str">
        <v>LUC</v>
      </c>
      <c r="Q2116" t="str">
        <v>Luc Belaire Rare Rose - Fantome</v>
      </c>
      <c r="R2116" t="str">
        <v>750ml</v>
      </c>
      <c r="S2116">
        <v>6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</row>
    <row r="2117" spans="11:30" x14ac:dyDescent="0.3">
      <c r="K2117" s="287">
        <v>6</v>
      </c>
      <c r="L2117" t="str">
        <v>51-WISPA-07505909</v>
      </c>
      <c r="M2117" t="str">
        <v>Luc Belaire</v>
      </c>
      <c r="N2117" t="str">
        <v>Sparkling Wine</v>
      </c>
      <c r="O2117" t="str">
        <v>Luc Belaire</v>
      </c>
      <c r="P2117" t="str">
        <v>LUC</v>
      </c>
      <c r="Q2117" t="str">
        <v>Luc Belaire Rare Rose</v>
      </c>
      <c r="R2117" t="str">
        <v>750ml</v>
      </c>
      <c r="S2117">
        <v>6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</row>
    <row r="2118" spans="11:30" x14ac:dyDescent="0.3">
      <c r="K2118" s="287">
        <v>6</v>
      </c>
      <c r="L2118" t="str">
        <v>51-WISPA-15005619</v>
      </c>
      <c r="M2118" t="str">
        <v>Luc Belaire</v>
      </c>
      <c r="N2118" t="str">
        <v>Sparkling Wine</v>
      </c>
      <c r="O2118" t="str">
        <v>Luc Belaire</v>
      </c>
      <c r="P2118" t="str">
        <v>LUC</v>
      </c>
      <c r="Q2118" t="str">
        <v>Luc Belaire Rare Rose 1.5 L - Fantome</v>
      </c>
      <c r="R2118" t="str">
        <v>1500ml</v>
      </c>
      <c r="S2118">
        <v>3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</row>
    <row r="2119" spans="11:30" x14ac:dyDescent="0.3">
      <c r="K2119" s="287">
        <v>6</v>
      </c>
      <c r="L2119" t="str">
        <v>52-WISPA-07500750</v>
      </c>
      <c r="M2119" t="str">
        <v>Pommery</v>
      </c>
      <c r="N2119" t="str">
        <v>Champagne</v>
      </c>
      <c r="O2119" t="str">
        <v>Pommery</v>
      </c>
      <c r="P2119" t="str">
        <v>POM</v>
      </c>
      <c r="Q2119" t="str">
        <v>Champagne Pommery Brut Rose Royal (GB)</v>
      </c>
      <c r="R2119" t="str">
        <v>750ml</v>
      </c>
      <c r="S2119">
        <v>6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</row>
    <row r="2120" spans="11:30" x14ac:dyDescent="0.3">
      <c r="K2120" s="287">
        <v>6</v>
      </c>
      <c r="L2120" t="str">
        <v>52-WISPA-07500925</v>
      </c>
      <c r="M2120" t="str">
        <v>Pommery</v>
      </c>
      <c r="N2120" t="str">
        <v>Champagne</v>
      </c>
      <c r="O2120" t="str">
        <v>Pommery</v>
      </c>
      <c r="P2120" t="str">
        <v>POM</v>
      </c>
      <c r="Q2120" t="str">
        <v>Champagne Pommery Royal Blue Sky (GB)</v>
      </c>
      <c r="R2120" t="str">
        <v>750ml</v>
      </c>
      <c r="S2120">
        <v>6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</row>
    <row r="2121" spans="11:30" x14ac:dyDescent="0.3">
      <c r="K2121" s="287">
        <v>6</v>
      </c>
      <c r="L2121" t="str">
        <v>52-WISPA-07502006</v>
      </c>
      <c r="M2121" t="str">
        <v>Pommery</v>
      </c>
      <c r="N2121" t="str">
        <v>Champagne</v>
      </c>
      <c r="O2121" t="str">
        <v>Pommery</v>
      </c>
      <c r="P2121" t="str">
        <v>POM</v>
      </c>
      <c r="Q2121" t="str">
        <v>Pommery Cuvee Louise Champagne (2006)</v>
      </c>
      <c r="R2121" t="str">
        <v>750ml</v>
      </c>
      <c r="S2121">
        <v>6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</row>
    <row r="2122" spans="11:30" x14ac:dyDescent="0.3">
      <c r="K2122" s="287">
        <v>6</v>
      </c>
      <c r="L2122" t="str">
        <v>52-WISPA-07507772</v>
      </c>
      <c r="M2122" t="str">
        <v>Pommery</v>
      </c>
      <c r="N2122" t="str">
        <v>Champagne</v>
      </c>
      <c r="O2122" t="str">
        <v>Pommery</v>
      </c>
      <c r="P2122" t="str">
        <v>POM</v>
      </c>
      <c r="Q2122" t="str">
        <v>Champagne Pommery Apanage Brut (1874)</v>
      </c>
      <c r="R2122" t="str">
        <v>750ml</v>
      </c>
      <c r="S2122">
        <v>6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</row>
    <row r="2123" spans="11:30" x14ac:dyDescent="0.3">
      <c r="K2123" s="287">
        <v>6</v>
      </c>
      <c r="L2123" t="str">
        <v>64-SPLIQ-02000983</v>
      </c>
      <c r="M2123" t="str">
        <v>Laiba</v>
      </c>
      <c r="N2123" t="str">
        <v>Liqueur</v>
      </c>
      <c r="O2123" t="str">
        <v>Laiba</v>
      </c>
      <c r="P2123" t="str">
        <v>LAI</v>
      </c>
      <c r="Q2123" t="str">
        <v>Laiba Passion De-Light</v>
      </c>
      <c r="R2123" t="str">
        <v>200ml</v>
      </c>
      <c r="S2123">
        <v>12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</row>
    <row r="2124" spans="11:30" x14ac:dyDescent="0.3">
      <c r="K2124" s="287">
        <v>6</v>
      </c>
      <c r="L2124" t="str">
        <v>64-SPLIQ-02000990</v>
      </c>
      <c r="M2124" t="str">
        <v>Laiba</v>
      </c>
      <c r="N2124" t="str">
        <v>Liqueur</v>
      </c>
      <c r="O2124" t="str">
        <v>Laiba</v>
      </c>
      <c r="P2124" t="str">
        <v>LAI</v>
      </c>
      <c r="Q2124" t="str">
        <v>Laiba In Love With Rosemary</v>
      </c>
      <c r="R2124" t="str">
        <v>200ml</v>
      </c>
      <c r="S2124">
        <v>12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</row>
    <row r="2125" spans="11:30" x14ac:dyDescent="0.3">
      <c r="K2125" s="287">
        <v>6</v>
      </c>
      <c r="L2125" t="str">
        <v>64-SPLIQ-02001003</v>
      </c>
      <c r="M2125" t="str">
        <v>Laiba</v>
      </c>
      <c r="N2125" t="str">
        <v>Liqueur</v>
      </c>
      <c r="O2125" t="str">
        <v>Laiba</v>
      </c>
      <c r="P2125" t="str">
        <v>LAI</v>
      </c>
      <c r="Q2125" t="str">
        <v>Laiba Sour</v>
      </c>
      <c r="R2125" t="str">
        <v>200ml</v>
      </c>
      <c r="S2125">
        <v>12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</row>
    <row r="2126" spans="11:30" x14ac:dyDescent="0.3">
      <c r="K2126" s="287">
        <v>6</v>
      </c>
      <c r="L2126" t="str">
        <v>64-SPLIQ-02001010</v>
      </c>
      <c r="M2126" t="str">
        <v>Laiba</v>
      </c>
      <c r="N2126" t="str">
        <v>Liqueur</v>
      </c>
      <c r="O2126" t="str">
        <v>Laiba</v>
      </c>
      <c r="P2126" t="str">
        <v>LAI</v>
      </c>
      <c r="Q2126" t="str">
        <v>Laiba I Am Coconuts</v>
      </c>
      <c r="R2126" t="str">
        <v>200ml</v>
      </c>
      <c r="S2126">
        <v>12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</row>
    <row r="2127" spans="11:30" x14ac:dyDescent="0.3">
      <c r="K2127" s="287">
        <v>6</v>
      </c>
      <c r="L2127" t="str">
        <v>64-SPLIQ-02001027</v>
      </c>
      <c r="M2127" t="str">
        <v>Laiba</v>
      </c>
      <c r="N2127" t="str">
        <v>Liqueur</v>
      </c>
      <c r="O2127" t="str">
        <v>Laiba</v>
      </c>
      <c r="P2127" t="str">
        <v>LAI</v>
      </c>
      <c r="Q2127" t="str">
        <v>Laiba Cold Brew Martini</v>
      </c>
      <c r="R2127" t="str">
        <v>200ml</v>
      </c>
      <c r="S2127">
        <v>12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</row>
    <row r="2128" spans="11:30" x14ac:dyDescent="0.3">
      <c r="K2128" s="287">
        <v>6</v>
      </c>
      <c r="L2128" t="str">
        <v>64-SPLIQ-02001034</v>
      </c>
      <c r="M2128" t="str">
        <v>Laiba</v>
      </c>
      <c r="N2128" t="str">
        <v>Liqueur</v>
      </c>
      <c r="O2128" t="str">
        <v>Laiba</v>
      </c>
      <c r="P2128" t="str">
        <v>LAI</v>
      </c>
      <c r="Q2128" t="str">
        <v>Laiba Earl 'S Old Fashioned</v>
      </c>
      <c r="R2128" t="str">
        <v>200ml</v>
      </c>
      <c r="S2128">
        <v>12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</row>
    <row r="2129" spans="11:30" x14ac:dyDescent="0.3">
      <c r="K2129" s="287">
        <v>6</v>
      </c>
      <c r="L2129" t="str">
        <v>64-SPLIQ-02001041</v>
      </c>
      <c r="M2129" t="str">
        <v>Laiba</v>
      </c>
      <c r="N2129" t="str">
        <v>Liqueur</v>
      </c>
      <c r="O2129" t="str">
        <v>Laiba</v>
      </c>
      <c r="P2129" t="str">
        <v>LAI</v>
      </c>
      <c r="Q2129" t="str">
        <v>Laiba Twisted Negroni</v>
      </c>
      <c r="R2129" t="str">
        <v>200ml</v>
      </c>
      <c r="S2129">
        <v>12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</row>
    <row r="2130" spans="11:30" x14ac:dyDescent="0.3">
      <c r="K2130" s="287">
        <v>7</v>
      </c>
      <c r="L2130" t="str" cm="1">
        <f t="array" ref="L2130:AD2482">'07'!B13:T365</f>
        <v>04-SPWHI-07007491</v>
      </c>
      <c r="M2130" t="str">
        <v>TEG</v>
      </c>
      <c r="N2130" t="str">
        <v>Single Malt Scotch</v>
      </c>
      <c r="O2130" t="str">
        <v>The Macallan</v>
      </c>
      <c r="P2130" t="str">
        <v>MAC</v>
      </c>
      <c r="Q2130" t="str">
        <v>The Macallan Sherry Oak 12YO</v>
      </c>
      <c r="R2130" t="str">
        <v>700ml</v>
      </c>
      <c r="S2130">
        <v>12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</row>
    <row r="2131" spans="11:30" x14ac:dyDescent="0.3">
      <c r="K2131" s="287">
        <v>7</v>
      </c>
      <c r="L2131" t="str">
        <v>04-SPWHI-07017065</v>
      </c>
      <c r="M2131" t="str">
        <v>TEG</v>
      </c>
      <c r="N2131" t="str">
        <v>Single Malt Scotch</v>
      </c>
      <c r="O2131" t="str">
        <v>The Macallan</v>
      </c>
      <c r="P2131" t="str">
        <v>MAC</v>
      </c>
      <c r="Q2131" t="str">
        <v>The Macallan Sherry Oak 18YO</v>
      </c>
      <c r="R2131" t="str">
        <v>700ml</v>
      </c>
      <c r="S2131">
        <v>6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</row>
    <row r="2132" spans="11:30" x14ac:dyDescent="0.3">
      <c r="K2132" s="287">
        <v>7</v>
      </c>
      <c r="L2132" t="str">
        <v>04-SPWHI-07006031</v>
      </c>
      <c r="M2132" t="str">
        <v>TEG</v>
      </c>
      <c r="N2132" t="str">
        <v>Single Malt Scotch</v>
      </c>
      <c r="O2132" t="str">
        <v>The Macallan</v>
      </c>
      <c r="P2132" t="str">
        <v>MAC</v>
      </c>
      <c r="Q2132" t="str">
        <v>The Macallan Sherry Oak 25YO</v>
      </c>
      <c r="R2132" t="str">
        <v>700ml</v>
      </c>
      <c r="S2132">
        <v>3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</row>
    <row r="2133" spans="11:30" x14ac:dyDescent="0.3">
      <c r="K2133" s="287">
        <v>7</v>
      </c>
      <c r="L2133" t="str">
        <v>04-SPWHI-07006048</v>
      </c>
      <c r="M2133" t="str">
        <v>TEG</v>
      </c>
      <c r="N2133" t="str">
        <v>Single Malt Scotch</v>
      </c>
      <c r="O2133" t="str">
        <v>The Macallan</v>
      </c>
      <c r="P2133" t="str">
        <v>MAC</v>
      </c>
      <c r="Q2133" t="str">
        <v>The Macallan Sherry Oak 30YO</v>
      </c>
      <c r="R2133" t="str">
        <v>700ml</v>
      </c>
      <c r="S2133">
        <v>3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</row>
    <row r="2134" spans="11:30" x14ac:dyDescent="0.3">
      <c r="K2134" s="287">
        <v>7</v>
      </c>
      <c r="L2134" t="str">
        <v>04-SPWHI-07003009</v>
      </c>
      <c r="M2134" t="str">
        <v>TEG</v>
      </c>
      <c r="N2134" t="str">
        <v>Single Malt Scotch</v>
      </c>
      <c r="O2134" t="str">
        <v>The Macallan</v>
      </c>
      <c r="P2134" t="str">
        <v>MAC</v>
      </c>
      <c r="Q2134" t="str">
        <v>The Macallan Double Cask 12YO</v>
      </c>
      <c r="R2134" t="str">
        <v>700ml</v>
      </c>
      <c r="S2134">
        <v>12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</row>
    <row r="2135" spans="11:30" x14ac:dyDescent="0.3">
      <c r="K2135" s="287">
        <v>7</v>
      </c>
      <c r="L2135" t="str">
        <v>04-SPWHI-07007700</v>
      </c>
      <c r="M2135" t="str">
        <v>TEG</v>
      </c>
      <c r="N2135" t="str">
        <v>Single Malt Scotch</v>
      </c>
      <c r="O2135" t="str">
        <v>The Macallan</v>
      </c>
      <c r="P2135" t="str">
        <v>MAC</v>
      </c>
      <c r="Q2135" t="str">
        <v>The Macallan Double Cask 15YO</v>
      </c>
      <c r="R2135" t="str">
        <v>700ml</v>
      </c>
      <c r="S2135">
        <v>6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</row>
    <row r="2136" spans="11:30" x14ac:dyDescent="0.3">
      <c r="K2136" s="287">
        <v>7</v>
      </c>
      <c r="L2136" t="str">
        <v>04-SPWHI-07009254</v>
      </c>
      <c r="M2136" t="str">
        <v>TEG</v>
      </c>
      <c r="N2136" t="str">
        <v>Single Malt Scotch</v>
      </c>
      <c r="O2136" t="str">
        <v>The Macallan</v>
      </c>
      <c r="P2136" t="str">
        <v>MAC</v>
      </c>
      <c r="Q2136" t="str">
        <v>The Macallan Double Cask 18YO</v>
      </c>
      <c r="R2136" t="str">
        <v>700ml</v>
      </c>
      <c r="S2136">
        <v>6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</row>
    <row r="2137" spans="11:30" x14ac:dyDescent="0.3">
      <c r="K2137" s="287">
        <v>7</v>
      </c>
      <c r="L2137" t="str">
        <v>04-SPWHI-07000311</v>
      </c>
      <c r="M2137" t="str">
        <v>TEG</v>
      </c>
      <c r="N2137" t="str">
        <v>Single Malt Scotch</v>
      </c>
      <c r="O2137" t="str">
        <v>The Macallan</v>
      </c>
      <c r="P2137" t="str">
        <v>MAC</v>
      </c>
      <c r="Q2137" t="str">
        <v>The Macallan Double Cask 30YO</v>
      </c>
      <c r="R2137" t="str">
        <v>700ml</v>
      </c>
      <c r="S2137">
        <v>3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</row>
    <row r="2138" spans="11:30" x14ac:dyDescent="0.3">
      <c r="K2138" s="287">
        <v>7</v>
      </c>
      <c r="L2138" t="str">
        <v>04-SPWHI-07000796</v>
      </c>
      <c r="M2138" t="str">
        <v>TEG</v>
      </c>
      <c r="N2138" t="str">
        <v>Single Malt Scotch</v>
      </c>
      <c r="O2138" t="str">
        <v>The Macallan</v>
      </c>
      <c r="P2138" t="str">
        <v>MAC</v>
      </c>
      <c r="Q2138" t="str">
        <v>The Macallan Triple Cask 12YO</v>
      </c>
      <c r="R2138" t="str">
        <v>700ml</v>
      </c>
      <c r="S2138">
        <v>12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</row>
    <row r="2139" spans="11:30" x14ac:dyDescent="0.3">
      <c r="K2139" s="287">
        <v>7</v>
      </c>
      <c r="L2139" t="str">
        <v>04-24HMN-07002650</v>
      </c>
      <c r="M2139" t="str">
        <v>TEG</v>
      </c>
      <c r="N2139" t="str">
        <v>Single Malt Scotch</v>
      </c>
      <c r="O2139" t="str">
        <v>The Macallan</v>
      </c>
      <c r="P2139" t="str">
        <v>MAC</v>
      </c>
      <c r="Q2139" t="str">
        <v>The Macallan Harmony Vibrant Oak</v>
      </c>
      <c r="R2139" t="str">
        <v>700ml</v>
      </c>
      <c r="S2139">
        <v>6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</row>
    <row r="2140" spans="11:30" x14ac:dyDescent="0.3">
      <c r="K2140" s="287">
        <v>7</v>
      </c>
      <c r="L2140" t="str">
        <v>04-23WHI-07002322</v>
      </c>
      <c r="M2140" t="str">
        <v>TEG</v>
      </c>
      <c r="N2140" t="str">
        <v>Single Malt Scotch</v>
      </c>
      <c r="O2140" t="str">
        <v>The Macallan</v>
      </c>
      <c r="P2140" t="str">
        <v>MAC</v>
      </c>
      <c r="Q2140" t="str">
        <v>The Macallan Harmony Collection Amber Meadow</v>
      </c>
      <c r="R2140" t="str">
        <v>700ml</v>
      </c>
      <c r="S2140">
        <v>12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</row>
    <row r="2141" spans="11:30" x14ac:dyDescent="0.3">
      <c r="K2141" s="287">
        <v>7</v>
      </c>
      <c r="L2141" t="str">
        <v>04-SPWHI-07000557</v>
      </c>
      <c r="M2141" t="str">
        <v>TEG</v>
      </c>
      <c r="N2141" t="str">
        <v>Single Malt Scotch</v>
      </c>
      <c r="O2141" t="str">
        <v>The Macallan</v>
      </c>
      <c r="P2141" t="str">
        <v>MAC</v>
      </c>
      <c r="Q2141" t="str">
        <v>The Macallan Harmony Collection</v>
      </c>
      <c r="R2141" t="str">
        <v>700ml</v>
      </c>
      <c r="S2141">
        <v>6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</row>
    <row r="2142" spans="11:30" x14ac:dyDescent="0.3">
      <c r="K2142" s="287">
        <v>7</v>
      </c>
      <c r="L2142" t="str">
        <v>04-SPWHI-07001226</v>
      </c>
      <c r="M2142" t="str">
        <v>TEG</v>
      </c>
      <c r="N2142" t="str">
        <v>Single Malt Scotch</v>
      </c>
      <c r="O2142" t="str">
        <v>The Macallan</v>
      </c>
      <c r="P2142" t="str">
        <v>MAC</v>
      </c>
      <c r="Q2142" t="str">
        <v>The Macallan Harmony Collection Intense Arabica</v>
      </c>
      <c r="R2142" t="str">
        <v>700ml</v>
      </c>
      <c r="S2142">
        <v>6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</row>
    <row r="2143" spans="11:30" x14ac:dyDescent="0.3">
      <c r="K2143" s="287">
        <v>7</v>
      </c>
      <c r="L2143" t="str">
        <v>04-25HMN-07002971</v>
      </c>
      <c r="M2143" t="str">
        <v>TEG</v>
      </c>
      <c r="N2143" t="str">
        <v>Single Malt Scotch</v>
      </c>
      <c r="O2143" t="str">
        <v>The Macallan</v>
      </c>
      <c r="P2143" t="str">
        <v>MAC</v>
      </c>
      <c r="Q2143" t="str">
        <v>The Macallan Harmony Phoenix Honey Whisky</v>
      </c>
      <c r="R2143" t="str">
        <v>700ml</v>
      </c>
      <c r="S2143">
        <v>6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</row>
    <row r="2144" spans="11:30" x14ac:dyDescent="0.3">
      <c r="K2144" s="287">
        <v>7</v>
      </c>
      <c r="L2144" t="str">
        <v>04-SPWHI-07007984</v>
      </c>
      <c r="M2144" t="str">
        <v>TEG</v>
      </c>
      <c r="N2144" t="str">
        <v>Single Malt Scotch</v>
      </c>
      <c r="O2144" t="str">
        <v>The Macallan</v>
      </c>
      <c r="P2144" t="str">
        <v>MAC</v>
      </c>
      <c r="Q2144" t="str">
        <v>The Macallan Rare Cask</v>
      </c>
      <c r="R2144" t="str">
        <v>700ml</v>
      </c>
      <c r="S2144">
        <v>3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</row>
    <row r="2145" spans="11:30" x14ac:dyDescent="0.3">
      <c r="K2145" s="287">
        <v>7</v>
      </c>
      <c r="L2145" t="str">
        <v>04-SPWHI-07001883</v>
      </c>
      <c r="M2145" t="str">
        <v>TEG</v>
      </c>
      <c r="N2145" t="str">
        <v>Single Malt Scotch</v>
      </c>
      <c r="O2145" t="str">
        <v>The Macallan</v>
      </c>
      <c r="P2145" t="str">
        <v>MAC</v>
      </c>
      <c r="Q2145" t="str">
        <v>The Macallan Reflexion</v>
      </c>
      <c r="R2145" t="str">
        <v>700ml</v>
      </c>
      <c r="S2145">
        <v>2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</row>
    <row r="2146" spans="11:30" x14ac:dyDescent="0.3">
      <c r="K2146" s="287">
        <v>7</v>
      </c>
      <c r="L2146" t="str">
        <v>04-SPWHI-07001162</v>
      </c>
      <c r="M2146" t="str">
        <v>TEG</v>
      </c>
      <c r="N2146" t="str">
        <v>Single Malt Scotch</v>
      </c>
      <c r="O2146" t="str">
        <v>The Macallan</v>
      </c>
      <c r="P2146" t="str">
        <v>MAC</v>
      </c>
      <c r="Q2146" t="str">
        <v>The Macallan Classic Cut Whisky</v>
      </c>
      <c r="R2146" t="str">
        <v>700ml</v>
      </c>
      <c r="S2146">
        <v>12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</row>
    <row r="2147" spans="11:30" x14ac:dyDescent="0.3">
      <c r="K2147" s="287">
        <v>7</v>
      </c>
      <c r="L2147" t="str">
        <v>04-SPWHI-07001155</v>
      </c>
      <c r="M2147" t="str">
        <v>TEG</v>
      </c>
      <c r="N2147" t="str">
        <v>Single Malt Scotch</v>
      </c>
      <c r="O2147" t="str">
        <v>The Macallan</v>
      </c>
      <c r="P2147" t="str">
        <v>MAC</v>
      </c>
      <c r="Q2147" t="str">
        <v>The Macallan A Night On Earth Scotch Whisky Y21</v>
      </c>
      <c r="R2147" t="str">
        <v>700ml</v>
      </c>
      <c r="S2147">
        <v>6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</row>
    <row r="2148" spans="11:30" x14ac:dyDescent="0.3">
      <c r="K2148" s="287">
        <v>7</v>
      </c>
      <c r="L2148" t="str">
        <v>04-SPWHI-07001080</v>
      </c>
      <c r="M2148" t="str">
        <v>TEG</v>
      </c>
      <c r="N2148" t="str">
        <v>Single Malt Scotch</v>
      </c>
      <c r="O2148" t="str">
        <v>The Macallan</v>
      </c>
      <c r="P2148" t="str">
        <v>MAC</v>
      </c>
      <c r="Q2148" t="str">
        <v>The Macallan A Night On Earth Scotch Whisky Y22</v>
      </c>
      <c r="R2148" t="str">
        <v>700ml</v>
      </c>
      <c r="S2148">
        <v>6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</row>
    <row r="2149" spans="11:30" x14ac:dyDescent="0.3">
      <c r="K2149" s="287">
        <v>7</v>
      </c>
      <c r="L2149" t="str">
        <v>04-23WHI-07001806</v>
      </c>
      <c r="M2149" t="str">
        <v>TEG</v>
      </c>
      <c r="N2149" t="str">
        <v>Single Malt Scotch</v>
      </c>
      <c r="O2149" t="str">
        <v>The Macallan</v>
      </c>
      <c r="P2149" t="str">
        <v>MAC</v>
      </c>
      <c r="Q2149" t="str">
        <v>The Macallan A Night On Earth Scotch Whisky Y23</v>
      </c>
      <c r="R2149" t="str">
        <v>700ml</v>
      </c>
      <c r="S2149">
        <v>6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</row>
    <row r="2150" spans="11:30" x14ac:dyDescent="0.3">
      <c r="K2150" s="287">
        <v>7</v>
      </c>
      <c r="L2150" t="str">
        <v>04-24NOE-07002766</v>
      </c>
      <c r="M2150" t="str">
        <v>TEG</v>
      </c>
      <c r="N2150" t="str">
        <v>Single Malt Scotch</v>
      </c>
      <c r="O2150" t="str">
        <v>The Macallan</v>
      </c>
      <c r="P2150" t="str">
        <v>MAC</v>
      </c>
      <c r="Q2150" t="str">
        <v>The Macallan A Night On Earth Scotch Whisky Y24</v>
      </c>
      <c r="R2150" t="str">
        <v>700ml</v>
      </c>
      <c r="S2150">
        <v>6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</row>
    <row r="2151" spans="11:30" x14ac:dyDescent="0.3">
      <c r="K2151" s="287">
        <v>7</v>
      </c>
      <c r="L2151" t="str">
        <v>04-25NOE-07003381</v>
      </c>
      <c r="M2151" t="str">
        <v>TEG</v>
      </c>
      <c r="N2151" t="str">
        <v>Single Malt Scotch</v>
      </c>
      <c r="O2151" t="str">
        <v>The Macallan</v>
      </c>
      <c r="P2151" t="str">
        <v>MAC</v>
      </c>
      <c r="Q2151" t="str">
        <v>The Macallan A Night On Earth Scotch Whisky Y25</v>
      </c>
      <c r="R2151" t="str">
        <v>700ml</v>
      </c>
      <c r="S2151">
        <v>6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</row>
    <row r="2152" spans="11:30" x14ac:dyDescent="0.3">
      <c r="K2152" s="287">
        <v>7</v>
      </c>
      <c r="L2152" t="str">
        <v>04-SPWHI-07002919</v>
      </c>
      <c r="M2152" t="str">
        <v>TEG</v>
      </c>
      <c r="N2152" t="str">
        <v>Single Malt Scotch</v>
      </c>
      <c r="O2152" t="str">
        <v>The Macallan</v>
      </c>
      <c r="P2152" t="str">
        <v>MAC</v>
      </c>
      <c r="Q2152" t="str">
        <v>The Macallan Time Space Mastery</v>
      </c>
      <c r="R2152" t="str">
        <v>700ml</v>
      </c>
      <c r="S2152">
        <v>3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</row>
    <row r="2153" spans="11:30" x14ac:dyDescent="0.3">
      <c r="K2153" s="287">
        <v>7</v>
      </c>
      <c r="L2153" t="str">
        <v>04-SPWHI-07001622</v>
      </c>
      <c r="M2153" t="str">
        <v>TEG</v>
      </c>
      <c r="N2153" t="str">
        <v>Single Malt Scotch</v>
      </c>
      <c r="O2153" t="str">
        <v>The Macallan</v>
      </c>
      <c r="P2153" t="str">
        <v>MAC</v>
      </c>
      <c r="Q2153" t="str">
        <v>The Macallan Art is the Flower Whisky</v>
      </c>
      <c r="R2153" t="str">
        <v>700ml</v>
      </c>
      <c r="S2153">
        <v>4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</row>
    <row r="2154" spans="11:30" x14ac:dyDescent="0.3">
      <c r="K2154" s="287">
        <v>7</v>
      </c>
      <c r="L2154" t="str">
        <v>04-SPWHI-07003299</v>
      </c>
      <c r="M2154" t="str">
        <v>TEG</v>
      </c>
      <c r="N2154" t="str">
        <v>Single Malt Scotch</v>
      </c>
      <c r="O2154" t="str">
        <v>The Macallan</v>
      </c>
      <c r="P2154" t="str">
        <v>MAC</v>
      </c>
      <c r="Q2154" t="str">
        <v>The Macallan Folio 8 Scotch Whisky</v>
      </c>
      <c r="R2154" t="str">
        <v>700ml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</row>
    <row r="2155" spans="11:30" x14ac:dyDescent="0.3">
      <c r="K2155" s="287">
        <v>7</v>
      </c>
      <c r="L2155" t="str">
        <v>04-23MBL-07000168</v>
      </c>
      <c r="M2155" t="str">
        <v>TEG</v>
      </c>
      <c r="N2155" t="str">
        <v>Single Malt Scotch</v>
      </c>
      <c r="O2155" t="str">
        <v>The Macallan</v>
      </c>
      <c r="P2155" t="str">
        <v>MAC</v>
      </c>
      <c r="Q2155" t="str">
        <v>The Macallan M Black Scotch Whisky</v>
      </c>
      <c r="R2155" t="str">
        <v>700ml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</row>
    <row r="2156" spans="11:30" x14ac:dyDescent="0.3">
      <c r="K2156" s="287">
        <v>7</v>
      </c>
      <c r="L2156" t="str">
        <v>04-23MCO-07000175</v>
      </c>
      <c r="M2156" t="str">
        <v>TEG</v>
      </c>
      <c r="N2156" t="str">
        <v>Single Malt Scotch</v>
      </c>
      <c r="O2156" t="str">
        <v>The Macallan</v>
      </c>
      <c r="P2156" t="str">
        <v>MAC</v>
      </c>
      <c r="Q2156" t="str">
        <v>The Macallan M Copper Scotch Whisky</v>
      </c>
      <c r="R2156" t="str">
        <v>700ml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</row>
    <row r="2157" spans="11:30" x14ac:dyDescent="0.3">
      <c r="K2157" s="287">
        <v>7</v>
      </c>
      <c r="L2157" t="str">
        <v>04-SPWHI-07003372</v>
      </c>
      <c r="M2157" t="str">
        <v>TEG</v>
      </c>
      <c r="N2157" t="str">
        <v>Single Malt Scotch</v>
      </c>
      <c r="O2157" t="str">
        <v>The Macallan</v>
      </c>
      <c r="P2157" t="str">
        <v>MAC</v>
      </c>
      <c r="Q2157" t="str">
        <v>The Macallan M Scotch Whisky</v>
      </c>
      <c r="R2157" t="str">
        <v>700ml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</row>
    <row r="2158" spans="11:30" x14ac:dyDescent="0.3">
      <c r="K2158" s="287">
        <v>7</v>
      </c>
      <c r="L2158" t="str">
        <v>11-SPWHI-07003795</v>
      </c>
      <c r="M2158" t="str">
        <v>TEG</v>
      </c>
      <c r="N2158" t="str">
        <v>Single Malt Scotch</v>
      </c>
      <c r="O2158" t="str">
        <v>Highland Park</v>
      </c>
      <c r="P2158" t="str">
        <v>HLP</v>
      </c>
      <c r="Q2158" t="str">
        <v>Highland Park 10YO</v>
      </c>
      <c r="R2158" t="str">
        <v>700ml</v>
      </c>
      <c r="S2158">
        <v>6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</row>
    <row r="2159" spans="11:30" x14ac:dyDescent="0.3">
      <c r="K2159" s="287">
        <v>7</v>
      </c>
      <c r="L2159" t="str">
        <v>11-SPWHI-07000996</v>
      </c>
      <c r="M2159" t="str">
        <v>TEG</v>
      </c>
      <c r="N2159" t="str">
        <v>Single Malt Scotch</v>
      </c>
      <c r="O2159" t="str">
        <v>Highland Park</v>
      </c>
      <c r="P2159" t="str">
        <v>HLP</v>
      </c>
      <c r="Q2159" t="str">
        <v>Highland Park 12YO</v>
      </c>
      <c r="R2159" t="str">
        <v>700ml</v>
      </c>
      <c r="S2159">
        <v>6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</row>
    <row r="2160" spans="11:30" x14ac:dyDescent="0.3">
      <c r="K2160" s="287">
        <v>7</v>
      </c>
      <c r="L2160" t="str">
        <v>11-SPWHI-07000489</v>
      </c>
      <c r="M2160" t="str">
        <v>TEG</v>
      </c>
      <c r="N2160" t="str">
        <v>Single Malt Scotch</v>
      </c>
      <c r="O2160" t="str">
        <v>Highland Park</v>
      </c>
      <c r="P2160" t="str">
        <v>HLP</v>
      </c>
      <c r="Q2160" t="str">
        <v>Highland Park 15YO</v>
      </c>
      <c r="R2160" t="str">
        <v>700ml</v>
      </c>
      <c r="S2160">
        <v>6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</row>
    <row r="2161" spans="11:30" x14ac:dyDescent="0.3">
      <c r="K2161" s="287">
        <v>7</v>
      </c>
      <c r="L2161" t="str">
        <v>11-SPWHI-07005191</v>
      </c>
      <c r="M2161" t="str">
        <v>TEG</v>
      </c>
      <c r="N2161" t="str">
        <v>Single Malt Scotch</v>
      </c>
      <c r="O2161" t="str">
        <v>Highland Park</v>
      </c>
      <c r="P2161" t="str">
        <v>HLP</v>
      </c>
      <c r="Q2161" t="str">
        <v>Highland Park 18YO</v>
      </c>
      <c r="R2161" t="str">
        <v>700ml</v>
      </c>
      <c r="S2161">
        <v>6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</row>
    <row r="2162" spans="11:30" x14ac:dyDescent="0.3">
      <c r="K2162" s="287">
        <v>7</v>
      </c>
      <c r="L2162" t="str">
        <v>11-SPWHI-07008264</v>
      </c>
      <c r="M2162" t="str">
        <v>TEG</v>
      </c>
      <c r="N2162" t="str">
        <v>Single Malt Scotch</v>
      </c>
      <c r="O2162" t="str">
        <v>Highland Park</v>
      </c>
      <c r="P2162" t="str">
        <v>HLP</v>
      </c>
      <c r="Q2162" t="str">
        <v>Highland Park Valfather</v>
      </c>
      <c r="R2162" t="str">
        <v>700ml</v>
      </c>
      <c r="S2162">
        <v>6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</row>
    <row r="2163" spans="11:30" x14ac:dyDescent="0.3">
      <c r="K2163" s="287">
        <v>7</v>
      </c>
      <c r="L2163" t="str">
        <v>11-SPWHI-07006123</v>
      </c>
      <c r="M2163" t="str">
        <v>TEG</v>
      </c>
      <c r="N2163" t="str">
        <v>Single Malt Scotch</v>
      </c>
      <c r="O2163" t="str">
        <v>Highland Park</v>
      </c>
      <c r="P2163" t="str">
        <v>HLP</v>
      </c>
      <c r="Q2163" t="str">
        <v>Highland Park Valknut</v>
      </c>
      <c r="R2163" t="str">
        <v>700ml</v>
      </c>
      <c r="S2163">
        <v>6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</row>
    <row r="2164" spans="11:30" x14ac:dyDescent="0.3">
      <c r="K2164" s="287">
        <v>7</v>
      </c>
      <c r="L2164" t="str">
        <v>12-SPWHI-07005935</v>
      </c>
      <c r="M2164" t="str">
        <v>TEG</v>
      </c>
      <c r="N2164" t="str">
        <v>Single Malt Scotch</v>
      </c>
      <c r="O2164" t="str">
        <v>The Glenrothes</v>
      </c>
      <c r="P2164" t="str">
        <v>TGR</v>
      </c>
      <c r="Q2164" t="str">
        <v>The Glenrothes 12YO</v>
      </c>
      <c r="R2164" t="str">
        <v>700ml</v>
      </c>
      <c r="S2164">
        <v>6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</row>
    <row r="2165" spans="11:30" x14ac:dyDescent="0.3">
      <c r="K2165" s="287">
        <v>7</v>
      </c>
      <c r="L2165" t="str">
        <v>12-SPWHI-07005959</v>
      </c>
      <c r="M2165" t="str">
        <v>TEG</v>
      </c>
      <c r="N2165" t="str">
        <v>Single Malt Scotch</v>
      </c>
      <c r="O2165" t="str">
        <v>The Glenrothes</v>
      </c>
      <c r="P2165" t="str">
        <v>TGR</v>
      </c>
      <c r="Q2165" t="str">
        <v>The Glenrothes 18YO</v>
      </c>
      <c r="R2165" t="str">
        <v>700ml</v>
      </c>
      <c r="S2165">
        <v>6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</row>
    <row r="2166" spans="11:30" x14ac:dyDescent="0.3">
      <c r="K2166" s="287">
        <v>7</v>
      </c>
      <c r="L2166" t="str">
        <v>12-SPWHI-07005966</v>
      </c>
      <c r="M2166" t="str">
        <v>TEG</v>
      </c>
      <c r="N2166" t="str">
        <v>Single Malt Scotch</v>
      </c>
      <c r="O2166" t="str">
        <v>The Glenrothes</v>
      </c>
      <c r="P2166" t="str">
        <v>TGR</v>
      </c>
      <c r="Q2166" t="str">
        <v>The Glenrothes 25YO</v>
      </c>
      <c r="R2166" t="str">
        <v>700ml</v>
      </c>
      <c r="S2166">
        <v>4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</row>
    <row r="2167" spans="11:30" x14ac:dyDescent="0.3">
      <c r="K2167" s="287">
        <v>7</v>
      </c>
      <c r="L2167" t="str">
        <v>12-SPWHI-07005942</v>
      </c>
      <c r="M2167" t="str">
        <v>TEG</v>
      </c>
      <c r="N2167" t="str">
        <v>Single Malt Scotch</v>
      </c>
      <c r="O2167" t="str">
        <v>The Glenrothes</v>
      </c>
      <c r="P2167" t="str">
        <v>TGR</v>
      </c>
      <c r="Q2167" t="str">
        <v>The Glenrothes Makers Cut</v>
      </c>
      <c r="R2167" t="str">
        <v>700ml</v>
      </c>
      <c r="S2167">
        <v>6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</row>
    <row r="2168" spans="11:30" x14ac:dyDescent="0.3">
      <c r="K2168" s="287">
        <v>7</v>
      </c>
      <c r="L2168" t="str">
        <v>12-SPWHI-07000235</v>
      </c>
      <c r="M2168" t="str">
        <v>TEG</v>
      </c>
      <c r="N2168" t="str">
        <v>Single Malt Scotch</v>
      </c>
      <c r="O2168" t="str">
        <v>The Glenrothes</v>
      </c>
      <c r="P2168" t="str">
        <v>TGR</v>
      </c>
      <c r="Q2168" t="str">
        <v>The Glenrothes Vintage Reserve</v>
      </c>
      <c r="R2168" t="str">
        <v>700ml</v>
      </c>
      <c r="S2168">
        <v>6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</row>
    <row r="2169" spans="11:30" x14ac:dyDescent="0.3">
      <c r="K2169" s="287">
        <v>7</v>
      </c>
      <c r="L2169" t="str">
        <v>28-SPWHI-07000329</v>
      </c>
      <c r="M2169" t="str">
        <v>RC</v>
      </c>
      <c r="N2169" t="str">
        <v>Single Malt Scotch</v>
      </c>
      <c r="O2169" t="str">
        <v>Bruichladdich</v>
      </c>
      <c r="P2169" t="str">
        <v>BLD</v>
      </c>
      <c r="Q2169" t="str">
        <v>Bruichladdich Classic Laddie</v>
      </c>
      <c r="R2169" t="str">
        <v>700ml</v>
      </c>
      <c r="S2169">
        <v>6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</row>
    <row r="2170" spans="11:30" x14ac:dyDescent="0.3">
      <c r="K2170" s="287">
        <v>7</v>
      </c>
      <c r="L2170" t="str">
        <v>28-SPWHI-07009957</v>
      </c>
      <c r="M2170" t="str">
        <v>RC</v>
      </c>
      <c r="N2170" t="str">
        <v>Single Malt Scotch</v>
      </c>
      <c r="O2170" t="str">
        <v>Bruichladdich</v>
      </c>
      <c r="P2170" t="str">
        <v>BLD</v>
      </c>
      <c r="Q2170" t="str">
        <v>Bruichladdich Port Charlotte 10YO</v>
      </c>
      <c r="R2170" t="str">
        <v>700ml</v>
      </c>
      <c r="S2170">
        <v>6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</row>
    <row r="2171" spans="11:30" x14ac:dyDescent="0.3">
      <c r="K2171" s="287">
        <v>7</v>
      </c>
      <c r="L2171" t="str">
        <v>28-SPWHI-07008041</v>
      </c>
      <c r="M2171" t="str">
        <v>RC</v>
      </c>
      <c r="N2171" t="str">
        <v>Single Malt Scotch</v>
      </c>
      <c r="O2171" t="str">
        <v>Bruichladdich</v>
      </c>
      <c r="P2171" t="str">
        <v>BLD</v>
      </c>
      <c r="Q2171" t="str">
        <v>Bruichladdich 18 YO</v>
      </c>
      <c r="R2171" t="str">
        <v>700ml</v>
      </c>
      <c r="S2171">
        <v>6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</row>
    <row r="2172" spans="11:30" x14ac:dyDescent="0.3">
      <c r="K2172" s="287">
        <v>7</v>
      </c>
      <c r="L2172" t="str">
        <v>28-SPWHI-07008102</v>
      </c>
      <c r="M2172" t="str">
        <v>RC</v>
      </c>
      <c r="N2172" t="str">
        <v>Single Malt Scotch</v>
      </c>
      <c r="O2172" t="str">
        <v>Bruichladdich</v>
      </c>
      <c r="P2172" t="str">
        <v>BLD</v>
      </c>
      <c r="Q2172" t="str">
        <v>Bruichladdich 30 YO</v>
      </c>
      <c r="R2172" t="str">
        <v>700ml</v>
      </c>
      <c r="S2172">
        <v>6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</row>
    <row r="2173" spans="11:30" x14ac:dyDescent="0.3">
      <c r="K2173" s="287">
        <v>7</v>
      </c>
      <c r="L2173" t="str">
        <v>28-SPWHI-07002230</v>
      </c>
      <c r="M2173" t="str">
        <v>RC</v>
      </c>
      <c r="N2173" t="str">
        <v>Single Malt Scotch</v>
      </c>
      <c r="O2173" t="str">
        <v>Bruichladdich</v>
      </c>
      <c r="P2173" t="str">
        <v>BLD</v>
      </c>
      <c r="Q2173" t="str">
        <v>Bruichladdich Octomore 10.1</v>
      </c>
      <c r="R2173" t="str">
        <v>700ml</v>
      </c>
      <c r="S2173">
        <v>6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</row>
    <row r="2174" spans="11:30" x14ac:dyDescent="0.3">
      <c r="K2174" s="287">
        <v>7</v>
      </c>
      <c r="L2174" t="str">
        <v>28-SPWHI-07005392</v>
      </c>
      <c r="M2174" t="str">
        <v>RC</v>
      </c>
      <c r="N2174" t="str">
        <v>Single Malt Scotch</v>
      </c>
      <c r="O2174" t="str">
        <v>Bruichladdich</v>
      </c>
      <c r="P2174" t="str">
        <v>BLD</v>
      </c>
      <c r="Q2174" t="str">
        <v>Bruichladdich Octomore 13.1</v>
      </c>
      <c r="R2174" t="str">
        <v>700ml</v>
      </c>
      <c r="S2174">
        <v>6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</row>
    <row r="2175" spans="11:30" x14ac:dyDescent="0.3">
      <c r="K2175" s="287">
        <v>7</v>
      </c>
      <c r="L2175" t="str">
        <v>28-SPWHI-07006474</v>
      </c>
      <c r="M2175" t="str">
        <v>RC</v>
      </c>
      <c r="N2175" t="str">
        <v>Single Malt Scotch</v>
      </c>
      <c r="O2175" t="str">
        <v>Bruichladdich</v>
      </c>
      <c r="P2175" t="str">
        <v>BLD</v>
      </c>
      <c r="Q2175" t="str">
        <v>Bruichladdich Octomore 14.1</v>
      </c>
      <c r="R2175" t="str">
        <v>700ml</v>
      </c>
      <c r="S2175">
        <v>6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</row>
    <row r="2176" spans="11:30" x14ac:dyDescent="0.3">
      <c r="K2176" s="287">
        <v>7</v>
      </c>
      <c r="L2176" t="str">
        <v>28-SPWHI-07006511</v>
      </c>
      <c r="M2176" t="str">
        <v>RC</v>
      </c>
      <c r="N2176" t="str">
        <v>Single Malt Scotch</v>
      </c>
      <c r="O2176" t="str">
        <v>Bruichladdich</v>
      </c>
      <c r="P2176" t="str">
        <v>BLD</v>
      </c>
      <c r="Q2176" t="str">
        <v>Bruichladdich Octomore 14.2</v>
      </c>
      <c r="R2176" t="str">
        <v>700ml</v>
      </c>
      <c r="S2176">
        <v>6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</row>
    <row r="2177" spans="11:30" x14ac:dyDescent="0.3">
      <c r="K2177" s="287">
        <v>7</v>
      </c>
      <c r="L2177" t="str">
        <v>28-SPWHI-07006597</v>
      </c>
      <c r="M2177" t="str">
        <v>RC</v>
      </c>
      <c r="N2177" t="str">
        <v>Single Malt Scotch</v>
      </c>
      <c r="O2177" t="str">
        <v>Bruichladdich</v>
      </c>
      <c r="P2177" t="str">
        <v>BLD</v>
      </c>
      <c r="Q2177" t="str">
        <v>Bruichladdich Octomore 14.3</v>
      </c>
      <c r="R2177" t="str">
        <v>700ml</v>
      </c>
      <c r="S2177">
        <v>6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</row>
    <row r="2178" spans="11:30" x14ac:dyDescent="0.3">
      <c r="K2178" s="287">
        <v>7</v>
      </c>
      <c r="L2178" t="str">
        <v>28-SPWHI-07005538</v>
      </c>
      <c r="M2178" t="str">
        <v>RC</v>
      </c>
      <c r="N2178" t="str">
        <v>Single Malt Scotch</v>
      </c>
      <c r="O2178" t="str">
        <v>Bruichladdich</v>
      </c>
      <c r="P2178" t="str">
        <v>BLD</v>
      </c>
      <c r="Q2178" t="str">
        <v>Bruichladdich Black Art Whisky</v>
      </c>
      <c r="R2178" t="str">
        <v>700ml</v>
      </c>
      <c r="S2178">
        <v>6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</row>
    <row r="2179" spans="11:30" x14ac:dyDescent="0.3">
      <c r="K2179" s="287">
        <v>7</v>
      </c>
      <c r="L2179" t="str">
        <v>46-SPWHI-07000051</v>
      </c>
      <c r="M2179" t="str">
        <v>Campari</v>
      </c>
      <c r="N2179" t="str">
        <v>Single Malt Scotch</v>
      </c>
      <c r="O2179" t="str">
        <v>Glen Grant</v>
      </c>
      <c r="P2179" t="str">
        <v>GGT</v>
      </c>
      <c r="Q2179" t="str">
        <v>Glen Grant Single Malt Arboralis</v>
      </c>
      <c r="R2179" t="str">
        <v>700ml</v>
      </c>
      <c r="S2179">
        <v>6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</row>
    <row r="2180" spans="11:30" x14ac:dyDescent="0.3">
      <c r="K2180" s="287">
        <v>7</v>
      </c>
      <c r="L2180" t="str">
        <v>46-SPWHI-07002976</v>
      </c>
      <c r="M2180" t="str">
        <v>Campari</v>
      </c>
      <c r="N2180" t="str">
        <v>Single Malt Scotch</v>
      </c>
      <c r="O2180" t="str">
        <v>Glen Grant</v>
      </c>
      <c r="P2180" t="str">
        <v>GGT</v>
      </c>
      <c r="Q2180" t="str">
        <v>Glen Grant Single Malt 10YO</v>
      </c>
      <c r="R2180" t="str">
        <v>700ml</v>
      </c>
      <c r="S2180">
        <v>6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</row>
    <row r="2181" spans="11:30" x14ac:dyDescent="0.3">
      <c r="K2181" s="287">
        <v>7</v>
      </c>
      <c r="L2181" t="str">
        <v>46-SPWHI-07000266</v>
      </c>
      <c r="M2181" t="str">
        <v>Campari</v>
      </c>
      <c r="N2181" t="str">
        <v>Single Malt Scotch</v>
      </c>
      <c r="O2181" t="str">
        <v>Glen Grant</v>
      </c>
      <c r="P2181" t="str">
        <v>GGT</v>
      </c>
      <c r="Q2181" t="str">
        <v>Glen Grant Single Malt 12YO</v>
      </c>
      <c r="R2181" t="str">
        <v>700ml</v>
      </c>
      <c r="S2181">
        <v>6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</row>
    <row r="2182" spans="11:30" x14ac:dyDescent="0.3">
      <c r="K2182" s="287">
        <v>7</v>
      </c>
      <c r="L2182" t="str">
        <v>46-SPWHI-07000399</v>
      </c>
      <c r="M2182" t="str">
        <v>Campari</v>
      </c>
      <c r="N2182" t="str">
        <v>Single Malt Scotch</v>
      </c>
      <c r="O2182" t="str">
        <v>Glen Grant</v>
      </c>
      <c r="P2182" t="str">
        <v>GGT</v>
      </c>
      <c r="Q2182" t="str">
        <v>Glen Grant Single Malt 18YO</v>
      </c>
      <c r="R2182" t="str">
        <v>700ml</v>
      </c>
      <c r="S2182">
        <v>6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</row>
    <row r="2183" spans="11:30" x14ac:dyDescent="0.3">
      <c r="K2183" s="287">
        <v>7</v>
      </c>
      <c r="L2183" t="str">
        <v>06-SPWHI-07000096</v>
      </c>
      <c r="M2183" t="str">
        <v>TEG</v>
      </c>
      <c r="N2183" t="str">
        <v>Blended Scotch</v>
      </c>
      <c r="O2183" t="str">
        <v>The Famous Grouse</v>
      </c>
      <c r="P2183" t="str">
        <v>TFG</v>
      </c>
      <c r="Q2183" t="str">
        <v>The Famous Grouse Finest 700ml</v>
      </c>
      <c r="R2183" t="str">
        <v>700ml</v>
      </c>
      <c r="S2183">
        <v>12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</row>
    <row r="2184" spans="11:30" x14ac:dyDescent="0.3">
      <c r="K2184" s="287">
        <v>7</v>
      </c>
      <c r="L2184" t="str">
        <v>06-SPWHI-10001091</v>
      </c>
      <c r="M2184" t="str">
        <v>TEG</v>
      </c>
      <c r="N2184" t="str">
        <v>Blended Scotch</v>
      </c>
      <c r="O2184" t="str">
        <v>The Famous Grouse</v>
      </c>
      <c r="P2184" t="str">
        <v>TFG</v>
      </c>
      <c r="Q2184" t="str">
        <v>The Famous Grouse Finest 1L</v>
      </c>
      <c r="R2184" t="str">
        <v>1000ml</v>
      </c>
      <c r="S2184">
        <v>12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</row>
    <row r="2185" spans="11:30" x14ac:dyDescent="0.3">
      <c r="K2185" s="287">
        <v>7</v>
      </c>
      <c r="L2185" t="str">
        <v>06-SPWHI-07000649</v>
      </c>
      <c r="M2185" t="str">
        <v>TEG</v>
      </c>
      <c r="N2185" t="str">
        <v>Blended Scotch</v>
      </c>
      <c r="O2185" t="str">
        <v>The Famous Grouse</v>
      </c>
      <c r="P2185" t="str">
        <v>TFG</v>
      </c>
      <c r="Q2185" t="str">
        <v>The Famous Grouse Sherry Cask</v>
      </c>
      <c r="R2185" t="str">
        <v>700ml</v>
      </c>
      <c r="S2185">
        <v>6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</row>
    <row r="2186" spans="11:30" x14ac:dyDescent="0.3">
      <c r="K2186" s="287">
        <v>7</v>
      </c>
      <c r="L2186" t="str">
        <v>06-SPWHI-07002675</v>
      </c>
      <c r="M2186" t="str">
        <v>TEG</v>
      </c>
      <c r="N2186" t="str">
        <v>Blended Scotch</v>
      </c>
      <c r="O2186" t="str">
        <v>The Famous Grouse</v>
      </c>
      <c r="P2186" t="str">
        <v>TFG</v>
      </c>
      <c r="Q2186" t="str">
        <v>The Famous Grouse Smoky Black</v>
      </c>
      <c r="R2186" t="str">
        <v>700ml</v>
      </c>
      <c r="S2186">
        <v>6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</row>
    <row r="2187" spans="11:30" x14ac:dyDescent="0.3">
      <c r="K2187" s="287">
        <v>7</v>
      </c>
      <c r="L2187" t="str">
        <v>06-SPWHI-07014082</v>
      </c>
      <c r="M2187" t="str">
        <v>TEG</v>
      </c>
      <c r="N2187" t="str">
        <v>Blended Scotch</v>
      </c>
      <c r="O2187" t="str">
        <v>Naked Malt</v>
      </c>
      <c r="P2187" t="str">
        <v>NAK</v>
      </c>
      <c r="Q2187" t="str">
        <v>Naked Malt Blended Malt Scotch Whisky</v>
      </c>
      <c r="R2187" t="str">
        <v>700ml</v>
      </c>
      <c r="S2187">
        <v>6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</row>
    <row r="2188" spans="11:30" x14ac:dyDescent="0.3">
      <c r="K2188" s="287">
        <v>7</v>
      </c>
      <c r="L2188" t="str">
        <v>23-SPWHI-07000029</v>
      </c>
      <c r="M2188" t="str">
        <v>Proximo</v>
      </c>
      <c r="N2188" t="str">
        <v>Irish Whiskey</v>
      </c>
      <c r="O2188" t="str">
        <v>Bushmills</v>
      </c>
      <c r="P2188" t="str">
        <v>BUM</v>
      </c>
      <c r="Q2188" t="str">
        <v>Bushmills Original Blend</v>
      </c>
      <c r="R2188" t="str">
        <v>700ml</v>
      </c>
      <c r="S2188">
        <v>6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</row>
    <row r="2189" spans="11:30" x14ac:dyDescent="0.3">
      <c r="K2189" s="287">
        <v>7</v>
      </c>
      <c r="L2189" t="str">
        <v>23-SPWHI-07000066</v>
      </c>
      <c r="M2189" t="str">
        <v>Proximo</v>
      </c>
      <c r="N2189" t="str">
        <v>Irish Whiskey</v>
      </c>
      <c r="O2189" t="str">
        <v>Bushmills</v>
      </c>
      <c r="P2189" t="str">
        <v>BUM</v>
      </c>
      <c r="Q2189" t="str">
        <v>Bushmills Black Bush Blend</v>
      </c>
      <c r="R2189" t="str">
        <v>700ml</v>
      </c>
      <c r="S2189">
        <v>6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</row>
    <row r="2190" spans="11:30" x14ac:dyDescent="0.3">
      <c r="K2190" s="287">
        <v>7</v>
      </c>
      <c r="L2190" t="str">
        <v>23-SPWHI-07000031</v>
      </c>
      <c r="M2190" t="str">
        <v>Proximo</v>
      </c>
      <c r="N2190" t="str">
        <v>Irish Whiskey</v>
      </c>
      <c r="O2190" t="str">
        <v>Bushmills</v>
      </c>
      <c r="P2190" t="str">
        <v>BUM</v>
      </c>
      <c r="Q2190" t="str">
        <v>Bushmills Single Malt 10YO</v>
      </c>
      <c r="R2190" t="str">
        <v>700ml</v>
      </c>
      <c r="S2190">
        <v>6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</row>
    <row r="2191" spans="11:30" x14ac:dyDescent="0.3">
      <c r="K2191" s="287">
        <v>7</v>
      </c>
      <c r="L2191" t="str">
        <v>23-SPWHI-07000197</v>
      </c>
      <c r="M2191" t="str">
        <v>Proximo</v>
      </c>
      <c r="N2191" t="str">
        <v>Irish Whiskey</v>
      </c>
      <c r="O2191" t="str">
        <v>Bushmills</v>
      </c>
      <c r="P2191" t="str">
        <v>BUM</v>
      </c>
      <c r="Q2191" t="str">
        <v>Bushmills Single Malt 12YO</v>
      </c>
      <c r="R2191" t="str">
        <v>700ml</v>
      </c>
      <c r="S2191">
        <v>6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</row>
    <row r="2192" spans="11:30" x14ac:dyDescent="0.3">
      <c r="K2192" s="287">
        <v>7</v>
      </c>
      <c r="L2192" t="str">
        <v>23-SPWHI-07005022</v>
      </c>
      <c r="M2192" t="str">
        <v>Proximo</v>
      </c>
      <c r="N2192" t="str">
        <v>Irish Whiskey</v>
      </c>
      <c r="O2192" t="str">
        <v>Bushmills</v>
      </c>
      <c r="P2192" t="str">
        <v>BUM</v>
      </c>
      <c r="Q2192" t="str">
        <v>Bushmills Single Malt 16YO</v>
      </c>
      <c r="R2192" t="str">
        <v>700ml</v>
      </c>
      <c r="S2192">
        <v>6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</row>
    <row r="2193" spans="11:30" x14ac:dyDescent="0.3">
      <c r="K2193" s="287">
        <v>7</v>
      </c>
      <c r="L2193" t="str">
        <v>23-SPWHI-07008268</v>
      </c>
      <c r="M2193" t="str">
        <v>Proximo</v>
      </c>
      <c r="N2193" t="str">
        <v>Irish Whiskey</v>
      </c>
      <c r="O2193" t="str">
        <v>Bushmills</v>
      </c>
      <c r="P2193" t="str">
        <v>BUM</v>
      </c>
      <c r="Q2193" t="str">
        <v>Bushmills Single Malt 21YO</v>
      </c>
      <c r="R2193" t="str">
        <v>700ml</v>
      </c>
      <c r="S2193">
        <v>6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</row>
    <row r="2194" spans="11:30" x14ac:dyDescent="0.3">
      <c r="K2194" s="287">
        <v>7</v>
      </c>
      <c r="L2194" t="str">
        <v>47-SPWHI-07000010</v>
      </c>
      <c r="M2194" t="str">
        <v>Proximo</v>
      </c>
      <c r="N2194" t="str">
        <v>Irish Whiskey</v>
      </c>
      <c r="O2194" t="str">
        <v>The Sexton</v>
      </c>
      <c r="P2194" t="str">
        <v>TST</v>
      </c>
      <c r="Q2194" t="str">
        <v>Sexton Single Malt</v>
      </c>
      <c r="R2194" t="str">
        <v>700ml</v>
      </c>
      <c r="S2194">
        <v>6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</row>
    <row r="2195" spans="11:30" x14ac:dyDescent="0.3">
      <c r="K2195" s="287">
        <v>7</v>
      </c>
      <c r="L2195" t="str">
        <v>37-SPWHI-07003251</v>
      </c>
      <c r="M2195" t="str">
        <v>Campari</v>
      </c>
      <c r="N2195" t="str">
        <v>American Whiskey</v>
      </c>
      <c r="O2195" t="str">
        <v>Wild Turkey</v>
      </c>
      <c r="P2195" t="str">
        <v>WTK</v>
      </c>
      <c r="Q2195" t="str">
        <v>Wild Turkey Aged 8 YO</v>
      </c>
      <c r="R2195" t="str">
        <v>700ml</v>
      </c>
      <c r="S2195">
        <v>12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</row>
    <row r="2196" spans="11:30" x14ac:dyDescent="0.3">
      <c r="K2196" s="287">
        <v>7</v>
      </c>
      <c r="L2196" t="str">
        <v>37-SPWHI-07507508</v>
      </c>
      <c r="M2196" t="str">
        <v>Campari</v>
      </c>
      <c r="N2196" t="str">
        <v>American Whiskey</v>
      </c>
      <c r="O2196" t="str">
        <v>Wild Turkey</v>
      </c>
      <c r="P2196" t="str">
        <v>WTK</v>
      </c>
      <c r="Q2196" t="str">
        <v>Wild Turkey 101 Bourbon</v>
      </c>
      <c r="R2196" t="str">
        <v>750ml</v>
      </c>
      <c r="S2196">
        <v>12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</row>
    <row r="2197" spans="11:30" x14ac:dyDescent="0.3">
      <c r="K2197" s="287">
        <v>7</v>
      </c>
      <c r="L2197" t="str">
        <v>37-SPWHI-07507503</v>
      </c>
      <c r="M2197" t="str">
        <v>Campari</v>
      </c>
      <c r="N2197" t="str">
        <v>American Whiskey</v>
      </c>
      <c r="O2197" t="str">
        <v>Wild Turkey</v>
      </c>
      <c r="P2197" t="str">
        <v>WTK</v>
      </c>
      <c r="Q2197" t="str">
        <v>Wild Turkey Bourbon 750ml</v>
      </c>
      <c r="R2197" t="str">
        <v>750ml</v>
      </c>
      <c r="S2197">
        <v>12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</row>
    <row r="2198" spans="11:30" x14ac:dyDescent="0.3">
      <c r="K2198" s="287">
        <v>7</v>
      </c>
      <c r="L2198" t="str">
        <v>37-SPWHI-10001006</v>
      </c>
      <c r="M2198" t="str">
        <v>Campari</v>
      </c>
      <c r="N2198" t="str">
        <v>American Whiskey</v>
      </c>
      <c r="O2198" t="str">
        <v>Wild Turkey</v>
      </c>
      <c r="P2198" t="str">
        <v>WTK</v>
      </c>
      <c r="Q2198" t="str">
        <v>Wild Turkey Bourbon 1L</v>
      </c>
      <c r="R2198" t="str">
        <v>1000ml</v>
      </c>
      <c r="S2198">
        <v>12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</row>
    <row r="2199" spans="11:30" x14ac:dyDescent="0.3">
      <c r="K2199" s="287">
        <v>7</v>
      </c>
      <c r="L2199" t="str">
        <v>37-SPWHI-07007019</v>
      </c>
      <c r="M2199" t="str">
        <v>Campari</v>
      </c>
      <c r="N2199" t="str">
        <v>American Whiskey</v>
      </c>
      <c r="O2199" t="str">
        <v>Wild Turkey</v>
      </c>
      <c r="P2199" t="str">
        <v>WTK</v>
      </c>
      <c r="Q2199" t="str">
        <v>Wild Turkey Rye 40.5% 700ml</v>
      </c>
      <c r="R2199" t="str">
        <v>700ml</v>
      </c>
      <c r="S2199">
        <v>6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</row>
    <row r="2200" spans="11:30" x14ac:dyDescent="0.3">
      <c r="K2200" s="287">
        <v>7</v>
      </c>
      <c r="L2200" t="str">
        <v>37-SPWHI-07500229</v>
      </c>
      <c r="M2200" t="str">
        <v>Campari</v>
      </c>
      <c r="N2200" t="str">
        <v>American Whiskey</v>
      </c>
      <c r="O2200" t="str">
        <v>Wild Turkey</v>
      </c>
      <c r="P2200" t="str">
        <v>WTK</v>
      </c>
      <c r="Q2200" t="str">
        <v>Wild Turkey Rare Breed Bourbon 54.1%</v>
      </c>
      <c r="R2200" t="str">
        <v>750ml</v>
      </c>
      <c r="S2200">
        <v>6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</row>
    <row r="2201" spans="11:30" x14ac:dyDescent="0.3">
      <c r="K2201" s="287">
        <v>7</v>
      </c>
      <c r="L2201" t="str">
        <v>37-SPWHI-07003268</v>
      </c>
      <c r="M2201" t="str">
        <v>Campari</v>
      </c>
      <c r="N2201" t="str">
        <v>American Whiskey</v>
      </c>
      <c r="O2201" t="str">
        <v>Wild Turkey</v>
      </c>
      <c r="P2201" t="str">
        <v>WTK</v>
      </c>
      <c r="Q2201" t="str">
        <v>Wild Turkey Aged 12 Years GB</v>
      </c>
      <c r="R2201" t="str">
        <v>700ml</v>
      </c>
      <c r="S2201">
        <v>6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</row>
    <row r="2202" spans="11:30" x14ac:dyDescent="0.3">
      <c r="K2202" s="287">
        <v>7</v>
      </c>
      <c r="L2202" t="str">
        <v>37-SPLIQ-07507506</v>
      </c>
      <c r="M2202" t="str">
        <v>Campari</v>
      </c>
      <c r="N2202" t="str">
        <v>American Whiskey</v>
      </c>
      <c r="O2202" t="str">
        <v>Wild Turkey</v>
      </c>
      <c r="P2202" t="str">
        <v>WTK</v>
      </c>
      <c r="Q2202" t="str">
        <v>Wild Turkey American Honey 35.5%</v>
      </c>
      <c r="R2202" t="str">
        <v>750ml</v>
      </c>
      <c r="S2202">
        <v>12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</row>
    <row r="2203" spans="11:30" x14ac:dyDescent="0.3">
      <c r="K2203" s="287">
        <v>7</v>
      </c>
      <c r="L2203" t="str">
        <v>37-WTWHI-07507507</v>
      </c>
      <c r="M2203" t="str">
        <v>Campari</v>
      </c>
      <c r="N2203" t="str">
        <v>American Whiskey</v>
      </c>
      <c r="O2203" t="str">
        <v>Wild Turkey</v>
      </c>
      <c r="P2203" t="str">
        <v>WTK</v>
      </c>
      <c r="Q2203" t="str">
        <v>Wild Turkey Kentucky Spirit Single Barrel</v>
      </c>
      <c r="R2203" t="str">
        <v>750ml</v>
      </c>
      <c r="S2203">
        <v>6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</row>
    <row r="2204" spans="11:30" x14ac:dyDescent="0.3">
      <c r="K2204" s="287">
        <v>7</v>
      </c>
      <c r="L2204" t="str">
        <v>39-SPWHI-07500007</v>
      </c>
      <c r="M2204" t="str">
        <v>Campari</v>
      </c>
      <c r="N2204" t="str">
        <v>American Whiskey</v>
      </c>
      <c r="O2204" t="str">
        <v>Russell's</v>
      </c>
      <c r="P2204" t="str">
        <v>WTK</v>
      </c>
      <c r="Q2204" t="str">
        <v>Russell's Reserve Single Barrel</v>
      </c>
      <c r="R2204" t="str">
        <v>750ml</v>
      </c>
      <c r="S2204">
        <v>6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</row>
    <row r="2205" spans="11:30" x14ac:dyDescent="0.3">
      <c r="K2205" s="287">
        <v>7</v>
      </c>
      <c r="L2205" t="str">
        <v>39-SPWHI-07507509</v>
      </c>
      <c r="M2205" t="str">
        <v>Campari</v>
      </c>
      <c r="N2205" t="str">
        <v>American Whiskey</v>
      </c>
      <c r="O2205" t="str">
        <v>Russell's</v>
      </c>
      <c r="P2205" t="str">
        <v>WTK</v>
      </c>
      <c r="Q2205" t="str">
        <v>Russell's Reserve 10YO</v>
      </c>
      <c r="R2205" t="str">
        <v>750ml</v>
      </c>
      <c r="S2205">
        <v>6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</row>
    <row r="2206" spans="11:30" x14ac:dyDescent="0.3">
      <c r="K2206" s="287">
        <v>7</v>
      </c>
      <c r="L2206" t="str">
        <v>75-SPWHI-07007038</v>
      </c>
      <c r="M2206" t="str">
        <v>Independent</v>
      </c>
      <c r="N2206" t="str">
        <v>American Whiskey</v>
      </c>
      <c r="O2206" t="str">
        <v>Real Mccoy</v>
      </c>
      <c r="P2206" t="str">
        <v>RMC</v>
      </c>
      <c r="Q2206" t="str">
        <v>Real Mccoy Bourbon Whiskey</v>
      </c>
      <c r="R2206" t="str">
        <v>700ml</v>
      </c>
      <c r="S2206">
        <v>12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</row>
    <row r="2207" spans="11:30" x14ac:dyDescent="0.3">
      <c r="K2207" s="287">
        <v>7</v>
      </c>
      <c r="L2207" t="str">
        <v>74-SPWHI-07000029</v>
      </c>
      <c r="M2207" t="str">
        <v>Independent</v>
      </c>
      <c r="N2207" t="str">
        <v>Japanese Whiskey</v>
      </c>
      <c r="O2207" t="str">
        <v>Kaibutsu</v>
      </c>
      <c r="P2207" t="str">
        <v>KAI</v>
      </c>
      <c r="Q2207" t="str">
        <v>Kaibutsu Doragon 43%</v>
      </c>
      <c r="R2207" t="str">
        <v>700ml</v>
      </c>
      <c r="S2207">
        <v>12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</row>
    <row r="2208" spans="11:30" x14ac:dyDescent="0.3">
      <c r="K2208" s="287">
        <v>7</v>
      </c>
      <c r="L2208" t="str">
        <v>74-SPWHI-07000012</v>
      </c>
      <c r="M2208" t="str">
        <v>Independent</v>
      </c>
      <c r="N2208" t="str">
        <v>Japanese Whiskey</v>
      </c>
      <c r="O2208" t="str">
        <v>Kaibutsu</v>
      </c>
      <c r="P2208" t="str">
        <v>KAI</v>
      </c>
      <c r="Q2208" t="str">
        <v>Kaibutsu Monki 43%</v>
      </c>
      <c r="R2208" t="str">
        <v>700ml</v>
      </c>
      <c r="S2208">
        <v>12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</row>
    <row r="2209" spans="11:30" x14ac:dyDescent="0.3">
      <c r="K2209" s="287">
        <v>7</v>
      </c>
      <c r="L2209" t="str">
        <v>45-SPRUM-07000051</v>
      </c>
      <c r="M2209" t="str">
        <v>Campari</v>
      </c>
      <c r="N2209" t="str">
        <v>Cachaca</v>
      </c>
      <c r="O2209" t="str">
        <v>Sagatiba</v>
      </c>
      <c r="P2209" t="str">
        <v>SGT</v>
      </c>
      <c r="Q2209" t="str">
        <v>Sagatiba Cachaca</v>
      </c>
      <c r="R2209" t="str">
        <v>700ml</v>
      </c>
      <c r="S2209">
        <v>6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</row>
    <row r="2210" spans="11:30" x14ac:dyDescent="0.3">
      <c r="K2210" s="287">
        <v>7</v>
      </c>
      <c r="L2210" t="str">
        <v>40-SPRUM-07505400</v>
      </c>
      <c r="M2210" t="str">
        <v>Campari</v>
      </c>
      <c r="N2210" t="str">
        <v>RUM</v>
      </c>
      <c r="O2210" t="str">
        <v>Appleton</v>
      </c>
      <c r="P2210" t="str">
        <v>APT</v>
      </c>
      <c r="Q2210" t="str">
        <v>Appleton White Jamaican</v>
      </c>
      <c r="R2210" t="str">
        <v>750ml</v>
      </c>
      <c r="S2210">
        <v>12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</row>
    <row r="2211" spans="11:30" x14ac:dyDescent="0.3">
      <c r="K2211" s="287">
        <v>7</v>
      </c>
      <c r="L2211" t="str">
        <v>40-SPRUM-07507404</v>
      </c>
      <c r="M2211" t="str">
        <v>Campari</v>
      </c>
      <c r="N2211" t="str">
        <v>RUM</v>
      </c>
      <c r="O2211" t="str">
        <v>Appleton</v>
      </c>
      <c r="P2211" t="str">
        <v>APT</v>
      </c>
      <c r="Q2211" t="str">
        <v>Appleton Special Dark Jamaican</v>
      </c>
      <c r="R2211" t="str">
        <v>750ml</v>
      </c>
      <c r="S2211">
        <v>12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</row>
    <row r="2212" spans="11:30" x14ac:dyDescent="0.3">
      <c r="K2212" s="287">
        <v>7</v>
      </c>
      <c r="L2212" t="str">
        <v>40-SPRUM-07500403</v>
      </c>
      <c r="M2212" t="str">
        <v>Campari</v>
      </c>
      <c r="N2212" t="str">
        <v>RUM</v>
      </c>
      <c r="O2212" t="str">
        <v>Appleton</v>
      </c>
      <c r="P2212" t="str">
        <v>APT</v>
      </c>
      <c r="Q2212" t="str">
        <v>Appleton Estate Reserve Jamaican</v>
      </c>
      <c r="R2212" t="str">
        <v>750ml</v>
      </c>
      <c r="S2212">
        <v>12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</row>
    <row r="2213" spans="11:30" x14ac:dyDescent="0.3">
      <c r="K2213" s="287">
        <v>7</v>
      </c>
      <c r="L2213" t="str">
        <v>40-SPRUM-07503406</v>
      </c>
      <c r="M2213" t="str">
        <v>Campari</v>
      </c>
      <c r="N2213" t="str">
        <v>RUM</v>
      </c>
      <c r="O2213" t="str">
        <v>Appleton</v>
      </c>
      <c r="P2213" t="str">
        <v>APT</v>
      </c>
      <c r="Q2213" t="str">
        <v>Appleton Estate Signature Jamaican Blend</v>
      </c>
      <c r="R2213" t="str">
        <v>750ml</v>
      </c>
      <c r="S2213">
        <v>12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</row>
    <row r="2214" spans="11:30" x14ac:dyDescent="0.3">
      <c r="K2214" s="287">
        <v>7</v>
      </c>
      <c r="L2214" t="str">
        <v>40-SPRUM-07500408</v>
      </c>
      <c r="M2214" t="str">
        <v>Campari</v>
      </c>
      <c r="N2214" t="str">
        <v>RUM</v>
      </c>
      <c r="O2214" t="str">
        <v>Appleton</v>
      </c>
      <c r="P2214" t="str">
        <v>APT</v>
      </c>
      <c r="Q2214" t="str">
        <v>Appleton Estate 12YO Rare Cask</v>
      </c>
      <c r="R2214" t="str">
        <v>750ml</v>
      </c>
      <c r="S2214">
        <v>12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</row>
    <row r="2215" spans="11:30" x14ac:dyDescent="0.3">
      <c r="K2215" s="287">
        <v>7</v>
      </c>
      <c r="L2215" t="str">
        <v>40-SPRUM-07504405</v>
      </c>
      <c r="M2215" t="str">
        <v>Campari</v>
      </c>
      <c r="N2215" t="str">
        <v>RUM</v>
      </c>
      <c r="O2215" t="str">
        <v>Appleton</v>
      </c>
      <c r="P2215" t="str">
        <v>APT</v>
      </c>
      <c r="Q2215" t="str">
        <v>Appleton Estate 21YO Jamaican</v>
      </c>
      <c r="R2215" t="str">
        <v>750ml</v>
      </c>
      <c r="S2215">
        <v>6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</row>
    <row r="2216" spans="11:30" x14ac:dyDescent="0.3">
      <c r="K2216" s="287">
        <v>7</v>
      </c>
      <c r="L2216" t="str">
        <v>40-SPRUM-07502400</v>
      </c>
      <c r="M2216" t="str">
        <v>Campari</v>
      </c>
      <c r="N2216" t="str">
        <v>RUM</v>
      </c>
      <c r="O2216" t="str">
        <v>Appleton</v>
      </c>
      <c r="P2216" t="str">
        <v>APT</v>
      </c>
      <c r="Q2216" t="str">
        <v>Appleton Estate 30YO Jamaican</v>
      </c>
      <c r="R2216" t="str">
        <v>750ml</v>
      </c>
      <c r="S2216">
        <v>6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</row>
    <row r="2217" spans="11:30" x14ac:dyDescent="0.3">
      <c r="K2217" s="287">
        <v>7</v>
      </c>
      <c r="L2217" t="str">
        <v>40-SPRUM-07517404</v>
      </c>
      <c r="M2217" t="str">
        <v>Campari</v>
      </c>
      <c r="N2217" t="str">
        <v>RUM</v>
      </c>
      <c r="O2217" t="str">
        <v>Kingston</v>
      </c>
      <c r="P2217" t="str">
        <v>KIN</v>
      </c>
      <c r="Q2217" t="str">
        <v>Kingston 62 Jamaica Gold Rum</v>
      </c>
      <c r="R2217" t="str">
        <v>750ml</v>
      </c>
      <c r="S2217">
        <v>12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</row>
    <row r="2218" spans="11:30" x14ac:dyDescent="0.3">
      <c r="K2218" s="287">
        <v>7</v>
      </c>
      <c r="L2218" t="str">
        <v>40-SPRUM-07515400</v>
      </c>
      <c r="M2218" t="str">
        <v>Campari</v>
      </c>
      <c r="N2218" t="str">
        <v>RUM</v>
      </c>
      <c r="O2218" t="str">
        <v>Kingston</v>
      </c>
      <c r="P2218" t="str">
        <v>KIN</v>
      </c>
      <c r="Q2218" t="str">
        <v>Kingston 62 Jamaica White Rum</v>
      </c>
      <c r="R2218" t="str">
        <v>750ml</v>
      </c>
      <c r="S2218">
        <v>12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</row>
    <row r="2219" spans="11:30" x14ac:dyDescent="0.3">
      <c r="K2219" s="287">
        <v>7</v>
      </c>
      <c r="L2219" t="str">
        <v>30-SPRUM-07005168</v>
      </c>
      <c r="M2219" t="str">
        <v>RC</v>
      </c>
      <c r="N2219" t="str">
        <v>RUM</v>
      </c>
      <c r="O2219" t="str">
        <v>Mount Gay</v>
      </c>
      <c r="P2219" t="str">
        <v>MGY</v>
      </c>
      <c r="Q2219" t="str">
        <v>Mt Gay Eclipse Barbados</v>
      </c>
      <c r="R2219" t="str">
        <v>700ml</v>
      </c>
      <c r="S2219">
        <v>6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</row>
    <row r="2220" spans="11:30" x14ac:dyDescent="0.3">
      <c r="K2220" s="287">
        <v>7</v>
      </c>
      <c r="L2220" t="str">
        <v>30-SPRUM-07003508</v>
      </c>
      <c r="M2220" t="str">
        <v>RC</v>
      </c>
      <c r="N2220" t="str">
        <v>RUM</v>
      </c>
      <c r="O2220" t="str">
        <v>Mount Gay</v>
      </c>
      <c r="P2220" t="str">
        <v>MGY</v>
      </c>
      <c r="Q2220" t="str">
        <v>Mt Gay Black Barrel Barbados</v>
      </c>
      <c r="R2220" t="str">
        <v>700ml</v>
      </c>
      <c r="S2220">
        <v>6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</row>
    <row r="2221" spans="11:30" x14ac:dyDescent="0.3">
      <c r="K2221" s="287">
        <v>7</v>
      </c>
      <c r="L2221" t="str">
        <v>30-SPRUM-07003502</v>
      </c>
      <c r="M2221" t="str">
        <v>RC</v>
      </c>
      <c r="N2221" t="str">
        <v>RUM</v>
      </c>
      <c r="O2221" t="str">
        <v>Mount Gay</v>
      </c>
      <c r="P2221" t="str">
        <v>MGY</v>
      </c>
      <c r="Q2221" t="str">
        <v>Mt Gay XO Barbados</v>
      </c>
      <c r="R2221" t="str">
        <v>700ml</v>
      </c>
      <c r="S2221">
        <v>6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</row>
    <row r="2222" spans="11:30" x14ac:dyDescent="0.3">
      <c r="K2222" s="287">
        <v>7</v>
      </c>
      <c r="L2222" t="str">
        <v>30-SPRUM-07002463</v>
      </c>
      <c r="M2222" t="str">
        <v>RC</v>
      </c>
      <c r="N2222" t="str">
        <v>RUM</v>
      </c>
      <c r="O2222" t="str">
        <v>Mount Gay</v>
      </c>
      <c r="P2222" t="str">
        <v>MGY</v>
      </c>
      <c r="Q2222" t="str">
        <v>Mt Gay Estate Rum</v>
      </c>
      <c r="R2222" t="str">
        <v>700ml</v>
      </c>
      <c r="S2222">
        <v>6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</row>
    <row r="2223" spans="11:30" x14ac:dyDescent="0.3">
      <c r="K2223" s="287">
        <v>7</v>
      </c>
      <c r="L2223" t="str">
        <v>07-SPRUM-07000534</v>
      </c>
      <c r="M2223" t="str">
        <v>TEG</v>
      </c>
      <c r="N2223" t="str">
        <v>RUM</v>
      </c>
      <c r="O2223" t="str">
        <v>Brugal</v>
      </c>
      <c r="P2223" t="str">
        <v>BRU</v>
      </c>
      <c r="Q2223" t="str">
        <v>Brugal Supremo Blanco White Rum</v>
      </c>
      <c r="R2223" t="str">
        <v>700ml</v>
      </c>
      <c r="S2223">
        <v>12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</row>
    <row r="2224" spans="11:30" x14ac:dyDescent="0.3">
      <c r="K2224" s="287">
        <v>7</v>
      </c>
      <c r="L2224" t="str">
        <v>07-SPRUM-07001468</v>
      </c>
      <c r="M2224" t="str">
        <v>TEG</v>
      </c>
      <c r="N2224" t="str">
        <v>RUM</v>
      </c>
      <c r="O2224" t="str">
        <v>Brugal</v>
      </c>
      <c r="P2224" t="str">
        <v>BRU</v>
      </c>
      <c r="Q2224" t="str">
        <v>Brugal Anejo Superior Rum</v>
      </c>
      <c r="R2224" t="str">
        <v>700ml</v>
      </c>
      <c r="S2224">
        <v>6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</row>
    <row r="2225" spans="11:30" x14ac:dyDescent="0.3">
      <c r="K2225" s="287">
        <v>7</v>
      </c>
      <c r="L2225" t="str">
        <v>07-SPRUM-07002960</v>
      </c>
      <c r="M2225" t="str">
        <v>TEG</v>
      </c>
      <c r="N2225" t="str">
        <v>RUM</v>
      </c>
      <c r="O2225" t="str">
        <v>Brugal</v>
      </c>
      <c r="P2225" t="str">
        <v>BRU</v>
      </c>
      <c r="Q2225" t="str">
        <v>Brugal 1888 Dominican</v>
      </c>
      <c r="R2225" t="str">
        <v>700ml</v>
      </c>
      <c r="S2225">
        <v>6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</row>
    <row r="2226" spans="11:30" x14ac:dyDescent="0.3">
      <c r="K2226" s="287">
        <v>7</v>
      </c>
      <c r="L2226" t="str">
        <v>21-SPRUM-07003069</v>
      </c>
      <c r="M2226" t="str">
        <v>Proximo</v>
      </c>
      <c r="N2226" t="str">
        <v>RUM</v>
      </c>
      <c r="O2226" t="str">
        <v>Kraken</v>
      </c>
      <c r="P2226" t="str">
        <v>KKR</v>
      </c>
      <c r="Q2226" t="str">
        <v>Kraken Black Spiced</v>
      </c>
      <c r="R2226" t="str">
        <v>700ml</v>
      </c>
      <c r="S2226">
        <v>6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</row>
    <row r="2227" spans="11:30" x14ac:dyDescent="0.3">
      <c r="K2227" s="287">
        <v>7</v>
      </c>
      <c r="L2227" t="str">
        <v>63-SPRUM-07000050</v>
      </c>
      <c r="M2227" t="str">
        <v>Independent</v>
      </c>
      <c r="N2227" t="str">
        <v>RUM</v>
      </c>
      <c r="O2227" t="str">
        <v>Matusalem</v>
      </c>
      <c r="P2227" t="str">
        <v>MAT</v>
      </c>
      <c r="Q2227" t="str">
        <v>Matusalem Platino Rum</v>
      </c>
      <c r="R2227" t="str">
        <v>700ml</v>
      </c>
      <c r="S2227">
        <v>6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</row>
    <row r="2228" spans="11:30" x14ac:dyDescent="0.3">
      <c r="K2228" s="287">
        <v>7</v>
      </c>
      <c r="L2228" t="str">
        <v>63-SPRUM-07000053</v>
      </c>
      <c r="M2228" t="str">
        <v>Independent</v>
      </c>
      <c r="N2228" t="str">
        <v>RUM</v>
      </c>
      <c r="O2228" t="str">
        <v>Matusalem</v>
      </c>
      <c r="P2228" t="str">
        <v>MAT</v>
      </c>
      <c r="Q2228" t="str">
        <v>Matusalem Solera 7 Rum</v>
      </c>
      <c r="R2228" t="str">
        <v>700ml</v>
      </c>
      <c r="S2228">
        <v>6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</row>
    <row r="2229" spans="11:30" x14ac:dyDescent="0.3">
      <c r="K2229" s="287">
        <v>7</v>
      </c>
      <c r="L2229" t="str">
        <v>63-SPRUM-07000055</v>
      </c>
      <c r="M2229" t="str">
        <v>Independent</v>
      </c>
      <c r="N2229" t="str">
        <v>RUM</v>
      </c>
      <c r="O2229" t="str">
        <v>Matusalem</v>
      </c>
      <c r="P2229" t="str">
        <v>MAT</v>
      </c>
      <c r="Q2229" t="str">
        <v>Matusalem Gran Reserva 15 Rum</v>
      </c>
      <c r="R2229" t="str">
        <v>700ml</v>
      </c>
      <c r="S2229">
        <v>6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</row>
    <row r="2230" spans="11:30" x14ac:dyDescent="0.3">
      <c r="K2230" s="287">
        <v>7</v>
      </c>
      <c r="L2230" t="str">
        <v>63-SPRUM-07000052</v>
      </c>
      <c r="M2230" t="str">
        <v>Independent</v>
      </c>
      <c r="N2230" t="str">
        <v>RUM</v>
      </c>
      <c r="O2230" t="str">
        <v>Matusalem</v>
      </c>
      <c r="P2230" t="str">
        <v>MAT</v>
      </c>
      <c r="Q2230" t="str">
        <v>Matusalem Gran Reserva 23 Rum</v>
      </c>
      <c r="R2230" t="str">
        <v>700ml</v>
      </c>
      <c r="S2230">
        <v>3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</row>
    <row r="2231" spans="11:30" x14ac:dyDescent="0.3">
      <c r="K2231" s="287">
        <v>7</v>
      </c>
      <c r="L2231" t="str">
        <v>63-SPRUM-07010055</v>
      </c>
      <c r="M2231" t="str">
        <v>Independent</v>
      </c>
      <c r="N2231" t="str">
        <v>RUM</v>
      </c>
      <c r="O2231" t="str">
        <v>Matusalem</v>
      </c>
      <c r="P2231" t="str">
        <v>MAT</v>
      </c>
      <c r="Q2231" t="str">
        <v>Matusalem Gran Reserva Lefebre Rum</v>
      </c>
      <c r="R2231" t="str">
        <v>700ml</v>
      </c>
      <c r="S2231">
        <v>3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</row>
    <row r="2232" spans="11:30" x14ac:dyDescent="0.3">
      <c r="K2232" s="287">
        <v>7</v>
      </c>
      <c r="L2232" t="str">
        <v>63-SPRUM-07000057</v>
      </c>
      <c r="M2232" t="str">
        <v>Independent</v>
      </c>
      <c r="N2232" t="str">
        <v>RUM</v>
      </c>
      <c r="O2232" t="str">
        <v>Matusalem</v>
      </c>
      <c r="P2232" t="str">
        <v>MAT</v>
      </c>
      <c r="Q2232" t="str">
        <v>Matusalem Insolito Rum</v>
      </c>
      <c r="R2232" t="str">
        <v>700ml</v>
      </c>
      <c r="S2232">
        <v>3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</row>
    <row r="2233" spans="11:30" x14ac:dyDescent="0.3">
      <c r="K2233" s="287">
        <v>7</v>
      </c>
      <c r="L2233" t="str">
        <v>24-SPBRA-03758190</v>
      </c>
      <c r="M2233" t="str">
        <v>RC</v>
      </c>
      <c r="N2233" t="str">
        <v>Brandy and Cognac</v>
      </c>
      <c r="O2233" t="str">
        <v>Remy</v>
      </c>
      <c r="P2233" t="str">
        <v>RMM</v>
      </c>
      <c r="Q2233" t="str">
        <v>Remy Martin VSOP 375ml</v>
      </c>
      <c r="R2233" t="str">
        <v>375ml</v>
      </c>
      <c r="S2233">
        <v>12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</row>
    <row r="2234" spans="11:30" x14ac:dyDescent="0.3">
      <c r="K2234" s="287">
        <v>7</v>
      </c>
      <c r="L2234" t="str">
        <v>24-SPBRA-07000427</v>
      </c>
      <c r="M2234" t="str">
        <v>RC</v>
      </c>
      <c r="N2234" t="str">
        <v>Brandy and Cognac</v>
      </c>
      <c r="O2234" t="str">
        <v>Remy</v>
      </c>
      <c r="P2234" t="str">
        <v>RMM</v>
      </c>
      <c r="Q2234" t="str">
        <v>Remy Martin VSOP 700ml</v>
      </c>
      <c r="R2234" t="str">
        <v>700ml</v>
      </c>
      <c r="S2234">
        <v>12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</row>
    <row r="2235" spans="11:30" x14ac:dyDescent="0.3">
      <c r="K2235" s="287">
        <v>7</v>
      </c>
      <c r="L2235" t="str">
        <v>24-SPBRA-07004581</v>
      </c>
      <c r="M2235" t="str">
        <v>RC</v>
      </c>
      <c r="N2235" t="str">
        <v>Brandy and Cognac</v>
      </c>
      <c r="O2235" t="str">
        <v>Remy</v>
      </c>
      <c r="P2235" t="str">
        <v>RMM</v>
      </c>
      <c r="Q2235" t="str">
        <v>Remy Martin XO 700ml</v>
      </c>
      <c r="R2235" t="str">
        <v>700ml</v>
      </c>
      <c r="S2235">
        <v>12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</row>
    <row r="2236" spans="11:30" x14ac:dyDescent="0.3">
      <c r="K2236" s="287">
        <v>7</v>
      </c>
      <c r="L2236" t="str">
        <v>24-SPBRA-07002463</v>
      </c>
      <c r="M2236" t="str">
        <v>RC</v>
      </c>
      <c r="N2236" t="str">
        <v>Brandy and Cognac</v>
      </c>
      <c r="O2236" t="str">
        <v>Remy</v>
      </c>
      <c r="P2236" t="str">
        <v>RMM</v>
      </c>
      <c r="Q2236" t="str">
        <v>Remy Martin XO Night 700ml</v>
      </c>
      <c r="R2236" t="str">
        <v>700ml</v>
      </c>
      <c r="S2236">
        <v>12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</row>
    <row r="2237" spans="11:30" x14ac:dyDescent="0.3">
      <c r="K2237" s="287">
        <v>7</v>
      </c>
      <c r="L2237" t="str">
        <v>24-SPBRA-07005366</v>
      </c>
      <c r="M2237" t="str">
        <v>RC</v>
      </c>
      <c r="N2237" t="str">
        <v>Brandy and Cognac</v>
      </c>
      <c r="O2237" t="str">
        <v>Remy</v>
      </c>
      <c r="P2237" t="str">
        <v>RMM</v>
      </c>
      <c r="Q2237" t="str">
        <v>Remy Martin 1738</v>
      </c>
      <c r="R2237" t="str">
        <v>700ml</v>
      </c>
      <c r="S2237">
        <v>12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</row>
    <row r="2238" spans="11:30" x14ac:dyDescent="0.3">
      <c r="K2238" s="287">
        <v>7</v>
      </c>
      <c r="L2238" t="str">
        <v>27-SPBRA-07007452</v>
      </c>
      <c r="M2238" t="str">
        <v>RC</v>
      </c>
      <c r="N2238" t="str">
        <v>Brandy and Cognac</v>
      </c>
      <c r="O2238" t="str">
        <v>LOUIS XIII</v>
      </c>
      <c r="P2238" t="str">
        <v>RMM</v>
      </c>
      <c r="Q2238" t="str">
        <v>Remy Martin Louis XIII 700ml</v>
      </c>
      <c r="R2238" t="str">
        <v>700ml</v>
      </c>
      <c r="S2238">
        <v>3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</row>
    <row r="2239" spans="11:30" x14ac:dyDescent="0.3">
      <c r="K2239" s="287">
        <v>7</v>
      </c>
      <c r="L2239" t="str">
        <v>27-SPBRA-15008565</v>
      </c>
      <c r="M2239" t="str">
        <v>RC</v>
      </c>
      <c r="N2239" t="str">
        <v>Brandy and Cognac</v>
      </c>
      <c r="O2239" t="str">
        <v>LOUIS XIII</v>
      </c>
      <c r="P2239" t="str">
        <v>RMM</v>
      </c>
      <c r="Q2239" t="str">
        <v>Louis XIII Magnum 1.5L</v>
      </c>
      <c r="R2239" t="str">
        <v>1500ml</v>
      </c>
      <c r="S2239">
        <v>1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</row>
    <row r="2240" spans="11:30" x14ac:dyDescent="0.3">
      <c r="K2240" s="287">
        <v>7</v>
      </c>
      <c r="L2240" t="str">
        <v>27-SPBRA-30008169</v>
      </c>
      <c r="M2240" t="str">
        <v>RC</v>
      </c>
      <c r="N2240" t="str">
        <v>Brandy and Cognac</v>
      </c>
      <c r="O2240" t="str">
        <v>LOUIS XIII</v>
      </c>
      <c r="P2240" t="str">
        <v>RMM</v>
      </c>
      <c r="Q2240" t="str">
        <v>Louis XIII Decanter Jeroboam 3L</v>
      </c>
      <c r="R2240" t="str">
        <v>3000ml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</row>
    <row r="2241" spans="11:30" x14ac:dyDescent="0.3">
      <c r="K2241" s="287">
        <v>7</v>
      </c>
      <c r="L2241" t="str">
        <v>27-SPBRA-60000155</v>
      </c>
      <c r="M2241" t="str">
        <v>RC</v>
      </c>
      <c r="N2241" t="str">
        <v>Brandy and Cognac</v>
      </c>
      <c r="O2241" t="str">
        <v>LOUIS XIII</v>
      </c>
      <c r="P2241" t="str">
        <v>RMM</v>
      </c>
      <c r="Q2241" t="str">
        <v>Louis XIII Mathusalem 6L</v>
      </c>
      <c r="R2241" t="str">
        <v>6000ml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</row>
    <row r="2242" spans="11:30" x14ac:dyDescent="0.3">
      <c r="K2242" s="287">
        <v>7</v>
      </c>
      <c r="L2242" t="str">
        <v>26-SPBRA-07002153</v>
      </c>
      <c r="M2242" t="str">
        <v>RC</v>
      </c>
      <c r="N2242" t="str">
        <v>Brandy and Cognac</v>
      </c>
      <c r="O2242" t="str">
        <v>St Remy</v>
      </c>
      <c r="P2242" t="str">
        <v>RMM</v>
      </c>
      <c r="Q2242" t="str">
        <v>St Remy VSOP</v>
      </c>
      <c r="R2242" t="str">
        <v>700ml</v>
      </c>
      <c r="S2242">
        <v>12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</row>
    <row r="2243" spans="11:30" x14ac:dyDescent="0.3">
      <c r="K2243" s="287">
        <v>7</v>
      </c>
      <c r="L2243" t="str">
        <v>26-SPBRA-07002603</v>
      </c>
      <c r="M2243" t="str">
        <v>RC</v>
      </c>
      <c r="N2243" t="str">
        <v>Brandy and Cognac</v>
      </c>
      <c r="O2243" t="str">
        <v>St Remy</v>
      </c>
      <c r="P2243" t="str">
        <v>RMM</v>
      </c>
      <c r="Q2243" t="str">
        <v>St Remy XO</v>
      </c>
      <c r="R2243" t="str">
        <v>700ml</v>
      </c>
      <c r="S2243">
        <v>12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</row>
    <row r="2244" spans="11:30" x14ac:dyDescent="0.3">
      <c r="K2244" s="287">
        <v>7</v>
      </c>
      <c r="L2244" t="str">
        <v>01-SPVOD-07008530</v>
      </c>
      <c r="M2244" t="str">
        <v>Lucas Bols</v>
      </c>
      <c r="N2244" t="str">
        <v>Vodka</v>
      </c>
      <c r="O2244" t="str">
        <v>Bols Vodka</v>
      </c>
      <c r="P2244" t="str">
        <v>BLV</v>
      </c>
      <c r="Q2244" t="str">
        <v>Bols Vodka 700ml</v>
      </c>
      <c r="R2244" t="str">
        <v>700ml</v>
      </c>
      <c r="S2244">
        <v>12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</row>
    <row r="2245" spans="11:30" x14ac:dyDescent="0.3">
      <c r="K2245" s="287">
        <v>7</v>
      </c>
      <c r="L2245" t="str">
        <v>01-SPVOD-10008547</v>
      </c>
      <c r="M2245" t="str">
        <v>Lucas Bols</v>
      </c>
      <c r="N2245" t="str">
        <v>Vodka</v>
      </c>
      <c r="O2245" t="str">
        <v>Bols Vodka</v>
      </c>
      <c r="P2245" t="str">
        <v>BLV</v>
      </c>
      <c r="Q2245" t="str">
        <v>Bols Vodka 1L</v>
      </c>
      <c r="R2245" t="str">
        <v>1000ml</v>
      </c>
      <c r="S2245">
        <v>6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</row>
    <row r="2246" spans="11:30" x14ac:dyDescent="0.3">
      <c r="K2246" s="287">
        <v>7</v>
      </c>
      <c r="L2246" t="str">
        <v>34-SPVOD-01808261</v>
      </c>
      <c r="M2246" t="str">
        <v>Campari</v>
      </c>
      <c r="N2246" t="str">
        <v>Vodka</v>
      </c>
      <c r="O2246" t="str">
        <v>Skyy</v>
      </c>
      <c r="P2246" t="str">
        <v>SKY</v>
      </c>
      <c r="Q2246" t="str">
        <v>Skyy 180ml</v>
      </c>
      <c r="R2246" t="str">
        <v>180ml</v>
      </c>
      <c r="S2246">
        <v>12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</row>
    <row r="2247" spans="11:30" x14ac:dyDescent="0.3">
      <c r="K2247" s="287">
        <v>7</v>
      </c>
      <c r="L2247" t="str">
        <v>34-SPVOD-07507004</v>
      </c>
      <c r="M2247" t="str">
        <v>Campari</v>
      </c>
      <c r="N2247" t="str">
        <v>Vodka</v>
      </c>
      <c r="O2247" t="str">
        <v>Skyy</v>
      </c>
      <c r="P2247" t="str">
        <v>SKY</v>
      </c>
      <c r="Q2247" t="str">
        <v>Skyy 750ml</v>
      </c>
      <c r="R2247" t="str">
        <v>750ml</v>
      </c>
      <c r="S2247">
        <v>12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</row>
    <row r="2248" spans="11:30" x14ac:dyDescent="0.3">
      <c r="K2248" s="287">
        <v>7</v>
      </c>
      <c r="L2248" t="str">
        <v>34-SPVOD-10001002</v>
      </c>
      <c r="M2248" t="str">
        <v>Campari</v>
      </c>
      <c r="N2248" t="str">
        <v>Vodka</v>
      </c>
      <c r="O2248" t="str">
        <v>Skyy</v>
      </c>
      <c r="P2248" t="str">
        <v>SKY</v>
      </c>
      <c r="Q2248" t="str">
        <v>Skyy 1L</v>
      </c>
      <c r="R2248" t="str">
        <v>1000ml</v>
      </c>
      <c r="S2248">
        <v>12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</row>
    <row r="2249" spans="11:30" x14ac:dyDescent="0.3">
      <c r="K2249" s="287">
        <v>7</v>
      </c>
      <c r="L2249" t="str">
        <v>34-SPVOD-07017004</v>
      </c>
      <c r="M2249" t="str">
        <v>Campari</v>
      </c>
      <c r="N2249" t="str">
        <v>Vodka</v>
      </c>
      <c r="O2249" t="str">
        <v>Skyy</v>
      </c>
      <c r="P2249" t="str">
        <v>SKY</v>
      </c>
      <c r="Q2249" t="str">
        <v>Skyy Neptune</v>
      </c>
      <c r="R2249" t="str">
        <v>700ml</v>
      </c>
      <c r="S2249">
        <v>12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</row>
    <row r="2250" spans="11:30" x14ac:dyDescent="0.3">
      <c r="K2250" s="287">
        <v>7</v>
      </c>
      <c r="L2250" t="str">
        <v>34-SPLIQ-07007012</v>
      </c>
      <c r="M2250" t="str">
        <v>Campari</v>
      </c>
      <c r="N2250" t="str">
        <v>Vodka</v>
      </c>
      <c r="O2250" t="str">
        <v>Skyy</v>
      </c>
      <c r="P2250" t="str">
        <v>SKY</v>
      </c>
      <c r="Q2250" t="str">
        <v>Skyy Citrus</v>
      </c>
      <c r="R2250" t="str">
        <v>700ml</v>
      </c>
      <c r="S2250">
        <v>6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</row>
    <row r="2251" spans="11:30" x14ac:dyDescent="0.3">
      <c r="K2251" s="287">
        <v>7</v>
      </c>
      <c r="L2251" t="str">
        <v>34-SPLIQ-07007036</v>
      </c>
      <c r="M2251" t="str">
        <v>Campari</v>
      </c>
      <c r="N2251" t="str">
        <v>Vodka</v>
      </c>
      <c r="O2251" t="str">
        <v>Skyy</v>
      </c>
      <c r="P2251" t="str">
        <v>SKY</v>
      </c>
      <c r="Q2251" t="str">
        <v>Skyy Raspberry</v>
      </c>
      <c r="R2251" t="str">
        <v>700ml</v>
      </c>
      <c r="S2251">
        <v>6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</row>
    <row r="2252" spans="11:30" x14ac:dyDescent="0.3">
      <c r="K2252" s="287">
        <v>7</v>
      </c>
      <c r="L2252" t="str">
        <v>34-SPLIQ-07007050</v>
      </c>
      <c r="M2252" t="str">
        <v>Campari</v>
      </c>
      <c r="N2252" t="str">
        <v>Vodka</v>
      </c>
      <c r="O2252" t="str">
        <v>Skyy</v>
      </c>
      <c r="P2252" t="str">
        <v>SKY</v>
      </c>
      <c r="Q2252" t="str">
        <v>Skyy Passionfruit</v>
      </c>
      <c r="R2252" t="str">
        <v>700ml</v>
      </c>
      <c r="S2252">
        <v>6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</row>
    <row r="2253" spans="11:30" x14ac:dyDescent="0.3">
      <c r="K2253" s="287">
        <v>7</v>
      </c>
      <c r="L2253" t="str">
        <v>34-SPVOD-07001021</v>
      </c>
      <c r="M2253" t="str">
        <v>Campari</v>
      </c>
      <c r="N2253" t="str">
        <v>Vodka</v>
      </c>
      <c r="O2253" t="str">
        <v>Skyy</v>
      </c>
      <c r="P2253" t="str">
        <v>SKY</v>
      </c>
      <c r="Q2253" t="str">
        <v>Skyy 90 Luxury</v>
      </c>
      <c r="R2253" t="str">
        <v>700ml</v>
      </c>
      <c r="S2253">
        <v>6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</row>
    <row r="2254" spans="11:30" x14ac:dyDescent="0.3">
      <c r="K2254" s="287">
        <v>7</v>
      </c>
      <c r="L2254" t="str">
        <v>65-SPVOD-07507828</v>
      </c>
      <c r="M2254" t="str">
        <v>Proximo</v>
      </c>
      <c r="N2254" t="str">
        <v>Vodka</v>
      </c>
      <c r="O2254" t="str">
        <v>Hangar</v>
      </c>
      <c r="P2254" t="str">
        <v>HG1</v>
      </c>
      <c r="Q2254" t="str">
        <v>Hangar 1 Straight Vodka</v>
      </c>
      <c r="R2254" t="str">
        <v>750ml</v>
      </c>
      <c r="S2254">
        <v>12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</row>
    <row r="2255" spans="11:30" x14ac:dyDescent="0.3">
      <c r="K2255" s="287">
        <v>7</v>
      </c>
      <c r="L2255" t="str">
        <v>65-SPVOD-07507842</v>
      </c>
      <c r="M2255" t="str">
        <v>Proximo</v>
      </c>
      <c r="N2255" t="str">
        <v>Vodka</v>
      </c>
      <c r="O2255" t="str">
        <v>Hangar</v>
      </c>
      <c r="P2255" t="str">
        <v>HG1</v>
      </c>
      <c r="Q2255" t="str">
        <v>Hangar 1 Buddha'S Hand Citron Vodka</v>
      </c>
      <c r="R2255" t="str">
        <v>750ml</v>
      </c>
      <c r="S2255">
        <v>12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</row>
    <row r="2256" spans="11:30" x14ac:dyDescent="0.3">
      <c r="K2256" s="287">
        <v>7</v>
      </c>
      <c r="L2256" t="str">
        <v>65-SPVOD-07507866</v>
      </c>
      <c r="M2256" t="str">
        <v>Proximo</v>
      </c>
      <c r="N2256" t="str">
        <v>Vodka</v>
      </c>
      <c r="O2256" t="str">
        <v>Hangar</v>
      </c>
      <c r="P2256" t="str">
        <v>HG1</v>
      </c>
      <c r="Q2256" t="str">
        <v>Hangar 1 Mandarin Blossom Vodka</v>
      </c>
      <c r="R2256" t="str">
        <v>750ml</v>
      </c>
      <c r="S2256">
        <v>12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</row>
    <row r="2257" spans="11:30" x14ac:dyDescent="0.3">
      <c r="K2257" s="287">
        <v>7</v>
      </c>
      <c r="L2257" t="str">
        <v>65-SPVOD-07507361</v>
      </c>
      <c r="M2257" t="str">
        <v>Proximo</v>
      </c>
      <c r="N2257" t="str">
        <v>Vodka</v>
      </c>
      <c r="O2257" t="str">
        <v>Hangar</v>
      </c>
      <c r="P2257" t="str">
        <v>HG1</v>
      </c>
      <c r="Q2257" t="str">
        <v>Hangar 1 Rose Vodka</v>
      </c>
      <c r="R2257" t="str">
        <v>750ml</v>
      </c>
      <c r="S2257">
        <v>12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</row>
    <row r="2258" spans="11:30" x14ac:dyDescent="0.3">
      <c r="K2258" s="287">
        <v>7</v>
      </c>
      <c r="L2258" t="str">
        <v>48-SPVOD-02000045</v>
      </c>
      <c r="M2258" t="str">
        <v>Independent</v>
      </c>
      <c r="N2258" t="str">
        <v>Vodka</v>
      </c>
      <c r="O2258" t="str">
        <v>Tito's</v>
      </c>
      <c r="P2258" t="str">
        <v>TTO</v>
      </c>
      <c r="Q2258" t="str">
        <v>Tito's Vodka 200ml</v>
      </c>
      <c r="R2258" t="str">
        <v>200ml</v>
      </c>
      <c r="S2258">
        <v>24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</row>
    <row r="2259" spans="11:30" x14ac:dyDescent="0.3">
      <c r="K2259" s="287">
        <v>7</v>
      </c>
      <c r="L2259" t="str">
        <v>48-SPVOD-07500027</v>
      </c>
      <c r="M2259" t="str">
        <v>Independent</v>
      </c>
      <c r="N2259" t="str">
        <v>Vodka</v>
      </c>
      <c r="O2259" t="str">
        <v>Tito's</v>
      </c>
      <c r="P2259" t="str">
        <v>TTO</v>
      </c>
      <c r="Q2259" t="str">
        <v>Tito's Vodka 750ml</v>
      </c>
      <c r="R2259" t="str">
        <v>750ml</v>
      </c>
      <c r="S2259">
        <v>12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</row>
    <row r="2260" spans="11:30" x14ac:dyDescent="0.3">
      <c r="K2260" s="287">
        <v>7</v>
      </c>
      <c r="L2260" t="str">
        <v>48-SPVOD-10000010</v>
      </c>
      <c r="M2260" t="str">
        <v>Independent</v>
      </c>
      <c r="N2260" t="str">
        <v>Vodka</v>
      </c>
      <c r="O2260" t="str">
        <v>Tito's</v>
      </c>
      <c r="P2260" t="str">
        <v>TTO</v>
      </c>
      <c r="Q2260" t="str">
        <v>Tito's Vodka 1L</v>
      </c>
      <c r="R2260" t="str">
        <v>1000ml</v>
      </c>
      <c r="S2260">
        <v>12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</row>
    <row r="2261" spans="11:30" x14ac:dyDescent="0.3">
      <c r="K2261" s="287">
        <v>7</v>
      </c>
      <c r="L2261" t="str">
        <v>48-SPVOD-17500034</v>
      </c>
      <c r="M2261" t="str">
        <v>Independent</v>
      </c>
      <c r="N2261" t="str">
        <v>Vodka</v>
      </c>
      <c r="O2261" t="str">
        <v>Tito's</v>
      </c>
      <c r="P2261" t="str">
        <v>TTO</v>
      </c>
      <c r="Q2261" t="str">
        <v>Tito's Vodka 1.75L</v>
      </c>
      <c r="R2261" t="str">
        <v>1750ml</v>
      </c>
      <c r="S2261">
        <v>6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</row>
    <row r="2262" spans="11:30" x14ac:dyDescent="0.3">
      <c r="K2262" s="287">
        <v>7</v>
      </c>
      <c r="L2262" t="str">
        <v>01-SPGIN-07003727</v>
      </c>
      <c r="M2262" t="str">
        <v>Lucas Bols</v>
      </c>
      <c r="N2262" t="str">
        <v>GIN</v>
      </c>
      <c r="O2262" t="str">
        <v>Bols Gin</v>
      </c>
      <c r="P2262" t="str">
        <v>SVT</v>
      </c>
      <c r="Q2262" t="str">
        <v>Bols Silvertop Dutch</v>
      </c>
      <c r="R2262" t="str">
        <v>700ml</v>
      </c>
      <c r="S2262">
        <v>6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</row>
    <row r="2263" spans="11:30" x14ac:dyDescent="0.3">
      <c r="K2263" s="287">
        <v>7</v>
      </c>
      <c r="L2263" t="str">
        <v>33-SPGIN-07507509</v>
      </c>
      <c r="M2263" t="str">
        <v>Campari</v>
      </c>
      <c r="N2263" t="str">
        <v>GIN</v>
      </c>
      <c r="O2263" t="str">
        <v>Bulldog</v>
      </c>
      <c r="P2263" t="str">
        <v>BUL</v>
      </c>
      <c r="Q2263" t="str">
        <v>Bulldog London Dry 750ml</v>
      </c>
      <c r="R2263" t="str">
        <v>750ml</v>
      </c>
      <c r="S2263">
        <v>6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</row>
    <row r="2264" spans="11:30" x14ac:dyDescent="0.3">
      <c r="K2264" s="287">
        <v>7</v>
      </c>
      <c r="L2264" t="str">
        <v>33-SPGIN-10002048</v>
      </c>
      <c r="M2264" t="str">
        <v>Campari</v>
      </c>
      <c r="N2264" t="str">
        <v>GIN</v>
      </c>
      <c r="O2264" t="str">
        <v>Bulldog</v>
      </c>
      <c r="P2264" t="str">
        <v>BUL</v>
      </c>
      <c r="Q2264" t="str">
        <v>Bulldog London Dry 1L</v>
      </c>
      <c r="R2264" t="str">
        <v>1000ml</v>
      </c>
      <c r="S2264">
        <v>6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</row>
    <row r="2265" spans="11:30" x14ac:dyDescent="0.3">
      <c r="K2265" s="287">
        <v>7</v>
      </c>
      <c r="L2265" t="str">
        <v>59-SPGIN-10000065</v>
      </c>
      <c r="M2265" t="str">
        <v>Campari</v>
      </c>
      <c r="N2265" t="str">
        <v>GIN</v>
      </c>
      <c r="O2265" t="str">
        <v>Bickens</v>
      </c>
      <c r="P2265" t="str">
        <v>BIC</v>
      </c>
      <c r="Q2265" t="str">
        <v>Bickens London Dry Gin</v>
      </c>
      <c r="R2265" t="str">
        <v>1000ml</v>
      </c>
      <c r="S2265">
        <v>6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</row>
    <row r="2266" spans="11:30" x14ac:dyDescent="0.3">
      <c r="K2266" s="287">
        <v>7</v>
      </c>
      <c r="L2266" t="str">
        <v>22-SPGIN-07000693</v>
      </c>
      <c r="M2266" t="str">
        <v>Proximo</v>
      </c>
      <c r="N2266" t="str">
        <v>GIN</v>
      </c>
      <c r="O2266" t="str">
        <v>Boodles</v>
      </c>
      <c r="P2266" t="str">
        <v>BOD</v>
      </c>
      <c r="Q2266" t="str">
        <v>Boodles London Dry</v>
      </c>
      <c r="R2266" t="str">
        <v>700ml</v>
      </c>
      <c r="S2266">
        <v>6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</row>
    <row r="2267" spans="11:30" x14ac:dyDescent="0.3">
      <c r="K2267" s="287">
        <v>7</v>
      </c>
      <c r="L2267" t="str">
        <v>13-SPGIN-07006017</v>
      </c>
      <c r="M2267" t="str">
        <v>TEG</v>
      </c>
      <c r="N2267" t="str">
        <v>GIN</v>
      </c>
      <c r="O2267" t="str">
        <v>No.3 London Dry</v>
      </c>
      <c r="P2267" t="str">
        <v>NO3</v>
      </c>
      <c r="Q2267" t="str">
        <v>No.3 London Dry</v>
      </c>
      <c r="R2267" t="str">
        <v>700ml</v>
      </c>
      <c r="S2267">
        <v>6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</row>
    <row r="2268" spans="11:30" x14ac:dyDescent="0.3">
      <c r="K2268" s="287">
        <v>7</v>
      </c>
      <c r="L2268" t="str">
        <v>03-SPGIN-07006598</v>
      </c>
      <c r="M2268" t="str">
        <v>Lucas Bols</v>
      </c>
      <c r="N2268" t="str">
        <v>GIN</v>
      </c>
      <c r="O2268" t="str">
        <v>Damrak</v>
      </c>
      <c r="P2268" t="str">
        <v>DAM</v>
      </c>
      <c r="Q2268" t="str">
        <v>Damrak Dutch</v>
      </c>
      <c r="R2268" t="str">
        <v>700ml</v>
      </c>
      <c r="S2268">
        <v>6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</row>
    <row r="2269" spans="11:30" x14ac:dyDescent="0.3">
      <c r="K2269" s="287">
        <v>7</v>
      </c>
      <c r="L2269" t="str">
        <v>01-SPGIN-07008005</v>
      </c>
      <c r="M2269" t="str">
        <v>Lucas Bols</v>
      </c>
      <c r="N2269" t="str">
        <v>GIN</v>
      </c>
      <c r="O2269" t="str">
        <v>Bols Gin</v>
      </c>
      <c r="P2269" t="str">
        <v>BLG</v>
      </c>
      <c r="Q2269" t="str">
        <v>Bols Dutch Genever</v>
      </c>
      <c r="R2269" t="str">
        <v>700ml</v>
      </c>
      <c r="S2269">
        <v>6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</row>
    <row r="2270" spans="11:30" x14ac:dyDescent="0.3">
      <c r="K2270" s="287">
        <v>7</v>
      </c>
      <c r="L2270" t="str">
        <v>03-SPGIN-07504125</v>
      </c>
      <c r="M2270" t="str">
        <v>Lucas Bols</v>
      </c>
      <c r="N2270" t="str">
        <v>GIN</v>
      </c>
      <c r="O2270" t="str">
        <v>Henkes</v>
      </c>
      <c r="P2270" t="str">
        <v>HEK</v>
      </c>
      <c r="Q2270" t="str">
        <v>Henkes Gin</v>
      </c>
      <c r="R2270" t="str">
        <v>750ml</v>
      </c>
      <c r="S2270">
        <v>6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</row>
    <row r="2271" spans="11:30" x14ac:dyDescent="0.3">
      <c r="K2271" s="287">
        <v>7</v>
      </c>
      <c r="L2271" t="str">
        <v>29-SPGIN-07000602</v>
      </c>
      <c r="M2271" t="str">
        <v>RC</v>
      </c>
      <c r="N2271" t="str">
        <v>GIN</v>
      </c>
      <c r="O2271" t="str">
        <v>Botanist</v>
      </c>
      <c r="P2271" t="str">
        <v>BOT</v>
      </c>
      <c r="Q2271" t="str">
        <v>The Botanist Islay Scotland</v>
      </c>
      <c r="R2271" t="str">
        <v>700ml</v>
      </c>
      <c r="S2271">
        <v>6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</row>
    <row r="2272" spans="11:30" x14ac:dyDescent="0.3">
      <c r="K2272" s="287">
        <v>7</v>
      </c>
      <c r="L2272" t="str">
        <v>29-SPGIN-07008423</v>
      </c>
      <c r="M2272" t="str">
        <v>RC</v>
      </c>
      <c r="N2272" t="str">
        <v>GIN</v>
      </c>
      <c r="O2272" t="str">
        <v>Botanist</v>
      </c>
      <c r="P2272" t="str">
        <v>BOT</v>
      </c>
      <c r="Q2272" t="str">
        <v>The Botanist Islay Cask Rested Gin</v>
      </c>
      <c r="R2272" t="str">
        <v>700ml</v>
      </c>
      <c r="S2272">
        <v>6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</row>
    <row r="2273" spans="11:30" x14ac:dyDescent="0.3">
      <c r="K2273" s="287">
        <v>7</v>
      </c>
      <c r="L2273" t="str">
        <v>29-SPGIN-07008683</v>
      </c>
      <c r="M2273" t="str">
        <v>RC</v>
      </c>
      <c r="N2273" t="str">
        <v>GIN</v>
      </c>
      <c r="O2273" t="str">
        <v>Botanist</v>
      </c>
      <c r="P2273" t="str">
        <v>BOT</v>
      </c>
      <c r="Q2273" t="str">
        <v>The Botanist Islay Cask Aged Gin</v>
      </c>
      <c r="R2273" t="str">
        <v>700ml</v>
      </c>
      <c r="S2273">
        <v>6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</row>
    <row r="2274" spans="11:30" x14ac:dyDescent="0.3">
      <c r="K2274" s="287">
        <v>7</v>
      </c>
      <c r="L2274" t="str">
        <v>16-SPGIN-07000194</v>
      </c>
      <c r="M2274" t="str">
        <v>Independent</v>
      </c>
      <c r="N2274" t="str">
        <v>GIN</v>
      </c>
      <c r="O2274" t="str">
        <v>Four Pillars</v>
      </c>
      <c r="P2274" t="str">
        <v>FPL</v>
      </c>
      <c r="Q2274" t="str">
        <v>Four Pillars Rare Dry Australian</v>
      </c>
      <c r="R2274" t="str">
        <v>700ml</v>
      </c>
      <c r="S2274">
        <v>6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</row>
    <row r="2275" spans="11:30" x14ac:dyDescent="0.3">
      <c r="K2275" s="287">
        <v>7</v>
      </c>
      <c r="L2275" t="str">
        <v>16-SPGIN-07001741</v>
      </c>
      <c r="M2275" t="str">
        <v>Independent</v>
      </c>
      <c r="N2275" t="str">
        <v>GIN</v>
      </c>
      <c r="O2275" t="str">
        <v>Four Pillars</v>
      </c>
      <c r="P2275" t="str">
        <v>FPL</v>
      </c>
      <c r="Q2275" t="str">
        <v>Four Pillars Fresh Yuzu</v>
      </c>
      <c r="R2275" t="str">
        <v>700ml</v>
      </c>
      <c r="S2275">
        <v>6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</row>
    <row r="2276" spans="11:30" x14ac:dyDescent="0.3">
      <c r="K2276" s="287">
        <v>7</v>
      </c>
      <c r="L2276" t="str">
        <v>16-SPGIN-07000256</v>
      </c>
      <c r="M2276" t="str">
        <v>Independent</v>
      </c>
      <c r="N2276" t="str">
        <v>GIN</v>
      </c>
      <c r="O2276" t="str">
        <v>Four Pillars</v>
      </c>
      <c r="P2276" t="str">
        <v>FPL</v>
      </c>
      <c r="Q2276" t="str">
        <v>Four Pillars Bloody Shiraz Australian</v>
      </c>
      <c r="R2276" t="str">
        <v>700ml</v>
      </c>
      <c r="S2276">
        <v>6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</row>
    <row r="2277" spans="11:30" x14ac:dyDescent="0.3">
      <c r="K2277" s="287">
        <v>7</v>
      </c>
      <c r="L2277" t="str">
        <v>16-SPGIN-07000263</v>
      </c>
      <c r="M2277" t="str">
        <v>Independent</v>
      </c>
      <c r="N2277" t="str">
        <v>GIN</v>
      </c>
      <c r="O2277" t="str">
        <v>Four Pillars</v>
      </c>
      <c r="P2277" t="str">
        <v>FPL</v>
      </c>
      <c r="Q2277" t="str">
        <v>Four Pillars Spiced Negroni Australian</v>
      </c>
      <c r="R2277" t="str">
        <v>700ml</v>
      </c>
      <c r="S2277">
        <v>6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</row>
    <row r="2278" spans="11:30" x14ac:dyDescent="0.3">
      <c r="K2278" s="287">
        <v>7</v>
      </c>
      <c r="L2278" t="str">
        <v>16-SPGIN-07000157</v>
      </c>
      <c r="M2278" t="str">
        <v>Independent</v>
      </c>
      <c r="N2278" t="str">
        <v>GIN</v>
      </c>
      <c r="O2278" t="str">
        <v>Four Pillars</v>
      </c>
      <c r="P2278" t="str">
        <v>FPL</v>
      </c>
      <c r="Q2278" t="str">
        <v>Four Pillars Barrel Aged Australian</v>
      </c>
      <c r="R2278" t="str">
        <v>700ml</v>
      </c>
      <c r="S2278">
        <v>6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</row>
    <row r="2279" spans="11:30" x14ac:dyDescent="0.3">
      <c r="K2279" s="287">
        <v>7</v>
      </c>
      <c r="L2279" t="str">
        <v>16-SPGIN-07000648</v>
      </c>
      <c r="M2279" t="str">
        <v>Independent</v>
      </c>
      <c r="N2279" t="str">
        <v>GIN</v>
      </c>
      <c r="O2279" t="str">
        <v>Four Pillars</v>
      </c>
      <c r="P2279" t="str">
        <v>FPL</v>
      </c>
      <c r="Q2279" t="str">
        <v>Four Pillars Navy Strength Australian</v>
      </c>
      <c r="R2279" t="str">
        <v>700ml</v>
      </c>
      <c r="S2279">
        <v>6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</row>
    <row r="2280" spans="11:30" x14ac:dyDescent="0.3">
      <c r="K2280" s="287">
        <v>7</v>
      </c>
      <c r="L2280" t="str">
        <v>16-SPGIN-07000348</v>
      </c>
      <c r="M2280" t="str">
        <v>Independent</v>
      </c>
      <c r="N2280" t="str">
        <v>GIN</v>
      </c>
      <c r="O2280" t="str">
        <v>Four Pillars</v>
      </c>
      <c r="P2280" t="str">
        <v>FPL</v>
      </c>
      <c r="Q2280" t="str">
        <v>Four Pillars Australian Christmas</v>
      </c>
      <c r="R2280" t="str">
        <v>700ml</v>
      </c>
      <c r="S2280">
        <v>6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</row>
    <row r="2281" spans="11:30" x14ac:dyDescent="0.3">
      <c r="K2281" s="287">
        <v>7</v>
      </c>
      <c r="L2281" t="str">
        <v>67-SPGIN-07007296</v>
      </c>
      <c r="M2281" t="str">
        <v>Independent</v>
      </c>
      <c r="N2281" t="str">
        <v>GIN</v>
      </c>
      <c r="O2281" t="str">
        <v>Lady Trieu</v>
      </c>
      <c r="P2281" t="str">
        <v>LDT</v>
      </c>
      <c r="Q2281" t="str">
        <v>Lady Trieu Contemporary Gin</v>
      </c>
      <c r="R2281" t="str">
        <v>700ml</v>
      </c>
      <c r="S2281">
        <v>6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</row>
    <row r="2282" spans="11:30" x14ac:dyDescent="0.3">
      <c r="K2282" s="287">
        <v>7</v>
      </c>
      <c r="L2282" t="str">
        <v>67-SPGIN-07007265</v>
      </c>
      <c r="M2282" t="str">
        <v>Independent</v>
      </c>
      <c r="N2282" t="str">
        <v>GIN</v>
      </c>
      <c r="O2282" t="str">
        <v>Lady Trieu</v>
      </c>
      <c r="P2282" t="str">
        <v>LDT</v>
      </c>
      <c r="Q2282" t="str">
        <v>Lady Trieu Dalat Flowerbomb Gin</v>
      </c>
      <c r="R2282" t="str">
        <v>700ml</v>
      </c>
      <c r="S2282">
        <v>6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</row>
    <row r="2283" spans="11:30" x14ac:dyDescent="0.3">
      <c r="K2283" s="287">
        <v>7</v>
      </c>
      <c r="L2283" t="str">
        <v>67-SPGIN-07007272</v>
      </c>
      <c r="M2283" t="str">
        <v>Independent</v>
      </c>
      <c r="N2283" t="str">
        <v>GIN</v>
      </c>
      <c r="O2283" t="str">
        <v>Lady Trieu</v>
      </c>
      <c r="P2283" t="str">
        <v>LDT</v>
      </c>
      <c r="Q2283" t="str">
        <v>Lady Trieu Hoi An Spice Road Gin</v>
      </c>
      <c r="R2283" t="str">
        <v>700ml</v>
      </c>
      <c r="S2283">
        <v>6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</row>
    <row r="2284" spans="11:30" x14ac:dyDescent="0.3">
      <c r="K2284" s="287">
        <v>7</v>
      </c>
      <c r="L2284" t="str">
        <v>67-SPGIN-02007163</v>
      </c>
      <c r="M2284" t="str">
        <v>Independent</v>
      </c>
      <c r="N2284" t="str">
        <v>GIN</v>
      </c>
      <c r="O2284" t="str">
        <v>Lady Trieu</v>
      </c>
      <c r="P2284" t="str">
        <v>LDT</v>
      </c>
      <c r="Q2284" t="str">
        <v>Lady Trieu Mekong Delta Dry Gin 200ml</v>
      </c>
      <c r="R2284" t="str">
        <v>200ml</v>
      </c>
      <c r="S2284">
        <v>12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</row>
    <row r="2285" spans="11:30" x14ac:dyDescent="0.3">
      <c r="K2285" s="287">
        <v>7</v>
      </c>
      <c r="L2285" t="str">
        <v>67-SPGIN-07007258</v>
      </c>
      <c r="M2285" t="str">
        <v>Independent</v>
      </c>
      <c r="N2285" t="str">
        <v>GIN</v>
      </c>
      <c r="O2285" t="str">
        <v>Lady Trieu</v>
      </c>
      <c r="P2285" t="str">
        <v>LDT</v>
      </c>
      <c r="Q2285" t="str">
        <v>Lady Trieu Mekong Delta Dry Gin</v>
      </c>
      <c r="R2285" t="str">
        <v>700ml</v>
      </c>
      <c r="S2285">
        <v>6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</row>
    <row r="2286" spans="11:30" x14ac:dyDescent="0.3">
      <c r="K2286" s="287">
        <v>7</v>
      </c>
      <c r="L2286" t="str">
        <v>67-SPGIN-07007289</v>
      </c>
      <c r="M2286" t="str">
        <v>Independent</v>
      </c>
      <c r="N2286" t="str">
        <v>GIN</v>
      </c>
      <c r="O2286" t="str">
        <v>Lady Trieu</v>
      </c>
      <c r="P2286" t="str">
        <v>LDT</v>
      </c>
      <c r="Q2286" t="str">
        <v>Lady Trieu Sapa Citrus Tea Gin</v>
      </c>
      <c r="R2286" t="str">
        <v>700ml</v>
      </c>
      <c r="S2286">
        <v>6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</row>
    <row r="2287" spans="11:30" x14ac:dyDescent="0.3">
      <c r="K2287" s="287">
        <v>7</v>
      </c>
      <c r="L2287" t="str">
        <v>67-SPGIN-07007248</v>
      </c>
      <c r="M2287" t="str">
        <v>Independent</v>
      </c>
      <c r="N2287" t="str">
        <v>GIN</v>
      </c>
      <c r="O2287" t="str">
        <v>Lady Trieu</v>
      </c>
      <c r="P2287" t="str">
        <v>LDT</v>
      </c>
      <c r="Q2287" t="str">
        <v>Lady Trieu King Orange Gin</v>
      </c>
      <c r="R2287" t="str">
        <v>700ml</v>
      </c>
      <c r="S2287">
        <v>6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</row>
    <row r="2288" spans="11:30" x14ac:dyDescent="0.3">
      <c r="K2288" s="287">
        <v>7</v>
      </c>
      <c r="L2288" t="str">
        <v>49-SPMEZ-07501154</v>
      </c>
      <c r="M2288" t="str">
        <v>Proximo</v>
      </c>
      <c r="N2288" t="str">
        <v>Mezcal</v>
      </c>
      <c r="O2288" t="str">
        <v>400 Conejos</v>
      </c>
      <c r="P2288" t="str">
        <v>400</v>
      </c>
      <c r="Q2288" t="str">
        <v>400 Conejos Mezcal</v>
      </c>
      <c r="R2288" t="str">
        <v>750ml</v>
      </c>
      <c r="S2288">
        <v>6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</row>
    <row r="2289" spans="11:30" x14ac:dyDescent="0.3">
      <c r="K2289" s="287">
        <v>7</v>
      </c>
      <c r="L2289" t="str">
        <v>49-SPMEZ-07502090</v>
      </c>
      <c r="M2289" t="str">
        <v>Proximo</v>
      </c>
      <c r="N2289" t="str">
        <v>Mezcal</v>
      </c>
      <c r="O2289" t="str">
        <v>Creyente</v>
      </c>
      <c r="P2289" t="str">
        <v>CYT</v>
      </c>
      <c r="Q2289" t="str">
        <v>Creyente Mezcal</v>
      </c>
      <c r="R2289" t="str">
        <v>750ml</v>
      </c>
      <c r="S2289">
        <v>6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</row>
    <row r="2290" spans="11:30" x14ac:dyDescent="0.3">
      <c r="K2290" s="287">
        <v>7</v>
      </c>
      <c r="L2290" t="str">
        <v>72-SPTEQ-07001004</v>
      </c>
      <c r="M2290" t="str">
        <v>Proximo</v>
      </c>
      <c r="N2290" t="str">
        <v>Tequila</v>
      </c>
      <c r="O2290" t="str">
        <v>Gran Centenario</v>
      </c>
      <c r="P2290" t="str">
        <v>GCN</v>
      </c>
      <c r="Q2290" t="str">
        <v>Gran Centenario Plata Tequila</v>
      </c>
      <c r="R2290" t="str">
        <v>700ml</v>
      </c>
      <c r="S2290">
        <v>6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</row>
    <row r="2291" spans="11:30" x14ac:dyDescent="0.3">
      <c r="K2291" s="287">
        <v>7</v>
      </c>
      <c r="L2291" t="str">
        <v>72-SPTEQ-07001001</v>
      </c>
      <c r="M2291" t="str">
        <v>Proximo</v>
      </c>
      <c r="N2291" t="str">
        <v>Tequila</v>
      </c>
      <c r="O2291" t="str">
        <v>Gran Centenario</v>
      </c>
      <c r="P2291" t="str">
        <v>GCN</v>
      </c>
      <c r="Q2291" t="str">
        <v>Gran Centenario Reposado Tequila</v>
      </c>
      <c r="R2291" t="str">
        <v>700ml</v>
      </c>
      <c r="S2291">
        <v>6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</row>
    <row r="2292" spans="11:30" x14ac:dyDescent="0.3">
      <c r="K2292" s="287">
        <v>7</v>
      </c>
      <c r="L2292" t="str">
        <v>72-SPTEQ-07001011</v>
      </c>
      <c r="M2292" t="str">
        <v>Proximo</v>
      </c>
      <c r="N2292" t="str">
        <v>Tequila</v>
      </c>
      <c r="O2292" t="str">
        <v>Gran Centenario</v>
      </c>
      <c r="P2292" t="str">
        <v>GCN</v>
      </c>
      <c r="Q2292" t="str">
        <v>Gran Centenario Anejo Tequila</v>
      </c>
      <c r="R2292" t="str">
        <v>700ml</v>
      </c>
      <c r="S2292">
        <v>6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</row>
    <row r="2293" spans="11:30" x14ac:dyDescent="0.3">
      <c r="K2293" s="287">
        <v>7</v>
      </c>
      <c r="L2293" t="str">
        <v>72-SPTEQ-07507409</v>
      </c>
      <c r="M2293" t="str">
        <v>Proximo</v>
      </c>
      <c r="N2293" t="str">
        <v>Tequila</v>
      </c>
      <c r="O2293" t="str">
        <v>Gran Centenario</v>
      </c>
      <c r="P2293" t="str">
        <v>GCN</v>
      </c>
      <c r="Q2293" t="str">
        <v>Gran Centenario Leyenda Extra Anejo Tequila</v>
      </c>
      <c r="R2293" t="str">
        <v>750ml</v>
      </c>
      <c r="S2293">
        <v>3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</row>
    <row r="2294" spans="11:30" x14ac:dyDescent="0.3">
      <c r="K2294" s="287">
        <v>7</v>
      </c>
      <c r="L2294" t="str">
        <v>73-SPTEQ-07500217</v>
      </c>
      <c r="M2294" t="str">
        <v>Proximo</v>
      </c>
      <c r="N2294" t="str">
        <v>Tequila</v>
      </c>
      <c r="O2294" t="str">
        <v>Maestro Dobel</v>
      </c>
      <c r="P2294" t="str">
        <v>MTD</v>
      </c>
      <c r="Q2294" t="str">
        <v>Maestro Dobel Silver Tequila</v>
      </c>
      <c r="R2294" t="str">
        <v>750ml</v>
      </c>
      <c r="S2294">
        <v>6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</row>
    <row r="2295" spans="11:30" x14ac:dyDescent="0.3">
      <c r="K2295" s="287">
        <v>7</v>
      </c>
      <c r="L2295" t="str">
        <v>73-SPTEQ-07500248</v>
      </c>
      <c r="M2295" t="str">
        <v>Proximo</v>
      </c>
      <c r="N2295" t="str">
        <v>Tequila</v>
      </c>
      <c r="O2295" t="str">
        <v>Maestro Dobel</v>
      </c>
      <c r="P2295" t="str">
        <v>MTD</v>
      </c>
      <c r="Q2295" t="str">
        <v>Maestro Dobel Diamante Tequila</v>
      </c>
      <c r="R2295" t="str">
        <v>750ml</v>
      </c>
      <c r="S2295">
        <v>6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</row>
    <row r="2296" spans="11:30" x14ac:dyDescent="0.3">
      <c r="K2296" s="287">
        <v>7</v>
      </c>
      <c r="L2296" t="str">
        <v>73-SPTEQ-07500224</v>
      </c>
      <c r="M2296" t="str">
        <v>Proximo</v>
      </c>
      <c r="N2296" t="str">
        <v>Tequila</v>
      </c>
      <c r="O2296" t="str">
        <v>Maestro Dobel</v>
      </c>
      <c r="P2296" t="str">
        <v>MTD</v>
      </c>
      <c r="Q2296" t="str">
        <v>Maestro Dobel Reposado Tequila</v>
      </c>
      <c r="R2296" t="str">
        <v>750ml</v>
      </c>
      <c r="S2296">
        <v>6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</row>
    <row r="2297" spans="11:30" x14ac:dyDescent="0.3">
      <c r="K2297" s="287">
        <v>7</v>
      </c>
      <c r="L2297" t="str">
        <v>73-SPTEQ-07500231</v>
      </c>
      <c r="M2297" t="str">
        <v>Proximo</v>
      </c>
      <c r="N2297" t="str">
        <v>Tequila</v>
      </c>
      <c r="O2297" t="str">
        <v>Maestro Dobel</v>
      </c>
      <c r="P2297" t="str">
        <v>MTD</v>
      </c>
      <c r="Q2297" t="str">
        <v>Maestro Dobel Anejo Tequila</v>
      </c>
      <c r="R2297" t="str">
        <v>750ml</v>
      </c>
      <c r="S2297">
        <v>6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</row>
    <row r="2298" spans="11:30" x14ac:dyDescent="0.3">
      <c r="K2298" s="287">
        <v>7</v>
      </c>
      <c r="L2298" t="str">
        <v>73-SPTEQ-07500255</v>
      </c>
      <c r="M2298" t="str">
        <v>Proximo</v>
      </c>
      <c r="N2298" t="str">
        <v>Tequila</v>
      </c>
      <c r="O2298" t="str">
        <v>Maestro Dobel</v>
      </c>
      <c r="P2298" t="str">
        <v>MTD</v>
      </c>
      <c r="Q2298" t="str">
        <v>Maestro Dobel Humito Smoked Silver Tequila</v>
      </c>
      <c r="R2298" t="str">
        <v>750ml</v>
      </c>
      <c r="S2298">
        <v>6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</row>
    <row r="2299" spans="11:30" x14ac:dyDescent="0.3">
      <c r="K2299" s="287">
        <v>7</v>
      </c>
      <c r="L2299" t="str">
        <v>73-SPTEQ-07507591</v>
      </c>
      <c r="M2299" t="str">
        <v>Proximo</v>
      </c>
      <c r="N2299" t="str">
        <v>Tequila</v>
      </c>
      <c r="O2299" t="str">
        <v>Maestro Dobel</v>
      </c>
      <c r="P2299" t="str">
        <v>MTD</v>
      </c>
      <c r="Q2299" t="str">
        <v>Maestro Dobel 50 Cristalino</v>
      </c>
      <c r="R2299" t="str">
        <v>750ml</v>
      </c>
      <c r="S2299">
        <v>3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</row>
    <row r="2300" spans="11:30" x14ac:dyDescent="0.3">
      <c r="K2300" s="287">
        <v>7</v>
      </c>
      <c r="L2300" t="str">
        <v>19-SPTEQ-07503234</v>
      </c>
      <c r="M2300" t="str">
        <v>Proximo</v>
      </c>
      <c r="N2300" t="str">
        <v>Tequila</v>
      </c>
      <c r="O2300" t="str">
        <v>1800</v>
      </c>
      <c r="P2300" t="str">
        <v>18T</v>
      </c>
      <c r="Q2300" t="str">
        <v>1800 Tequila Silver</v>
      </c>
      <c r="R2300" t="str">
        <v>750ml</v>
      </c>
      <c r="S2300">
        <v>12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</row>
    <row r="2301" spans="11:30" x14ac:dyDescent="0.3">
      <c r="K2301" s="287">
        <v>7</v>
      </c>
      <c r="L2301" t="str">
        <v>19-SPTEQ-07500196</v>
      </c>
      <c r="M2301" t="str">
        <v>Proximo</v>
      </c>
      <c r="N2301" t="str">
        <v>Tequila</v>
      </c>
      <c r="O2301" t="str">
        <v>1800</v>
      </c>
      <c r="P2301" t="str">
        <v>18T</v>
      </c>
      <c r="Q2301" t="str">
        <v>1800 Tequila Reposado</v>
      </c>
      <c r="R2301" t="str">
        <v>750ml</v>
      </c>
      <c r="S2301">
        <v>12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</row>
    <row r="2302" spans="11:30" x14ac:dyDescent="0.3">
      <c r="K2302" s="287">
        <v>7</v>
      </c>
      <c r="L2302" t="str">
        <v>19-SPTEQ-07500379</v>
      </c>
      <c r="M2302" t="str">
        <v>Proximo</v>
      </c>
      <c r="N2302" t="str">
        <v>Tequila</v>
      </c>
      <c r="O2302" t="str">
        <v>1800</v>
      </c>
      <c r="P2302" t="str">
        <v>18T</v>
      </c>
      <c r="Q2302" t="str">
        <v>1800 Tequila Coconut</v>
      </c>
      <c r="R2302" t="str">
        <v>750ml</v>
      </c>
      <c r="S2302">
        <v>12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</row>
    <row r="2303" spans="11:30" x14ac:dyDescent="0.3">
      <c r="K2303" s="287">
        <v>7</v>
      </c>
      <c r="L2303" t="str">
        <v>19-SPTEQ-07500205</v>
      </c>
      <c r="M2303" t="str">
        <v>Proximo</v>
      </c>
      <c r="N2303" t="str">
        <v>Tequila</v>
      </c>
      <c r="O2303" t="str">
        <v>1800</v>
      </c>
      <c r="P2303" t="str">
        <v>18T</v>
      </c>
      <c r="Q2303" t="str">
        <v>1800 Tequila Anejo</v>
      </c>
      <c r="R2303" t="str">
        <v>750ml</v>
      </c>
      <c r="S2303">
        <v>6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</row>
    <row r="2304" spans="11:30" x14ac:dyDescent="0.3">
      <c r="K2304" s="287">
        <v>7</v>
      </c>
      <c r="L2304" t="str">
        <v>19-SPTEQ-07506466</v>
      </c>
      <c r="M2304" t="str">
        <v>Proximo</v>
      </c>
      <c r="N2304" t="str">
        <v>Tequila</v>
      </c>
      <c r="O2304" t="str">
        <v>1800</v>
      </c>
      <c r="P2304" t="str">
        <v>18T</v>
      </c>
      <c r="Q2304" t="str">
        <v>1800 Tequila Cristalino</v>
      </c>
      <c r="R2304" t="str">
        <v>750ml</v>
      </c>
      <c r="S2304">
        <v>6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</row>
    <row r="2305" spans="11:30" x14ac:dyDescent="0.3">
      <c r="K2305" s="287">
        <v>7</v>
      </c>
      <c r="L2305" t="str">
        <v>19-SPTEQ-07500462</v>
      </c>
      <c r="M2305" t="str">
        <v>Proximo</v>
      </c>
      <c r="N2305" t="str">
        <v>Tequila</v>
      </c>
      <c r="O2305" t="str">
        <v>1800</v>
      </c>
      <c r="P2305" t="str">
        <v>18T</v>
      </c>
      <c r="Q2305" t="str">
        <v>1800 Tequila Milenio</v>
      </c>
      <c r="R2305" t="str">
        <v>700ml</v>
      </c>
      <c r="S2305">
        <v>3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</row>
    <row r="2306" spans="11:30" x14ac:dyDescent="0.3">
      <c r="K2306" s="287">
        <v>7</v>
      </c>
      <c r="L2306" t="str">
        <v>19-SPTEQ-07503891</v>
      </c>
      <c r="M2306" t="str">
        <v>Proximo</v>
      </c>
      <c r="N2306" t="str">
        <v>Tequila</v>
      </c>
      <c r="O2306" t="str">
        <v>1800</v>
      </c>
      <c r="P2306" t="str">
        <v>18T</v>
      </c>
      <c r="Q2306" t="str">
        <v>1800 Tequila Guachimonton Anejo</v>
      </c>
      <c r="R2306" t="str">
        <v>750ml</v>
      </c>
      <c r="S2306">
        <v>3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</row>
    <row r="2307" spans="11:30" x14ac:dyDescent="0.3">
      <c r="K2307" s="287">
        <v>7</v>
      </c>
      <c r="L2307" t="str">
        <v>20-SPTEQ-07000830</v>
      </c>
      <c r="M2307" t="str">
        <v>Proximo</v>
      </c>
      <c r="N2307" t="str">
        <v>Tequila</v>
      </c>
      <c r="O2307" t="str">
        <v>Jose Cuervo</v>
      </c>
      <c r="P2307" t="str">
        <v>JOC</v>
      </c>
      <c r="Q2307" t="str">
        <v>Jose Cuervo Platino</v>
      </c>
      <c r="R2307" t="str">
        <v>700ml</v>
      </c>
      <c r="S2307">
        <v>6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</row>
    <row r="2308" spans="11:30" x14ac:dyDescent="0.3">
      <c r="K2308" s="287">
        <v>7</v>
      </c>
      <c r="L2308" t="str">
        <v>20-SPTEQ-07501478</v>
      </c>
      <c r="M2308" t="str">
        <v>Proximo</v>
      </c>
      <c r="N2308" t="str">
        <v>Tequila</v>
      </c>
      <c r="O2308" t="str">
        <v>Jose Cuervo</v>
      </c>
      <c r="P2308" t="str">
        <v>JOC</v>
      </c>
      <c r="Q2308" t="str">
        <v>Jose Cuervo Reserva De La Familia Platino</v>
      </c>
      <c r="R2308" t="str">
        <v>750ml</v>
      </c>
      <c r="S2308">
        <v>3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</row>
    <row r="2309" spans="11:30" x14ac:dyDescent="0.3">
      <c r="K2309" s="287">
        <v>7</v>
      </c>
      <c r="L2309" t="str">
        <v>20-SPTEQ-07501452</v>
      </c>
      <c r="M2309" t="str">
        <v>Proximo</v>
      </c>
      <c r="N2309" t="str">
        <v>Tequila</v>
      </c>
      <c r="O2309" t="str">
        <v>Jose Cuervo</v>
      </c>
      <c r="P2309" t="str">
        <v>JOC</v>
      </c>
      <c r="Q2309" t="str">
        <v>Jose Cuervo Reserva De La Familia Extra Anejo Tequila</v>
      </c>
      <c r="R2309" t="str">
        <v>750ml</v>
      </c>
      <c r="S2309">
        <v>3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</row>
    <row r="2310" spans="11:30" x14ac:dyDescent="0.3">
      <c r="K2310" s="287">
        <v>7</v>
      </c>
      <c r="L2310" t="str">
        <v>20-SPTEQ-07002216</v>
      </c>
      <c r="M2310" t="str">
        <v>Proximo</v>
      </c>
      <c r="N2310" t="str">
        <v>Tequila</v>
      </c>
      <c r="O2310" t="str">
        <v>Jose Cuervo</v>
      </c>
      <c r="P2310" t="str">
        <v>JOC</v>
      </c>
      <c r="Q2310" t="str">
        <v>Jose Cuervo Tradicional Reposado</v>
      </c>
      <c r="R2310" t="str">
        <v>700ml</v>
      </c>
      <c r="S2310">
        <v>6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</row>
    <row r="2311" spans="11:30" x14ac:dyDescent="0.3">
      <c r="K2311" s="287">
        <v>7</v>
      </c>
      <c r="L2311" t="str">
        <v>20-SPTEQ-07002230</v>
      </c>
      <c r="M2311" t="str">
        <v>Proximo</v>
      </c>
      <c r="N2311" t="str">
        <v>Tequila</v>
      </c>
      <c r="O2311" t="str">
        <v>Jose Cuervo</v>
      </c>
      <c r="P2311" t="str">
        <v>JOC</v>
      </c>
      <c r="Q2311" t="str">
        <v>Jose Cuervo Tradicional Silver</v>
      </c>
      <c r="R2311" t="str">
        <v>700ml</v>
      </c>
      <c r="S2311">
        <v>6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</row>
    <row r="2312" spans="11:30" x14ac:dyDescent="0.3">
      <c r="K2312" s="287">
        <v>7</v>
      </c>
      <c r="L2312" t="str">
        <v>20-SPTEQ-07002135</v>
      </c>
      <c r="M2312" t="str">
        <v>Proximo</v>
      </c>
      <c r="N2312" t="str">
        <v>Tequila</v>
      </c>
      <c r="O2312" t="str">
        <v>Jose Cuervo</v>
      </c>
      <c r="P2312" t="str">
        <v>JOC</v>
      </c>
      <c r="Q2312" t="str">
        <v>Jose Cuervo Especial Reposado</v>
      </c>
      <c r="R2312" t="str">
        <v>700ml</v>
      </c>
      <c r="S2312">
        <v>12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</row>
    <row r="2313" spans="11:30" x14ac:dyDescent="0.3">
      <c r="K2313" s="287">
        <v>7</v>
      </c>
      <c r="L2313" t="str">
        <v>20-SPTEQ-07002302</v>
      </c>
      <c r="M2313" t="str">
        <v>Proximo</v>
      </c>
      <c r="N2313" t="str">
        <v>Tequila</v>
      </c>
      <c r="O2313" t="str">
        <v>Jose Cuervo</v>
      </c>
      <c r="P2313" t="str">
        <v>JOC</v>
      </c>
      <c r="Q2313" t="str">
        <v>Jose Cuervo Especial Silver</v>
      </c>
      <c r="R2313" t="str">
        <v>700ml</v>
      </c>
      <c r="S2313">
        <v>12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</row>
    <row r="2314" spans="11:30" x14ac:dyDescent="0.3">
      <c r="K2314" s="287">
        <v>7</v>
      </c>
      <c r="L2314" t="str">
        <v>20-SPTEQ-07502135</v>
      </c>
      <c r="M2314" t="str">
        <v>Proximo</v>
      </c>
      <c r="N2314" t="str">
        <v>Tequila</v>
      </c>
      <c r="O2314" t="str">
        <v>Jose Cuervo</v>
      </c>
      <c r="P2314" t="str">
        <v>JOC</v>
      </c>
      <c r="Q2314" t="str">
        <v>Jose Cuervo Especial Reposado Limited Edition 2022</v>
      </c>
      <c r="R2314" t="str">
        <v>750ml</v>
      </c>
      <c r="S2314">
        <v>12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</row>
    <row r="2315" spans="11:30" x14ac:dyDescent="0.3">
      <c r="K2315" s="287">
        <v>7</v>
      </c>
      <c r="L2315" t="str">
        <v>20-SPTEQ-07500103</v>
      </c>
      <c r="M2315" t="str">
        <v>Proximo</v>
      </c>
      <c r="N2315" t="str">
        <v>Tequila</v>
      </c>
      <c r="O2315" t="str">
        <v>Jose Cuervo</v>
      </c>
      <c r="P2315" t="str">
        <v>JOC</v>
      </c>
      <c r="Q2315" t="str">
        <v>Jose Cuervo Especial Reposado Limited Edition 2023</v>
      </c>
      <c r="R2315" t="str">
        <v>750ml</v>
      </c>
      <c r="S2315">
        <v>12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</row>
    <row r="2316" spans="11:30" x14ac:dyDescent="0.3">
      <c r="K2316" s="287">
        <v>7</v>
      </c>
      <c r="L2316" t="str">
        <v>20-24REP-07500109</v>
      </c>
      <c r="M2316" t="str">
        <v>Proximo</v>
      </c>
      <c r="N2316" t="str">
        <v>Tequila</v>
      </c>
      <c r="O2316" t="str">
        <v>Jose Cuervo</v>
      </c>
      <c r="P2316" t="str">
        <v>JOC</v>
      </c>
      <c r="Q2316" t="str">
        <v>Jose Cuervo Especial Reposado Limited Edition 2024</v>
      </c>
      <c r="R2316" t="str">
        <v>750ml</v>
      </c>
      <c r="S2316">
        <v>12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</row>
    <row r="2317" spans="11:30" x14ac:dyDescent="0.3">
      <c r="K2317" s="287">
        <v>7</v>
      </c>
      <c r="L2317" t="str">
        <v>20-25REP-07001301</v>
      </c>
      <c r="M2317" t="str">
        <v>Proximo</v>
      </c>
      <c r="N2317" t="str">
        <v>Tequila</v>
      </c>
      <c r="O2317" t="str">
        <v>Jose Cuervo</v>
      </c>
      <c r="P2317" t="str">
        <v>JOC</v>
      </c>
      <c r="Q2317" t="str">
        <v>Jose Cuervo Especial Reposado Limited Edition 2025</v>
      </c>
      <c r="R2317" t="str">
        <v>700ml</v>
      </c>
      <c r="S2317">
        <v>12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</row>
    <row r="2318" spans="11:30" x14ac:dyDescent="0.3">
      <c r="K2318" s="287">
        <v>7</v>
      </c>
      <c r="L2318" t="str">
        <v>20-24SIL-07502322</v>
      </c>
      <c r="M2318" t="str">
        <v>Proximo</v>
      </c>
      <c r="N2318" t="str">
        <v>Tequila</v>
      </c>
      <c r="O2318" t="str">
        <v>Jose Cuervo</v>
      </c>
      <c r="P2318" t="str">
        <v>JOC</v>
      </c>
      <c r="Q2318" t="str">
        <v>Jose Cuervo Especial Silver Limited Edition 2024</v>
      </c>
      <c r="R2318" t="str">
        <v>750ml</v>
      </c>
      <c r="S2318">
        <v>12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</row>
    <row r="2319" spans="11:30" x14ac:dyDescent="0.3">
      <c r="K2319" s="287">
        <v>7</v>
      </c>
      <c r="L2319" t="str">
        <v>20-25SIL-07001318</v>
      </c>
      <c r="M2319" t="str">
        <v>Proximo</v>
      </c>
      <c r="N2319" t="str">
        <v>Tequila</v>
      </c>
      <c r="O2319" t="str">
        <v>Jose Cuervo</v>
      </c>
      <c r="P2319" t="str">
        <v>JOC</v>
      </c>
      <c r="Q2319" t="str">
        <v>Jose Cuervo Especial Silver Limited Edition 2025</v>
      </c>
      <c r="R2319" t="str">
        <v>700ml</v>
      </c>
      <c r="S2319">
        <v>12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</row>
    <row r="2320" spans="11:30" x14ac:dyDescent="0.3">
      <c r="K2320" s="287">
        <v>7</v>
      </c>
      <c r="L2320" t="str">
        <v>20-SPTEQ-07502302</v>
      </c>
      <c r="M2320" t="str">
        <v>Proximo</v>
      </c>
      <c r="N2320" t="str">
        <v>Tequila</v>
      </c>
      <c r="O2320" t="str">
        <v>Jose Cuervo</v>
      </c>
      <c r="P2320" t="str">
        <v>JOC</v>
      </c>
      <c r="Q2320" t="str">
        <v>Jose Cuervo Especial Plata Limited Edition</v>
      </c>
      <c r="R2320" t="str">
        <v>750ml</v>
      </c>
      <c r="S2320">
        <v>12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</row>
    <row r="2321" spans="11:30" x14ac:dyDescent="0.3">
      <c r="K2321" s="287">
        <v>7</v>
      </c>
      <c r="L2321" t="str">
        <v>25-SPLIQ-03502608</v>
      </c>
      <c r="M2321" t="str">
        <v>RC</v>
      </c>
      <c r="N2321" t="str">
        <v>Liqueur</v>
      </c>
      <c r="O2321" t="str">
        <v>Cointreau</v>
      </c>
      <c r="P2321" t="str">
        <v>COT</v>
      </c>
      <c r="Q2321" t="str">
        <v>Cointreau 350ml</v>
      </c>
      <c r="R2321" t="str">
        <v>350ml</v>
      </c>
      <c r="S2321">
        <v>24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</row>
    <row r="2322" spans="11:30" x14ac:dyDescent="0.3">
      <c r="K2322" s="287">
        <v>7</v>
      </c>
      <c r="L2322" t="str">
        <v>25-SPLIQ-07004200</v>
      </c>
      <c r="M2322" t="str">
        <v>RC</v>
      </c>
      <c r="N2322" t="str">
        <v>Liqueur</v>
      </c>
      <c r="O2322" t="str">
        <v>Cointreau</v>
      </c>
      <c r="P2322" t="str">
        <v>COT</v>
      </c>
      <c r="Q2322" t="str">
        <v>Cointreau 700ml</v>
      </c>
      <c r="R2322" t="str">
        <v>700ml</v>
      </c>
      <c r="S2322">
        <v>12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</row>
    <row r="2323" spans="11:30" x14ac:dyDescent="0.3">
      <c r="K2323" s="287">
        <v>7</v>
      </c>
      <c r="L2323" t="str">
        <v>02-SPLIQ-05001661</v>
      </c>
      <c r="M2323" t="str">
        <v>Lucas Bols</v>
      </c>
      <c r="N2323" t="str">
        <v>Liqueur</v>
      </c>
      <c r="O2323" t="str">
        <v>Galliano Espresso</v>
      </c>
      <c r="P2323" t="str">
        <v>GAL</v>
      </c>
      <c r="Q2323" t="str">
        <v>Galliano Espresso Liqueur 500ml</v>
      </c>
      <c r="R2323" t="str">
        <v>500ml</v>
      </c>
      <c r="S2323">
        <v>6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</row>
    <row r="2324" spans="11:30" x14ac:dyDescent="0.3">
      <c r="K2324" s="287">
        <v>7</v>
      </c>
      <c r="L2324" t="str">
        <v>02-SPLIQ-05009501</v>
      </c>
      <c r="M2324" t="str">
        <v>Lucas Bols</v>
      </c>
      <c r="N2324" t="str">
        <v>Liqueur</v>
      </c>
      <c r="O2324" t="str">
        <v>Galliano Vanilla</v>
      </c>
      <c r="P2324" t="str">
        <v>GAL</v>
      </c>
      <c r="Q2324" t="str">
        <v>Galliano Vanilla Liqueur 500ml</v>
      </c>
      <c r="R2324" t="str">
        <v>500ml</v>
      </c>
      <c r="S2324">
        <v>6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</row>
    <row r="2325" spans="11:30" x14ac:dyDescent="0.3">
      <c r="K2325" s="287">
        <v>7</v>
      </c>
      <c r="L2325" t="str">
        <v>02-SPLIQ-07009594</v>
      </c>
      <c r="M2325" t="str">
        <v>Lucas Bols</v>
      </c>
      <c r="N2325" t="str">
        <v>Liqueur</v>
      </c>
      <c r="O2325" t="str">
        <v>Galliano Vanilla</v>
      </c>
      <c r="P2325" t="str">
        <v>GAL</v>
      </c>
      <c r="Q2325" t="str">
        <v>Galliano Vanilla Liqueur 700ml</v>
      </c>
      <c r="R2325" t="str">
        <v>700ml</v>
      </c>
      <c r="S2325">
        <v>6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</row>
    <row r="2326" spans="11:30" x14ac:dyDescent="0.3">
      <c r="K2326" s="287">
        <v>7</v>
      </c>
      <c r="L2326" t="str">
        <v>09-SPLIQ-07009136</v>
      </c>
      <c r="M2326" t="str">
        <v>Lucas Bols</v>
      </c>
      <c r="N2326" t="str">
        <v>Liqueur</v>
      </c>
      <c r="O2326" t="str">
        <v>Vaccari Sambuca</v>
      </c>
      <c r="P2326" t="str">
        <v>VAC</v>
      </c>
      <c r="Q2326" t="str">
        <v>Vaccari Sambuca</v>
      </c>
      <c r="R2326" t="str">
        <v>700ml</v>
      </c>
      <c r="S2326">
        <v>6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</row>
    <row r="2327" spans="11:30" x14ac:dyDescent="0.3">
      <c r="K2327" s="287">
        <v>7</v>
      </c>
      <c r="L2327" t="str">
        <v>44-SPLIQ-07000397</v>
      </c>
      <c r="M2327" t="str">
        <v>Campari</v>
      </c>
      <c r="N2327" t="str">
        <v>Liqueur</v>
      </c>
      <c r="O2327" t="str">
        <v>Frangelico</v>
      </c>
      <c r="P2327" t="str">
        <v>FRG</v>
      </c>
      <c r="Q2327" t="str">
        <v>Frangelico</v>
      </c>
      <c r="R2327" t="str">
        <v>700ml</v>
      </c>
      <c r="S2327">
        <v>12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</row>
    <row r="2328" spans="11:30" x14ac:dyDescent="0.3">
      <c r="K2328" s="287">
        <v>7</v>
      </c>
      <c r="L2328" t="str">
        <v>09-SPLIQ-07001757</v>
      </c>
      <c r="M2328" t="str">
        <v>Lucas Bols</v>
      </c>
      <c r="N2328" t="str">
        <v>Liqueur</v>
      </c>
      <c r="O2328" t="str">
        <v>Passoa</v>
      </c>
      <c r="P2328" t="str">
        <v>PSO</v>
      </c>
      <c r="Q2328" t="str">
        <v>Passoa Liqueur</v>
      </c>
      <c r="R2328" t="str">
        <v>700ml</v>
      </c>
      <c r="S2328">
        <v>6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</row>
    <row r="2329" spans="11:30" x14ac:dyDescent="0.3">
      <c r="K2329" s="287">
        <v>7</v>
      </c>
      <c r="L2329" t="str">
        <v>68-SPLIQ-10002002</v>
      </c>
      <c r="M2329" t="str">
        <v>Campari</v>
      </c>
      <c r="N2329" t="str">
        <v>Liqueur</v>
      </c>
      <c r="O2329" t="str">
        <v>X-Rated</v>
      </c>
      <c r="P2329" t="str">
        <v>XRT</v>
      </c>
      <c r="Q2329" t="str">
        <v>X-Rated Fusion Liqueur</v>
      </c>
      <c r="R2329" t="str">
        <v>1000ml</v>
      </c>
      <c r="S2329">
        <v>6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</row>
    <row r="2330" spans="11:30" x14ac:dyDescent="0.3">
      <c r="K2330" s="287">
        <v>7</v>
      </c>
      <c r="L2330" t="str">
        <v>01-SPLIQ-07006625</v>
      </c>
      <c r="M2330" t="str">
        <v>Lucas Bols</v>
      </c>
      <c r="N2330" t="str">
        <v>Liqueur</v>
      </c>
      <c r="O2330" t="str">
        <v>Bols Liqueur</v>
      </c>
      <c r="P2330" t="str">
        <v>BOL</v>
      </c>
      <c r="Q2330" t="str">
        <v>Bols Amaretto</v>
      </c>
      <c r="R2330" t="str">
        <v>700ml</v>
      </c>
      <c r="S2330">
        <v>6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</row>
    <row r="2331" spans="11:30" x14ac:dyDescent="0.3">
      <c r="K2331" s="287">
        <v>7</v>
      </c>
      <c r="L2331" t="str">
        <v>01-SPLIQ-07006632</v>
      </c>
      <c r="M2331" t="str">
        <v>Lucas Bols</v>
      </c>
      <c r="N2331" t="str">
        <v>Liqueur</v>
      </c>
      <c r="O2331" t="str">
        <v>Bols Liqueur</v>
      </c>
      <c r="P2331" t="str">
        <v>BOL</v>
      </c>
      <c r="Q2331" t="str">
        <v>Bols Apricot Brandy</v>
      </c>
      <c r="R2331" t="str">
        <v>700ml</v>
      </c>
      <c r="S2331">
        <v>6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</row>
    <row r="2332" spans="11:30" x14ac:dyDescent="0.3">
      <c r="K2332" s="287">
        <v>7</v>
      </c>
      <c r="L2332" t="str">
        <v>01-SPLIQ-07006694</v>
      </c>
      <c r="M2332" t="str">
        <v>Lucas Bols</v>
      </c>
      <c r="N2332" t="str">
        <v>Liqueur</v>
      </c>
      <c r="O2332" t="str">
        <v>Bols Liqueur</v>
      </c>
      <c r="P2332" t="str">
        <v>BOL</v>
      </c>
      <c r="Q2332" t="str">
        <v>Bols Banana</v>
      </c>
      <c r="R2332" t="str">
        <v>700ml</v>
      </c>
      <c r="S2332">
        <v>6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</row>
    <row r="2333" spans="11:30" x14ac:dyDescent="0.3">
      <c r="K2333" s="287">
        <v>7</v>
      </c>
      <c r="L2333" t="str">
        <v>01-SPLIQ-07006656</v>
      </c>
      <c r="M2333" t="str">
        <v>Lucas Bols</v>
      </c>
      <c r="N2333" t="str">
        <v>Liqueur</v>
      </c>
      <c r="O2333" t="str">
        <v>Bols Liqueur</v>
      </c>
      <c r="P2333" t="str">
        <v>BOL</v>
      </c>
      <c r="Q2333" t="str">
        <v>Bols Blue Curacao</v>
      </c>
      <c r="R2333" t="str">
        <v>700ml</v>
      </c>
      <c r="S2333">
        <v>6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</row>
    <row r="2334" spans="11:30" x14ac:dyDescent="0.3">
      <c r="K2334" s="287">
        <v>7</v>
      </c>
      <c r="L2334" t="str">
        <v>01-SPLIQ-07006717</v>
      </c>
      <c r="M2334" t="str">
        <v>Lucas Bols</v>
      </c>
      <c r="N2334" t="str">
        <v>Liqueur</v>
      </c>
      <c r="O2334" t="str">
        <v>Bols Liqueur</v>
      </c>
      <c r="P2334" t="str">
        <v>BOL</v>
      </c>
      <c r="Q2334" t="str">
        <v>Bols Cacao Brown</v>
      </c>
      <c r="R2334" t="str">
        <v>700ml</v>
      </c>
      <c r="S2334">
        <v>6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</row>
    <row r="2335" spans="11:30" x14ac:dyDescent="0.3">
      <c r="K2335" s="287">
        <v>7</v>
      </c>
      <c r="L2335" t="str">
        <v>01-SPLIQ-07006724</v>
      </c>
      <c r="M2335" t="str">
        <v>Lucas Bols</v>
      </c>
      <c r="N2335" t="str">
        <v>Liqueur</v>
      </c>
      <c r="O2335" t="str">
        <v>Bols Liqueur</v>
      </c>
      <c r="P2335" t="str">
        <v>BOL</v>
      </c>
      <c r="Q2335" t="str">
        <v>Bols Cacao White</v>
      </c>
      <c r="R2335" t="str">
        <v>700ml</v>
      </c>
      <c r="S2335">
        <v>6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</row>
    <row r="2336" spans="11:30" x14ac:dyDescent="0.3">
      <c r="K2336" s="287">
        <v>7</v>
      </c>
      <c r="L2336" t="str">
        <v>01-SPLIQ-07006663</v>
      </c>
      <c r="M2336" t="str">
        <v>Lucas Bols</v>
      </c>
      <c r="N2336" t="str">
        <v>Liqueur</v>
      </c>
      <c r="O2336" t="str">
        <v>Bols Liqueur</v>
      </c>
      <c r="P2336" t="str">
        <v>BOL</v>
      </c>
      <c r="Q2336" t="str">
        <v>Bols Cherry Brandy</v>
      </c>
      <c r="R2336" t="str">
        <v>700ml</v>
      </c>
      <c r="S2336">
        <v>6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</row>
    <row r="2337" spans="11:30" x14ac:dyDescent="0.3">
      <c r="K2337" s="287">
        <v>7</v>
      </c>
      <c r="L2337" t="str">
        <v>01-SPLIQ-07006700</v>
      </c>
      <c r="M2337" t="str">
        <v>Lucas Bols</v>
      </c>
      <c r="N2337" t="str">
        <v>Liqueur</v>
      </c>
      <c r="O2337" t="str">
        <v>Bols Liqueur</v>
      </c>
      <c r="P2337" t="str">
        <v>BOL</v>
      </c>
      <c r="Q2337" t="str">
        <v>Bols Crème De Cassis</v>
      </c>
      <c r="R2337" t="str">
        <v>700ml</v>
      </c>
      <c r="S2337">
        <v>6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</row>
    <row r="2338" spans="11:30" x14ac:dyDescent="0.3">
      <c r="K2338" s="287">
        <v>7</v>
      </c>
      <c r="L2338" t="str">
        <v>01-SPLIQ-07006731</v>
      </c>
      <c r="M2338" t="str">
        <v>Lucas Bols</v>
      </c>
      <c r="N2338" t="str">
        <v>Liqueur</v>
      </c>
      <c r="O2338" t="str">
        <v>Bols Liqueur</v>
      </c>
      <c r="P2338" t="str">
        <v>BOL</v>
      </c>
      <c r="Q2338" t="str">
        <v>Bols Dry Orange</v>
      </c>
      <c r="R2338" t="str">
        <v>700ml</v>
      </c>
      <c r="S2338">
        <v>6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</row>
    <row r="2339" spans="11:30" x14ac:dyDescent="0.3">
      <c r="K2339" s="287">
        <v>7</v>
      </c>
      <c r="L2339" t="str">
        <v>01-SPLIQ-07002897</v>
      </c>
      <c r="M2339" t="str">
        <v>Lucas Bols</v>
      </c>
      <c r="N2339" t="str">
        <v>Liqueur</v>
      </c>
      <c r="O2339" t="str">
        <v>Bols Liqueur</v>
      </c>
      <c r="P2339" t="str">
        <v>BOL</v>
      </c>
      <c r="Q2339" t="str">
        <v>Bols Elderflower</v>
      </c>
      <c r="R2339" t="str">
        <v>700ml</v>
      </c>
      <c r="S2339">
        <v>6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</row>
    <row r="2340" spans="11:30" x14ac:dyDescent="0.3">
      <c r="K2340" s="287">
        <v>7</v>
      </c>
      <c r="L2340" t="str">
        <v>01-SPLIQ-07006786</v>
      </c>
      <c r="M2340" t="str">
        <v>Lucas Bols</v>
      </c>
      <c r="N2340" t="str">
        <v>Liqueur</v>
      </c>
      <c r="O2340" t="str">
        <v>Bols Liqueur</v>
      </c>
      <c r="P2340" t="str">
        <v>BOL</v>
      </c>
      <c r="Q2340" t="str">
        <v>Bols Lychee</v>
      </c>
      <c r="R2340" t="str">
        <v>700ml</v>
      </c>
      <c r="S2340">
        <v>6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</row>
    <row r="2341" spans="11:30" x14ac:dyDescent="0.3">
      <c r="K2341" s="287">
        <v>7</v>
      </c>
      <c r="L2341" t="str">
        <v>01-SPLIQ-07006809</v>
      </c>
      <c r="M2341" t="str">
        <v>Lucas Bols</v>
      </c>
      <c r="N2341" t="str">
        <v>Liqueur</v>
      </c>
      <c r="O2341" t="str">
        <v>Bols Liqueur</v>
      </c>
      <c r="P2341" t="str">
        <v>BOL</v>
      </c>
      <c r="Q2341" t="str">
        <v>Bols Melon</v>
      </c>
      <c r="R2341" t="str">
        <v>700ml</v>
      </c>
      <c r="S2341">
        <v>6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</row>
    <row r="2342" spans="11:30" x14ac:dyDescent="0.3">
      <c r="K2342" s="287">
        <v>7</v>
      </c>
      <c r="L2342" t="str">
        <v>01-SPLIQ-07006830</v>
      </c>
      <c r="M2342" t="str">
        <v>Lucas Bols</v>
      </c>
      <c r="N2342" t="str">
        <v>Liqueur</v>
      </c>
      <c r="O2342" t="str">
        <v>Bols Liqueur</v>
      </c>
      <c r="P2342" t="str">
        <v>BOL</v>
      </c>
      <c r="Q2342" t="str">
        <v>Bols Peach</v>
      </c>
      <c r="R2342" t="str">
        <v>700ml</v>
      </c>
      <c r="S2342">
        <v>6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</row>
    <row r="2343" spans="11:30" x14ac:dyDescent="0.3">
      <c r="K2343" s="287">
        <v>7</v>
      </c>
      <c r="L2343" t="str">
        <v>01-SPLIQ-07009408</v>
      </c>
      <c r="M2343" t="str">
        <v>Lucas Bols</v>
      </c>
      <c r="N2343" t="str">
        <v>Liqueur</v>
      </c>
      <c r="O2343" t="str">
        <v>Bols Liqueur</v>
      </c>
      <c r="P2343" t="str">
        <v>BOL</v>
      </c>
      <c r="Q2343" t="str">
        <v>Bols Peppermint Green</v>
      </c>
      <c r="R2343" t="str">
        <v>700ml</v>
      </c>
      <c r="S2343">
        <v>6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</row>
    <row r="2344" spans="11:30" x14ac:dyDescent="0.3">
      <c r="K2344" s="287">
        <v>7</v>
      </c>
      <c r="L2344" t="str">
        <v>01-SPLIQ-07009334</v>
      </c>
      <c r="M2344" t="str">
        <v>Lucas Bols</v>
      </c>
      <c r="N2344" t="str">
        <v>Liqueur</v>
      </c>
      <c r="O2344" t="str">
        <v>Bols Liqueur</v>
      </c>
      <c r="P2344" t="str">
        <v>BOL</v>
      </c>
      <c r="Q2344" t="str">
        <v>Bols Sour Apple</v>
      </c>
      <c r="R2344" t="str">
        <v>700ml</v>
      </c>
      <c r="S2344">
        <v>6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</row>
    <row r="2345" spans="11:30" x14ac:dyDescent="0.3">
      <c r="K2345" s="287">
        <v>7</v>
      </c>
      <c r="L2345" t="str">
        <v>01-SPLIQ-07006885</v>
      </c>
      <c r="M2345" t="str">
        <v>Lucas Bols</v>
      </c>
      <c r="N2345" t="str">
        <v>Liqueur</v>
      </c>
      <c r="O2345" t="str">
        <v>Bols Liqueur</v>
      </c>
      <c r="P2345" t="str">
        <v>BOL</v>
      </c>
      <c r="Q2345" t="str">
        <v>Bols Strawberry</v>
      </c>
      <c r="R2345" t="str">
        <v>700ml</v>
      </c>
      <c r="S2345">
        <v>6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</row>
    <row r="2346" spans="11:30" x14ac:dyDescent="0.3">
      <c r="K2346" s="287">
        <v>7</v>
      </c>
      <c r="L2346" t="str">
        <v>01-SPLIQ-07002941</v>
      </c>
      <c r="M2346" t="str">
        <v>Lucas Bols</v>
      </c>
      <c r="N2346" t="str">
        <v>Liqueur</v>
      </c>
      <c r="O2346" t="str">
        <v>Bols Liqueur</v>
      </c>
      <c r="P2346" t="str">
        <v>BOL</v>
      </c>
      <c r="Q2346" t="str">
        <v>Bols Triple Sec</v>
      </c>
      <c r="R2346" t="str">
        <v>700ml</v>
      </c>
      <c r="S2346">
        <v>6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</row>
    <row r="2347" spans="11:30" x14ac:dyDescent="0.3">
      <c r="K2347" s="287">
        <v>7</v>
      </c>
      <c r="L2347" t="str">
        <v>01-SPLIQ-07002551</v>
      </c>
      <c r="M2347" t="str">
        <v>Lucas Bols</v>
      </c>
      <c r="N2347" t="str">
        <v>Liqueur</v>
      </c>
      <c r="O2347" t="str">
        <v>Bols Liqueur</v>
      </c>
      <c r="P2347" t="str">
        <v>BOL</v>
      </c>
      <c r="Q2347" t="str">
        <v>Bols Brown Cream</v>
      </c>
      <c r="R2347" t="str">
        <v>700ml</v>
      </c>
      <c r="S2347">
        <v>6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</row>
    <row r="2348" spans="11:30" x14ac:dyDescent="0.3">
      <c r="K2348" s="287">
        <v>7</v>
      </c>
      <c r="L2348" t="str">
        <v>31-SPLIQ-07000575</v>
      </c>
      <c r="M2348" t="str">
        <v>Campari</v>
      </c>
      <c r="N2348" t="str">
        <v>Aperitif &amp; Bitters</v>
      </c>
      <c r="O2348" t="str">
        <v>Aperol</v>
      </c>
      <c r="P2348" t="str">
        <v>APR</v>
      </c>
      <c r="Q2348" t="str">
        <v>Aperol 700ml</v>
      </c>
      <c r="R2348" t="str">
        <v>700ml</v>
      </c>
      <c r="S2348">
        <v>6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</row>
    <row r="2349" spans="11:30" x14ac:dyDescent="0.3">
      <c r="K2349" s="287">
        <v>7</v>
      </c>
      <c r="L2349" t="str">
        <v>31-SPLIQ-10000278</v>
      </c>
      <c r="M2349" t="str">
        <v>Campari</v>
      </c>
      <c r="N2349" t="str">
        <v>Aperitif &amp; Bitters</v>
      </c>
      <c r="O2349" t="str">
        <v>Aperol</v>
      </c>
      <c r="P2349" t="str">
        <v>APR</v>
      </c>
      <c r="Q2349" t="str">
        <v>Aperol 1L</v>
      </c>
      <c r="R2349" t="str">
        <v>1000ml</v>
      </c>
      <c r="S2349">
        <v>6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</row>
    <row r="2350" spans="11:30" x14ac:dyDescent="0.3">
      <c r="K2350" s="287">
        <v>7</v>
      </c>
      <c r="L2350" t="str">
        <v>32-SPLIQ-02001054</v>
      </c>
      <c r="M2350" t="str">
        <v>Campari</v>
      </c>
      <c r="N2350" t="str">
        <v>Aperitif &amp; Bitters</v>
      </c>
      <c r="O2350" t="str">
        <v>Campari</v>
      </c>
      <c r="P2350" t="str">
        <v>CAM</v>
      </c>
      <c r="Q2350" t="str">
        <v>Campari 25% 200ml</v>
      </c>
      <c r="R2350" t="str">
        <v>200ml</v>
      </c>
      <c r="S2350">
        <v>24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</row>
    <row r="2351" spans="11:30" x14ac:dyDescent="0.3">
      <c r="K2351" s="287">
        <v>7</v>
      </c>
      <c r="L2351" t="str">
        <v>32-SPLIQ-07501402</v>
      </c>
      <c r="M2351" t="str">
        <v>Campari</v>
      </c>
      <c r="N2351" t="str">
        <v>Aperitif &amp; Bitters</v>
      </c>
      <c r="O2351" t="str">
        <v>Campari</v>
      </c>
      <c r="P2351" t="str">
        <v>CAM</v>
      </c>
      <c r="Q2351" t="str">
        <v>Campari 25% 750ml</v>
      </c>
      <c r="R2351" t="str">
        <v>750ml</v>
      </c>
      <c r="S2351">
        <v>12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</row>
    <row r="2352" spans="11:30" x14ac:dyDescent="0.3">
      <c r="K2352" s="287">
        <v>7</v>
      </c>
      <c r="L2352" t="str">
        <v>32-SPLIQ-10001006</v>
      </c>
      <c r="M2352" t="str">
        <v>Campari</v>
      </c>
      <c r="N2352" t="str">
        <v>Aperitif &amp; Bitters</v>
      </c>
      <c r="O2352" t="str">
        <v>Campari</v>
      </c>
      <c r="P2352" t="str">
        <v>CAM</v>
      </c>
      <c r="Q2352" t="str">
        <v>Campari 25% 1L</v>
      </c>
      <c r="R2352" t="str">
        <v>1000ml</v>
      </c>
      <c r="S2352">
        <v>12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</row>
    <row r="2353" spans="11:30" x14ac:dyDescent="0.3">
      <c r="K2353" s="287">
        <v>7</v>
      </c>
      <c r="L2353" t="str">
        <v>32-SPLIQ-05001051</v>
      </c>
      <c r="M2353" t="str">
        <v>Campari</v>
      </c>
      <c r="N2353" t="str">
        <v>Aperitif &amp; Bitters</v>
      </c>
      <c r="O2353" t="str">
        <v>Campari</v>
      </c>
      <c r="P2353" t="str">
        <v>CAM</v>
      </c>
      <c r="Q2353" t="str">
        <v>Campari Negroni RTE</v>
      </c>
      <c r="R2353" t="str">
        <v>500ml</v>
      </c>
      <c r="S2353">
        <v>12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</row>
    <row r="2354" spans="11:30" x14ac:dyDescent="0.3">
      <c r="K2354" s="287">
        <v>7</v>
      </c>
      <c r="L2354" t="str">
        <v>32-SPLIQ-10000969</v>
      </c>
      <c r="M2354" t="str">
        <v>Campari</v>
      </c>
      <c r="N2354" t="str">
        <v>Aperitif &amp; Bitters</v>
      </c>
      <c r="O2354" t="str">
        <v>Campari</v>
      </c>
      <c r="P2354" t="str">
        <v>CAM</v>
      </c>
      <c r="Q2354" t="str">
        <v>Campari Cask Tales Bourbon Barrels</v>
      </c>
      <c r="R2354" t="str">
        <v>1000ml</v>
      </c>
      <c r="S2354">
        <v>6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</row>
    <row r="2355" spans="11:30" x14ac:dyDescent="0.3">
      <c r="K2355" s="287">
        <v>7</v>
      </c>
      <c r="L2355" t="str">
        <v>36-SPLIQ-07003805</v>
      </c>
      <c r="M2355" t="str">
        <v>Campari</v>
      </c>
      <c r="N2355" t="str">
        <v>Aperitif &amp; Bitters</v>
      </c>
      <c r="O2355" t="str">
        <v>Averna</v>
      </c>
      <c r="P2355" t="str">
        <v>AVN</v>
      </c>
      <c r="Q2355" t="str">
        <v>Amaro Averna 29%</v>
      </c>
      <c r="R2355" t="str">
        <v>700ml</v>
      </c>
      <c r="S2355">
        <v>6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</row>
    <row r="2356" spans="11:30" x14ac:dyDescent="0.3">
      <c r="K2356" s="287">
        <v>7</v>
      </c>
      <c r="L2356" t="str">
        <v>38-SPLIQ-07001067</v>
      </c>
      <c r="M2356" t="str">
        <v>Campari</v>
      </c>
      <c r="N2356" t="str">
        <v>Aperitif &amp; Bitters</v>
      </c>
      <c r="O2356" t="str">
        <v>Braulio</v>
      </c>
      <c r="P2356" t="str">
        <v>BRA</v>
      </c>
      <c r="Q2356" t="str">
        <v>Braulio Bormio Amaro Alpino 21%</v>
      </c>
      <c r="R2356" t="str">
        <v>700ml</v>
      </c>
      <c r="S2356">
        <v>6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</row>
    <row r="2357" spans="11:30" x14ac:dyDescent="0.3">
      <c r="K2357" s="287">
        <v>7</v>
      </c>
      <c r="L2357" t="str">
        <v>43-SPLIQ-07000074</v>
      </c>
      <c r="M2357" t="str">
        <v>Campari</v>
      </c>
      <c r="N2357" t="str">
        <v>Aperitif &amp; Bitters</v>
      </c>
      <c r="O2357" t="str">
        <v>Cynar</v>
      </c>
      <c r="P2357" t="str">
        <v>CYN</v>
      </c>
      <c r="Q2357" t="str">
        <v>Cynar 16.5%</v>
      </c>
      <c r="R2357" t="str">
        <v>700ml</v>
      </c>
      <c r="S2357">
        <v>6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</row>
    <row r="2358" spans="11:30" x14ac:dyDescent="0.3">
      <c r="K2358" s="287">
        <v>7</v>
      </c>
      <c r="L2358" t="str">
        <v>42-SPVER-10000846</v>
      </c>
      <c r="M2358" t="str">
        <v>Campari</v>
      </c>
      <c r="N2358" t="str">
        <v>Vermouth</v>
      </c>
      <c r="O2358" t="str">
        <v>Cinzano</v>
      </c>
      <c r="P2358" t="str">
        <v>CZV</v>
      </c>
      <c r="Q2358" t="str">
        <v>Cinzano Vermouth Rosso 1L</v>
      </c>
      <c r="R2358" t="str">
        <v>1000ml</v>
      </c>
      <c r="S2358">
        <v>12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</row>
    <row r="2359" spans="11:30" x14ac:dyDescent="0.3">
      <c r="K2359" s="287">
        <v>7</v>
      </c>
      <c r="L2359" t="str">
        <v>42-SPVER-07501423</v>
      </c>
      <c r="M2359" t="str">
        <v>Campari</v>
      </c>
      <c r="N2359" t="str">
        <v>Vermouth</v>
      </c>
      <c r="O2359" t="str">
        <v>Cinzano</v>
      </c>
      <c r="P2359" t="str">
        <v>CZV</v>
      </c>
      <c r="Q2359" t="str">
        <v>Cinzano Vermouth Rosso</v>
      </c>
      <c r="R2359" t="str">
        <v>750ml</v>
      </c>
      <c r="S2359">
        <v>12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</row>
    <row r="2360" spans="11:30" x14ac:dyDescent="0.3">
      <c r="K2360" s="287">
        <v>7</v>
      </c>
      <c r="L2360" t="str">
        <v>42-SPVER-07501416</v>
      </c>
      <c r="M2360" t="str">
        <v>Campari</v>
      </c>
      <c r="N2360" t="str">
        <v>Vermouth</v>
      </c>
      <c r="O2360" t="str">
        <v>Cinzano</v>
      </c>
      <c r="P2360" t="str">
        <v>CZV</v>
      </c>
      <c r="Q2360" t="str">
        <v>Cinzano Vermouth Bianco</v>
      </c>
      <c r="R2360" t="str">
        <v>750ml</v>
      </c>
      <c r="S2360">
        <v>12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</row>
    <row r="2361" spans="11:30" x14ac:dyDescent="0.3">
      <c r="K2361" s="287">
        <v>7</v>
      </c>
      <c r="L2361" t="str">
        <v>42-SPVER-07502734</v>
      </c>
      <c r="M2361" t="str">
        <v>Campari</v>
      </c>
      <c r="N2361" t="str">
        <v>Vermouth</v>
      </c>
      <c r="O2361" t="str">
        <v>Cinzano</v>
      </c>
      <c r="P2361" t="str">
        <v>CZV</v>
      </c>
      <c r="Q2361" t="str">
        <v>Cinzano Vermouth Extra Dry</v>
      </c>
      <c r="R2361" t="str">
        <v>750ml</v>
      </c>
      <c r="S2361">
        <v>12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</row>
    <row r="2362" spans="11:30" x14ac:dyDescent="0.3">
      <c r="K2362" s="287">
        <v>7</v>
      </c>
      <c r="L2362" t="str">
        <v>42-SPVER-10005810</v>
      </c>
      <c r="M2362" t="str">
        <v>Campari</v>
      </c>
      <c r="N2362" t="str">
        <v>Vermouth</v>
      </c>
      <c r="O2362" t="str">
        <v>Cinzano</v>
      </c>
      <c r="P2362" t="str">
        <v>CZV</v>
      </c>
      <c r="Q2362" t="str">
        <v>Cinzano 1757 Vermouth Rosso</v>
      </c>
      <c r="R2362" t="str">
        <v>1000ml</v>
      </c>
      <c r="S2362">
        <v>6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</row>
    <row r="2363" spans="11:30" x14ac:dyDescent="0.3">
      <c r="K2363" s="287">
        <v>7</v>
      </c>
      <c r="L2363" t="str">
        <v>42-SPVER-10005834</v>
      </c>
      <c r="M2363" t="str">
        <v>Campari</v>
      </c>
      <c r="N2363" t="str">
        <v>Vermouth</v>
      </c>
      <c r="O2363" t="str">
        <v>Cinzano</v>
      </c>
      <c r="P2363" t="str">
        <v>CZV</v>
      </c>
      <c r="Q2363" t="str">
        <v>Cinzano 1757 Vermouth Extra Dry</v>
      </c>
      <c r="R2363" t="str">
        <v>1000ml</v>
      </c>
      <c r="S2363">
        <v>6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</row>
    <row r="2364" spans="11:30" x14ac:dyDescent="0.3">
      <c r="K2364" s="287">
        <v>7</v>
      </c>
      <c r="L2364" t="str">
        <v>42-SPVER-10005896</v>
      </c>
      <c r="M2364" t="str">
        <v>Campari</v>
      </c>
      <c r="N2364" t="str">
        <v>Vermouth</v>
      </c>
      <c r="O2364" t="str">
        <v>Cinzano</v>
      </c>
      <c r="P2364" t="str">
        <v>CZV</v>
      </c>
      <c r="Q2364" t="str">
        <v>Cinzano Bottega Rosso 1757</v>
      </c>
      <c r="R2364" t="str">
        <v>1000ml</v>
      </c>
      <c r="S2364">
        <v>6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</row>
    <row r="2365" spans="11:30" x14ac:dyDescent="0.3">
      <c r="K2365" s="287">
        <v>7</v>
      </c>
      <c r="L2365" t="str">
        <v>42-SPVER-10005909</v>
      </c>
      <c r="M2365" t="str">
        <v>Campari</v>
      </c>
      <c r="N2365" t="str">
        <v>Vermouth</v>
      </c>
      <c r="O2365" t="str">
        <v>Cinzano</v>
      </c>
      <c r="P2365" t="str">
        <v>CZV</v>
      </c>
      <c r="Q2365" t="str">
        <v>Cinzano Bottega Extra Dry 1757</v>
      </c>
      <c r="R2365" t="str">
        <v>1000ml</v>
      </c>
      <c r="S2365">
        <v>6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</row>
    <row r="2366" spans="11:30" x14ac:dyDescent="0.3">
      <c r="K2366" s="287">
        <v>7</v>
      </c>
      <c r="L2366" t="str">
        <v>42-SPSPA-07505292</v>
      </c>
      <c r="M2366" t="str">
        <v>Campari</v>
      </c>
      <c r="N2366" t="str">
        <v>Sparkling</v>
      </c>
      <c r="O2366" t="str">
        <v>Cinzano</v>
      </c>
      <c r="P2366" t="str">
        <v>CZV</v>
      </c>
      <c r="Q2366" t="str">
        <v>Cinzano Prosecco</v>
      </c>
      <c r="R2366" t="str">
        <v>750ml</v>
      </c>
      <c r="S2366">
        <v>6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</row>
    <row r="2367" spans="11:30" x14ac:dyDescent="0.3">
      <c r="K2367" s="287">
        <v>7</v>
      </c>
      <c r="L2367" t="str">
        <v>42-SPSPA-07500969</v>
      </c>
      <c r="M2367" t="str">
        <v>Campari</v>
      </c>
      <c r="N2367" t="str">
        <v>Sparkling</v>
      </c>
      <c r="O2367" t="str">
        <v>Cinzano</v>
      </c>
      <c r="P2367" t="str">
        <v>CZS</v>
      </c>
      <c r="Q2367" t="str">
        <v>Cinzano Pinot Chardonnay</v>
      </c>
      <c r="R2367" t="str">
        <v>750ml</v>
      </c>
      <c r="S2367">
        <v>6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</row>
    <row r="2368" spans="11:30" x14ac:dyDescent="0.3">
      <c r="K2368" s="287">
        <v>7</v>
      </c>
      <c r="L2368" t="str">
        <v>42-SPSPA-07500938</v>
      </c>
      <c r="M2368" t="str">
        <v>Campari</v>
      </c>
      <c r="N2368" t="str">
        <v>Sparkling</v>
      </c>
      <c r="O2368" t="str">
        <v>Cinzano</v>
      </c>
      <c r="P2368" t="str">
        <v>CZS</v>
      </c>
      <c r="Q2368" t="str">
        <v>Gran Cinzano Dolce</v>
      </c>
      <c r="R2368" t="str">
        <v>750ml</v>
      </c>
      <c r="S2368">
        <v>6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</row>
    <row r="2369" spans="11:30" x14ac:dyDescent="0.3">
      <c r="K2369" s="287">
        <v>7</v>
      </c>
      <c r="L2369" t="str">
        <v>42-WISPA-07500884</v>
      </c>
      <c r="M2369" t="str">
        <v>Campari</v>
      </c>
      <c r="N2369" t="str">
        <v>Sparkling</v>
      </c>
      <c r="O2369" t="str">
        <v>Cinzano</v>
      </c>
      <c r="P2369" t="str">
        <v>CZS</v>
      </c>
      <c r="Q2369" t="str">
        <v>Cinzano Asti Sparkling Wine</v>
      </c>
      <c r="R2369" t="str">
        <v>750ml</v>
      </c>
      <c r="S2369">
        <v>6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</row>
    <row r="2370" spans="11:30" x14ac:dyDescent="0.3">
      <c r="K2370" s="287">
        <v>7</v>
      </c>
      <c r="L2370" t="str">
        <v>42-WISPA-07506398</v>
      </c>
      <c r="M2370" t="str">
        <v>Campari</v>
      </c>
      <c r="N2370" t="str">
        <v>Sparkling</v>
      </c>
      <c r="O2370" t="str">
        <v>Cinzano</v>
      </c>
      <c r="P2370" t="str">
        <v>CZS</v>
      </c>
      <c r="Q2370" t="str">
        <v>Cinzano Rose Edition Sparkling Wine</v>
      </c>
      <c r="R2370" t="str">
        <v>750ml</v>
      </c>
      <c r="S2370">
        <v>6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</row>
    <row r="2371" spans="11:30" x14ac:dyDescent="0.3">
      <c r="K2371" s="287">
        <v>7</v>
      </c>
      <c r="L2371" t="str">
        <v>42-WISPA-07507064</v>
      </c>
      <c r="M2371" t="str">
        <v>Campari</v>
      </c>
      <c r="N2371" t="str">
        <v>Sparkling</v>
      </c>
      <c r="O2371" t="str">
        <v>Cinzano</v>
      </c>
      <c r="P2371" t="str">
        <v>CZS</v>
      </c>
      <c r="Q2371" t="str">
        <v>Cinzano To Spritz Dry Sparkling Wine</v>
      </c>
      <c r="R2371" t="str">
        <v>750ml</v>
      </c>
      <c r="S2371">
        <v>6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</row>
    <row r="2372" spans="11:30" x14ac:dyDescent="0.3">
      <c r="K2372" s="287">
        <v>7</v>
      </c>
      <c r="L2372" t="str">
        <v>52-WISPA-07503752</v>
      </c>
      <c r="M2372" t="str">
        <v>Independent</v>
      </c>
      <c r="N2372" t="str">
        <v>Champagne</v>
      </c>
      <c r="O2372" t="str">
        <v>Pommery</v>
      </c>
      <c r="P2372" t="str">
        <v>POM</v>
      </c>
      <c r="Q2372" t="str">
        <v>Champagne Pommery Brut Royal</v>
      </c>
      <c r="R2372" t="str">
        <v>750ml</v>
      </c>
      <c r="S2372">
        <v>6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</row>
    <row r="2373" spans="11:30" x14ac:dyDescent="0.3">
      <c r="K2373" s="287">
        <v>7</v>
      </c>
      <c r="L2373" t="str">
        <v>52-WISPA-07505976</v>
      </c>
      <c r="M2373" t="str">
        <v>Independent</v>
      </c>
      <c r="N2373" t="str">
        <v>Champagne</v>
      </c>
      <c r="O2373" t="str">
        <v>Pommery</v>
      </c>
      <c r="P2373" t="str">
        <v>POM</v>
      </c>
      <c r="Q2373" t="str">
        <v>Champagne Pommery Brut Rose Royal</v>
      </c>
      <c r="R2373" t="str">
        <v>750ml</v>
      </c>
      <c r="S2373">
        <v>6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</row>
    <row r="2374" spans="11:30" x14ac:dyDescent="0.3">
      <c r="K2374" s="287">
        <v>7</v>
      </c>
      <c r="L2374" t="str">
        <v>52-WISPA-07509036</v>
      </c>
      <c r="M2374" t="str">
        <v>Independent</v>
      </c>
      <c r="N2374" t="str">
        <v>Champagne</v>
      </c>
      <c r="O2374" t="str">
        <v>Pommery</v>
      </c>
      <c r="P2374" t="str">
        <v>POM</v>
      </c>
      <c r="Q2374" t="str">
        <v>Champagne Pommery Royal Blue Sky</v>
      </c>
      <c r="R2374" t="str">
        <v>750ml</v>
      </c>
      <c r="S2374">
        <v>6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</row>
    <row r="2375" spans="11:30" x14ac:dyDescent="0.3">
      <c r="K2375" s="287">
        <v>7</v>
      </c>
      <c r="L2375" t="str">
        <v>52-WISPA-07508039</v>
      </c>
      <c r="M2375" t="str">
        <v>Independent</v>
      </c>
      <c r="N2375" t="str">
        <v>Champagne</v>
      </c>
      <c r="O2375" t="str">
        <v>Pommery</v>
      </c>
      <c r="P2375" t="str">
        <v>POM</v>
      </c>
      <c r="Q2375" t="str">
        <v>Champagne Pommery Cuvee Louise 2004</v>
      </c>
      <c r="R2375" t="str">
        <v>750ml</v>
      </c>
      <c r="S2375">
        <v>6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</row>
    <row r="2376" spans="11:30" x14ac:dyDescent="0.3">
      <c r="K2376" s="287">
        <v>7</v>
      </c>
      <c r="L2376" t="str">
        <v>52-WISPA-15003424</v>
      </c>
      <c r="M2376" t="str">
        <v>Independent</v>
      </c>
      <c r="N2376" t="str">
        <v>Champagne</v>
      </c>
      <c r="O2376" t="str">
        <v>Pommery</v>
      </c>
      <c r="P2376" t="str">
        <v>POM</v>
      </c>
      <c r="Q2376" t="str">
        <v>Champagne Pommery Brut Royal 1.5L</v>
      </c>
      <c r="R2376" t="str">
        <v>1500ml</v>
      </c>
      <c r="S2376">
        <v>6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</row>
    <row r="2377" spans="11:30" x14ac:dyDescent="0.3">
      <c r="K2377" s="287">
        <v>7</v>
      </c>
      <c r="L2377" t="str">
        <v>52-WISPA-30003356</v>
      </c>
      <c r="M2377" t="str">
        <v>Independent</v>
      </c>
      <c r="N2377" t="str">
        <v>Champagne</v>
      </c>
      <c r="O2377" t="str">
        <v>Pommery</v>
      </c>
      <c r="P2377" t="str">
        <v>POM</v>
      </c>
      <c r="Q2377" t="str">
        <v>Champagne Pommery Brut Royal 3L</v>
      </c>
      <c r="R2377" t="str">
        <v>3000ml</v>
      </c>
      <c r="S2377">
        <v>6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</row>
    <row r="2378" spans="11:30" x14ac:dyDescent="0.3">
      <c r="K2378" s="287">
        <v>7</v>
      </c>
      <c r="L2378" t="str">
        <v>52-WISPA-60003325</v>
      </c>
      <c r="M2378" t="str">
        <v>Independent</v>
      </c>
      <c r="N2378" t="str">
        <v>Champagne</v>
      </c>
      <c r="O2378" t="str">
        <v>Pommery</v>
      </c>
      <c r="P2378" t="str">
        <v>POM</v>
      </c>
      <c r="Q2378" t="str">
        <v>Champagne Pommery Brut Royal 6L</v>
      </c>
      <c r="R2378" t="str">
        <v>6000ml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</row>
    <row r="2379" spans="11:30" x14ac:dyDescent="0.3">
      <c r="K2379" s="287">
        <v>7</v>
      </c>
      <c r="L2379" t="str">
        <v>52-WISPA-90003295</v>
      </c>
      <c r="M2379" t="str">
        <v>Independent</v>
      </c>
      <c r="N2379" t="str">
        <v>Champagne</v>
      </c>
      <c r="O2379" t="str">
        <v>Pommery</v>
      </c>
      <c r="P2379" t="str">
        <v>POM</v>
      </c>
      <c r="Q2379" t="str">
        <v>Champagne Pommery Brut Royal 9L</v>
      </c>
      <c r="R2379" t="str">
        <v>9000ml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</row>
    <row r="2380" spans="11:30" x14ac:dyDescent="0.3">
      <c r="K2380" s="287">
        <v>7</v>
      </c>
      <c r="L2380" t="str">
        <v>52-WISPA-07505021</v>
      </c>
      <c r="M2380" t="str">
        <v>Independent</v>
      </c>
      <c r="N2380" t="str">
        <v>Champagne</v>
      </c>
      <c r="O2380" t="str">
        <v>Pommery</v>
      </c>
      <c r="P2380" t="str">
        <v>POM</v>
      </c>
      <c r="Q2380" t="str">
        <v>Champagne Pommery Silver</v>
      </c>
      <c r="R2380" t="str">
        <v>750ml</v>
      </c>
      <c r="S2380">
        <v>6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</row>
    <row r="2381" spans="11:30" x14ac:dyDescent="0.3">
      <c r="K2381" s="287">
        <v>7</v>
      </c>
      <c r="L2381" t="str">
        <v>71-WISPA-07500358</v>
      </c>
      <c r="M2381" t="str">
        <v>RC</v>
      </c>
      <c r="N2381" t="str">
        <v>Champagne</v>
      </c>
      <c r="O2381" t="str">
        <v>Telmont</v>
      </c>
      <c r="P2381" t="str">
        <v>TEL</v>
      </c>
      <c r="Q2381" t="str">
        <v>Champagne Telmont Sans Soufre</v>
      </c>
      <c r="R2381" t="str">
        <v>750ml</v>
      </c>
      <c r="S2381">
        <v>6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</row>
    <row r="2382" spans="11:30" x14ac:dyDescent="0.3">
      <c r="K2382" s="287">
        <v>7</v>
      </c>
      <c r="L2382" t="str">
        <v>71-WISPA-07500655</v>
      </c>
      <c r="M2382" t="str">
        <v>RC</v>
      </c>
      <c r="N2382" t="str">
        <v>Champagne</v>
      </c>
      <c r="O2382" t="str">
        <v>Telmont</v>
      </c>
      <c r="P2382" t="str">
        <v>TEL</v>
      </c>
      <c r="Q2382" t="str">
        <v>Champagne Telmont Vinotheque</v>
      </c>
      <c r="R2382" t="str">
        <v>750ml</v>
      </c>
      <c r="S2382">
        <v>6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</row>
    <row r="2383" spans="11:30" x14ac:dyDescent="0.3">
      <c r="K2383" s="287">
        <v>7</v>
      </c>
      <c r="L2383" t="str">
        <v>71-WISPA-07500631</v>
      </c>
      <c r="M2383" t="str">
        <v>RC</v>
      </c>
      <c r="N2383" t="str">
        <v>Champagne</v>
      </c>
      <c r="O2383" t="str">
        <v>Telmont</v>
      </c>
      <c r="P2383" t="str">
        <v>TEL</v>
      </c>
      <c r="Q2383" t="str">
        <v>Champagne Telmont Blanc De Blancs</v>
      </c>
      <c r="R2383" t="str">
        <v>750ml</v>
      </c>
      <c r="S2383">
        <v>6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</row>
    <row r="2384" spans="11:30" x14ac:dyDescent="0.3">
      <c r="K2384" s="287">
        <v>7</v>
      </c>
      <c r="L2384" t="str">
        <v>71-WISPA-07500617</v>
      </c>
      <c r="M2384" t="str">
        <v>RC</v>
      </c>
      <c r="N2384" t="str">
        <v>Champagne</v>
      </c>
      <c r="O2384" t="str">
        <v>Telmont</v>
      </c>
      <c r="P2384" t="str">
        <v>TEL</v>
      </c>
      <c r="Q2384" t="str">
        <v>Champagne Telmont Reserve Rose</v>
      </c>
      <c r="R2384" t="str">
        <v>750ml</v>
      </c>
      <c r="S2384">
        <v>6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</row>
    <row r="2385" spans="11:30" x14ac:dyDescent="0.3">
      <c r="K2385" s="287">
        <v>7</v>
      </c>
      <c r="L2385" t="str">
        <v>71-WISPA-15000303</v>
      </c>
      <c r="M2385" t="str">
        <v>RC</v>
      </c>
      <c r="N2385" t="str">
        <v>Champagne</v>
      </c>
      <c r="O2385" t="str">
        <v>Telmont</v>
      </c>
      <c r="P2385" t="str">
        <v>TEL</v>
      </c>
      <c r="Q2385" t="str">
        <v>Champagne Telmont Reserve Rose 1.5L</v>
      </c>
      <c r="R2385" t="str">
        <v>1500ml</v>
      </c>
      <c r="S2385">
        <v>3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</row>
    <row r="2386" spans="11:30" x14ac:dyDescent="0.3">
      <c r="K2386" s="287">
        <v>7</v>
      </c>
      <c r="L2386" t="str">
        <v>71-WISPA-07500211</v>
      </c>
      <c r="M2386" t="str">
        <v>RC</v>
      </c>
      <c r="N2386" t="str">
        <v>Champagne</v>
      </c>
      <c r="O2386" t="str">
        <v>Telmont</v>
      </c>
      <c r="P2386" t="str">
        <v>TEL</v>
      </c>
      <c r="Q2386" t="str">
        <v>Champagne Telmont Reserve Brut</v>
      </c>
      <c r="R2386" t="str">
        <v>750ml</v>
      </c>
      <c r="S2386">
        <v>6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</row>
    <row r="2387" spans="11:30" x14ac:dyDescent="0.3">
      <c r="K2387" s="287">
        <v>7</v>
      </c>
      <c r="L2387" t="str">
        <v>71-WISPA-15000297</v>
      </c>
      <c r="M2387" t="str">
        <v>RC</v>
      </c>
      <c r="N2387" t="str">
        <v>Champagne</v>
      </c>
      <c r="O2387" t="str">
        <v>Telmont</v>
      </c>
      <c r="P2387" t="str">
        <v>TEL</v>
      </c>
      <c r="Q2387" t="str">
        <v>Champagne Telmont Reserve Brut 1.5L</v>
      </c>
      <c r="R2387" t="str">
        <v>1500ml</v>
      </c>
      <c r="S2387">
        <v>3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</row>
    <row r="2388" spans="11:30" x14ac:dyDescent="0.3">
      <c r="K2388" s="287">
        <v>7</v>
      </c>
      <c r="L2388" t="str">
        <v>71-WISPA-30000556</v>
      </c>
      <c r="M2388" t="str">
        <v>RC</v>
      </c>
      <c r="N2388" t="str">
        <v>Champagne</v>
      </c>
      <c r="O2388" t="str">
        <v>Telmont</v>
      </c>
      <c r="P2388" t="str">
        <v>TEL</v>
      </c>
      <c r="Q2388" t="str">
        <v>Champagne Telmont Reserve Brut 3L</v>
      </c>
      <c r="R2388" t="str">
        <v>3000ml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</row>
    <row r="2389" spans="11:30" x14ac:dyDescent="0.3">
      <c r="K2389" s="287">
        <v>7</v>
      </c>
      <c r="L2389" t="str">
        <v>71-WISPA-60000570</v>
      </c>
      <c r="M2389" t="str">
        <v>RC</v>
      </c>
      <c r="N2389" t="str">
        <v>Champagne</v>
      </c>
      <c r="O2389" t="str">
        <v>Telmont</v>
      </c>
      <c r="P2389" t="str">
        <v>TEL</v>
      </c>
      <c r="Q2389" t="str">
        <v>Champagne Telmont Reserve Brut 6L</v>
      </c>
      <c r="R2389" t="str">
        <v>6000ml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</row>
    <row r="2390" spans="11:30" x14ac:dyDescent="0.3">
      <c r="K2390" s="287">
        <v>7</v>
      </c>
      <c r="L2390" t="str">
        <v>35-SPLIQ-07003779</v>
      </c>
      <c r="M2390" t="str">
        <v>Campari</v>
      </c>
      <c r="N2390" t="str">
        <v>Liqueur</v>
      </c>
      <c r="O2390" t="str">
        <v>Grand Marnier</v>
      </c>
      <c r="P2390" t="str">
        <v>GMN</v>
      </c>
      <c r="Q2390" t="str">
        <v>Grand Marnier Liqueur</v>
      </c>
      <c r="R2390" t="str">
        <v>700ml</v>
      </c>
      <c r="S2390">
        <v>12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</row>
    <row r="2391" spans="11:30" x14ac:dyDescent="0.3">
      <c r="K2391" s="287">
        <v>7</v>
      </c>
      <c r="L2391" t="str">
        <v>99-SL001-07000012</v>
      </c>
      <c r="M2391" t="str">
        <v>Branca</v>
      </c>
      <c r="N2391" t="str">
        <v>Bitter</v>
      </c>
      <c r="O2391" t="str">
        <v>Fernet</v>
      </c>
      <c r="P2391" t="str">
        <v>BRC</v>
      </c>
      <c r="Q2391" t="str">
        <v>Fernet Branca Bitters 700ml</v>
      </c>
      <c r="R2391" t="str">
        <v>700ml</v>
      </c>
      <c r="S2391">
        <v>6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</row>
    <row r="2392" spans="11:30" x14ac:dyDescent="0.3">
      <c r="K2392" s="287">
        <v>7</v>
      </c>
      <c r="L2392" t="str">
        <v>77-SPLIQ-07502863</v>
      </c>
      <c r="M2392" t="str">
        <v>Branca</v>
      </c>
      <c r="N2392" t="str">
        <v>Liqueur</v>
      </c>
      <c r="O2392" t="str">
        <v>Fernet</v>
      </c>
      <c r="P2392" t="str">
        <v>BRC</v>
      </c>
      <c r="Q2392" t="str">
        <v>Branca Fernet Liqueur 750 ML.</v>
      </c>
      <c r="R2392" t="str">
        <v>750ml</v>
      </c>
      <c r="S2392">
        <v>6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</row>
    <row r="2393" spans="11:30" x14ac:dyDescent="0.3">
      <c r="K2393" s="287">
        <v>7</v>
      </c>
      <c r="L2393" t="str">
        <v>77-SPLIQ-10002849</v>
      </c>
      <c r="M2393" t="str">
        <v>Branca</v>
      </c>
      <c r="N2393" t="str">
        <v>Liqueur</v>
      </c>
      <c r="O2393" t="str">
        <v>Fernet</v>
      </c>
      <c r="P2393" t="str">
        <v>BRC</v>
      </c>
      <c r="Q2393" t="str">
        <v>Branca Fernet Liqueur</v>
      </c>
      <c r="R2393" t="str">
        <v>1000ml</v>
      </c>
      <c r="S2393">
        <v>6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</row>
    <row r="2394" spans="11:30" x14ac:dyDescent="0.3">
      <c r="K2394" s="287">
        <v>7</v>
      </c>
      <c r="L2394" t="str">
        <v>77-SPVER-10002072</v>
      </c>
      <c r="M2394" t="str">
        <v>Branca</v>
      </c>
      <c r="N2394" t="str">
        <v>Vermouth</v>
      </c>
      <c r="O2394" t="str">
        <v>CARPANO</v>
      </c>
      <c r="P2394" t="str">
        <v>BRC</v>
      </c>
      <c r="Q2394" t="str">
        <v>Carpano Classico Vermouth</v>
      </c>
      <c r="R2394" t="str">
        <v>1000ml</v>
      </c>
      <c r="S2394">
        <v>6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</row>
    <row r="2395" spans="11:30" x14ac:dyDescent="0.3">
      <c r="K2395" s="287">
        <v>7</v>
      </c>
      <c r="L2395" t="str">
        <v>77-SPVER-10002157</v>
      </c>
      <c r="M2395" t="str">
        <v>Branca</v>
      </c>
      <c r="N2395" t="str">
        <v>Vermouth</v>
      </c>
      <c r="O2395" t="str">
        <v>CARPANO</v>
      </c>
      <c r="P2395" t="str">
        <v>BRC</v>
      </c>
      <c r="Q2395" t="str">
        <v>Carpano Bianco Vermouth</v>
      </c>
      <c r="R2395" t="str">
        <v>1000ml</v>
      </c>
      <c r="S2395">
        <v>6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</row>
    <row r="2396" spans="11:30" x14ac:dyDescent="0.3">
      <c r="K2396" s="287">
        <v>7</v>
      </c>
      <c r="L2396" t="str">
        <v>77-SPVER-10003420</v>
      </c>
      <c r="M2396" t="str">
        <v>Branca</v>
      </c>
      <c r="N2396" t="str">
        <v>Vermouth</v>
      </c>
      <c r="O2396" t="str">
        <v>CARPANO</v>
      </c>
      <c r="P2396" t="str">
        <v>BRC</v>
      </c>
      <c r="Q2396" t="str">
        <v>Carpano Antica Formula Vermnouth</v>
      </c>
      <c r="R2396" t="str">
        <v>1000ml</v>
      </c>
      <c r="S2396">
        <v>6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</row>
    <row r="2397" spans="11:30" x14ac:dyDescent="0.3">
      <c r="K2397" s="287">
        <v>7</v>
      </c>
      <c r="L2397" t="str">
        <v>77-SPVER-10006704</v>
      </c>
      <c r="M2397" t="str">
        <v>Branca</v>
      </c>
      <c r="N2397" t="str">
        <v>Vermouth</v>
      </c>
      <c r="O2397" t="str">
        <v>CARPANO</v>
      </c>
      <c r="P2397" t="str">
        <v>BRC</v>
      </c>
      <c r="Q2397" t="str">
        <v>Carpano Dry Vermouth</v>
      </c>
      <c r="R2397" t="str">
        <v>1000ml</v>
      </c>
      <c r="S2397">
        <v>6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</row>
    <row r="2398" spans="11:30" x14ac:dyDescent="0.3">
      <c r="K2398" s="287">
        <v>7</v>
      </c>
      <c r="L2398" t="str">
        <v>77-SPVER-10001884</v>
      </c>
      <c r="M2398" t="str">
        <v>Branca</v>
      </c>
      <c r="N2398" t="str">
        <v>Vermouth</v>
      </c>
      <c r="O2398" t="str">
        <v>Branca</v>
      </c>
      <c r="P2398" t="str">
        <v>BRC</v>
      </c>
      <c r="Q2398" t="str">
        <v>Carpano Punt E Mes</v>
      </c>
      <c r="R2398" t="str">
        <v>1000ml</v>
      </c>
      <c r="S2398">
        <v>6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</row>
    <row r="2399" spans="11:30" x14ac:dyDescent="0.3">
      <c r="K2399" s="287">
        <v>7</v>
      </c>
      <c r="L2399" t="str">
        <v>35-SPLIQ-07009887</v>
      </c>
      <c r="M2399" t="str">
        <v>Campari</v>
      </c>
      <c r="N2399" t="str">
        <v>Liqueur</v>
      </c>
      <c r="O2399" t="str">
        <v>Grand Marnier</v>
      </c>
      <c r="P2399" t="str">
        <v>GMN</v>
      </c>
      <c r="Q2399" t="str">
        <v>Grand Marnier Cuvee Du Centenaire Liqueur</v>
      </c>
      <c r="R2399" t="str">
        <v>700ml</v>
      </c>
      <c r="S2399">
        <v>6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</row>
    <row r="2400" spans="11:30" x14ac:dyDescent="0.3">
      <c r="K2400" s="287">
        <v>7</v>
      </c>
      <c r="L2400" t="str">
        <v>67-SPVOD-07007453</v>
      </c>
      <c r="M2400" t="str">
        <v>Independent</v>
      </c>
      <c r="N2400" t="str">
        <v>Vodka</v>
      </c>
      <c r="O2400" t="str">
        <v>Lady Trieu</v>
      </c>
      <c r="P2400" t="str">
        <v>LDT</v>
      </c>
      <c r="Q2400" t="str">
        <v>Nhau Vietnamese Rice Vodka</v>
      </c>
      <c r="R2400" t="str">
        <v>700ml</v>
      </c>
      <c r="S2400">
        <v>6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</row>
    <row r="2401" spans="11:30" x14ac:dyDescent="0.3">
      <c r="K2401" s="287">
        <v>7</v>
      </c>
      <c r="L2401" t="str">
        <v>01-SPVOD-07000328</v>
      </c>
      <c r="M2401" t="str">
        <v>Lucas Bols</v>
      </c>
      <c r="N2401" t="str">
        <v>Vodka</v>
      </c>
      <c r="O2401" t="str">
        <v>Bols Vodka</v>
      </c>
      <c r="P2401" t="str">
        <v>BLV</v>
      </c>
      <c r="Q2401" t="str">
        <v>Bols Vodka 700 ml</v>
      </c>
      <c r="R2401" t="str">
        <v>700ml</v>
      </c>
      <c r="S2401">
        <v>12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</row>
    <row r="2402" spans="11:30" x14ac:dyDescent="0.3">
      <c r="K2402" s="287">
        <v>7</v>
      </c>
      <c r="L2402" t="str">
        <v>01-SPVOD-10000311</v>
      </c>
      <c r="M2402" t="str">
        <v>Lucas Bols</v>
      </c>
      <c r="N2402" t="str">
        <v>Vodka</v>
      </c>
      <c r="O2402" t="str">
        <v>Bols Vodka</v>
      </c>
      <c r="P2402" t="str">
        <v>BLV</v>
      </c>
      <c r="Q2402" t="str">
        <v>Bols Vodka 1L</v>
      </c>
      <c r="R2402" t="str">
        <v>1000ml</v>
      </c>
      <c r="S2402">
        <v>6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</row>
    <row r="2403" spans="11:30" x14ac:dyDescent="0.3">
      <c r="K2403" s="287">
        <v>7</v>
      </c>
      <c r="L2403" t="str">
        <v>04-23MDC-07000151</v>
      </c>
      <c r="M2403" t="str">
        <v>Edrington</v>
      </c>
      <c r="N2403" t="str">
        <v>Whisky</v>
      </c>
      <c r="O2403" t="str">
        <v>The Macallan</v>
      </c>
      <c r="P2403" t="str">
        <v>MAC</v>
      </c>
      <c r="Q2403" t="str">
        <v>The Macallan M Scotch Whisky (2023)</v>
      </c>
      <c r="R2403" t="str">
        <v>700ml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</row>
    <row r="2404" spans="11:30" x14ac:dyDescent="0.3">
      <c r="K2404" s="287">
        <v>7</v>
      </c>
      <c r="L2404" t="str">
        <v>04-SPWHI-07001872</v>
      </c>
      <c r="M2404" t="str">
        <v>Edrington</v>
      </c>
      <c r="N2404" t="str">
        <v>Whisky</v>
      </c>
      <c r="O2404" t="str">
        <v>The Macallan</v>
      </c>
      <c r="P2404" t="str">
        <v>MAC</v>
      </c>
      <c r="Q2404" t="str">
        <v>The Macallan Classic Cut 2022 Whisky</v>
      </c>
      <c r="R2404" t="str">
        <v>700ml</v>
      </c>
      <c r="S2404">
        <v>12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</row>
    <row r="2405" spans="11:30" x14ac:dyDescent="0.3">
      <c r="K2405" s="287">
        <v>7</v>
      </c>
      <c r="L2405" t="str">
        <v>04-SPWHI-07002668</v>
      </c>
      <c r="M2405" t="str">
        <v>Edrington</v>
      </c>
      <c r="N2405" t="str">
        <v>Whisky</v>
      </c>
      <c r="O2405" t="str">
        <v>The Macallan</v>
      </c>
      <c r="P2405" t="str">
        <v>MAC</v>
      </c>
      <c r="Q2405" t="str">
        <v>The Macallan Edition NO 1 Whisky</v>
      </c>
      <c r="R2405" t="str">
        <v>700ml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</row>
    <row r="2406" spans="11:30" x14ac:dyDescent="0.3">
      <c r="K2406" s="287">
        <v>7</v>
      </c>
      <c r="L2406" t="str">
        <v>04-SPWHI-07002910</v>
      </c>
      <c r="M2406" t="str">
        <v>Edrington</v>
      </c>
      <c r="N2406" t="str">
        <v>Whisky</v>
      </c>
      <c r="O2406" t="str">
        <v>The Macallan</v>
      </c>
      <c r="P2406" t="str">
        <v>MAC</v>
      </c>
      <c r="Q2406" t="str">
        <v>The Macallan Edition NO 2 Whisky</v>
      </c>
      <c r="R2406" t="str">
        <v>700ml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</row>
    <row r="2407" spans="11:30" x14ac:dyDescent="0.3">
      <c r="K2407" s="287">
        <v>7</v>
      </c>
      <c r="L2407" t="str">
        <v>04-SPWHI-07004105</v>
      </c>
      <c r="M2407" t="str">
        <v>Edrington</v>
      </c>
      <c r="N2407" t="str">
        <v>Whisky</v>
      </c>
      <c r="O2407" t="str">
        <v>The Macallan</v>
      </c>
      <c r="P2407" t="str">
        <v>MAC</v>
      </c>
      <c r="Q2407" t="str">
        <v>The Macallan Edition NO 3 Whisky</v>
      </c>
      <c r="R2407" t="str">
        <v>700ml</v>
      </c>
      <c r="S2407">
        <v>12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</row>
    <row r="2408" spans="11:30" x14ac:dyDescent="0.3">
      <c r="K2408" s="287">
        <v>7</v>
      </c>
      <c r="L2408" t="str">
        <v>04-SPWHI-07005591</v>
      </c>
      <c r="M2408" t="str">
        <v>Edrington</v>
      </c>
      <c r="N2408" t="str">
        <v>Whisky</v>
      </c>
      <c r="O2408" t="str">
        <v>The Macallan</v>
      </c>
      <c r="P2408" t="str">
        <v>MAC</v>
      </c>
      <c r="Q2408" t="str">
        <v>The Macallan Edition NO 4 Whisky</v>
      </c>
      <c r="R2408" t="str">
        <v>700ml</v>
      </c>
      <c r="S2408">
        <v>12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</row>
    <row r="2409" spans="11:30" x14ac:dyDescent="0.3">
      <c r="K2409" s="287">
        <v>7</v>
      </c>
      <c r="L2409" t="str">
        <v>04-SPWHI-07007126</v>
      </c>
      <c r="M2409" t="str">
        <v>Edrington</v>
      </c>
      <c r="N2409" t="str">
        <v>Whisky</v>
      </c>
      <c r="O2409" t="str">
        <v>The Macallan</v>
      </c>
      <c r="P2409" t="str">
        <v>MAC</v>
      </c>
      <c r="Q2409" t="str">
        <v>The Macallan 18 Years Old</v>
      </c>
      <c r="R2409" t="str">
        <v>700ml</v>
      </c>
      <c r="S2409">
        <v>6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</row>
    <row r="2410" spans="11:30" x14ac:dyDescent="0.3">
      <c r="K2410" s="287">
        <v>7</v>
      </c>
      <c r="L2410" t="str">
        <v>04-SPWHI-07008059</v>
      </c>
      <c r="M2410" t="str">
        <v>Edrington</v>
      </c>
      <c r="N2410" t="str">
        <v>Whisky</v>
      </c>
      <c r="O2410" t="str">
        <v>The Macallan</v>
      </c>
      <c r="P2410" t="str">
        <v>MAC</v>
      </c>
      <c r="Q2410" t="str">
        <v>The Macallan Edition NO.5 Whisky</v>
      </c>
      <c r="R2410" t="str">
        <v>700ml</v>
      </c>
      <c r="S2410">
        <v>12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</row>
    <row r="2411" spans="11:30" x14ac:dyDescent="0.3">
      <c r="K2411" s="287">
        <v>7</v>
      </c>
      <c r="L2411" t="str">
        <v>04-SPWHI-07009285</v>
      </c>
      <c r="M2411" t="str">
        <v>Edrington</v>
      </c>
      <c r="N2411" t="str">
        <v>Whisky</v>
      </c>
      <c r="O2411" t="str">
        <v>The Macallan</v>
      </c>
      <c r="P2411" t="str">
        <v>MAC</v>
      </c>
      <c r="Q2411" t="str">
        <v>The Macallan Edition NO 6 Whisky</v>
      </c>
      <c r="R2411" t="str">
        <v>700ml</v>
      </c>
      <c r="S2411">
        <v>12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</row>
    <row r="2412" spans="11:30" x14ac:dyDescent="0.3">
      <c r="K2412" s="287">
        <v>7</v>
      </c>
      <c r="L2412" t="str">
        <v>04-SPWHI-4200GSET</v>
      </c>
      <c r="M2412" t="str">
        <v>Edrington</v>
      </c>
      <c r="N2412" t="str">
        <v>Whisky</v>
      </c>
      <c r="O2412" t="str">
        <v>The Macallan</v>
      </c>
      <c r="P2412" t="str">
        <v>MAC</v>
      </c>
      <c r="Q2412" t="str">
        <v>The Macallan Edition Gift Set</v>
      </c>
      <c r="R2412" t="str">
        <v>4200ml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</row>
    <row r="2413" spans="11:30" x14ac:dyDescent="0.3">
      <c r="K2413" s="287">
        <v>7</v>
      </c>
      <c r="L2413" t="str">
        <v>06-SPWHI-07004082</v>
      </c>
      <c r="M2413" t="str">
        <v>Edrington</v>
      </c>
      <c r="N2413" t="str">
        <v>Whisky</v>
      </c>
      <c r="O2413" t="str">
        <v>Naked</v>
      </c>
      <c r="P2413" t="str">
        <v>NAK</v>
      </c>
      <c r="Q2413" t="str">
        <v>Naked Grouse Blended Malt Scotch Whisky</v>
      </c>
      <c r="R2413" t="str">
        <v>700ml</v>
      </c>
      <c r="S2413">
        <v>6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</row>
    <row r="2414" spans="11:30" x14ac:dyDescent="0.3">
      <c r="K2414" s="287">
        <v>7</v>
      </c>
      <c r="L2414" t="str">
        <v>13-SPGIN-07007377</v>
      </c>
      <c r="M2414" t="str">
        <v>Edrington</v>
      </c>
      <c r="N2414" t="str">
        <v>Gin</v>
      </c>
      <c r="O2414" t="str">
        <v>NO.3</v>
      </c>
      <c r="P2414" t="str">
        <v>NO3</v>
      </c>
      <c r="Q2414" t="str">
        <v>No.3 London Dry Organic Gin</v>
      </c>
      <c r="R2414" t="str">
        <v>700ml</v>
      </c>
      <c r="S2414">
        <v>6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</row>
    <row r="2415" spans="11:30" x14ac:dyDescent="0.3">
      <c r="K2415" s="287">
        <v>7</v>
      </c>
      <c r="L2415" t="str">
        <v>15-SPLIQ-07000154</v>
      </c>
      <c r="M2415" t="str">
        <v>Licor 43</v>
      </c>
      <c r="N2415" t="str">
        <v>Liqueur</v>
      </c>
      <c r="O2415" t="str">
        <v>Licor 43</v>
      </c>
      <c r="P2415" t="str">
        <v>LIC</v>
      </c>
      <c r="Q2415" t="str">
        <v>Licor 43</v>
      </c>
      <c r="R2415" t="str">
        <v>700ml</v>
      </c>
      <c r="S2415">
        <v>6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</row>
    <row r="2416" spans="11:30" x14ac:dyDescent="0.3">
      <c r="K2416" s="287">
        <v>7</v>
      </c>
      <c r="L2416" t="str">
        <v>18-SPGIN-05000467</v>
      </c>
      <c r="M2416" t="str">
        <v>Ferdinand'S</v>
      </c>
      <c r="N2416" t="str">
        <v>Gin</v>
      </c>
      <c r="O2416" t="str">
        <v>Ferdinand's</v>
      </c>
      <c r="P2416" t="str">
        <v>FER</v>
      </c>
      <c r="Q2416" t="str">
        <v>Ferdinand'S Saar Dry Gin</v>
      </c>
      <c r="R2416" t="str">
        <v>500ml</v>
      </c>
      <c r="S2416">
        <v>6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</row>
    <row r="2417" spans="11:30" x14ac:dyDescent="0.3">
      <c r="K2417" s="287">
        <v>7</v>
      </c>
      <c r="L2417" t="str">
        <v>20-06TEQ-07001315</v>
      </c>
      <c r="M2417" t="str">
        <v>Proximo</v>
      </c>
      <c r="N2417" t="str">
        <v>Tequila</v>
      </c>
      <c r="O2417" t="str">
        <v>Jose Cuervo</v>
      </c>
      <c r="P2417" t="str">
        <v>JOC</v>
      </c>
      <c r="Q2417" t="str">
        <v>Jose Cuervo Especial Silver Tequila 35%</v>
      </c>
      <c r="R2417" t="str">
        <v>700ml</v>
      </c>
      <c r="S2417">
        <v>6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</row>
    <row r="2418" spans="11:30" x14ac:dyDescent="0.3">
      <c r="K2418" s="287">
        <v>7</v>
      </c>
      <c r="L2418" t="str">
        <v>20-06TEQ-07002302</v>
      </c>
      <c r="M2418" t="str">
        <v>Proximo</v>
      </c>
      <c r="N2418" t="str">
        <v>Tequila</v>
      </c>
      <c r="O2418" t="str">
        <v>Jose Cuervo</v>
      </c>
      <c r="P2418" t="str">
        <v>JOC</v>
      </c>
      <c r="Q2418" t="str">
        <v>Jose Cuervo Especial Silver Tequila</v>
      </c>
      <c r="R2418" t="str">
        <v>700ml</v>
      </c>
      <c r="S2418">
        <v>6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</row>
    <row r="2419" spans="11:30" x14ac:dyDescent="0.3">
      <c r="K2419" s="287">
        <v>7</v>
      </c>
      <c r="L2419" t="str">
        <v>20-23SIL-07502322</v>
      </c>
      <c r="M2419" t="str">
        <v>Proximo</v>
      </c>
      <c r="N2419" t="str">
        <v>Tequila</v>
      </c>
      <c r="O2419" t="str">
        <v>Jose Cuervo</v>
      </c>
      <c r="P2419" t="str">
        <v>JOC</v>
      </c>
      <c r="Q2419" t="str">
        <v>Jose Cuervo Especial Silver Tequila Limited 2023</v>
      </c>
      <c r="R2419" t="str">
        <v>750ml</v>
      </c>
      <c r="S2419">
        <v>12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</row>
    <row r="2420" spans="11:30" x14ac:dyDescent="0.3">
      <c r="K2420" s="287">
        <v>7</v>
      </c>
      <c r="L2420" t="str">
        <v>20-SPTEQ-10001346</v>
      </c>
      <c r="M2420" t="str">
        <v>Proximo</v>
      </c>
      <c r="N2420" t="str">
        <v>Tequila</v>
      </c>
      <c r="O2420" t="str">
        <v>Jose Cuervo</v>
      </c>
      <c r="P2420" t="str">
        <v>JOC</v>
      </c>
      <c r="Q2420" t="str">
        <v>Jose Cuervo Especial Reposado Tequila 1L</v>
      </c>
      <c r="R2420" t="str">
        <v>1000ml</v>
      </c>
      <c r="S2420">
        <v>12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</row>
    <row r="2421" spans="11:30" x14ac:dyDescent="0.3">
      <c r="K2421" s="287">
        <v>7</v>
      </c>
      <c r="L2421" t="str">
        <v>20-SPTEQ-03752302</v>
      </c>
      <c r="M2421" t="str">
        <v>Proximo</v>
      </c>
      <c r="N2421" t="str">
        <v>Tequila</v>
      </c>
      <c r="O2421" t="str">
        <v>Jose Cuervo</v>
      </c>
      <c r="P2421" t="str">
        <v>JOC</v>
      </c>
      <c r="Q2421" t="str">
        <v>Jose Cuervo Especial Silver Tequila</v>
      </c>
      <c r="R2421" t="str">
        <v>375ml</v>
      </c>
      <c r="S2421">
        <v>12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</row>
    <row r="2422" spans="11:30" x14ac:dyDescent="0.3">
      <c r="K2422" s="287">
        <v>7</v>
      </c>
      <c r="L2422" t="str">
        <v>20-SPTEQ-10001353</v>
      </c>
      <c r="M2422" t="str">
        <v>Proximo</v>
      </c>
      <c r="N2422" t="str">
        <v>Tequila</v>
      </c>
      <c r="O2422" t="str">
        <v>Jose Cuervo</v>
      </c>
      <c r="P2422" t="str">
        <v>JOC</v>
      </c>
      <c r="Q2422" t="str">
        <v>Jose Cuervo Especial Silver Tequila 1L</v>
      </c>
      <c r="R2422" t="str">
        <v>1000ml</v>
      </c>
      <c r="S2422">
        <v>12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</row>
    <row r="2423" spans="11:30" x14ac:dyDescent="0.3">
      <c r="K2423" s="287">
        <v>7</v>
      </c>
      <c r="L2423" t="str">
        <v>20-SPTEQ-07001308</v>
      </c>
      <c r="M2423" t="str">
        <v>Proximo</v>
      </c>
      <c r="N2423" t="str">
        <v>Tequila</v>
      </c>
      <c r="O2423" t="str">
        <v>Jose Cuervo</v>
      </c>
      <c r="P2423" t="str">
        <v>JOC</v>
      </c>
      <c r="Q2423" t="str">
        <v>Jose Cuervo Especial Reposado Tequila 35%</v>
      </c>
      <c r="R2423" t="str">
        <v>700ml</v>
      </c>
      <c r="S2423">
        <v>12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</row>
    <row r="2424" spans="11:30" x14ac:dyDescent="0.3">
      <c r="K2424" s="287">
        <v>7</v>
      </c>
      <c r="L2424" t="str">
        <v>20-SPTEQ-07001315</v>
      </c>
      <c r="M2424" t="str">
        <v>Proximo</v>
      </c>
      <c r="N2424" t="str">
        <v>Tequila</v>
      </c>
      <c r="O2424" t="str">
        <v>Jose Cuervo</v>
      </c>
      <c r="P2424" t="str">
        <v>JOC</v>
      </c>
      <c r="Q2424" t="str">
        <v>Jose Cuervo Especial Silver Tequila 35%</v>
      </c>
      <c r="R2424" t="str">
        <v>700ml</v>
      </c>
      <c r="S2424">
        <v>12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</row>
    <row r="2425" spans="11:30" x14ac:dyDescent="0.3">
      <c r="K2425" s="287">
        <v>7</v>
      </c>
      <c r="L2425" t="str">
        <v>20-SPTEQ-07002138</v>
      </c>
      <c r="M2425" t="str">
        <v>Proximo</v>
      </c>
      <c r="N2425" t="str">
        <v>Tequila</v>
      </c>
      <c r="O2425" t="str">
        <v>Jose Cuervo</v>
      </c>
      <c r="P2425" t="str">
        <v>JOC</v>
      </c>
      <c r="Q2425" t="str">
        <v>Jose Cuervo Especial Reposado Tequila</v>
      </c>
      <c r="R2425" t="str">
        <v>700ml</v>
      </c>
      <c r="S2425">
        <v>6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</row>
    <row r="2426" spans="11:30" x14ac:dyDescent="0.3">
      <c r="K2426" s="287">
        <v>7</v>
      </c>
      <c r="L2426" t="str">
        <v>20-SPTEQ-07007282</v>
      </c>
      <c r="M2426" t="str">
        <v>Proximo</v>
      </c>
      <c r="N2426" t="str">
        <v>Tequila</v>
      </c>
      <c r="O2426" t="str">
        <v>Jose Cuervo</v>
      </c>
      <c r="P2426" t="str">
        <v>JOC</v>
      </c>
      <c r="Q2426" t="str">
        <v>Jose Cuervo Tradicional Blanco Tequila 40%</v>
      </c>
      <c r="R2426" t="str">
        <v>700ml</v>
      </c>
      <c r="S2426">
        <v>6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</row>
    <row r="2427" spans="11:30" x14ac:dyDescent="0.3">
      <c r="K2427" s="287">
        <v>7</v>
      </c>
      <c r="L2427" t="str">
        <v>20-SPTEQ-07007299</v>
      </c>
      <c r="M2427" t="str">
        <v>Proximo</v>
      </c>
      <c r="N2427" t="str">
        <v>Tequila</v>
      </c>
      <c r="O2427" t="str">
        <v>Jose Cuervo</v>
      </c>
      <c r="P2427" t="str">
        <v>JOC</v>
      </c>
      <c r="Q2427" t="str">
        <v>Jose Cuervo Tradicional Reposado Tequila 40%</v>
      </c>
      <c r="R2427" t="str">
        <v>700ml</v>
      </c>
      <c r="S2427">
        <v>6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</row>
    <row r="2428" spans="11:30" x14ac:dyDescent="0.3">
      <c r="K2428" s="287">
        <v>7</v>
      </c>
      <c r="L2428" t="str">
        <v>23-SPPAC-07000114</v>
      </c>
      <c r="M2428" t="str">
        <v>Proximo</v>
      </c>
      <c r="N2428" t="str">
        <v>Whisky</v>
      </c>
      <c r="O2428" t="str">
        <v>Bushmills</v>
      </c>
      <c r="P2428" t="str">
        <v>BUM</v>
      </c>
      <c r="Q2428" t="str">
        <v>Bushmills Black Bush Gift Pack</v>
      </c>
      <c r="R2428" t="str">
        <v>700ml</v>
      </c>
      <c r="S2428">
        <v>3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</row>
    <row r="2429" spans="11:30" x14ac:dyDescent="0.3">
      <c r="K2429" s="287">
        <v>7</v>
      </c>
      <c r="L2429" t="str">
        <v>23-SPWHI-10001085</v>
      </c>
      <c r="M2429" t="str">
        <v>Proximo</v>
      </c>
      <c r="N2429" t="str">
        <v>Whisky</v>
      </c>
      <c r="O2429" t="str">
        <v>Bushmills</v>
      </c>
      <c r="P2429" t="str">
        <v>BUM</v>
      </c>
      <c r="Q2429" t="str">
        <v>Bushmills Irish Whiskey 1L</v>
      </c>
      <c r="R2429" t="str">
        <v>1000ml</v>
      </c>
      <c r="S2429">
        <v>6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</row>
    <row r="2430" spans="11:30" x14ac:dyDescent="0.3">
      <c r="K2430" s="287">
        <v>7</v>
      </c>
      <c r="L2430" t="str">
        <v>23-SPWHI-10000070</v>
      </c>
      <c r="M2430" t="str">
        <v>Proximo</v>
      </c>
      <c r="N2430" t="str">
        <v>Whisky</v>
      </c>
      <c r="O2430" t="str">
        <v>Bushmills</v>
      </c>
      <c r="P2430" t="str">
        <v>BUM</v>
      </c>
      <c r="Q2430" t="str">
        <v>Bushmills Black Bush Irish Whiskey 1L</v>
      </c>
      <c r="R2430" t="str">
        <v>1000ml</v>
      </c>
      <c r="S2430">
        <v>6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</row>
    <row r="2431" spans="11:30" x14ac:dyDescent="0.3">
      <c r="K2431" s="287">
        <v>7</v>
      </c>
      <c r="L2431" t="str">
        <v>24-06BRA-07005366</v>
      </c>
      <c r="M2431" t="str">
        <v>Remy Cointreau</v>
      </c>
      <c r="N2431" t="str">
        <v>Cognac</v>
      </c>
      <c r="O2431" t="str">
        <v>Remy</v>
      </c>
      <c r="P2431" t="str">
        <v>RMM</v>
      </c>
      <c r="Q2431" t="str">
        <v>Remy Martin 1738 Cognac</v>
      </c>
      <c r="R2431" t="str">
        <v>700ml</v>
      </c>
      <c r="S2431">
        <v>6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</row>
    <row r="2432" spans="11:30" x14ac:dyDescent="0.3">
      <c r="K2432" s="287">
        <v>7</v>
      </c>
      <c r="L2432" t="str">
        <v>24-12CNY-07002784</v>
      </c>
      <c r="M2432" t="str">
        <v>Remy Cointreau</v>
      </c>
      <c r="N2432" t="str">
        <v>Cognac</v>
      </c>
      <c r="O2432" t="str">
        <v>Remy</v>
      </c>
      <c r="P2432" t="str">
        <v>RMM</v>
      </c>
      <c r="Q2432" t="str">
        <v>Remy Martin Vsop (CNY24)</v>
      </c>
      <c r="R2432" t="str">
        <v>700ml</v>
      </c>
      <c r="S2432">
        <v>12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</row>
    <row r="2433" spans="11:30" x14ac:dyDescent="0.3">
      <c r="K2433" s="287">
        <v>7</v>
      </c>
      <c r="L2433" t="str">
        <v>24-23CNY-07002159</v>
      </c>
      <c r="M2433" t="str">
        <v>Remy Cointreau</v>
      </c>
      <c r="N2433" t="str">
        <v>Cognac</v>
      </c>
      <c r="O2433" t="str">
        <v>Remy</v>
      </c>
      <c r="P2433" t="str">
        <v>RMM</v>
      </c>
      <c r="Q2433" t="str">
        <v>Remy Martin XO Cognac (CNY23)</v>
      </c>
      <c r="R2433" t="str">
        <v>700ml</v>
      </c>
      <c r="S2433">
        <v>6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</row>
    <row r="2434" spans="11:30" x14ac:dyDescent="0.3">
      <c r="K2434" s="287">
        <v>7</v>
      </c>
      <c r="L2434" t="str">
        <v>24-23EOY-07002067</v>
      </c>
      <c r="M2434" t="str">
        <v>Remy Cointreau</v>
      </c>
      <c r="N2434" t="str">
        <v>Cognac</v>
      </c>
      <c r="O2434" t="str">
        <v>Remy</v>
      </c>
      <c r="P2434" t="str">
        <v>RMM</v>
      </c>
      <c r="Q2434" t="str">
        <v>Remy Martin Vsop (EOY23)</v>
      </c>
      <c r="R2434" t="str">
        <v>700ml</v>
      </c>
      <c r="S2434">
        <v>6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</row>
    <row r="2435" spans="11:30" x14ac:dyDescent="0.3">
      <c r="K2435" s="287">
        <v>7</v>
      </c>
      <c r="L2435" t="str">
        <v>24-23EOY-07002081</v>
      </c>
      <c r="M2435" t="str">
        <v>Remy Cointreau</v>
      </c>
      <c r="N2435" t="str">
        <v>Cognac</v>
      </c>
      <c r="O2435" t="str">
        <v>Remy</v>
      </c>
      <c r="P2435" t="str">
        <v>RMM</v>
      </c>
      <c r="Q2435" t="str">
        <v>Remy Martin 1738 (EOY23)</v>
      </c>
      <c r="R2435" t="str">
        <v>700ml</v>
      </c>
      <c r="S2435">
        <v>6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</row>
    <row r="2436" spans="11:30" x14ac:dyDescent="0.3">
      <c r="K2436" s="287">
        <v>7</v>
      </c>
      <c r="L2436" t="str">
        <v>24-23EOY-07002111</v>
      </c>
      <c r="M2436" t="str">
        <v>Remy Cointreau</v>
      </c>
      <c r="N2436" t="str">
        <v>Cognac</v>
      </c>
      <c r="O2436" t="str">
        <v>Remy</v>
      </c>
      <c r="P2436" t="str">
        <v>RMM</v>
      </c>
      <c r="Q2436" t="str">
        <v>Remy Martin XO Cognac (EOY23)</v>
      </c>
      <c r="R2436" t="str">
        <v>700ml</v>
      </c>
      <c r="S2436">
        <v>6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</row>
    <row r="2437" spans="11:30" x14ac:dyDescent="0.3">
      <c r="K2437" s="287">
        <v>7</v>
      </c>
      <c r="L2437" t="str">
        <v>24-24CNY-07002784</v>
      </c>
      <c r="M2437" t="str">
        <v>Remy Cointreau</v>
      </c>
      <c r="N2437" t="str">
        <v>Cognac</v>
      </c>
      <c r="O2437" t="str">
        <v>Remy</v>
      </c>
      <c r="P2437" t="str">
        <v>RMM</v>
      </c>
      <c r="Q2437" t="str">
        <v>Remy Martin Vsop (CNY24)</v>
      </c>
      <c r="R2437" t="str">
        <v>700ml</v>
      </c>
      <c r="S2437">
        <v>6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</row>
    <row r="2438" spans="11:30" x14ac:dyDescent="0.3">
      <c r="K2438" s="287">
        <v>7</v>
      </c>
      <c r="L2438" t="str">
        <v>24-24CNY-07002807</v>
      </c>
      <c r="M2438" t="str">
        <v>Remy Cointreau</v>
      </c>
      <c r="N2438" t="str">
        <v>Cognac</v>
      </c>
      <c r="O2438" t="str">
        <v>Remy</v>
      </c>
      <c r="P2438" t="str">
        <v>RMM</v>
      </c>
      <c r="Q2438" t="str">
        <v>Remy Martin 1738 (CNY24)</v>
      </c>
      <c r="R2438" t="str">
        <v>700ml</v>
      </c>
      <c r="S2438">
        <v>6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</row>
    <row r="2439" spans="11:30" x14ac:dyDescent="0.3">
      <c r="K2439" s="287">
        <v>7</v>
      </c>
      <c r="L2439" t="str">
        <v>24-24CNY-07007094</v>
      </c>
      <c r="M2439" t="str">
        <v>Remy Cointreau</v>
      </c>
      <c r="N2439" t="str">
        <v>Cognac</v>
      </c>
      <c r="O2439" t="str">
        <v>Remy</v>
      </c>
      <c r="P2439" t="str">
        <v>RMM</v>
      </c>
      <c r="Q2439" t="str">
        <v>Remy Martin Xo Cognac (CNY24)</v>
      </c>
      <c r="R2439" t="str">
        <v>700ml</v>
      </c>
      <c r="S2439">
        <v>6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</row>
    <row r="2440" spans="11:30" x14ac:dyDescent="0.3">
      <c r="K2440" s="287">
        <v>7</v>
      </c>
      <c r="L2440" t="str">
        <v>24-26CNY-07000456</v>
      </c>
      <c r="M2440" t="str">
        <v>Remy Cointreau</v>
      </c>
      <c r="N2440" t="str">
        <v>Cognac</v>
      </c>
      <c r="O2440" t="str">
        <v>Remy</v>
      </c>
      <c r="P2440" t="str">
        <v>RMM</v>
      </c>
      <c r="Q2440" t="str">
        <v>Remy Martin Vsop Cognac (CNY26)</v>
      </c>
      <c r="R2440" t="str">
        <v>700ml</v>
      </c>
      <c r="S2440">
        <v>6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</row>
    <row r="2441" spans="11:30" x14ac:dyDescent="0.3">
      <c r="K2441" s="287">
        <v>7</v>
      </c>
      <c r="L2441" t="str">
        <v>24-26CNY-07007094</v>
      </c>
      <c r="M2441" t="str">
        <v>Remy Cointreau</v>
      </c>
      <c r="N2441" t="str">
        <v>Cognac</v>
      </c>
      <c r="O2441" t="str">
        <v>Remy</v>
      </c>
      <c r="P2441" t="str">
        <v>RMM</v>
      </c>
      <c r="Q2441" t="str">
        <v>Remy Martin XO Cognac (CNY26)</v>
      </c>
      <c r="R2441" t="str">
        <v>700ml</v>
      </c>
      <c r="S2441">
        <v>6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</row>
    <row r="2442" spans="11:30" x14ac:dyDescent="0.3">
      <c r="K2442" s="287">
        <v>7</v>
      </c>
      <c r="L2442" t="str">
        <v>24-SPBRA-07000429</v>
      </c>
      <c r="M2442" t="str">
        <v>Remy Cointreau</v>
      </c>
      <c r="N2442" t="str">
        <v>Cognac</v>
      </c>
      <c r="O2442" t="str">
        <v>Remy</v>
      </c>
      <c r="P2442" t="str">
        <v>RMM</v>
      </c>
      <c r="Q2442" t="str">
        <v>Remy Martin Club</v>
      </c>
      <c r="R2442" t="str">
        <v>700ml</v>
      </c>
      <c r="S2442">
        <v>12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</row>
    <row r="2443" spans="11:30" x14ac:dyDescent="0.3">
      <c r="K2443" s="287">
        <v>7</v>
      </c>
      <c r="L2443" t="str">
        <v>24-SPBRA-07001831</v>
      </c>
      <c r="M2443" t="str">
        <v>Remy Cointreau</v>
      </c>
      <c r="N2443" t="str">
        <v>Cognac</v>
      </c>
      <c r="O2443" t="str">
        <v>Remy</v>
      </c>
      <c r="P2443" t="str">
        <v>RMM</v>
      </c>
      <c r="Q2443" t="str">
        <v>Remy Martin 1738 Gift Pack With Shaker</v>
      </c>
      <c r="R2443" t="str">
        <v>700ml</v>
      </c>
      <c r="S2443">
        <v>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</row>
    <row r="2444" spans="11:30" x14ac:dyDescent="0.3">
      <c r="K2444" s="287">
        <v>7</v>
      </c>
      <c r="L2444" t="str">
        <v>25-06LIQ-03502608</v>
      </c>
      <c r="M2444" t="str">
        <v>Remy Cointreau</v>
      </c>
      <c r="N2444" t="str">
        <v>Liqueur</v>
      </c>
      <c r="O2444" t="str">
        <v>Cointreau</v>
      </c>
      <c r="P2444" t="str">
        <v>COT</v>
      </c>
      <c r="Q2444" t="str">
        <v>Cointreau 350 ml</v>
      </c>
      <c r="R2444" t="str">
        <v>350ml</v>
      </c>
      <c r="S2444">
        <v>6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</row>
    <row r="2445" spans="11:30" x14ac:dyDescent="0.3">
      <c r="K2445" s="287">
        <v>7</v>
      </c>
      <c r="L2445" t="str">
        <v>25-06LIQ-07004200</v>
      </c>
      <c r="M2445" t="str">
        <v>Remy Cointreau</v>
      </c>
      <c r="N2445" t="str">
        <v>Liqueur</v>
      </c>
      <c r="O2445" t="str">
        <v>Cointreau</v>
      </c>
      <c r="P2445" t="str">
        <v>COT</v>
      </c>
      <c r="Q2445" t="str">
        <v>Cointreau L'Unique</v>
      </c>
      <c r="R2445" t="str">
        <v>700ml</v>
      </c>
      <c r="S2445">
        <v>6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</row>
    <row r="2446" spans="11:30" x14ac:dyDescent="0.3">
      <c r="K2446" s="287">
        <v>7</v>
      </c>
      <c r="L2446" t="str">
        <v>25-12LIQ-03502608</v>
      </c>
      <c r="M2446" t="str">
        <v>Remy Cointreau</v>
      </c>
      <c r="N2446" t="str">
        <v>Liqueur</v>
      </c>
      <c r="O2446" t="str">
        <v>Cointreau</v>
      </c>
      <c r="P2446" t="str">
        <v>COT</v>
      </c>
      <c r="Q2446" t="str">
        <v>Cointreau 350 ml</v>
      </c>
      <c r="R2446" t="str">
        <v>350ml</v>
      </c>
      <c r="S2446">
        <v>12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</row>
    <row r="2447" spans="11:30" x14ac:dyDescent="0.3">
      <c r="K2447" s="287">
        <v>7</v>
      </c>
      <c r="L2447" t="str">
        <v>26-06BRA-07002153</v>
      </c>
      <c r="M2447" t="str">
        <v>Remy Cointreau</v>
      </c>
      <c r="N2447" t="str">
        <v>Brandy</v>
      </c>
      <c r="O2447" t="str">
        <v>St Remy</v>
      </c>
      <c r="P2447" t="str">
        <v>ST-RMM</v>
      </c>
      <c r="Q2447" t="str">
        <v>St-Remy Vsop</v>
      </c>
      <c r="R2447" t="str">
        <v>700ml</v>
      </c>
      <c r="S2447">
        <v>6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</row>
    <row r="2448" spans="11:30" x14ac:dyDescent="0.3">
      <c r="K2448" s="287">
        <v>7</v>
      </c>
      <c r="L2448" t="str">
        <v>26-06BRA-07002603</v>
      </c>
      <c r="M2448" t="str">
        <v>Remy Cointreau</v>
      </c>
      <c r="N2448" t="str">
        <v>Brandy</v>
      </c>
      <c r="O2448" t="str">
        <v>St Remy</v>
      </c>
      <c r="P2448" t="str">
        <v>ST-RMM</v>
      </c>
      <c r="Q2448" t="str">
        <v>St-Remy XO</v>
      </c>
      <c r="R2448" t="str">
        <v>700ml</v>
      </c>
      <c r="S2448">
        <v>6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</row>
    <row r="2449" spans="11:30" x14ac:dyDescent="0.3">
      <c r="K2449" s="287">
        <v>7</v>
      </c>
      <c r="L2449" t="str">
        <v>27-23CNY-07002456</v>
      </c>
      <c r="M2449" t="str">
        <v>Remy Cointreau</v>
      </c>
      <c r="N2449" t="str">
        <v>Cognac</v>
      </c>
      <c r="O2449" t="str">
        <v>Louis XIII</v>
      </c>
      <c r="P2449" t="str">
        <v>LOX</v>
      </c>
      <c r="Q2449" t="str">
        <v>Louis XIII Cognac (CNY)</v>
      </c>
      <c r="R2449" t="str">
        <v>700ml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</row>
    <row r="2450" spans="11:30" x14ac:dyDescent="0.3">
      <c r="K2450" s="287">
        <v>7</v>
      </c>
      <c r="L2450" t="str">
        <v>27-24CNY-07002838</v>
      </c>
      <c r="M2450" t="str">
        <v>Remy Cointreau</v>
      </c>
      <c r="N2450" t="str">
        <v>Cognac</v>
      </c>
      <c r="O2450" t="str">
        <v>Louis XIII</v>
      </c>
      <c r="P2450" t="str">
        <v>LOX</v>
      </c>
      <c r="Q2450" t="str">
        <v>Louis XIII Cognac (CNY24)</v>
      </c>
      <c r="R2450" t="str">
        <v>700ml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</row>
    <row r="2451" spans="11:30" x14ac:dyDescent="0.3">
      <c r="K2451" s="287">
        <v>7</v>
      </c>
      <c r="L2451" t="str">
        <v>27-26CNY-07000401</v>
      </c>
      <c r="M2451" t="str">
        <v>Remy Cointreau</v>
      </c>
      <c r="N2451" t="str">
        <v>Cognac</v>
      </c>
      <c r="O2451" t="str">
        <v>Louis XIII</v>
      </c>
      <c r="P2451" t="str">
        <v>LOX</v>
      </c>
      <c r="Q2451" t="str">
        <v>Louis XIII Cognac (CNY26)</v>
      </c>
      <c r="R2451" t="str">
        <v>700ml</v>
      </c>
      <c r="S2451">
        <v>1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</row>
    <row r="2452" spans="11:30" x14ac:dyDescent="0.3">
      <c r="K2452" s="287">
        <v>7</v>
      </c>
      <c r="L2452" t="str">
        <v>27-SPBRA-07001107</v>
      </c>
      <c r="M2452" t="str">
        <v>Remy Cointreau</v>
      </c>
      <c r="N2452" t="str">
        <v>Cognac</v>
      </c>
      <c r="O2452" t="str">
        <v>Louis XIII</v>
      </c>
      <c r="P2452" t="str">
        <v>LOX</v>
      </c>
      <c r="Q2452" t="str">
        <v>Louis XIII Cognac (TC II)</v>
      </c>
      <c r="R2452" t="str">
        <v>700ml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</row>
    <row r="2453" spans="11:30" x14ac:dyDescent="0.3">
      <c r="K2453" s="287">
        <v>7</v>
      </c>
      <c r="L2453" t="str">
        <v>28-SPWHI-07000823</v>
      </c>
      <c r="M2453" t="str">
        <v>Remy Cointreau</v>
      </c>
      <c r="N2453" t="str">
        <v>Whisky</v>
      </c>
      <c r="O2453" t="str">
        <v>Bruichladdich</v>
      </c>
      <c r="P2453" t="str">
        <v>BLD</v>
      </c>
      <c r="Q2453" t="str">
        <v>Bruichladdich Octomore</v>
      </c>
      <c r="R2453" t="str">
        <v>700ml</v>
      </c>
      <c r="S2453">
        <v>6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</row>
    <row r="2454" spans="11:30" x14ac:dyDescent="0.3">
      <c r="K2454" s="287">
        <v>7</v>
      </c>
      <c r="L2454" t="str">
        <v>29-SPGIN-07006351</v>
      </c>
      <c r="M2454" t="str">
        <v>Remy Cointreau</v>
      </c>
      <c r="N2454" t="str">
        <v>Gin</v>
      </c>
      <c r="O2454" t="str">
        <v>Botanist</v>
      </c>
      <c r="P2454" t="str">
        <v>BOT</v>
      </c>
      <c r="Q2454" t="str">
        <v>The Botanist Islay Dry Gin (Gift Box)</v>
      </c>
      <c r="R2454" t="str">
        <v>700ml</v>
      </c>
      <c r="S2454">
        <v>4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</row>
    <row r="2455" spans="11:30" x14ac:dyDescent="0.3">
      <c r="K2455" s="287">
        <v>7</v>
      </c>
      <c r="L2455" t="str">
        <v>31-SPMIX-1450PACK</v>
      </c>
      <c r="M2455" t="str">
        <v>Campari</v>
      </c>
      <c r="N2455" t="str">
        <v>Liqueur</v>
      </c>
      <c r="O2455" t="str">
        <v>Aperol/Cinzano</v>
      </c>
      <c r="P2455" t="str">
        <v/>
      </c>
      <c r="Q2455" t="str">
        <v>Aperol + Cinzano Prosecco</v>
      </c>
      <c r="R2455" t="str">
        <v>1450ml</v>
      </c>
      <c r="S2455">
        <v>3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</row>
    <row r="2456" spans="11:30" x14ac:dyDescent="0.3">
      <c r="K2456" s="287">
        <v>7</v>
      </c>
      <c r="L2456" t="str">
        <v>31-SPPAC-07000575</v>
      </c>
      <c r="M2456" t="str">
        <v>Campari</v>
      </c>
      <c r="N2456" t="str">
        <v>Liqueur</v>
      </c>
      <c r="O2456" t="str">
        <v>Aperol</v>
      </c>
      <c r="P2456" t="str">
        <v>APR</v>
      </c>
      <c r="Q2456" t="str">
        <v>Aperol Glass Set</v>
      </c>
      <c r="R2456" t="str">
        <v>700ml</v>
      </c>
      <c r="S2456">
        <v>5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</row>
    <row r="2457" spans="11:30" x14ac:dyDescent="0.3">
      <c r="K2457" s="287">
        <v>7</v>
      </c>
      <c r="L2457" t="str">
        <v>32-06LIQ-05001051</v>
      </c>
      <c r="M2457" t="str">
        <v>Campari</v>
      </c>
      <c r="N2457" t="str">
        <v>Liqueur</v>
      </c>
      <c r="O2457" t="str">
        <v>Campari</v>
      </c>
      <c r="P2457" t="str">
        <v>CAM</v>
      </c>
      <c r="Q2457" t="str">
        <v>Campari Negroni Liqueur</v>
      </c>
      <c r="R2457" t="str">
        <v>500ml</v>
      </c>
      <c r="S2457">
        <v>6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</row>
    <row r="2458" spans="11:30" x14ac:dyDescent="0.3">
      <c r="K2458" s="287">
        <v>7</v>
      </c>
      <c r="L2458" t="str">
        <v>32-06LIQ-07501402</v>
      </c>
      <c r="M2458" t="str">
        <v>Campari</v>
      </c>
      <c r="N2458" t="str">
        <v>Liqueur</v>
      </c>
      <c r="O2458" t="str">
        <v>Campari</v>
      </c>
      <c r="P2458" t="str">
        <v>CAM</v>
      </c>
      <c r="Q2458" t="str">
        <v>Campari Bitter 750 ml</v>
      </c>
      <c r="R2458" t="str">
        <v>750ml</v>
      </c>
      <c r="S2458">
        <v>6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</row>
    <row r="2459" spans="11:30" x14ac:dyDescent="0.3">
      <c r="K2459" s="287">
        <v>7</v>
      </c>
      <c r="L2459" t="str">
        <v>32-SPPAC-07509002</v>
      </c>
      <c r="M2459" t="str">
        <v>Campari</v>
      </c>
      <c r="N2459" t="str">
        <v>Liqueur</v>
      </c>
      <c r="O2459" t="str">
        <v>Campari</v>
      </c>
      <c r="P2459" t="str">
        <v>CAM</v>
      </c>
      <c r="Q2459" t="str">
        <v>Campari Negroni Set</v>
      </c>
      <c r="R2459" t="str">
        <v>2250ml</v>
      </c>
      <c r="S2459">
        <v>4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</row>
    <row r="2460" spans="11:30" x14ac:dyDescent="0.3">
      <c r="K2460" s="287">
        <v>7</v>
      </c>
      <c r="L2460" t="str">
        <v>33-SPGIN-07502000</v>
      </c>
      <c r="M2460" t="str">
        <v>Campari</v>
      </c>
      <c r="N2460" t="str">
        <v>Gin</v>
      </c>
      <c r="O2460" t="str">
        <v>Bulldog</v>
      </c>
      <c r="P2460" t="str">
        <v>BUL</v>
      </c>
      <c r="Q2460" t="str">
        <v>Bulldog London Dry Gin 750 ml</v>
      </c>
      <c r="R2460" t="str">
        <v>750ml</v>
      </c>
      <c r="S2460">
        <v>6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</row>
    <row r="2461" spans="11:30" x14ac:dyDescent="0.3">
      <c r="K2461" s="287">
        <v>7</v>
      </c>
      <c r="L2461" t="str">
        <v>33-SPPAC-07506102</v>
      </c>
      <c r="M2461" t="str">
        <v>Campari</v>
      </c>
      <c r="N2461" t="str">
        <v>Gin</v>
      </c>
      <c r="O2461" t="str">
        <v>Bulldog</v>
      </c>
      <c r="P2461" t="str">
        <v>BUL</v>
      </c>
      <c r="Q2461" t="str">
        <v>Bulldog Gin Glass Set</v>
      </c>
      <c r="R2461" t="str">
        <v>750ml</v>
      </c>
      <c r="S2461">
        <v>6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</row>
    <row r="2462" spans="11:30" x14ac:dyDescent="0.3">
      <c r="K2462" s="287">
        <v>7</v>
      </c>
      <c r="L2462" t="str">
        <v>34-12VOD-01808261</v>
      </c>
      <c r="M2462" t="str">
        <v>Campari</v>
      </c>
      <c r="N2462" t="str">
        <v>Vodka</v>
      </c>
      <c r="O2462" t="str">
        <v>Skyy</v>
      </c>
      <c r="P2462" t="str">
        <v>SKY</v>
      </c>
      <c r="Q2462" t="str">
        <v>Skyy Vodka 180 ml (P12)</v>
      </c>
      <c r="R2462" t="str">
        <v>180ml</v>
      </c>
      <c r="S2462">
        <v>12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</row>
    <row r="2463" spans="11:30" x14ac:dyDescent="0.3">
      <c r="K2463" s="287">
        <v>7</v>
      </c>
      <c r="L2463" t="str">
        <v>34-SPVOD-07007004</v>
      </c>
      <c r="M2463" t="str">
        <v>Campari</v>
      </c>
      <c r="N2463" t="str">
        <v>Vodka</v>
      </c>
      <c r="O2463" t="str">
        <v>Skyy</v>
      </c>
      <c r="P2463" t="str">
        <v>SKY</v>
      </c>
      <c r="Q2463" t="str">
        <v>Skyy Vodka</v>
      </c>
      <c r="R2463" t="str">
        <v>700ml</v>
      </c>
      <c r="S2463">
        <v>12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</row>
    <row r="2464" spans="11:30" x14ac:dyDescent="0.3">
      <c r="K2464" s="287">
        <v>7</v>
      </c>
      <c r="L2464" t="str">
        <v>37-SPWHI-07002834</v>
      </c>
      <c r="M2464" t="str">
        <v>Campari</v>
      </c>
      <c r="N2464" t="str">
        <v>Whisky</v>
      </c>
      <c r="O2464" t="str">
        <v>Wild Turkey</v>
      </c>
      <c r="P2464" t="str">
        <v>WTK</v>
      </c>
      <c r="Q2464" t="str">
        <v>Wild Turkey Rye Whiskey 700ml</v>
      </c>
      <c r="R2464" t="str">
        <v>700ml</v>
      </c>
      <c r="S2464">
        <v>12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</row>
    <row r="2465" spans="11:30" x14ac:dyDescent="0.3">
      <c r="K2465" s="287">
        <v>7</v>
      </c>
      <c r="L2465" t="str">
        <v>40-SPRUM-07501400</v>
      </c>
      <c r="M2465" t="str">
        <v>Campari</v>
      </c>
      <c r="N2465" t="str">
        <v>Rum</v>
      </c>
      <c r="O2465" t="str">
        <v>Appleton</v>
      </c>
      <c r="P2465" t="str">
        <v>APT</v>
      </c>
      <c r="Q2465" t="str">
        <v>Appleton Estate Rare Blend 12 Years</v>
      </c>
      <c r="R2465" t="str">
        <v>750ml</v>
      </c>
      <c r="S2465">
        <v>12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</row>
    <row r="2466" spans="11:30" x14ac:dyDescent="0.3">
      <c r="K2466" s="287">
        <v>7</v>
      </c>
      <c r="L2466" t="str">
        <v>46-ABRGP-07000051</v>
      </c>
      <c r="M2466" t="str">
        <v>Campari</v>
      </c>
      <c r="N2466" t="str">
        <v>Whisky</v>
      </c>
      <c r="O2466" t="str">
        <v>Glen Grant</v>
      </c>
      <c r="P2466" t="str">
        <v>GGT</v>
      </c>
      <c r="Q2466" t="str">
        <v>Glen Grant Single Malt Scotch Whisky Arboralis (Gift Pack)</v>
      </c>
      <c r="R2466" t="str">
        <v>700ml</v>
      </c>
      <c r="S2466">
        <v>6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</row>
    <row r="2467" spans="11:30" x14ac:dyDescent="0.3">
      <c r="K2467" s="287">
        <v>7</v>
      </c>
      <c r="L2467" t="str">
        <v>51-WISPA-07505015</v>
      </c>
      <c r="M2467" t="str">
        <v>Luc Belaire</v>
      </c>
      <c r="N2467" t="str">
        <v>Sparkling Wine</v>
      </c>
      <c r="O2467" t="str">
        <v>Luc Belaire</v>
      </c>
      <c r="P2467" t="str">
        <v>LUC</v>
      </c>
      <c r="Q2467" t="str">
        <v>Luc Belaire Rare Luxe</v>
      </c>
      <c r="R2467" t="str">
        <v>750ml</v>
      </c>
      <c r="S2467">
        <v>6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</row>
    <row r="2468" spans="11:30" x14ac:dyDescent="0.3">
      <c r="K2468" s="287">
        <v>7</v>
      </c>
      <c r="L2468" t="str">
        <v>51-WISPA-07505572</v>
      </c>
      <c r="M2468" t="str">
        <v>Luc Belaire</v>
      </c>
      <c r="N2468" t="str">
        <v>Sparkling Wine</v>
      </c>
      <c r="O2468" t="str">
        <v>Luc Belaire</v>
      </c>
      <c r="P2468" t="str">
        <v>LUC</v>
      </c>
      <c r="Q2468" t="str">
        <v>Luc Belaire Rare Luxe - Fantome</v>
      </c>
      <c r="R2468" t="str">
        <v>750ml</v>
      </c>
      <c r="S2468">
        <v>6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</row>
    <row r="2469" spans="11:30" x14ac:dyDescent="0.3">
      <c r="K2469" s="287">
        <v>7</v>
      </c>
      <c r="L2469" t="str">
        <v>51-WISPA-07505602</v>
      </c>
      <c r="M2469" t="str">
        <v>Luc Belaire</v>
      </c>
      <c r="N2469" t="str">
        <v>Sparkling Wine</v>
      </c>
      <c r="O2469" t="str">
        <v>Luc Belaire</v>
      </c>
      <c r="P2469" t="str">
        <v>LUC</v>
      </c>
      <c r="Q2469" t="str">
        <v>Luc Belaire Rare Rose - Fantome</v>
      </c>
      <c r="R2469" t="str">
        <v>750ml</v>
      </c>
      <c r="S2469">
        <v>6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</row>
    <row r="2470" spans="11:30" x14ac:dyDescent="0.3">
      <c r="K2470" s="287">
        <v>7</v>
      </c>
      <c r="L2470" t="str">
        <v>51-WISPA-07505909</v>
      </c>
      <c r="M2470" t="str">
        <v>Luc Belaire</v>
      </c>
      <c r="N2470" t="str">
        <v>Sparkling Wine</v>
      </c>
      <c r="O2470" t="str">
        <v>Luc Belaire</v>
      </c>
      <c r="P2470" t="str">
        <v>LUC</v>
      </c>
      <c r="Q2470" t="str">
        <v>Luc Belaire Rare Rose</v>
      </c>
      <c r="R2470" t="str">
        <v>750ml</v>
      </c>
      <c r="S2470">
        <v>6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</row>
    <row r="2471" spans="11:30" x14ac:dyDescent="0.3">
      <c r="K2471" s="287">
        <v>7</v>
      </c>
      <c r="L2471" t="str">
        <v>51-WISPA-15005619</v>
      </c>
      <c r="M2471" t="str">
        <v>Luc Belaire</v>
      </c>
      <c r="N2471" t="str">
        <v>Sparkling Wine</v>
      </c>
      <c r="O2471" t="str">
        <v>Luc Belaire</v>
      </c>
      <c r="P2471" t="str">
        <v>LUC</v>
      </c>
      <c r="Q2471" t="str">
        <v>Luc Belaire Rare Rose 1.5 L - Fantome</v>
      </c>
      <c r="R2471" t="str">
        <v>1500ml</v>
      </c>
      <c r="S2471">
        <v>3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</row>
    <row r="2472" spans="11:30" x14ac:dyDescent="0.3">
      <c r="K2472" s="287">
        <v>7</v>
      </c>
      <c r="L2472" t="str">
        <v>52-WISPA-07500750</v>
      </c>
      <c r="M2472" t="str">
        <v>Pommery</v>
      </c>
      <c r="N2472" t="str">
        <v>Champagne</v>
      </c>
      <c r="O2472" t="str">
        <v>Pommery</v>
      </c>
      <c r="P2472" t="str">
        <v>POM</v>
      </c>
      <c r="Q2472" t="str">
        <v>Champagne Pommery Brut Rose Royal (GB)</v>
      </c>
      <c r="R2472" t="str">
        <v>750ml</v>
      </c>
      <c r="S2472">
        <v>6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</row>
    <row r="2473" spans="11:30" x14ac:dyDescent="0.3">
      <c r="K2473" s="287">
        <v>7</v>
      </c>
      <c r="L2473" t="str">
        <v>52-WISPA-07500925</v>
      </c>
      <c r="M2473" t="str">
        <v>Pommery</v>
      </c>
      <c r="N2473" t="str">
        <v>Champagne</v>
      </c>
      <c r="O2473" t="str">
        <v>Pommery</v>
      </c>
      <c r="P2473" t="str">
        <v>POM</v>
      </c>
      <c r="Q2473" t="str">
        <v>Champagne Pommery Royal Blue Sky (GB)</v>
      </c>
      <c r="R2473" t="str">
        <v>750ml</v>
      </c>
      <c r="S2473">
        <v>6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</row>
    <row r="2474" spans="11:30" x14ac:dyDescent="0.3">
      <c r="K2474" s="287">
        <v>7</v>
      </c>
      <c r="L2474" t="str">
        <v>52-WISPA-07502006</v>
      </c>
      <c r="M2474" t="str">
        <v>Pommery</v>
      </c>
      <c r="N2474" t="str">
        <v>Champagne</v>
      </c>
      <c r="O2474" t="str">
        <v>Pommery</v>
      </c>
      <c r="P2474" t="str">
        <v>POM</v>
      </c>
      <c r="Q2474" t="str">
        <v>Pommery Cuvee Louise Champagne (2006)</v>
      </c>
      <c r="R2474" t="str">
        <v>750ml</v>
      </c>
      <c r="S2474">
        <v>6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</row>
    <row r="2475" spans="11:30" x14ac:dyDescent="0.3">
      <c r="K2475" s="287">
        <v>7</v>
      </c>
      <c r="L2475" t="str">
        <v>52-WISPA-07507772</v>
      </c>
      <c r="M2475" t="str">
        <v>Pommery</v>
      </c>
      <c r="N2475" t="str">
        <v>Champagne</v>
      </c>
      <c r="O2475" t="str">
        <v>Pommery</v>
      </c>
      <c r="P2475" t="str">
        <v>POM</v>
      </c>
      <c r="Q2475" t="str">
        <v>Champagne Pommery Apanage Brut (1874)</v>
      </c>
      <c r="R2475" t="str">
        <v>750ml</v>
      </c>
      <c r="S2475">
        <v>6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</row>
    <row r="2476" spans="11:30" x14ac:dyDescent="0.3">
      <c r="K2476" s="287">
        <v>7</v>
      </c>
      <c r="L2476" t="str">
        <v>64-SPLIQ-02000983</v>
      </c>
      <c r="M2476" t="str">
        <v>Laiba</v>
      </c>
      <c r="N2476" t="str">
        <v>Liqueur</v>
      </c>
      <c r="O2476" t="str">
        <v>Laiba</v>
      </c>
      <c r="P2476" t="str">
        <v>LAI</v>
      </c>
      <c r="Q2476" t="str">
        <v>Laiba Passion De-Light</v>
      </c>
      <c r="R2476" t="str">
        <v>200ml</v>
      </c>
      <c r="S2476">
        <v>12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</row>
    <row r="2477" spans="11:30" x14ac:dyDescent="0.3">
      <c r="K2477" s="287">
        <v>7</v>
      </c>
      <c r="L2477" t="str">
        <v>64-SPLIQ-02000990</v>
      </c>
      <c r="M2477" t="str">
        <v>Laiba</v>
      </c>
      <c r="N2477" t="str">
        <v>Liqueur</v>
      </c>
      <c r="O2477" t="str">
        <v>Laiba</v>
      </c>
      <c r="P2477" t="str">
        <v>LAI</v>
      </c>
      <c r="Q2477" t="str">
        <v>Laiba In Love With Rosemary</v>
      </c>
      <c r="R2477" t="str">
        <v>200ml</v>
      </c>
      <c r="S2477">
        <v>12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</row>
    <row r="2478" spans="11:30" x14ac:dyDescent="0.3">
      <c r="K2478" s="287">
        <v>7</v>
      </c>
      <c r="L2478" t="str">
        <v>64-SPLIQ-02001003</v>
      </c>
      <c r="M2478" t="str">
        <v>Laiba</v>
      </c>
      <c r="N2478" t="str">
        <v>Liqueur</v>
      </c>
      <c r="O2478" t="str">
        <v>Laiba</v>
      </c>
      <c r="P2478" t="str">
        <v>LAI</v>
      </c>
      <c r="Q2478" t="str">
        <v>Laiba Sour</v>
      </c>
      <c r="R2478" t="str">
        <v>200ml</v>
      </c>
      <c r="S2478">
        <v>12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</row>
    <row r="2479" spans="11:30" x14ac:dyDescent="0.3">
      <c r="K2479" s="287">
        <v>7</v>
      </c>
      <c r="L2479" t="str">
        <v>64-SPLIQ-02001010</v>
      </c>
      <c r="M2479" t="str">
        <v>Laiba</v>
      </c>
      <c r="N2479" t="str">
        <v>Liqueur</v>
      </c>
      <c r="O2479" t="str">
        <v>Laiba</v>
      </c>
      <c r="P2479" t="str">
        <v>LAI</v>
      </c>
      <c r="Q2479" t="str">
        <v>Laiba I Am Coconuts</v>
      </c>
      <c r="R2479" t="str">
        <v>200ml</v>
      </c>
      <c r="S2479">
        <v>12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</row>
    <row r="2480" spans="11:30" x14ac:dyDescent="0.3">
      <c r="K2480" s="287">
        <v>7</v>
      </c>
      <c r="L2480" t="str">
        <v>64-SPLIQ-02001027</v>
      </c>
      <c r="M2480" t="str">
        <v>Laiba</v>
      </c>
      <c r="N2480" t="str">
        <v>Liqueur</v>
      </c>
      <c r="O2480" t="str">
        <v>Laiba</v>
      </c>
      <c r="P2480" t="str">
        <v>LAI</v>
      </c>
      <c r="Q2480" t="str">
        <v>Laiba Cold Brew Martini</v>
      </c>
      <c r="R2480" t="str">
        <v>200ml</v>
      </c>
      <c r="S2480">
        <v>12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</row>
    <row r="2481" spans="11:30" x14ac:dyDescent="0.3">
      <c r="K2481" s="287">
        <v>7</v>
      </c>
      <c r="L2481" t="str">
        <v>64-SPLIQ-02001034</v>
      </c>
      <c r="M2481" t="str">
        <v>Laiba</v>
      </c>
      <c r="N2481" t="str">
        <v>Liqueur</v>
      </c>
      <c r="O2481" t="str">
        <v>Laiba</v>
      </c>
      <c r="P2481" t="str">
        <v>LAI</v>
      </c>
      <c r="Q2481" t="str">
        <v>Laiba Earl 'S Old Fashioned</v>
      </c>
      <c r="R2481" t="str">
        <v>200ml</v>
      </c>
      <c r="S2481">
        <v>12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</row>
    <row r="2482" spans="11:30" x14ac:dyDescent="0.3">
      <c r="K2482" s="287">
        <v>7</v>
      </c>
      <c r="L2482" t="str">
        <v>64-SPLIQ-02001041</v>
      </c>
      <c r="M2482" t="str">
        <v>Laiba</v>
      </c>
      <c r="N2482" t="str">
        <v>Liqueur</v>
      </c>
      <c r="O2482" t="str">
        <v>Laiba</v>
      </c>
      <c r="P2482" t="str">
        <v>LAI</v>
      </c>
      <c r="Q2482" t="str">
        <v>Laiba Twisted Negroni</v>
      </c>
      <c r="R2482" t="str">
        <v>200ml</v>
      </c>
      <c r="S2482">
        <v>12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</row>
    <row r="2483" spans="11:30" x14ac:dyDescent="0.3">
      <c r="K2483" s="287">
        <v>8</v>
      </c>
      <c r="L2483" t="str" cm="1">
        <f t="array" ref="L2483:AD2835">'08'!B13:T365</f>
        <v>04-SPWHI-07007491</v>
      </c>
      <c r="M2483" t="str">
        <v>TEG</v>
      </c>
      <c r="N2483" t="str">
        <v>Single Malt Scotch</v>
      </c>
      <c r="O2483" t="str">
        <v>The Macallan</v>
      </c>
      <c r="P2483" t="str">
        <v>MAC</v>
      </c>
      <c r="Q2483" t="str">
        <v>The Macallan Sherry Oak 12YO</v>
      </c>
      <c r="R2483" t="str">
        <v>700ml</v>
      </c>
      <c r="S2483">
        <v>12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</row>
    <row r="2484" spans="11:30" x14ac:dyDescent="0.3">
      <c r="K2484" s="287">
        <v>8</v>
      </c>
      <c r="L2484" t="str">
        <v>04-SPWHI-07017065</v>
      </c>
      <c r="M2484" t="str">
        <v>TEG</v>
      </c>
      <c r="N2484" t="str">
        <v>Single Malt Scotch</v>
      </c>
      <c r="O2484" t="str">
        <v>The Macallan</v>
      </c>
      <c r="P2484" t="str">
        <v>MAC</v>
      </c>
      <c r="Q2484" t="str">
        <v>The Macallan Sherry Oak 18YO</v>
      </c>
      <c r="R2484" t="str">
        <v>700ml</v>
      </c>
      <c r="S2484">
        <v>6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</row>
    <row r="2485" spans="11:30" x14ac:dyDescent="0.3">
      <c r="K2485" s="287">
        <v>8</v>
      </c>
      <c r="L2485" t="str">
        <v>04-SPWHI-07006031</v>
      </c>
      <c r="M2485" t="str">
        <v>TEG</v>
      </c>
      <c r="N2485" t="str">
        <v>Single Malt Scotch</v>
      </c>
      <c r="O2485" t="str">
        <v>The Macallan</v>
      </c>
      <c r="P2485" t="str">
        <v>MAC</v>
      </c>
      <c r="Q2485" t="str">
        <v>The Macallan Sherry Oak 25YO</v>
      </c>
      <c r="R2485" t="str">
        <v>700ml</v>
      </c>
      <c r="S2485">
        <v>3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</row>
    <row r="2486" spans="11:30" x14ac:dyDescent="0.3">
      <c r="K2486" s="287">
        <v>8</v>
      </c>
      <c r="L2486" t="str">
        <v>04-SPWHI-07006048</v>
      </c>
      <c r="M2486" t="str">
        <v>TEG</v>
      </c>
      <c r="N2486" t="str">
        <v>Single Malt Scotch</v>
      </c>
      <c r="O2486" t="str">
        <v>The Macallan</v>
      </c>
      <c r="P2486" t="str">
        <v>MAC</v>
      </c>
      <c r="Q2486" t="str">
        <v>The Macallan Sherry Oak 30YO</v>
      </c>
      <c r="R2486" t="str">
        <v>700ml</v>
      </c>
      <c r="S2486">
        <v>3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</row>
    <row r="2487" spans="11:30" x14ac:dyDescent="0.3">
      <c r="K2487" s="287">
        <v>8</v>
      </c>
      <c r="L2487" t="str">
        <v>04-SPWHI-07003009</v>
      </c>
      <c r="M2487" t="str">
        <v>TEG</v>
      </c>
      <c r="N2487" t="str">
        <v>Single Malt Scotch</v>
      </c>
      <c r="O2487" t="str">
        <v>The Macallan</v>
      </c>
      <c r="P2487" t="str">
        <v>MAC</v>
      </c>
      <c r="Q2487" t="str">
        <v>The Macallan Double Cask 12YO</v>
      </c>
      <c r="R2487" t="str">
        <v>700ml</v>
      </c>
      <c r="S2487">
        <v>12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</row>
    <row r="2488" spans="11:30" x14ac:dyDescent="0.3">
      <c r="K2488" s="287">
        <v>8</v>
      </c>
      <c r="L2488" t="str">
        <v>04-SPWHI-07007700</v>
      </c>
      <c r="M2488" t="str">
        <v>TEG</v>
      </c>
      <c r="N2488" t="str">
        <v>Single Malt Scotch</v>
      </c>
      <c r="O2488" t="str">
        <v>The Macallan</v>
      </c>
      <c r="P2488" t="str">
        <v>MAC</v>
      </c>
      <c r="Q2488" t="str">
        <v>The Macallan Double Cask 15YO</v>
      </c>
      <c r="R2488" t="str">
        <v>700ml</v>
      </c>
      <c r="S2488">
        <v>6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</row>
    <row r="2489" spans="11:30" x14ac:dyDescent="0.3">
      <c r="K2489" s="287">
        <v>8</v>
      </c>
      <c r="L2489" t="str">
        <v>04-SPWHI-07009254</v>
      </c>
      <c r="M2489" t="str">
        <v>TEG</v>
      </c>
      <c r="N2489" t="str">
        <v>Single Malt Scotch</v>
      </c>
      <c r="O2489" t="str">
        <v>The Macallan</v>
      </c>
      <c r="P2489" t="str">
        <v>MAC</v>
      </c>
      <c r="Q2489" t="str">
        <v>The Macallan Double Cask 18YO</v>
      </c>
      <c r="R2489" t="str">
        <v>700ml</v>
      </c>
      <c r="S2489">
        <v>6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</row>
    <row r="2490" spans="11:30" x14ac:dyDescent="0.3">
      <c r="K2490" s="287">
        <v>8</v>
      </c>
      <c r="L2490" t="str">
        <v>04-SPWHI-07000311</v>
      </c>
      <c r="M2490" t="str">
        <v>TEG</v>
      </c>
      <c r="N2490" t="str">
        <v>Single Malt Scotch</v>
      </c>
      <c r="O2490" t="str">
        <v>The Macallan</v>
      </c>
      <c r="P2490" t="str">
        <v>MAC</v>
      </c>
      <c r="Q2490" t="str">
        <v>The Macallan Double Cask 30YO</v>
      </c>
      <c r="R2490" t="str">
        <v>700ml</v>
      </c>
      <c r="S2490">
        <v>3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</row>
    <row r="2491" spans="11:30" x14ac:dyDescent="0.3">
      <c r="K2491" s="287">
        <v>8</v>
      </c>
      <c r="L2491" t="str">
        <v>04-SPWHI-07000796</v>
      </c>
      <c r="M2491" t="str">
        <v>TEG</v>
      </c>
      <c r="N2491" t="str">
        <v>Single Malt Scotch</v>
      </c>
      <c r="O2491" t="str">
        <v>The Macallan</v>
      </c>
      <c r="P2491" t="str">
        <v>MAC</v>
      </c>
      <c r="Q2491" t="str">
        <v>The Macallan Triple Cask 12YO</v>
      </c>
      <c r="R2491" t="str">
        <v>700ml</v>
      </c>
      <c r="S2491">
        <v>12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</row>
    <row r="2492" spans="11:30" x14ac:dyDescent="0.3">
      <c r="K2492" s="287">
        <v>8</v>
      </c>
      <c r="L2492" t="str">
        <v>04-24HMN-07002650</v>
      </c>
      <c r="M2492" t="str">
        <v>TEG</v>
      </c>
      <c r="N2492" t="str">
        <v>Single Malt Scotch</v>
      </c>
      <c r="O2492" t="str">
        <v>The Macallan</v>
      </c>
      <c r="P2492" t="str">
        <v>MAC</v>
      </c>
      <c r="Q2492" t="str">
        <v>The Macallan Harmony Vibrant Oak</v>
      </c>
      <c r="R2492" t="str">
        <v>700ml</v>
      </c>
      <c r="S2492">
        <v>6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</row>
    <row r="2493" spans="11:30" x14ac:dyDescent="0.3">
      <c r="K2493" s="287">
        <v>8</v>
      </c>
      <c r="L2493" t="str">
        <v>04-23WHI-07002322</v>
      </c>
      <c r="M2493" t="str">
        <v>TEG</v>
      </c>
      <c r="N2493" t="str">
        <v>Single Malt Scotch</v>
      </c>
      <c r="O2493" t="str">
        <v>The Macallan</v>
      </c>
      <c r="P2493" t="str">
        <v>MAC</v>
      </c>
      <c r="Q2493" t="str">
        <v>The Macallan Harmony Collection Amber Meadow</v>
      </c>
      <c r="R2493" t="str">
        <v>700ml</v>
      </c>
      <c r="S2493">
        <v>12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</row>
    <row r="2494" spans="11:30" x14ac:dyDescent="0.3">
      <c r="K2494" s="287">
        <v>8</v>
      </c>
      <c r="L2494" t="str">
        <v>04-SPWHI-07000557</v>
      </c>
      <c r="M2494" t="str">
        <v>TEG</v>
      </c>
      <c r="N2494" t="str">
        <v>Single Malt Scotch</v>
      </c>
      <c r="O2494" t="str">
        <v>The Macallan</v>
      </c>
      <c r="P2494" t="str">
        <v>MAC</v>
      </c>
      <c r="Q2494" t="str">
        <v>The Macallan Harmony Collection</v>
      </c>
      <c r="R2494" t="str">
        <v>700ml</v>
      </c>
      <c r="S2494">
        <v>6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</row>
    <row r="2495" spans="11:30" x14ac:dyDescent="0.3">
      <c r="K2495" s="287">
        <v>8</v>
      </c>
      <c r="L2495" t="str">
        <v>04-SPWHI-07001226</v>
      </c>
      <c r="M2495" t="str">
        <v>TEG</v>
      </c>
      <c r="N2495" t="str">
        <v>Single Malt Scotch</v>
      </c>
      <c r="O2495" t="str">
        <v>The Macallan</v>
      </c>
      <c r="P2495" t="str">
        <v>MAC</v>
      </c>
      <c r="Q2495" t="str">
        <v>The Macallan Harmony Collection Intense Arabica</v>
      </c>
      <c r="R2495" t="str">
        <v>700ml</v>
      </c>
      <c r="S2495">
        <v>6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</row>
    <row r="2496" spans="11:30" x14ac:dyDescent="0.3">
      <c r="K2496" s="287">
        <v>8</v>
      </c>
      <c r="L2496" t="str">
        <v>04-25HMN-07002971</v>
      </c>
      <c r="M2496" t="str">
        <v>TEG</v>
      </c>
      <c r="N2496" t="str">
        <v>Single Malt Scotch</v>
      </c>
      <c r="O2496" t="str">
        <v>The Macallan</v>
      </c>
      <c r="P2496" t="str">
        <v>MAC</v>
      </c>
      <c r="Q2496" t="str">
        <v>The Macallan Harmony Phoenix Honey Whisky</v>
      </c>
      <c r="R2496" t="str">
        <v>700ml</v>
      </c>
      <c r="S2496">
        <v>6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</row>
    <row r="2497" spans="11:30" x14ac:dyDescent="0.3">
      <c r="K2497" s="287">
        <v>8</v>
      </c>
      <c r="L2497" t="str">
        <v>04-SPWHI-07007984</v>
      </c>
      <c r="M2497" t="str">
        <v>TEG</v>
      </c>
      <c r="N2497" t="str">
        <v>Single Malt Scotch</v>
      </c>
      <c r="O2497" t="str">
        <v>The Macallan</v>
      </c>
      <c r="P2497" t="str">
        <v>MAC</v>
      </c>
      <c r="Q2497" t="str">
        <v>The Macallan Rare Cask</v>
      </c>
      <c r="R2497" t="str">
        <v>700ml</v>
      </c>
      <c r="S2497">
        <v>3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</row>
    <row r="2498" spans="11:30" x14ac:dyDescent="0.3">
      <c r="K2498" s="287">
        <v>8</v>
      </c>
      <c r="L2498" t="str">
        <v>04-SPWHI-07001883</v>
      </c>
      <c r="M2498" t="str">
        <v>TEG</v>
      </c>
      <c r="N2498" t="str">
        <v>Single Malt Scotch</v>
      </c>
      <c r="O2498" t="str">
        <v>The Macallan</v>
      </c>
      <c r="P2498" t="str">
        <v>MAC</v>
      </c>
      <c r="Q2498" t="str">
        <v>The Macallan Reflexion</v>
      </c>
      <c r="R2498" t="str">
        <v>700ml</v>
      </c>
      <c r="S2498">
        <v>2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</row>
    <row r="2499" spans="11:30" x14ac:dyDescent="0.3">
      <c r="K2499" s="287">
        <v>8</v>
      </c>
      <c r="L2499" t="str">
        <v>04-SPWHI-07001162</v>
      </c>
      <c r="M2499" t="str">
        <v>TEG</v>
      </c>
      <c r="N2499" t="str">
        <v>Single Malt Scotch</v>
      </c>
      <c r="O2499" t="str">
        <v>The Macallan</v>
      </c>
      <c r="P2499" t="str">
        <v>MAC</v>
      </c>
      <c r="Q2499" t="str">
        <v>The Macallan Classic Cut Whisky</v>
      </c>
      <c r="R2499" t="str">
        <v>700ml</v>
      </c>
      <c r="S2499">
        <v>12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</row>
    <row r="2500" spans="11:30" x14ac:dyDescent="0.3">
      <c r="K2500" s="287">
        <v>8</v>
      </c>
      <c r="L2500" t="str">
        <v>04-SPWHI-07001155</v>
      </c>
      <c r="M2500" t="str">
        <v>TEG</v>
      </c>
      <c r="N2500" t="str">
        <v>Single Malt Scotch</v>
      </c>
      <c r="O2500" t="str">
        <v>The Macallan</v>
      </c>
      <c r="P2500" t="str">
        <v>MAC</v>
      </c>
      <c r="Q2500" t="str">
        <v>The Macallan A Night On Earth Scotch Whisky Y21</v>
      </c>
      <c r="R2500" t="str">
        <v>700ml</v>
      </c>
      <c r="S2500">
        <v>6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</row>
    <row r="2501" spans="11:30" x14ac:dyDescent="0.3">
      <c r="K2501" s="287">
        <v>8</v>
      </c>
      <c r="L2501" t="str">
        <v>04-SPWHI-07001080</v>
      </c>
      <c r="M2501" t="str">
        <v>TEG</v>
      </c>
      <c r="N2501" t="str">
        <v>Single Malt Scotch</v>
      </c>
      <c r="O2501" t="str">
        <v>The Macallan</v>
      </c>
      <c r="P2501" t="str">
        <v>MAC</v>
      </c>
      <c r="Q2501" t="str">
        <v>The Macallan A Night On Earth Scotch Whisky Y22</v>
      </c>
      <c r="R2501" t="str">
        <v>700ml</v>
      </c>
      <c r="S2501">
        <v>6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</row>
    <row r="2502" spans="11:30" x14ac:dyDescent="0.3">
      <c r="K2502" s="287">
        <v>8</v>
      </c>
      <c r="L2502" t="str">
        <v>04-23WHI-07001806</v>
      </c>
      <c r="M2502" t="str">
        <v>TEG</v>
      </c>
      <c r="N2502" t="str">
        <v>Single Malt Scotch</v>
      </c>
      <c r="O2502" t="str">
        <v>The Macallan</v>
      </c>
      <c r="P2502" t="str">
        <v>MAC</v>
      </c>
      <c r="Q2502" t="str">
        <v>The Macallan A Night On Earth Scotch Whisky Y23</v>
      </c>
      <c r="R2502" t="str">
        <v>700ml</v>
      </c>
      <c r="S2502">
        <v>6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</row>
    <row r="2503" spans="11:30" x14ac:dyDescent="0.3">
      <c r="K2503" s="287">
        <v>8</v>
      </c>
      <c r="L2503" t="str">
        <v>04-24NOE-07002766</v>
      </c>
      <c r="M2503" t="str">
        <v>TEG</v>
      </c>
      <c r="N2503" t="str">
        <v>Single Malt Scotch</v>
      </c>
      <c r="O2503" t="str">
        <v>The Macallan</v>
      </c>
      <c r="P2503" t="str">
        <v>MAC</v>
      </c>
      <c r="Q2503" t="str">
        <v>The Macallan A Night On Earth Scotch Whisky Y24</v>
      </c>
      <c r="R2503" t="str">
        <v>700ml</v>
      </c>
      <c r="S2503">
        <v>6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</row>
    <row r="2504" spans="11:30" x14ac:dyDescent="0.3">
      <c r="K2504" s="287">
        <v>8</v>
      </c>
      <c r="L2504" t="str">
        <v>04-25NOE-07003381</v>
      </c>
      <c r="M2504" t="str">
        <v>TEG</v>
      </c>
      <c r="N2504" t="str">
        <v>Single Malt Scotch</v>
      </c>
      <c r="O2504" t="str">
        <v>The Macallan</v>
      </c>
      <c r="P2504" t="str">
        <v>MAC</v>
      </c>
      <c r="Q2504" t="str">
        <v>The Macallan A Night On Earth Scotch Whisky Y25</v>
      </c>
      <c r="R2504" t="str">
        <v>700ml</v>
      </c>
      <c r="S2504">
        <v>6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</row>
    <row r="2505" spans="11:30" x14ac:dyDescent="0.3">
      <c r="K2505" s="287">
        <v>8</v>
      </c>
      <c r="L2505" t="str">
        <v>04-SPWHI-07002919</v>
      </c>
      <c r="M2505" t="str">
        <v>TEG</v>
      </c>
      <c r="N2505" t="str">
        <v>Single Malt Scotch</v>
      </c>
      <c r="O2505" t="str">
        <v>The Macallan</v>
      </c>
      <c r="P2505" t="str">
        <v>MAC</v>
      </c>
      <c r="Q2505" t="str">
        <v>The Macallan Time Space Mastery</v>
      </c>
      <c r="R2505" t="str">
        <v>700ml</v>
      </c>
      <c r="S2505">
        <v>3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</row>
    <row r="2506" spans="11:30" x14ac:dyDescent="0.3">
      <c r="K2506" s="287">
        <v>8</v>
      </c>
      <c r="L2506" t="str">
        <v>04-SPWHI-07001622</v>
      </c>
      <c r="M2506" t="str">
        <v>TEG</v>
      </c>
      <c r="N2506" t="str">
        <v>Single Malt Scotch</v>
      </c>
      <c r="O2506" t="str">
        <v>The Macallan</v>
      </c>
      <c r="P2506" t="str">
        <v>MAC</v>
      </c>
      <c r="Q2506" t="str">
        <v>The Macallan Art is the Flower Whisky</v>
      </c>
      <c r="R2506" t="str">
        <v>700ml</v>
      </c>
      <c r="S2506">
        <v>4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</row>
    <row r="2507" spans="11:30" x14ac:dyDescent="0.3">
      <c r="K2507" s="287">
        <v>8</v>
      </c>
      <c r="L2507" t="str">
        <v>04-SPWHI-07003299</v>
      </c>
      <c r="M2507" t="str">
        <v>TEG</v>
      </c>
      <c r="N2507" t="str">
        <v>Single Malt Scotch</v>
      </c>
      <c r="O2507" t="str">
        <v>The Macallan</v>
      </c>
      <c r="P2507" t="str">
        <v>MAC</v>
      </c>
      <c r="Q2507" t="str">
        <v>The Macallan Folio 8 Scotch Whisky</v>
      </c>
      <c r="R2507" t="str">
        <v>700ml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</row>
    <row r="2508" spans="11:30" x14ac:dyDescent="0.3">
      <c r="K2508" s="287">
        <v>8</v>
      </c>
      <c r="L2508" t="str">
        <v>04-23MBL-07000168</v>
      </c>
      <c r="M2508" t="str">
        <v>TEG</v>
      </c>
      <c r="N2508" t="str">
        <v>Single Malt Scotch</v>
      </c>
      <c r="O2508" t="str">
        <v>The Macallan</v>
      </c>
      <c r="P2508" t="str">
        <v>MAC</v>
      </c>
      <c r="Q2508" t="str">
        <v>The Macallan M Black Scotch Whisky</v>
      </c>
      <c r="R2508" t="str">
        <v>700ml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</row>
    <row r="2509" spans="11:30" x14ac:dyDescent="0.3">
      <c r="K2509" s="287">
        <v>8</v>
      </c>
      <c r="L2509" t="str">
        <v>04-23MCO-07000175</v>
      </c>
      <c r="M2509" t="str">
        <v>TEG</v>
      </c>
      <c r="N2509" t="str">
        <v>Single Malt Scotch</v>
      </c>
      <c r="O2509" t="str">
        <v>The Macallan</v>
      </c>
      <c r="P2509" t="str">
        <v>MAC</v>
      </c>
      <c r="Q2509" t="str">
        <v>The Macallan M Copper Scotch Whisky</v>
      </c>
      <c r="R2509" t="str">
        <v>700ml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</row>
    <row r="2510" spans="11:30" x14ac:dyDescent="0.3">
      <c r="K2510" s="287">
        <v>8</v>
      </c>
      <c r="L2510" t="str">
        <v>04-SPWHI-07003372</v>
      </c>
      <c r="M2510" t="str">
        <v>TEG</v>
      </c>
      <c r="N2510" t="str">
        <v>Single Malt Scotch</v>
      </c>
      <c r="O2510" t="str">
        <v>The Macallan</v>
      </c>
      <c r="P2510" t="str">
        <v>MAC</v>
      </c>
      <c r="Q2510" t="str">
        <v>The Macallan M Scotch Whisky</v>
      </c>
      <c r="R2510" t="str">
        <v>700ml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</row>
    <row r="2511" spans="11:30" x14ac:dyDescent="0.3">
      <c r="K2511" s="287">
        <v>8</v>
      </c>
      <c r="L2511" t="str">
        <v>11-SPWHI-07003795</v>
      </c>
      <c r="M2511" t="str">
        <v>TEG</v>
      </c>
      <c r="N2511" t="str">
        <v>Single Malt Scotch</v>
      </c>
      <c r="O2511" t="str">
        <v>Highland Park</v>
      </c>
      <c r="P2511" t="str">
        <v>HLP</v>
      </c>
      <c r="Q2511" t="str">
        <v>Highland Park 10YO</v>
      </c>
      <c r="R2511" t="str">
        <v>700ml</v>
      </c>
      <c r="S2511">
        <v>6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</row>
    <row r="2512" spans="11:30" x14ac:dyDescent="0.3">
      <c r="K2512" s="287">
        <v>8</v>
      </c>
      <c r="L2512" t="str">
        <v>11-SPWHI-07000996</v>
      </c>
      <c r="M2512" t="str">
        <v>TEG</v>
      </c>
      <c r="N2512" t="str">
        <v>Single Malt Scotch</v>
      </c>
      <c r="O2512" t="str">
        <v>Highland Park</v>
      </c>
      <c r="P2512" t="str">
        <v>HLP</v>
      </c>
      <c r="Q2512" t="str">
        <v>Highland Park 12YO</v>
      </c>
      <c r="R2512" t="str">
        <v>700ml</v>
      </c>
      <c r="S2512">
        <v>6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</row>
    <row r="2513" spans="11:30" x14ac:dyDescent="0.3">
      <c r="K2513" s="287">
        <v>8</v>
      </c>
      <c r="L2513" t="str">
        <v>11-SPWHI-07000489</v>
      </c>
      <c r="M2513" t="str">
        <v>TEG</v>
      </c>
      <c r="N2513" t="str">
        <v>Single Malt Scotch</v>
      </c>
      <c r="O2513" t="str">
        <v>Highland Park</v>
      </c>
      <c r="P2513" t="str">
        <v>HLP</v>
      </c>
      <c r="Q2513" t="str">
        <v>Highland Park 15YO</v>
      </c>
      <c r="R2513" t="str">
        <v>700ml</v>
      </c>
      <c r="S2513">
        <v>6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</row>
    <row r="2514" spans="11:30" x14ac:dyDescent="0.3">
      <c r="K2514" s="287">
        <v>8</v>
      </c>
      <c r="L2514" t="str">
        <v>11-SPWHI-07005191</v>
      </c>
      <c r="M2514" t="str">
        <v>TEG</v>
      </c>
      <c r="N2514" t="str">
        <v>Single Malt Scotch</v>
      </c>
      <c r="O2514" t="str">
        <v>Highland Park</v>
      </c>
      <c r="P2514" t="str">
        <v>HLP</v>
      </c>
      <c r="Q2514" t="str">
        <v>Highland Park 18YO</v>
      </c>
      <c r="R2514" t="str">
        <v>700ml</v>
      </c>
      <c r="S2514">
        <v>6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</row>
    <row r="2515" spans="11:30" x14ac:dyDescent="0.3">
      <c r="K2515" s="287">
        <v>8</v>
      </c>
      <c r="L2515" t="str">
        <v>11-SPWHI-07008264</v>
      </c>
      <c r="M2515" t="str">
        <v>TEG</v>
      </c>
      <c r="N2515" t="str">
        <v>Single Malt Scotch</v>
      </c>
      <c r="O2515" t="str">
        <v>Highland Park</v>
      </c>
      <c r="P2515" t="str">
        <v>HLP</v>
      </c>
      <c r="Q2515" t="str">
        <v>Highland Park Valfather</v>
      </c>
      <c r="R2515" t="str">
        <v>700ml</v>
      </c>
      <c r="S2515">
        <v>6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</row>
    <row r="2516" spans="11:30" x14ac:dyDescent="0.3">
      <c r="K2516" s="287">
        <v>8</v>
      </c>
      <c r="L2516" t="str">
        <v>11-SPWHI-07006123</v>
      </c>
      <c r="M2516" t="str">
        <v>TEG</v>
      </c>
      <c r="N2516" t="str">
        <v>Single Malt Scotch</v>
      </c>
      <c r="O2516" t="str">
        <v>Highland Park</v>
      </c>
      <c r="P2516" t="str">
        <v>HLP</v>
      </c>
      <c r="Q2516" t="str">
        <v>Highland Park Valknut</v>
      </c>
      <c r="R2516" t="str">
        <v>700ml</v>
      </c>
      <c r="S2516">
        <v>6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</row>
    <row r="2517" spans="11:30" x14ac:dyDescent="0.3">
      <c r="K2517" s="287">
        <v>8</v>
      </c>
      <c r="L2517" t="str">
        <v>12-SPWHI-07005935</v>
      </c>
      <c r="M2517" t="str">
        <v>TEG</v>
      </c>
      <c r="N2517" t="str">
        <v>Single Malt Scotch</v>
      </c>
      <c r="O2517" t="str">
        <v>The Glenrothes</v>
      </c>
      <c r="P2517" t="str">
        <v>TGR</v>
      </c>
      <c r="Q2517" t="str">
        <v>The Glenrothes 12YO</v>
      </c>
      <c r="R2517" t="str">
        <v>700ml</v>
      </c>
      <c r="S2517">
        <v>6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</row>
    <row r="2518" spans="11:30" x14ac:dyDescent="0.3">
      <c r="K2518" s="287">
        <v>8</v>
      </c>
      <c r="L2518" t="str">
        <v>12-SPWHI-07005959</v>
      </c>
      <c r="M2518" t="str">
        <v>TEG</v>
      </c>
      <c r="N2518" t="str">
        <v>Single Malt Scotch</v>
      </c>
      <c r="O2518" t="str">
        <v>The Glenrothes</v>
      </c>
      <c r="P2518" t="str">
        <v>TGR</v>
      </c>
      <c r="Q2518" t="str">
        <v>The Glenrothes 18YO</v>
      </c>
      <c r="R2518" t="str">
        <v>700ml</v>
      </c>
      <c r="S2518">
        <v>6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</row>
    <row r="2519" spans="11:30" x14ac:dyDescent="0.3">
      <c r="K2519" s="287">
        <v>8</v>
      </c>
      <c r="L2519" t="str">
        <v>12-SPWHI-07005966</v>
      </c>
      <c r="M2519" t="str">
        <v>TEG</v>
      </c>
      <c r="N2519" t="str">
        <v>Single Malt Scotch</v>
      </c>
      <c r="O2519" t="str">
        <v>The Glenrothes</v>
      </c>
      <c r="P2519" t="str">
        <v>TGR</v>
      </c>
      <c r="Q2519" t="str">
        <v>The Glenrothes 25YO</v>
      </c>
      <c r="R2519" t="str">
        <v>700ml</v>
      </c>
      <c r="S2519">
        <v>4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</row>
    <row r="2520" spans="11:30" x14ac:dyDescent="0.3">
      <c r="K2520" s="287">
        <v>8</v>
      </c>
      <c r="L2520" t="str">
        <v>12-SPWHI-07005942</v>
      </c>
      <c r="M2520" t="str">
        <v>TEG</v>
      </c>
      <c r="N2520" t="str">
        <v>Single Malt Scotch</v>
      </c>
      <c r="O2520" t="str">
        <v>The Glenrothes</v>
      </c>
      <c r="P2520" t="str">
        <v>TGR</v>
      </c>
      <c r="Q2520" t="str">
        <v>The Glenrothes Makers Cut</v>
      </c>
      <c r="R2520" t="str">
        <v>700ml</v>
      </c>
      <c r="S2520">
        <v>6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</row>
    <row r="2521" spans="11:30" x14ac:dyDescent="0.3">
      <c r="K2521" s="287">
        <v>8</v>
      </c>
      <c r="L2521" t="str">
        <v>12-SPWHI-07000235</v>
      </c>
      <c r="M2521" t="str">
        <v>TEG</v>
      </c>
      <c r="N2521" t="str">
        <v>Single Malt Scotch</v>
      </c>
      <c r="O2521" t="str">
        <v>The Glenrothes</v>
      </c>
      <c r="P2521" t="str">
        <v>TGR</v>
      </c>
      <c r="Q2521" t="str">
        <v>The Glenrothes Vintage Reserve</v>
      </c>
      <c r="R2521" t="str">
        <v>700ml</v>
      </c>
      <c r="S2521">
        <v>6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</row>
    <row r="2522" spans="11:30" x14ac:dyDescent="0.3">
      <c r="K2522" s="287">
        <v>8</v>
      </c>
      <c r="L2522" t="str">
        <v>28-SPWHI-07000329</v>
      </c>
      <c r="M2522" t="str">
        <v>RC</v>
      </c>
      <c r="N2522" t="str">
        <v>Single Malt Scotch</v>
      </c>
      <c r="O2522" t="str">
        <v>Bruichladdich</v>
      </c>
      <c r="P2522" t="str">
        <v>BLD</v>
      </c>
      <c r="Q2522" t="str">
        <v>Bruichladdich Classic Laddie</v>
      </c>
      <c r="R2522" t="str">
        <v>700ml</v>
      </c>
      <c r="S2522">
        <v>6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</row>
    <row r="2523" spans="11:30" x14ac:dyDescent="0.3">
      <c r="K2523" s="287">
        <v>8</v>
      </c>
      <c r="L2523" t="str">
        <v>28-SPWHI-07009957</v>
      </c>
      <c r="M2523" t="str">
        <v>RC</v>
      </c>
      <c r="N2523" t="str">
        <v>Single Malt Scotch</v>
      </c>
      <c r="O2523" t="str">
        <v>Bruichladdich</v>
      </c>
      <c r="P2523" t="str">
        <v>BLD</v>
      </c>
      <c r="Q2523" t="str">
        <v>Bruichladdich Port Charlotte 10YO</v>
      </c>
      <c r="R2523" t="str">
        <v>700ml</v>
      </c>
      <c r="S2523">
        <v>6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</row>
    <row r="2524" spans="11:30" x14ac:dyDescent="0.3">
      <c r="K2524" s="287">
        <v>8</v>
      </c>
      <c r="L2524" t="str">
        <v>28-SPWHI-07008041</v>
      </c>
      <c r="M2524" t="str">
        <v>RC</v>
      </c>
      <c r="N2524" t="str">
        <v>Single Malt Scotch</v>
      </c>
      <c r="O2524" t="str">
        <v>Bruichladdich</v>
      </c>
      <c r="P2524" t="str">
        <v>BLD</v>
      </c>
      <c r="Q2524" t="str">
        <v>Bruichladdich 18 YO</v>
      </c>
      <c r="R2524" t="str">
        <v>700ml</v>
      </c>
      <c r="S2524">
        <v>6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</row>
    <row r="2525" spans="11:30" x14ac:dyDescent="0.3">
      <c r="K2525" s="287">
        <v>8</v>
      </c>
      <c r="L2525" t="str">
        <v>28-SPWHI-07008102</v>
      </c>
      <c r="M2525" t="str">
        <v>RC</v>
      </c>
      <c r="N2525" t="str">
        <v>Single Malt Scotch</v>
      </c>
      <c r="O2525" t="str">
        <v>Bruichladdich</v>
      </c>
      <c r="P2525" t="str">
        <v>BLD</v>
      </c>
      <c r="Q2525" t="str">
        <v>Bruichladdich 30 YO</v>
      </c>
      <c r="R2525" t="str">
        <v>700ml</v>
      </c>
      <c r="S2525">
        <v>6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</row>
    <row r="2526" spans="11:30" x14ac:dyDescent="0.3">
      <c r="K2526" s="287">
        <v>8</v>
      </c>
      <c r="L2526" t="str">
        <v>28-SPWHI-07002230</v>
      </c>
      <c r="M2526" t="str">
        <v>RC</v>
      </c>
      <c r="N2526" t="str">
        <v>Single Malt Scotch</v>
      </c>
      <c r="O2526" t="str">
        <v>Bruichladdich</v>
      </c>
      <c r="P2526" t="str">
        <v>BLD</v>
      </c>
      <c r="Q2526" t="str">
        <v>Bruichladdich Octomore 10.1</v>
      </c>
      <c r="R2526" t="str">
        <v>700ml</v>
      </c>
      <c r="S2526">
        <v>6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</row>
    <row r="2527" spans="11:30" x14ac:dyDescent="0.3">
      <c r="K2527" s="287">
        <v>8</v>
      </c>
      <c r="L2527" t="str">
        <v>28-SPWHI-07005392</v>
      </c>
      <c r="M2527" t="str">
        <v>RC</v>
      </c>
      <c r="N2527" t="str">
        <v>Single Malt Scotch</v>
      </c>
      <c r="O2527" t="str">
        <v>Bruichladdich</v>
      </c>
      <c r="P2527" t="str">
        <v>BLD</v>
      </c>
      <c r="Q2527" t="str">
        <v>Bruichladdich Octomore 13.1</v>
      </c>
      <c r="R2527" t="str">
        <v>700ml</v>
      </c>
      <c r="S2527">
        <v>6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</row>
    <row r="2528" spans="11:30" x14ac:dyDescent="0.3">
      <c r="K2528" s="287">
        <v>8</v>
      </c>
      <c r="L2528" t="str">
        <v>28-SPWHI-07006474</v>
      </c>
      <c r="M2528" t="str">
        <v>RC</v>
      </c>
      <c r="N2528" t="str">
        <v>Single Malt Scotch</v>
      </c>
      <c r="O2528" t="str">
        <v>Bruichladdich</v>
      </c>
      <c r="P2528" t="str">
        <v>BLD</v>
      </c>
      <c r="Q2528" t="str">
        <v>Bruichladdich Octomore 14.1</v>
      </c>
      <c r="R2528" t="str">
        <v>700ml</v>
      </c>
      <c r="S2528">
        <v>6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</row>
    <row r="2529" spans="11:30" x14ac:dyDescent="0.3">
      <c r="K2529" s="287">
        <v>8</v>
      </c>
      <c r="L2529" t="str">
        <v>28-SPWHI-07006511</v>
      </c>
      <c r="M2529" t="str">
        <v>RC</v>
      </c>
      <c r="N2529" t="str">
        <v>Single Malt Scotch</v>
      </c>
      <c r="O2529" t="str">
        <v>Bruichladdich</v>
      </c>
      <c r="P2529" t="str">
        <v>BLD</v>
      </c>
      <c r="Q2529" t="str">
        <v>Bruichladdich Octomore 14.2</v>
      </c>
      <c r="R2529" t="str">
        <v>700ml</v>
      </c>
      <c r="S2529">
        <v>6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</row>
    <row r="2530" spans="11:30" x14ac:dyDescent="0.3">
      <c r="K2530" s="287">
        <v>8</v>
      </c>
      <c r="L2530" t="str">
        <v>28-SPWHI-07006597</v>
      </c>
      <c r="M2530" t="str">
        <v>RC</v>
      </c>
      <c r="N2530" t="str">
        <v>Single Malt Scotch</v>
      </c>
      <c r="O2530" t="str">
        <v>Bruichladdich</v>
      </c>
      <c r="P2530" t="str">
        <v>BLD</v>
      </c>
      <c r="Q2530" t="str">
        <v>Bruichladdich Octomore 14.3</v>
      </c>
      <c r="R2530" t="str">
        <v>700ml</v>
      </c>
      <c r="S2530">
        <v>6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</row>
    <row r="2531" spans="11:30" x14ac:dyDescent="0.3">
      <c r="K2531" s="287">
        <v>8</v>
      </c>
      <c r="L2531" t="str">
        <v>28-SPWHI-07005538</v>
      </c>
      <c r="M2531" t="str">
        <v>RC</v>
      </c>
      <c r="N2531" t="str">
        <v>Single Malt Scotch</v>
      </c>
      <c r="O2531" t="str">
        <v>Bruichladdich</v>
      </c>
      <c r="P2531" t="str">
        <v>BLD</v>
      </c>
      <c r="Q2531" t="str">
        <v>Bruichladdich Black Art Whisky</v>
      </c>
      <c r="R2531" t="str">
        <v>700ml</v>
      </c>
      <c r="S2531">
        <v>6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</row>
    <row r="2532" spans="11:30" x14ac:dyDescent="0.3">
      <c r="K2532" s="287">
        <v>8</v>
      </c>
      <c r="L2532" t="str">
        <v>46-SPWHI-07000051</v>
      </c>
      <c r="M2532" t="str">
        <v>Campari</v>
      </c>
      <c r="N2532" t="str">
        <v>Single Malt Scotch</v>
      </c>
      <c r="O2532" t="str">
        <v>Glen Grant</v>
      </c>
      <c r="P2532" t="str">
        <v>GGT</v>
      </c>
      <c r="Q2532" t="str">
        <v>Glen Grant Single Malt Arboralis</v>
      </c>
      <c r="R2532" t="str">
        <v>700ml</v>
      </c>
      <c r="S2532">
        <v>6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</row>
    <row r="2533" spans="11:30" x14ac:dyDescent="0.3">
      <c r="K2533" s="287">
        <v>8</v>
      </c>
      <c r="L2533" t="str">
        <v>46-SPWHI-07002976</v>
      </c>
      <c r="M2533" t="str">
        <v>Campari</v>
      </c>
      <c r="N2533" t="str">
        <v>Single Malt Scotch</v>
      </c>
      <c r="O2533" t="str">
        <v>Glen Grant</v>
      </c>
      <c r="P2533" t="str">
        <v>GGT</v>
      </c>
      <c r="Q2533" t="str">
        <v>Glen Grant Single Malt 10YO</v>
      </c>
      <c r="R2533" t="str">
        <v>700ml</v>
      </c>
      <c r="S2533">
        <v>6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</row>
    <row r="2534" spans="11:30" x14ac:dyDescent="0.3">
      <c r="K2534" s="287">
        <v>8</v>
      </c>
      <c r="L2534" t="str">
        <v>46-SPWHI-07000266</v>
      </c>
      <c r="M2534" t="str">
        <v>Campari</v>
      </c>
      <c r="N2534" t="str">
        <v>Single Malt Scotch</v>
      </c>
      <c r="O2534" t="str">
        <v>Glen Grant</v>
      </c>
      <c r="P2534" t="str">
        <v>GGT</v>
      </c>
      <c r="Q2534" t="str">
        <v>Glen Grant Single Malt 12YO</v>
      </c>
      <c r="R2534" t="str">
        <v>700ml</v>
      </c>
      <c r="S2534">
        <v>6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</row>
    <row r="2535" spans="11:30" x14ac:dyDescent="0.3">
      <c r="K2535" s="287">
        <v>8</v>
      </c>
      <c r="L2535" t="str">
        <v>46-SPWHI-07000399</v>
      </c>
      <c r="M2535" t="str">
        <v>Campari</v>
      </c>
      <c r="N2535" t="str">
        <v>Single Malt Scotch</v>
      </c>
      <c r="O2535" t="str">
        <v>Glen Grant</v>
      </c>
      <c r="P2535" t="str">
        <v>GGT</v>
      </c>
      <c r="Q2535" t="str">
        <v>Glen Grant Single Malt 18YO</v>
      </c>
      <c r="R2535" t="str">
        <v>700ml</v>
      </c>
      <c r="S2535">
        <v>6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</row>
    <row r="2536" spans="11:30" x14ac:dyDescent="0.3">
      <c r="K2536" s="287">
        <v>8</v>
      </c>
      <c r="L2536" t="str">
        <v>06-SPWHI-07000096</v>
      </c>
      <c r="M2536" t="str">
        <v>TEG</v>
      </c>
      <c r="N2536" t="str">
        <v>Blended Scotch</v>
      </c>
      <c r="O2536" t="str">
        <v>The Famous Grouse</v>
      </c>
      <c r="P2536" t="str">
        <v>TFG</v>
      </c>
      <c r="Q2536" t="str">
        <v>The Famous Grouse Finest 700ml</v>
      </c>
      <c r="R2536" t="str">
        <v>700ml</v>
      </c>
      <c r="S2536">
        <v>12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</row>
    <row r="2537" spans="11:30" x14ac:dyDescent="0.3">
      <c r="K2537" s="287">
        <v>8</v>
      </c>
      <c r="L2537" t="str">
        <v>06-SPWHI-10001091</v>
      </c>
      <c r="M2537" t="str">
        <v>TEG</v>
      </c>
      <c r="N2537" t="str">
        <v>Blended Scotch</v>
      </c>
      <c r="O2537" t="str">
        <v>The Famous Grouse</v>
      </c>
      <c r="P2537" t="str">
        <v>TFG</v>
      </c>
      <c r="Q2537" t="str">
        <v>The Famous Grouse Finest 1L</v>
      </c>
      <c r="R2537" t="str">
        <v>1000ml</v>
      </c>
      <c r="S2537">
        <v>12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</row>
    <row r="2538" spans="11:30" x14ac:dyDescent="0.3">
      <c r="K2538" s="287">
        <v>8</v>
      </c>
      <c r="L2538" t="str">
        <v>06-SPWHI-07000649</v>
      </c>
      <c r="M2538" t="str">
        <v>TEG</v>
      </c>
      <c r="N2538" t="str">
        <v>Blended Scotch</v>
      </c>
      <c r="O2538" t="str">
        <v>The Famous Grouse</v>
      </c>
      <c r="P2538" t="str">
        <v>TFG</v>
      </c>
      <c r="Q2538" t="str">
        <v>The Famous Grouse Sherry Cask</v>
      </c>
      <c r="R2538" t="str">
        <v>700ml</v>
      </c>
      <c r="S2538">
        <v>6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</row>
    <row r="2539" spans="11:30" x14ac:dyDescent="0.3">
      <c r="K2539" s="287">
        <v>8</v>
      </c>
      <c r="L2539" t="str">
        <v>06-SPWHI-07002675</v>
      </c>
      <c r="M2539" t="str">
        <v>TEG</v>
      </c>
      <c r="N2539" t="str">
        <v>Blended Scotch</v>
      </c>
      <c r="O2539" t="str">
        <v>The Famous Grouse</v>
      </c>
      <c r="P2539" t="str">
        <v>TFG</v>
      </c>
      <c r="Q2539" t="str">
        <v>The Famous Grouse Smoky Black</v>
      </c>
      <c r="R2539" t="str">
        <v>700ml</v>
      </c>
      <c r="S2539">
        <v>6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</row>
    <row r="2540" spans="11:30" x14ac:dyDescent="0.3">
      <c r="K2540" s="287">
        <v>8</v>
      </c>
      <c r="L2540" t="str">
        <v>06-SPWHI-07014082</v>
      </c>
      <c r="M2540" t="str">
        <v>TEG</v>
      </c>
      <c r="N2540" t="str">
        <v>Blended Scotch</v>
      </c>
      <c r="O2540" t="str">
        <v>Naked Malt</v>
      </c>
      <c r="P2540" t="str">
        <v>NAK</v>
      </c>
      <c r="Q2540" t="str">
        <v>Naked Malt Blended Malt Scotch Whisky</v>
      </c>
      <c r="R2540" t="str">
        <v>700ml</v>
      </c>
      <c r="S2540">
        <v>6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</row>
    <row r="2541" spans="11:30" x14ac:dyDescent="0.3">
      <c r="K2541" s="287">
        <v>8</v>
      </c>
      <c r="L2541" t="str">
        <v>23-SPWHI-07000029</v>
      </c>
      <c r="M2541" t="str">
        <v>Proximo</v>
      </c>
      <c r="N2541" t="str">
        <v>Irish Whiskey</v>
      </c>
      <c r="O2541" t="str">
        <v>Bushmills</v>
      </c>
      <c r="P2541" t="str">
        <v>BUM</v>
      </c>
      <c r="Q2541" t="str">
        <v>Bushmills Original Blend</v>
      </c>
      <c r="R2541" t="str">
        <v>700ml</v>
      </c>
      <c r="S2541">
        <v>6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</row>
    <row r="2542" spans="11:30" x14ac:dyDescent="0.3">
      <c r="K2542" s="287">
        <v>8</v>
      </c>
      <c r="L2542" t="str">
        <v>23-SPWHI-07000066</v>
      </c>
      <c r="M2542" t="str">
        <v>Proximo</v>
      </c>
      <c r="N2542" t="str">
        <v>Irish Whiskey</v>
      </c>
      <c r="O2542" t="str">
        <v>Bushmills</v>
      </c>
      <c r="P2542" t="str">
        <v>BUM</v>
      </c>
      <c r="Q2542" t="str">
        <v>Bushmills Black Bush Blend</v>
      </c>
      <c r="R2542" t="str">
        <v>700ml</v>
      </c>
      <c r="S2542">
        <v>6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</row>
    <row r="2543" spans="11:30" x14ac:dyDescent="0.3">
      <c r="K2543" s="287">
        <v>8</v>
      </c>
      <c r="L2543" t="str">
        <v>23-SPWHI-07000031</v>
      </c>
      <c r="M2543" t="str">
        <v>Proximo</v>
      </c>
      <c r="N2543" t="str">
        <v>Irish Whiskey</v>
      </c>
      <c r="O2543" t="str">
        <v>Bushmills</v>
      </c>
      <c r="P2543" t="str">
        <v>BUM</v>
      </c>
      <c r="Q2543" t="str">
        <v>Bushmills Single Malt 10YO</v>
      </c>
      <c r="R2543" t="str">
        <v>700ml</v>
      </c>
      <c r="S2543">
        <v>6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</row>
    <row r="2544" spans="11:30" x14ac:dyDescent="0.3">
      <c r="K2544" s="287">
        <v>8</v>
      </c>
      <c r="L2544" t="str">
        <v>23-SPWHI-07000197</v>
      </c>
      <c r="M2544" t="str">
        <v>Proximo</v>
      </c>
      <c r="N2544" t="str">
        <v>Irish Whiskey</v>
      </c>
      <c r="O2544" t="str">
        <v>Bushmills</v>
      </c>
      <c r="P2544" t="str">
        <v>BUM</v>
      </c>
      <c r="Q2544" t="str">
        <v>Bushmills Single Malt 12YO</v>
      </c>
      <c r="R2544" t="str">
        <v>700ml</v>
      </c>
      <c r="S2544">
        <v>6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</row>
    <row r="2545" spans="11:30" x14ac:dyDescent="0.3">
      <c r="K2545" s="287">
        <v>8</v>
      </c>
      <c r="L2545" t="str">
        <v>23-SPWHI-07005022</v>
      </c>
      <c r="M2545" t="str">
        <v>Proximo</v>
      </c>
      <c r="N2545" t="str">
        <v>Irish Whiskey</v>
      </c>
      <c r="O2545" t="str">
        <v>Bushmills</v>
      </c>
      <c r="P2545" t="str">
        <v>BUM</v>
      </c>
      <c r="Q2545" t="str">
        <v>Bushmills Single Malt 16YO</v>
      </c>
      <c r="R2545" t="str">
        <v>700ml</v>
      </c>
      <c r="S2545">
        <v>6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</row>
    <row r="2546" spans="11:30" x14ac:dyDescent="0.3">
      <c r="K2546" s="287">
        <v>8</v>
      </c>
      <c r="L2546" t="str">
        <v>23-SPWHI-07008268</v>
      </c>
      <c r="M2546" t="str">
        <v>Proximo</v>
      </c>
      <c r="N2546" t="str">
        <v>Irish Whiskey</v>
      </c>
      <c r="O2546" t="str">
        <v>Bushmills</v>
      </c>
      <c r="P2546" t="str">
        <v>BUM</v>
      </c>
      <c r="Q2546" t="str">
        <v>Bushmills Single Malt 21YO</v>
      </c>
      <c r="R2546" t="str">
        <v>700ml</v>
      </c>
      <c r="S2546">
        <v>6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</row>
    <row r="2547" spans="11:30" x14ac:dyDescent="0.3">
      <c r="K2547" s="287">
        <v>8</v>
      </c>
      <c r="L2547" t="str">
        <v>47-SPWHI-07000010</v>
      </c>
      <c r="M2547" t="str">
        <v>Proximo</v>
      </c>
      <c r="N2547" t="str">
        <v>Irish Whiskey</v>
      </c>
      <c r="O2547" t="str">
        <v>The Sexton</v>
      </c>
      <c r="P2547" t="str">
        <v>TST</v>
      </c>
      <c r="Q2547" t="str">
        <v>Sexton Single Malt</v>
      </c>
      <c r="R2547" t="str">
        <v>700ml</v>
      </c>
      <c r="S2547">
        <v>6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</row>
    <row r="2548" spans="11:30" x14ac:dyDescent="0.3">
      <c r="K2548" s="287">
        <v>8</v>
      </c>
      <c r="L2548" t="str">
        <v>37-SPWHI-07003251</v>
      </c>
      <c r="M2548" t="str">
        <v>Campari</v>
      </c>
      <c r="N2548" t="str">
        <v>American Whiskey</v>
      </c>
      <c r="O2548" t="str">
        <v>Wild Turkey</v>
      </c>
      <c r="P2548" t="str">
        <v>WTK</v>
      </c>
      <c r="Q2548" t="str">
        <v>Wild Turkey Aged 8 YO</v>
      </c>
      <c r="R2548" t="str">
        <v>700ml</v>
      </c>
      <c r="S2548">
        <v>12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</row>
    <row r="2549" spans="11:30" x14ac:dyDescent="0.3">
      <c r="K2549" s="287">
        <v>8</v>
      </c>
      <c r="L2549" t="str">
        <v>37-SPWHI-07507508</v>
      </c>
      <c r="M2549" t="str">
        <v>Campari</v>
      </c>
      <c r="N2549" t="str">
        <v>American Whiskey</v>
      </c>
      <c r="O2549" t="str">
        <v>Wild Turkey</v>
      </c>
      <c r="P2549" t="str">
        <v>WTK</v>
      </c>
      <c r="Q2549" t="str">
        <v>Wild Turkey 101 Bourbon</v>
      </c>
      <c r="R2549" t="str">
        <v>750ml</v>
      </c>
      <c r="S2549">
        <v>12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</row>
    <row r="2550" spans="11:30" x14ac:dyDescent="0.3">
      <c r="K2550" s="287">
        <v>8</v>
      </c>
      <c r="L2550" t="str">
        <v>37-SPWHI-07507503</v>
      </c>
      <c r="M2550" t="str">
        <v>Campari</v>
      </c>
      <c r="N2550" t="str">
        <v>American Whiskey</v>
      </c>
      <c r="O2550" t="str">
        <v>Wild Turkey</v>
      </c>
      <c r="P2550" t="str">
        <v>WTK</v>
      </c>
      <c r="Q2550" t="str">
        <v>Wild Turkey Bourbon 750ml</v>
      </c>
      <c r="R2550" t="str">
        <v>750ml</v>
      </c>
      <c r="S2550">
        <v>12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</row>
    <row r="2551" spans="11:30" x14ac:dyDescent="0.3">
      <c r="K2551" s="287">
        <v>8</v>
      </c>
      <c r="L2551" t="str">
        <v>37-SPWHI-10001006</v>
      </c>
      <c r="M2551" t="str">
        <v>Campari</v>
      </c>
      <c r="N2551" t="str">
        <v>American Whiskey</v>
      </c>
      <c r="O2551" t="str">
        <v>Wild Turkey</v>
      </c>
      <c r="P2551" t="str">
        <v>WTK</v>
      </c>
      <c r="Q2551" t="str">
        <v>Wild Turkey Bourbon 1L</v>
      </c>
      <c r="R2551" t="str">
        <v>1000ml</v>
      </c>
      <c r="S2551">
        <v>12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</row>
    <row r="2552" spans="11:30" x14ac:dyDescent="0.3">
      <c r="K2552" s="287">
        <v>8</v>
      </c>
      <c r="L2552" t="str">
        <v>37-SPWHI-07007019</v>
      </c>
      <c r="M2552" t="str">
        <v>Campari</v>
      </c>
      <c r="N2552" t="str">
        <v>American Whiskey</v>
      </c>
      <c r="O2552" t="str">
        <v>Wild Turkey</v>
      </c>
      <c r="P2552" t="str">
        <v>WTK</v>
      </c>
      <c r="Q2552" t="str">
        <v>Wild Turkey Rye 40.5% 700ml</v>
      </c>
      <c r="R2552" t="str">
        <v>700ml</v>
      </c>
      <c r="S2552">
        <v>6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</row>
    <row r="2553" spans="11:30" x14ac:dyDescent="0.3">
      <c r="K2553" s="287">
        <v>8</v>
      </c>
      <c r="L2553" t="str">
        <v>37-SPWHI-07500229</v>
      </c>
      <c r="M2553" t="str">
        <v>Campari</v>
      </c>
      <c r="N2553" t="str">
        <v>American Whiskey</v>
      </c>
      <c r="O2553" t="str">
        <v>Wild Turkey</v>
      </c>
      <c r="P2553" t="str">
        <v>WTK</v>
      </c>
      <c r="Q2553" t="str">
        <v>Wild Turkey Rare Breed Bourbon 54.1%</v>
      </c>
      <c r="R2553" t="str">
        <v>750ml</v>
      </c>
      <c r="S2553">
        <v>6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</row>
    <row r="2554" spans="11:30" x14ac:dyDescent="0.3">
      <c r="K2554" s="287">
        <v>8</v>
      </c>
      <c r="L2554" t="str">
        <v>37-SPWHI-07003268</v>
      </c>
      <c r="M2554" t="str">
        <v>Campari</v>
      </c>
      <c r="N2554" t="str">
        <v>American Whiskey</v>
      </c>
      <c r="O2554" t="str">
        <v>Wild Turkey</v>
      </c>
      <c r="P2554" t="str">
        <v>WTK</v>
      </c>
      <c r="Q2554" t="str">
        <v>Wild Turkey Aged 12 Years GB</v>
      </c>
      <c r="R2554" t="str">
        <v>700ml</v>
      </c>
      <c r="S2554">
        <v>6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</row>
    <row r="2555" spans="11:30" x14ac:dyDescent="0.3">
      <c r="K2555" s="287">
        <v>8</v>
      </c>
      <c r="L2555" t="str">
        <v>37-SPLIQ-07507506</v>
      </c>
      <c r="M2555" t="str">
        <v>Campari</v>
      </c>
      <c r="N2555" t="str">
        <v>American Whiskey</v>
      </c>
      <c r="O2555" t="str">
        <v>Wild Turkey</v>
      </c>
      <c r="P2555" t="str">
        <v>WTK</v>
      </c>
      <c r="Q2555" t="str">
        <v>Wild Turkey American Honey 35.5%</v>
      </c>
      <c r="R2555" t="str">
        <v>750ml</v>
      </c>
      <c r="S2555">
        <v>12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</row>
    <row r="2556" spans="11:30" x14ac:dyDescent="0.3">
      <c r="K2556" s="287">
        <v>8</v>
      </c>
      <c r="L2556" t="str">
        <v>37-WTWHI-07507507</v>
      </c>
      <c r="M2556" t="str">
        <v>Campari</v>
      </c>
      <c r="N2556" t="str">
        <v>American Whiskey</v>
      </c>
      <c r="O2556" t="str">
        <v>Wild Turkey</v>
      </c>
      <c r="P2556" t="str">
        <v>WTK</v>
      </c>
      <c r="Q2556" t="str">
        <v>Wild Turkey Kentucky Spirit Single Barrel</v>
      </c>
      <c r="R2556" t="str">
        <v>750ml</v>
      </c>
      <c r="S2556">
        <v>6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</row>
    <row r="2557" spans="11:30" x14ac:dyDescent="0.3">
      <c r="K2557" s="287">
        <v>8</v>
      </c>
      <c r="L2557" t="str">
        <v>39-SPWHI-07500007</v>
      </c>
      <c r="M2557" t="str">
        <v>Campari</v>
      </c>
      <c r="N2557" t="str">
        <v>American Whiskey</v>
      </c>
      <c r="O2557" t="str">
        <v>Russell's</v>
      </c>
      <c r="P2557" t="str">
        <v>WTK</v>
      </c>
      <c r="Q2557" t="str">
        <v>Russell's Reserve Single Barrel</v>
      </c>
      <c r="R2557" t="str">
        <v>750ml</v>
      </c>
      <c r="S2557">
        <v>6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</row>
    <row r="2558" spans="11:30" x14ac:dyDescent="0.3">
      <c r="K2558" s="287">
        <v>8</v>
      </c>
      <c r="L2558" t="str">
        <v>39-SPWHI-07507509</v>
      </c>
      <c r="M2558" t="str">
        <v>Campari</v>
      </c>
      <c r="N2558" t="str">
        <v>American Whiskey</v>
      </c>
      <c r="O2558" t="str">
        <v>Russell's</v>
      </c>
      <c r="P2558" t="str">
        <v>WTK</v>
      </c>
      <c r="Q2558" t="str">
        <v>Russell's Reserve 10YO</v>
      </c>
      <c r="R2558" t="str">
        <v>750ml</v>
      </c>
      <c r="S2558">
        <v>6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</row>
    <row r="2559" spans="11:30" x14ac:dyDescent="0.3">
      <c r="K2559" s="287">
        <v>8</v>
      </c>
      <c r="L2559" t="str">
        <v>75-SPWHI-07007038</v>
      </c>
      <c r="M2559" t="str">
        <v>Independent</v>
      </c>
      <c r="N2559" t="str">
        <v>American Whiskey</v>
      </c>
      <c r="O2559" t="str">
        <v>Real Mccoy</v>
      </c>
      <c r="P2559" t="str">
        <v>RMC</v>
      </c>
      <c r="Q2559" t="str">
        <v>Real Mccoy Bourbon Whiskey</v>
      </c>
      <c r="R2559" t="str">
        <v>700ml</v>
      </c>
      <c r="S2559">
        <v>12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</row>
    <row r="2560" spans="11:30" x14ac:dyDescent="0.3">
      <c r="K2560" s="287">
        <v>8</v>
      </c>
      <c r="L2560" t="str">
        <v>74-SPWHI-07000029</v>
      </c>
      <c r="M2560" t="str">
        <v>Independent</v>
      </c>
      <c r="N2560" t="str">
        <v>Japanese Whiskey</v>
      </c>
      <c r="O2560" t="str">
        <v>Kaibutsu</v>
      </c>
      <c r="P2560" t="str">
        <v>KAI</v>
      </c>
      <c r="Q2560" t="str">
        <v>Kaibutsu Doragon 43%</v>
      </c>
      <c r="R2560" t="str">
        <v>700ml</v>
      </c>
      <c r="S2560">
        <v>12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</row>
    <row r="2561" spans="11:30" x14ac:dyDescent="0.3">
      <c r="K2561" s="287">
        <v>8</v>
      </c>
      <c r="L2561" t="str">
        <v>74-SPWHI-07000012</v>
      </c>
      <c r="M2561" t="str">
        <v>Independent</v>
      </c>
      <c r="N2561" t="str">
        <v>Japanese Whiskey</v>
      </c>
      <c r="O2561" t="str">
        <v>Kaibutsu</v>
      </c>
      <c r="P2561" t="str">
        <v>KAI</v>
      </c>
      <c r="Q2561" t="str">
        <v>Kaibutsu Monki 43%</v>
      </c>
      <c r="R2561" t="str">
        <v>700ml</v>
      </c>
      <c r="S2561">
        <v>12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</row>
    <row r="2562" spans="11:30" x14ac:dyDescent="0.3">
      <c r="K2562" s="287">
        <v>8</v>
      </c>
      <c r="L2562" t="str">
        <v>45-SPRUM-07000051</v>
      </c>
      <c r="M2562" t="str">
        <v>Campari</v>
      </c>
      <c r="N2562" t="str">
        <v>Cachaca</v>
      </c>
      <c r="O2562" t="str">
        <v>Sagatiba</v>
      </c>
      <c r="P2562" t="str">
        <v>SGT</v>
      </c>
      <c r="Q2562" t="str">
        <v>Sagatiba Cachaca</v>
      </c>
      <c r="R2562" t="str">
        <v>700ml</v>
      </c>
      <c r="S2562">
        <v>6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</row>
    <row r="2563" spans="11:30" x14ac:dyDescent="0.3">
      <c r="K2563" s="287">
        <v>8</v>
      </c>
      <c r="L2563" t="str">
        <v>40-SPRUM-07505400</v>
      </c>
      <c r="M2563" t="str">
        <v>Campari</v>
      </c>
      <c r="N2563" t="str">
        <v>RUM</v>
      </c>
      <c r="O2563" t="str">
        <v>Appleton</v>
      </c>
      <c r="P2563" t="str">
        <v>APT</v>
      </c>
      <c r="Q2563" t="str">
        <v>Appleton White Jamaican</v>
      </c>
      <c r="R2563" t="str">
        <v>750ml</v>
      </c>
      <c r="S2563">
        <v>12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</row>
    <row r="2564" spans="11:30" x14ac:dyDescent="0.3">
      <c r="K2564" s="287">
        <v>8</v>
      </c>
      <c r="L2564" t="str">
        <v>40-SPRUM-07507404</v>
      </c>
      <c r="M2564" t="str">
        <v>Campari</v>
      </c>
      <c r="N2564" t="str">
        <v>RUM</v>
      </c>
      <c r="O2564" t="str">
        <v>Appleton</v>
      </c>
      <c r="P2564" t="str">
        <v>APT</v>
      </c>
      <c r="Q2564" t="str">
        <v>Appleton Special Dark Jamaican</v>
      </c>
      <c r="R2564" t="str">
        <v>750ml</v>
      </c>
      <c r="S2564">
        <v>12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</row>
    <row r="2565" spans="11:30" x14ac:dyDescent="0.3">
      <c r="K2565" s="287">
        <v>8</v>
      </c>
      <c r="L2565" t="str">
        <v>40-SPRUM-07500403</v>
      </c>
      <c r="M2565" t="str">
        <v>Campari</v>
      </c>
      <c r="N2565" t="str">
        <v>RUM</v>
      </c>
      <c r="O2565" t="str">
        <v>Appleton</v>
      </c>
      <c r="P2565" t="str">
        <v>APT</v>
      </c>
      <c r="Q2565" t="str">
        <v>Appleton Estate Reserve Jamaican</v>
      </c>
      <c r="R2565" t="str">
        <v>750ml</v>
      </c>
      <c r="S2565">
        <v>12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</row>
    <row r="2566" spans="11:30" x14ac:dyDescent="0.3">
      <c r="K2566" s="287">
        <v>8</v>
      </c>
      <c r="L2566" t="str">
        <v>40-SPRUM-07503406</v>
      </c>
      <c r="M2566" t="str">
        <v>Campari</v>
      </c>
      <c r="N2566" t="str">
        <v>RUM</v>
      </c>
      <c r="O2566" t="str">
        <v>Appleton</v>
      </c>
      <c r="P2566" t="str">
        <v>APT</v>
      </c>
      <c r="Q2566" t="str">
        <v>Appleton Estate Signature Jamaican Blend</v>
      </c>
      <c r="R2566" t="str">
        <v>750ml</v>
      </c>
      <c r="S2566">
        <v>12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</row>
    <row r="2567" spans="11:30" x14ac:dyDescent="0.3">
      <c r="K2567" s="287">
        <v>8</v>
      </c>
      <c r="L2567" t="str">
        <v>40-SPRUM-07500408</v>
      </c>
      <c r="M2567" t="str">
        <v>Campari</v>
      </c>
      <c r="N2567" t="str">
        <v>RUM</v>
      </c>
      <c r="O2567" t="str">
        <v>Appleton</v>
      </c>
      <c r="P2567" t="str">
        <v>APT</v>
      </c>
      <c r="Q2567" t="str">
        <v>Appleton Estate 12YO Rare Cask</v>
      </c>
      <c r="R2567" t="str">
        <v>750ml</v>
      </c>
      <c r="S2567">
        <v>12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</row>
    <row r="2568" spans="11:30" x14ac:dyDescent="0.3">
      <c r="K2568" s="287">
        <v>8</v>
      </c>
      <c r="L2568" t="str">
        <v>40-SPRUM-07504405</v>
      </c>
      <c r="M2568" t="str">
        <v>Campari</v>
      </c>
      <c r="N2568" t="str">
        <v>RUM</v>
      </c>
      <c r="O2568" t="str">
        <v>Appleton</v>
      </c>
      <c r="P2568" t="str">
        <v>APT</v>
      </c>
      <c r="Q2568" t="str">
        <v>Appleton Estate 21YO Jamaican</v>
      </c>
      <c r="R2568" t="str">
        <v>750ml</v>
      </c>
      <c r="S2568">
        <v>6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</row>
    <row r="2569" spans="11:30" x14ac:dyDescent="0.3">
      <c r="K2569" s="287">
        <v>8</v>
      </c>
      <c r="L2569" t="str">
        <v>40-SPRUM-07502400</v>
      </c>
      <c r="M2569" t="str">
        <v>Campari</v>
      </c>
      <c r="N2569" t="str">
        <v>RUM</v>
      </c>
      <c r="O2569" t="str">
        <v>Appleton</v>
      </c>
      <c r="P2569" t="str">
        <v>APT</v>
      </c>
      <c r="Q2569" t="str">
        <v>Appleton Estate 30YO Jamaican</v>
      </c>
      <c r="R2569" t="str">
        <v>750ml</v>
      </c>
      <c r="S2569">
        <v>6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</row>
    <row r="2570" spans="11:30" x14ac:dyDescent="0.3">
      <c r="K2570" s="287">
        <v>8</v>
      </c>
      <c r="L2570" t="str">
        <v>40-SPRUM-07517404</v>
      </c>
      <c r="M2570" t="str">
        <v>Campari</v>
      </c>
      <c r="N2570" t="str">
        <v>RUM</v>
      </c>
      <c r="O2570" t="str">
        <v>Kingston</v>
      </c>
      <c r="P2570" t="str">
        <v>KIN</v>
      </c>
      <c r="Q2570" t="str">
        <v>Kingston 62 Jamaica Gold Rum</v>
      </c>
      <c r="R2570" t="str">
        <v>750ml</v>
      </c>
      <c r="S2570">
        <v>12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</row>
    <row r="2571" spans="11:30" x14ac:dyDescent="0.3">
      <c r="K2571" s="287">
        <v>8</v>
      </c>
      <c r="L2571" t="str">
        <v>40-SPRUM-07515400</v>
      </c>
      <c r="M2571" t="str">
        <v>Campari</v>
      </c>
      <c r="N2571" t="str">
        <v>RUM</v>
      </c>
      <c r="O2571" t="str">
        <v>Kingston</v>
      </c>
      <c r="P2571" t="str">
        <v>KIN</v>
      </c>
      <c r="Q2571" t="str">
        <v>Kingston 62 Jamaica White Rum</v>
      </c>
      <c r="R2571" t="str">
        <v>750ml</v>
      </c>
      <c r="S2571">
        <v>12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</row>
    <row r="2572" spans="11:30" x14ac:dyDescent="0.3">
      <c r="K2572" s="287">
        <v>8</v>
      </c>
      <c r="L2572" t="str">
        <v>30-SPRUM-07005168</v>
      </c>
      <c r="M2572" t="str">
        <v>RC</v>
      </c>
      <c r="N2572" t="str">
        <v>RUM</v>
      </c>
      <c r="O2572" t="str">
        <v>Mount Gay</v>
      </c>
      <c r="P2572" t="str">
        <v>MGY</v>
      </c>
      <c r="Q2572" t="str">
        <v>Mt Gay Eclipse Barbados</v>
      </c>
      <c r="R2572" t="str">
        <v>700ml</v>
      </c>
      <c r="S2572">
        <v>6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</row>
    <row r="2573" spans="11:30" x14ac:dyDescent="0.3">
      <c r="K2573" s="287">
        <v>8</v>
      </c>
      <c r="L2573" t="str">
        <v>30-SPRUM-07003508</v>
      </c>
      <c r="M2573" t="str">
        <v>RC</v>
      </c>
      <c r="N2573" t="str">
        <v>RUM</v>
      </c>
      <c r="O2573" t="str">
        <v>Mount Gay</v>
      </c>
      <c r="P2573" t="str">
        <v>MGY</v>
      </c>
      <c r="Q2573" t="str">
        <v>Mt Gay Black Barrel Barbados</v>
      </c>
      <c r="R2573" t="str">
        <v>700ml</v>
      </c>
      <c r="S2573">
        <v>6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</row>
    <row r="2574" spans="11:30" x14ac:dyDescent="0.3">
      <c r="K2574" s="287">
        <v>8</v>
      </c>
      <c r="L2574" t="str">
        <v>30-SPRUM-07003502</v>
      </c>
      <c r="M2574" t="str">
        <v>RC</v>
      </c>
      <c r="N2574" t="str">
        <v>RUM</v>
      </c>
      <c r="O2574" t="str">
        <v>Mount Gay</v>
      </c>
      <c r="P2574" t="str">
        <v>MGY</v>
      </c>
      <c r="Q2574" t="str">
        <v>Mt Gay XO Barbados</v>
      </c>
      <c r="R2574" t="str">
        <v>700ml</v>
      </c>
      <c r="S2574">
        <v>6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</row>
    <row r="2575" spans="11:30" x14ac:dyDescent="0.3">
      <c r="K2575" s="287">
        <v>8</v>
      </c>
      <c r="L2575" t="str">
        <v>30-SPRUM-07002463</v>
      </c>
      <c r="M2575" t="str">
        <v>RC</v>
      </c>
      <c r="N2575" t="str">
        <v>RUM</v>
      </c>
      <c r="O2575" t="str">
        <v>Mount Gay</v>
      </c>
      <c r="P2575" t="str">
        <v>MGY</v>
      </c>
      <c r="Q2575" t="str">
        <v>Mt Gay Estate Rum</v>
      </c>
      <c r="R2575" t="str">
        <v>700ml</v>
      </c>
      <c r="S2575">
        <v>6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</row>
    <row r="2576" spans="11:30" x14ac:dyDescent="0.3">
      <c r="K2576" s="287">
        <v>8</v>
      </c>
      <c r="L2576" t="str">
        <v>07-SPRUM-07000534</v>
      </c>
      <c r="M2576" t="str">
        <v>TEG</v>
      </c>
      <c r="N2576" t="str">
        <v>RUM</v>
      </c>
      <c r="O2576" t="str">
        <v>Brugal</v>
      </c>
      <c r="P2576" t="str">
        <v>BRU</v>
      </c>
      <c r="Q2576" t="str">
        <v>Brugal Supremo Blanco White Rum</v>
      </c>
      <c r="R2576" t="str">
        <v>700ml</v>
      </c>
      <c r="S2576">
        <v>12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</row>
    <row r="2577" spans="11:30" x14ac:dyDescent="0.3">
      <c r="K2577" s="287">
        <v>8</v>
      </c>
      <c r="L2577" t="str">
        <v>07-SPRUM-07001468</v>
      </c>
      <c r="M2577" t="str">
        <v>TEG</v>
      </c>
      <c r="N2577" t="str">
        <v>RUM</v>
      </c>
      <c r="O2577" t="str">
        <v>Brugal</v>
      </c>
      <c r="P2577" t="str">
        <v>BRU</v>
      </c>
      <c r="Q2577" t="str">
        <v>Brugal Anejo Superior Rum</v>
      </c>
      <c r="R2577" t="str">
        <v>700ml</v>
      </c>
      <c r="S2577">
        <v>6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</row>
    <row r="2578" spans="11:30" x14ac:dyDescent="0.3">
      <c r="K2578" s="287">
        <v>8</v>
      </c>
      <c r="L2578" t="str">
        <v>07-SPRUM-07002960</v>
      </c>
      <c r="M2578" t="str">
        <v>TEG</v>
      </c>
      <c r="N2578" t="str">
        <v>RUM</v>
      </c>
      <c r="O2578" t="str">
        <v>Brugal</v>
      </c>
      <c r="P2578" t="str">
        <v>BRU</v>
      </c>
      <c r="Q2578" t="str">
        <v>Brugal 1888 Dominican</v>
      </c>
      <c r="R2578" t="str">
        <v>700ml</v>
      </c>
      <c r="S2578">
        <v>6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</row>
    <row r="2579" spans="11:30" x14ac:dyDescent="0.3">
      <c r="K2579" s="287">
        <v>8</v>
      </c>
      <c r="L2579" t="str">
        <v>21-SPRUM-07003069</v>
      </c>
      <c r="M2579" t="str">
        <v>Proximo</v>
      </c>
      <c r="N2579" t="str">
        <v>RUM</v>
      </c>
      <c r="O2579" t="str">
        <v>Kraken</v>
      </c>
      <c r="P2579" t="str">
        <v>KKR</v>
      </c>
      <c r="Q2579" t="str">
        <v>Kraken Black Spiced</v>
      </c>
      <c r="R2579" t="str">
        <v>700ml</v>
      </c>
      <c r="S2579">
        <v>6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</row>
    <row r="2580" spans="11:30" x14ac:dyDescent="0.3">
      <c r="K2580" s="287">
        <v>8</v>
      </c>
      <c r="L2580" t="str">
        <v>63-SPRUM-07000050</v>
      </c>
      <c r="M2580" t="str">
        <v>Independent</v>
      </c>
      <c r="N2580" t="str">
        <v>RUM</v>
      </c>
      <c r="O2580" t="str">
        <v>Matusalem</v>
      </c>
      <c r="P2580" t="str">
        <v>MAT</v>
      </c>
      <c r="Q2580" t="str">
        <v>Matusalem Platino Rum</v>
      </c>
      <c r="R2580" t="str">
        <v>700ml</v>
      </c>
      <c r="S2580">
        <v>6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</row>
    <row r="2581" spans="11:30" x14ac:dyDescent="0.3">
      <c r="K2581" s="287">
        <v>8</v>
      </c>
      <c r="L2581" t="str">
        <v>63-SPRUM-07000053</v>
      </c>
      <c r="M2581" t="str">
        <v>Independent</v>
      </c>
      <c r="N2581" t="str">
        <v>RUM</v>
      </c>
      <c r="O2581" t="str">
        <v>Matusalem</v>
      </c>
      <c r="P2581" t="str">
        <v>MAT</v>
      </c>
      <c r="Q2581" t="str">
        <v>Matusalem Solera 7 Rum</v>
      </c>
      <c r="R2581" t="str">
        <v>700ml</v>
      </c>
      <c r="S2581">
        <v>6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</row>
    <row r="2582" spans="11:30" x14ac:dyDescent="0.3">
      <c r="K2582" s="287">
        <v>8</v>
      </c>
      <c r="L2582" t="str">
        <v>63-SPRUM-07000055</v>
      </c>
      <c r="M2582" t="str">
        <v>Independent</v>
      </c>
      <c r="N2582" t="str">
        <v>RUM</v>
      </c>
      <c r="O2582" t="str">
        <v>Matusalem</v>
      </c>
      <c r="P2582" t="str">
        <v>MAT</v>
      </c>
      <c r="Q2582" t="str">
        <v>Matusalem Gran Reserva 15 Rum</v>
      </c>
      <c r="R2582" t="str">
        <v>700ml</v>
      </c>
      <c r="S2582">
        <v>6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</row>
    <row r="2583" spans="11:30" x14ac:dyDescent="0.3">
      <c r="K2583" s="287">
        <v>8</v>
      </c>
      <c r="L2583" t="str">
        <v>63-SPRUM-07000052</v>
      </c>
      <c r="M2583" t="str">
        <v>Independent</v>
      </c>
      <c r="N2583" t="str">
        <v>RUM</v>
      </c>
      <c r="O2583" t="str">
        <v>Matusalem</v>
      </c>
      <c r="P2583" t="str">
        <v>MAT</v>
      </c>
      <c r="Q2583" t="str">
        <v>Matusalem Gran Reserva 23 Rum</v>
      </c>
      <c r="R2583" t="str">
        <v>700ml</v>
      </c>
      <c r="S2583">
        <v>3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</row>
    <row r="2584" spans="11:30" x14ac:dyDescent="0.3">
      <c r="K2584" s="287">
        <v>8</v>
      </c>
      <c r="L2584" t="str">
        <v>63-SPRUM-07010055</v>
      </c>
      <c r="M2584" t="str">
        <v>Independent</v>
      </c>
      <c r="N2584" t="str">
        <v>RUM</v>
      </c>
      <c r="O2584" t="str">
        <v>Matusalem</v>
      </c>
      <c r="P2584" t="str">
        <v>MAT</v>
      </c>
      <c r="Q2584" t="str">
        <v>Matusalem Gran Reserva Lefebre Rum</v>
      </c>
      <c r="R2584" t="str">
        <v>700ml</v>
      </c>
      <c r="S2584">
        <v>3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</row>
    <row r="2585" spans="11:30" x14ac:dyDescent="0.3">
      <c r="K2585" s="287">
        <v>8</v>
      </c>
      <c r="L2585" t="str">
        <v>63-SPRUM-07000057</v>
      </c>
      <c r="M2585" t="str">
        <v>Independent</v>
      </c>
      <c r="N2585" t="str">
        <v>RUM</v>
      </c>
      <c r="O2585" t="str">
        <v>Matusalem</v>
      </c>
      <c r="P2585" t="str">
        <v>MAT</v>
      </c>
      <c r="Q2585" t="str">
        <v>Matusalem Insolito Rum</v>
      </c>
      <c r="R2585" t="str">
        <v>700ml</v>
      </c>
      <c r="S2585">
        <v>3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</row>
    <row r="2586" spans="11:30" x14ac:dyDescent="0.3">
      <c r="K2586" s="287">
        <v>8</v>
      </c>
      <c r="L2586" t="str">
        <v>24-SPBRA-03758190</v>
      </c>
      <c r="M2586" t="str">
        <v>RC</v>
      </c>
      <c r="N2586" t="str">
        <v>Brandy and Cognac</v>
      </c>
      <c r="O2586" t="str">
        <v>Remy</v>
      </c>
      <c r="P2586" t="str">
        <v>RMM</v>
      </c>
      <c r="Q2586" t="str">
        <v>Remy Martin VSOP 375ml</v>
      </c>
      <c r="R2586" t="str">
        <v>375ml</v>
      </c>
      <c r="S2586">
        <v>12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</row>
    <row r="2587" spans="11:30" x14ac:dyDescent="0.3">
      <c r="K2587" s="287">
        <v>8</v>
      </c>
      <c r="L2587" t="str">
        <v>24-SPBRA-07000427</v>
      </c>
      <c r="M2587" t="str">
        <v>RC</v>
      </c>
      <c r="N2587" t="str">
        <v>Brandy and Cognac</v>
      </c>
      <c r="O2587" t="str">
        <v>Remy</v>
      </c>
      <c r="P2587" t="str">
        <v>RMM</v>
      </c>
      <c r="Q2587" t="str">
        <v>Remy Martin VSOP 700ml</v>
      </c>
      <c r="R2587" t="str">
        <v>700ml</v>
      </c>
      <c r="S2587">
        <v>12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</row>
    <row r="2588" spans="11:30" x14ac:dyDescent="0.3">
      <c r="K2588" s="287">
        <v>8</v>
      </c>
      <c r="L2588" t="str">
        <v>24-SPBRA-07004581</v>
      </c>
      <c r="M2588" t="str">
        <v>RC</v>
      </c>
      <c r="N2588" t="str">
        <v>Brandy and Cognac</v>
      </c>
      <c r="O2588" t="str">
        <v>Remy</v>
      </c>
      <c r="P2588" t="str">
        <v>RMM</v>
      </c>
      <c r="Q2588" t="str">
        <v>Remy Martin XO 700ml</v>
      </c>
      <c r="R2588" t="str">
        <v>700ml</v>
      </c>
      <c r="S2588">
        <v>12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</row>
    <row r="2589" spans="11:30" x14ac:dyDescent="0.3">
      <c r="K2589" s="287">
        <v>8</v>
      </c>
      <c r="L2589" t="str">
        <v>24-SPBRA-07002463</v>
      </c>
      <c r="M2589" t="str">
        <v>RC</v>
      </c>
      <c r="N2589" t="str">
        <v>Brandy and Cognac</v>
      </c>
      <c r="O2589" t="str">
        <v>Remy</v>
      </c>
      <c r="P2589" t="str">
        <v>RMM</v>
      </c>
      <c r="Q2589" t="str">
        <v>Remy Martin XO Night 700ml</v>
      </c>
      <c r="R2589" t="str">
        <v>700ml</v>
      </c>
      <c r="S2589">
        <v>12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</row>
    <row r="2590" spans="11:30" x14ac:dyDescent="0.3">
      <c r="K2590" s="287">
        <v>8</v>
      </c>
      <c r="L2590" t="str">
        <v>24-SPBRA-07005366</v>
      </c>
      <c r="M2590" t="str">
        <v>RC</v>
      </c>
      <c r="N2590" t="str">
        <v>Brandy and Cognac</v>
      </c>
      <c r="O2590" t="str">
        <v>Remy</v>
      </c>
      <c r="P2590" t="str">
        <v>RMM</v>
      </c>
      <c r="Q2590" t="str">
        <v>Remy Martin 1738</v>
      </c>
      <c r="R2590" t="str">
        <v>700ml</v>
      </c>
      <c r="S2590">
        <v>12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</row>
    <row r="2591" spans="11:30" x14ac:dyDescent="0.3">
      <c r="K2591" s="287">
        <v>8</v>
      </c>
      <c r="L2591" t="str">
        <v>27-SPBRA-07007452</v>
      </c>
      <c r="M2591" t="str">
        <v>RC</v>
      </c>
      <c r="N2591" t="str">
        <v>Brandy and Cognac</v>
      </c>
      <c r="O2591" t="str">
        <v>LOUIS XIII</v>
      </c>
      <c r="P2591" t="str">
        <v>RMM</v>
      </c>
      <c r="Q2591" t="str">
        <v>Remy Martin Louis XIII 700ml</v>
      </c>
      <c r="R2591" t="str">
        <v>700ml</v>
      </c>
      <c r="S2591">
        <v>3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</row>
    <row r="2592" spans="11:30" x14ac:dyDescent="0.3">
      <c r="K2592" s="287">
        <v>8</v>
      </c>
      <c r="L2592" t="str">
        <v>27-SPBRA-15008565</v>
      </c>
      <c r="M2592" t="str">
        <v>RC</v>
      </c>
      <c r="N2592" t="str">
        <v>Brandy and Cognac</v>
      </c>
      <c r="O2592" t="str">
        <v>LOUIS XIII</v>
      </c>
      <c r="P2592" t="str">
        <v>RMM</v>
      </c>
      <c r="Q2592" t="str">
        <v>Louis XIII Magnum 1.5L</v>
      </c>
      <c r="R2592" t="str">
        <v>1500ml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</row>
    <row r="2593" spans="11:30" x14ac:dyDescent="0.3">
      <c r="K2593" s="287">
        <v>8</v>
      </c>
      <c r="L2593" t="str">
        <v>27-SPBRA-30008169</v>
      </c>
      <c r="M2593" t="str">
        <v>RC</v>
      </c>
      <c r="N2593" t="str">
        <v>Brandy and Cognac</v>
      </c>
      <c r="O2593" t="str">
        <v>LOUIS XIII</v>
      </c>
      <c r="P2593" t="str">
        <v>RMM</v>
      </c>
      <c r="Q2593" t="str">
        <v>Louis XIII Decanter Jeroboam 3L</v>
      </c>
      <c r="R2593" t="str">
        <v>3000ml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</row>
    <row r="2594" spans="11:30" x14ac:dyDescent="0.3">
      <c r="K2594" s="287">
        <v>8</v>
      </c>
      <c r="L2594" t="str">
        <v>27-SPBRA-60000155</v>
      </c>
      <c r="M2594" t="str">
        <v>RC</v>
      </c>
      <c r="N2594" t="str">
        <v>Brandy and Cognac</v>
      </c>
      <c r="O2594" t="str">
        <v>LOUIS XIII</v>
      </c>
      <c r="P2594" t="str">
        <v>RMM</v>
      </c>
      <c r="Q2594" t="str">
        <v>Louis XIII Mathusalem 6L</v>
      </c>
      <c r="R2594" t="str">
        <v>6000ml</v>
      </c>
      <c r="S2594">
        <v>1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</row>
    <row r="2595" spans="11:30" x14ac:dyDescent="0.3">
      <c r="K2595" s="287">
        <v>8</v>
      </c>
      <c r="L2595" t="str">
        <v>26-SPBRA-07002153</v>
      </c>
      <c r="M2595" t="str">
        <v>RC</v>
      </c>
      <c r="N2595" t="str">
        <v>Brandy and Cognac</v>
      </c>
      <c r="O2595" t="str">
        <v>St Remy</v>
      </c>
      <c r="P2595" t="str">
        <v>RMM</v>
      </c>
      <c r="Q2595" t="str">
        <v>St Remy VSOP</v>
      </c>
      <c r="R2595" t="str">
        <v>700ml</v>
      </c>
      <c r="S2595">
        <v>12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</row>
    <row r="2596" spans="11:30" x14ac:dyDescent="0.3">
      <c r="K2596" s="287">
        <v>8</v>
      </c>
      <c r="L2596" t="str">
        <v>26-SPBRA-07002603</v>
      </c>
      <c r="M2596" t="str">
        <v>RC</v>
      </c>
      <c r="N2596" t="str">
        <v>Brandy and Cognac</v>
      </c>
      <c r="O2596" t="str">
        <v>St Remy</v>
      </c>
      <c r="P2596" t="str">
        <v>RMM</v>
      </c>
      <c r="Q2596" t="str">
        <v>St Remy XO</v>
      </c>
      <c r="R2596" t="str">
        <v>700ml</v>
      </c>
      <c r="S2596">
        <v>12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</row>
    <row r="2597" spans="11:30" x14ac:dyDescent="0.3">
      <c r="K2597" s="287">
        <v>8</v>
      </c>
      <c r="L2597" t="str">
        <v>01-SPVOD-07008530</v>
      </c>
      <c r="M2597" t="str">
        <v>Lucas Bols</v>
      </c>
      <c r="N2597" t="str">
        <v>Vodka</v>
      </c>
      <c r="O2597" t="str">
        <v>Bols Vodka</v>
      </c>
      <c r="P2597" t="str">
        <v>BLV</v>
      </c>
      <c r="Q2597" t="str">
        <v>Bols Vodka 700ml</v>
      </c>
      <c r="R2597" t="str">
        <v>700ml</v>
      </c>
      <c r="S2597">
        <v>12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</row>
    <row r="2598" spans="11:30" x14ac:dyDescent="0.3">
      <c r="K2598" s="287">
        <v>8</v>
      </c>
      <c r="L2598" t="str">
        <v>01-SPVOD-10008547</v>
      </c>
      <c r="M2598" t="str">
        <v>Lucas Bols</v>
      </c>
      <c r="N2598" t="str">
        <v>Vodka</v>
      </c>
      <c r="O2598" t="str">
        <v>Bols Vodka</v>
      </c>
      <c r="P2598" t="str">
        <v>BLV</v>
      </c>
      <c r="Q2598" t="str">
        <v>Bols Vodka 1L</v>
      </c>
      <c r="R2598" t="str">
        <v>1000ml</v>
      </c>
      <c r="S2598">
        <v>6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</row>
    <row r="2599" spans="11:30" x14ac:dyDescent="0.3">
      <c r="K2599" s="287">
        <v>8</v>
      </c>
      <c r="L2599" t="str">
        <v>34-SPVOD-01808261</v>
      </c>
      <c r="M2599" t="str">
        <v>Campari</v>
      </c>
      <c r="N2599" t="str">
        <v>Vodka</v>
      </c>
      <c r="O2599" t="str">
        <v>Skyy</v>
      </c>
      <c r="P2599" t="str">
        <v>SKY</v>
      </c>
      <c r="Q2599" t="str">
        <v>Skyy 180ml</v>
      </c>
      <c r="R2599" t="str">
        <v>180ml</v>
      </c>
      <c r="S2599">
        <v>12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</row>
    <row r="2600" spans="11:30" x14ac:dyDescent="0.3">
      <c r="K2600" s="287">
        <v>8</v>
      </c>
      <c r="L2600" t="str">
        <v>34-SPVOD-07507004</v>
      </c>
      <c r="M2600" t="str">
        <v>Campari</v>
      </c>
      <c r="N2600" t="str">
        <v>Vodka</v>
      </c>
      <c r="O2600" t="str">
        <v>Skyy</v>
      </c>
      <c r="P2600" t="str">
        <v>SKY</v>
      </c>
      <c r="Q2600" t="str">
        <v>Skyy 750ml</v>
      </c>
      <c r="R2600" t="str">
        <v>750ml</v>
      </c>
      <c r="S2600">
        <v>12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</row>
    <row r="2601" spans="11:30" x14ac:dyDescent="0.3">
      <c r="K2601" s="287">
        <v>8</v>
      </c>
      <c r="L2601" t="str">
        <v>34-SPVOD-10001002</v>
      </c>
      <c r="M2601" t="str">
        <v>Campari</v>
      </c>
      <c r="N2601" t="str">
        <v>Vodka</v>
      </c>
      <c r="O2601" t="str">
        <v>Skyy</v>
      </c>
      <c r="P2601" t="str">
        <v>SKY</v>
      </c>
      <c r="Q2601" t="str">
        <v>Skyy 1L</v>
      </c>
      <c r="R2601" t="str">
        <v>1000ml</v>
      </c>
      <c r="S2601">
        <v>12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</row>
    <row r="2602" spans="11:30" x14ac:dyDescent="0.3">
      <c r="K2602" s="287">
        <v>8</v>
      </c>
      <c r="L2602" t="str">
        <v>34-SPVOD-07017004</v>
      </c>
      <c r="M2602" t="str">
        <v>Campari</v>
      </c>
      <c r="N2602" t="str">
        <v>Vodka</v>
      </c>
      <c r="O2602" t="str">
        <v>Skyy</v>
      </c>
      <c r="P2602" t="str">
        <v>SKY</v>
      </c>
      <c r="Q2602" t="str">
        <v>Skyy Neptune</v>
      </c>
      <c r="R2602" t="str">
        <v>700ml</v>
      </c>
      <c r="S2602">
        <v>12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</row>
    <row r="2603" spans="11:30" x14ac:dyDescent="0.3">
      <c r="K2603" s="287">
        <v>8</v>
      </c>
      <c r="L2603" t="str">
        <v>34-SPLIQ-07007012</v>
      </c>
      <c r="M2603" t="str">
        <v>Campari</v>
      </c>
      <c r="N2603" t="str">
        <v>Vodka</v>
      </c>
      <c r="O2603" t="str">
        <v>Skyy</v>
      </c>
      <c r="P2603" t="str">
        <v>SKY</v>
      </c>
      <c r="Q2603" t="str">
        <v>Skyy Citrus</v>
      </c>
      <c r="R2603" t="str">
        <v>700ml</v>
      </c>
      <c r="S2603">
        <v>6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</row>
    <row r="2604" spans="11:30" x14ac:dyDescent="0.3">
      <c r="K2604" s="287">
        <v>8</v>
      </c>
      <c r="L2604" t="str">
        <v>34-SPLIQ-07007036</v>
      </c>
      <c r="M2604" t="str">
        <v>Campari</v>
      </c>
      <c r="N2604" t="str">
        <v>Vodka</v>
      </c>
      <c r="O2604" t="str">
        <v>Skyy</v>
      </c>
      <c r="P2604" t="str">
        <v>SKY</v>
      </c>
      <c r="Q2604" t="str">
        <v>Skyy Raspberry</v>
      </c>
      <c r="R2604" t="str">
        <v>700ml</v>
      </c>
      <c r="S2604">
        <v>6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</row>
    <row r="2605" spans="11:30" x14ac:dyDescent="0.3">
      <c r="K2605" s="287">
        <v>8</v>
      </c>
      <c r="L2605" t="str">
        <v>34-SPLIQ-07007050</v>
      </c>
      <c r="M2605" t="str">
        <v>Campari</v>
      </c>
      <c r="N2605" t="str">
        <v>Vodka</v>
      </c>
      <c r="O2605" t="str">
        <v>Skyy</v>
      </c>
      <c r="P2605" t="str">
        <v>SKY</v>
      </c>
      <c r="Q2605" t="str">
        <v>Skyy Passionfruit</v>
      </c>
      <c r="R2605" t="str">
        <v>700ml</v>
      </c>
      <c r="S2605">
        <v>6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</row>
    <row r="2606" spans="11:30" x14ac:dyDescent="0.3">
      <c r="K2606" s="287">
        <v>8</v>
      </c>
      <c r="L2606" t="str">
        <v>34-SPVOD-07001021</v>
      </c>
      <c r="M2606" t="str">
        <v>Campari</v>
      </c>
      <c r="N2606" t="str">
        <v>Vodka</v>
      </c>
      <c r="O2606" t="str">
        <v>Skyy</v>
      </c>
      <c r="P2606" t="str">
        <v>SKY</v>
      </c>
      <c r="Q2606" t="str">
        <v>Skyy 90 Luxury</v>
      </c>
      <c r="R2606" t="str">
        <v>700ml</v>
      </c>
      <c r="S2606">
        <v>6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</row>
    <row r="2607" spans="11:30" x14ac:dyDescent="0.3">
      <c r="K2607" s="287">
        <v>8</v>
      </c>
      <c r="L2607" t="str">
        <v>65-SPVOD-07507828</v>
      </c>
      <c r="M2607" t="str">
        <v>Proximo</v>
      </c>
      <c r="N2607" t="str">
        <v>Vodka</v>
      </c>
      <c r="O2607" t="str">
        <v>Hangar</v>
      </c>
      <c r="P2607" t="str">
        <v>HG1</v>
      </c>
      <c r="Q2607" t="str">
        <v>Hangar 1 Straight Vodka</v>
      </c>
      <c r="R2607" t="str">
        <v>750ml</v>
      </c>
      <c r="S2607">
        <v>12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</row>
    <row r="2608" spans="11:30" x14ac:dyDescent="0.3">
      <c r="K2608" s="287">
        <v>8</v>
      </c>
      <c r="L2608" t="str">
        <v>65-SPVOD-07507842</v>
      </c>
      <c r="M2608" t="str">
        <v>Proximo</v>
      </c>
      <c r="N2608" t="str">
        <v>Vodka</v>
      </c>
      <c r="O2608" t="str">
        <v>Hangar</v>
      </c>
      <c r="P2608" t="str">
        <v>HG1</v>
      </c>
      <c r="Q2608" t="str">
        <v>Hangar 1 Buddha'S Hand Citron Vodka</v>
      </c>
      <c r="R2608" t="str">
        <v>750ml</v>
      </c>
      <c r="S2608">
        <v>12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</row>
    <row r="2609" spans="11:30" x14ac:dyDescent="0.3">
      <c r="K2609" s="287">
        <v>8</v>
      </c>
      <c r="L2609" t="str">
        <v>65-SPVOD-07507866</v>
      </c>
      <c r="M2609" t="str">
        <v>Proximo</v>
      </c>
      <c r="N2609" t="str">
        <v>Vodka</v>
      </c>
      <c r="O2609" t="str">
        <v>Hangar</v>
      </c>
      <c r="P2609" t="str">
        <v>HG1</v>
      </c>
      <c r="Q2609" t="str">
        <v>Hangar 1 Mandarin Blossom Vodka</v>
      </c>
      <c r="R2609" t="str">
        <v>750ml</v>
      </c>
      <c r="S2609">
        <v>12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</row>
    <row r="2610" spans="11:30" x14ac:dyDescent="0.3">
      <c r="K2610" s="287">
        <v>8</v>
      </c>
      <c r="L2610" t="str">
        <v>65-SPVOD-07507361</v>
      </c>
      <c r="M2610" t="str">
        <v>Proximo</v>
      </c>
      <c r="N2610" t="str">
        <v>Vodka</v>
      </c>
      <c r="O2610" t="str">
        <v>Hangar</v>
      </c>
      <c r="P2610" t="str">
        <v>HG1</v>
      </c>
      <c r="Q2610" t="str">
        <v>Hangar 1 Rose Vodka</v>
      </c>
      <c r="R2610" t="str">
        <v>750ml</v>
      </c>
      <c r="S2610">
        <v>12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</row>
    <row r="2611" spans="11:30" x14ac:dyDescent="0.3">
      <c r="K2611" s="287">
        <v>8</v>
      </c>
      <c r="L2611" t="str">
        <v>48-SPVOD-02000045</v>
      </c>
      <c r="M2611" t="str">
        <v>Independent</v>
      </c>
      <c r="N2611" t="str">
        <v>Vodka</v>
      </c>
      <c r="O2611" t="str">
        <v>Tito's</v>
      </c>
      <c r="P2611" t="str">
        <v>TTO</v>
      </c>
      <c r="Q2611" t="str">
        <v>Tito's Vodka 200ml</v>
      </c>
      <c r="R2611" t="str">
        <v>200ml</v>
      </c>
      <c r="S2611">
        <v>24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</row>
    <row r="2612" spans="11:30" x14ac:dyDescent="0.3">
      <c r="K2612" s="287">
        <v>8</v>
      </c>
      <c r="L2612" t="str">
        <v>48-SPVOD-07500027</v>
      </c>
      <c r="M2612" t="str">
        <v>Independent</v>
      </c>
      <c r="N2612" t="str">
        <v>Vodka</v>
      </c>
      <c r="O2612" t="str">
        <v>Tito's</v>
      </c>
      <c r="P2612" t="str">
        <v>TTO</v>
      </c>
      <c r="Q2612" t="str">
        <v>Tito's Vodka 750ml</v>
      </c>
      <c r="R2612" t="str">
        <v>750ml</v>
      </c>
      <c r="S2612">
        <v>12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</row>
    <row r="2613" spans="11:30" x14ac:dyDescent="0.3">
      <c r="K2613" s="287">
        <v>8</v>
      </c>
      <c r="L2613" t="str">
        <v>48-SPVOD-10000010</v>
      </c>
      <c r="M2613" t="str">
        <v>Independent</v>
      </c>
      <c r="N2613" t="str">
        <v>Vodka</v>
      </c>
      <c r="O2613" t="str">
        <v>Tito's</v>
      </c>
      <c r="P2613" t="str">
        <v>TTO</v>
      </c>
      <c r="Q2613" t="str">
        <v>Tito's Vodka 1L</v>
      </c>
      <c r="R2613" t="str">
        <v>1000ml</v>
      </c>
      <c r="S2613">
        <v>12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</row>
    <row r="2614" spans="11:30" x14ac:dyDescent="0.3">
      <c r="K2614" s="287">
        <v>8</v>
      </c>
      <c r="L2614" t="str">
        <v>48-SPVOD-17500034</v>
      </c>
      <c r="M2614" t="str">
        <v>Independent</v>
      </c>
      <c r="N2614" t="str">
        <v>Vodka</v>
      </c>
      <c r="O2614" t="str">
        <v>Tito's</v>
      </c>
      <c r="P2614" t="str">
        <v>TTO</v>
      </c>
      <c r="Q2614" t="str">
        <v>Tito's Vodka 1.75L</v>
      </c>
      <c r="R2614" t="str">
        <v>1750ml</v>
      </c>
      <c r="S2614">
        <v>6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</row>
    <row r="2615" spans="11:30" x14ac:dyDescent="0.3">
      <c r="K2615" s="287">
        <v>8</v>
      </c>
      <c r="L2615" t="str">
        <v>01-SPGIN-07003727</v>
      </c>
      <c r="M2615" t="str">
        <v>Lucas Bols</v>
      </c>
      <c r="N2615" t="str">
        <v>GIN</v>
      </c>
      <c r="O2615" t="str">
        <v>Bols Gin</v>
      </c>
      <c r="P2615" t="str">
        <v>SVT</v>
      </c>
      <c r="Q2615" t="str">
        <v>Bols Silvertop Dutch</v>
      </c>
      <c r="R2615" t="str">
        <v>700ml</v>
      </c>
      <c r="S2615">
        <v>6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</row>
    <row r="2616" spans="11:30" x14ac:dyDescent="0.3">
      <c r="K2616" s="287">
        <v>8</v>
      </c>
      <c r="L2616" t="str">
        <v>33-SPGIN-07507509</v>
      </c>
      <c r="M2616" t="str">
        <v>Campari</v>
      </c>
      <c r="N2616" t="str">
        <v>GIN</v>
      </c>
      <c r="O2616" t="str">
        <v>Bulldog</v>
      </c>
      <c r="P2616" t="str">
        <v>BUL</v>
      </c>
      <c r="Q2616" t="str">
        <v>Bulldog London Dry 750ml</v>
      </c>
      <c r="R2616" t="str">
        <v>750ml</v>
      </c>
      <c r="S2616">
        <v>6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</row>
    <row r="2617" spans="11:30" x14ac:dyDescent="0.3">
      <c r="K2617" s="287">
        <v>8</v>
      </c>
      <c r="L2617" t="str">
        <v>33-SPGIN-10002048</v>
      </c>
      <c r="M2617" t="str">
        <v>Campari</v>
      </c>
      <c r="N2617" t="str">
        <v>GIN</v>
      </c>
      <c r="O2617" t="str">
        <v>Bulldog</v>
      </c>
      <c r="P2617" t="str">
        <v>BUL</v>
      </c>
      <c r="Q2617" t="str">
        <v>Bulldog London Dry 1L</v>
      </c>
      <c r="R2617" t="str">
        <v>1000ml</v>
      </c>
      <c r="S2617">
        <v>6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</row>
    <row r="2618" spans="11:30" x14ac:dyDescent="0.3">
      <c r="K2618" s="287">
        <v>8</v>
      </c>
      <c r="L2618" t="str">
        <v>59-SPGIN-10000065</v>
      </c>
      <c r="M2618" t="str">
        <v>Campari</v>
      </c>
      <c r="N2618" t="str">
        <v>GIN</v>
      </c>
      <c r="O2618" t="str">
        <v>Bickens</v>
      </c>
      <c r="P2618" t="str">
        <v>BIC</v>
      </c>
      <c r="Q2618" t="str">
        <v>Bickens London Dry Gin</v>
      </c>
      <c r="R2618" t="str">
        <v>1000ml</v>
      </c>
      <c r="S2618">
        <v>6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</row>
    <row r="2619" spans="11:30" x14ac:dyDescent="0.3">
      <c r="K2619" s="287">
        <v>8</v>
      </c>
      <c r="L2619" t="str">
        <v>22-SPGIN-07000693</v>
      </c>
      <c r="M2619" t="str">
        <v>Proximo</v>
      </c>
      <c r="N2619" t="str">
        <v>GIN</v>
      </c>
      <c r="O2619" t="str">
        <v>Boodles</v>
      </c>
      <c r="P2619" t="str">
        <v>BOD</v>
      </c>
      <c r="Q2619" t="str">
        <v>Boodles London Dry</v>
      </c>
      <c r="R2619" t="str">
        <v>700ml</v>
      </c>
      <c r="S2619">
        <v>6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</row>
    <row r="2620" spans="11:30" x14ac:dyDescent="0.3">
      <c r="K2620" s="287">
        <v>8</v>
      </c>
      <c r="L2620" t="str">
        <v>13-SPGIN-07006017</v>
      </c>
      <c r="M2620" t="str">
        <v>TEG</v>
      </c>
      <c r="N2620" t="str">
        <v>GIN</v>
      </c>
      <c r="O2620" t="str">
        <v>No.3 London Dry</v>
      </c>
      <c r="P2620" t="str">
        <v>NO3</v>
      </c>
      <c r="Q2620" t="str">
        <v>No.3 London Dry</v>
      </c>
      <c r="R2620" t="str">
        <v>700ml</v>
      </c>
      <c r="S2620">
        <v>6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</row>
    <row r="2621" spans="11:30" x14ac:dyDescent="0.3">
      <c r="K2621" s="287">
        <v>8</v>
      </c>
      <c r="L2621" t="str">
        <v>03-SPGIN-07006598</v>
      </c>
      <c r="M2621" t="str">
        <v>Lucas Bols</v>
      </c>
      <c r="N2621" t="str">
        <v>GIN</v>
      </c>
      <c r="O2621" t="str">
        <v>Damrak</v>
      </c>
      <c r="P2621" t="str">
        <v>DAM</v>
      </c>
      <c r="Q2621" t="str">
        <v>Damrak Dutch</v>
      </c>
      <c r="R2621" t="str">
        <v>700ml</v>
      </c>
      <c r="S2621">
        <v>6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</row>
    <row r="2622" spans="11:30" x14ac:dyDescent="0.3">
      <c r="K2622" s="287">
        <v>8</v>
      </c>
      <c r="L2622" t="str">
        <v>01-SPGIN-07008005</v>
      </c>
      <c r="M2622" t="str">
        <v>Lucas Bols</v>
      </c>
      <c r="N2622" t="str">
        <v>GIN</v>
      </c>
      <c r="O2622" t="str">
        <v>Bols Gin</v>
      </c>
      <c r="P2622" t="str">
        <v>BLG</v>
      </c>
      <c r="Q2622" t="str">
        <v>Bols Dutch Genever</v>
      </c>
      <c r="R2622" t="str">
        <v>700ml</v>
      </c>
      <c r="S2622">
        <v>6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</row>
    <row r="2623" spans="11:30" x14ac:dyDescent="0.3">
      <c r="K2623" s="287">
        <v>8</v>
      </c>
      <c r="L2623" t="str">
        <v>03-SPGIN-07504125</v>
      </c>
      <c r="M2623" t="str">
        <v>Lucas Bols</v>
      </c>
      <c r="N2623" t="str">
        <v>GIN</v>
      </c>
      <c r="O2623" t="str">
        <v>Henkes</v>
      </c>
      <c r="P2623" t="str">
        <v>HEK</v>
      </c>
      <c r="Q2623" t="str">
        <v>Henkes Gin</v>
      </c>
      <c r="R2623" t="str">
        <v>750ml</v>
      </c>
      <c r="S2623">
        <v>6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</row>
    <row r="2624" spans="11:30" x14ac:dyDescent="0.3">
      <c r="K2624" s="287">
        <v>8</v>
      </c>
      <c r="L2624" t="str">
        <v>29-SPGIN-07000602</v>
      </c>
      <c r="M2624" t="str">
        <v>RC</v>
      </c>
      <c r="N2624" t="str">
        <v>GIN</v>
      </c>
      <c r="O2624" t="str">
        <v>Botanist</v>
      </c>
      <c r="P2624" t="str">
        <v>BOT</v>
      </c>
      <c r="Q2624" t="str">
        <v>The Botanist Islay Scotland</v>
      </c>
      <c r="R2624" t="str">
        <v>700ml</v>
      </c>
      <c r="S2624">
        <v>6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</row>
    <row r="2625" spans="11:30" x14ac:dyDescent="0.3">
      <c r="K2625" s="287">
        <v>8</v>
      </c>
      <c r="L2625" t="str">
        <v>29-SPGIN-07008423</v>
      </c>
      <c r="M2625" t="str">
        <v>RC</v>
      </c>
      <c r="N2625" t="str">
        <v>GIN</v>
      </c>
      <c r="O2625" t="str">
        <v>Botanist</v>
      </c>
      <c r="P2625" t="str">
        <v>BOT</v>
      </c>
      <c r="Q2625" t="str">
        <v>The Botanist Islay Cask Rested Gin</v>
      </c>
      <c r="R2625" t="str">
        <v>700ml</v>
      </c>
      <c r="S2625">
        <v>6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</row>
    <row r="2626" spans="11:30" x14ac:dyDescent="0.3">
      <c r="K2626" s="287">
        <v>8</v>
      </c>
      <c r="L2626" t="str">
        <v>29-SPGIN-07008683</v>
      </c>
      <c r="M2626" t="str">
        <v>RC</v>
      </c>
      <c r="N2626" t="str">
        <v>GIN</v>
      </c>
      <c r="O2626" t="str">
        <v>Botanist</v>
      </c>
      <c r="P2626" t="str">
        <v>BOT</v>
      </c>
      <c r="Q2626" t="str">
        <v>The Botanist Islay Cask Aged Gin</v>
      </c>
      <c r="R2626" t="str">
        <v>700ml</v>
      </c>
      <c r="S2626">
        <v>6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</row>
    <row r="2627" spans="11:30" x14ac:dyDescent="0.3">
      <c r="K2627" s="287">
        <v>8</v>
      </c>
      <c r="L2627" t="str">
        <v>16-SPGIN-07000194</v>
      </c>
      <c r="M2627" t="str">
        <v>Independent</v>
      </c>
      <c r="N2627" t="str">
        <v>GIN</v>
      </c>
      <c r="O2627" t="str">
        <v>Four Pillars</v>
      </c>
      <c r="P2627" t="str">
        <v>FPL</v>
      </c>
      <c r="Q2627" t="str">
        <v>Four Pillars Rare Dry Australian</v>
      </c>
      <c r="R2627" t="str">
        <v>700ml</v>
      </c>
      <c r="S2627">
        <v>6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</row>
    <row r="2628" spans="11:30" x14ac:dyDescent="0.3">
      <c r="K2628" s="287">
        <v>8</v>
      </c>
      <c r="L2628" t="str">
        <v>16-SPGIN-07001741</v>
      </c>
      <c r="M2628" t="str">
        <v>Independent</v>
      </c>
      <c r="N2628" t="str">
        <v>GIN</v>
      </c>
      <c r="O2628" t="str">
        <v>Four Pillars</v>
      </c>
      <c r="P2628" t="str">
        <v>FPL</v>
      </c>
      <c r="Q2628" t="str">
        <v>Four Pillars Fresh Yuzu</v>
      </c>
      <c r="R2628" t="str">
        <v>700ml</v>
      </c>
      <c r="S2628">
        <v>6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</row>
    <row r="2629" spans="11:30" x14ac:dyDescent="0.3">
      <c r="K2629" s="287">
        <v>8</v>
      </c>
      <c r="L2629" t="str">
        <v>16-SPGIN-07000256</v>
      </c>
      <c r="M2629" t="str">
        <v>Independent</v>
      </c>
      <c r="N2629" t="str">
        <v>GIN</v>
      </c>
      <c r="O2629" t="str">
        <v>Four Pillars</v>
      </c>
      <c r="P2629" t="str">
        <v>FPL</v>
      </c>
      <c r="Q2629" t="str">
        <v>Four Pillars Bloody Shiraz Australian</v>
      </c>
      <c r="R2629" t="str">
        <v>700ml</v>
      </c>
      <c r="S2629">
        <v>6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</row>
    <row r="2630" spans="11:30" x14ac:dyDescent="0.3">
      <c r="K2630" s="287">
        <v>8</v>
      </c>
      <c r="L2630" t="str">
        <v>16-SPGIN-07000263</v>
      </c>
      <c r="M2630" t="str">
        <v>Independent</v>
      </c>
      <c r="N2630" t="str">
        <v>GIN</v>
      </c>
      <c r="O2630" t="str">
        <v>Four Pillars</v>
      </c>
      <c r="P2630" t="str">
        <v>FPL</v>
      </c>
      <c r="Q2630" t="str">
        <v>Four Pillars Spiced Negroni Australian</v>
      </c>
      <c r="R2630" t="str">
        <v>700ml</v>
      </c>
      <c r="S2630">
        <v>6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</row>
    <row r="2631" spans="11:30" x14ac:dyDescent="0.3">
      <c r="K2631" s="287">
        <v>8</v>
      </c>
      <c r="L2631" t="str">
        <v>16-SPGIN-07000157</v>
      </c>
      <c r="M2631" t="str">
        <v>Independent</v>
      </c>
      <c r="N2631" t="str">
        <v>GIN</v>
      </c>
      <c r="O2631" t="str">
        <v>Four Pillars</v>
      </c>
      <c r="P2631" t="str">
        <v>FPL</v>
      </c>
      <c r="Q2631" t="str">
        <v>Four Pillars Barrel Aged Australian</v>
      </c>
      <c r="R2631" t="str">
        <v>700ml</v>
      </c>
      <c r="S2631">
        <v>6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</row>
    <row r="2632" spans="11:30" x14ac:dyDescent="0.3">
      <c r="K2632" s="287">
        <v>8</v>
      </c>
      <c r="L2632" t="str">
        <v>16-SPGIN-07000648</v>
      </c>
      <c r="M2632" t="str">
        <v>Independent</v>
      </c>
      <c r="N2632" t="str">
        <v>GIN</v>
      </c>
      <c r="O2632" t="str">
        <v>Four Pillars</v>
      </c>
      <c r="P2632" t="str">
        <v>FPL</v>
      </c>
      <c r="Q2632" t="str">
        <v>Four Pillars Navy Strength Australian</v>
      </c>
      <c r="R2632" t="str">
        <v>700ml</v>
      </c>
      <c r="S2632">
        <v>6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</row>
    <row r="2633" spans="11:30" x14ac:dyDescent="0.3">
      <c r="K2633" s="287">
        <v>8</v>
      </c>
      <c r="L2633" t="str">
        <v>16-SPGIN-07000348</v>
      </c>
      <c r="M2633" t="str">
        <v>Independent</v>
      </c>
      <c r="N2633" t="str">
        <v>GIN</v>
      </c>
      <c r="O2633" t="str">
        <v>Four Pillars</v>
      </c>
      <c r="P2633" t="str">
        <v>FPL</v>
      </c>
      <c r="Q2633" t="str">
        <v>Four Pillars Australian Christmas</v>
      </c>
      <c r="R2633" t="str">
        <v>700ml</v>
      </c>
      <c r="S2633">
        <v>6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</row>
    <row r="2634" spans="11:30" x14ac:dyDescent="0.3">
      <c r="K2634" s="287">
        <v>8</v>
      </c>
      <c r="L2634" t="str">
        <v>67-SPGIN-07007296</v>
      </c>
      <c r="M2634" t="str">
        <v>Independent</v>
      </c>
      <c r="N2634" t="str">
        <v>GIN</v>
      </c>
      <c r="O2634" t="str">
        <v>Lady Trieu</v>
      </c>
      <c r="P2634" t="str">
        <v>LDT</v>
      </c>
      <c r="Q2634" t="str">
        <v>Lady Trieu Contemporary Gin</v>
      </c>
      <c r="R2634" t="str">
        <v>700ml</v>
      </c>
      <c r="S2634">
        <v>6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</row>
    <row r="2635" spans="11:30" x14ac:dyDescent="0.3">
      <c r="K2635" s="287">
        <v>8</v>
      </c>
      <c r="L2635" t="str">
        <v>67-SPGIN-07007265</v>
      </c>
      <c r="M2635" t="str">
        <v>Independent</v>
      </c>
      <c r="N2635" t="str">
        <v>GIN</v>
      </c>
      <c r="O2635" t="str">
        <v>Lady Trieu</v>
      </c>
      <c r="P2635" t="str">
        <v>LDT</v>
      </c>
      <c r="Q2635" t="str">
        <v>Lady Trieu Dalat Flowerbomb Gin</v>
      </c>
      <c r="R2635" t="str">
        <v>700ml</v>
      </c>
      <c r="S2635">
        <v>6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</row>
    <row r="2636" spans="11:30" x14ac:dyDescent="0.3">
      <c r="K2636" s="287">
        <v>8</v>
      </c>
      <c r="L2636" t="str">
        <v>67-SPGIN-07007272</v>
      </c>
      <c r="M2636" t="str">
        <v>Independent</v>
      </c>
      <c r="N2636" t="str">
        <v>GIN</v>
      </c>
      <c r="O2636" t="str">
        <v>Lady Trieu</v>
      </c>
      <c r="P2636" t="str">
        <v>LDT</v>
      </c>
      <c r="Q2636" t="str">
        <v>Lady Trieu Hoi An Spice Road Gin</v>
      </c>
      <c r="R2636" t="str">
        <v>700ml</v>
      </c>
      <c r="S2636">
        <v>6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</row>
    <row r="2637" spans="11:30" x14ac:dyDescent="0.3">
      <c r="K2637" s="287">
        <v>8</v>
      </c>
      <c r="L2637" t="str">
        <v>67-SPGIN-02007163</v>
      </c>
      <c r="M2637" t="str">
        <v>Independent</v>
      </c>
      <c r="N2637" t="str">
        <v>GIN</v>
      </c>
      <c r="O2637" t="str">
        <v>Lady Trieu</v>
      </c>
      <c r="P2637" t="str">
        <v>LDT</v>
      </c>
      <c r="Q2637" t="str">
        <v>Lady Trieu Mekong Delta Dry Gin 200ml</v>
      </c>
      <c r="R2637" t="str">
        <v>200ml</v>
      </c>
      <c r="S2637">
        <v>12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</row>
    <row r="2638" spans="11:30" x14ac:dyDescent="0.3">
      <c r="K2638" s="287">
        <v>8</v>
      </c>
      <c r="L2638" t="str">
        <v>67-SPGIN-07007258</v>
      </c>
      <c r="M2638" t="str">
        <v>Independent</v>
      </c>
      <c r="N2638" t="str">
        <v>GIN</v>
      </c>
      <c r="O2638" t="str">
        <v>Lady Trieu</v>
      </c>
      <c r="P2638" t="str">
        <v>LDT</v>
      </c>
      <c r="Q2638" t="str">
        <v>Lady Trieu Mekong Delta Dry Gin</v>
      </c>
      <c r="R2638" t="str">
        <v>700ml</v>
      </c>
      <c r="S2638">
        <v>6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</row>
    <row r="2639" spans="11:30" x14ac:dyDescent="0.3">
      <c r="K2639" s="287">
        <v>8</v>
      </c>
      <c r="L2639" t="str">
        <v>67-SPGIN-07007289</v>
      </c>
      <c r="M2639" t="str">
        <v>Independent</v>
      </c>
      <c r="N2639" t="str">
        <v>GIN</v>
      </c>
      <c r="O2639" t="str">
        <v>Lady Trieu</v>
      </c>
      <c r="P2639" t="str">
        <v>LDT</v>
      </c>
      <c r="Q2639" t="str">
        <v>Lady Trieu Sapa Citrus Tea Gin</v>
      </c>
      <c r="R2639" t="str">
        <v>700ml</v>
      </c>
      <c r="S2639">
        <v>6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</row>
    <row r="2640" spans="11:30" x14ac:dyDescent="0.3">
      <c r="K2640" s="287">
        <v>8</v>
      </c>
      <c r="L2640" t="str">
        <v>67-SPGIN-07007248</v>
      </c>
      <c r="M2640" t="str">
        <v>Independent</v>
      </c>
      <c r="N2640" t="str">
        <v>GIN</v>
      </c>
      <c r="O2640" t="str">
        <v>Lady Trieu</v>
      </c>
      <c r="P2640" t="str">
        <v>LDT</v>
      </c>
      <c r="Q2640" t="str">
        <v>Lady Trieu King Orange Gin</v>
      </c>
      <c r="R2640" t="str">
        <v>700ml</v>
      </c>
      <c r="S2640">
        <v>6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</row>
    <row r="2641" spans="11:30" x14ac:dyDescent="0.3">
      <c r="K2641" s="287">
        <v>8</v>
      </c>
      <c r="L2641" t="str">
        <v>49-SPMEZ-07501154</v>
      </c>
      <c r="M2641" t="str">
        <v>Proximo</v>
      </c>
      <c r="N2641" t="str">
        <v>Mezcal</v>
      </c>
      <c r="O2641" t="str">
        <v>400 Conejos</v>
      </c>
      <c r="P2641" t="str">
        <v>400</v>
      </c>
      <c r="Q2641" t="str">
        <v>400 Conejos Mezcal</v>
      </c>
      <c r="R2641" t="str">
        <v>750ml</v>
      </c>
      <c r="S2641">
        <v>6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</row>
    <row r="2642" spans="11:30" x14ac:dyDescent="0.3">
      <c r="K2642" s="287">
        <v>8</v>
      </c>
      <c r="L2642" t="str">
        <v>49-SPMEZ-07502090</v>
      </c>
      <c r="M2642" t="str">
        <v>Proximo</v>
      </c>
      <c r="N2642" t="str">
        <v>Mezcal</v>
      </c>
      <c r="O2642" t="str">
        <v>Creyente</v>
      </c>
      <c r="P2642" t="str">
        <v>CYT</v>
      </c>
      <c r="Q2642" t="str">
        <v>Creyente Mezcal</v>
      </c>
      <c r="R2642" t="str">
        <v>750ml</v>
      </c>
      <c r="S2642">
        <v>6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</row>
    <row r="2643" spans="11:30" x14ac:dyDescent="0.3">
      <c r="K2643" s="287">
        <v>8</v>
      </c>
      <c r="L2643" t="str">
        <v>72-SPTEQ-07001004</v>
      </c>
      <c r="M2643" t="str">
        <v>Proximo</v>
      </c>
      <c r="N2643" t="str">
        <v>Tequila</v>
      </c>
      <c r="O2643" t="str">
        <v>Gran Centenario</v>
      </c>
      <c r="P2643" t="str">
        <v>GCN</v>
      </c>
      <c r="Q2643" t="str">
        <v>Gran Centenario Plata Tequila</v>
      </c>
      <c r="R2643" t="str">
        <v>700ml</v>
      </c>
      <c r="S2643">
        <v>6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</row>
    <row r="2644" spans="11:30" x14ac:dyDescent="0.3">
      <c r="K2644" s="287">
        <v>8</v>
      </c>
      <c r="L2644" t="str">
        <v>72-SPTEQ-07001001</v>
      </c>
      <c r="M2644" t="str">
        <v>Proximo</v>
      </c>
      <c r="N2644" t="str">
        <v>Tequila</v>
      </c>
      <c r="O2644" t="str">
        <v>Gran Centenario</v>
      </c>
      <c r="P2644" t="str">
        <v>GCN</v>
      </c>
      <c r="Q2644" t="str">
        <v>Gran Centenario Reposado Tequila</v>
      </c>
      <c r="R2644" t="str">
        <v>700ml</v>
      </c>
      <c r="S2644">
        <v>6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</row>
    <row r="2645" spans="11:30" x14ac:dyDescent="0.3">
      <c r="K2645" s="287">
        <v>8</v>
      </c>
      <c r="L2645" t="str">
        <v>72-SPTEQ-07001011</v>
      </c>
      <c r="M2645" t="str">
        <v>Proximo</v>
      </c>
      <c r="N2645" t="str">
        <v>Tequila</v>
      </c>
      <c r="O2645" t="str">
        <v>Gran Centenario</v>
      </c>
      <c r="P2645" t="str">
        <v>GCN</v>
      </c>
      <c r="Q2645" t="str">
        <v>Gran Centenario Anejo Tequila</v>
      </c>
      <c r="R2645" t="str">
        <v>700ml</v>
      </c>
      <c r="S2645">
        <v>6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</row>
    <row r="2646" spans="11:30" x14ac:dyDescent="0.3">
      <c r="K2646" s="287">
        <v>8</v>
      </c>
      <c r="L2646" t="str">
        <v>72-SPTEQ-07507409</v>
      </c>
      <c r="M2646" t="str">
        <v>Proximo</v>
      </c>
      <c r="N2646" t="str">
        <v>Tequila</v>
      </c>
      <c r="O2646" t="str">
        <v>Gran Centenario</v>
      </c>
      <c r="P2646" t="str">
        <v>GCN</v>
      </c>
      <c r="Q2646" t="str">
        <v>Gran Centenario Leyenda Extra Anejo Tequila</v>
      </c>
      <c r="R2646" t="str">
        <v>750ml</v>
      </c>
      <c r="S2646">
        <v>3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</row>
    <row r="2647" spans="11:30" x14ac:dyDescent="0.3">
      <c r="K2647" s="287">
        <v>8</v>
      </c>
      <c r="L2647" t="str">
        <v>73-SPTEQ-07500217</v>
      </c>
      <c r="M2647" t="str">
        <v>Proximo</v>
      </c>
      <c r="N2647" t="str">
        <v>Tequila</v>
      </c>
      <c r="O2647" t="str">
        <v>Maestro Dobel</v>
      </c>
      <c r="P2647" t="str">
        <v>MTD</v>
      </c>
      <c r="Q2647" t="str">
        <v>Maestro Dobel Silver Tequila</v>
      </c>
      <c r="R2647" t="str">
        <v>750ml</v>
      </c>
      <c r="S2647">
        <v>6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</row>
    <row r="2648" spans="11:30" x14ac:dyDescent="0.3">
      <c r="K2648" s="287">
        <v>8</v>
      </c>
      <c r="L2648" t="str">
        <v>73-SPTEQ-07500248</v>
      </c>
      <c r="M2648" t="str">
        <v>Proximo</v>
      </c>
      <c r="N2648" t="str">
        <v>Tequila</v>
      </c>
      <c r="O2648" t="str">
        <v>Maestro Dobel</v>
      </c>
      <c r="P2648" t="str">
        <v>MTD</v>
      </c>
      <c r="Q2648" t="str">
        <v>Maestro Dobel Diamante Tequila</v>
      </c>
      <c r="R2648" t="str">
        <v>750ml</v>
      </c>
      <c r="S2648">
        <v>6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</row>
    <row r="2649" spans="11:30" x14ac:dyDescent="0.3">
      <c r="K2649" s="287">
        <v>8</v>
      </c>
      <c r="L2649" t="str">
        <v>73-SPTEQ-07500224</v>
      </c>
      <c r="M2649" t="str">
        <v>Proximo</v>
      </c>
      <c r="N2649" t="str">
        <v>Tequila</v>
      </c>
      <c r="O2649" t="str">
        <v>Maestro Dobel</v>
      </c>
      <c r="P2649" t="str">
        <v>MTD</v>
      </c>
      <c r="Q2649" t="str">
        <v>Maestro Dobel Reposado Tequila</v>
      </c>
      <c r="R2649" t="str">
        <v>750ml</v>
      </c>
      <c r="S2649">
        <v>6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</row>
    <row r="2650" spans="11:30" x14ac:dyDescent="0.3">
      <c r="K2650" s="287">
        <v>8</v>
      </c>
      <c r="L2650" t="str">
        <v>73-SPTEQ-07500231</v>
      </c>
      <c r="M2650" t="str">
        <v>Proximo</v>
      </c>
      <c r="N2650" t="str">
        <v>Tequila</v>
      </c>
      <c r="O2650" t="str">
        <v>Maestro Dobel</v>
      </c>
      <c r="P2650" t="str">
        <v>MTD</v>
      </c>
      <c r="Q2650" t="str">
        <v>Maestro Dobel Anejo Tequila</v>
      </c>
      <c r="R2650" t="str">
        <v>750ml</v>
      </c>
      <c r="S2650">
        <v>6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</row>
    <row r="2651" spans="11:30" x14ac:dyDescent="0.3">
      <c r="K2651" s="287">
        <v>8</v>
      </c>
      <c r="L2651" t="str">
        <v>73-SPTEQ-07500255</v>
      </c>
      <c r="M2651" t="str">
        <v>Proximo</v>
      </c>
      <c r="N2651" t="str">
        <v>Tequila</v>
      </c>
      <c r="O2651" t="str">
        <v>Maestro Dobel</v>
      </c>
      <c r="P2651" t="str">
        <v>MTD</v>
      </c>
      <c r="Q2651" t="str">
        <v>Maestro Dobel Humito Smoked Silver Tequila</v>
      </c>
      <c r="R2651" t="str">
        <v>750ml</v>
      </c>
      <c r="S2651">
        <v>6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</row>
    <row r="2652" spans="11:30" x14ac:dyDescent="0.3">
      <c r="K2652" s="287">
        <v>8</v>
      </c>
      <c r="L2652" t="str">
        <v>73-SPTEQ-07507591</v>
      </c>
      <c r="M2652" t="str">
        <v>Proximo</v>
      </c>
      <c r="N2652" t="str">
        <v>Tequila</v>
      </c>
      <c r="O2652" t="str">
        <v>Maestro Dobel</v>
      </c>
      <c r="P2652" t="str">
        <v>MTD</v>
      </c>
      <c r="Q2652" t="str">
        <v>Maestro Dobel 50 Cristalino</v>
      </c>
      <c r="R2652" t="str">
        <v>750ml</v>
      </c>
      <c r="S2652">
        <v>3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</row>
    <row r="2653" spans="11:30" x14ac:dyDescent="0.3">
      <c r="K2653" s="287">
        <v>8</v>
      </c>
      <c r="L2653" t="str">
        <v>19-SPTEQ-07503234</v>
      </c>
      <c r="M2653" t="str">
        <v>Proximo</v>
      </c>
      <c r="N2653" t="str">
        <v>Tequila</v>
      </c>
      <c r="O2653" t="str">
        <v>1800</v>
      </c>
      <c r="P2653" t="str">
        <v>18T</v>
      </c>
      <c r="Q2653" t="str">
        <v>1800 Tequila Silver</v>
      </c>
      <c r="R2653" t="str">
        <v>750ml</v>
      </c>
      <c r="S2653">
        <v>12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</row>
    <row r="2654" spans="11:30" x14ac:dyDescent="0.3">
      <c r="K2654" s="287">
        <v>8</v>
      </c>
      <c r="L2654" t="str">
        <v>19-SPTEQ-07500196</v>
      </c>
      <c r="M2654" t="str">
        <v>Proximo</v>
      </c>
      <c r="N2654" t="str">
        <v>Tequila</v>
      </c>
      <c r="O2654" t="str">
        <v>1800</v>
      </c>
      <c r="P2654" t="str">
        <v>18T</v>
      </c>
      <c r="Q2654" t="str">
        <v>1800 Tequila Reposado</v>
      </c>
      <c r="R2654" t="str">
        <v>750ml</v>
      </c>
      <c r="S2654">
        <v>12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</row>
    <row r="2655" spans="11:30" x14ac:dyDescent="0.3">
      <c r="K2655" s="287">
        <v>8</v>
      </c>
      <c r="L2655" t="str">
        <v>19-SPTEQ-07500379</v>
      </c>
      <c r="M2655" t="str">
        <v>Proximo</v>
      </c>
      <c r="N2655" t="str">
        <v>Tequila</v>
      </c>
      <c r="O2655" t="str">
        <v>1800</v>
      </c>
      <c r="P2655" t="str">
        <v>18T</v>
      </c>
      <c r="Q2655" t="str">
        <v>1800 Tequila Coconut</v>
      </c>
      <c r="R2655" t="str">
        <v>750ml</v>
      </c>
      <c r="S2655">
        <v>12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</row>
    <row r="2656" spans="11:30" x14ac:dyDescent="0.3">
      <c r="K2656" s="287">
        <v>8</v>
      </c>
      <c r="L2656" t="str">
        <v>19-SPTEQ-07500205</v>
      </c>
      <c r="M2656" t="str">
        <v>Proximo</v>
      </c>
      <c r="N2656" t="str">
        <v>Tequila</v>
      </c>
      <c r="O2656" t="str">
        <v>1800</v>
      </c>
      <c r="P2656" t="str">
        <v>18T</v>
      </c>
      <c r="Q2656" t="str">
        <v>1800 Tequila Anejo</v>
      </c>
      <c r="R2656" t="str">
        <v>750ml</v>
      </c>
      <c r="S2656">
        <v>6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</row>
    <row r="2657" spans="11:30" x14ac:dyDescent="0.3">
      <c r="K2657" s="287">
        <v>8</v>
      </c>
      <c r="L2657" t="str">
        <v>19-SPTEQ-07506466</v>
      </c>
      <c r="M2657" t="str">
        <v>Proximo</v>
      </c>
      <c r="N2657" t="str">
        <v>Tequila</v>
      </c>
      <c r="O2657" t="str">
        <v>1800</v>
      </c>
      <c r="P2657" t="str">
        <v>18T</v>
      </c>
      <c r="Q2657" t="str">
        <v>1800 Tequila Cristalino</v>
      </c>
      <c r="R2657" t="str">
        <v>750ml</v>
      </c>
      <c r="S2657">
        <v>6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</row>
    <row r="2658" spans="11:30" x14ac:dyDescent="0.3">
      <c r="K2658" s="287">
        <v>8</v>
      </c>
      <c r="L2658" t="str">
        <v>19-SPTEQ-07500462</v>
      </c>
      <c r="M2658" t="str">
        <v>Proximo</v>
      </c>
      <c r="N2658" t="str">
        <v>Tequila</v>
      </c>
      <c r="O2658" t="str">
        <v>1800</v>
      </c>
      <c r="P2658" t="str">
        <v>18T</v>
      </c>
      <c r="Q2658" t="str">
        <v>1800 Tequila Milenio</v>
      </c>
      <c r="R2658" t="str">
        <v>700ml</v>
      </c>
      <c r="S2658">
        <v>3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</row>
    <row r="2659" spans="11:30" x14ac:dyDescent="0.3">
      <c r="K2659" s="287">
        <v>8</v>
      </c>
      <c r="L2659" t="str">
        <v>19-SPTEQ-07503891</v>
      </c>
      <c r="M2659" t="str">
        <v>Proximo</v>
      </c>
      <c r="N2659" t="str">
        <v>Tequila</v>
      </c>
      <c r="O2659" t="str">
        <v>1800</v>
      </c>
      <c r="P2659" t="str">
        <v>18T</v>
      </c>
      <c r="Q2659" t="str">
        <v>1800 Tequila Guachimonton Anejo</v>
      </c>
      <c r="R2659" t="str">
        <v>750ml</v>
      </c>
      <c r="S2659">
        <v>3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</row>
    <row r="2660" spans="11:30" x14ac:dyDescent="0.3">
      <c r="K2660" s="287">
        <v>8</v>
      </c>
      <c r="L2660" t="str">
        <v>20-SPTEQ-07000830</v>
      </c>
      <c r="M2660" t="str">
        <v>Proximo</v>
      </c>
      <c r="N2660" t="str">
        <v>Tequila</v>
      </c>
      <c r="O2660" t="str">
        <v>Jose Cuervo</v>
      </c>
      <c r="P2660" t="str">
        <v>JOC</v>
      </c>
      <c r="Q2660" t="str">
        <v>Jose Cuervo Platino</v>
      </c>
      <c r="R2660" t="str">
        <v>700ml</v>
      </c>
      <c r="S2660">
        <v>6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</row>
    <row r="2661" spans="11:30" x14ac:dyDescent="0.3">
      <c r="K2661" s="287">
        <v>8</v>
      </c>
      <c r="L2661" t="str">
        <v>20-SPTEQ-07501478</v>
      </c>
      <c r="M2661" t="str">
        <v>Proximo</v>
      </c>
      <c r="N2661" t="str">
        <v>Tequila</v>
      </c>
      <c r="O2661" t="str">
        <v>Jose Cuervo</v>
      </c>
      <c r="P2661" t="str">
        <v>JOC</v>
      </c>
      <c r="Q2661" t="str">
        <v>Jose Cuervo Reserva De La Familia Platino</v>
      </c>
      <c r="R2661" t="str">
        <v>750ml</v>
      </c>
      <c r="S2661">
        <v>3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</row>
    <row r="2662" spans="11:30" x14ac:dyDescent="0.3">
      <c r="K2662" s="287">
        <v>8</v>
      </c>
      <c r="L2662" t="str">
        <v>20-SPTEQ-07501452</v>
      </c>
      <c r="M2662" t="str">
        <v>Proximo</v>
      </c>
      <c r="N2662" t="str">
        <v>Tequila</v>
      </c>
      <c r="O2662" t="str">
        <v>Jose Cuervo</v>
      </c>
      <c r="P2662" t="str">
        <v>JOC</v>
      </c>
      <c r="Q2662" t="str">
        <v>Jose Cuervo Reserva De La Familia Extra Anejo Tequila</v>
      </c>
      <c r="R2662" t="str">
        <v>750ml</v>
      </c>
      <c r="S2662">
        <v>3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</row>
    <row r="2663" spans="11:30" x14ac:dyDescent="0.3">
      <c r="K2663" s="287">
        <v>8</v>
      </c>
      <c r="L2663" t="str">
        <v>20-SPTEQ-07002216</v>
      </c>
      <c r="M2663" t="str">
        <v>Proximo</v>
      </c>
      <c r="N2663" t="str">
        <v>Tequila</v>
      </c>
      <c r="O2663" t="str">
        <v>Jose Cuervo</v>
      </c>
      <c r="P2663" t="str">
        <v>JOC</v>
      </c>
      <c r="Q2663" t="str">
        <v>Jose Cuervo Tradicional Reposado</v>
      </c>
      <c r="R2663" t="str">
        <v>700ml</v>
      </c>
      <c r="S2663">
        <v>6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</row>
    <row r="2664" spans="11:30" x14ac:dyDescent="0.3">
      <c r="K2664" s="287">
        <v>8</v>
      </c>
      <c r="L2664" t="str">
        <v>20-SPTEQ-07002230</v>
      </c>
      <c r="M2664" t="str">
        <v>Proximo</v>
      </c>
      <c r="N2664" t="str">
        <v>Tequila</v>
      </c>
      <c r="O2664" t="str">
        <v>Jose Cuervo</v>
      </c>
      <c r="P2664" t="str">
        <v>JOC</v>
      </c>
      <c r="Q2664" t="str">
        <v>Jose Cuervo Tradicional Silver</v>
      </c>
      <c r="R2664" t="str">
        <v>700ml</v>
      </c>
      <c r="S2664">
        <v>6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</row>
    <row r="2665" spans="11:30" x14ac:dyDescent="0.3">
      <c r="K2665" s="287">
        <v>8</v>
      </c>
      <c r="L2665" t="str">
        <v>20-SPTEQ-07002135</v>
      </c>
      <c r="M2665" t="str">
        <v>Proximo</v>
      </c>
      <c r="N2665" t="str">
        <v>Tequila</v>
      </c>
      <c r="O2665" t="str">
        <v>Jose Cuervo</v>
      </c>
      <c r="P2665" t="str">
        <v>JOC</v>
      </c>
      <c r="Q2665" t="str">
        <v>Jose Cuervo Especial Reposado</v>
      </c>
      <c r="R2665" t="str">
        <v>700ml</v>
      </c>
      <c r="S2665">
        <v>12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</row>
    <row r="2666" spans="11:30" x14ac:dyDescent="0.3">
      <c r="K2666" s="287">
        <v>8</v>
      </c>
      <c r="L2666" t="str">
        <v>20-SPTEQ-07002302</v>
      </c>
      <c r="M2666" t="str">
        <v>Proximo</v>
      </c>
      <c r="N2666" t="str">
        <v>Tequila</v>
      </c>
      <c r="O2666" t="str">
        <v>Jose Cuervo</v>
      </c>
      <c r="P2666" t="str">
        <v>JOC</v>
      </c>
      <c r="Q2666" t="str">
        <v>Jose Cuervo Especial Silver</v>
      </c>
      <c r="R2666" t="str">
        <v>700ml</v>
      </c>
      <c r="S2666">
        <v>12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</row>
    <row r="2667" spans="11:30" x14ac:dyDescent="0.3">
      <c r="K2667" s="287">
        <v>8</v>
      </c>
      <c r="L2667" t="str">
        <v>20-SPTEQ-07502135</v>
      </c>
      <c r="M2667" t="str">
        <v>Proximo</v>
      </c>
      <c r="N2667" t="str">
        <v>Tequila</v>
      </c>
      <c r="O2667" t="str">
        <v>Jose Cuervo</v>
      </c>
      <c r="P2667" t="str">
        <v>JOC</v>
      </c>
      <c r="Q2667" t="str">
        <v>Jose Cuervo Especial Reposado Limited Edition 2022</v>
      </c>
      <c r="R2667" t="str">
        <v>750ml</v>
      </c>
      <c r="S2667">
        <v>12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</row>
    <row r="2668" spans="11:30" x14ac:dyDescent="0.3">
      <c r="K2668" s="287">
        <v>8</v>
      </c>
      <c r="L2668" t="str">
        <v>20-SPTEQ-07500103</v>
      </c>
      <c r="M2668" t="str">
        <v>Proximo</v>
      </c>
      <c r="N2668" t="str">
        <v>Tequila</v>
      </c>
      <c r="O2668" t="str">
        <v>Jose Cuervo</v>
      </c>
      <c r="P2668" t="str">
        <v>JOC</v>
      </c>
      <c r="Q2668" t="str">
        <v>Jose Cuervo Especial Reposado Limited Edition 2023</v>
      </c>
      <c r="R2668" t="str">
        <v>750ml</v>
      </c>
      <c r="S2668">
        <v>12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</row>
    <row r="2669" spans="11:30" x14ac:dyDescent="0.3">
      <c r="K2669" s="287">
        <v>8</v>
      </c>
      <c r="L2669" t="str">
        <v>20-24REP-07500109</v>
      </c>
      <c r="M2669" t="str">
        <v>Proximo</v>
      </c>
      <c r="N2669" t="str">
        <v>Tequila</v>
      </c>
      <c r="O2669" t="str">
        <v>Jose Cuervo</v>
      </c>
      <c r="P2669" t="str">
        <v>JOC</v>
      </c>
      <c r="Q2669" t="str">
        <v>Jose Cuervo Especial Reposado Limited Edition 2024</v>
      </c>
      <c r="R2669" t="str">
        <v>750ml</v>
      </c>
      <c r="S2669">
        <v>12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</row>
    <row r="2670" spans="11:30" x14ac:dyDescent="0.3">
      <c r="K2670" s="287">
        <v>8</v>
      </c>
      <c r="L2670" t="str">
        <v>20-25REP-07001301</v>
      </c>
      <c r="M2670" t="str">
        <v>Proximo</v>
      </c>
      <c r="N2670" t="str">
        <v>Tequila</v>
      </c>
      <c r="O2670" t="str">
        <v>Jose Cuervo</v>
      </c>
      <c r="P2670" t="str">
        <v>JOC</v>
      </c>
      <c r="Q2670" t="str">
        <v>Jose Cuervo Especial Reposado Limited Edition 2025</v>
      </c>
      <c r="R2670" t="str">
        <v>700ml</v>
      </c>
      <c r="S2670">
        <v>12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</row>
    <row r="2671" spans="11:30" x14ac:dyDescent="0.3">
      <c r="K2671" s="287">
        <v>8</v>
      </c>
      <c r="L2671" t="str">
        <v>20-24SIL-07502322</v>
      </c>
      <c r="M2671" t="str">
        <v>Proximo</v>
      </c>
      <c r="N2671" t="str">
        <v>Tequila</v>
      </c>
      <c r="O2671" t="str">
        <v>Jose Cuervo</v>
      </c>
      <c r="P2671" t="str">
        <v>JOC</v>
      </c>
      <c r="Q2671" t="str">
        <v>Jose Cuervo Especial Silver Limited Edition 2024</v>
      </c>
      <c r="R2671" t="str">
        <v>750ml</v>
      </c>
      <c r="S2671">
        <v>12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</row>
    <row r="2672" spans="11:30" x14ac:dyDescent="0.3">
      <c r="K2672" s="287">
        <v>8</v>
      </c>
      <c r="L2672" t="str">
        <v>20-25SIL-07001318</v>
      </c>
      <c r="M2672" t="str">
        <v>Proximo</v>
      </c>
      <c r="N2672" t="str">
        <v>Tequila</v>
      </c>
      <c r="O2672" t="str">
        <v>Jose Cuervo</v>
      </c>
      <c r="P2672" t="str">
        <v>JOC</v>
      </c>
      <c r="Q2672" t="str">
        <v>Jose Cuervo Especial Silver Limited Edition 2025</v>
      </c>
      <c r="R2672" t="str">
        <v>700ml</v>
      </c>
      <c r="S2672">
        <v>12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</row>
    <row r="2673" spans="11:30" x14ac:dyDescent="0.3">
      <c r="K2673" s="287">
        <v>8</v>
      </c>
      <c r="L2673" t="str">
        <v>20-SPTEQ-07502302</v>
      </c>
      <c r="M2673" t="str">
        <v>Proximo</v>
      </c>
      <c r="N2673" t="str">
        <v>Tequila</v>
      </c>
      <c r="O2673" t="str">
        <v>Jose Cuervo</v>
      </c>
      <c r="P2673" t="str">
        <v>JOC</v>
      </c>
      <c r="Q2673" t="str">
        <v>Jose Cuervo Especial Plata Limited Edition</v>
      </c>
      <c r="R2673" t="str">
        <v>750ml</v>
      </c>
      <c r="S2673">
        <v>12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</row>
    <row r="2674" spans="11:30" x14ac:dyDescent="0.3">
      <c r="K2674" s="287">
        <v>8</v>
      </c>
      <c r="L2674" t="str">
        <v>25-SPLIQ-03502608</v>
      </c>
      <c r="M2674" t="str">
        <v>RC</v>
      </c>
      <c r="N2674" t="str">
        <v>Liqueur</v>
      </c>
      <c r="O2674" t="str">
        <v>Cointreau</v>
      </c>
      <c r="P2674" t="str">
        <v>COT</v>
      </c>
      <c r="Q2674" t="str">
        <v>Cointreau 350ml</v>
      </c>
      <c r="R2674" t="str">
        <v>350ml</v>
      </c>
      <c r="S2674">
        <v>24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</row>
    <row r="2675" spans="11:30" x14ac:dyDescent="0.3">
      <c r="K2675" s="287">
        <v>8</v>
      </c>
      <c r="L2675" t="str">
        <v>25-SPLIQ-07004200</v>
      </c>
      <c r="M2675" t="str">
        <v>RC</v>
      </c>
      <c r="N2675" t="str">
        <v>Liqueur</v>
      </c>
      <c r="O2675" t="str">
        <v>Cointreau</v>
      </c>
      <c r="P2675" t="str">
        <v>COT</v>
      </c>
      <c r="Q2675" t="str">
        <v>Cointreau 700ml</v>
      </c>
      <c r="R2675" t="str">
        <v>700ml</v>
      </c>
      <c r="S2675">
        <v>12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</row>
    <row r="2676" spans="11:30" x14ac:dyDescent="0.3">
      <c r="K2676" s="287">
        <v>8</v>
      </c>
      <c r="L2676" t="str">
        <v>02-SPLIQ-05001661</v>
      </c>
      <c r="M2676" t="str">
        <v>Lucas Bols</v>
      </c>
      <c r="N2676" t="str">
        <v>Liqueur</v>
      </c>
      <c r="O2676" t="str">
        <v>Galliano Espresso</v>
      </c>
      <c r="P2676" t="str">
        <v>GAL</v>
      </c>
      <c r="Q2676" t="str">
        <v>Galliano Espresso Liqueur 500ml</v>
      </c>
      <c r="R2676" t="str">
        <v>500ml</v>
      </c>
      <c r="S2676">
        <v>6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</row>
    <row r="2677" spans="11:30" x14ac:dyDescent="0.3">
      <c r="K2677" s="287">
        <v>8</v>
      </c>
      <c r="L2677" t="str">
        <v>02-SPLIQ-05009501</v>
      </c>
      <c r="M2677" t="str">
        <v>Lucas Bols</v>
      </c>
      <c r="N2677" t="str">
        <v>Liqueur</v>
      </c>
      <c r="O2677" t="str">
        <v>Galliano Vanilla</v>
      </c>
      <c r="P2677" t="str">
        <v>GAL</v>
      </c>
      <c r="Q2677" t="str">
        <v>Galliano Vanilla Liqueur 500ml</v>
      </c>
      <c r="R2677" t="str">
        <v>500ml</v>
      </c>
      <c r="S2677">
        <v>6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</row>
    <row r="2678" spans="11:30" x14ac:dyDescent="0.3">
      <c r="K2678" s="287">
        <v>8</v>
      </c>
      <c r="L2678" t="str">
        <v>02-SPLIQ-07009594</v>
      </c>
      <c r="M2678" t="str">
        <v>Lucas Bols</v>
      </c>
      <c r="N2678" t="str">
        <v>Liqueur</v>
      </c>
      <c r="O2678" t="str">
        <v>Galliano Vanilla</v>
      </c>
      <c r="P2678" t="str">
        <v>GAL</v>
      </c>
      <c r="Q2678" t="str">
        <v>Galliano Vanilla Liqueur 700ml</v>
      </c>
      <c r="R2678" t="str">
        <v>700ml</v>
      </c>
      <c r="S2678">
        <v>6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</row>
    <row r="2679" spans="11:30" x14ac:dyDescent="0.3">
      <c r="K2679" s="287">
        <v>8</v>
      </c>
      <c r="L2679" t="str">
        <v>09-SPLIQ-07009136</v>
      </c>
      <c r="M2679" t="str">
        <v>Lucas Bols</v>
      </c>
      <c r="N2679" t="str">
        <v>Liqueur</v>
      </c>
      <c r="O2679" t="str">
        <v>Vaccari Sambuca</v>
      </c>
      <c r="P2679" t="str">
        <v>VAC</v>
      </c>
      <c r="Q2679" t="str">
        <v>Vaccari Sambuca</v>
      </c>
      <c r="R2679" t="str">
        <v>700ml</v>
      </c>
      <c r="S2679">
        <v>6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</row>
    <row r="2680" spans="11:30" x14ac:dyDescent="0.3">
      <c r="K2680" s="287">
        <v>8</v>
      </c>
      <c r="L2680" t="str">
        <v>44-SPLIQ-07000397</v>
      </c>
      <c r="M2680" t="str">
        <v>Campari</v>
      </c>
      <c r="N2680" t="str">
        <v>Liqueur</v>
      </c>
      <c r="O2680" t="str">
        <v>Frangelico</v>
      </c>
      <c r="P2680" t="str">
        <v>FRG</v>
      </c>
      <c r="Q2680" t="str">
        <v>Frangelico</v>
      </c>
      <c r="R2680" t="str">
        <v>700ml</v>
      </c>
      <c r="S2680">
        <v>12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</row>
    <row r="2681" spans="11:30" x14ac:dyDescent="0.3">
      <c r="K2681" s="287">
        <v>8</v>
      </c>
      <c r="L2681" t="str">
        <v>09-SPLIQ-07001757</v>
      </c>
      <c r="M2681" t="str">
        <v>Lucas Bols</v>
      </c>
      <c r="N2681" t="str">
        <v>Liqueur</v>
      </c>
      <c r="O2681" t="str">
        <v>Passoa</v>
      </c>
      <c r="P2681" t="str">
        <v>PSO</v>
      </c>
      <c r="Q2681" t="str">
        <v>Passoa Liqueur</v>
      </c>
      <c r="R2681" t="str">
        <v>700ml</v>
      </c>
      <c r="S2681">
        <v>6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</row>
    <row r="2682" spans="11:30" x14ac:dyDescent="0.3">
      <c r="K2682" s="287">
        <v>8</v>
      </c>
      <c r="L2682" t="str">
        <v>68-SPLIQ-10002002</v>
      </c>
      <c r="M2682" t="str">
        <v>Campari</v>
      </c>
      <c r="N2682" t="str">
        <v>Liqueur</v>
      </c>
      <c r="O2682" t="str">
        <v>X-Rated</v>
      </c>
      <c r="P2682" t="str">
        <v>XRT</v>
      </c>
      <c r="Q2682" t="str">
        <v>X-Rated Fusion Liqueur</v>
      </c>
      <c r="R2682" t="str">
        <v>1000ml</v>
      </c>
      <c r="S2682">
        <v>6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</row>
    <row r="2683" spans="11:30" x14ac:dyDescent="0.3">
      <c r="K2683" s="287">
        <v>8</v>
      </c>
      <c r="L2683" t="str">
        <v>01-SPLIQ-07006625</v>
      </c>
      <c r="M2683" t="str">
        <v>Lucas Bols</v>
      </c>
      <c r="N2683" t="str">
        <v>Liqueur</v>
      </c>
      <c r="O2683" t="str">
        <v>Bols Liqueur</v>
      </c>
      <c r="P2683" t="str">
        <v>BOL</v>
      </c>
      <c r="Q2683" t="str">
        <v>Bols Amaretto</v>
      </c>
      <c r="R2683" t="str">
        <v>700ml</v>
      </c>
      <c r="S2683">
        <v>6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</row>
    <row r="2684" spans="11:30" x14ac:dyDescent="0.3">
      <c r="K2684" s="287">
        <v>8</v>
      </c>
      <c r="L2684" t="str">
        <v>01-SPLIQ-07006632</v>
      </c>
      <c r="M2684" t="str">
        <v>Lucas Bols</v>
      </c>
      <c r="N2684" t="str">
        <v>Liqueur</v>
      </c>
      <c r="O2684" t="str">
        <v>Bols Liqueur</v>
      </c>
      <c r="P2684" t="str">
        <v>BOL</v>
      </c>
      <c r="Q2684" t="str">
        <v>Bols Apricot Brandy</v>
      </c>
      <c r="R2684" t="str">
        <v>700ml</v>
      </c>
      <c r="S2684">
        <v>6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</row>
    <row r="2685" spans="11:30" x14ac:dyDescent="0.3">
      <c r="K2685" s="287">
        <v>8</v>
      </c>
      <c r="L2685" t="str">
        <v>01-SPLIQ-07006694</v>
      </c>
      <c r="M2685" t="str">
        <v>Lucas Bols</v>
      </c>
      <c r="N2685" t="str">
        <v>Liqueur</v>
      </c>
      <c r="O2685" t="str">
        <v>Bols Liqueur</v>
      </c>
      <c r="P2685" t="str">
        <v>BOL</v>
      </c>
      <c r="Q2685" t="str">
        <v>Bols Banana</v>
      </c>
      <c r="R2685" t="str">
        <v>700ml</v>
      </c>
      <c r="S2685">
        <v>6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</row>
    <row r="2686" spans="11:30" x14ac:dyDescent="0.3">
      <c r="K2686" s="287">
        <v>8</v>
      </c>
      <c r="L2686" t="str">
        <v>01-SPLIQ-07006656</v>
      </c>
      <c r="M2686" t="str">
        <v>Lucas Bols</v>
      </c>
      <c r="N2686" t="str">
        <v>Liqueur</v>
      </c>
      <c r="O2686" t="str">
        <v>Bols Liqueur</v>
      </c>
      <c r="P2686" t="str">
        <v>BOL</v>
      </c>
      <c r="Q2686" t="str">
        <v>Bols Blue Curacao</v>
      </c>
      <c r="R2686" t="str">
        <v>700ml</v>
      </c>
      <c r="S2686">
        <v>6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</row>
    <row r="2687" spans="11:30" x14ac:dyDescent="0.3">
      <c r="K2687" s="287">
        <v>8</v>
      </c>
      <c r="L2687" t="str">
        <v>01-SPLIQ-07006717</v>
      </c>
      <c r="M2687" t="str">
        <v>Lucas Bols</v>
      </c>
      <c r="N2687" t="str">
        <v>Liqueur</v>
      </c>
      <c r="O2687" t="str">
        <v>Bols Liqueur</v>
      </c>
      <c r="P2687" t="str">
        <v>BOL</v>
      </c>
      <c r="Q2687" t="str">
        <v>Bols Cacao Brown</v>
      </c>
      <c r="R2687" t="str">
        <v>700ml</v>
      </c>
      <c r="S2687">
        <v>6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</row>
    <row r="2688" spans="11:30" x14ac:dyDescent="0.3">
      <c r="K2688" s="287">
        <v>8</v>
      </c>
      <c r="L2688" t="str">
        <v>01-SPLIQ-07006724</v>
      </c>
      <c r="M2688" t="str">
        <v>Lucas Bols</v>
      </c>
      <c r="N2688" t="str">
        <v>Liqueur</v>
      </c>
      <c r="O2688" t="str">
        <v>Bols Liqueur</v>
      </c>
      <c r="P2688" t="str">
        <v>BOL</v>
      </c>
      <c r="Q2688" t="str">
        <v>Bols Cacao White</v>
      </c>
      <c r="R2688" t="str">
        <v>700ml</v>
      </c>
      <c r="S2688">
        <v>6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</row>
    <row r="2689" spans="11:30" x14ac:dyDescent="0.3">
      <c r="K2689" s="287">
        <v>8</v>
      </c>
      <c r="L2689" t="str">
        <v>01-SPLIQ-07006663</v>
      </c>
      <c r="M2689" t="str">
        <v>Lucas Bols</v>
      </c>
      <c r="N2689" t="str">
        <v>Liqueur</v>
      </c>
      <c r="O2689" t="str">
        <v>Bols Liqueur</v>
      </c>
      <c r="P2689" t="str">
        <v>BOL</v>
      </c>
      <c r="Q2689" t="str">
        <v>Bols Cherry Brandy</v>
      </c>
      <c r="R2689" t="str">
        <v>700ml</v>
      </c>
      <c r="S2689">
        <v>6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</row>
    <row r="2690" spans="11:30" x14ac:dyDescent="0.3">
      <c r="K2690" s="287">
        <v>8</v>
      </c>
      <c r="L2690" t="str">
        <v>01-SPLIQ-07006700</v>
      </c>
      <c r="M2690" t="str">
        <v>Lucas Bols</v>
      </c>
      <c r="N2690" t="str">
        <v>Liqueur</v>
      </c>
      <c r="O2690" t="str">
        <v>Bols Liqueur</v>
      </c>
      <c r="P2690" t="str">
        <v>BOL</v>
      </c>
      <c r="Q2690" t="str">
        <v>Bols Crème De Cassis</v>
      </c>
      <c r="R2690" t="str">
        <v>700ml</v>
      </c>
      <c r="S2690">
        <v>6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</row>
    <row r="2691" spans="11:30" x14ac:dyDescent="0.3">
      <c r="K2691" s="287">
        <v>8</v>
      </c>
      <c r="L2691" t="str">
        <v>01-SPLIQ-07006731</v>
      </c>
      <c r="M2691" t="str">
        <v>Lucas Bols</v>
      </c>
      <c r="N2691" t="str">
        <v>Liqueur</v>
      </c>
      <c r="O2691" t="str">
        <v>Bols Liqueur</v>
      </c>
      <c r="P2691" t="str">
        <v>BOL</v>
      </c>
      <c r="Q2691" t="str">
        <v>Bols Dry Orange</v>
      </c>
      <c r="R2691" t="str">
        <v>700ml</v>
      </c>
      <c r="S2691">
        <v>6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</row>
    <row r="2692" spans="11:30" x14ac:dyDescent="0.3">
      <c r="K2692" s="287">
        <v>8</v>
      </c>
      <c r="L2692" t="str">
        <v>01-SPLIQ-07002897</v>
      </c>
      <c r="M2692" t="str">
        <v>Lucas Bols</v>
      </c>
      <c r="N2692" t="str">
        <v>Liqueur</v>
      </c>
      <c r="O2692" t="str">
        <v>Bols Liqueur</v>
      </c>
      <c r="P2692" t="str">
        <v>BOL</v>
      </c>
      <c r="Q2692" t="str">
        <v>Bols Elderflower</v>
      </c>
      <c r="R2692" t="str">
        <v>700ml</v>
      </c>
      <c r="S2692">
        <v>6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</row>
    <row r="2693" spans="11:30" x14ac:dyDescent="0.3">
      <c r="K2693" s="287">
        <v>8</v>
      </c>
      <c r="L2693" t="str">
        <v>01-SPLIQ-07006786</v>
      </c>
      <c r="M2693" t="str">
        <v>Lucas Bols</v>
      </c>
      <c r="N2693" t="str">
        <v>Liqueur</v>
      </c>
      <c r="O2693" t="str">
        <v>Bols Liqueur</v>
      </c>
      <c r="P2693" t="str">
        <v>BOL</v>
      </c>
      <c r="Q2693" t="str">
        <v>Bols Lychee</v>
      </c>
      <c r="R2693" t="str">
        <v>700ml</v>
      </c>
      <c r="S2693">
        <v>6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</row>
    <row r="2694" spans="11:30" x14ac:dyDescent="0.3">
      <c r="K2694" s="287">
        <v>8</v>
      </c>
      <c r="L2694" t="str">
        <v>01-SPLIQ-07006809</v>
      </c>
      <c r="M2694" t="str">
        <v>Lucas Bols</v>
      </c>
      <c r="N2694" t="str">
        <v>Liqueur</v>
      </c>
      <c r="O2694" t="str">
        <v>Bols Liqueur</v>
      </c>
      <c r="P2694" t="str">
        <v>BOL</v>
      </c>
      <c r="Q2694" t="str">
        <v>Bols Melon</v>
      </c>
      <c r="R2694" t="str">
        <v>700ml</v>
      </c>
      <c r="S2694">
        <v>6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</row>
    <row r="2695" spans="11:30" x14ac:dyDescent="0.3">
      <c r="K2695" s="287">
        <v>8</v>
      </c>
      <c r="L2695" t="str">
        <v>01-SPLIQ-07006830</v>
      </c>
      <c r="M2695" t="str">
        <v>Lucas Bols</v>
      </c>
      <c r="N2695" t="str">
        <v>Liqueur</v>
      </c>
      <c r="O2695" t="str">
        <v>Bols Liqueur</v>
      </c>
      <c r="P2695" t="str">
        <v>BOL</v>
      </c>
      <c r="Q2695" t="str">
        <v>Bols Peach</v>
      </c>
      <c r="R2695" t="str">
        <v>700ml</v>
      </c>
      <c r="S2695">
        <v>6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</row>
    <row r="2696" spans="11:30" x14ac:dyDescent="0.3">
      <c r="K2696" s="287">
        <v>8</v>
      </c>
      <c r="L2696" t="str">
        <v>01-SPLIQ-07009408</v>
      </c>
      <c r="M2696" t="str">
        <v>Lucas Bols</v>
      </c>
      <c r="N2696" t="str">
        <v>Liqueur</v>
      </c>
      <c r="O2696" t="str">
        <v>Bols Liqueur</v>
      </c>
      <c r="P2696" t="str">
        <v>BOL</v>
      </c>
      <c r="Q2696" t="str">
        <v>Bols Peppermint Green</v>
      </c>
      <c r="R2696" t="str">
        <v>700ml</v>
      </c>
      <c r="S2696">
        <v>6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</row>
    <row r="2697" spans="11:30" x14ac:dyDescent="0.3">
      <c r="K2697" s="287">
        <v>8</v>
      </c>
      <c r="L2697" t="str">
        <v>01-SPLIQ-07009334</v>
      </c>
      <c r="M2697" t="str">
        <v>Lucas Bols</v>
      </c>
      <c r="N2697" t="str">
        <v>Liqueur</v>
      </c>
      <c r="O2697" t="str">
        <v>Bols Liqueur</v>
      </c>
      <c r="P2697" t="str">
        <v>BOL</v>
      </c>
      <c r="Q2697" t="str">
        <v>Bols Sour Apple</v>
      </c>
      <c r="R2697" t="str">
        <v>700ml</v>
      </c>
      <c r="S2697">
        <v>6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</row>
    <row r="2698" spans="11:30" x14ac:dyDescent="0.3">
      <c r="K2698" s="287">
        <v>8</v>
      </c>
      <c r="L2698" t="str">
        <v>01-SPLIQ-07006885</v>
      </c>
      <c r="M2698" t="str">
        <v>Lucas Bols</v>
      </c>
      <c r="N2698" t="str">
        <v>Liqueur</v>
      </c>
      <c r="O2698" t="str">
        <v>Bols Liqueur</v>
      </c>
      <c r="P2698" t="str">
        <v>BOL</v>
      </c>
      <c r="Q2698" t="str">
        <v>Bols Strawberry</v>
      </c>
      <c r="R2698" t="str">
        <v>700ml</v>
      </c>
      <c r="S2698">
        <v>6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</row>
    <row r="2699" spans="11:30" x14ac:dyDescent="0.3">
      <c r="K2699" s="287">
        <v>8</v>
      </c>
      <c r="L2699" t="str">
        <v>01-SPLIQ-07002941</v>
      </c>
      <c r="M2699" t="str">
        <v>Lucas Bols</v>
      </c>
      <c r="N2699" t="str">
        <v>Liqueur</v>
      </c>
      <c r="O2699" t="str">
        <v>Bols Liqueur</v>
      </c>
      <c r="P2699" t="str">
        <v>BOL</v>
      </c>
      <c r="Q2699" t="str">
        <v>Bols Triple Sec</v>
      </c>
      <c r="R2699" t="str">
        <v>700ml</v>
      </c>
      <c r="S2699">
        <v>6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</row>
    <row r="2700" spans="11:30" x14ac:dyDescent="0.3">
      <c r="K2700" s="287">
        <v>8</v>
      </c>
      <c r="L2700" t="str">
        <v>01-SPLIQ-07002551</v>
      </c>
      <c r="M2700" t="str">
        <v>Lucas Bols</v>
      </c>
      <c r="N2700" t="str">
        <v>Liqueur</v>
      </c>
      <c r="O2700" t="str">
        <v>Bols Liqueur</v>
      </c>
      <c r="P2700" t="str">
        <v>BOL</v>
      </c>
      <c r="Q2700" t="str">
        <v>Bols Brown Cream</v>
      </c>
      <c r="R2700" t="str">
        <v>700ml</v>
      </c>
      <c r="S2700">
        <v>6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</row>
    <row r="2701" spans="11:30" x14ac:dyDescent="0.3">
      <c r="K2701" s="287">
        <v>8</v>
      </c>
      <c r="L2701" t="str">
        <v>31-SPLIQ-07000575</v>
      </c>
      <c r="M2701" t="str">
        <v>Campari</v>
      </c>
      <c r="N2701" t="str">
        <v>Aperitif &amp; Bitters</v>
      </c>
      <c r="O2701" t="str">
        <v>Aperol</v>
      </c>
      <c r="P2701" t="str">
        <v>APR</v>
      </c>
      <c r="Q2701" t="str">
        <v>Aperol 700ml</v>
      </c>
      <c r="R2701" t="str">
        <v>700ml</v>
      </c>
      <c r="S2701">
        <v>6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</row>
    <row r="2702" spans="11:30" x14ac:dyDescent="0.3">
      <c r="K2702" s="287">
        <v>8</v>
      </c>
      <c r="L2702" t="str">
        <v>31-SPLIQ-10000278</v>
      </c>
      <c r="M2702" t="str">
        <v>Campari</v>
      </c>
      <c r="N2702" t="str">
        <v>Aperitif &amp; Bitters</v>
      </c>
      <c r="O2702" t="str">
        <v>Aperol</v>
      </c>
      <c r="P2702" t="str">
        <v>APR</v>
      </c>
      <c r="Q2702" t="str">
        <v>Aperol 1L</v>
      </c>
      <c r="R2702" t="str">
        <v>1000ml</v>
      </c>
      <c r="S2702">
        <v>6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</row>
    <row r="2703" spans="11:30" x14ac:dyDescent="0.3">
      <c r="K2703" s="287">
        <v>8</v>
      </c>
      <c r="L2703" t="str">
        <v>32-SPLIQ-02001054</v>
      </c>
      <c r="M2703" t="str">
        <v>Campari</v>
      </c>
      <c r="N2703" t="str">
        <v>Aperitif &amp; Bitters</v>
      </c>
      <c r="O2703" t="str">
        <v>Campari</v>
      </c>
      <c r="P2703" t="str">
        <v>CAM</v>
      </c>
      <c r="Q2703" t="str">
        <v>Campari 25% 200ml</v>
      </c>
      <c r="R2703" t="str">
        <v>200ml</v>
      </c>
      <c r="S2703">
        <v>24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</row>
    <row r="2704" spans="11:30" x14ac:dyDescent="0.3">
      <c r="K2704" s="287">
        <v>8</v>
      </c>
      <c r="L2704" t="str">
        <v>32-SPLIQ-07501402</v>
      </c>
      <c r="M2704" t="str">
        <v>Campari</v>
      </c>
      <c r="N2704" t="str">
        <v>Aperitif &amp; Bitters</v>
      </c>
      <c r="O2704" t="str">
        <v>Campari</v>
      </c>
      <c r="P2704" t="str">
        <v>CAM</v>
      </c>
      <c r="Q2704" t="str">
        <v>Campari 25% 750ml</v>
      </c>
      <c r="R2704" t="str">
        <v>750ml</v>
      </c>
      <c r="S2704">
        <v>12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</row>
    <row r="2705" spans="11:30" x14ac:dyDescent="0.3">
      <c r="K2705" s="287">
        <v>8</v>
      </c>
      <c r="L2705" t="str">
        <v>32-SPLIQ-10001006</v>
      </c>
      <c r="M2705" t="str">
        <v>Campari</v>
      </c>
      <c r="N2705" t="str">
        <v>Aperitif &amp; Bitters</v>
      </c>
      <c r="O2705" t="str">
        <v>Campari</v>
      </c>
      <c r="P2705" t="str">
        <v>CAM</v>
      </c>
      <c r="Q2705" t="str">
        <v>Campari 25% 1L</v>
      </c>
      <c r="R2705" t="str">
        <v>1000ml</v>
      </c>
      <c r="S2705">
        <v>12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</row>
    <row r="2706" spans="11:30" x14ac:dyDescent="0.3">
      <c r="K2706" s="287">
        <v>8</v>
      </c>
      <c r="L2706" t="str">
        <v>32-SPLIQ-05001051</v>
      </c>
      <c r="M2706" t="str">
        <v>Campari</v>
      </c>
      <c r="N2706" t="str">
        <v>Aperitif &amp; Bitters</v>
      </c>
      <c r="O2706" t="str">
        <v>Campari</v>
      </c>
      <c r="P2706" t="str">
        <v>CAM</v>
      </c>
      <c r="Q2706" t="str">
        <v>Campari Negroni RTE</v>
      </c>
      <c r="R2706" t="str">
        <v>500ml</v>
      </c>
      <c r="S2706">
        <v>12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</row>
    <row r="2707" spans="11:30" x14ac:dyDescent="0.3">
      <c r="K2707" s="287">
        <v>8</v>
      </c>
      <c r="L2707" t="str">
        <v>32-SPLIQ-10000969</v>
      </c>
      <c r="M2707" t="str">
        <v>Campari</v>
      </c>
      <c r="N2707" t="str">
        <v>Aperitif &amp; Bitters</v>
      </c>
      <c r="O2707" t="str">
        <v>Campari</v>
      </c>
      <c r="P2707" t="str">
        <v>CAM</v>
      </c>
      <c r="Q2707" t="str">
        <v>Campari Cask Tales Bourbon Barrels</v>
      </c>
      <c r="R2707" t="str">
        <v>1000ml</v>
      </c>
      <c r="S2707">
        <v>6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</row>
    <row r="2708" spans="11:30" x14ac:dyDescent="0.3">
      <c r="K2708" s="287">
        <v>8</v>
      </c>
      <c r="L2708" t="str">
        <v>36-SPLIQ-07003805</v>
      </c>
      <c r="M2708" t="str">
        <v>Campari</v>
      </c>
      <c r="N2708" t="str">
        <v>Aperitif &amp; Bitters</v>
      </c>
      <c r="O2708" t="str">
        <v>Averna</v>
      </c>
      <c r="P2708" t="str">
        <v>AVN</v>
      </c>
      <c r="Q2708" t="str">
        <v>Amaro Averna 29%</v>
      </c>
      <c r="R2708" t="str">
        <v>700ml</v>
      </c>
      <c r="S2708">
        <v>6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</row>
    <row r="2709" spans="11:30" x14ac:dyDescent="0.3">
      <c r="K2709" s="287">
        <v>8</v>
      </c>
      <c r="L2709" t="str">
        <v>38-SPLIQ-07001067</v>
      </c>
      <c r="M2709" t="str">
        <v>Campari</v>
      </c>
      <c r="N2709" t="str">
        <v>Aperitif &amp; Bitters</v>
      </c>
      <c r="O2709" t="str">
        <v>Braulio</v>
      </c>
      <c r="P2709" t="str">
        <v>BRA</v>
      </c>
      <c r="Q2709" t="str">
        <v>Braulio Bormio Amaro Alpino 21%</v>
      </c>
      <c r="R2709" t="str">
        <v>700ml</v>
      </c>
      <c r="S2709">
        <v>6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</row>
    <row r="2710" spans="11:30" x14ac:dyDescent="0.3">
      <c r="K2710" s="287">
        <v>8</v>
      </c>
      <c r="L2710" t="str">
        <v>43-SPLIQ-07000074</v>
      </c>
      <c r="M2710" t="str">
        <v>Campari</v>
      </c>
      <c r="N2710" t="str">
        <v>Aperitif &amp; Bitters</v>
      </c>
      <c r="O2710" t="str">
        <v>Cynar</v>
      </c>
      <c r="P2710" t="str">
        <v>CYN</v>
      </c>
      <c r="Q2710" t="str">
        <v>Cynar 16.5%</v>
      </c>
      <c r="R2710" t="str">
        <v>700ml</v>
      </c>
      <c r="S2710">
        <v>6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</row>
    <row r="2711" spans="11:30" x14ac:dyDescent="0.3">
      <c r="K2711" s="287">
        <v>8</v>
      </c>
      <c r="L2711" t="str">
        <v>42-SPVER-10000846</v>
      </c>
      <c r="M2711" t="str">
        <v>Campari</v>
      </c>
      <c r="N2711" t="str">
        <v>Vermouth</v>
      </c>
      <c r="O2711" t="str">
        <v>Cinzano</v>
      </c>
      <c r="P2711" t="str">
        <v>CZV</v>
      </c>
      <c r="Q2711" t="str">
        <v>Cinzano Vermouth Rosso 1L</v>
      </c>
      <c r="R2711" t="str">
        <v>1000ml</v>
      </c>
      <c r="S2711">
        <v>12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</row>
    <row r="2712" spans="11:30" x14ac:dyDescent="0.3">
      <c r="K2712" s="287">
        <v>8</v>
      </c>
      <c r="L2712" t="str">
        <v>42-SPVER-07501423</v>
      </c>
      <c r="M2712" t="str">
        <v>Campari</v>
      </c>
      <c r="N2712" t="str">
        <v>Vermouth</v>
      </c>
      <c r="O2712" t="str">
        <v>Cinzano</v>
      </c>
      <c r="P2712" t="str">
        <v>CZV</v>
      </c>
      <c r="Q2712" t="str">
        <v>Cinzano Vermouth Rosso</v>
      </c>
      <c r="R2712" t="str">
        <v>750ml</v>
      </c>
      <c r="S2712">
        <v>12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</row>
    <row r="2713" spans="11:30" x14ac:dyDescent="0.3">
      <c r="K2713" s="287">
        <v>8</v>
      </c>
      <c r="L2713" t="str">
        <v>42-SPVER-07501416</v>
      </c>
      <c r="M2713" t="str">
        <v>Campari</v>
      </c>
      <c r="N2713" t="str">
        <v>Vermouth</v>
      </c>
      <c r="O2713" t="str">
        <v>Cinzano</v>
      </c>
      <c r="P2713" t="str">
        <v>CZV</v>
      </c>
      <c r="Q2713" t="str">
        <v>Cinzano Vermouth Bianco</v>
      </c>
      <c r="R2713" t="str">
        <v>750ml</v>
      </c>
      <c r="S2713">
        <v>12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</row>
    <row r="2714" spans="11:30" x14ac:dyDescent="0.3">
      <c r="K2714" s="287">
        <v>8</v>
      </c>
      <c r="L2714" t="str">
        <v>42-SPVER-07502734</v>
      </c>
      <c r="M2714" t="str">
        <v>Campari</v>
      </c>
      <c r="N2714" t="str">
        <v>Vermouth</v>
      </c>
      <c r="O2714" t="str">
        <v>Cinzano</v>
      </c>
      <c r="P2714" t="str">
        <v>CZV</v>
      </c>
      <c r="Q2714" t="str">
        <v>Cinzano Vermouth Extra Dry</v>
      </c>
      <c r="R2714" t="str">
        <v>750ml</v>
      </c>
      <c r="S2714">
        <v>12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</row>
    <row r="2715" spans="11:30" x14ac:dyDescent="0.3">
      <c r="K2715" s="287">
        <v>8</v>
      </c>
      <c r="L2715" t="str">
        <v>42-SPVER-10005810</v>
      </c>
      <c r="M2715" t="str">
        <v>Campari</v>
      </c>
      <c r="N2715" t="str">
        <v>Vermouth</v>
      </c>
      <c r="O2715" t="str">
        <v>Cinzano</v>
      </c>
      <c r="P2715" t="str">
        <v>CZV</v>
      </c>
      <c r="Q2715" t="str">
        <v>Cinzano 1757 Vermouth Rosso</v>
      </c>
      <c r="R2715" t="str">
        <v>1000ml</v>
      </c>
      <c r="S2715">
        <v>6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</row>
    <row r="2716" spans="11:30" x14ac:dyDescent="0.3">
      <c r="K2716" s="287">
        <v>8</v>
      </c>
      <c r="L2716" t="str">
        <v>42-SPVER-10005834</v>
      </c>
      <c r="M2716" t="str">
        <v>Campari</v>
      </c>
      <c r="N2716" t="str">
        <v>Vermouth</v>
      </c>
      <c r="O2716" t="str">
        <v>Cinzano</v>
      </c>
      <c r="P2716" t="str">
        <v>CZV</v>
      </c>
      <c r="Q2716" t="str">
        <v>Cinzano 1757 Vermouth Extra Dry</v>
      </c>
      <c r="R2716" t="str">
        <v>1000ml</v>
      </c>
      <c r="S2716">
        <v>6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</row>
    <row r="2717" spans="11:30" x14ac:dyDescent="0.3">
      <c r="K2717" s="287">
        <v>8</v>
      </c>
      <c r="L2717" t="str">
        <v>42-SPVER-10005896</v>
      </c>
      <c r="M2717" t="str">
        <v>Campari</v>
      </c>
      <c r="N2717" t="str">
        <v>Vermouth</v>
      </c>
      <c r="O2717" t="str">
        <v>Cinzano</v>
      </c>
      <c r="P2717" t="str">
        <v>CZV</v>
      </c>
      <c r="Q2717" t="str">
        <v>Cinzano Bottega Rosso 1757</v>
      </c>
      <c r="R2717" t="str">
        <v>1000ml</v>
      </c>
      <c r="S2717">
        <v>6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</row>
    <row r="2718" spans="11:30" x14ac:dyDescent="0.3">
      <c r="K2718" s="287">
        <v>8</v>
      </c>
      <c r="L2718" t="str">
        <v>42-SPVER-10005909</v>
      </c>
      <c r="M2718" t="str">
        <v>Campari</v>
      </c>
      <c r="N2718" t="str">
        <v>Vermouth</v>
      </c>
      <c r="O2718" t="str">
        <v>Cinzano</v>
      </c>
      <c r="P2718" t="str">
        <v>CZV</v>
      </c>
      <c r="Q2718" t="str">
        <v>Cinzano Bottega Extra Dry 1757</v>
      </c>
      <c r="R2718" t="str">
        <v>1000ml</v>
      </c>
      <c r="S2718">
        <v>6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</row>
    <row r="2719" spans="11:30" x14ac:dyDescent="0.3">
      <c r="K2719" s="287">
        <v>8</v>
      </c>
      <c r="L2719" t="str">
        <v>42-SPSPA-07505292</v>
      </c>
      <c r="M2719" t="str">
        <v>Campari</v>
      </c>
      <c r="N2719" t="str">
        <v>Sparkling</v>
      </c>
      <c r="O2719" t="str">
        <v>Cinzano</v>
      </c>
      <c r="P2719" t="str">
        <v>CZV</v>
      </c>
      <c r="Q2719" t="str">
        <v>Cinzano Prosecco</v>
      </c>
      <c r="R2719" t="str">
        <v>750ml</v>
      </c>
      <c r="S2719">
        <v>6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</row>
    <row r="2720" spans="11:30" x14ac:dyDescent="0.3">
      <c r="K2720" s="287">
        <v>8</v>
      </c>
      <c r="L2720" t="str">
        <v>42-SPSPA-07500969</v>
      </c>
      <c r="M2720" t="str">
        <v>Campari</v>
      </c>
      <c r="N2720" t="str">
        <v>Sparkling</v>
      </c>
      <c r="O2720" t="str">
        <v>Cinzano</v>
      </c>
      <c r="P2720" t="str">
        <v>CZS</v>
      </c>
      <c r="Q2720" t="str">
        <v>Cinzano Pinot Chardonnay</v>
      </c>
      <c r="R2720" t="str">
        <v>750ml</v>
      </c>
      <c r="S2720">
        <v>6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</row>
    <row r="2721" spans="11:30" x14ac:dyDescent="0.3">
      <c r="K2721" s="287">
        <v>8</v>
      </c>
      <c r="L2721" t="str">
        <v>42-SPSPA-07500938</v>
      </c>
      <c r="M2721" t="str">
        <v>Campari</v>
      </c>
      <c r="N2721" t="str">
        <v>Sparkling</v>
      </c>
      <c r="O2721" t="str">
        <v>Cinzano</v>
      </c>
      <c r="P2721" t="str">
        <v>CZS</v>
      </c>
      <c r="Q2721" t="str">
        <v>Gran Cinzano Dolce</v>
      </c>
      <c r="R2721" t="str">
        <v>750ml</v>
      </c>
      <c r="S2721">
        <v>6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</row>
    <row r="2722" spans="11:30" x14ac:dyDescent="0.3">
      <c r="K2722" s="287">
        <v>8</v>
      </c>
      <c r="L2722" t="str">
        <v>42-WISPA-07500884</v>
      </c>
      <c r="M2722" t="str">
        <v>Campari</v>
      </c>
      <c r="N2722" t="str">
        <v>Sparkling</v>
      </c>
      <c r="O2722" t="str">
        <v>Cinzano</v>
      </c>
      <c r="P2722" t="str">
        <v>CZS</v>
      </c>
      <c r="Q2722" t="str">
        <v>Cinzano Asti Sparkling Wine</v>
      </c>
      <c r="R2722" t="str">
        <v>750ml</v>
      </c>
      <c r="S2722">
        <v>6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</row>
    <row r="2723" spans="11:30" x14ac:dyDescent="0.3">
      <c r="K2723" s="287">
        <v>8</v>
      </c>
      <c r="L2723" t="str">
        <v>42-WISPA-07506398</v>
      </c>
      <c r="M2723" t="str">
        <v>Campari</v>
      </c>
      <c r="N2723" t="str">
        <v>Sparkling</v>
      </c>
      <c r="O2723" t="str">
        <v>Cinzano</v>
      </c>
      <c r="P2723" t="str">
        <v>CZS</v>
      </c>
      <c r="Q2723" t="str">
        <v>Cinzano Rose Edition Sparkling Wine</v>
      </c>
      <c r="R2723" t="str">
        <v>750ml</v>
      </c>
      <c r="S2723">
        <v>6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</row>
    <row r="2724" spans="11:30" x14ac:dyDescent="0.3">
      <c r="K2724" s="287">
        <v>8</v>
      </c>
      <c r="L2724" t="str">
        <v>42-WISPA-07507064</v>
      </c>
      <c r="M2724" t="str">
        <v>Campari</v>
      </c>
      <c r="N2724" t="str">
        <v>Sparkling</v>
      </c>
      <c r="O2724" t="str">
        <v>Cinzano</v>
      </c>
      <c r="P2724" t="str">
        <v>CZS</v>
      </c>
      <c r="Q2724" t="str">
        <v>Cinzano To Spritz Dry Sparkling Wine</v>
      </c>
      <c r="R2724" t="str">
        <v>750ml</v>
      </c>
      <c r="S2724">
        <v>6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</row>
    <row r="2725" spans="11:30" x14ac:dyDescent="0.3">
      <c r="K2725" s="287">
        <v>8</v>
      </c>
      <c r="L2725" t="str">
        <v>52-WISPA-07503752</v>
      </c>
      <c r="M2725" t="str">
        <v>Independent</v>
      </c>
      <c r="N2725" t="str">
        <v>Champagne</v>
      </c>
      <c r="O2725" t="str">
        <v>Pommery</v>
      </c>
      <c r="P2725" t="str">
        <v>POM</v>
      </c>
      <c r="Q2725" t="str">
        <v>Champagne Pommery Brut Royal</v>
      </c>
      <c r="R2725" t="str">
        <v>750ml</v>
      </c>
      <c r="S2725">
        <v>6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</row>
    <row r="2726" spans="11:30" x14ac:dyDescent="0.3">
      <c r="K2726" s="287">
        <v>8</v>
      </c>
      <c r="L2726" t="str">
        <v>52-WISPA-07505976</v>
      </c>
      <c r="M2726" t="str">
        <v>Independent</v>
      </c>
      <c r="N2726" t="str">
        <v>Champagne</v>
      </c>
      <c r="O2726" t="str">
        <v>Pommery</v>
      </c>
      <c r="P2726" t="str">
        <v>POM</v>
      </c>
      <c r="Q2726" t="str">
        <v>Champagne Pommery Brut Rose Royal</v>
      </c>
      <c r="R2726" t="str">
        <v>750ml</v>
      </c>
      <c r="S2726">
        <v>6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</row>
    <row r="2727" spans="11:30" x14ac:dyDescent="0.3">
      <c r="K2727" s="287">
        <v>8</v>
      </c>
      <c r="L2727" t="str">
        <v>52-WISPA-07509036</v>
      </c>
      <c r="M2727" t="str">
        <v>Independent</v>
      </c>
      <c r="N2727" t="str">
        <v>Champagne</v>
      </c>
      <c r="O2727" t="str">
        <v>Pommery</v>
      </c>
      <c r="P2727" t="str">
        <v>POM</v>
      </c>
      <c r="Q2727" t="str">
        <v>Champagne Pommery Royal Blue Sky</v>
      </c>
      <c r="R2727" t="str">
        <v>750ml</v>
      </c>
      <c r="S2727">
        <v>6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</row>
    <row r="2728" spans="11:30" x14ac:dyDescent="0.3">
      <c r="K2728" s="287">
        <v>8</v>
      </c>
      <c r="L2728" t="str">
        <v>52-WISPA-07508039</v>
      </c>
      <c r="M2728" t="str">
        <v>Independent</v>
      </c>
      <c r="N2728" t="str">
        <v>Champagne</v>
      </c>
      <c r="O2728" t="str">
        <v>Pommery</v>
      </c>
      <c r="P2728" t="str">
        <v>POM</v>
      </c>
      <c r="Q2728" t="str">
        <v>Champagne Pommery Cuvee Louise 2004</v>
      </c>
      <c r="R2728" t="str">
        <v>750ml</v>
      </c>
      <c r="S2728">
        <v>6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</row>
    <row r="2729" spans="11:30" x14ac:dyDescent="0.3">
      <c r="K2729" s="287">
        <v>8</v>
      </c>
      <c r="L2729" t="str">
        <v>52-WISPA-15003424</v>
      </c>
      <c r="M2729" t="str">
        <v>Independent</v>
      </c>
      <c r="N2729" t="str">
        <v>Champagne</v>
      </c>
      <c r="O2729" t="str">
        <v>Pommery</v>
      </c>
      <c r="P2729" t="str">
        <v>POM</v>
      </c>
      <c r="Q2729" t="str">
        <v>Champagne Pommery Brut Royal 1.5L</v>
      </c>
      <c r="R2729" t="str">
        <v>1500ml</v>
      </c>
      <c r="S2729">
        <v>6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</row>
    <row r="2730" spans="11:30" x14ac:dyDescent="0.3">
      <c r="K2730" s="287">
        <v>8</v>
      </c>
      <c r="L2730" t="str">
        <v>52-WISPA-30003356</v>
      </c>
      <c r="M2730" t="str">
        <v>Independent</v>
      </c>
      <c r="N2730" t="str">
        <v>Champagne</v>
      </c>
      <c r="O2730" t="str">
        <v>Pommery</v>
      </c>
      <c r="P2730" t="str">
        <v>POM</v>
      </c>
      <c r="Q2730" t="str">
        <v>Champagne Pommery Brut Royal 3L</v>
      </c>
      <c r="R2730" t="str">
        <v>3000ml</v>
      </c>
      <c r="S2730">
        <v>6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</row>
    <row r="2731" spans="11:30" x14ac:dyDescent="0.3">
      <c r="K2731" s="287">
        <v>8</v>
      </c>
      <c r="L2731" t="str">
        <v>52-WISPA-60003325</v>
      </c>
      <c r="M2731" t="str">
        <v>Independent</v>
      </c>
      <c r="N2731" t="str">
        <v>Champagne</v>
      </c>
      <c r="O2731" t="str">
        <v>Pommery</v>
      </c>
      <c r="P2731" t="str">
        <v>POM</v>
      </c>
      <c r="Q2731" t="str">
        <v>Champagne Pommery Brut Royal 6L</v>
      </c>
      <c r="R2731" t="str">
        <v>6000ml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</row>
    <row r="2732" spans="11:30" x14ac:dyDescent="0.3">
      <c r="K2732" s="287">
        <v>8</v>
      </c>
      <c r="L2732" t="str">
        <v>52-WISPA-90003295</v>
      </c>
      <c r="M2732" t="str">
        <v>Independent</v>
      </c>
      <c r="N2732" t="str">
        <v>Champagne</v>
      </c>
      <c r="O2732" t="str">
        <v>Pommery</v>
      </c>
      <c r="P2732" t="str">
        <v>POM</v>
      </c>
      <c r="Q2732" t="str">
        <v>Champagne Pommery Brut Royal 9L</v>
      </c>
      <c r="R2732" t="str">
        <v>9000ml</v>
      </c>
      <c r="S2732">
        <v>1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</row>
    <row r="2733" spans="11:30" x14ac:dyDescent="0.3">
      <c r="K2733" s="287">
        <v>8</v>
      </c>
      <c r="L2733" t="str">
        <v>52-WISPA-07505021</v>
      </c>
      <c r="M2733" t="str">
        <v>Independent</v>
      </c>
      <c r="N2733" t="str">
        <v>Champagne</v>
      </c>
      <c r="O2733" t="str">
        <v>Pommery</v>
      </c>
      <c r="P2733" t="str">
        <v>POM</v>
      </c>
      <c r="Q2733" t="str">
        <v>Champagne Pommery Silver</v>
      </c>
      <c r="R2733" t="str">
        <v>750ml</v>
      </c>
      <c r="S2733">
        <v>6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</row>
    <row r="2734" spans="11:30" x14ac:dyDescent="0.3">
      <c r="K2734" s="287">
        <v>8</v>
      </c>
      <c r="L2734" t="str">
        <v>71-WISPA-07500358</v>
      </c>
      <c r="M2734" t="str">
        <v>RC</v>
      </c>
      <c r="N2734" t="str">
        <v>Champagne</v>
      </c>
      <c r="O2734" t="str">
        <v>Telmont</v>
      </c>
      <c r="P2734" t="str">
        <v>TEL</v>
      </c>
      <c r="Q2734" t="str">
        <v>Champagne Telmont Sans Soufre</v>
      </c>
      <c r="R2734" t="str">
        <v>750ml</v>
      </c>
      <c r="S2734">
        <v>6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</row>
    <row r="2735" spans="11:30" x14ac:dyDescent="0.3">
      <c r="K2735" s="287">
        <v>8</v>
      </c>
      <c r="L2735" t="str">
        <v>71-WISPA-07500655</v>
      </c>
      <c r="M2735" t="str">
        <v>RC</v>
      </c>
      <c r="N2735" t="str">
        <v>Champagne</v>
      </c>
      <c r="O2735" t="str">
        <v>Telmont</v>
      </c>
      <c r="P2735" t="str">
        <v>TEL</v>
      </c>
      <c r="Q2735" t="str">
        <v>Champagne Telmont Vinotheque</v>
      </c>
      <c r="R2735" t="str">
        <v>750ml</v>
      </c>
      <c r="S2735">
        <v>6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</row>
    <row r="2736" spans="11:30" x14ac:dyDescent="0.3">
      <c r="K2736" s="287">
        <v>8</v>
      </c>
      <c r="L2736" t="str">
        <v>71-WISPA-07500631</v>
      </c>
      <c r="M2736" t="str">
        <v>RC</v>
      </c>
      <c r="N2736" t="str">
        <v>Champagne</v>
      </c>
      <c r="O2736" t="str">
        <v>Telmont</v>
      </c>
      <c r="P2736" t="str">
        <v>TEL</v>
      </c>
      <c r="Q2736" t="str">
        <v>Champagne Telmont Blanc De Blancs</v>
      </c>
      <c r="R2736" t="str">
        <v>750ml</v>
      </c>
      <c r="S2736">
        <v>6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</row>
    <row r="2737" spans="11:30" x14ac:dyDescent="0.3">
      <c r="K2737" s="287">
        <v>8</v>
      </c>
      <c r="L2737" t="str">
        <v>71-WISPA-07500617</v>
      </c>
      <c r="M2737" t="str">
        <v>RC</v>
      </c>
      <c r="N2737" t="str">
        <v>Champagne</v>
      </c>
      <c r="O2737" t="str">
        <v>Telmont</v>
      </c>
      <c r="P2737" t="str">
        <v>TEL</v>
      </c>
      <c r="Q2737" t="str">
        <v>Champagne Telmont Reserve Rose</v>
      </c>
      <c r="R2737" t="str">
        <v>750ml</v>
      </c>
      <c r="S2737">
        <v>6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</row>
    <row r="2738" spans="11:30" x14ac:dyDescent="0.3">
      <c r="K2738" s="287">
        <v>8</v>
      </c>
      <c r="L2738" t="str">
        <v>71-WISPA-15000303</v>
      </c>
      <c r="M2738" t="str">
        <v>RC</v>
      </c>
      <c r="N2738" t="str">
        <v>Champagne</v>
      </c>
      <c r="O2738" t="str">
        <v>Telmont</v>
      </c>
      <c r="P2738" t="str">
        <v>TEL</v>
      </c>
      <c r="Q2738" t="str">
        <v>Champagne Telmont Reserve Rose 1.5L</v>
      </c>
      <c r="R2738" t="str">
        <v>1500ml</v>
      </c>
      <c r="S2738">
        <v>3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</row>
    <row r="2739" spans="11:30" x14ac:dyDescent="0.3">
      <c r="K2739" s="287">
        <v>8</v>
      </c>
      <c r="L2739" t="str">
        <v>71-WISPA-07500211</v>
      </c>
      <c r="M2739" t="str">
        <v>RC</v>
      </c>
      <c r="N2739" t="str">
        <v>Champagne</v>
      </c>
      <c r="O2739" t="str">
        <v>Telmont</v>
      </c>
      <c r="P2739" t="str">
        <v>TEL</v>
      </c>
      <c r="Q2739" t="str">
        <v>Champagne Telmont Reserve Brut</v>
      </c>
      <c r="R2739" t="str">
        <v>750ml</v>
      </c>
      <c r="S2739">
        <v>6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</row>
    <row r="2740" spans="11:30" x14ac:dyDescent="0.3">
      <c r="K2740" s="287">
        <v>8</v>
      </c>
      <c r="L2740" t="str">
        <v>71-WISPA-15000297</v>
      </c>
      <c r="M2740" t="str">
        <v>RC</v>
      </c>
      <c r="N2740" t="str">
        <v>Champagne</v>
      </c>
      <c r="O2740" t="str">
        <v>Telmont</v>
      </c>
      <c r="P2740" t="str">
        <v>TEL</v>
      </c>
      <c r="Q2740" t="str">
        <v>Champagne Telmont Reserve Brut 1.5L</v>
      </c>
      <c r="R2740" t="str">
        <v>1500ml</v>
      </c>
      <c r="S2740">
        <v>3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</row>
    <row r="2741" spans="11:30" x14ac:dyDescent="0.3">
      <c r="K2741" s="287">
        <v>8</v>
      </c>
      <c r="L2741" t="str">
        <v>71-WISPA-30000556</v>
      </c>
      <c r="M2741" t="str">
        <v>RC</v>
      </c>
      <c r="N2741" t="str">
        <v>Champagne</v>
      </c>
      <c r="O2741" t="str">
        <v>Telmont</v>
      </c>
      <c r="P2741" t="str">
        <v>TEL</v>
      </c>
      <c r="Q2741" t="str">
        <v>Champagne Telmont Reserve Brut 3L</v>
      </c>
      <c r="R2741" t="str">
        <v>3000ml</v>
      </c>
      <c r="S2741">
        <v>1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</row>
    <row r="2742" spans="11:30" x14ac:dyDescent="0.3">
      <c r="K2742" s="287">
        <v>8</v>
      </c>
      <c r="L2742" t="str">
        <v>71-WISPA-60000570</v>
      </c>
      <c r="M2742" t="str">
        <v>RC</v>
      </c>
      <c r="N2742" t="str">
        <v>Champagne</v>
      </c>
      <c r="O2742" t="str">
        <v>Telmont</v>
      </c>
      <c r="P2742" t="str">
        <v>TEL</v>
      </c>
      <c r="Q2742" t="str">
        <v>Champagne Telmont Reserve Brut 6L</v>
      </c>
      <c r="R2742" t="str">
        <v>6000ml</v>
      </c>
      <c r="S2742">
        <v>1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</row>
    <row r="2743" spans="11:30" x14ac:dyDescent="0.3">
      <c r="K2743" s="287">
        <v>8</v>
      </c>
      <c r="L2743" t="str">
        <v>35-SPLIQ-07003779</v>
      </c>
      <c r="M2743" t="str">
        <v>Campari</v>
      </c>
      <c r="N2743" t="str">
        <v>Liqueur</v>
      </c>
      <c r="O2743" t="str">
        <v>Grand Marnier</v>
      </c>
      <c r="P2743" t="str">
        <v>GMN</v>
      </c>
      <c r="Q2743" t="str">
        <v>Grand Marnier Liqueur</v>
      </c>
      <c r="R2743" t="str">
        <v>700ml</v>
      </c>
      <c r="S2743">
        <v>12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</row>
    <row r="2744" spans="11:30" x14ac:dyDescent="0.3">
      <c r="K2744" s="287">
        <v>8</v>
      </c>
      <c r="L2744" t="str">
        <v>99-SL001-07000012</v>
      </c>
      <c r="M2744" t="str">
        <v>Branca</v>
      </c>
      <c r="N2744" t="str">
        <v>Bitter</v>
      </c>
      <c r="O2744" t="str">
        <v>Fernet</v>
      </c>
      <c r="P2744" t="str">
        <v>BRC</v>
      </c>
      <c r="Q2744" t="str">
        <v>Fernet Branca Bitters 700ml</v>
      </c>
      <c r="R2744" t="str">
        <v>700ml</v>
      </c>
      <c r="S2744">
        <v>6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</row>
    <row r="2745" spans="11:30" x14ac:dyDescent="0.3">
      <c r="K2745" s="287">
        <v>8</v>
      </c>
      <c r="L2745" t="str">
        <v>77-SPLIQ-07502863</v>
      </c>
      <c r="M2745" t="str">
        <v>Branca</v>
      </c>
      <c r="N2745" t="str">
        <v>Liqueur</v>
      </c>
      <c r="O2745" t="str">
        <v>Fernet</v>
      </c>
      <c r="P2745" t="str">
        <v>BRC</v>
      </c>
      <c r="Q2745" t="str">
        <v>Branca Fernet Liqueur 750 ML.</v>
      </c>
      <c r="R2745" t="str">
        <v>750ml</v>
      </c>
      <c r="S2745">
        <v>6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</row>
    <row r="2746" spans="11:30" x14ac:dyDescent="0.3">
      <c r="K2746" s="287">
        <v>8</v>
      </c>
      <c r="L2746" t="str">
        <v>77-SPLIQ-10002849</v>
      </c>
      <c r="M2746" t="str">
        <v>Branca</v>
      </c>
      <c r="N2746" t="str">
        <v>Liqueur</v>
      </c>
      <c r="O2746" t="str">
        <v>Fernet</v>
      </c>
      <c r="P2746" t="str">
        <v>BRC</v>
      </c>
      <c r="Q2746" t="str">
        <v>Branca Fernet Liqueur</v>
      </c>
      <c r="R2746" t="str">
        <v>1000ml</v>
      </c>
      <c r="S2746">
        <v>6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</row>
    <row r="2747" spans="11:30" x14ac:dyDescent="0.3">
      <c r="K2747" s="287">
        <v>8</v>
      </c>
      <c r="L2747" t="str">
        <v>77-SPVER-10002072</v>
      </c>
      <c r="M2747" t="str">
        <v>Branca</v>
      </c>
      <c r="N2747" t="str">
        <v>Vermouth</v>
      </c>
      <c r="O2747" t="str">
        <v>CARPANO</v>
      </c>
      <c r="P2747" t="str">
        <v>BRC</v>
      </c>
      <c r="Q2747" t="str">
        <v>Carpano Classico Vermouth</v>
      </c>
      <c r="R2747" t="str">
        <v>1000ml</v>
      </c>
      <c r="S2747">
        <v>6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</row>
    <row r="2748" spans="11:30" x14ac:dyDescent="0.3">
      <c r="K2748" s="287">
        <v>8</v>
      </c>
      <c r="L2748" t="str">
        <v>77-SPVER-10002157</v>
      </c>
      <c r="M2748" t="str">
        <v>Branca</v>
      </c>
      <c r="N2748" t="str">
        <v>Vermouth</v>
      </c>
      <c r="O2748" t="str">
        <v>CARPANO</v>
      </c>
      <c r="P2748" t="str">
        <v>BRC</v>
      </c>
      <c r="Q2748" t="str">
        <v>Carpano Bianco Vermouth</v>
      </c>
      <c r="R2748" t="str">
        <v>1000ml</v>
      </c>
      <c r="S2748">
        <v>6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</row>
    <row r="2749" spans="11:30" x14ac:dyDescent="0.3">
      <c r="K2749" s="287">
        <v>8</v>
      </c>
      <c r="L2749" t="str">
        <v>77-SPVER-10003420</v>
      </c>
      <c r="M2749" t="str">
        <v>Branca</v>
      </c>
      <c r="N2749" t="str">
        <v>Vermouth</v>
      </c>
      <c r="O2749" t="str">
        <v>CARPANO</v>
      </c>
      <c r="P2749" t="str">
        <v>BRC</v>
      </c>
      <c r="Q2749" t="str">
        <v>Carpano Antica Formula Vermnouth</v>
      </c>
      <c r="R2749" t="str">
        <v>1000ml</v>
      </c>
      <c r="S2749">
        <v>6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</row>
    <row r="2750" spans="11:30" x14ac:dyDescent="0.3">
      <c r="K2750" s="287">
        <v>8</v>
      </c>
      <c r="L2750" t="str">
        <v>77-SPVER-10006704</v>
      </c>
      <c r="M2750" t="str">
        <v>Branca</v>
      </c>
      <c r="N2750" t="str">
        <v>Vermouth</v>
      </c>
      <c r="O2750" t="str">
        <v>CARPANO</v>
      </c>
      <c r="P2750" t="str">
        <v>BRC</v>
      </c>
      <c r="Q2750" t="str">
        <v>Carpano Dry Vermouth</v>
      </c>
      <c r="R2750" t="str">
        <v>1000ml</v>
      </c>
      <c r="S2750">
        <v>6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</row>
    <row r="2751" spans="11:30" x14ac:dyDescent="0.3">
      <c r="K2751" s="287">
        <v>8</v>
      </c>
      <c r="L2751" t="str">
        <v>77-SPVER-10001884</v>
      </c>
      <c r="M2751" t="str">
        <v>Branca</v>
      </c>
      <c r="N2751" t="str">
        <v>Vermouth</v>
      </c>
      <c r="O2751" t="str">
        <v>Branca</v>
      </c>
      <c r="P2751" t="str">
        <v>BRC</v>
      </c>
      <c r="Q2751" t="str">
        <v>Carpano Punt E Mes</v>
      </c>
      <c r="R2751" t="str">
        <v>1000ml</v>
      </c>
      <c r="S2751">
        <v>6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</row>
    <row r="2752" spans="11:30" x14ac:dyDescent="0.3">
      <c r="K2752" s="287">
        <v>8</v>
      </c>
      <c r="L2752" t="str">
        <v>35-SPLIQ-07009887</v>
      </c>
      <c r="M2752" t="str">
        <v>Campari</v>
      </c>
      <c r="N2752" t="str">
        <v>Liqueur</v>
      </c>
      <c r="O2752" t="str">
        <v>Grand Marnier</v>
      </c>
      <c r="P2752" t="str">
        <v>GMN</v>
      </c>
      <c r="Q2752" t="str">
        <v>Grand Marnier Cuvee Du Centenaire Liqueur</v>
      </c>
      <c r="R2752" t="str">
        <v>700ml</v>
      </c>
      <c r="S2752">
        <v>6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</row>
    <row r="2753" spans="11:30" x14ac:dyDescent="0.3">
      <c r="K2753" s="287">
        <v>8</v>
      </c>
      <c r="L2753" t="str">
        <v>67-SPVOD-07007453</v>
      </c>
      <c r="M2753" t="str">
        <v>Independent</v>
      </c>
      <c r="N2753" t="str">
        <v>Vodka</v>
      </c>
      <c r="O2753" t="str">
        <v>Lady Trieu</v>
      </c>
      <c r="P2753" t="str">
        <v>LDT</v>
      </c>
      <c r="Q2753" t="str">
        <v>Nhau Vietnamese Rice Vodka</v>
      </c>
      <c r="R2753" t="str">
        <v>700ml</v>
      </c>
      <c r="S2753">
        <v>6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</row>
    <row r="2754" spans="11:30" x14ac:dyDescent="0.3">
      <c r="K2754" s="287">
        <v>8</v>
      </c>
      <c r="L2754" t="str">
        <v>01-SPVOD-07000328</v>
      </c>
      <c r="M2754" t="str">
        <v>Lucas Bols</v>
      </c>
      <c r="N2754" t="str">
        <v>Vodka</v>
      </c>
      <c r="O2754" t="str">
        <v>Bols Vodka</v>
      </c>
      <c r="P2754" t="str">
        <v>BLV</v>
      </c>
      <c r="Q2754" t="str">
        <v>Bols Vodka 700 ml</v>
      </c>
      <c r="R2754" t="str">
        <v>700ml</v>
      </c>
      <c r="S2754">
        <v>12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</row>
    <row r="2755" spans="11:30" x14ac:dyDescent="0.3">
      <c r="K2755" s="287">
        <v>8</v>
      </c>
      <c r="L2755" t="str">
        <v>01-SPVOD-10000311</v>
      </c>
      <c r="M2755" t="str">
        <v>Lucas Bols</v>
      </c>
      <c r="N2755" t="str">
        <v>Vodka</v>
      </c>
      <c r="O2755" t="str">
        <v>Bols Vodka</v>
      </c>
      <c r="P2755" t="str">
        <v>BLV</v>
      </c>
      <c r="Q2755" t="str">
        <v>Bols Vodka 1L</v>
      </c>
      <c r="R2755" t="str">
        <v>1000ml</v>
      </c>
      <c r="S2755">
        <v>6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</row>
    <row r="2756" spans="11:30" x14ac:dyDescent="0.3">
      <c r="K2756" s="287">
        <v>8</v>
      </c>
      <c r="L2756" t="str">
        <v>04-23MDC-07000151</v>
      </c>
      <c r="M2756" t="str">
        <v>Edrington</v>
      </c>
      <c r="N2756" t="str">
        <v>Whisky</v>
      </c>
      <c r="O2756" t="str">
        <v>The Macallan</v>
      </c>
      <c r="P2756" t="str">
        <v>MAC</v>
      </c>
      <c r="Q2756" t="str">
        <v>The Macallan M Scotch Whisky (2023)</v>
      </c>
      <c r="R2756" t="str">
        <v>700ml</v>
      </c>
      <c r="S2756">
        <v>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</row>
    <row r="2757" spans="11:30" x14ac:dyDescent="0.3">
      <c r="K2757" s="287">
        <v>8</v>
      </c>
      <c r="L2757" t="str">
        <v>04-SPWHI-07001872</v>
      </c>
      <c r="M2757" t="str">
        <v>Edrington</v>
      </c>
      <c r="N2757" t="str">
        <v>Whisky</v>
      </c>
      <c r="O2757" t="str">
        <v>The Macallan</v>
      </c>
      <c r="P2757" t="str">
        <v>MAC</v>
      </c>
      <c r="Q2757" t="str">
        <v>The Macallan Classic Cut 2022 Whisky</v>
      </c>
      <c r="R2757" t="str">
        <v>700ml</v>
      </c>
      <c r="S2757">
        <v>12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</row>
    <row r="2758" spans="11:30" x14ac:dyDescent="0.3">
      <c r="K2758" s="287">
        <v>8</v>
      </c>
      <c r="L2758" t="str">
        <v>04-SPWHI-07002668</v>
      </c>
      <c r="M2758" t="str">
        <v>Edrington</v>
      </c>
      <c r="N2758" t="str">
        <v>Whisky</v>
      </c>
      <c r="O2758" t="str">
        <v>The Macallan</v>
      </c>
      <c r="P2758" t="str">
        <v>MAC</v>
      </c>
      <c r="Q2758" t="str">
        <v>The Macallan Edition NO 1 Whisky</v>
      </c>
      <c r="R2758" t="str">
        <v>700ml</v>
      </c>
      <c r="S2758">
        <v>1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</row>
    <row r="2759" spans="11:30" x14ac:dyDescent="0.3">
      <c r="K2759" s="287">
        <v>8</v>
      </c>
      <c r="L2759" t="str">
        <v>04-SPWHI-07002910</v>
      </c>
      <c r="M2759" t="str">
        <v>Edrington</v>
      </c>
      <c r="N2759" t="str">
        <v>Whisky</v>
      </c>
      <c r="O2759" t="str">
        <v>The Macallan</v>
      </c>
      <c r="P2759" t="str">
        <v>MAC</v>
      </c>
      <c r="Q2759" t="str">
        <v>The Macallan Edition NO 2 Whisky</v>
      </c>
      <c r="R2759" t="str">
        <v>700ml</v>
      </c>
      <c r="S2759">
        <v>1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</row>
    <row r="2760" spans="11:30" x14ac:dyDescent="0.3">
      <c r="K2760" s="287">
        <v>8</v>
      </c>
      <c r="L2760" t="str">
        <v>04-SPWHI-07004105</v>
      </c>
      <c r="M2760" t="str">
        <v>Edrington</v>
      </c>
      <c r="N2760" t="str">
        <v>Whisky</v>
      </c>
      <c r="O2760" t="str">
        <v>The Macallan</v>
      </c>
      <c r="P2760" t="str">
        <v>MAC</v>
      </c>
      <c r="Q2760" t="str">
        <v>The Macallan Edition NO 3 Whisky</v>
      </c>
      <c r="R2760" t="str">
        <v>700ml</v>
      </c>
      <c r="S2760">
        <v>12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</row>
    <row r="2761" spans="11:30" x14ac:dyDescent="0.3">
      <c r="K2761" s="287">
        <v>8</v>
      </c>
      <c r="L2761" t="str">
        <v>04-SPWHI-07005591</v>
      </c>
      <c r="M2761" t="str">
        <v>Edrington</v>
      </c>
      <c r="N2761" t="str">
        <v>Whisky</v>
      </c>
      <c r="O2761" t="str">
        <v>The Macallan</v>
      </c>
      <c r="P2761" t="str">
        <v>MAC</v>
      </c>
      <c r="Q2761" t="str">
        <v>The Macallan Edition NO 4 Whisky</v>
      </c>
      <c r="R2761" t="str">
        <v>700ml</v>
      </c>
      <c r="S2761">
        <v>12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</row>
    <row r="2762" spans="11:30" x14ac:dyDescent="0.3">
      <c r="K2762" s="287">
        <v>8</v>
      </c>
      <c r="L2762" t="str">
        <v>04-SPWHI-07007126</v>
      </c>
      <c r="M2762" t="str">
        <v>Edrington</v>
      </c>
      <c r="N2762" t="str">
        <v>Whisky</v>
      </c>
      <c r="O2762" t="str">
        <v>The Macallan</v>
      </c>
      <c r="P2762" t="str">
        <v>MAC</v>
      </c>
      <c r="Q2762" t="str">
        <v>The Macallan 18 Years Old</v>
      </c>
      <c r="R2762" t="str">
        <v>700ml</v>
      </c>
      <c r="S2762">
        <v>6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</row>
    <row r="2763" spans="11:30" x14ac:dyDescent="0.3">
      <c r="K2763" s="287">
        <v>8</v>
      </c>
      <c r="L2763" t="str">
        <v>04-SPWHI-07008059</v>
      </c>
      <c r="M2763" t="str">
        <v>Edrington</v>
      </c>
      <c r="N2763" t="str">
        <v>Whisky</v>
      </c>
      <c r="O2763" t="str">
        <v>The Macallan</v>
      </c>
      <c r="P2763" t="str">
        <v>MAC</v>
      </c>
      <c r="Q2763" t="str">
        <v>The Macallan Edition NO.5 Whisky</v>
      </c>
      <c r="R2763" t="str">
        <v>700ml</v>
      </c>
      <c r="S2763">
        <v>12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</row>
    <row r="2764" spans="11:30" x14ac:dyDescent="0.3">
      <c r="K2764" s="287">
        <v>8</v>
      </c>
      <c r="L2764" t="str">
        <v>04-SPWHI-07009285</v>
      </c>
      <c r="M2764" t="str">
        <v>Edrington</v>
      </c>
      <c r="N2764" t="str">
        <v>Whisky</v>
      </c>
      <c r="O2764" t="str">
        <v>The Macallan</v>
      </c>
      <c r="P2764" t="str">
        <v>MAC</v>
      </c>
      <c r="Q2764" t="str">
        <v>The Macallan Edition NO 6 Whisky</v>
      </c>
      <c r="R2764" t="str">
        <v>700ml</v>
      </c>
      <c r="S2764">
        <v>12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</row>
    <row r="2765" spans="11:30" x14ac:dyDescent="0.3">
      <c r="K2765" s="287">
        <v>8</v>
      </c>
      <c r="L2765" t="str">
        <v>04-SPWHI-4200GSET</v>
      </c>
      <c r="M2765" t="str">
        <v>Edrington</v>
      </c>
      <c r="N2765" t="str">
        <v>Whisky</v>
      </c>
      <c r="O2765" t="str">
        <v>The Macallan</v>
      </c>
      <c r="P2765" t="str">
        <v>MAC</v>
      </c>
      <c r="Q2765" t="str">
        <v>The Macallan Edition Gift Set</v>
      </c>
      <c r="R2765" t="str">
        <v>4200ml</v>
      </c>
      <c r="S2765">
        <v>1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</row>
    <row r="2766" spans="11:30" x14ac:dyDescent="0.3">
      <c r="K2766" s="287">
        <v>8</v>
      </c>
      <c r="L2766" t="str">
        <v>06-SPWHI-07004082</v>
      </c>
      <c r="M2766" t="str">
        <v>Edrington</v>
      </c>
      <c r="N2766" t="str">
        <v>Whisky</v>
      </c>
      <c r="O2766" t="str">
        <v>Naked</v>
      </c>
      <c r="P2766" t="str">
        <v>NAK</v>
      </c>
      <c r="Q2766" t="str">
        <v>Naked Grouse Blended Malt Scotch Whisky</v>
      </c>
      <c r="R2766" t="str">
        <v>700ml</v>
      </c>
      <c r="S2766">
        <v>6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</row>
    <row r="2767" spans="11:30" x14ac:dyDescent="0.3">
      <c r="K2767" s="287">
        <v>8</v>
      </c>
      <c r="L2767" t="str">
        <v>13-SPGIN-07007377</v>
      </c>
      <c r="M2767" t="str">
        <v>Edrington</v>
      </c>
      <c r="N2767" t="str">
        <v>Gin</v>
      </c>
      <c r="O2767" t="str">
        <v>NO.3</v>
      </c>
      <c r="P2767" t="str">
        <v>NO3</v>
      </c>
      <c r="Q2767" t="str">
        <v>No.3 London Dry Organic Gin</v>
      </c>
      <c r="R2767" t="str">
        <v>700ml</v>
      </c>
      <c r="S2767">
        <v>6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</row>
    <row r="2768" spans="11:30" x14ac:dyDescent="0.3">
      <c r="K2768" s="287">
        <v>8</v>
      </c>
      <c r="L2768" t="str">
        <v>15-SPLIQ-07000154</v>
      </c>
      <c r="M2768" t="str">
        <v>Licor 43</v>
      </c>
      <c r="N2768" t="str">
        <v>Liqueur</v>
      </c>
      <c r="O2768" t="str">
        <v>Licor 43</v>
      </c>
      <c r="P2768" t="str">
        <v>LIC</v>
      </c>
      <c r="Q2768" t="str">
        <v>Licor 43</v>
      </c>
      <c r="R2768" t="str">
        <v>700ml</v>
      </c>
      <c r="S2768">
        <v>6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</row>
    <row r="2769" spans="11:30" x14ac:dyDescent="0.3">
      <c r="K2769" s="287">
        <v>8</v>
      </c>
      <c r="L2769" t="str">
        <v>18-SPGIN-05000467</v>
      </c>
      <c r="M2769" t="str">
        <v>Ferdinand'S</v>
      </c>
      <c r="N2769" t="str">
        <v>Gin</v>
      </c>
      <c r="O2769" t="str">
        <v>Ferdinand's</v>
      </c>
      <c r="P2769" t="str">
        <v>FER</v>
      </c>
      <c r="Q2769" t="str">
        <v>Ferdinand'S Saar Dry Gin</v>
      </c>
      <c r="R2769" t="str">
        <v>500ml</v>
      </c>
      <c r="S2769">
        <v>6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</row>
    <row r="2770" spans="11:30" x14ac:dyDescent="0.3">
      <c r="K2770" s="287">
        <v>8</v>
      </c>
      <c r="L2770" t="str">
        <v>20-06TEQ-07001315</v>
      </c>
      <c r="M2770" t="str">
        <v>Proximo</v>
      </c>
      <c r="N2770" t="str">
        <v>Tequila</v>
      </c>
      <c r="O2770" t="str">
        <v>Jose Cuervo</v>
      </c>
      <c r="P2770" t="str">
        <v>JOC</v>
      </c>
      <c r="Q2770" t="str">
        <v>Jose Cuervo Especial Silver Tequila 35%</v>
      </c>
      <c r="R2770" t="str">
        <v>700ml</v>
      </c>
      <c r="S2770">
        <v>6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</row>
    <row r="2771" spans="11:30" x14ac:dyDescent="0.3">
      <c r="K2771" s="287">
        <v>8</v>
      </c>
      <c r="L2771" t="str">
        <v>20-06TEQ-07002302</v>
      </c>
      <c r="M2771" t="str">
        <v>Proximo</v>
      </c>
      <c r="N2771" t="str">
        <v>Tequila</v>
      </c>
      <c r="O2771" t="str">
        <v>Jose Cuervo</v>
      </c>
      <c r="P2771" t="str">
        <v>JOC</v>
      </c>
      <c r="Q2771" t="str">
        <v>Jose Cuervo Especial Silver Tequila</v>
      </c>
      <c r="R2771" t="str">
        <v>700ml</v>
      </c>
      <c r="S2771">
        <v>6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</row>
    <row r="2772" spans="11:30" x14ac:dyDescent="0.3">
      <c r="K2772" s="287">
        <v>8</v>
      </c>
      <c r="L2772" t="str">
        <v>20-23SIL-07502322</v>
      </c>
      <c r="M2772" t="str">
        <v>Proximo</v>
      </c>
      <c r="N2772" t="str">
        <v>Tequila</v>
      </c>
      <c r="O2772" t="str">
        <v>Jose Cuervo</v>
      </c>
      <c r="P2772" t="str">
        <v>JOC</v>
      </c>
      <c r="Q2772" t="str">
        <v>Jose Cuervo Especial Silver Tequila Limited 2023</v>
      </c>
      <c r="R2772" t="str">
        <v>750ml</v>
      </c>
      <c r="S2772">
        <v>12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</row>
    <row r="2773" spans="11:30" x14ac:dyDescent="0.3">
      <c r="K2773" s="287">
        <v>8</v>
      </c>
      <c r="L2773" t="str">
        <v>20-SPTEQ-10001346</v>
      </c>
      <c r="M2773" t="str">
        <v>Proximo</v>
      </c>
      <c r="N2773" t="str">
        <v>Tequila</v>
      </c>
      <c r="O2773" t="str">
        <v>Jose Cuervo</v>
      </c>
      <c r="P2773" t="str">
        <v>JOC</v>
      </c>
      <c r="Q2773" t="str">
        <v>Jose Cuervo Especial Reposado Tequila 1L</v>
      </c>
      <c r="R2773" t="str">
        <v>1000ml</v>
      </c>
      <c r="S2773">
        <v>12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</row>
    <row r="2774" spans="11:30" x14ac:dyDescent="0.3">
      <c r="K2774" s="287">
        <v>8</v>
      </c>
      <c r="L2774" t="str">
        <v>20-SPTEQ-03752302</v>
      </c>
      <c r="M2774" t="str">
        <v>Proximo</v>
      </c>
      <c r="N2774" t="str">
        <v>Tequila</v>
      </c>
      <c r="O2774" t="str">
        <v>Jose Cuervo</v>
      </c>
      <c r="P2774" t="str">
        <v>JOC</v>
      </c>
      <c r="Q2774" t="str">
        <v>Jose Cuervo Especial Silver Tequila</v>
      </c>
      <c r="R2774" t="str">
        <v>375ml</v>
      </c>
      <c r="S2774">
        <v>12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</row>
    <row r="2775" spans="11:30" x14ac:dyDescent="0.3">
      <c r="K2775" s="287">
        <v>8</v>
      </c>
      <c r="L2775" t="str">
        <v>20-SPTEQ-10001353</v>
      </c>
      <c r="M2775" t="str">
        <v>Proximo</v>
      </c>
      <c r="N2775" t="str">
        <v>Tequila</v>
      </c>
      <c r="O2775" t="str">
        <v>Jose Cuervo</v>
      </c>
      <c r="P2775" t="str">
        <v>JOC</v>
      </c>
      <c r="Q2775" t="str">
        <v>Jose Cuervo Especial Silver Tequila 1L</v>
      </c>
      <c r="R2775" t="str">
        <v>1000ml</v>
      </c>
      <c r="S2775">
        <v>12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</row>
    <row r="2776" spans="11:30" x14ac:dyDescent="0.3">
      <c r="K2776" s="287">
        <v>8</v>
      </c>
      <c r="L2776" t="str">
        <v>20-SPTEQ-07001308</v>
      </c>
      <c r="M2776" t="str">
        <v>Proximo</v>
      </c>
      <c r="N2776" t="str">
        <v>Tequila</v>
      </c>
      <c r="O2776" t="str">
        <v>Jose Cuervo</v>
      </c>
      <c r="P2776" t="str">
        <v>JOC</v>
      </c>
      <c r="Q2776" t="str">
        <v>Jose Cuervo Especial Reposado Tequila 35%</v>
      </c>
      <c r="R2776" t="str">
        <v>700ml</v>
      </c>
      <c r="S2776">
        <v>12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</row>
    <row r="2777" spans="11:30" x14ac:dyDescent="0.3">
      <c r="K2777" s="287">
        <v>8</v>
      </c>
      <c r="L2777" t="str">
        <v>20-SPTEQ-07001315</v>
      </c>
      <c r="M2777" t="str">
        <v>Proximo</v>
      </c>
      <c r="N2777" t="str">
        <v>Tequila</v>
      </c>
      <c r="O2777" t="str">
        <v>Jose Cuervo</v>
      </c>
      <c r="P2777" t="str">
        <v>JOC</v>
      </c>
      <c r="Q2777" t="str">
        <v>Jose Cuervo Especial Silver Tequila 35%</v>
      </c>
      <c r="R2777" t="str">
        <v>700ml</v>
      </c>
      <c r="S2777">
        <v>12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</row>
    <row r="2778" spans="11:30" x14ac:dyDescent="0.3">
      <c r="K2778" s="287">
        <v>8</v>
      </c>
      <c r="L2778" t="str">
        <v>20-SPTEQ-07002138</v>
      </c>
      <c r="M2778" t="str">
        <v>Proximo</v>
      </c>
      <c r="N2778" t="str">
        <v>Tequila</v>
      </c>
      <c r="O2778" t="str">
        <v>Jose Cuervo</v>
      </c>
      <c r="P2778" t="str">
        <v>JOC</v>
      </c>
      <c r="Q2778" t="str">
        <v>Jose Cuervo Especial Reposado Tequila</v>
      </c>
      <c r="R2778" t="str">
        <v>700ml</v>
      </c>
      <c r="S2778">
        <v>6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</row>
    <row r="2779" spans="11:30" x14ac:dyDescent="0.3">
      <c r="K2779" s="287">
        <v>8</v>
      </c>
      <c r="L2779" t="str">
        <v>20-SPTEQ-07007282</v>
      </c>
      <c r="M2779" t="str">
        <v>Proximo</v>
      </c>
      <c r="N2779" t="str">
        <v>Tequila</v>
      </c>
      <c r="O2779" t="str">
        <v>Jose Cuervo</v>
      </c>
      <c r="P2779" t="str">
        <v>JOC</v>
      </c>
      <c r="Q2779" t="str">
        <v>Jose Cuervo Tradicional Blanco Tequila 40%</v>
      </c>
      <c r="R2779" t="str">
        <v>700ml</v>
      </c>
      <c r="S2779">
        <v>6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</row>
    <row r="2780" spans="11:30" x14ac:dyDescent="0.3">
      <c r="K2780" s="287">
        <v>8</v>
      </c>
      <c r="L2780" t="str">
        <v>20-SPTEQ-07007299</v>
      </c>
      <c r="M2780" t="str">
        <v>Proximo</v>
      </c>
      <c r="N2780" t="str">
        <v>Tequila</v>
      </c>
      <c r="O2780" t="str">
        <v>Jose Cuervo</v>
      </c>
      <c r="P2780" t="str">
        <v>JOC</v>
      </c>
      <c r="Q2780" t="str">
        <v>Jose Cuervo Tradicional Reposado Tequila 40%</v>
      </c>
      <c r="R2780" t="str">
        <v>700ml</v>
      </c>
      <c r="S2780">
        <v>6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</row>
    <row r="2781" spans="11:30" x14ac:dyDescent="0.3">
      <c r="K2781" s="287">
        <v>8</v>
      </c>
      <c r="L2781" t="str">
        <v>23-SPPAC-07000114</v>
      </c>
      <c r="M2781" t="str">
        <v>Proximo</v>
      </c>
      <c r="N2781" t="str">
        <v>Whisky</v>
      </c>
      <c r="O2781" t="str">
        <v>Bushmills</v>
      </c>
      <c r="P2781" t="str">
        <v>BUM</v>
      </c>
      <c r="Q2781" t="str">
        <v>Bushmills Black Bush Gift Pack</v>
      </c>
      <c r="R2781" t="str">
        <v>700ml</v>
      </c>
      <c r="S2781">
        <v>3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</row>
    <row r="2782" spans="11:30" x14ac:dyDescent="0.3">
      <c r="K2782" s="287">
        <v>8</v>
      </c>
      <c r="L2782" t="str">
        <v>23-SPWHI-10001085</v>
      </c>
      <c r="M2782" t="str">
        <v>Proximo</v>
      </c>
      <c r="N2782" t="str">
        <v>Whisky</v>
      </c>
      <c r="O2782" t="str">
        <v>Bushmills</v>
      </c>
      <c r="P2782" t="str">
        <v>BUM</v>
      </c>
      <c r="Q2782" t="str">
        <v>Bushmills Irish Whiskey 1L</v>
      </c>
      <c r="R2782" t="str">
        <v>1000ml</v>
      </c>
      <c r="S2782">
        <v>6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</row>
    <row r="2783" spans="11:30" x14ac:dyDescent="0.3">
      <c r="K2783" s="287">
        <v>8</v>
      </c>
      <c r="L2783" t="str">
        <v>23-SPWHI-10000070</v>
      </c>
      <c r="M2783" t="str">
        <v>Proximo</v>
      </c>
      <c r="N2783" t="str">
        <v>Whisky</v>
      </c>
      <c r="O2783" t="str">
        <v>Bushmills</v>
      </c>
      <c r="P2783" t="str">
        <v>BUM</v>
      </c>
      <c r="Q2783" t="str">
        <v>Bushmills Black Bush Irish Whiskey 1L</v>
      </c>
      <c r="R2783" t="str">
        <v>1000ml</v>
      </c>
      <c r="S2783">
        <v>6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</row>
    <row r="2784" spans="11:30" x14ac:dyDescent="0.3">
      <c r="K2784" s="287">
        <v>8</v>
      </c>
      <c r="L2784" t="str">
        <v>24-06BRA-07005366</v>
      </c>
      <c r="M2784" t="str">
        <v>Remy Cointreau</v>
      </c>
      <c r="N2784" t="str">
        <v>Cognac</v>
      </c>
      <c r="O2784" t="str">
        <v>Remy</v>
      </c>
      <c r="P2784" t="str">
        <v>RMM</v>
      </c>
      <c r="Q2784" t="str">
        <v>Remy Martin 1738 Cognac</v>
      </c>
      <c r="R2784" t="str">
        <v>700ml</v>
      </c>
      <c r="S2784">
        <v>6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</row>
    <row r="2785" spans="11:30" x14ac:dyDescent="0.3">
      <c r="K2785" s="287">
        <v>8</v>
      </c>
      <c r="L2785" t="str">
        <v>24-12CNY-07002784</v>
      </c>
      <c r="M2785" t="str">
        <v>Remy Cointreau</v>
      </c>
      <c r="N2785" t="str">
        <v>Cognac</v>
      </c>
      <c r="O2785" t="str">
        <v>Remy</v>
      </c>
      <c r="P2785" t="str">
        <v>RMM</v>
      </c>
      <c r="Q2785" t="str">
        <v>Remy Martin Vsop (CNY24)</v>
      </c>
      <c r="R2785" t="str">
        <v>700ml</v>
      </c>
      <c r="S2785">
        <v>12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</row>
    <row r="2786" spans="11:30" x14ac:dyDescent="0.3">
      <c r="K2786" s="287">
        <v>8</v>
      </c>
      <c r="L2786" t="str">
        <v>24-23CNY-07002159</v>
      </c>
      <c r="M2786" t="str">
        <v>Remy Cointreau</v>
      </c>
      <c r="N2786" t="str">
        <v>Cognac</v>
      </c>
      <c r="O2786" t="str">
        <v>Remy</v>
      </c>
      <c r="P2786" t="str">
        <v>RMM</v>
      </c>
      <c r="Q2786" t="str">
        <v>Remy Martin XO Cognac (CNY23)</v>
      </c>
      <c r="R2786" t="str">
        <v>700ml</v>
      </c>
      <c r="S2786">
        <v>6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</row>
    <row r="2787" spans="11:30" x14ac:dyDescent="0.3">
      <c r="K2787" s="287">
        <v>8</v>
      </c>
      <c r="L2787" t="str">
        <v>24-23EOY-07002067</v>
      </c>
      <c r="M2787" t="str">
        <v>Remy Cointreau</v>
      </c>
      <c r="N2787" t="str">
        <v>Cognac</v>
      </c>
      <c r="O2787" t="str">
        <v>Remy</v>
      </c>
      <c r="P2787" t="str">
        <v>RMM</v>
      </c>
      <c r="Q2787" t="str">
        <v>Remy Martin Vsop (EOY23)</v>
      </c>
      <c r="R2787" t="str">
        <v>700ml</v>
      </c>
      <c r="S2787">
        <v>6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</row>
    <row r="2788" spans="11:30" x14ac:dyDescent="0.3">
      <c r="K2788" s="287">
        <v>8</v>
      </c>
      <c r="L2788" t="str">
        <v>24-23EOY-07002081</v>
      </c>
      <c r="M2788" t="str">
        <v>Remy Cointreau</v>
      </c>
      <c r="N2788" t="str">
        <v>Cognac</v>
      </c>
      <c r="O2788" t="str">
        <v>Remy</v>
      </c>
      <c r="P2788" t="str">
        <v>RMM</v>
      </c>
      <c r="Q2788" t="str">
        <v>Remy Martin 1738 (EOY23)</v>
      </c>
      <c r="R2788" t="str">
        <v>700ml</v>
      </c>
      <c r="S2788">
        <v>6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</row>
    <row r="2789" spans="11:30" x14ac:dyDescent="0.3">
      <c r="K2789" s="287">
        <v>8</v>
      </c>
      <c r="L2789" t="str">
        <v>24-23EOY-07002111</v>
      </c>
      <c r="M2789" t="str">
        <v>Remy Cointreau</v>
      </c>
      <c r="N2789" t="str">
        <v>Cognac</v>
      </c>
      <c r="O2789" t="str">
        <v>Remy</v>
      </c>
      <c r="P2789" t="str">
        <v>RMM</v>
      </c>
      <c r="Q2789" t="str">
        <v>Remy Martin XO Cognac (EOY23)</v>
      </c>
      <c r="R2789" t="str">
        <v>700ml</v>
      </c>
      <c r="S2789">
        <v>6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</row>
    <row r="2790" spans="11:30" x14ac:dyDescent="0.3">
      <c r="K2790" s="287">
        <v>8</v>
      </c>
      <c r="L2790" t="str">
        <v>24-24CNY-07002784</v>
      </c>
      <c r="M2790" t="str">
        <v>Remy Cointreau</v>
      </c>
      <c r="N2790" t="str">
        <v>Cognac</v>
      </c>
      <c r="O2790" t="str">
        <v>Remy</v>
      </c>
      <c r="P2790" t="str">
        <v>RMM</v>
      </c>
      <c r="Q2790" t="str">
        <v>Remy Martin Vsop (CNY24)</v>
      </c>
      <c r="R2790" t="str">
        <v>700ml</v>
      </c>
      <c r="S2790">
        <v>6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</row>
    <row r="2791" spans="11:30" x14ac:dyDescent="0.3">
      <c r="K2791" s="287">
        <v>8</v>
      </c>
      <c r="L2791" t="str">
        <v>24-24CNY-07002807</v>
      </c>
      <c r="M2791" t="str">
        <v>Remy Cointreau</v>
      </c>
      <c r="N2791" t="str">
        <v>Cognac</v>
      </c>
      <c r="O2791" t="str">
        <v>Remy</v>
      </c>
      <c r="P2791" t="str">
        <v>RMM</v>
      </c>
      <c r="Q2791" t="str">
        <v>Remy Martin 1738 (CNY24)</v>
      </c>
      <c r="R2791" t="str">
        <v>700ml</v>
      </c>
      <c r="S2791">
        <v>6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</row>
    <row r="2792" spans="11:30" x14ac:dyDescent="0.3">
      <c r="K2792" s="287">
        <v>8</v>
      </c>
      <c r="L2792" t="str">
        <v>24-24CNY-07007094</v>
      </c>
      <c r="M2792" t="str">
        <v>Remy Cointreau</v>
      </c>
      <c r="N2792" t="str">
        <v>Cognac</v>
      </c>
      <c r="O2792" t="str">
        <v>Remy</v>
      </c>
      <c r="P2792" t="str">
        <v>RMM</v>
      </c>
      <c r="Q2792" t="str">
        <v>Remy Martin Xo Cognac (CNY24)</v>
      </c>
      <c r="R2792" t="str">
        <v>700ml</v>
      </c>
      <c r="S2792">
        <v>6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</row>
    <row r="2793" spans="11:30" x14ac:dyDescent="0.3">
      <c r="K2793" s="287">
        <v>8</v>
      </c>
      <c r="L2793" t="str">
        <v>24-26CNY-07000456</v>
      </c>
      <c r="M2793" t="str">
        <v>Remy Cointreau</v>
      </c>
      <c r="N2793" t="str">
        <v>Cognac</v>
      </c>
      <c r="O2793" t="str">
        <v>Remy</v>
      </c>
      <c r="P2793" t="str">
        <v>RMM</v>
      </c>
      <c r="Q2793" t="str">
        <v>Remy Martin Vsop Cognac (CNY26)</v>
      </c>
      <c r="R2793" t="str">
        <v>700ml</v>
      </c>
      <c r="S2793">
        <v>6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</row>
    <row r="2794" spans="11:30" x14ac:dyDescent="0.3">
      <c r="K2794" s="287">
        <v>8</v>
      </c>
      <c r="L2794" t="str">
        <v>24-26CNY-07007094</v>
      </c>
      <c r="M2794" t="str">
        <v>Remy Cointreau</v>
      </c>
      <c r="N2794" t="str">
        <v>Cognac</v>
      </c>
      <c r="O2794" t="str">
        <v>Remy</v>
      </c>
      <c r="P2794" t="str">
        <v>RMM</v>
      </c>
      <c r="Q2794" t="str">
        <v>Remy Martin XO Cognac (CNY26)</v>
      </c>
      <c r="R2794" t="str">
        <v>700ml</v>
      </c>
      <c r="S2794">
        <v>6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</row>
    <row r="2795" spans="11:30" x14ac:dyDescent="0.3">
      <c r="K2795" s="287">
        <v>8</v>
      </c>
      <c r="L2795" t="str">
        <v>24-SPBRA-07000429</v>
      </c>
      <c r="M2795" t="str">
        <v>Remy Cointreau</v>
      </c>
      <c r="N2795" t="str">
        <v>Cognac</v>
      </c>
      <c r="O2795" t="str">
        <v>Remy</v>
      </c>
      <c r="P2795" t="str">
        <v>RMM</v>
      </c>
      <c r="Q2795" t="str">
        <v>Remy Martin Club</v>
      </c>
      <c r="R2795" t="str">
        <v>700ml</v>
      </c>
      <c r="S2795">
        <v>12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</row>
    <row r="2796" spans="11:30" x14ac:dyDescent="0.3">
      <c r="K2796" s="287">
        <v>8</v>
      </c>
      <c r="L2796" t="str">
        <v>24-SPBRA-07001831</v>
      </c>
      <c r="M2796" t="str">
        <v>Remy Cointreau</v>
      </c>
      <c r="N2796" t="str">
        <v>Cognac</v>
      </c>
      <c r="O2796" t="str">
        <v>Remy</v>
      </c>
      <c r="P2796" t="str">
        <v>RMM</v>
      </c>
      <c r="Q2796" t="str">
        <v>Remy Martin 1738 Gift Pack With Shaker</v>
      </c>
      <c r="R2796" t="str">
        <v>700ml</v>
      </c>
      <c r="S2796">
        <v>6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</row>
    <row r="2797" spans="11:30" x14ac:dyDescent="0.3">
      <c r="K2797" s="287">
        <v>8</v>
      </c>
      <c r="L2797" t="str">
        <v>25-06LIQ-03502608</v>
      </c>
      <c r="M2797" t="str">
        <v>Remy Cointreau</v>
      </c>
      <c r="N2797" t="str">
        <v>Liqueur</v>
      </c>
      <c r="O2797" t="str">
        <v>Cointreau</v>
      </c>
      <c r="P2797" t="str">
        <v>COT</v>
      </c>
      <c r="Q2797" t="str">
        <v>Cointreau 350 ml</v>
      </c>
      <c r="R2797" t="str">
        <v>350ml</v>
      </c>
      <c r="S2797">
        <v>6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</row>
    <row r="2798" spans="11:30" x14ac:dyDescent="0.3">
      <c r="K2798" s="287">
        <v>8</v>
      </c>
      <c r="L2798" t="str">
        <v>25-06LIQ-07004200</v>
      </c>
      <c r="M2798" t="str">
        <v>Remy Cointreau</v>
      </c>
      <c r="N2798" t="str">
        <v>Liqueur</v>
      </c>
      <c r="O2798" t="str">
        <v>Cointreau</v>
      </c>
      <c r="P2798" t="str">
        <v>COT</v>
      </c>
      <c r="Q2798" t="str">
        <v>Cointreau L'Unique</v>
      </c>
      <c r="R2798" t="str">
        <v>700ml</v>
      </c>
      <c r="S2798">
        <v>6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</row>
    <row r="2799" spans="11:30" x14ac:dyDescent="0.3">
      <c r="K2799" s="287">
        <v>8</v>
      </c>
      <c r="L2799" t="str">
        <v>25-12LIQ-03502608</v>
      </c>
      <c r="M2799" t="str">
        <v>Remy Cointreau</v>
      </c>
      <c r="N2799" t="str">
        <v>Liqueur</v>
      </c>
      <c r="O2799" t="str">
        <v>Cointreau</v>
      </c>
      <c r="P2799" t="str">
        <v>COT</v>
      </c>
      <c r="Q2799" t="str">
        <v>Cointreau 350 ml</v>
      </c>
      <c r="R2799" t="str">
        <v>350ml</v>
      </c>
      <c r="S2799">
        <v>12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</row>
    <row r="2800" spans="11:30" x14ac:dyDescent="0.3">
      <c r="K2800" s="287">
        <v>8</v>
      </c>
      <c r="L2800" t="str">
        <v>26-06BRA-07002153</v>
      </c>
      <c r="M2800" t="str">
        <v>Remy Cointreau</v>
      </c>
      <c r="N2800" t="str">
        <v>Brandy</v>
      </c>
      <c r="O2800" t="str">
        <v>St Remy</v>
      </c>
      <c r="P2800" t="str">
        <v>ST-RMM</v>
      </c>
      <c r="Q2800" t="str">
        <v>St-Remy Vsop</v>
      </c>
      <c r="R2800" t="str">
        <v>700ml</v>
      </c>
      <c r="S2800">
        <v>6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</row>
    <row r="2801" spans="11:30" x14ac:dyDescent="0.3">
      <c r="K2801" s="287">
        <v>8</v>
      </c>
      <c r="L2801" t="str">
        <v>26-06BRA-07002603</v>
      </c>
      <c r="M2801" t="str">
        <v>Remy Cointreau</v>
      </c>
      <c r="N2801" t="str">
        <v>Brandy</v>
      </c>
      <c r="O2801" t="str">
        <v>St Remy</v>
      </c>
      <c r="P2801" t="str">
        <v>ST-RMM</v>
      </c>
      <c r="Q2801" t="str">
        <v>St-Remy XO</v>
      </c>
      <c r="R2801" t="str">
        <v>700ml</v>
      </c>
      <c r="S2801">
        <v>6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</row>
    <row r="2802" spans="11:30" x14ac:dyDescent="0.3">
      <c r="K2802" s="287">
        <v>8</v>
      </c>
      <c r="L2802" t="str">
        <v>27-23CNY-07002456</v>
      </c>
      <c r="M2802" t="str">
        <v>Remy Cointreau</v>
      </c>
      <c r="N2802" t="str">
        <v>Cognac</v>
      </c>
      <c r="O2802" t="str">
        <v>Louis XIII</v>
      </c>
      <c r="P2802" t="str">
        <v>LOX</v>
      </c>
      <c r="Q2802" t="str">
        <v>Louis XIII Cognac (CNY)</v>
      </c>
      <c r="R2802" t="str">
        <v>700ml</v>
      </c>
      <c r="S2802">
        <v>1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</row>
    <row r="2803" spans="11:30" x14ac:dyDescent="0.3">
      <c r="K2803" s="287">
        <v>8</v>
      </c>
      <c r="L2803" t="str">
        <v>27-24CNY-07002838</v>
      </c>
      <c r="M2803" t="str">
        <v>Remy Cointreau</v>
      </c>
      <c r="N2803" t="str">
        <v>Cognac</v>
      </c>
      <c r="O2803" t="str">
        <v>Louis XIII</v>
      </c>
      <c r="P2803" t="str">
        <v>LOX</v>
      </c>
      <c r="Q2803" t="str">
        <v>Louis XIII Cognac (CNY24)</v>
      </c>
      <c r="R2803" t="str">
        <v>700ml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</row>
    <row r="2804" spans="11:30" x14ac:dyDescent="0.3">
      <c r="K2804" s="287">
        <v>8</v>
      </c>
      <c r="L2804" t="str">
        <v>27-26CNY-07000401</v>
      </c>
      <c r="M2804" t="str">
        <v>Remy Cointreau</v>
      </c>
      <c r="N2804" t="str">
        <v>Cognac</v>
      </c>
      <c r="O2804" t="str">
        <v>Louis XIII</v>
      </c>
      <c r="P2804" t="str">
        <v>LOX</v>
      </c>
      <c r="Q2804" t="str">
        <v>Louis XIII Cognac (CNY26)</v>
      </c>
      <c r="R2804" t="str">
        <v>700ml</v>
      </c>
      <c r="S2804">
        <v>1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</row>
    <row r="2805" spans="11:30" x14ac:dyDescent="0.3">
      <c r="K2805" s="287">
        <v>8</v>
      </c>
      <c r="L2805" t="str">
        <v>27-SPBRA-07001107</v>
      </c>
      <c r="M2805" t="str">
        <v>Remy Cointreau</v>
      </c>
      <c r="N2805" t="str">
        <v>Cognac</v>
      </c>
      <c r="O2805" t="str">
        <v>Louis XIII</v>
      </c>
      <c r="P2805" t="str">
        <v>LOX</v>
      </c>
      <c r="Q2805" t="str">
        <v>Louis XIII Cognac (TC II)</v>
      </c>
      <c r="R2805" t="str">
        <v>700ml</v>
      </c>
      <c r="S2805">
        <v>1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</row>
    <row r="2806" spans="11:30" x14ac:dyDescent="0.3">
      <c r="K2806" s="287">
        <v>8</v>
      </c>
      <c r="L2806" t="str">
        <v>28-SPWHI-07000823</v>
      </c>
      <c r="M2806" t="str">
        <v>Remy Cointreau</v>
      </c>
      <c r="N2806" t="str">
        <v>Whisky</v>
      </c>
      <c r="O2806" t="str">
        <v>Bruichladdich</v>
      </c>
      <c r="P2806" t="str">
        <v>BLD</v>
      </c>
      <c r="Q2806" t="str">
        <v>Bruichladdich Octomore</v>
      </c>
      <c r="R2806" t="str">
        <v>700ml</v>
      </c>
      <c r="S2806">
        <v>6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</row>
    <row r="2807" spans="11:30" x14ac:dyDescent="0.3">
      <c r="K2807" s="287">
        <v>8</v>
      </c>
      <c r="L2807" t="str">
        <v>29-SPGIN-07006351</v>
      </c>
      <c r="M2807" t="str">
        <v>Remy Cointreau</v>
      </c>
      <c r="N2807" t="str">
        <v>Gin</v>
      </c>
      <c r="O2807" t="str">
        <v>Botanist</v>
      </c>
      <c r="P2807" t="str">
        <v>BOT</v>
      </c>
      <c r="Q2807" t="str">
        <v>The Botanist Islay Dry Gin (Gift Box)</v>
      </c>
      <c r="R2807" t="str">
        <v>700ml</v>
      </c>
      <c r="S2807">
        <v>4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</row>
    <row r="2808" spans="11:30" x14ac:dyDescent="0.3">
      <c r="K2808" s="287">
        <v>8</v>
      </c>
      <c r="L2808" t="str">
        <v>31-SPMIX-1450PACK</v>
      </c>
      <c r="M2808" t="str">
        <v>Campari</v>
      </c>
      <c r="N2808" t="str">
        <v>Liqueur</v>
      </c>
      <c r="O2808" t="str">
        <v>Aperol/Cinzano</v>
      </c>
      <c r="P2808" t="str">
        <v/>
      </c>
      <c r="Q2808" t="str">
        <v>Aperol + Cinzano Prosecco</v>
      </c>
      <c r="R2808" t="str">
        <v>1450ml</v>
      </c>
      <c r="S2808">
        <v>3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</row>
    <row r="2809" spans="11:30" x14ac:dyDescent="0.3">
      <c r="K2809" s="287">
        <v>8</v>
      </c>
      <c r="L2809" t="str">
        <v>31-SPPAC-07000575</v>
      </c>
      <c r="M2809" t="str">
        <v>Campari</v>
      </c>
      <c r="N2809" t="str">
        <v>Liqueur</v>
      </c>
      <c r="O2809" t="str">
        <v>Aperol</v>
      </c>
      <c r="P2809" t="str">
        <v>APR</v>
      </c>
      <c r="Q2809" t="str">
        <v>Aperol Glass Set</v>
      </c>
      <c r="R2809" t="str">
        <v>700ml</v>
      </c>
      <c r="S2809">
        <v>5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</row>
    <row r="2810" spans="11:30" x14ac:dyDescent="0.3">
      <c r="K2810" s="287">
        <v>8</v>
      </c>
      <c r="L2810" t="str">
        <v>32-06LIQ-05001051</v>
      </c>
      <c r="M2810" t="str">
        <v>Campari</v>
      </c>
      <c r="N2810" t="str">
        <v>Liqueur</v>
      </c>
      <c r="O2810" t="str">
        <v>Campari</v>
      </c>
      <c r="P2810" t="str">
        <v>CAM</v>
      </c>
      <c r="Q2810" t="str">
        <v>Campari Negroni Liqueur</v>
      </c>
      <c r="R2810" t="str">
        <v>500ml</v>
      </c>
      <c r="S2810">
        <v>6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</row>
    <row r="2811" spans="11:30" x14ac:dyDescent="0.3">
      <c r="K2811" s="287">
        <v>8</v>
      </c>
      <c r="L2811" t="str">
        <v>32-06LIQ-07501402</v>
      </c>
      <c r="M2811" t="str">
        <v>Campari</v>
      </c>
      <c r="N2811" t="str">
        <v>Liqueur</v>
      </c>
      <c r="O2811" t="str">
        <v>Campari</v>
      </c>
      <c r="P2811" t="str">
        <v>CAM</v>
      </c>
      <c r="Q2811" t="str">
        <v>Campari Bitter 750 ml</v>
      </c>
      <c r="R2811" t="str">
        <v>750ml</v>
      </c>
      <c r="S2811">
        <v>6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</row>
    <row r="2812" spans="11:30" x14ac:dyDescent="0.3">
      <c r="K2812" s="287">
        <v>8</v>
      </c>
      <c r="L2812" t="str">
        <v>32-SPPAC-07509002</v>
      </c>
      <c r="M2812" t="str">
        <v>Campari</v>
      </c>
      <c r="N2812" t="str">
        <v>Liqueur</v>
      </c>
      <c r="O2812" t="str">
        <v>Campari</v>
      </c>
      <c r="P2812" t="str">
        <v>CAM</v>
      </c>
      <c r="Q2812" t="str">
        <v>Campari Negroni Set</v>
      </c>
      <c r="R2812" t="str">
        <v>2250ml</v>
      </c>
      <c r="S2812">
        <v>4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</row>
    <row r="2813" spans="11:30" x14ac:dyDescent="0.3">
      <c r="K2813" s="287">
        <v>8</v>
      </c>
      <c r="L2813" t="str">
        <v>33-SPGIN-07502000</v>
      </c>
      <c r="M2813" t="str">
        <v>Campari</v>
      </c>
      <c r="N2813" t="str">
        <v>Gin</v>
      </c>
      <c r="O2813" t="str">
        <v>Bulldog</v>
      </c>
      <c r="P2813" t="str">
        <v>BUL</v>
      </c>
      <c r="Q2813" t="str">
        <v>Bulldog London Dry Gin 750 ml</v>
      </c>
      <c r="R2813" t="str">
        <v>750ml</v>
      </c>
      <c r="S2813">
        <v>6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</row>
    <row r="2814" spans="11:30" x14ac:dyDescent="0.3">
      <c r="K2814" s="287">
        <v>8</v>
      </c>
      <c r="L2814" t="str">
        <v>33-SPPAC-07506102</v>
      </c>
      <c r="M2814" t="str">
        <v>Campari</v>
      </c>
      <c r="N2814" t="str">
        <v>Gin</v>
      </c>
      <c r="O2814" t="str">
        <v>Bulldog</v>
      </c>
      <c r="P2814" t="str">
        <v>BUL</v>
      </c>
      <c r="Q2814" t="str">
        <v>Bulldog Gin Glass Set</v>
      </c>
      <c r="R2814" t="str">
        <v>750ml</v>
      </c>
      <c r="S2814">
        <v>6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</row>
    <row r="2815" spans="11:30" x14ac:dyDescent="0.3">
      <c r="K2815" s="287">
        <v>8</v>
      </c>
      <c r="L2815" t="str">
        <v>34-12VOD-01808261</v>
      </c>
      <c r="M2815" t="str">
        <v>Campari</v>
      </c>
      <c r="N2815" t="str">
        <v>Vodka</v>
      </c>
      <c r="O2815" t="str">
        <v>Skyy</v>
      </c>
      <c r="P2815" t="str">
        <v>SKY</v>
      </c>
      <c r="Q2815" t="str">
        <v>Skyy Vodka 180 ml (P12)</v>
      </c>
      <c r="R2815" t="str">
        <v>180ml</v>
      </c>
      <c r="S2815">
        <v>12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</row>
    <row r="2816" spans="11:30" x14ac:dyDescent="0.3">
      <c r="K2816" s="287">
        <v>8</v>
      </c>
      <c r="L2816" t="str">
        <v>34-SPVOD-07007004</v>
      </c>
      <c r="M2816" t="str">
        <v>Campari</v>
      </c>
      <c r="N2816" t="str">
        <v>Vodka</v>
      </c>
      <c r="O2816" t="str">
        <v>Skyy</v>
      </c>
      <c r="P2816" t="str">
        <v>SKY</v>
      </c>
      <c r="Q2816" t="str">
        <v>Skyy Vodka</v>
      </c>
      <c r="R2816" t="str">
        <v>700ml</v>
      </c>
      <c r="S2816">
        <v>12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</row>
    <row r="2817" spans="11:30" x14ac:dyDescent="0.3">
      <c r="K2817" s="287">
        <v>8</v>
      </c>
      <c r="L2817" t="str">
        <v>37-SPWHI-07002834</v>
      </c>
      <c r="M2817" t="str">
        <v>Campari</v>
      </c>
      <c r="N2817" t="str">
        <v>Whisky</v>
      </c>
      <c r="O2817" t="str">
        <v>Wild Turkey</v>
      </c>
      <c r="P2817" t="str">
        <v>WTK</v>
      </c>
      <c r="Q2817" t="str">
        <v>Wild Turkey Rye Whiskey 700ml</v>
      </c>
      <c r="R2817" t="str">
        <v>700ml</v>
      </c>
      <c r="S2817">
        <v>12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</row>
    <row r="2818" spans="11:30" x14ac:dyDescent="0.3">
      <c r="K2818" s="287">
        <v>8</v>
      </c>
      <c r="L2818" t="str">
        <v>40-SPRUM-07501400</v>
      </c>
      <c r="M2818" t="str">
        <v>Campari</v>
      </c>
      <c r="N2818" t="str">
        <v>Rum</v>
      </c>
      <c r="O2818" t="str">
        <v>Appleton</v>
      </c>
      <c r="P2818" t="str">
        <v>APT</v>
      </c>
      <c r="Q2818" t="str">
        <v>Appleton Estate Rare Blend 12 Years</v>
      </c>
      <c r="R2818" t="str">
        <v>750ml</v>
      </c>
      <c r="S2818">
        <v>12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</row>
    <row r="2819" spans="11:30" x14ac:dyDescent="0.3">
      <c r="K2819" s="287">
        <v>8</v>
      </c>
      <c r="L2819" t="str">
        <v>46-ABRGP-07000051</v>
      </c>
      <c r="M2819" t="str">
        <v>Campari</v>
      </c>
      <c r="N2819" t="str">
        <v>Whisky</v>
      </c>
      <c r="O2819" t="str">
        <v>Glen Grant</v>
      </c>
      <c r="P2819" t="str">
        <v>GGT</v>
      </c>
      <c r="Q2819" t="str">
        <v>Glen Grant Single Malt Scotch Whisky Arboralis (Gift Pack)</v>
      </c>
      <c r="R2819" t="str">
        <v>700ml</v>
      </c>
      <c r="S2819">
        <v>6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</row>
    <row r="2820" spans="11:30" x14ac:dyDescent="0.3">
      <c r="K2820" s="287">
        <v>8</v>
      </c>
      <c r="L2820" t="str">
        <v>51-WISPA-07505015</v>
      </c>
      <c r="M2820" t="str">
        <v>Luc Belaire</v>
      </c>
      <c r="N2820" t="str">
        <v>Sparkling Wine</v>
      </c>
      <c r="O2820" t="str">
        <v>Luc Belaire</v>
      </c>
      <c r="P2820" t="str">
        <v>LUC</v>
      </c>
      <c r="Q2820" t="str">
        <v>Luc Belaire Rare Luxe</v>
      </c>
      <c r="R2820" t="str">
        <v>750ml</v>
      </c>
      <c r="S2820">
        <v>6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</row>
    <row r="2821" spans="11:30" x14ac:dyDescent="0.3">
      <c r="K2821" s="287">
        <v>8</v>
      </c>
      <c r="L2821" t="str">
        <v>51-WISPA-07505572</v>
      </c>
      <c r="M2821" t="str">
        <v>Luc Belaire</v>
      </c>
      <c r="N2821" t="str">
        <v>Sparkling Wine</v>
      </c>
      <c r="O2821" t="str">
        <v>Luc Belaire</v>
      </c>
      <c r="P2821" t="str">
        <v>LUC</v>
      </c>
      <c r="Q2821" t="str">
        <v>Luc Belaire Rare Luxe - Fantome</v>
      </c>
      <c r="R2821" t="str">
        <v>750ml</v>
      </c>
      <c r="S2821">
        <v>6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</row>
    <row r="2822" spans="11:30" x14ac:dyDescent="0.3">
      <c r="K2822" s="287">
        <v>8</v>
      </c>
      <c r="L2822" t="str">
        <v>51-WISPA-07505602</v>
      </c>
      <c r="M2822" t="str">
        <v>Luc Belaire</v>
      </c>
      <c r="N2822" t="str">
        <v>Sparkling Wine</v>
      </c>
      <c r="O2822" t="str">
        <v>Luc Belaire</v>
      </c>
      <c r="P2822" t="str">
        <v>LUC</v>
      </c>
      <c r="Q2822" t="str">
        <v>Luc Belaire Rare Rose - Fantome</v>
      </c>
      <c r="R2822" t="str">
        <v>750ml</v>
      </c>
      <c r="S2822">
        <v>6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</row>
    <row r="2823" spans="11:30" x14ac:dyDescent="0.3">
      <c r="K2823" s="287">
        <v>8</v>
      </c>
      <c r="L2823" t="str">
        <v>51-WISPA-07505909</v>
      </c>
      <c r="M2823" t="str">
        <v>Luc Belaire</v>
      </c>
      <c r="N2823" t="str">
        <v>Sparkling Wine</v>
      </c>
      <c r="O2823" t="str">
        <v>Luc Belaire</v>
      </c>
      <c r="P2823" t="str">
        <v>LUC</v>
      </c>
      <c r="Q2823" t="str">
        <v>Luc Belaire Rare Rose</v>
      </c>
      <c r="R2823" t="str">
        <v>750ml</v>
      </c>
      <c r="S2823">
        <v>6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</row>
    <row r="2824" spans="11:30" x14ac:dyDescent="0.3">
      <c r="K2824" s="287">
        <v>8</v>
      </c>
      <c r="L2824" t="str">
        <v>51-WISPA-15005619</v>
      </c>
      <c r="M2824" t="str">
        <v>Luc Belaire</v>
      </c>
      <c r="N2824" t="str">
        <v>Sparkling Wine</v>
      </c>
      <c r="O2824" t="str">
        <v>Luc Belaire</v>
      </c>
      <c r="P2824" t="str">
        <v>LUC</v>
      </c>
      <c r="Q2824" t="str">
        <v>Luc Belaire Rare Rose 1.5 L - Fantome</v>
      </c>
      <c r="R2824" t="str">
        <v>1500ml</v>
      </c>
      <c r="S2824">
        <v>3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</row>
    <row r="2825" spans="11:30" x14ac:dyDescent="0.3">
      <c r="K2825" s="287">
        <v>8</v>
      </c>
      <c r="L2825" t="str">
        <v>52-WISPA-07500750</v>
      </c>
      <c r="M2825" t="str">
        <v>Pommery</v>
      </c>
      <c r="N2825" t="str">
        <v>Champagne</v>
      </c>
      <c r="O2825" t="str">
        <v>Pommery</v>
      </c>
      <c r="P2825" t="str">
        <v>POM</v>
      </c>
      <c r="Q2825" t="str">
        <v>Champagne Pommery Brut Rose Royal (GB)</v>
      </c>
      <c r="R2825" t="str">
        <v>750ml</v>
      </c>
      <c r="S2825">
        <v>6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</row>
    <row r="2826" spans="11:30" x14ac:dyDescent="0.3">
      <c r="K2826" s="287">
        <v>8</v>
      </c>
      <c r="L2826" t="str">
        <v>52-WISPA-07500925</v>
      </c>
      <c r="M2826" t="str">
        <v>Pommery</v>
      </c>
      <c r="N2826" t="str">
        <v>Champagne</v>
      </c>
      <c r="O2826" t="str">
        <v>Pommery</v>
      </c>
      <c r="P2826" t="str">
        <v>POM</v>
      </c>
      <c r="Q2826" t="str">
        <v>Champagne Pommery Royal Blue Sky (GB)</v>
      </c>
      <c r="R2826" t="str">
        <v>750ml</v>
      </c>
      <c r="S2826">
        <v>6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</row>
    <row r="2827" spans="11:30" x14ac:dyDescent="0.3">
      <c r="K2827" s="287">
        <v>8</v>
      </c>
      <c r="L2827" t="str">
        <v>52-WISPA-07502006</v>
      </c>
      <c r="M2827" t="str">
        <v>Pommery</v>
      </c>
      <c r="N2827" t="str">
        <v>Champagne</v>
      </c>
      <c r="O2827" t="str">
        <v>Pommery</v>
      </c>
      <c r="P2827" t="str">
        <v>POM</v>
      </c>
      <c r="Q2827" t="str">
        <v>Pommery Cuvee Louise Champagne (2006)</v>
      </c>
      <c r="R2827" t="str">
        <v>750ml</v>
      </c>
      <c r="S2827">
        <v>6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</row>
    <row r="2828" spans="11:30" x14ac:dyDescent="0.3">
      <c r="K2828" s="287">
        <v>8</v>
      </c>
      <c r="L2828" t="str">
        <v>52-WISPA-07507772</v>
      </c>
      <c r="M2828" t="str">
        <v>Pommery</v>
      </c>
      <c r="N2828" t="str">
        <v>Champagne</v>
      </c>
      <c r="O2828" t="str">
        <v>Pommery</v>
      </c>
      <c r="P2828" t="str">
        <v>POM</v>
      </c>
      <c r="Q2828" t="str">
        <v>Champagne Pommery Apanage Brut (1874)</v>
      </c>
      <c r="R2828" t="str">
        <v>750ml</v>
      </c>
      <c r="S2828">
        <v>6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</row>
    <row r="2829" spans="11:30" x14ac:dyDescent="0.3">
      <c r="K2829" s="287">
        <v>8</v>
      </c>
      <c r="L2829" t="str">
        <v>64-SPLIQ-02000983</v>
      </c>
      <c r="M2829" t="str">
        <v>Laiba</v>
      </c>
      <c r="N2829" t="str">
        <v>Liqueur</v>
      </c>
      <c r="O2829" t="str">
        <v>Laiba</v>
      </c>
      <c r="P2829" t="str">
        <v>LAI</v>
      </c>
      <c r="Q2829" t="str">
        <v>Laiba Passion De-Light</v>
      </c>
      <c r="R2829" t="str">
        <v>200ml</v>
      </c>
      <c r="S2829">
        <v>12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</row>
    <row r="2830" spans="11:30" x14ac:dyDescent="0.3">
      <c r="K2830" s="287">
        <v>8</v>
      </c>
      <c r="L2830" t="str">
        <v>64-SPLIQ-02000990</v>
      </c>
      <c r="M2830" t="str">
        <v>Laiba</v>
      </c>
      <c r="N2830" t="str">
        <v>Liqueur</v>
      </c>
      <c r="O2830" t="str">
        <v>Laiba</v>
      </c>
      <c r="P2830" t="str">
        <v>LAI</v>
      </c>
      <c r="Q2830" t="str">
        <v>Laiba In Love With Rosemary</v>
      </c>
      <c r="R2830" t="str">
        <v>200ml</v>
      </c>
      <c r="S2830">
        <v>12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</row>
    <row r="2831" spans="11:30" x14ac:dyDescent="0.3">
      <c r="K2831" s="287">
        <v>8</v>
      </c>
      <c r="L2831" t="str">
        <v>64-SPLIQ-02001003</v>
      </c>
      <c r="M2831" t="str">
        <v>Laiba</v>
      </c>
      <c r="N2831" t="str">
        <v>Liqueur</v>
      </c>
      <c r="O2831" t="str">
        <v>Laiba</v>
      </c>
      <c r="P2831" t="str">
        <v>LAI</v>
      </c>
      <c r="Q2831" t="str">
        <v>Laiba Sour</v>
      </c>
      <c r="R2831" t="str">
        <v>200ml</v>
      </c>
      <c r="S2831">
        <v>12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</row>
    <row r="2832" spans="11:30" x14ac:dyDescent="0.3">
      <c r="K2832" s="287">
        <v>8</v>
      </c>
      <c r="L2832" t="str">
        <v>64-SPLIQ-02001010</v>
      </c>
      <c r="M2832" t="str">
        <v>Laiba</v>
      </c>
      <c r="N2832" t="str">
        <v>Liqueur</v>
      </c>
      <c r="O2832" t="str">
        <v>Laiba</v>
      </c>
      <c r="P2832" t="str">
        <v>LAI</v>
      </c>
      <c r="Q2832" t="str">
        <v>Laiba I Am Coconuts</v>
      </c>
      <c r="R2832" t="str">
        <v>200ml</v>
      </c>
      <c r="S2832">
        <v>12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</row>
    <row r="2833" spans="11:30" x14ac:dyDescent="0.3">
      <c r="K2833" s="287">
        <v>8</v>
      </c>
      <c r="L2833" t="str">
        <v>64-SPLIQ-02001027</v>
      </c>
      <c r="M2833" t="str">
        <v>Laiba</v>
      </c>
      <c r="N2833" t="str">
        <v>Liqueur</v>
      </c>
      <c r="O2833" t="str">
        <v>Laiba</v>
      </c>
      <c r="P2833" t="str">
        <v>LAI</v>
      </c>
      <c r="Q2833" t="str">
        <v>Laiba Cold Brew Martini</v>
      </c>
      <c r="R2833" t="str">
        <v>200ml</v>
      </c>
      <c r="S2833">
        <v>12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</row>
    <row r="2834" spans="11:30" x14ac:dyDescent="0.3">
      <c r="K2834" s="287">
        <v>8</v>
      </c>
      <c r="L2834" t="str">
        <v>64-SPLIQ-02001034</v>
      </c>
      <c r="M2834" t="str">
        <v>Laiba</v>
      </c>
      <c r="N2834" t="str">
        <v>Liqueur</v>
      </c>
      <c r="O2834" t="str">
        <v>Laiba</v>
      </c>
      <c r="P2834" t="str">
        <v>LAI</v>
      </c>
      <c r="Q2834" t="str">
        <v>Laiba Earl 'S Old Fashioned</v>
      </c>
      <c r="R2834" t="str">
        <v>200ml</v>
      </c>
      <c r="S2834">
        <v>12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</row>
    <row r="2835" spans="11:30" x14ac:dyDescent="0.3">
      <c r="K2835" s="287">
        <v>8</v>
      </c>
      <c r="L2835" t="str">
        <v>64-SPLIQ-02001041</v>
      </c>
      <c r="M2835" t="str">
        <v>Laiba</v>
      </c>
      <c r="N2835" t="str">
        <v>Liqueur</v>
      </c>
      <c r="O2835" t="str">
        <v>Laiba</v>
      </c>
      <c r="P2835" t="str">
        <v>LAI</v>
      </c>
      <c r="Q2835" t="str">
        <v>Laiba Twisted Negroni</v>
      </c>
      <c r="R2835" t="str">
        <v>200ml</v>
      </c>
      <c r="S2835">
        <v>12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</row>
    <row r="2836" spans="11:30" x14ac:dyDescent="0.3">
      <c r="K2836" s="287">
        <v>9</v>
      </c>
      <c r="L2836" t="str" cm="1">
        <f t="array" ref="L2836:AD3188">'09'!B13:T365</f>
        <v>04-SPWHI-07007491</v>
      </c>
      <c r="M2836" t="str">
        <v>TEG</v>
      </c>
      <c r="N2836" t="str">
        <v>Single Malt Scotch</v>
      </c>
      <c r="O2836" t="str">
        <v>The Macallan</v>
      </c>
      <c r="P2836" t="str">
        <v>MAC</v>
      </c>
      <c r="Q2836" t="str">
        <v>The Macallan Sherry Oak 12YO</v>
      </c>
      <c r="R2836" t="str">
        <v>700ml</v>
      </c>
      <c r="S2836">
        <v>12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</row>
    <row r="2837" spans="11:30" x14ac:dyDescent="0.3">
      <c r="K2837" s="287">
        <v>9</v>
      </c>
      <c r="L2837" t="str">
        <v>04-SPWHI-07017065</v>
      </c>
      <c r="M2837" t="str">
        <v>TEG</v>
      </c>
      <c r="N2837" t="str">
        <v>Single Malt Scotch</v>
      </c>
      <c r="O2837" t="str">
        <v>The Macallan</v>
      </c>
      <c r="P2837" t="str">
        <v>MAC</v>
      </c>
      <c r="Q2837" t="str">
        <v>The Macallan Sherry Oak 18YO</v>
      </c>
      <c r="R2837" t="str">
        <v>700ml</v>
      </c>
      <c r="S2837">
        <v>6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</row>
    <row r="2838" spans="11:30" x14ac:dyDescent="0.3">
      <c r="K2838" s="287">
        <v>9</v>
      </c>
      <c r="L2838" t="str">
        <v>04-SPWHI-07006031</v>
      </c>
      <c r="M2838" t="str">
        <v>TEG</v>
      </c>
      <c r="N2838" t="str">
        <v>Single Malt Scotch</v>
      </c>
      <c r="O2838" t="str">
        <v>The Macallan</v>
      </c>
      <c r="P2838" t="str">
        <v>MAC</v>
      </c>
      <c r="Q2838" t="str">
        <v>The Macallan Sherry Oak 25YO</v>
      </c>
      <c r="R2838" t="str">
        <v>700ml</v>
      </c>
      <c r="S2838">
        <v>3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</row>
    <row r="2839" spans="11:30" x14ac:dyDescent="0.3">
      <c r="K2839" s="287">
        <v>9</v>
      </c>
      <c r="L2839" t="str">
        <v>04-SPWHI-07006048</v>
      </c>
      <c r="M2839" t="str">
        <v>TEG</v>
      </c>
      <c r="N2839" t="str">
        <v>Single Malt Scotch</v>
      </c>
      <c r="O2839" t="str">
        <v>The Macallan</v>
      </c>
      <c r="P2839" t="str">
        <v>MAC</v>
      </c>
      <c r="Q2839" t="str">
        <v>The Macallan Sherry Oak 30YO</v>
      </c>
      <c r="R2839" t="str">
        <v>700ml</v>
      </c>
      <c r="S2839">
        <v>3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</row>
    <row r="2840" spans="11:30" x14ac:dyDescent="0.3">
      <c r="K2840" s="287">
        <v>9</v>
      </c>
      <c r="L2840" t="str">
        <v>04-SPWHI-07003009</v>
      </c>
      <c r="M2840" t="str">
        <v>TEG</v>
      </c>
      <c r="N2840" t="str">
        <v>Single Malt Scotch</v>
      </c>
      <c r="O2840" t="str">
        <v>The Macallan</v>
      </c>
      <c r="P2840" t="str">
        <v>MAC</v>
      </c>
      <c r="Q2840" t="str">
        <v>The Macallan Double Cask 12YO</v>
      </c>
      <c r="R2840" t="str">
        <v>700ml</v>
      </c>
      <c r="S2840">
        <v>12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</row>
    <row r="2841" spans="11:30" x14ac:dyDescent="0.3">
      <c r="K2841" s="287">
        <v>9</v>
      </c>
      <c r="L2841" t="str">
        <v>04-SPWHI-07007700</v>
      </c>
      <c r="M2841" t="str">
        <v>TEG</v>
      </c>
      <c r="N2841" t="str">
        <v>Single Malt Scotch</v>
      </c>
      <c r="O2841" t="str">
        <v>The Macallan</v>
      </c>
      <c r="P2841" t="str">
        <v>MAC</v>
      </c>
      <c r="Q2841" t="str">
        <v>The Macallan Double Cask 15YO</v>
      </c>
      <c r="R2841" t="str">
        <v>700ml</v>
      </c>
      <c r="S2841">
        <v>6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</row>
    <row r="2842" spans="11:30" x14ac:dyDescent="0.3">
      <c r="K2842" s="287">
        <v>9</v>
      </c>
      <c r="L2842" t="str">
        <v>04-SPWHI-07009254</v>
      </c>
      <c r="M2842" t="str">
        <v>TEG</v>
      </c>
      <c r="N2842" t="str">
        <v>Single Malt Scotch</v>
      </c>
      <c r="O2842" t="str">
        <v>The Macallan</v>
      </c>
      <c r="P2842" t="str">
        <v>MAC</v>
      </c>
      <c r="Q2842" t="str">
        <v>The Macallan Double Cask 18YO</v>
      </c>
      <c r="R2842" t="str">
        <v>700ml</v>
      </c>
      <c r="S2842">
        <v>6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</row>
    <row r="2843" spans="11:30" x14ac:dyDescent="0.3">
      <c r="K2843" s="287">
        <v>9</v>
      </c>
      <c r="L2843" t="str">
        <v>04-SPWHI-07000311</v>
      </c>
      <c r="M2843" t="str">
        <v>TEG</v>
      </c>
      <c r="N2843" t="str">
        <v>Single Malt Scotch</v>
      </c>
      <c r="O2843" t="str">
        <v>The Macallan</v>
      </c>
      <c r="P2843" t="str">
        <v>MAC</v>
      </c>
      <c r="Q2843" t="str">
        <v>The Macallan Double Cask 30YO</v>
      </c>
      <c r="R2843" t="str">
        <v>700ml</v>
      </c>
      <c r="S2843">
        <v>3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</row>
    <row r="2844" spans="11:30" x14ac:dyDescent="0.3">
      <c r="K2844" s="287">
        <v>9</v>
      </c>
      <c r="L2844" t="str">
        <v>04-SPWHI-07000796</v>
      </c>
      <c r="M2844" t="str">
        <v>TEG</v>
      </c>
      <c r="N2844" t="str">
        <v>Single Malt Scotch</v>
      </c>
      <c r="O2844" t="str">
        <v>The Macallan</v>
      </c>
      <c r="P2844" t="str">
        <v>MAC</v>
      </c>
      <c r="Q2844" t="str">
        <v>The Macallan Triple Cask 12YO</v>
      </c>
      <c r="R2844" t="str">
        <v>700ml</v>
      </c>
      <c r="S2844">
        <v>12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</row>
    <row r="2845" spans="11:30" x14ac:dyDescent="0.3">
      <c r="K2845" s="287">
        <v>9</v>
      </c>
      <c r="L2845" t="str">
        <v>04-24HMN-07002650</v>
      </c>
      <c r="M2845" t="str">
        <v>TEG</v>
      </c>
      <c r="N2845" t="str">
        <v>Single Malt Scotch</v>
      </c>
      <c r="O2845" t="str">
        <v>The Macallan</v>
      </c>
      <c r="P2845" t="str">
        <v>MAC</v>
      </c>
      <c r="Q2845" t="str">
        <v>The Macallan Harmony Vibrant Oak</v>
      </c>
      <c r="R2845" t="str">
        <v>700ml</v>
      </c>
      <c r="S2845">
        <v>6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</row>
    <row r="2846" spans="11:30" x14ac:dyDescent="0.3">
      <c r="K2846" s="287">
        <v>9</v>
      </c>
      <c r="L2846" t="str">
        <v>04-23WHI-07002322</v>
      </c>
      <c r="M2846" t="str">
        <v>TEG</v>
      </c>
      <c r="N2846" t="str">
        <v>Single Malt Scotch</v>
      </c>
      <c r="O2846" t="str">
        <v>The Macallan</v>
      </c>
      <c r="P2846" t="str">
        <v>MAC</v>
      </c>
      <c r="Q2846" t="str">
        <v>The Macallan Harmony Collection Amber Meadow</v>
      </c>
      <c r="R2846" t="str">
        <v>700ml</v>
      </c>
      <c r="S2846">
        <v>12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</row>
    <row r="2847" spans="11:30" x14ac:dyDescent="0.3">
      <c r="K2847" s="287">
        <v>9</v>
      </c>
      <c r="L2847" t="str">
        <v>04-SPWHI-07000557</v>
      </c>
      <c r="M2847" t="str">
        <v>TEG</v>
      </c>
      <c r="N2847" t="str">
        <v>Single Malt Scotch</v>
      </c>
      <c r="O2847" t="str">
        <v>The Macallan</v>
      </c>
      <c r="P2847" t="str">
        <v>MAC</v>
      </c>
      <c r="Q2847" t="str">
        <v>The Macallan Harmony Collection</v>
      </c>
      <c r="R2847" t="str">
        <v>700ml</v>
      </c>
      <c r="S2847">
        <v>6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</row>
    <row r="2848" spans="11:30" x14ac:dyDescent="0.3">
      <c r="K2848" s="287">
        <v>9</v>
      </c>
      <c r="L2848" t="str">
        <v>04-SPWHI-07001226</v>
      </c>
      <c r="M2848" t="str">
        <v>TEG</v>
      </c>
      <c r="N2848" t="str">
        <v>Single Malt Scotch</v>
      </c>
      <c r="O2848" t="str">
        <v>The Macallan</v>
      </c>
      <c r="P2848" t="str">
        <v>MAC</v>
      </c>
      <c r="Q2848" t="str">
        <v>The Macallan Harmony Collection Intense Arabica</v>
      </c>
      <c r="R2848" t="str">
        <v>700ml</v>
      </c>
      <c r="S2848">
        <v>6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</row>
    <row r="2849" spans="11:30" x14ac:dyDescent="0.3">
      <c r="K2849" s="287">
        <v>9</v>
      </c>
      <c r="L2849" t="str">
        <v>04-25HMN-07002971</v>
      </c>
      <c r="M2849" t="str">
        <v>TEG</v>
      </c>
      <c r="N2849" t="str">
        <v>Single Malt Scotch</v>
      </c>
      <c r="O2849" t="str">
        <v>The Macallan</v>
      </c>
      <c r="P2849" t="str">
        <v>MAC</v>
      </c>
      <c r="Q2849" t="str">
        <v>The Macallan Harmony Phoenix Honey Whisky</v>
      </c>
      <c r="R2849" t="str">
        <v>700ml</v>
      </c>
      <c r="S2849">
        <v>6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</row>
    <row r="2850" spans="11:30" x14ac:dyDescent="0.3">
      <c r="K2850" s="287">
        <v>9</v>
      </c>
      <c r="L2850" t="str">
        <v>04-SPWHI-07007984</v>
      </c>
      <c r="M2850" t="str">
        <v>TEG</v>
      </c>
      <c r="N2850" t="str">
        <v>Single Malt Scotch</v>
      </c>
      <c r="O2850" t="str">
        <v>The Macallan</v>
      </c>
      <c r="P2850" t="str">
        <v>MAC</v>
      </c>
      <c r="Q2850" t="str">
        <v>The Macallan Rare Cask</v>
      </c>
      <c r="R2850" t="str">
        <v>700ml</v>
      </c>
      <c r="S2850">
        <v>3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</row>
    <row r="2851" spans="11:30" x14ac:dyDescent="0.3">
      <c r="K2851" s="287">
        <v>9</v>
      </c>
      <c r="L2851" t="str">
        <v>04-SPWHI-07001883</v>
      </c>
      <c r="M2851" t="str">
        <v>TEG</v>
      </c>
      <c r="N2851" t="str">
        <v>Single Malt Scotch</v>
      </c>
      <c r="O2851" t="str">
        <v>The Macallan</v>
      </c>
      <c r="P2851" t="str">
        <v>MAC</v>
      </c>
      <c r="Q2851" t="str">
        <v>The Macallan Reflexion</v>
      </c>
      <c r="R2851" t="str">
        <v>700ml</v>
      </c>
      <c r="S2851">
        <v>2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</row>
    <row r="2852" spans="11:30" x14ac:dyDescent="0.3">
      <c r="K2852" s="287">
        <v>9</v>
      </c>
      <c r="L2852" t="str">
        <v>04-SPWHI-07001162</v>
      </c>
      <c r="M2852" t="str">
        <v>TEG</v>
      </c>
      <c r="N2852" t="str">
        <v>Single Malt Scotch</v>
      </c>
      <c r="O2852" t="str">
        <v>The Macallan</v>
      </c>
      <c r="P2852" t="str">
        <v>MAC</v>
      </c>
      <c r="Q2852" t="str">
        <v>The Macallan Classic Cut Whisky</v>
      </c>
      <c r="R2852" t="str">
        <v>700ml</v>
      </c>
      <c r="S2852">
        <v>12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</row>
    <row r="2853" spans="11:30" x14ac:dyDescent="0.3">
      <c r="K2853" s="287">
        <v>9</v>
      </c>
      <c r="L2853" t="str">
        <v>04-SPWHI-07001155</v>
      </c>
      <c r="M2853" t="str">
        <v>TEG</v>
      </c>
      <c r="N2853" t="str">
        <v>Single Malt Scotch</v>
      </c>
      <c r="O2853" t="str">
        <v>The Macallan</v>
      </c>
      <c r="P2853" t="str">
        <v>MAC</v>
      </c>
      <c r="Q2853" t="str">
        <v>The Macallan A Night On Earth Scotch Whisky Y21</v>
      </c>
      <c r="R2853" t="str">
        <v>700ml</v>
      </c>
      <c r="S2853">
        <v>6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</row>
    <row r="2854" spans="11:30" x14ac:dyDescent="0.3">
      <c r="K2854" s="287">
        <v>9</v>
      </c>
      <c r="L2854" t="str">
        <v>04-SPWHI-07001080</v>
      </c>
      <c r="M2854" t="str">
        <v>TEG</v>
      </c>
      <c r="N2854" t="str">
        <v>Single Malt Scotch</v>
      </c>
      <c r="O2854" t="str">
        <v>The Macallan</v>
      </c>
      <c r="P2854" t="str">
        <v>MAC</v>
      </c>
      <c r="Q2854" t="str">
        <v>The Macallan A Night On Earth Scotch Whisky Y22</v>
      </c>
      <c r="R2854" t="str">
        <v>700ml</v>
      </c>
      <c r="S2854">
        <v>6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</row>
    <row r="2855" spans="11:30" x14ac:dyDescent="0.3">
      <c r="K2855" s="287">
        <v>9</v>
      </c>
      <c r="L2855" t="str">
        <v>04-23WHI-07001806</v>
      </c>
      <c r="M2855" t="str">
        <v>TEG</v>
      </c>
      <c r="N2855" t="str">
        <v>Single Malt Scotch</v>
      </c>
      <c r="O2855" t="str">
        <v>The Macallan</v>
      </c>
      <c r="P2855" t="str">
        <v>MAC</v>
      </c>
      <c r="Q2855" t="str">
        <v>The Macallan A Night On Earth Scotch Whisky Y23</v>
      </c>
      <c r="R2855" t="str">
        <v>700ml</v>
      </c>
      <c r="S2855">
        <v>6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</row>
    <row r="2856" spans="11:30" x14ac:dyDescent="0.3">
      <c r="K2856" s="287">
        <v>9</v>
      </c>
      <c r="L2856" t="str">
        <v>04-24NOE-07002766</v>
      </c>
      <c r="M2856" t="str">
        <v>TEG</v>
      </c>
      <c r="N2856" t="str">
        <v>Single Malt Scotch</v>
      </c>
      <c r="O2856" t="str">
        <v>The Macallan</v>
      </c>
      <c r="P2856" t="str">
        <v>MAC</v>
      </c>
      <c r="Q2856" t="str">
        <v>The Macallan A Night On Earth Scotch Whisky Y24</v>
      </c>
      <c r="R2856" t="str">
        <v>700ml</v>
      </c>
      <c r="S2856">
        <v>6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</row>
    <row r="2857" spans="11:30" x14ac:dyDescent="0.3">
      <c r="K2857" s="287">
        <v>9</v>
      </c>
      <c r="L2857" t="str">
        <v>04-25NOE-07003381</v>
      </c>
      <c r="M2857" t="str">
        <v>TEG</v>
      </c>
      <c r="N2857" t="str">
        <v>Single Malt Scotch</v>
      </c>
      <c r="O2857" t="str">
        <v>The Macallan</v>
      </c>
      <c r="P2857" t="str">
        <v>MAC</v>
      </c>
      <c r="Q2857" t="str">
        <v>The Macallan A Night On Earth Scotch Whisky Y25</v>
      </c>
      <c r="R2857" t="str">
        <v>700ml</v>
      </c>
      <c r="S2857">
        <v>6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</row>
    <row r="2858" spans="11:30" x14ac:dyDescent="0.3">
      <c r="K2858" s="287">
        <v>9</v>
      </c>
      <c r="L2858" t="str">
        <v>04-SPWHI-07002919</v>
      </c>
      <c r="M2858" t="str">
        <v>TEG</v>
      </c>
      <c r="N2858" t="str">
        <v>Single Malt Scotch</v>
      </c>
      <c r="O2858" t="str">
        <v>The Macallan</v>
      </c>
      <c r="P2858" t="str">
        <v>MAC</v>
      </c>
      <c r="Q2858" t="str">
        <v>The Macallan Time Space Mastery</v>
      </c>
      <c r="R2858" t="str">
        <v>700ml</v>
      </c>
      <c r="S2858">
        <v>3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</row>
    <row r="2859" spans="11:30" x14ac:dyDescent="0.3">
      <c r="K2859" s="287">
        <v>9</v>
      </c>
      <c r="L2859" t="str">
        <v>04-SPWHI-07001622</v>
      </c>
      <c r="M2859" t="str">
        <v>TEG</v>
      </c>
      <c r="N2859" t="str">
        <v>Single Malt Scotch</v>
      </c>
      <c r="O2859" t="str">
        <v>The Macallan</v>
      </c>
      <c r="P2859" t="str">
        <v>MAC</v>
      </c>
      <c r="Q2859" t="str">
        <v>The Macallan Art is the Flower Whisky</v>
      </c>
      <c r="R2859" t="str">
        <v>700ml</v>
      </c>
      <c r="S2859">
        <v>4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</row>
    <row r="2860" spans="11:30" x14ac:dyDescent="0.3">
      <c r="K2860" s="287">
        <v>9</v>
      </c>
      <c r="L2860" t="str">
        <v>04-SPWHI-07003299</v>
      </c>
      <c r="M2860" t="str">
        <v>TEG</v>
      </c>
      <c r="N2860" t="str">
        <v>Single Malt Scotch</v>
      </c>
      <c r="O2860" t="str">
        <v>The Macallan</v>
      </c>
      <c r="P2860" t="str">
        <v>MAC</v>
      </c>
      <c r="Q2860" t="str">
        <v>The Macallan Folio 8 Scotch Whisky</v>
      </c>
      <c r="R2860" t="str">
        <v>700ml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</row>
    <row r="2861" spans="11:30" x14ac:dyDescent="0.3">
      <c r="K2861" s="287">
        <v>9</v>
      </c>
      <c r="L2861" t="str">
        <v>04-23MBL-07000168</v>
      </c>
      <c r="M2861" t="str">
        <v>TEG</v>
      </c>
      <c r="N2861" t="str">
        <v>Single Malt Scotch</v>
      </c>
      <c r="O2861" t="str">
        <v>The Macallan</v>
      </c>
      <c r="P2861" t="str">
        <v>MAC</v>
      </c>
      <c r="Q2861" t="str">
        <v>The Macallan M Black Scotch Whisky</v>
      </c>
      <c r="R2861" t="str">
        <v>700ml</v>
      </c>
      <c r="S2861">
        <v>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</row>
    <row r="2862" spans="11:30" x14ac:dyDescent="0.3">
      <c r="K2862" s="287">
        <v>9</v>
      </c>
      <c r="L2862" t="str">
        <v>04-23MCO-07000175</v>
      </c>
      <c r="M2862" t="str">
        <v>TEG</v>
      </c>
      <c r="N2862" t="str">
        <v>Single Malt Scotch</v>
      </c>
      <c r="O2862" t="str">
        <v>The Macallan</v>
      </c>
      <c r="P2862" t="str">
        <v>MAC</v>
      </c>
      <c r="Q2862" t="str">
        <v>The Macallan M Copper Scotch Whisky</v>
      </c>
      <c r="R2862" t="str">
        <v>700ml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</row>
    <row r="2863" spans="11:30" x14ac:dyDescent="0.3">
      <c r="K2863" s="287">
        <v>9</v>
      </c>
      <c r="L2863" t="str">
        <v>04-SPWHI-07003372</v>
      </c>
      <c r="M2863" t="str">
        <v>TEG</v>
      </c>
      <c r="N2863" t="str">
        <v>Single Malt Scotch</v>
      </c>
      <c r="O2863" t="str">
        <v>The Macallan</v>
      </c>
      <c r="P2863" t="str">
        <v>MAC</v>
      </c>
      <c r="Q2863" t="str">
        <v>The Macallan M Scotch Whisky</v>
      </c>
      <c r="R2863" t="str">
        <v>700ml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</row>
    <row r="2864" spans="11:30" x14ac:dyDescent="0.3">
      <c r="K2864" s="287">
        <v>9</v>
      </c>
      <c r="L2864" t="str">
        <v>11-SPWHI-07003795</v>
      </c>
      <c r="M2864" t="str">
        <v>TEG</v>
      </c>
      <c r="N2864" t="str">
        <v>Single Malt Scotch</v>
      </c>
      <c r="O2864" t="str">
        <v>Highland Park</v>
      </c>
      <c r="P2864" t="str">
        <v>HLP</v>
      </c>
      <c r="Q2864" t="str">
        <v>Highland Park 10YO</v>
      </c>
      <c r="R2864" t="str">
        <v>700ml</v>
      </c>
      <c r="S2864">
        <v>6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</row>
    <row r="2865" spans="11:30" x14ac:dyDescent="0.3">
      <c r="K2865" s="287">
        <v>9</v>
      </c>
      <c r="L2865" t="str">
        <v>11-SPWHI-07000996</v>
      </c>
      <c r="M2865" t="str">
        <v>TEG</v>
      </c>
      <c r="N2865" t="str">
        <v>Single Malt Scotch</v>
      </c>
      <c r="O2865" t="str">
        <v>Highland Park</v>
      </c>
      <c r="P2865" t="str">
        <v>HLP</v>
      </c>
      <c r="Q2865" t="str">
        <v>Highland Park 12YO</v>
      </c>
      <c r="R2865" t="str">
        <v>700ml</v>
      </c>
      <c r="S2865">
        <v>6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</row>
    <row r="2866" spans="11:30" x14ac:dyDescent="0.3">
      <c r="K2866" s="287">
        <v>9</v>
      </c>
      <c r="L2866" t="str">
        <v>11-SPWHI-07000489</v>
      </c>
      <c r="M2866" t="str">
        <v>TEG</v>
      </c>
      <c r="N2866" t="str">
        <v>Single Malt Scotch</v>
      </c>
      <c r="O2866" t="str">
        <v>Highland Park</v>
      </c>
      <c r="P2866" t="str">
        <v>HLP</v>
      </c>
      <c r="Q2866" t="str">
        <v>Highland Park 15YO</v>
      </c>
      <c r="R2866" t="str">
        <v>700ml</v>
      </c>
      <c r="S2866">
        <v>6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</row>
    <row r="2867" spans="11:30" x14ac:dyDescent="0.3">
      <c r="K2867" s="287">
        <v>9</v>
      </c>
      <c r="L2867" t="str">
        <v>11-SPWHI-07005191</v>
      </c>
      <c r="M2867" t="str">
        <v>TEG</v>
      </c>
      <c r="N2867" t="str">
        <v>Single Malt Scotch</v>
      </c>
      <c r="O2867" t="str">
        <v>Highland Park</v>
      </c>
      <c r="P2867" t="str">
        <v>HLP</v>
      </c>
      <c r="Q2867" t="str">
        <v>Highland Park 18YO</v>
      </c>
      <c r="R2867" t="str">
        <v>700ml</v>
      </c>
      <c r="S2867">
        <v>6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</row>
    <row r="2868" spans="11:30" x14ac:dyDescent="0.3">
      <c r="K2868" s="287">
        <v>9</v>
      </c>
      <c r="L2868" t="str">
        <v>11-SPWHI-07008264</v>
      </c>
      <c r="M2868" t="str">
        <v>TEG</v>
      </c>
      <c r="N2868" t="str">
        <v>Single Malt Scotch</v>
      </c>
      <c r="O2868" t="str">
        <v>Highland Park</v>
      </c>
      <c r="P2868" t="str">
        <v>HLP</v>
      </c>
      <c r="Q2868" t="str">
        <v>Highland Park Valfather</v>
      </c>
      <c r="R2868" t="str">
        <v>700ml</v>
      </c>
      <c r="S2868">
        <v>6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</row>
    <row r="2869" spans="11:30" x14ac:dyDescent="0.3">
      <c r="K2869" s="287">
        <v>9</v>
      </c>
      <c r="L2869" t="str">
        <v>11-SPWHI-07006123</v>
      </c>
      <c r="M2869" t="str">
        <v>TEG</v>
      </c>
      <c r="N2869" t="str">
        <v>Single Malt Scotch</v>
      </c>
      <c r="O2869" t="str">
        <v>Highland Park</v>
      </c>
      <c r="P2869" t="str">
        <v>HLP</v>
      </c>
      <c r="Q2869" t="str">
        <v>Highland Park Valknut</v>
      </c>
      <c r="R2869" t="str">
        <v>700ml</v>
      </c>
      <c r="S2869">
        <v>6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</row>
    <row r="2870" spans="11:30" x14ac:dyDescent="0.3">
      <c r="K2870" s="287">
        <v>9</v>
      </c>
      <c r="L2870" t="str">
        <v>12-SPWHI-07005935</v>
      </c>
      <c r="M2870" t="str">
        <v>TEG</v>
      </c>
      <c r="N2870" t="str">
        <v>Single Malt Scotch</v>
      </c>
      <c r="O2870" t="str">
        <v>The Glenrothes</v>
      </c>
      <c r="P2870" t="str">
        <v>TGR</v>
      </c>
      <c r="Q2870" t="str">
        <v>The Glenrothes 12YO</v>
      </c>
      <c r="R2870" t="str">
        <v>700ml</v>
      </c>
      <c r="S2870">
        <v>6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</row>
    <row r="2871" spans="11:30" x14ac:dyDescent="0.3">
      <c r="K2871" s="287">
        <v>9</v>
      </c>
      <c r="L2871" t="str">
        <v>12-SPWHI-07005959</v>
      </c>
      <c r="M2871" t="str">
        <v>TEG</v>
      </c>
      <c r="N2871" t="str">
        <v>Single Malt Scotch</v>
      </c>
      <c r="O2871" t="str">
        <v>The Glenrothes</v>
      </c>
      <c r="P2871" t="str">
        <v>TGR</v>
      </c>
      <c r="Q2871" t="str">
        <v>The Glenrothes 18YO</v>
      </c>
      <c r="R2871" t="str">
        <v>700ml</v>
      </c>
      <c r="S2871">
        <v>6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</row>
    <row r="2872" spans="11:30" x14ac:dyDescent="0.3">
      <c r="K2872" s="287">
        <v>9</v>
      </c>
      <c r="L2872" t="str">
        <v>12-SPWHI-07005966</v>
      </c>
      <c r="M2872" t="str">
        <v>TEG</v>
      </c>
      <c r="N2872" t="str">
        <v>Single Malt Scotch</v>
      </c>
      <c r="O2872" t="str">
        <v>The Glenrothes</v>
      </c>
      <c r="P2872" t="str">
        <v>TGR</v>
      </c>
      <c r="Q2872" t="str">
        <v>The Glenrothes 25YO</v>
      </c>
      <c r="R2872" t="str">
        <v>700ml</v>
      </c>
      <c r="S2872">
        <v>4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</row>
    <row r="2873" spans="11:30" x14ac:dyDescent="0.3">
      <c r="K2873" s="287">
        <v>9</v>
      </c>
      <c r="L2873" t="str">
        <v>12-SPWHI-07005942</v>
      </c>
      <c r="M2873" t="str">
        <v>TEG</v>
      </c>
      <c r="N2873" t="str">
        <v>Single Malt Scotch</v>
      </c>
      <c r="O2873" t="str">
        <v>The Glenrothes</v>
      </c>
      <c r="P2873" t="str">
        <v>TGR</v>
      </c>
      <c r="Q2873" t="str">
        <v>The Glenrothes Makers Cut</v>
      </c>
      <c r="R2873" t="str">
        <v>700ml</v>
      </c>
      <c r="S2873">
        <v>6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</row>
    <row r="2874" spans="11:30" x14ac:dyDescent="0.3">
      <c r="K2874" s="287">
        <v>9</v>
      </c>
      <c r="L2874" t="str">
        <v>12-SPWHI-07000235</v>
      </c>
      <c r="M2874" t="str">
        <v>TEG</v>
      </c>
      <c r="N2874" t="str">
        <v>Single Malt Scotch</v>
      </c>
      <c r="O2874" t="str">
        <v>The Glenrothes</v>
      </c>
      <c r="P2874" t="str">
        <v>TGR</v>
      </c>
      <c r="Q2874" t="str">
        <v>The Glenrothes Vintage Reserve</v>
      </c>
      <c r="R2874" t="str">
        <v>700ml</v>
      </c>
      <c r="S2874">
        <v>6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</row>
    <row r="2875" spans="11:30" x14ac:dyDescent="0.3">
      <c r="K2875" s="287">
        <v>9</v>
      </c>
      <c r="L2875" t="str">
        <v>28-SPWHI-07000329</v>
      </c>
      <c r="M2875" t="str">
        <v>RC</v>
      </c>
      <c r="N2875" t="str">
        <v>Single Malt Scotch</v>
      </c>
      <c r="O2875" t="str">
        <v>Bruichladdich</v>
      </c>
      <c r="P2875" t="str">
        <v>BLD</v>
      </c>
      <c r="Q2875" t="str">
        <v>Bruichladdich Classic Laddie</v>
      </c>
      <c r="R2875" t="str">
        <v>700ml</v>
      </c>
      <c r="S2875">
        <v>6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</row>
    <row r="2876" spans="11:30" x14ac:dyDescent="0.3">
      <c r="K2876" s="287">
        <v>9</v>
      </c>
      <c r="L2876" t="str">
        <v>28-SPWHI-07009957</v>
      </c>
      <c r="M2876" t="str">
        <v>RC</v>
      </c>
      <c r="N2876" t="str">
        <v>Single Malt Scotch</v>
      </c>
      <c r="O2876" t="str">
        <v>Bruichladdich</v>
      </c>
      <c r="P2876" t="str">
        <v>BLD</v>
      </c>
      <c r="Q2876" t="str">
        <v>Bruichladdich Port Charlotte 10YO</v>
      </c>
      <c r="R2876" t="str">
        <v>700ml</v>
      </c>
      <c r="S2876">
        <v>6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</row>
    <row r="2877" spans="11:30" x14ac:dyDescent="0.3">
      <c r="K2877" s="287">
        <v>9</v>
      </c>
      <c r="L2877" t="str">
        <v>28-SPWHI-07008041</v>
      </c>
      <c r="M2877" t="str">
        <v>RC</v>
      </c>
      <c r="N2877" t="str">
        <v>Single Malt Scotch</v>
      </c>
      <c r="O2877" t="str">
        <v>Bruichladdich</v>
      </c>
      <c r="P2877" t="str">
        <v>BLD</v>
      </c>
      <c r="Q2877" t="str">
        <v>Bruichladdich 18 YO</v>
      </c>
      <c r="R2877" t="str">
        <v>700ml</v>
      </c>
      <c r="S2877">
        <v>6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</row>
    <row r="2878" spans="11:30" x14ac:dyDescent="0.3">
      <c r="K2878" s="287">
        <v>9</v>
      </c>
      <c r="L2878" t="str">
        <v>28-SPWHI-07008102</v>
      </c>
      <c r="M2878" t="str">
        <v>RC</v>
      </c>
      <c r="N2878" t="str">
        <v>Single Malt Scotch</v>
      </c>
      <c r="O2878" t="str">
        <v>Bruichladdich</v>
      </c>
      <c r="P2878" t="str">
        <v>BLD</v>
      </c>
      <c r="Q2878" t="str">
        <v>Bruichladdich 30 YO</v>
      </c>
      <c r="R2878" t="str">
        <v>700ml</v>
      </c>
      <c r="S2878">
        <v>6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</row>
    <row r="2879" spans="11:30" x14ac:dyDescent="0.3">
      <c r="K2879" s="287">
        <v>9</v>
      </c>
      <c r="L2879" t="str">
        <v>28-SPWHI-07002230</v>
      </c>
      <c r="M2879" t="str">
        <v>RC</v>
      </c>
      <c r="N2879" t="str">
        <v>Single Malt Scotch</v>
      </c>
      <c r="O2879" t="str">
        <v>Bruichladdich</v>
      </c>
      <c r="P2879" t="str">
        <v>BLD</v>
      </c>
      <c r="Q2879" t="str">
        <v>Bruichladdich Octomore 10.1</v>
      </c>
      <c r="R2879" t="str">
        <v>700ml</v>
      </c>
      <c r="S2879">
        <v>6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</row>
    <row r="2880" spans="11:30" x14ac:dyDescent="0.3">
      <c r="K2880" s="287">
        <v>9</v>
      </c>
      <c r="L2880" t="str">
        <v>28-SPWHI-07005392</v>
      </c>
      <c r="M2880" t="str">
        <v>RC</v>
      </c>
      <c r="N2880" t="str">
        <v>Single Malt Scotch</v>
      </c>
      <c r="O2880" t="str">
        <v>Bruichladdich</v>
      </c>
      <c r="P2880" t="str">
        <v>BLD</v>
      </c>
      <c r="Q2880" t="str">
        <v>Bruichladdich Octomore 13.1</v>
      </c>
      <c r="R2880" t="str">
        <v>700ml</v>
      </c>
      <c r="S2880">
        <v>6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</row>
    <row r="2881" spans="11:30" x14ac:dyDescent="0.3">
      <c r="K2881" s="287">
        <v>9</v>
      </c>
      <c r="L2881" t="str">
        <v>28-SPWHI-07006474</v>
      </c>
      <c r="M2881" t="str">
        <v>RC</v>
      </c>
      <c r="N2881" t="str">
        <v>Single Malt Scotch</v>
      </c>
      <c r="O2881" t="str">
        <v>Bruichladdich</v>
      </c>
      <c r="P2881" t="str">
        <v>BLD</v>
      </c>
      <c r="Q2881" t="str">
        <v>Bruichladdich Octomore 14.1</v>
      </c>
      <c r="R2881" t="str">
        <v>700ml</v>
      </c>
      <c r="S2881">
        <v>6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</row>
    <row r="2882" spans="11:30" x14ac:dyDescent="0.3">
      <c r="K2882" s="287">
        <v>9</v>
      </c>
      <c r="L2882" t="str">
        <v>28-SPWHI-07006511</v>
      </c>
      <c r="M2882" t="str">
        <v>RC</v>
      </c>
      <c r="N2882" t="str">
        <v>Single Malt Scotch</v>
      </c>
      <c r="O2882" t="str">
        <v>Bruichladdich</v>
      </c>
      <c r="P2882" t="str">
        <v>BLD</v>
      </c>
      <c r="Q2882" t="str">
        <v>Bruichladdich Octomore 14.2</v>
      </c>
      <c r="R2882" t="str">
        <v>700ml</v>
      </c>
      <c r="S2882">
        <v>6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</row>
    <row r="2883" spans="11:30" x14ac:dyDescent="0.3">
      <c r="K2883" s="287">
        <v>9</v>
      </c>
      <c r="L2883" t="str">
        <v>28-SPWHI-07006597</v>
      </c>
      <c r="M2883" t="str">
        <v>RC</v>
      </c>
      <c r="N2883" t="str">
        <v>Single Malt Scotch</v>
      </c>
      <c r="O2883" t="str">
        <v>Bruichladdich</v>
      </c>
      <c r="P2883" t="str">
        <v>BLD</v>
      </c>
      <c r="Q2883" t="str">
        <v>Bruichladdich Octomore 14.3</v>
      </c>
      <c r="R2883" t="str">
        <v>700ml</v>
      </c>
      <c r="S2883">
        <v>6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</row>
    <row r="2884" spans="11:30" x14ac:dyDescent="0.3">
      <c r="K2884" s="287">
        <v>9</v>
      </c>
      <c r="L2884" t="str">
        <v>28-SPWHI-07005538</v>
      </c>
      <c r="M2884" t="str">
        <v>RC</v>
      </c>
      <c r="N2884" t="str">
        <v>Single Malt Scotch</v>
      </c>
      <c r="O2884" t="str">
        <v>Bruichladdich</v>
      </c>
      <c r="P2884" t="str">
        <v>BLD</v>
      </c>
      <c r="Q2884" t="str">
        <v>Bruichladdich Black Art Whisky</v>
      </c>
      <c r="R2884" t="str">
        <v>700ml</v>
      </c>
      <c r="S2884">
        <v>6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</row>
    <row r="2885" spans="11:30" x14ac:dyDescent="0.3">
      <c r="K2885" s="287">
        <v>9</v>
      </c>
      <c r="L2885" t="str">
        <v>46-SPWHI-07000051</v>
      </c>
      <c r="M2885" t="str">
        <v>Campari</v>
      </c>
      <c r="N2885" t="str">
        <v>Single Malt Scotch</v>
      </c>
      <c r="O2885" t="str">
        <v>Glen Grant</v>
      </c>
      <c r="P2885" t="str">
        <v>GGT</v>
      </c>
      <c r="Q2885" t="str">
        <v>Glen Grant Single Malt Arboralis</v>
      </c>
      <c r="R2885" t="str">
        <v>700ml</v>
      </c>
      <c r="S2885">
        <v>6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</row>
    <row r="2886" spans="11:30" x14ac:dyDescent="0.3">
      <c r="K2886" s="287">
        <v>9</v>
      </c>
      <c r="L2886" t="str">
        <v>46-SPWHI-07002976</v>
      </c>
      <c r="M2886" t="str">
        <v>Campari</v>
      </c>
      <c r="N2886" t="str">
        <v>Single Malt Scotch</v>
      </c>
      <c r="O2886" t="str">
        <v>Glen Grant</v>
      </c>
      <c r="P2886" t="str">
        <v>GGT</v>
      </c>
      <c r="Q2886" t="str">
        <v>Glen Grant Single Malt 10YO</v>
      </c>
      <c r="R2886" t="str">
        <v>700ml</v>
      </c>
      <c r="S2886">
        <v>6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</row>
    <row r="2887" spans="11:30" x14ac:dyDescent="0.3">
      <c r="K2887" s="287">
        <v>9</v>
      </c>
      <c r="L2887" t="str">
        <v>46-SPWHI-07000266</v>
      </c>
      <c r="M2887" t="str">
        <v>Campari</v>
      </c>
      <c r="N2887" t="str">
        <v>Single Malt Scotch</v>
      </c>
      <c r="O2887" t="str">
        <v>Glen Grant</v>
      </c>
      <c r="P2887" t="str">
        <v>GGT</v>
      </c>
      <c r="Q2887" t="str">
        <v>Glen Grant Single Malt 12YO</v>
      </c>
      <c r="R2887" t="str">
        <v>700ml</v>
      </c>
      <c r="S2887">
        <v>6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</row>
    <row r="2888" spans="11:30" x14ac:dyDescent="0.3">
      <c r="K2888" s="287">
        <v>9</v>
      </c>
      <c r="L2888" t="str">
        <v>46-SPWHI-07000399</v>
      </c>
      <c r="M2888" t="str">
        <v>Campari</v>
      </c>
      <c r="N2888" t="str">
        <v>Single Malt Scotch</v>
      </c>
      <c r="O2888" t="str">
        <v>Glen Grant</v>
      </c>
      <c r="P2888" t="str">
        <v>GGT</v>
      </c>
      <c r="Q2888" t="str">
        <v>Glen Grant Single Malt 18YO</v>
      </c>
      <c r="R2888" t="str">
        <v>700ml</v>
      </c>
      <c r="S2888">
        <v>6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</row>
    <row r="2889" spans="11:30" x14ac:dyDescent="0.3">
      <c r="K2889" s="287">
        <v>9</v>
      </c>
      <c r="L2889" t="str">
        <v>06-SPWHI-07000096</v>
      </c>
      <c r="M2889" t="str">
        <v>TEG</v>
      </c>
      <c r="N2889" t="str">
        <v>Blended Scotch</v>
      </c>
      <c r="O2889" t="str">
        <v>The Famous Grouse</v>
      </c>
      <c r="P2889" t="str">
        <v>TFG</v>
      </c>
      <c r="Q2889" t="str">
        <v>The Famous Grouse Finest 700ml</v>
      </c>
      <c r="R2889" t="str">
        <v>700ml</v>
      </c>
      <c r="S2889">
        <v>12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</row>
    <row r="2890" spans="11:30" x14ac:dyDescent="0.3">
      <c r="K2890" s="287">
        <v>9</v>
      </c>
      <c r="L2890" t="str">
        <v>06-SPWHI-10001091</v>
      </c>
      <c r="M2890" t="str">
        <v>TEG</v>
      </c>
      <c r="N2890" t="str">
        <v>Blended Scotch</v>
      </c>
      <c r="O2890" t="str">
        <v>The Famous Grouse</v>
      </c>
      <c r="P2890" t="str">
        <v>TFG</v>
      </c>
      <c r="Q2890" t="str">
        <v>The Famous Grouse Finest 1L</v>
      </c>
      <c r="R2890" t="str">
        <v>1000ml</v>
      </c>
      <c r="S2890">
        <v>12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</row>
    <row r="2891" spans="11:30" x14ac:dyDescent="0.3">
      <c r="K2891" s="287">
        <v>9</v>
      </c>
      <c r="L2891" t="str">
        <v>06-SPWHI-07000649</v>
      </c>
      <c r="M2891" t="str">
        <v>TEG</v>
      </c>
      <c r="N2891" t="str">
        <v>Blended Scotch</v>
      </c>
      <c r="O2891" t="str">
        <v>The Famous Grouse</v>
      </c>
      <c r="P2891" t="str">
        <v>TFG</v>
      </c>
      <c r="Q2891" t="str">
        <v>The Famous Grouse Sherry Cask</v>
      </c>
      <c r="R2891" t="str">
        <v>700ml</v>
      </c>
      <c r="S2891">
        <v>6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</row>
    <row r="2892" spans="11:30" x14ac:dyDescent="0.3">
      <c r="K2892" s="287">
        <v>9</v>
      </c>
      <c r="L2892" t="str">
        <v>06-SPWHI-07002675</v>
      </c>
      <c r="M2892" t="str">
        <v>TEG</v>
      </c>
      <c r="N2892" t="str">
        <v>Blended Scotch</v>
      </c>
      <c r="O2892" t="str">
        <v>The Famous Grouse</v>
      </c>
      <c r="P2892" t="str">
        <v>TFG</v>
      </c>
      <c r="Q2892" t="str">
        <v>The Famous Grouse Smoky Black</v>
      </c>
      <c r="R2892" t="str">
        <v>700ml</v>
      </c>
      <c r="S2892">
        <v>6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</row>
    <row r="2893" spans="11:30" x14ac:dyDescent="0.3">
      <c r="K2893" s="287">
        <v>9</v>
      </c>
      <c r="L2893" t="str">
        <v>06-SPWHI-07014082</v>
      </c>
      <c r="M2893" t="str">
        <v>TEG</v>
      </c>
      <c r="N2893" t="str">
        <v>Blended Scotch</v>
      </c>
      <c r="O2893" t="str">
        <v>Naked Malt</v>
      </c>
      <c r="P2893" t="str">
        <v>NAK</v>
      </c>
      <c r="Q2893" t="str">
        <v>Naked Malt Blended Malt Scotch Whisky</v>
      </c>
      <c r="R2893" t="str">
        <v>700ml</v>
      </c>
      <c r="S2893">
        <v>6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</row>
    <row r="2894" spans="11:30" x14ac:dyDescent="0.3">
      <c r="K2894" s="287">
        <v>9</v>
      </c>
      <c r="L2894" t="str">
        <v>23-SPWHI-07000029</v>
      </c>
      <c r="M2894" t="str">
        <v>Proximo</v>
      </c>
      <c r="N2894" t="str">
        <v>Irish Whiskey</v>
      </c>
      <c r="O2894" t="str">
        <v>Bushmills</v>
      </c>
      <c r="P2894" t="str">
        <v>BUM</v>
      </c>
      <c r="Q2894" t="str">
        <v>Bushmills Original Blend</v>
      </c>
      <c r="R2894" t="str">
        <v>700ml</v>
      </c>
      <c r="S2894">
        <v>6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</row>
    <row r="2895" spans="11:30" x14ac:dyDescent="0.3">
      <c r="K2895" s="287">
        <v>9</v>
      </c>
      <c r="L2895" t="str">
        <v>23-SPWHI-07000066</v>
      </c>
      <c r="M2895" t="str">
        <v>Proximo</v>
      </c>
      <c r="N2895" t="str">
        <v>Irish Whiskey</v>
      </c>
      <c r="O2895" t="str">
        <v>Bushmills</v>
      </c>
      <c r="P2895" t="str">
        <v>BUM</v>
      </c>
      <c r="Q2895" t="str">
        <v>Bushmills Black Bush Blend</v>
      </c>
      <c r="R2895" t="str">
        <v>700ml</v>
      </c>
      <c r="S2895">
        <v>6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</row>
    <row r="2896" spans="11:30" x14ac:dyDescent="0.3">
      <c r="K2896" s="287">
        <v>9</v>
      </c>
      <c r="L2896" t="str">
        <v>23-SPWHI-07000031</v>
      </c>
      <c r="M2896" t="str">
        <v>Proximo</v>
      </c>
      <c r="N2896" t="str">
        <v>Irish Whiskey</v>
      </c>
      <c r="O2896" t="str">
        <v>Bushmills</v>
      </c>
      <c r="P2896" t="str">
        <v>BUM</v>
      </c>
      <c r="Q2896" t="str">
        <v>Bushmills Single Malt 10YO</v>
      </c>
      <c r="R2896" t="str">
        <v>700ml</v>
      </c>
      <c r="S2896">
        <v>6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</row>
    <row r="2897" spans="11:30" x14ac:dyDescent="0.3">
      <c r="K2897" s="287">
        <v>9</v>
      </c>
      <c r="L2897" t="str">
        <v>23-SPWHI-07000197</v>
      </c>
      <c r="M2897" t="str">
        <v>Proximo</v>
      </c>
      <c r="N2897" t="str">
        <v>Irish Whiskey</v>
      </c>
      <c r="O2897" t="str">
        <v>Bushmills</v>
      </c>
      <c r="P2897" t="str">
        <v>BUM</v>
      </c>
      <c r="Q2897" t="str">
        <v>Bushmills Single Malt 12YO</v>
      </c>
      <c r="R2897" t="str">
        <v>700ml</v>
      </c>
      <c r="S2897">
        <v>6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</row>
    <row r="2898" spans="11:30" x14ac:dyDescent="0.3">
      <c r="K2898" s="287">
        <v>9</v>
      </c>
      <c r="L2898" t="str">
        <v>23-SPWHI-07005022</v>
      </c>
      <c r="M2898" t="str">
        <v>Proximo</v>
      </c>
      <c r="N2898" t="str">
        <v>Irish Whiskey</v>
      </c>
      <c r="O2898" t="str">
        <v>Bushmills</v>
      </c>
      <c r="P2898" t="str">
        <v>BUM</v>
      </c>
      <c r="Q2898" t="str">
        <v>Bushmills Single Malt 16YO</v>
      </c>
      <c r="R2898" t="str">
        <v>700ml</v>
      </c>
      <c r="S2898">
        <v>6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</row>
    <row r="2899" spans="11:30" x14ac:dyDescent="0.3">
      <c r="K2899" s="287">
        <v>9</v>
      </c>
      <c r="L2899" t="str">
        <v>23-SPWHI-07008268</v>
      </c>
      <c r="M2899" t="str">
        <v>Proximo</v>
      </c>
      <c r="N2899" t="str">
        <v>Irish Whiskey</v>
      </c>
      <c r="O2899" t="str">
        <v>Bushmills</v>
      </c>
      <c r="P2899" t="str">
        <v>BUM</v>
      </c>
      <c r="Q2899" t="str">
        <v>Bushmills Single Malt 21YO</v>
      </c>
      <c r="R2899" t="str">
        <v>700ml</v>
      </c>
      <c r="S2899">
        <v>6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</row>
    <row r="2900" spans="11:30" x14ac:dyDescent="0.3">
      <c r="K2900" s="287">
        <v>9</v>
      </c>
      <c r="L2900" t="str">
        <v>47-SPWHI-07000010</v>
      </c>
      <c r="M2900" t="str">
        <v>Proximo</v>
      </c>
      <c r="N2900" t="str">
        <v>Irish Whiskey</v>
      </c>
      <c r="O2900" t="str">
        <v>The Sexton</v>
      </c>
      <c r="P2900" t="str">
        <v>TST</v>
      </c>
      <c r="Q2900" t="str">
        <v>Sexton Single Malt</v>
      </c>
      <c r="R2900" t="str">
        <v>700ml</v>
      </c>
      <c r="S2900">
        <v>6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</row>
    <row r="2901" spans="11:30" x14ac:dyDescent="0.3">
      <c r="K2901" s="287">
        <v>9</v>
      </c>
      <c r="L2901" t="str">
        <v>37-SPWHI-07003251</v>
      </c>
      <c r="M2901" t="str">
        <v>Campari</v>
      </c>
      <c r="N2901" t="str">
        <v>American Whiskey</v>
      </c>
      <c r="O2901" t="str">
        <v>Wild Turkey</v>
      </c>
      <c r="P2901" t="str">
        <v>WTK</v>
      </c>
      <c r="Q2901" t="str">
        <v>Wild Turkey Aged 8 YO</v>
      </c>
      <c r="R2901" t="str">
        <v>700ml</v>
      </c>
      <c r="S2901">
        <v>12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</row>
    <row r="2902" spans="11:30" x14ac:dyDescent="0.3">
      <c r="K2902" s="287">
        <v>9</v>
      </c>
      <c r="L2902" t="str">
        <v>37-SPWHI-07507508</v>
      </c>
      <c r="M2902" t="str">
        <v>Campari</v>
      </c>
      <c r="N2902" t="str">
        <v>American Whiskey</v>
      </c>
      <c r="O2902" t="str">
        <v>Wild Turkey</v>
      </c>
      <c r="P2902" t="str">
        <v>WTK</v>
      </c>
      <c r="Q2902" t="str">
        <v>Wild Turkey 101 Bourbon</v>
      </c>
      <c r="R2902" t="str">
        <v>750ml</v>
      </c>
      <c r="S2902">
        <v>12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</row>
    <row r="2903" spans="11:30" x14ac:dyDescent="0.3">
      <c r="K2903" s="287">
        <v>9</v>
      </c>
      <c r="L2903" t="str">
        <v>37-SPWHI-07507503</v>
      </c>
      <c r="M2903" t="str">
        <v>Campari</v>
      </c>
      <c r="N2903" t="str">
        <v>American Whiskey</v>
      </c>
      <c r="O2903" t="str">
        <v>Wild Turkey</v>
      </c>
      <c r="P2903" t="str">
        <v>WTK</v>
      </c>
      <c r="Q2903" t="str">
        <v>Wild Turkey Bourbon 750ml</v>
      </c>
      <c r="R2903" t="str">
        <v>750ml</v>
      </c>
      <c r="S2903">
        <v>12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</row>
    <row r="2904" spans="11:30" x14ac:dyDescent="0.3">
      <c r="K2904" s="287">
        <v>9</v>
      </c>
      <c r="L2904" t="str">
        <v>37-SPWHI-10001006</v>
      </c>
      <c r="M2904" t="str">
        <v>Campari</v>
      </c>
      <c r="N2904" t="str">
        <v>American Whiskey</v>
      </c>
      <c r="O2904" t="str">
        <v>Wild Turkey</v>
      </c>
      <c r="P2904" t="str">
        <v>WTK</v>
      </c>
      <c r="Q2904" t="str">
        <v>Wild Turkey Bourbon 1L</v>
      </c>
      <c r="R2904" t="str">
        <v>1000ml</v>
      </c>
      <c r="S2904">
        <v>12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</row>
    <row r="2905" spans="11:30" x14ac:dyDescent="0.3">
      <c r="K2905" s="287">
        <v>9</v>
      </c>
      <c r="L2905" t="str">
        <v>37-SPWHI-07007019</v>
      </c>
      <c r="M2905" t="str">
        <v>Campari</v>
      </c>
      <c r="N2905" t="str">
        <v>American Whiskey</v>
      </c>
      <c r="O2905" t="str">
        <v>Wild Turkey</v>
      </c>
      <c r="P2905" t="str">
        <v>WTK</v>
      </c>
      <c r="Q2905" t="str">
        <v>Wild Turkey Rye 40.5% 700ml</v>
      </c>
      <c r="R2905" t="str">
        <v>700ml</v>
      </c>
      <c r="S2905">
        <v>6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</row>
    <row r="2906" spans="11:30" x14ac:dyDescent="0.3">
      <c r="K2906" s="287">
        <v>9</v>
      </c>
      <c r="L2906" t="str">
        <v>37-SPWHI-07500229</v>
      </c>
      <c r="M2906" t="str">
        <v>Campari</v>
      </c>
      <c r="N2906" t="str">
        <v>American Whiskey</v>
      </c>
      <c r="O2906" t="str">
        <v>Wild Turkey</v>
      </c>
      <c r="P2906" t="str">
        <v>WTK</v>
      </c>
      <c r="Q2906" t="str">
        <v>Wild Turkey Rare Breed Bourbon 54.1%</v>
      </c>
      <c r="R2906" t="str">
        <v>750ml</v>
      </c>
      <c r="S2906">
        <v>6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</row>
    <row r="2907" spans="11:30" x14ac:dyDescent="0.3">
      <c r="K2907" s="287">
        <v>9</v>
      </c>
      <c r="L2907" t="str">
        <v>37-SPWHI-07003268</v>
      </c>
      <c r="M2907" t="str">
        <v>Campari</v>
      </c>
      <c r="N2907" t="str">
        <v>American Whiskey</v>
      </c>
      <c r="O2907" t="str">
        <v>Wild Turkey</v>
      </c>
      <c r="P2907" t="str">
        <v>WTK</v>
      </c>
      <c r="Q2907" t="str">
        <v>Wild Turkey Aged 12 Years GB</v>
      </c>
      <c r="R2907" t="str">
        <v>700ml</v>
      </c>
      <c r="S2907">
        <v>6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</row>
    <row r="2908" spans="11:30" x14ac:dyDescent="0.3">
      <c r="K2908" s="287">
        <v>9</v>
      </c>
      <c r="L2908" t="str">
        <v>37-SPLIQ-07507506</v>
      </c>
      <c r="M2908" t="str">
        <v>Campari</v>
      </c>
      <c r="N2908" t="str">
        <v>American Whiskey</v>
      </c>
      <c r="O2908" t="str">
        <v>Wild Turkey</v>
      </c>
      <c r="P2908" t="str">
        <v>WTK</v>
      </c>
      <c r="Q2908" t="str">
        <v>Wild Turkey American Honey 35.5%</v>
      </c>
      <c r="R2908" t="str">
        <v>750ml</v>
      </c>
      <c r="S2908">
        <v>12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</row>
    <row r="2909" spans="11:30" x14ac:dyDescent="0.3">
      <c r="K2909" s="287">
        <v>9</v>
      </c>
      <c r="L2909" t="str">
        <v>37-WTWHI-07507507</v>
      </c>
      <c r="M2909" t="str">
        <v>Campari</v>
      </c>
      <c r="N2909" t="str">
        <v>American Whiskey</v>
      </c>
      <c r="O2909" t="str">
        <v>Wild Turkey</v>
      </c>
      <c r="P2909" t="str">
        <v>WTK</v>
      </c>
      <c r="Q2909" t="str">
        <v>Wild Turkey Kentucky Spirit Single Barrel</v>
      </c>
      <c r="R2909" t="str">
        <v>750ml</v>
      </c>
      <c r="S2909">
        <v>6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</row>
    <row r="2910" spans="11:30" x14ac:dyDescent="0.3">
      <c r="K2910" s="287">
        <v>9</v>
      </c>
      <c r="L2910" t="str">
        <v>39-SPWHI-07500007</v>
      </c>
      <c r="M2910" t="str">
        <v>Campari</v>
      </c>
      <c r="N2910" t="str">
        <v>American Whiskey</v>
      </c>
      <c r="O2910" t="str">
        <v>Russell's</v>
      </c>
      <c r="P2910" t="str">
        <v>WTK</v>
      </c>
      <c r="Q2910" t="str">
        <v>Russell's Reserve Single Barrel</v>
      </c>
      <c r="R2910" t="str">
        <v>750ml</v>
      </c>
      <c r="S2910">
        <v>6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</row>
    <row r="2911" spans="11:30" x14ac:dyDescent="0.3">
      <c r="K2911" s="287">
        <v>9</v>
      </c>
      <c r="L2911" t="str">
        <v>39-SPWHI-07507509</v>
      </c>
      <c r="M2911" t="str">
        <v>Campari</v>
      </c>
      <c r="N2911" t="str">
        <v>American Whiskey</v>
      </c>
      <c r="O2911" t="str">
        <v>Russell's</v>
      </c>
      <c r="P2911" t="str">
        <v>WTK</v>
      </c>
      <c r="Q2911" t="str">
        <v>Russell's Reserve 10YO</v>
      </c>
      <c r="R2911" t="str">
        <v>750ml</v>
      </c>
      <c r="S2911">
        <v>6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</row>
    <row r="2912" spans="11:30" x14ac:dyDescent="0.3">
      <c r="K2912" s="287">
        <v>9</v>
      </c>
      <c r="L2912" t="str">
        <v>75-SPWHI-07007038</v>
      </c>
      <c r="M2912" t="str">
        <v>Independent</v>
      </c>
      <c r="N2912" t="str">
        <v>American Whiskey</v>
      </c>
      <c r="O2912" t="str">
        <v>Real Mccoy</v>
      </c>
      <c r="P2912" t="str">
        <v>RMC</v>
      </c>
      <c r="Q2912" t="str">
        <v>Real Mccoy Bourbon Whiskey</v>
      </c>
      <c r="R2912" t="str">
        <v>700ml</v>
      </c>
      <c r="S2912">
        <v>12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</row>
    <row r="2913" spans="11:30" x14ac:dyDescent="0.3">
      <c r="K2913" s="287">
        <v>9</v>
      </c>
      <c r="L2913" t="str">
        <v>74-SPWHI-07000029</v>
      </c>
      <c r="M2913" t="str">
        <v>Independent</v>
      </c>
      <c r="N2913" t="str">
        <v>Japanese Whiskey</v>
      </c>
      <c r="O2913" t="str">
        <v>Kaibutsu</v>
      </c>
      <c r="P2913" t="str">
        <v>KAI</v>
      </c>
      <c r="Q2913" t="str">
        <v>Kaibutsu Doragon 43%</v>
      </c>
      <c r="R2913" t="str">
        <v>700ml</v>
      </c>
      <c r="S2913">
        <v>12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</row>
    <row r="2914" spans="11:30" x14ac:dyDescent="0.3">
      <c r="K2914" s="287">
        <v>9</v>
      </c>
      <c r="L2914" t="str">
        <v>74-SPWHI-07000012</v>
      </c>
      <c r="M2914" t="str">
        <v>Independent</v>
      </c>
      <c r="N2914" t="str">
        <v>Japanese Whiskey</v>
      </c>
      <c r="O2914" t="str">
        <v>Kaibutsu</v>
      </c>
      <c r="P2914" t="str">
        <v>KAI</v>
      </c>
      <c r="Q2914" t="str">
        <v>Kaibutsu Monki 43%</v>
      </c>
      <c r="R2914" t="str">
        <v>700ml</v>
      </c>
      <c r="S2914">
        <v>12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</row>
    <row r="2915" spans="11:30" x14ac:dyDescent="0.3">
      <c r="K2915" s="287">
        <v>9</v>
      </c>
      <c r="L2915" t="str">
        <v>45-SPRUM-07000051</v>
      </c>
      <c r="M2915" t="str">
        <v>Campari</v>
      </c>
      <c r="N2915" t="str">
        <v>Cachaca</v>
      </c>
      <c r="O2915" t="str">
        <v>Sagatiba</v>
      </c>
      <c r="P2915" t="str">
        <v>SGT</v>
      </c>
      <c r="Q2915" t="str">
        <v>Sagatiba Cachaca</v>
      </c>
      <c r="R2915" t="str">
        <v>700ml</v>
      </c>
      <c r="S2915">
        <v>6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</row>
    <row r="2916" spans="11:30" x14ac:dyDescent="0.3">
      <c r="K2916" s="287">
        <v>9</v>
      </c>
      <c r="L2916" t="str">
        <v>40-SPRUM-07505400</v>
      </c>
      <c r="M2916" t="str">
        <v>Campari</v>
      </c>
      <c r="N2916" t="str">
        <v>RUM</v>
      </c>
      <c r="O2916" t="str">
        <v>Appleton</v>
      </c>
      <c r="P2916" t="str">
        <v>APT</v>
      </c>
      <c r="Q2916" t="str">
        <v>Appleton White Jamaican</v>
      </c>
      <c r="R2916" t="str">
        <v>750ml</v>
      </c>
      <c r="S2916">
        <v>12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</row>
    <row r="2917" spans="11:30" x14ac:dyDescent="0.3">
      <c r="K2917" s="287">
        <v>9</v>
      </c>
      <c r="L2917" t="str">
        <v>40-SPRUM-07507404</v>
      </c>
      <c r="M2917" t="str">
        <v>Campari</v>
      </c>
      <c r="N2917" t="str">
        <v>RUM</v>
      </c>
      <c r="O2917" t="str">
        <v>Appleton</v>
      </c>
      <c r="P2917" t="str">
        <v>APT</v>
      </c>
      <c r="Q2917" t="str">
        <v>Appleton Special Dark Jamaican</v>
      </c>
      <c r="R2917" t="str">
        <v>750ml</v>
      </c>
      <c r="S2917">
        <v>12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</row>
    <row r="2918" spans="11:30" x14ac:dyDescent="0.3">
      <c r="K2918" s="287">
        <v>9</v>
      </c>
      <c r="L2918" t="str">
        <v>40-SPRUM-07500403</v>
      </c>
      <c r="M2918" t="str">
        <v>Campari</v>
      </c>
      <c r="N2918" t="str">
        <v>RUM</v>
      </c>
      <c r="O2918" t="str">
        <v>Appleton</v>
      </c>
      <c r="P2918" t="str">
        <v>APT</v>
      </c>
      <c r="Q2918" t="str">
        <v>Appleton Estate Reserve Jamaican</v>
      </c>
      <c r="R2918" t="str">
        <v>750ml</v>
      </c>
      <c r="S2918">
        <v>12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</row>
    <row r="2919" spans="11:30" x14ac:dyDescent="0.3">
      <c r="K2919" s="287">
        <v>9</v>
      </c>
      <c r="L2919" t="str">
        <v>40-SPRUM-07503406</v>
      </c>
      <c r="M2919" t="str">
        <v>Campari</v>
      </c>
      <c r="N2919" t="str">
        <v>RUM</v>
      </c>
      <c r="O2919" t="str">
        <v>Appleton</v>
      </c>
      <c r="P2919" t="str">
        <v>APT</v>
      </c>
      <c r="Q2919" t="str">
        <v>Appleton Estate Signature Jamaican Blend</v>
      </c>
      <c r="R2919" t="str">
        <v>750ml</v>
      </c>
      <c r="S2919">
        <v>12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</row>
    <row r="2920" spans="11:30" x14ac:dyDescent="0.3">
      <c r="K2920" s="287">
        <v>9</v>
      </c>
      <c r="L2920" t="str">
        <v>40-SPRUM-07500408</v>
      </c>
      <c r="M2920" t="str">
        <v>Campari</v>
      </c>
      <c r="N2920" t="str">
        <v>RUM</v>
      </c>
      <c r="O2920" t="str">
        <v>Appleton</v>
      </c>
      <c r="P2920" t="str">
        <v>APT</v>
      </c>
      <c r="Q2920" t="str">
        <v>Appleton Estate 12YO Rare Cask</v>
      </c>
      <c r="R2920" t="str">
        <v>750ml</v>
      </c>
      <c r="S2920">
        <v>12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</row>
    <row r="2921" spans="11:30" x14ac:dyDescent="0.3">
      <c r="K2921" s="287">
        <v>9</v>
      </c>
      <c r="L2921" t="str">
        <v>40-SPRUM-07504405</v>
      </c>
      <c r="M2921" t="str">
        <v>Campari</v>
      </c>
      <c r="N2921" t="str">
        <v>RUM</v>
      </c>
      <c r="O2921" t="str">
        <v>Appleton</v>
      </c>
      <c r="P2921" t="str">
        <v>APT</v>
      </c>
      <c r="Q2921" t="str">
        <v>Appleton Estate 21YO Jamaican</v>
      </c>
      <c r="R2921" t="str">
        <v>750ml</v>
      </c>
      <c r="S2921">
        <v>6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</row>
    <row r="2922" spans="11:30" x14ac:dyDescent="0.3">
      <c r="K2922" s="287">
        <v>9</v>
      </c>
      <c r="L2922" t="str">
        <v>40-SPRUM-07502400</v>
      </c>
      <c r="M2922" t="str">
        <v>Campari</v>
      </c>
      <c r="N2922" t="str">
        <v>RUM</v>
      </c>
      <c r="O2922" t="str">
        <v>Appleton</v>
      </c>
      <c r="P2922" t="str">
        <v>APT</v>
      </c>
      <c r="Q2922" t="str">
        <v>Appleton Estate 30YO Jamaican</v>
      </c>
      <c r="R2922" t="str">
        <v>750ml</v>
      </c>
      <c r="S2922">
        <v>6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</row>
    <row r="2923" spans="11:30" x14ac:dyDescent="0.3">
      <c r="K2923" s="287">
        <v>9</v>
      </c>
      <c r="L2923" t="str">
        <v>40-SPRUM-07517404</v>
      </c>
      <c r="M2923" t="str">
        <v>Campari</v>
      </c>
      <c r="N2923" t="str">
        <v>RUM</v>
      </c>
      <c r="O2923" t="str">
        <v>Kingston</v>
      </c>
      <c r="P2923" t="str">
        <v>KIN</v>
      </c>
      <c r="Q2923" t="str">
        <v>Kingston 62 Jamaica Gold Rum</v>
      </c>
      <c r="R2923" t="str">
        <v>750ml</v>
      </c>
      <c r="S2923">
        <v>12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</row>
    <row r="2924" spans="11:30" x14ac:dyDescent="0.3">
      <c r="K2924" s="287">
        <v>9</v>
      </c>
      <c r="L2924" t="str">
        <v>40-SPRUM-07515400</v>
      </c>
      <c r="M2924" t="str">
        <v>Campari</v>
      </c>
      <c r="N2924" t="str">
        <v>RUM</v>
      </c>
      <c r="O2924" t="str">
        <v>Kingston</v>
      </c>
      <c r="P2924" t="str">
        <v>KIN</v>
      </c>
      <c r="Q2924" t="str">
        <v>Kingston 62 Jamaica White Rum</v>
      </c>
      <c r="R2924" t="str">
        <v>750ml</v>
      </c>
      <c r="S2924">
        <v>12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</row>
    <row r="2925" spans="11:30" x14ac:dyDescent="0.3">
      <c r="K2925" s="287">
        <v>9</v>
      </c>
      <c r="L2925" t="str">
        <v>30-SPRUM-07005168</v>
      </c>
      <c r="M2925" t="str">
        <v>RC</v>
      </c>
      <c r="N2925" t="str">
        <v>RUM</v>
      </c>
      <c r="O2925" t="str">
        <v>Mount Gay</v>
      </c>
      <c r="P2925" t="str">
        <v>MGY</v>
      </c>
      <c r="Q2925" t="str">
        <v>Mt Gay Eclipse Barbados</v>
      </c>
      <c r="R2925" t="str">
        <v>700ml</v>
      </c>
      <c r="S2925">
        <v>6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</row>
    <row r="2926" spans="11:30" x14ac:dyDescent="0.3">
      <c r="K2926" s="287">
        <v>9</v>
      </c>
      <c r="L2926" t="str">
        <v>30-SPRUM-07003508</v>
      </c>
      <c r="M2926" t="str">
        <v>RC</v>
      </c>
      <c r="N2926" t="str">
        <v>RUM</v>
      </c>
      <c r="O2926" t="str">
        <v>Mount Gay</v>
      </c>
      <c r="P2926" t="str">
        <v>MGY</v>
      </c>
      <c r="Q2926" t="str">
        <v>Mt Gay Black Barrel Barbados</v>
      </c>
      <c r="R2926" t="str">
        <v>700ml</v>
      </c>
      <c r="S2926">
        <v>6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</row>
    <row r="2927" spans="11:30" x14ac:dyDescent="0.3">
      <c r="K2927" s="287">
        <v>9</v>
      </c>
      <c r="L2927" t="str">
        <v>30-SPRUM-07003502</v>
      </c>
      <c r="M2927" t="str">
        <v>RC</v>
      </c>
      <c r="N2927" t="str">
        <v>RUM</v>
      </c>
      <c r="O2927" t="str">
        <v>Mount Gay</v>
      </c>
      <c r="P2927" t="str">
        <v>MGY</v>
      </c>
      <c r="Q2927" t="str">
        <v>Mt Gay XO Barbados</v>
      </c>
      <c r="R2927" t="str">
        <v>700ml</v>
      </c>
      <c r="S2927">
        <v>6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</row>
    <row r="2928" spans="11:30" x14ac:dyDescent="0.3">
      <c r="K2928" s="287">
        <v>9</v>
      </c>
      <c r="L2928" t="str">
        <v>30-SPRUM-07002463</v>
      </c>
      <c r="M2928" t="str">
        <v>RC</v>
      </c>
      <c r="N2928" t="str">
        <v>RUM</v>
      </c>
      <c r="O2928" t="str">
        <v>Mount Gay</v>
      </c>
      <c r="P2928" t="str">
        <v>MGY</v>
      </c>
      <c r="Q2928" t="str">
        <v>Mt Gay Estate Rum</v>
      </c>
      <c r="R2928" t="str">
        <v>700ml</v>
      </c>
      <c r="S2928">
        <v>6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</row>
    <row r="2929" spans="11:30" x14ac:dyDescent="0.3">
      <c r="K2929" s="287">
        <v>9</v>
      </c>
      <c r="L2929" t="str">
        <v>07-SPRUM-07000534</v>
      </c>
      <c r="M2929" t="str">
        <v>TEG</v>
      </c>
      <c r="N2929" t="str">
        <v>RUM</v>
      </c>
      <c r="O2929" t="str">
        <v>Brugal</v>
      </c>
      <c r="P2929" t="str">
        <v>BRU</v>
      </c>
      <c r="Q2929" t="str">
        <v>Brugal Supremo Blanco White Rum</v>
      </c>
      <c r="R2929" t="str">
        <v>700ml</v>
      </c>
      <c r="S2929">
        <v>12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</row>
    <row r="2930" spans="11:30" x14ac:dyDescent="0.3">
      <c r="K2930" s="287">
        <v>9</v>
      </c>
      <c r="L2930" t="str">
        <v>07-SPRUM-07001468</v>
      </c>
      <c r="M2930" t="str">
        <v>TEG</v>
      </c>
      <c r="N2930" t="str">
        <v>RUM</v>
      </c>
      <c r="O2930" t="str">
        <v>Brugal</v>
      </c>
      <c r="P2930" t="str">
        <v>BRU</v>
      </c>
      <c r="Q2930" t="str">
        <v>Brugal Anejo Superior Rum</v>
      </c>
      <c r="R2930" t="str">
        <v>700ml</v>
      </c>
      <c r="S2930">
        <v>6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</row>
    <row r="2931" spans="11:30" x14ac:dyDescent="0.3">
      <c r="K2931" s="287">
        <v>9</v>
      </c>
      <c r="L2931" t="str">
        <v>07-SPRUM-07002960</v>
      </c>
      <c r="M2931" t="str">
        <v>TEG</v>
      </c>
      <c r="N2931" t="str">
        <v>RUM</v>
      </c>
      <c r="O2931" t="str">
        <v>Brugal</v>
      </c>
      <c r="P2931" t="str">
        <v>BRU</v>
      </c>
      <c r="Q2931" t="str">
        <v>Brugal 1888 Dominican</v>
      </c>
      <c r="R2931" t="str">
        <v>700ml</v>
      </c>
      <c r="S2931">
        <v>6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</row>
    <row r="2932" spans="11:30" x14ac:dyDescent="0.3">
      <c r="K2932" s="287">
        <v>9</v>
      </c>
      <c r="L2932" t="str">
        <v>21-SPRUM-07003069</v>
      </c>
      <c r="M2932" t="str">
        <v>Proximo</v>
      </c>
      <c r="N2932" t="str">
        <v>RUM</v>
      </c>
      <c r="O2932" t="str">
        <v>Kraken</v>
      </c>
      <c r="P2932" t="str">
        <v>KKR</v>
      </c>
      <c r="Q2932" t="str">
        <v>Kraken Black Spiced</v>
      </c>
      <c r="R2932" t="str">
        <v>700ml</v>
      </c>
      <c r="S2932">
        <v>6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</row>
    <row r="2933" spans="11:30" x14ac:dyDescent="0.3">
      <c r="K2933" s="287">
        <v>9</v>
      </c>
      <c r="L2933" t="str">
        <v>63-SPRUM-07000050</v>
      </c>
      <c r="M2933" t="str">
        <v>Independent</v>
      </c>
      <c r="N2933" t="str">
        <v>RUM</v>
      </c>
      <c r="O2933" t="str">
        <v>Matusalem</v>
      </c>
      <c r="P2933" t="str">
        <v>MAT</v>
      </c>
      <c r="Q2933" t="str">
        <v>Matusalem Platino Rum</v>
      </c>
      <c r="R2933" t="str">
        <v>700ml</v>
      </c>
      <c r="S2933">
        <v>6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</row>
    <row r="2934" spans="11:30" x14ac:dyDescent="0.3">
      <c r="K2934" s="287">
        <v>9</v>
      </c>
      <c r="L2934" t="str">
        <v>63-SPRUM-07000053</v>
      </c>
      <c r="M2934" t="str">
        <v>Independent</v>
      </c>
      <c r="N2934" t="str">
        <v>RUM</v>
      </c>
      <c r="O2934" t="str">
        <v>Matusalem</v>
      </c>
      <c r="P2934" t="str">
        <v>MAT</v>
      </c>
      <c r="Q2934" t="str">
        <v>Matusalem Solera 7 Rum</v>
      </c>
      <c r="R2934" t="str">
        <v>700ml</v>
      </c>
      <c r="S2934">
        <v>6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</row>
    <row r="2935" spans="11:30" x14ac:dyDescent="0.3">
      <c r="K2935" s="287">
        <v>9</v>
      </c>
      <c r="L2935" t="str">
        <v>63-SPRUM-07000055</v>
      </c>
      <c r="M2935" t="str">
        <v>Independent</v>
      </c>
      <c r="N2935" t="str">
        <v>RUM</v>
      </c>
      <c r="O2935" t="str">
        <v>Matusalem</v>
      </c>
      <c r="P2935" t="str">
        <v>MAT</v>
      </c>
      <c r="Q2935" t="str">
        <v>Matusalem Gran Reserva 15 Rum</v>
      </c>
      <c r="R2935" t="str">
        <v>700ml</v>
      </c>
      <c r="S2935">
        <v>6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</row>
    <row r="2936" spans="11:30" x14ac:dyDescent="0.3">
      <c r="K2936" s="287">
        <v>9</v>
      </c>
      <c r="L2936" t="str">
        <v>63-SPRUM-07000052</v>
      </c>
      <c r="M2936" t="str">
        <v>Independent</v>
      </c>
      <c r="N2936" t="str">
        <v>RUM</v>
      </c>
      <c r="O2936" t="str">
        <v>Matusalem</v>
      </c>
      <c r="P2936" t="str">
        <v>MAT</v>
      </c>
      <c r="Q2936" t="str">
        <v>Matusalem Gran Reserva 23 Rum</v>
      </c>
      <c r="R2936" t="str">
        <v>700ml</v>
      </c>
      <c r="S2936">
        <v>3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</row>
    <row r="2937" spans="11:30" x14ac:dyDescent="0.3">
      <c r="K2937" s="287">
        <v>9</v>
      </c>
      <c r="L2937" t="str">
        <v>63-SPRUM-07010055</v>
      </c>
      <c r="M2937" t="str">
        <v>Independent</v>
      </c>
      <c r="N2937" t="str">
        <v>RUM</v>
      </c>
      <c r="O2937" t="str">
        <v>Matusalem</v>
      </c>
      <c r="P2937" t="str">
        <v>MAT</v>
      </c>
      <c r="Q2937" t="str">
        <v>Matusalem Gran Reserva Lefebre Rum</v>
      </c>
      <c r="R2937" t="str">
        <v>700ml</v>
      </c>
      <c r="S2937">
        <v>3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</row>
    <row r="2938" spans="11:30" x14ac:dyDescent="0.3">
      <c r="K2938" s="287">
        <v>9</v>
      </c>
      <c r="L2938" t="str">
        <v>63-SPRUM-07000057</v>
      </c>
      <c r="M2938" t="str">
        <v>Independent</v>
      </c>
      <c r="N2938" t="str">
        <v>RUM</v>
      </c>
      <c r="O2938" t="str">
        <v>Matusalem</v>
      </c>
      <c r="P2938" t="str">
        <v>MAT</v>
      </c>
      <c r="Q2938" t="str">
        <v>Matusalem Insolito Rum</v>
      </c>
      <c r="R2938" t="str">
        <v>700ml</v>
      </c>
      <c r="S2938">
        <v>3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</row>
    <row r="2939" spans="11:30" x14ac:dyDescent="0.3">
      <c r="K2939" s="287">
        <v>9</v>
      </c>
      <c r="L2939" t="str">
        <v>24-SPBRA-03758190</v>
      </c>
      <c r="M2939" t="str">
        <v>RC</v>
      </c>
      <c r="N2939" t="str">
        <v>Brandy and Cognac</v>
      </c>
      <c r="O2939" t="str">
        <v>Remy</v>
      </c>
      <c r="P2939" t="str">
        <v>RMM</v>
      </c>
      <c r="Q2939" t="str">
        <v>Remy Martin VSOP 375ml</v>
      </c>
      <c r="R2939" t="str">
        <v>375ml</v>
      </c>
      <c r="S2939">
        <v>12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</row>
    <row r="2940" spans="11:30" x14ac:dyDescent="0.3">
      <c r="K2940" s="287">
        <v>9</v>
      </c>
      <c r="L2940" t="str">
        <v>24-SPBRA-07000427</v>
      </c>
      <c r="M2940" t="str">
        <v>RC</v>
      </c>
      <c r="N2940" t="str">
        <v>Brandy and Cognac</v>
      </c>
      <c r="O2940" t="str">
        <v>Remy</v>
      </c>
      <c r="P2940" t="str">
        <v>RMM</v>
      </c>
      <c r="Q2940" t="str">
        <v>Remy Martin VSOP 700ml</v>
      </c>
      <c r="R2940" t="str">
        <v>700ml</v>
      </c>
      <c r="S2940">
        <v>12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</row>
    <row r="2941" spans="11:30" x14ac:dyDescent="0.3">
      <c r="K2941" s="287">
        <v>9</v>
      </c>
      <c r="L2941" t="str">
        <v>24-SPBRA-07004581</v>
      </c>
      <c r="M2941" t="str">
        <v>RC</v>
      </c>
      <c r="N2941" t="str">
        <v>Brandy and Cognac</v>
      </c>
      <c r="O2941" t="str">
        <v>Remy</v>
      </c>
      <c r="P2941" t="str">
        <v>RMM</v>
      </c>
      <c r="Q2941" t="str">
        <v>Remy Martin XO 700ml</v>
      </c>
      <c r="R2941" t="str">
        <v>700ml</v>
      </c>
      <c r="S2941">
        <v>12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</row>
    <row r="2942" spans="11:30" x14ac:dyDescent="0.3">
      <c r="K2942" s="287">
        <v>9</v>
      </c>
      <c r="L2942" t="str">
        <v>24-SPBRA-07002463</v>
      </c>
      <c r="M2942" t="str">
        <v>RC</v>
      </c>
      <c r="N2942" t="str">
        <v>Brandy and Cognac</v>
      </c>
      <c r="O2942" t="str">
        <v>Remy</v>
      </c>
      <c r="P2942" t="str">
        <v>RMM</v>
      </c>
      <c r="Q2942" t="str">
        <v>Remy Martin XO Night 700ml</v>
      </c>
      <c r="R2942" t="str">
        <v>700ml</v>
      </c>
      <c r="S2942">
        <v>12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</row>
    <row r="2943" spans="11:30" x14ac:dyDescent="0.3">
      <c r="K2943" s="287">
        <v>9</v>
      </c>
      <c r="L2943" t="str">
        <v>24-SPBRA-07005366</v>
      </c>
      <c r="M2943" t="str">
        <v>RC</v>
      </c>
      <c r="N2943" t="str">
        <v>Brandy and Cognac</v>
      </c>
      <c r="O2943" t="str">
        <v>Remy</v>
      </c>
      <c r="P2943" t="str">
        <v>RMM</v>
      </c>
      <c r="Q2943" t="str">
        <v>Remy Martin 1738</v>
      </c>
      <c r="R2943" t="str">
        <v>700ml</v>
      </c>
      <c r="S2943">
        <v>12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</row>
    <row r="2944" spans="11:30" x14ac:dyDescent="0.3">
      <c r="K2944" s="287">
        <v>9</v>
      </c>
      <c r="L2944" t="str">
        <v>27-SPBRA-07007452</v>
      </c>
      <c r="M2944" t="str">
        <v>RC</v>
      </c>
      <c r="N2944" t="str">
        <v>Brandy and Cognac</v>
      </c>
      <c r="O2944" t="str">
        <v>LOUIS XIII</v>
      </c>
      <c r="P2944" t="str">
        <v>RMM</v>
      </c>
      <c r="Q2944" t="str">
        <v>Remy Martin Louis XIII 700ml</v>
      </c>
      <c r="R2944" t="str">
        <v>700ml</v>
      </c>
      <c r="S2944">
        <v>3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</row>
    <row r="2945" spans="11:30" x14ac:dyDescent="0.3">
      <c r="K2945" s="287">
        <v>9</v>
      </c>
      <c r="L2945" t="str">
        <v>27-SPBRA-15008565</v>
      </c>
      <c r="M2945" t="str">
        <v>RC</v>
      </c>
      <c r="N2945" t="str">
        <v>Brandy and Cognac</v>
      </c>
      <c r="O2945" t="str">
        <v>LOUIS XIII</v>
      </c>
      <c r="P2945" t="str">
        <v>RMM</v>
      </c>
      <c r="Q2945" t="str">
        <v>Louis XIII Magnum 1.5L</v>
      </c>
      <c r="R2945" t="str">
        <v>1500ml</v>
      </c>
      <c r="S2945">
        <v>1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</row>
    <row r="2946" spans="11:30" x14ac:dyDescent="0.3">
      <c r="K2946" s="287">
        <v>9</v>
      </c>
      <c r="L2946" t="str">
        <v>27-SPBRA-30008169</v>
      </c>
      <c r="M2946" t="str">
        <v>RC</v>
      </c>
      <c r="N2946" t="str">
        <v>Brandy and Cognac</v>
      </c>
      <c r="O2946" t="str">
        <v>LOUIS XIII</v>
      </c>
      <c r="P2946" t="str">
        <v>RMM</v>
      </c>
      <c r="Q2946" t="str">
        <v>Louis XIII Decanter Jeroboam 3L</v>
      </c>
      <c r="R2946" t="str">
        <v>3000ml</v>
      </c>
      <c r="S2946">
        <v>1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</row>
    <row r="2947" spans="11:30" x14ac:dyDescent="0.3">
      <c r="K2947" s="287">
        <v>9</v>
      </c>
      <c r="L2947" t="str">
        <v>27-SPBRA-60000155</v>
      </c>
      <c r="M2947" t="str">
        <v>RC</v>
      </c>
      <c r="N2947" t="str">
        <v>Brandy and Cognac</v>
      </c>
      <c r="O2947" t="str">
        <v>LOUIS XIII</v>
      </c>
      <c r="P2947" t="str">
        <v>RMM</v>
      </c>
      <c r="Q2947" t="str">
        <v>Louis XIII Mathusalem 6L</v>
      </c>
      <c r="R2947" t="str">
        <v>6000ml</v>
      </c>
      <c r="S2947">
        <v>1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</row>
    <row r="2948" spans="11:30" x14ac:dyDescent="0.3">
      <c r="K2948" s="287">
        <v>9</v>
      </c>
      <c r="L2948" t="str">
        <v>26-SPBRA-07002153</v>
      </c>
      <c r="M2948" t="str">
        <v>RC</v>
      </c>
      <c r="N2948" t="str">
        <v>Brandy and Cognac</v>
      </c>
      <c r="O2948" t="str">
        <v>St Remy</v>
      </c>
      <c r="P2948" t="str">
        <v>RMM</v>
      </c>
      <c r="Q2948" t="str">
        <v>St Remy VSOP</v>
      </c>
      <c r="R2948" t="str">
        <v>700ml</v>
      </c>
      <c r="S2948">
        <v>12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</row>
    <row r="2949" spans="11:30" x14ac:dyDescent="0.3">
      <c r="K2949" s="287">
        <v>9</v>
      </c>
      <c r="L2949" t="str">
        <v>26-SPBRA-07002603</v>
      </c>
      <c r="M2949" t="str">
        <v>RC</v>
      </c>
      <c r="N2949" t="str">
        <v>Brandy and Cognac</v>
      </c>
      <c r="O2949" t="str">
        <v>St Remy</v>
      </c>
      <c r="P2949" t="str">
        <v>RMM</v>
      </c>
      <c r="Q2949" t="str">
        <v>St Remy XO</v>
      </c>
      <c r="R2949" t="str">
        <v>700ml</v>
      </c>
      <c r="S2949">
        <v>12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</row>
    <row r="2950" spans="11:30" x14ac:dyDescent="0.3">
      <c r="K2950" s="287">
        <v>9</v>
      </c>
      <c r="L2950" t="str">
        <v>01-SPVOD-07008530</v>
      </c>
      <c r="M2950" t="str">
        <v>Lucas Bols</v>
      </c>
      <c r="N2950" t="str">
        <v>Vodka</v>
      </c>
      <c r="O2950" t="str">
        <v>Bols Vodka</v>
      </c>
      <c r="P2950" t="str">
        <v>BLV</v>
      </c>
      <c r="Q2950" t="str">
        <v>Bols Vodka 700ml</v>
      </c>
      <c r="R2950" t="str">
        <v>700ml</v>
      </c>
      <c r="S2950">
        <v>12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</row>
    <row r="2951" spans="11:30" x14ac:dyDescent="0.3">
      <c r="K2951" s="287">
        <v>9</v>
      </c>
      <c r="L2951" t="str">
        <v>01-SPVOD-10008547</v>
      </c>
      <c r="M2951" t="str">
        <v>Lucas Bols</v>
      </c>
      <c r="N2951" t="str">
        <v>Vodka</v>
      </c>
      <c r="O2951" t="str">
        <v>Bols Vodka</v>
      </c>
      <c r="P2951" t="str">
        <v>BLV</v>
      </c>
      <c r="Q2951" t="str">
        <v>Bols Vodka 1L</v>
      </c>
      <c r="R2951" t="str">
        <v>1000ml</v>
      </c>
      <c r="S2951">
        <v>6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</row>
    <row r="2952" spans="11:30" x14ac:dyDescent="0.3">
      <c r="K2952" s="287">
        <v>9</v>
      </c>
      <c r="L2952" t="str">
        <v>34-SPVOD-01808261</v>
      </c>
      <c r="M2952" t="str">
        <v>Campari</v>
      </c>
      <c r="N2952" t="str">
        <v>Vodka</v>
      </c>
      <c r="O2952" t="str">
        <v>Skyy</v>
      </c>
      <c r="P2952" t="str">
        <v>SKY</v>
      </c>
      <c r="Q2952" t="str">
        <v>Skyy 180ml</v>
      </c>
      <c r="R2952" t="str">
        <v>180ml</v>
      </c>
      <c r="S2952">
        <v>12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</row>
    <row r="2953" spans="11:30" x14ac:dyDescent="0.3">
      <c r="K2953" s="287">
        <v>9</v>
      </c>
      <c r="L2953" t="str">
        <v>34-SPVOD-07507004</v>
      </c>
      <c r="M2953" t="str">
        <v>Campari</v>
      </c>
      <c r="N2953" t="str">
        <v>Vodka</v>
      </c>
      <c r="O2953" t="str">
        <v>Skyy</v>
      </c>
      <c r="P2953" t="str">
        <v>SKY</v>
      </c>
      <c r="Q2953" t="str">
        <v>Skyy 750ml</v>
      </c>
      <c r="R2953" t="str">
        <v>750ml</v>
      </c>
      <c r="S2953">
        <v>12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</row>
    <row r="2954" spans="11:30" x14ac:dyDescent="0.3">
      <c r="K2954" s="287">
        <v>9</v>
      </c>
      <c r="L2954" t="str">
        <v>34-SPVOD-10001002</v>
      </c>
      <c r="M2954" t="str">
        <v>Campari</v>
      </c>
      <c r="N2954" t="str">
        <v>Vodka</v>
      </c>
      <c r="O2954" t="str">
        <v>Skyy</v>
      </c>
      <c r="P2954" t="str">
        <v>SKY</v>
      </c>
      <c r="Q2954" t="str">
        <v>Skyy 1L</v>
      </c>
      <c r="R2954" t="str">
        <v>1000ml</v>
      </c>
      <c r="S2954">
        <v>12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</row>
    <row r="2955" spans="11:30" x14ac:dyDescent="0.3">
      <c r="K2955" s="287">
        <v>9</v>
      </c>
      <c r="L2955" t="str">
        <v>34-SPVOD-07017004</v>
      </c>
      <c r="M2955" t="str">
        <v>Campari</v>
      </c>
      <c r="N2955" t="str">
        <v>Vodka</v>
      </c>
      <c r="O2955" t="str">
        <v>Skyy</v>
      </c>
      <c r="P2955" t="str">
        <v>SKY</v>
      </c>
      <c r="Q2955" t="str">
        <v>Skyy Neptune</v>
      </c>
      <c r="R2955" t="str">
        <v>700ml</v>
      </c>
      <c r="S2955">
        <v>12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</row>
    <row r="2956" spans="11:30" x14ac:dyDescent="0.3">
      <c r="K2956" s="287">
        <v>9</v>
      </c>
      <c r="L2956" t="str">
        <v>34-SPLIQ-07007012</v>
      </c>
      <c r="M2956" t="str">
        <v>Campari</v>
      </c>
      <c r="N2956" t="str">
        <v>Vodka</v>
      </c>
      <c r="O2956" t="str">
        <v>Skyy</v>
      </c>
      <c r="P2956" t="str">
        <v>SKY</v>
      </c>
      <c r="Q2956" t="str">
        <v>Skyy Citrus</v>
      </c>
      <c r="R2956" t="str">
        <v>700ml</v>
      </c>
      <c r="S2956">
        <v>6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</row>
    <row r="2957" spans="11:30" x14ac:dyDescent="0.3">
      <c r="K2957" s="287">
        <v>9</v>
      </c>
      <c r="L2957" t="str">
        <v>34-SPLIQ-07007036</v>
      </c>
      <c r="M2957" t="str">
        <v>Campari</v>
      </c>
      <c r="N2957" t="str">
        <v>Vodka</v>
      </c>
      <c r="O2957" t="str">
        <v>Skyy</v>
      </c>
      <c r="P2957" t="str">
        <v>SKY</v>
      </c>
      <c r="Q2957" t="str">
        <v>Skyy Raspberry</v>
      </c>
      <c r="R2957" t="str">
        <v>700ml</v>
      </c>
      <c r="S2957">
        <v>6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</row>
    <row r="2958" spans="11:30" x14ac:dyDescent="0.3">
      <c r="K2958" s="287">
        <v>9</v>
      </c>
      <c r="L2958" t="str">
        <v>34-SPLIQ-07007050</v>
      </c>
      <c r="M2958" t="str">
        <v>Campari</v>
      </c>
      <c r="N2958" t="str">
        <v>Vodka</v>
      </c>
      <c r="O2958" t="str">
        <v>Skyy</v>
      </c>
      <c r="P2958" t="str">
        <v>SKY</v>
      </c>
      <c r="Q2958" t="str">
        <v>Skyy Passionfruit</v>
      </c>
      <c r="R2958" t="str">
        <v>700ml</v>
      </c>
      <c r="S2958">
        <v>6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</row>
    <row r="2959" spans="11:30" x14ac:dyDescent="0.3">
      <c r="K2959" s="287">
        <v>9</v>
      </c>
      <c r="L2959" t="str">
        <v>34-SPVOD-07001021</v>
      </c>
      <c r="M2959" t="str">
        <v>Campari</v>
      </c>
      <c r="N2959" t="str">
        <v>Vodka</v>
      </c>
      <c r="O2959" t="str">
        <v>Skyy</v>
      </c>
      <c r="P2959" t="str">
        <v>SKY</v>
      </c>
      <c r="Q2959" t="str">
        <v>Skyy 90 Luxury</v>
      </c>
      <c r="R2959" t="str">
        <v>700ml</v>
      </c>
      <c r="S2959">
        <v>6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</row>
    <row r="2960" spans="11:30" x14ac:dyDescent="0.3">
      <c r="K2960" s="287">
        <v>9</v>
      </c>
      <c r="L2960" t="str">
        <v>65-SPVOD-07507828</v>
      </c>
      <c r="M2960" t="str">
        <v>Proximo</v>
      </c>
      <c r="N2960" t="str">
        <v>Vodka</v>
      </c>
      <c r="O2960" t="str">
        <v>Hangar</v>
      </c>
      <c r="P2960" t="str">
        <v>HG1</v>
      </c>
      <c r="Q2960" t="str">
        <v>Hangar 1 Straight Vodka</v>
      </c>
      <c r="R2960" t="str">
        <v>750ml</v>
      </c>
      <c r="S2960">
        <v>12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</row>
    <row r="2961" spans="11:30" x14ac:dyDescent="0.3">
      <c r="K2961" s="287">
        <v>9</v>
      </c>
      <c r="L2961" t="str">
        <v>65-SPVOD-07507842</v>
      </c>
      <c r="M2961" t="str">
        <v>Proximo</v>
      </c>
      <c r="N2961" t="str">
        <v>Vodka</v>
      </c>
      <c r="O2961" t="str">
        <v>Hangar</v>
      </c>
      <c r="P2961" t="str">
        <v>HG1</v>
      </c>
      <c r="Q2961" t="str">
        <v>Hangar 1 Buddha'S Hand Citron Vodka</v>
      </c>
      <c r="R2961" t="str">
        <v>750ml</v>
      </c>
      <c r="S2961">
        <v>12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</row>
    <row r="2962" spans="11:30" x14ac:dyDescent="0.3">
      <c r="K2962" s="287">
        <v>9</v>
      </c>
      <c r="L2962" t="str">
        <v>65-SPVOD-07507866</v>
      </c>
      <c r="M2962" t="str">
        <v>Proximo</v>
      </c>
      <c r="N2962" t="str">
        <v>Vodka</v>
      </c>
      <c r="O2962" t="str">
        <v>Hangar</v>
      </c>
      <c r="P2962" t="str">
        <v>HG1</v>
      </c>
      <c r="Q2962" t="str">
        <v>Hangar 1 Mandarin Blossom Vodka</v>
      </c>
      <c r="R2962" t="str">
        <v>750ml</v>
      </c>
      <c r="S2962">
        <v>12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</row>
    <row r="2963" spans="11:30" x14ac:dyDescent="0.3">
      <c r="K2963" s="287">
        <v>9</v>
      </c>
      <c r="L2963" t="str">
        <v>65-SPVOD-07507361</v>
      </c>
      <c r="M2963" t="str">
        <v>Proximo</v>
      </c>
      <c r="N2963" t="str">
        <v>Vodka</v>
      </c>
      <c r="O2963" t="str">
        <v>Hangar</v>
      </c>
      <c r="P2963" t="str">
        <v>HG1</v>
      </c>
      <c r="Q2963" t="str">
        <v>Hangar 1 Rose Vodka</v>
      </c>
      <c r="R2963" t="str">
        <v>750ml</v>
      </c>
      <c r="S2963">
        <v>12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</row>
    <row r="2964" spans="11:30" x14ac:dyDescent="0.3">
      <c r="K2964" s="287">
        <v>9</v>
      </c>
      <c r="L2964" t="str">
        <v>48-SPVOD-02000045</v>
      </c>
      <c r="M2964" t="str">
        <v>Independent</v>
      </c>
      <c r="N2964" t="str">
        <v>Vodka</v>
      </c>
      <c r="O2964" t="str">
        <v>Tito's</v>
      </c>
      <c r="P2964" t="str">
        <v>TTO</v>
      </c>
      <c r="Q2964" t="str">
        <v>Tito's Vodka 200ml</v>
      </c>
      <c r="R2964" t="str">
        <v>200ml</v>
      </c>
      <c r="S2964">
        <v>24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</row>
    <row r="2965" spans="11:30" x14ac:dyDescent="0.3">
      <c r="K2965" s="287">
        <v>9</v>
      </c>
      <c r="L2965" t="str">
        <v>48-SPVOD-07500027</v>
      </c>
      <c r="M2965" t="str">
        <v>Independent</v>
      </c>
      <c r="N2965" t="str">
        <v>Vodka</v>
      </c>
      <c r="O2965" t="str">
        <v>Tito's</v>
      </c>
      <c r="P2965" t="str">
        <v>TTO</v>
      </c>
      <c r="Q2965" t="str">
        <v>Tito's Vodka 750ml</v>
      </c>
      <c r="R2965" t="str">
        <v>750ml</v>
      </c>
      <c r="S2965">
        <v>12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</row>
    <row r="2966" spans="11:30" x14ac:dyDescent="0.3">
      <c r="K2966" s="287">
        <v>9</v>
      </c>
      <c r="L2966" t="str">
        <v>48-SPVOD-10000010</v>
      </c>
      <c r="M2966" t="str">
        <v>Independent</v>
      </c>
      <c r="N2966" t="str">
        <v>Vodka</v>
      </c>
      <c r="O2966" t="str">
        <v>Tito's</v>
      </c>
      <c r="P2966" t="str">
        <v>TTO</v>
      </c>
      <c r="Q2966" t="str">
        <v>Tito's Vodka 1L</v>
      </c>
      <c r="R2966" t="str">
        <v>1000ml</v>
      </c>
      <c r="S2966">
        <v>12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</row>
    <row r="2967" spans="11:30" x14ac:dyDescent="0.3">
      <c r="K2967" s="287">
        <v>9</v>
      </c>
      <c r="L2967" t="str">
        <v>48-SPVOD-17500034</v>
      </c>
      <c r="M2967" t="str">
        <v>Independent</v>
      </c>
      <c r="N2967" t="str">
        <v>Vodka</v>
      </c>
      <c r="O2967" t="str">
        <v>Tito's</v>
      </c>
      <c r="P2967" t="str">
        <v>TTO</v>
      </c>
      <c r="Q2967" t="str">
        <v>Tito's Vodka 1.75L</v>
      </c>
      <c r="R2967" t="str">
        <v>1750ml</v>
      </c>
      <c r="S2967">
        <v>6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</row>
    <row r="2968" spans="11:30" x14ac:dyDescent="0.3">
      <c r="K2968" s="287">
        <v>9</v>
      </c>
      <c r="L2968" t="str">
        <v>01-SPGIN-07003727</v>
      </c>
      <c r="M2968" t="str">
        <v>Lucas Bols</v>
      </c>
      <c r="N2968" t="str">
        <v>GIN</v>
      </c>
      <c r="O2968" t="str">
        <v>Bols Gin</v>
      </c>
      <c r="P2968" t="str">
        <v>SVT</v>
      </c>
      <c r="Q2968" t="str">
        <v>Bols Silvertop Dutch</v>
      </c>
      <c r="R2968" t="str">
        <v>700ml</v>
      </c>
      <c r="S2968">
        <v>6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</row>
    <row r="2969" spans="11:30" x14ac:dyDescent="0.3">
      <c r="K2969" s="287">
        <v>9</v>
      </c>
      <c r="L2969" t="str">
        <v>33-SPGIN-07507509</v>
      </c>
      <c r="M2969" t="str">
        <v>Campari</v>
      </c>
      <c r="N2969" t="str">
        <v>GIN</v>
      </c>
      <c r="O2969" t="str">
        <v>Bulldog</v>
      </c>
      <c r="P2969" t="str">
        <v>BUL</v>
      </c>
      <c r="Q2969" t="str">
        <v>Bulldog London Dry 750ml</v>
      </c>
      <c r="R2969" t="str">
        <v>750ml</v>
      </c>
      <c r="S2969">
        <v>6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</row>
    <row r="2970" spans="11:30" x14ac:dyDescent="0.3">
      <c r="K2970" s="287">
        <v>9</v>
      </c>
      <c r="L2970" t="str">
        <v>33-SPGIN-10002048</v>
      </c>
      <c r="M2970" t="str">
        <v>Campari</v>
      </c>
      <c r="N2970" t="str">
        <v>GIN</v>
      </c>
      <c r="O2970" t="str">
        <v>Bulldog</v>
      </c>
      <c r="P2970" t="str">
        <v>BUL</v>
      </c>
      <c r="Q2970" t="str">
        <v>Bulldog London Dry 1L</v>
      </c>
      <c r="R2970" t="str">
        <v>1000ml</v>
      </c>
      <c r="S2970">
        <v>6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</row>
    <row r="2971" spans="11:30" x14ac:dyDescent="0.3">
      <c r="K2971" s="287">
        <v>9</v>
      </c>
      <c r="L2971" t="str">
        <v>59-SPGIN-10000065</v>
      </c>
      <c r="M2971" t="str">
        <v>Campari</v>
      </c>
      <c r="N2971" t="str">
        <v>GIN</v>
      </c>
      <c r="O2971" t="str">
        <v>Bickens</v>
      </c>
      <c r="P2971" t="str">
        <v>BIC</v>
      </c>
      <c r="Q2971" t="str">
        <v>Bickens London Dry Gin</v>
      </c>
      <c r="R2971" t="str">
        <v>1000ml</v>
      </c>
      <c r="S2971">
        <v>6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</row>
    <row r="2972" spans="11:30" x14ac:dyDescent="0.3">
      <c r="K2972" s="287">
        <v>9</v>
      </c>
      <c r="L2972" t="str">
        <v>22-SPGIN-07000693</v>
      </c>
      <c r="M2972" t="str">
        <v>Proximo</v>
      </c>
      <c r="N2972" t="str">
        <v>GIN</v>
      </c>
      <c r="O2972" t="str">
        <v>Boodles</v>
      </c>
      <c r="P2972" t="str">
        <v>BOD</v>
      </c>
      <c r="Q2972" t="str">
        <v>Boodles London Dry</v>
      </c>
      <c r="R2972" t="str">
        <v>700ml</v>
      </c>
      <c r="S2972">
        <v>6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</row>
    <row r="2973" spans="11:30" x14ac:dyDescent="0.3">
      <c r="K2973" s="287">
        <v>9</v>
      </c>
      <c r="L2973" t="str">
        <v>13-SPGIN-07006017</v>
      </c>
      <c r="M2973" t="str">
        <v>TEG</v>
      </c>
      <c r="N2973" t="str">
        <v>GIN</v>
      </c>
      <c r="O2973" t="str">
        <v>No.3 London Dry</v>
      </c>
      <c r="P2973" t="str">
        <v>NO3</v>
      </c>
      <c r="Q2973" t="str">
        <v>No.3 London Dry</v>
      </c>
      <c r="R2973" t="str">
        <v>700ml</v>
      </c>
      <c r="S2973">
        <v>6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</row>
    <row r="2974" spans="11:30" x14ac:dyDescent="0.3">
      <c r="K2974" s="287">
        <v>9</v>
      </c>
      <c r="L2974" t="str">
        <v>03-SPGIN-07006598</v>
      </c>
      <c r="M2974" t="str">
        <v>Lucas Bols</v>
      </c>
      <c r="N2974" t="str">
        <v>GIN</v>
      </c>
      <c r="O2974" t="str">
        <v>Damrak</v>
      </c>
      <c r="P2974" t="str">
        <v>DAM</v>
      </c>
      <c r="Q2974" t="str">
        <v>Damrak Dutch</v>
      </c>
      <c r="R2974" t="str">
        <v>700ml</v>
      </c>
      <c r="S2974">
        <v>6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</row>
    <row r="2975" spans="11:30" x14ac:dyDescent="0.3">
      <c r="K2975" s="287">
        <v>9</v>
      </c>
      <c r="L2975" t="str">
        <v>01-SPGIN-07008005</v>
      </c>
      <c r="M2975" t="str">
        <v>Lucas Bols</v>
      </c>
      <c r="N2975" t="str">
        <v>GIN</v>
      </c>
      <c r="O2975" t="str">
        <v>Bols Gin</v>
      </c>
      <c r="P2975" t="str">
        <v>BLG</v>
      </c>
      <c r="Q2975" t="str">
        <v>Bols Dutch Genever</v>
      </c>
      <c r="R2975" t="str">
        <v>700ml</v>
      </c>
      <c r="S2975">
        <v>6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</row>
    <row r="2976" spans="11:30" x14ac:dyDescent="0.3">
      <c r="K2976" s="287">
        <v>9</v>
      </c>
      <c r="L2976" t="str">
        <v>03-SPGIN-07504125</v>
      </c>
      <c r="M2976" t="str">
        <v>Lucas Bols</v>
      </c>
      <c r="N2976" t="str">
        <v>GIN</v>
      </c>
      <c r="O2976" t="str">
        <v>Henkes</v>
      </c>
      <c r="P2976" t="str">
        <v>HEK</v>
      </c>
      <c r="Q2976" t="str">
        <v>Henkes Gin</v>
      </c>
      <c r="R2976" t="str">
        <v>750ml</v>
      </c>
      <c r="S2976">
        <v>6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</row>
    <row r="2977" spans="11:30" x14ac:dyDescent="0.3">
      <c r="K2977" s="287">
        <v>9</v>
      </c>
      <c r="L2977" t="str">
        <v>29-SPGIN-07000602</v>
      </c>
      <c r="M2977" t="str">
        <v>RC</v>
      </c>
      <c r="N2977" t="str">
        <v>GIN</v>
      </c>
      <c r="O2977" t="str">
        <v>Botanist</v>
      </c>
      <c r="P2977" t="str">
        <v>BOT</v>
      </c>
      <c r="Q2977" t="str">
        <v>The Botanist Islay Scotland</v>
      </c>
      <c r="R2977" t="str">
        <v>700ml</v>
      </c>
      <c r="S2977">
        <v>6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</row>
    <row r="2978" spans="11:30" x14ac:dyDescent="0.3">
      <c r="K2978" s="287">
        <v>9</v>
      </c>
      <c r="L2978" t="str">
        <v>29-SPGIN-07008423</v>
      </c>
      <c r="M2978" t="str">
        <v>RC</v>
      </c>
      <c r="N2978" t="str">
        <v>GIN</v>
      </c>
      <c r="O2978" t="str">
        <v>Botanist</v>
      </c>
      <c r="P2978" t="str">
        <v>BOT</v>
      </c>
      <c r="Q2978" t="str">
        <v>The Botanist Islay Cask Rested Gin</v>
      </c>
      <c r="R2978" t="str">
        <v>700ml</v>
      </c>
      <c r="S2978">
        <v>6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</row>
    <row r="2979" spans="11:30" x14ac:dyDescent="0.3">
      <c r="K2979" s="287">
        <v>9</v>
      </c>
      <c r="L2979" t="str">
        <v>29-SPGIN-07008683</v>
      </c>
      <c r="M2979" t="str">
        <v>RC</v>
      </c>
      <c r="N2979" t="str">
        <v>GIN</v>
      </c>
      <c r="O2979" t="str">
        <v>Botanist</v>
      </c>
      <c r="P2979" t="str">
        <v>BOT</v>
      </c>
      <c r="Q2979" t="str">
        <v>The Botanist Islay Cask Aged Gin</v>
      </c>
      <c r="R2979" t="str">
        <v>700ml</v>
      </c>
      <c r="S2979">
        <v>6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</row>
    <row r="2980" spans="11:30" x14ac:dyDescent="0.3">
      <c r="K2980" s="287">
        <v>9</v>
      </c>
      <c r="L2980" t="str">
        <v>16-SPGIN-07000194</v>
      </c>
      <c r="M2980" t="str">
        <v>Independent</v>
      </c>
      <c r="N2980" t="str">
        <v>GIN</v>
      </c>
      <c r="O2980" t="str">
        <v>Four Pillars</v>
      </c>
      <c r="P2980" t="str">
        <v>FPL</v>
      </c>
      <c r="Q2980" t="str">
        <v>Four Pillars Rare Dry Australian</v>
      </c>
      <c r="R2980" t="str">
        <v>700ml</v>
      </c>
      <c r="S2980">
        <v>6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</row>
    <row r="2981" spans="11:30" x14ac:dyDescent="0.3">
      <c r="K2981" s="287">
        <v>9</v>
      </c>
      <c r="L2981" t="str">
        <v>16-SPGIN-07001741</v>
      </c>
      <c r="M2981" t="str">
        <v>Independent</v>
      </c>
      <c r="N2981" t="str">
        <v>GIN</v>
      </c>
      <c r="O2981" t="str">
        <v>Four Pillars</v>
      </c>
      <c r="P2981" t="str">
        <v>FPL</v>
      </c>
      <c r="Q2981" t="str">
        <v>Four Pillars Fresh Yuzu</v>
      </c>
      <c r="R2981" t="str">
        <v>700ml</v>
      </c>
      <c r="S2981">
        <v>6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</row>
    <row r="2982" spans="11:30" x14ac:dyDescent="0.3">
      <c r="K2982" s="287">
        <v>9</v>
      </c>
      <c r="L2982" t="str">
        <v>16-SPGIN-07000256</v>
      </c>
      <c r="M2982" t="str">
        <v>Independent</v>
      </c>
      <c r="N2982" t="str">
        <v>GIN</v>
      </c>
      <c r="O2982" t="str">
        <v>Four Pillars</v>
      </c>
      <c r="P2982" t="str">
        <v>FPL</v>
      </c>
      <c r="Q2982" t="str">
        <v>Four Pillars Bloody Shiraz Australian</v>
      </c>
      <c r="R2982" t="str">
        <v>700ml</v>
      </c>
      <c r="S2982">
        <v>6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</row>
    <row r="2983" spans="11:30" x14ac:dyDescent="0.3">
      <c r="K2983" s="287">
        <v>9</v>
      </c>
      <c r="L2983" t="str">
        <v>16-SPGIN-07000263</v>
      </c>
      <c r="M2983" t="str">
        <v>Independent</v>
      </c>
      <c r="N2983" t="str">
        <v>GIN</v>
      </c>
      <c r="O2983" t="str">
        <v>Four Pillars</v>
      </c>
      <c r="P2983" t="str">
        <v>FPL</v>
      </c>
      <c r="Q2983" t="str">
        <v>Four Pillars Spiced Negroni Australian</v>
      </c>
      <c r="R2983" t="str">
        <v>700ml</v>
      </c>
      <c r="S2983">
        <v>6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</row>
    <row r="2984" spans="11:30" x14ac:dyDescent="0.3">
      <c r="K2984" s="287">
        <v>9</v>
      </c>
      <c r="L2984" t="str">
        <v>16-SPGIN-07000157</v>
      </c>
      <c r="M2984" t="str">
        <v>Independent</v>
      </c>
      <c r="N2984" t="str">
        <v>GIN</v>
      </c>
      <c r="O2984" t="str">
        <v>Four Pillars</v>
      </c>
      <c r="P2984" t="str">
        <v>FPL</v>
      </c>
      <c r="Q2984" t="str">
        <v>Four Pillars Barrel Aged Australian</v>
      </c>
      <c r="R2984" t="str">
        <v>700ml</v>
      </c>
      <c r="S2984">
        <v>6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</row>
    <row r="2985" spans="11:30" x14ac:dyDescent="0.3">
      <c r="K2985" s="287">
        <v>9</v>
      </c>
      <c r="L2985" t="str">
        <v>16-SPGIN-07000648</v>
      </c>
      <c r="M2985" t="str">
        <v>Independent</v>
      </c>
      <c r="N2985" t="str">
        <v>GIN</v>
      </c>
      <c r="O2985" t="str">
        <v>Four Pillars</v>
      </c>
      <c r="P2985" t="str">
        <v>FPL</v>
      </c>
      <c r="Q2985" t="str">
        <v>Four Pillars Navy Strength Australian</v>
      </c>
      <c r="R2985" t="str">
        <v>700ml</v>
      </c>
      <c r="S2985">
        <v>6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</row>
    <row r="2986" spans="11:30" x14ac:dyDescent="0.3">
      <c r="K2986" s="287">
        <v>9</v>
      </c>
      <c r="L2986" t="str">
        <v>16-SPGIN-07000348</v>
      </c>
      <c r="M2986" t="str">
        <v>Independent</v>
      </c>
      <c r="N2986" t="str">
        <v>GIN</v>
      </c>
      <c r="O2986" t="str">
        <v>Four Pillars</v>
      </c>
      <c r="P2986" t="str">
        <v>FPL</v>
      </c>
      <c r="Q2986" t="str">
        <v>Four Pillars Australian Christmas</v>
      </c>
      <c r="R2986" t="str">
        <v>700ml</v>
      </c>
      <c r="S2986">
        <v>6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</row>
    <row r="2987" spans="11:30" x14ac:dyDescent="0.3">
      <c r="K2987" s="287">
        <v>9</v>
      </c>
      <c r="L2987" t="str">
        <v>67-SPGIN-07007296</v>
      </c>
      <c r="M2987" t="str">
        <v>Independent</v>
      </c>
      <c r="N2987" t="str">
        <v>GIN</v>
      </c>
      <c r="O2987" t="str">
        <v>Lady Trieu</v>
      </c>
      <c r="P2987" t="str">
        <v>LDT</v>
      </c>
      <c r="Q2987" t="str">
        <v>Lady Trieu Contemporary Gin</v>
      </c>
      <c r="R2987" t="str">
        <v>700ml</v>
      </c>
      <c r="S2987">
        <v>6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</row>
    <row r="2988" spans="11:30" x14ac:dyDescent="0.3">
      <c r="K2988" s="287">
        <v>9</v>
      </c>
      <c r="L2988" t="str">
        <v>67-SPGIN-07007265</v>
      </c>
      <c r="M2988" t="str">
        <v>Independent</v>
      </c>
      <c r="N2988" t="str">
        <v>GIN</v>
      </c>
      <c r="O2988" t="str">
        <v>Lady Trieu</v>
      </c>
      <c r="P2988" t="str">
        <v>LDT</v>
      </c>
      <c r="Q2988" t="str">
        <v>Lady Trieu Dalat Flowerbomb Gin</v>
      </c>
      <c r="R2988" t="str">
        <v>700ml</v>
      </c>
      <c r="S2988">
        <v>6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</row>
    <row r="2989" spans="11:30" x14ac:dyDescent="0.3">
      <c r="K2989" s="287">
        <v>9</v>
      </c>
      <c r="L2989" t="str">
        <v>67-SPGIN-07007272</v>
      </c>
      <c r="M2989" t="str">
        <v>Independent</v>
      </c>
      <c r="N2989" t="str">
        <v>GIN</v>
      </c>
      <c r="O2989" t="str">
        <v>Lady Trieu</v>
      </c>
      <c r="P2989" t="str">
        <v>LDT</v>
      </c>
      <c r="Q2989" t="str">
        <v>Lady Trieu Hoi An Spice Road Gin</v>
      </c>
      <c r="R2989" t="str">
        <v>700ml</v>
      </c>
      <c r="S2989">
        <v>6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</row>
    <row r="2990" spans="11:30" x14ac:dyDescent="0.3">
      <c r="K2990" s="287">
        <v>9</v>
      </c>
      <c r="L2990" t="str">
        <v>67-SPGIN-02007163</v>
      </c>
      <c r="M2990" t="str">
        <v>Independent</v>
      </c>
      <c r="N2990" t="str">
        <v>GIN</v>
      </c>
      <c r="O2990" t="str">
        <v>Lady Trieu</v>
      </c>
      <c r="P2990" t="str">
        <v>LDT</v>
      </c>
      <c r="Q2990" t="str">
        <v>Lady Trieu Mekong Delta Dry Gin 200ml</v>
      </c>
      <c r="R2990" t="str">
        <v>200ml</v>
      </c>
      <c r="S2990">
        <v>12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</row>
    <row r="2991" spans="11:30" x14ac:dyDescent="0.3">
      <c r="K2991" s="287">
        <v>9</v>
      </c>
      <c r="L2991" t="str">
        <v>67-SPGIN-07007258</v>
      </c>
      <c r="M2991" t="str">
        <v>Independent</v>
      </c>
      <c r="N2991" t="str">
        <v>GIN</v>
      </c>
      <c r="O2991" t="str">
        <v>Lady Trieu</v>
      </c>
      <c r="P2991" t="str">
        <v>LDT</v>
      </c>
      <c r="Q2991" t="str">
        <v>Lady Trieu Mekong Delta Dry Gin</v>
      </c>
      <c r="R2991" t="str">
        <v>700ml</v>
      </c>
      <c r="S2991">
        <v>6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</row>
    <row r="2992" spans="11:30" x14ac:dyDescent="0.3">
      <c r="K2992" s="287">
        <v>9</v>
      </c>
      <c r="L2992" t="str">
        <v>67-SPGIN-07007289</v>
      </c>
      <c r="M2992" t="str">
        <v>Independent</v>
      </c>
      <c r="N2992" t="str">
        <v>GIN</v>
      </c>
      <c r="O2992" t="str">
        <v>Lady Trieu</v>
      </c>
      <c r="P2992" t="str">
        <v>LDT</v>
      </c>
      <c r="Q2992" t="str">
        <v>Lady Trieu Sapa Citrus Tea Gin</v>
      </c>
      <c r="R2992" t="str">
        <v>700ml</v>
      </c>
      <c r="S2992">
        <v>6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</row>
    <row r="2993" spans="11:30" x14ac:dyDescent="0.3">
      <c r="K2993" s="287">
        <v>9</v>
      </c>
      <c r="L2993" t="str">
        <v>67-SPGIN-07007248</v>
      </c>
      <c r="M2993" t="str">
        <v>Independent</v>
      </c>
      <c r="N2993" t="str">
        <v>GIN</v>
      </c>
      <c r="O2993" t="str">
        <v>Lady Trieu</v>
      </c>
      <c r="P2993" t="str">
        <v>LDT</v>
      </c>
      <c r="Q2993" t="str">
        <v>Lady Trieu King Orange Gin</v>
      </c>
      <c r="R2993" t="str">
        <v>700ml</v>
      </c>
      <c r="S2993">
        <v>6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</row>
    <row r="2994" spans="11:30" x14ac:dyDescent="0.3">
      <c r="K2994" s="287">
        <v>9</v>
      </c>
      <c r="L2994" t="str">
        <v>49-SPMEZ-07501154</v>
      </c>
      <c r="M2994" t="str">
        <v>Proximo</v>
      </c>
      <c r="N2994" t="str">
        <v>Mezcal</v>
      </c>
      <c r="O2994" t="str">
        <v>400 Conejos</v>
      </c>
      <c r="P2994" t="str">
        <v>400</v>
      </c>
      <c r="Q2994" t="str">
        <v>400 Conejos Mezcal</v>
      </c>
      <c r="R2994" t="str">
        <v>750ml</v>
      </c>
      <c r="S2994">
        <v>6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</row>
    <row r="2995" spans="11:30" x14ac:dyDescent="0.3">
      <c r="K2995" s="287">
        <v>9</v>
      </c>
      <c r="L2995" t="str">
        <v>49-SPMEZ-07502090</v>
      </c>
      <c r="M2995" t="str">
        <v>Proximo</v>
      </c>
      <c r="N2995" t="str">
        <v>Mezcal</v>
      </c>
      <c r="O2995" t="str">
        <v>Creyente</v>
      </c>
      <c r="P2995" t="str">
        <v>CYT</v>
      </c>
      <c r="Q2995" t="str">
        <v>Creyente Mezcal</v>
      </c>
      <c r="R2995" t="str">
        <v>750ml</v>
      </c>
      <c r="S2995">
        <v>6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</row>
    <row r="2996" spans="11:30" x14ac:dyDescent="0.3">
      <c r="K2996" s="287">
        <v>9</v>
      </c>
      <c r="L2996" t="str">
        <v>72-SPTEQ-07001004</v>
      </c>
      <c r="M2996" t="str">
        <v>Proximo</v>
      </c>
      <c r="N2996" t="str">
        <v>Tequila</v>
      </c>
      <c r="O2996" t="str">
        <v>Gran Centenario</v>
      </c>
      <c r="P2996" t="str">
        <v>GCN</v>
      </c>
      <c r="Q2996" t="str">
        <v>Gran Centenario Plata Tequila</v>
      </c>
      <c r="R2996" t="str">
        <v>700ml</v>
      </c>
      <c r="S2996">
        <v>6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</row>
    <row r="2997" spans="11:30" x14ac:dyDescent="0.3">
      <c r="K2997" s="287">
        <v>9</v>
      </c>
      <c r="L2997" t="str">
        <v>72-SPTEQ-07001001</v>
      </c>
      <c r="M2997" t="str">
        <v>Proximo</v>
      </c>
      <c r="N2997" t="str">
        <v>Tequila</v>
      </c>
      <c r="O2997" t="str">
        <v>Gran Centenario</v>
      </c>
      <c r="P2997" t="str">
        <v>GCN</v>
      </c>
      <c r="Q2997" t="str">
        <v>Gran Centenario Reposado Tequila</v>
      </c>
      <c r="R2997" t="str">
        <v>700ml</v>
      </c>
      <c r="S2997">
        <v>6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</row>
    <row r="2998" spans="11:30" x14ac:dyDescent="0.3">
      <c r="K2998" s="287">
        <v>9</v>
      </c>
      <c r="L2998" t="str">
        <v>72-SPTEQ-07001011</v>
      </c>
      <c r="M2998" t="str">
        <v>Proximo</v>
      </c>
      <c r="N2998" t="str">
        <v>Tequila</v>
      </c>
      <c r="O2998" t="str">
        <v>Gran Centenario</v>
      </c>
      <c r="P2998" t="str">
        <v>GCN</v>
      </c>
      <c r="Q2998" t="str">
        <v>Gran Centenario Anejo Tequila</v>
      </c>
      <c r="R2998" t="str">
        <v>700ml</v>
      </c>
      <c r="S2998">
        <v>6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</row>
    <row r="2999" spans="11:30" x14ac:dyDescent="0.3">
      <c r="K2999" s="287">
        <v>9</v>
      </c>
      <c r="L2999" t="str">
        <v>72-SPTEQ-07507409</v>
      </c>
      <c r="M2999" t="str">
        <v>Proximo</v>
      </c>
      <c r="N2999" t="str">
        <v>Tequila</v>
      </c>
      <c r="O2999" t="str">
        <v>Gran Centenario</v>
      </c>
      <c r="P2999" t="str">
        <v>GCN</v>
      </c>
      <c r="Q2999" t="str">
        <v>Gran Centenario Leyenda Extra Anejo Tequila</v>
      </c>
      <c r="R2999" t="str">
        <v>750ml</v>
      </c>
      <c r="S2999">
        <v>3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</row>
    <row r="3000" spans="11:30" x14ac:dyDescent="0.3">
      <c r="K3000" s="287">
        <v>9</v>
      </c>
      <c r="L3000" t="str">
        <v>73-SPTEQ-07500217</v>
      </c>
      <c r="M3000" t="str">
        <v>Proximo</v>
      </c>
      <c r="N3000" t="str">
        <v>Tequila</v>
      </c>
      <c r="O3000" t="str">
        <v>Maestro Dobel</v>
      </c>
      <c r="P3000" t="str">
        <v>MTD</v>
      </c>
      <c r="Q3000" t="str">
        <v>Maestro Dobel Silver Tequila</v>
      </c>
      <c r="R3000" t="str">
        <v>750ml</v>
      </c>
      <c r="S3000">
        <v>6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</row>
    <row r="3001" spans="11:30" x14ac:dyDescent="0.3">
      <c r="K3001" s="287">
        <v>9</v>
      </c>
      <c r="L3001" t="str">
        <v>73-SPTEQ-07500248</v>
      </c>
      <c r="M3001" t="str">
        <v>Proximo</v>
      </c>
      <c r="N3001" t="str">
        <v>Tequila</v>
      </c>
      <c r="O3001" t="str">
        <v>Maestro Dobel</v>
      </c>
      <c r="P3001" t="str">
        <v>MTD</v>
      </c>
      <c r="Q3001" t="str">
        <v>Maestro Dobel Diamante Tequila</v>
      </c>
      <c r="R3001" t="str">
        <v>750ml</v>
      </c>
      <c r="S3001">
        <v>6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</row>
    <row r="3002" spans="11:30" x14ac:dyDescent="0.3">
      <c r="K3002" s="287">
        <v>9</v>
      </c>
      <c r="L3002" t="str">
        <v>73-SPTEQ-07500224</v>
      </c>
      <c r="M3002" t="str">
        <v>Proximo</v>
      </c>
      <c r="N3002" t="str">
        <v>Tequila</v>
      </c>
      <c r="O3002" t="str">
        <v>Maestro Dobel</v>
      </c>
      <c r="P3002" t="str">
        <v>MTD</v>
      </c>
      <c r="Q3002" t="str">
        <v>Maestro Dobel Reposado Tequila</v>
      </c>
      <c r="R3002" t="str">
        <v>750ml</v>
      </c>
      <c r="S3002">
        <v>6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</row>
    <row r="3003" spans="11:30" x14ac:dyDescent="0.3">
      <c r="K3003" s="287">
        <v>9</v>
      </c>
      <c r="L3003" t="str">
        <v>73-SPTEQ-07500231</v>
      </c>
      <c r="M3003" t="str">
        <v>Proximo</v>
      </c>
      <c r="N3003" t="str">
        <v>Tequila</v>
      </c>
      <c r="O3003" t="str">
        <v>Maestro Dobel</v>
      </c>
      <c r="P3003" t="str">
        <v>MTD</v>
      </c>
      <c r="Q3003" t="str">
        <v>Maestro Dobel Anejo Tequila</v>
      </c>
      <c r="R3003" t="str">
        <v>750ml</v>
      </c>
      <c r="S3003">
        <v>6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</row>
    <row r="3004" spans="11:30" x14ac:dyDescent="0.3">
      <c r="K3004" s="287">
        <v>9</v>
      </c>
      <c r="L3004" t="str">
        <v>73-SPTEQ-07500255</v>
      </c>
      <c r="M3004" t="str">
        <v>Proximo</v>
      </c>
      <c r="N3004" t="str">
        <v>Tequila</v>
      </c>
      <c r="O3004" t="str">
        <v>Maestro Dobel</v>
      </c>
      <c r="P3004" t="str">
        <v>MTD</v>
      </c>
      <c r="Q3004" t="str">
        <v>Maestro Dobel Humito Smoked Silver Tequila</v>
      </c>
      <c r="R3004" t="str">
        <v>750ml</v>
      </c>
      <c r="S3004">
        <v>6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</row>
    <row r="3005" spans="11:30" x14ac:dyDescent="0.3">
      <c r="K3005" s="287">
        <v>9</v>
      </c>
      <c r="L3005" t="str">
        <v>73-SPTEQ-07507591</v>
      </c>
      <c r="M3005" t="str">
        <v>Proximo</v>
      </c>
      <c r="N3005" t="str">
        <v>Tequila</v>
      </c>
      <c r="O3005" t="str">
        <v>Maestro Dobel</v>
      </c>
      <c r="P3005" t="str">
        <v>MTD</v>
      </c>
      <c r="Q3005" t="str">
        <v>Maestro Dobel 50 Cristalino</v>
      </c>
      <c r="R3005" t="str">
        <v>750ml</v>
      </c>
      <c r="S3005">
        <v>3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</row>
    <row r="3006" spans="11:30" x14ac:dyDescent="0.3">
      <c r="K3006" s="287">
        <v>9</v>
      </c>
      <c r="L3006" t="str">
        <v>19-SPTEQ-07503234</v>
      </c>
      <c r="M3006" t="str">
        <v>Proximo</v>
      </c>
      <c r="N3006" t="str">
        <v>Tequila</v>
      </c>
      <c r="O3006" t="str">
        <v>1800</v>
      </c>
      <c r="P3006" t="str">
        <v>18T</v>
      </c>
      <c r="Q3006" t="str">
        <v>1800 Tequila Silver</v>
      </c>
      <c r="R3006" t="str">
        <v>750ml</v>
      </c>
      <c r="S3006">
        <v>12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</row>
    <row r="3007" spans="11:30" x14ac:dyDescent="0.3">
      <c r="K3007" s="287">
        <v>9</v>
      </c>
      <c r="L3007" t="str">
        <v>19-SPTEQ-07500196</v>
      </c>
      <c r="M3007" t="str">
        <v>Proximo</v>
      </c>
      <c r="N3007" t="str">
        <v>Tequila</v>
      </c>
      <c r="O3007" t="str">
        <v>1800</v>
      </c>
      <c r="P3007" t="str">
        <v>18T</v>
      </c>
      <c r="Q3007" t="str">
        <v>1800 Tequila Reposado</v>
      </c>
      <c r="R3007" t="str">
        <v>750ml</v>
      </c>
      <c r="S3007">
        <v>12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</row>
    <row r="3008" spans="11:30" x14ac:dyDescent="0.3">
      <c r="K3008" s="287">
        <v>9</v>
      </c>
      <c r="L3008" t="str">
        <v>19-SPTEQ-07500379</v>
      </c>
      <c r="M3008" t="str">
        <v>Proximo</v>
      </c>
      <c r="N3008" t="str">
        <v>Tequila</v>
      </c>
      <c r="O3008" t="str">
        <v>1800</v>
      </c>
      <c r="P3008" t="str">
        <v>18T</v>
      </c>
      <c r="Q3008" t="str">
        <v>1800 Tequila Coconut</v>
      </c>
      <c r="R3008" t="str">
        <v>750ml</v>
      </c>
      <c r="S3008">
        <v>12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</row>
    <row r="3009" spans="11:30" x14ac:dyDescent="0.3">
      <c r="K3009" s="287">
        <v>9</v>
      </c>
      <c r="L3009" t="str">
        <v>19-SPTEQ-07500205</v>
      </c>
      <c r="M3009" t="str">
        <v>Proximo</v>
      </c>
      <c r="N3009" t="str">
        <v>Tequila</v>
      </c>
      <c r="O3009" t="str">
        <v>1800</v>
      </c>
      <c r="P3009" t="str">
        <v>18T</v>
      </c>
      <c r="Q3009" t="str">
        <v>1800 Tequila Anejo</v>
      </c>
      <c r="R3009" t="str">
        <v>750ml</v>
      </c>
      <c r="S3009">
        <v>6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</row>
    <row r="3010" spans="11:30" x14ac:dyDescent="0.3">
      <c r="K3010" s="287">
        <v>9</v>
      </c>
      <c r="L3010" t="str">
        <v>19-SPTEQ-07506466</v>
      </c>
      <c r="M3010" t="str">
        <v>Proximo</v>
      </c>
      <c r="N3010" t="str">
        <v>Tequila</v>
      </c>
      <c r="O3010" t="str">
        <v>1800</v>
      </c>
      <c r="P3010" t="str">
        <v>18T</v>
      </c>
      <c r="Q3010" t="str">
        <v>1800 Tequila Cristalino</v>
      </c>
      <c r="R3010" t="str">
        <v>750ml</v>
      </c>
      <c r="S3010">
        <v>6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</row>
    <row r="3011" spans="11:30" x14ac:dyDescent="0.3">
      <c r="K3011" s="287">
        <v>9</v>
      </c>
      <c r="L3011" t="str">
        <v>19-SPTEQ-07500462</v>
      </c>
      <c r="M3011" t="str">
        <v>Proximo</v>
      </c>
      <c r="N3011" t="str">
        <v>Tequila</v>
      </c>
      <c r="O3011" t="str">
        <v>1800</v>
      </c>
      <c r="P3011" t="str">
        <v>18T</v>
      </c>
      <c r="Q3011" t="str">
        <v>1800 Tequila Milenio</v>
      </c>
      <c r="R3011" t="str">
        <v>700ml</v>
      </c>
      <c r="S3011">
        <v>3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</row>
    <row r="3012" spans="11:30" x14ac:dyDescent="0.3">
      <c r="K3012" s="287">
        <v>9</v>
      </c>
      <c r="L3012" t="str">
        <v>19-SPTEQ-07503891</v>
      </c>
      <c r="M3012" t="str">
        <v>Proximo</v>
      </c>
      <c r="N3012" t="str">
        <v>Tequila</v>
      </c>
      <c r="O3012" t="str">
        <v>1800</v>
      </c>
      <c r="P3012" t="str">
        <v>18T</v>
      </c>
      <c r="Q3012" t="str">
        <v>1800 Tequila Guachimonton Anejo</v>
      </c>
      <c r="R3012" t="str">
        <v>750ml</v>
      </c>
      <c r="S3012">
        <v>3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</row>
    <row r="3013" spans="11:30" x14ac:dyDescent="0.3">
      <c r="K3013" s="287">
        <v>9</v>
      </c>
      <c r="L3013" t="str">
        <v>20-SPTEQ-07000830</v>
      </c>
      <c r="M3013" t="str">
        <v>Proximo</v>
      </c>
      <c r="N3013" t="str">
        <v>Tequila</v>
      </c>
      <c r="O3013" t="str">
        <v>Jose Cuervo</v>
      </c>
      <c r="P3013" t="str">
        <v>JOC</v>
      </c>
      <c r="Q3013" t="str">
        <v>Jose Cuervo Platino</v>
      </c>
      <c r="R3013" t="str">
        <v>700ml</v>
      </c>
      <c r="S3013">
        <v>6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</row>
    <row r="3014" spans="11:30" x14ac:dyDescent="0.3">
      <c r="K3014" s="287">
        <v>9</v>
      </c>
      <c r="L3014" t="str">
        <v>20-SPTEQ-07501478</v>
      </c>
      <c r="M3014" t="str">
        <v>Proximo</v>
      </c>
      <c r="N3014" t="str">
        <v>Tequila</v>
      </c>
      <c r="O3014" t="str">
        <v>Jose Cuervo</v>
      </c>
      <c r="P3014" t="str">
        <v>JOC</v>
      </c>
      <c r="Q3014" t="str">
        <v>Jose Cuervo Reserva De La Familia Platino</v>
      </c>
      <c r="R3014" t="str">
        <v>750ml</v>
      </c>
      <c r="S3014">
        <v>3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</row>
    <row r="3015" spans="11:30" x14ac:dyDescent="0.3">
      <c r="K3015" s="287">
        <v>9</v>
      </c>
      <c r="L3015" t="str">
        <v>20-SPTEQ-07501452</v>
      </c>
      <c r="M3015" t="str">
        <v>Proximo</v>
      </c>
      <c r="N3015" t="str">
        <v>Tequila</v>
      </c>
      <c r="O3015" t="str">
        <v>Jose Cuervo</v>
      </c>
      <c r="P3015" t="str">
        <v>JOC</v>
      </c>
      <c r="Q3015" t="str">
        <v>Jose Cuervo Reserva De La Familia Extra Anejo Tequila</v>
      </c>
      <c r="R3015" t="str">
        <v>750ml</v>
      </c>
      <c r="S3015">
        <v>3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</row>
    <row r="3016" spans="11:30" x14ac:dyDescent="0.3">
      <c r="K3016" s="287">
        <v>9</v>
      </c>
      <c r="L3016" t="str">
        <v>20-SPTEQ-07002216</v>
      </c>
      <c r="M3016" t="str">
        <v>Proximo</v>
      </c>
      <c r="N3016" t="str">
        <v>Tequila</v>
      </c>
      <c r="O3016" t="str">
        <v>Jose Cuervo</v>
      </c>
      <c r="P3016" t="str">
        <v>JOC</v>
      </c>
      <c r="Q3016" t="str">
        <v>Jose Cuervo Tradicional Reposado</v>
      </c>
      <c r="R3016" t="str">
        <v>700ml</v>
      </c>
      <c r="S3016">
        <v>6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</row>
    <row r="3017" spans="11:30" x14ac:dyDescent="0.3">
      <c r="K3017" s="287">
        <v>9</v>
      </c>
      <c r="L3017" t="str">
        <v>20-SPTEQ-07002230</v>
      </c>
      <c r="M3017" t="str">
        <v>Proximo</v>
      </c>
      <c r="N3017" t="str">
        <v>Tequila</v>
      </c>
      <c r="O3017" t="str">
        <v>Jose Cuervo</v>
      </c>
      <c r="P3017" t="str">
        <v>JOC</v>
      </c>
      <c r="Q3017" t="str">
        <v>Jose Cuervo Tradicional Silver</v>
      </c>
      <c r="R3017" t="str">
        <v>700ml</v>
      </c>
      <c r="S3017">
        <v>6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</row>
    <row r="3018" spans="11:30" x14ac:dyDescent="0.3">
      <c r="K3018" s="287">
        <v>9</v>
      </c>
      <c r="L3018" t="str">
        <v>20-SPTEQ-07002135</v>
      </c>
      <c r="M3018" t="str">
        <v>Proximo</v>
      </c>
      <c r="N3018" t="str">
        <v>Tequila</v>
      </c>
      <c r="O3018" t="str">
        <v>Jose Cuervo</v>
      </c>
      <c r="P3018" t="str">
        <v>JOC</v>
      </c>
      <c r="Q3018" t="str">
        <v>Jose Cuervo Especial Reposado</v>
      </c>
      <c r="R3018" t="str">
        <v>700ml</v>
      </c>
      <c r="S3018">
        <v>12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</row>
    <row r="3019" spans="11:30" x14ac:dyDescent="0.3">
      <c r="K3019" s="287">
        <v>9</v>
      </c>
      <c r="L3019" t="str">
        <v>20-SPTEQ-07002302</v>
      </c>
      <c r="M3019" t="str">
        <v>Proximo</v>
      </c>
      <c r="N3019" t="str">
        <v>Tequila</v>
      </c>
      <c r="O3019" t="str">
        <v>Jose Cuervo</v>
      </c>
      <c r="P3019" t="str">
        <v>JOC</v>
      </c>
      <c r="Q3019" t="str">
        <v>Jose Cuervo Especial Silver</v>
      </c>
      <c r="R3019" t="str">
        <v>700ml</v>
      </c>
      <c r="S3019">
        <v>12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</row>
    <row r="3020" spans="11:30" x14ac:dyDescent="0.3">
      <c r="K3020" s="287">
        <v>9</v>
      </c>
      <c r="L3020" t="str">
        <v>20-SPTEQ-07502135</v>
      </c>
      <c r="M3020" t="str">
        <v>Proximo</v>
      </c>
      <c r="N3020" t="str">
        <v>Tequila</v>
      </c>
      <c r="O3020" t="str">
        <v>Jose Cuervo</v>
      </c>
      <c r="P3020" t="str">
        <v>JOC</v>
      </c>
      <c r="Q3020" t="str">
        <v>Jose Cuervo Especial Reposado Limited Edition 2022</v>
      </c>
      <c r="R3020" t="str">
        <v>750ml</v>
      </c>
      <c r="S3020">
        <v>12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</row>
    <row r="3021" spans="11:30" x14ac:dyDescent="0.3">
      <c r="K3021" s="287">
        <v>9</v>
      </c>
      <c r="L3021" t="str">
        <v>20-SPTEQ-07500103</v>
      </c>
      <c r="M3021" t="str">
        <v>Proximo</v>
      </c>
      <c r="N3021" t="str">
        <v>Tequila</v>
      </c>
      <c r="O3021" t="str">
        <v>Jose Cuervo</v>
      </c>
      <c r="P3021" t="str">
        <v>JOC</v>
      </c>
      <c r="Q3021" t="str">
        <v>Jose Cuervo Especial Reposado Limited Edition 2023</v>
      </c>
      <c r="R3021" t="str">
        <v>750ml</v>
      </c>
      <c r="S3021">
        <v>12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</row>
    <row r="3022" spans="11:30" x14ac:dyDescent="0.3">
      <c r="K3022" s="287">
        <v>9</v>
      </c>
      <c r="L3022" t="str">
        <v>20-24REP-07500109</v>
      </c>
      <c r="M3022" t="str">
        <v>Proximo</v>
      </c>
      <c r="N3022" t="str">
        <v>Tequila</v>
      </c>
      <c r="O3022" t="str">
        <v>Jose Cuervo</v>
      </c>
      <c r="P3022" t="str">
        <v>JOC</v>
      </c>
      <c r="Q3022" t="str">
        <v>Jose Cuervo Especial Reposado Limited Edition 2024</v>
      </c>
      <c r="R3022" t="str">
        <v>750ml</v>
      </c>
      <c r="S3022">
        <v>12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</row>
    <row r="3023" spans="11:30" x14ac:dyDescent="0.3">
      <c r="K3023" s="287">
        <v>9</v>
      </c>
      <c r="L3023" t="str">
        <v>20-25REP-07001301</v>
      </c>
      <c r="M3023" t="str">
        <v>Proximo</v>
      </c>
      <c r="N3023" t="str">
        <v>Tequila</v>
      </c>
      <c r="O3023" t="str">
        <v>Jose Cuervo</v>
      </c>
      <c r="P3023" t="str">
        <v>JOC</v>
      </c>
      <c r="Q3023" t="str">
        <v>Jose Cuervo Especial Reposado Limited Edition 2025</v>
      </c>
      <c r="R3023" t="str">
        <v>700ml</v>
      </c>
      <c r="S3023">
        <v>12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</row>
    <row r="3024" spans="11:30" x14ac:dyDescent="0.3">
      <c r="K3024" s="287">
        <v>9</v>
      </c>
      <c r="L3024" t="str">
        <v>20-24SIL-07502322</v>
      </c>
      <c r="M3024" t="str">
        <v>Proximo</v>
      </c>
      <c r="N3024" t="str">
        <v>Tequila</v>
      </c>
      <c r="O3024" t="str">
        <v>Jose Cuervo</v>
      </c>
      <c r="P3024" t="str">
        <v>JOC</v>
      </c>
      <c r="Q3024" t="str">
        <v>Jose Cuervo Especial Silver Limited Edition 2024</v>
      </c>
      <c r="R3024" t="str">
        <v>750ml</v>
      </c>
      <c r="S3024">
        <v>12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</row>
    <row r="3025" spans="11:30" x14ac:dyDescent="0.3">
      <c r="K3025" s="287">
        <v>9</v>
      </c>
      <c r="L3025" t="str">
        <v>20-25SIL-07001318</v>
      </c>
      <c r="M3025" t="str">
        <v>Proximo</v>
      </c>
      <c r="N3025" t="str">
        <v>Tequila</v>
      </c>
      <c r="O3025" t="str">
        <v>Jose Cuervo</v>
      </c>
      <c r="P3025" t="str">
        <v>JOC</v>
      </c>
      <c r="Q3025" t="str">
        <v>Jose Cuervo Especial Silver Limited Edition 2025</v>
      </c>
      <c r="R3025" t="str">
        <v>700ml</v>
      </c>
      <c r="S3025">
        <v>12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</row>
    <row r="3026" spans="11:30" x14ac:dyDescent="0.3">
      <c r="K3026" s="287">
        <v>9</v>
      </c>
      <c r="L3026" t="str">
        <v>20-SPTEQ-07502302</v>
      </c>
      <c r="M3026" t="str">
        <v>Proximo</v>
      </c>
      <c r="N3026" t="str">
        <v>Tequila</v>
      </c>
      <c r="O3026" t="str">
        <v>Jose Cuervo</v>
      </c>
      <c r="P3026" t="str">
        <v>JOC</v>
      </c>
      <c r="Q3026" t="str">
        <v>Jose Cuervo Especial Plata Limited Edition</v>
      </c>
      <c r="R3026" t="str">
        <v>750ml</v>
      </c>
      <c r="S3026">
        <v>12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</row>
    <row r="3027" spans="11:30" x14ac:dyDescent="0.3">
      <c r="K3027" s="287">
        <v>9</v>
      </c>
      <c r="L3027" t="str">
        <v>25-SPLIQ-03502608</v>
      </c>
      <c r="M3027" t="str">
        <v>RC</v>
      </c>
      <c r="N3027" t="str">
        <v>Liqueur</v>
      </c>
      <c r="O3027" t="str">
        <v>Cointreau</v>
      </c>
      <c r="P3027" t="str">
        <v>COT</v>
      </c>
      <c r="Q3027" t="str">
        <v>Cointreau 350ml</v>
      </c>
      <c r="R3027" t="str">
        <v>350ml</v>
      </c>
      <c r="S3027">
        <v>24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</row>
    <row r="3028" spans="11:30" x14ac:dyDescent="0.3">
      <c r="K3028" s="287">
        <v>9</v>
      </c>
      <c r="L3028" t="str">
        <v>25-SPLIQ-07004200</v>
      </c>
      <c r="M3028" t="str">
        <v>RC</v>
      </c>
      <c r="N3028" t="str">
        <v>Liqueur</v>
      </c>
      <c r="O3028" t="str">
        <v>Cointreau</v>
      </c>
      <c r="P3028" t="str">
        <v>COT</v>
      </c>
      <c r="Q3028" t="str">
        <v>Cointreau 700ml</v>
      </c>
      <c r="R3028" t="str">
        <v>700ml</v>
      </c>
      <c r="S3028">
        <v>12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</row>
    <row r="3029" spans="11:30" x14ac:dyDescent="0.3">
      <c r="K3029" s="287">
        <v>9</v>
      </c>
      <c r="L3029" t="str">
        <v>02-SPLIQ-05001661</v>
      </c>
      <c r="M3029" t="str">
        <v>Lucas Bols</v>
      </c>
      <c r="N3029" t="str">
        <v>Liqueur</v>
      </c>
      <c r="O3029" t="str">
        <v>Galliano Espresso</v>
      </c>
      <c r="P3029" t="str">
        <v>GAL</v>
      </c>
      <c r="Q3029" t="str">
        <v>Galliano Espresso Liqueur 500ml</v>
      </c>
      <c r="R3029" t="str">
        <v>500ml</v>
      </c>
      <c r="S3029">
        <v>6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</row>
    <row r="3030" spans="11:30" x14ac:dyDescent="0.3">
      <c r="K3030" s="287">
        <v>9</v>
      </c>
      <c r="L3030" t="str">
        <v>02-SPLIQ-05009501</v>
      </c>
      <c r="M3030" t="str">
        <v>Lucas Bols</v>
      </c>
      <c r="N3030" t="str">
        <v>Liqueur</v>
      </c>
      <c r="O3030" t="str">
        <v>Galliano Vanilla</v>
      </c>
      <c r="P3030" t="str">
        <v>GAL</v>
      </c>
      <c r="Q3030" t="str">
        <v>Galliano Vanilla Liqueur 500ml</v>
      </c>
      <c r="R3030" t="str">
        <v>500ml</v>
      </c>
      <c r="S3030">
        <v>6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</row>
    <row r="3031" spans="11:30" x14ac:dyDescent="0.3">
      <c r="K3031" s="287">
        <v>9</v>
      </c>
      <c r="L3031" t="str">
        <v>02-SPLIQ-07009594</v>
      </c>
      <c r="M3031" t="str">
        <v>Lucas Bols</v>
      </c>
      <c r="N3031" t="str">
        <v>Liqueur</v>
      </c>
      <c r="O3031" t="str">
        <v>Galliano Vanilla</v>
      </c>
      <c r="P3031" t="str">
        <v>GAL</v>
      </c>
      <c r="Q3031" t="str">
        <v>Galliano Vanilla Liqueur 700ml</v>
      </c>
      <c r="R3031" t="str">
        <v>700ml</v>
      </c>
      <c r="S3031">
        <v>6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</row>
    <row r="3032" spans="11:30" x14ac:dyDescent="0.3">
      <c r="K3032" s="287">
        <v>9</v>
      </c>
      <c r="L3032" t="str">
        <v>09-SPLIQ-07009136</v>
      </c>
      <c r="M3032" t="str">
        <v>Lucas Bols</v>
      </c>
      <c r="N3032" t="str">
        <v>Liqueur</v>
      </c>
      <c r="O3032" t="str">
        <v>Vaccari Sambuca</v>
      </c>
      <c r="P3032" t="str">
        <v>VAC</v>
      </c>
      <c r="Q3032" t="str">
        <v>Vaccari Sambuca</v>
      </c>
      <c r="R3032" t="str">
        <v>700ml</v>
      </c>
      <c r="S3032">
        <v>6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</row>
    <row r="3033" spans="11:30" x14ac:dyDescent="0.3">
      <c r="K3033" s="287">
        <v>9</v>
      </c>
      <c r="L3033" t="str">
        <v>44-SPLIQ-07000397</v>
      </c>
      <c r="M3033" t="str">
        <v>Campari</v>
      </c>
      <c r="N3033" t="str">
        <v>Liqueur</v>
      </c>
      <c r="O3033" t="str">
        <v>Frangelico</v>
      </c>
      <c r="P3033" t="str">
        <v>FRG</v>
      </c>
      <c r="Q3033" t="str">
        <v>Frangelico</v>
      </c>
      <c r="R3033" t="str">
        <v>700ml</v>
      </c>
      <c r="S3033">
        <v>12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</row>
    <row r="3034" spans="11:30" x14ac:dyDescent="0.3">
      <c r="K3034" s="287">
        <v>9</v>
      </c>
      <c r="L3034" t="str">
        <v>09-SPLIQ-07001757</v>
      </c>
      <c r="M3034" t="str">
        <v>Lucas Bols</v>
      </c>
      <c r="N3034" t="str">
        <v>Liqueur</v>
      </c>
      <c r="O3034" t="str">
        <v>Passoa</v>
      </c>
      <c r="P3034" t="str">
        <v>PSO</v>
      </c>
      <c r="Q3034" t="str">
        <v>Passoa Liqueur</v>
      </c>
      <c r="R3034" t="str">
        <v>700ml</v>
      </c>
      <c r="S3034">
        <v>6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</row>
    <row r="3035" spans="11:30" x14ac:dyDescent="0.3">
      <c r="K3035" s="287">
        <v>9</v>
      </c>
      <c r="L3035" t="str">
        <v>68-SPLIQ-10002002</v>
      </c>
      <c r="M3035" t="str">
        <v>Campari</v>
      </c>
      <c r="N3035" t="str">
        <v>Liqueur</v>
      </c>
      <c r="O3035" t="str">
        <v>X-Rated</v>
      </c>
      <c r="P3035" t="str">
        <v>XRT</v>
      </c>
      <c r="Q3035" t="str">
        <v>X-Rated Fusion Liqueur</v>
      </c>
      <c r="R3035" t="str">
        <v>1000ml</v>
      </c>
      <c r="S3035">
        <v>6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</row>
    <row r="3036" spans="11:30" x14ac:dyDescent="0.3">
      <c r="K3036" s="287">
        <v>9</v>
      </c>
      <c r="L3036" t="str">
        <v>01-SPLIQ-07006625</v>
      </c>
      <c r="M3036" t="str">
        <v>Lucas Bols</v>
      </c>
      <c r="N3036" t="str">
        <v>Liqueur</v>
      </c>
      <c r="O3036" t="str">
        <v>Bols Liqueur</v>
      </c>
      <c r="P3036" t="str">
        <v>BOL</v>
      </c>
      <c r="Q3036" t="str">
        <v>Bols Amaretto</v>
      </c>
      <c r="R3036" t="str">
        <v>700ml</v>
      </c>
      <c r="S3036">
        <v>6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</row>
    <row r="3037" spans="11:30" x14ac:dyDescent="0.3">
      <c r="K3037" s="287">
        <v>9</v>
      </c>
      <c r="L3037" t="str">
        <v>01-SPLIQ-07006632</v>
      </c>
      <c r="M3037" t="str">
        <v>Lucas Bols</v>
      </c>
      <c r="N3037" t="str">
        <v>Liqueur</v>
      </c>
      <c r="O3037" t="str">
        <v>Bols Liqueur</v>
      </c>
      <c r="P3037" t="str">
        <v>BOL</v>
      </c>
      <c r="Q3037" t="str">
        <v>Bols Apricot Brandy</v>
      </c>
      <c r="R3037" t="str">
        <v>700ml</v>
      </c>
      <c r="S3037">
        <v>6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</row>
    <row r="3038" spans="11:30" x14ac:dyDescent="0.3">
      <c r="K3038" s="287">
        <v>9</v>
      </c>
      <c r="L3038" t="str">
        <v>01-SPLIQ-07006694</v>
      </c>
      <c r="M3038" t="str">
        <v>Lucas Bols</v>
      </c>
      <c r="N3038" t="str">
        <v>Liqueur</v>
      </c>
      <c r="O3038" t="str">
        <v>Bols Liqueur</v>
      </c>
      <c r="P3038" t="str">
        <v>BOL</v>
      </c>
      <c r="Q3038" t="str">
        <v>Bols Banana</v>
      </c>
      <c r="R3038" t="str">
        <v>700ml</v>
      </c>
      <c r="S3038">
        <v>6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</row>
    <row r="3039" spans="11:30" x14ac:dyDescent="0.3">
      <c r="K3039" s="287">
        <v>9</v>
      </c>
      <c r="L3039" t="str">
        <v>01-SPLIQ-07006656</v>
      </c>
      <c r="M3039" t="str">
        <v>Lucas Bols</v>
      </c>
      <c r="N3039" t="str">
        <v>Liqueur</v>
      </c>
      <c r="O3039" t="str">
        <v>Bols Liqueur</v>
      </c>
      <c r="P3039" t="str">
        <v>BOL</v>
      </c>
      <c r="Q3039" t="str">
        <v>Bols Blue Curacao</v>
      </c>
      <c r="R3039" t="str">
        <v>700ml</v>
      </c>
      <c r="S3039">
        <v>6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</row>
    <row r="3040" spans="11:30" x14ac:dyDescent="0.3">
      <c r="K3040" s="287">
        <v>9</v>
      </c>
      <c r="L3040" t="str">
        <v>01-SPLIQ-07006717</v>
      </c>
      <c r="M3040" t="str">
        <v>Lucas Bols</v>
      </c>
      <c r="N3040" t="str">
        <v>Liqueur</v>
      </c>
      <c r="O3040" t="str">
        <v>Bols Liqueur</v>
      </c>
      <c r="P3040" t="str">
        <v>BOL</v>
      </c>
      <c r="Q3040" t="str">
        <v>Bols Cacao Brown</v>
      </c>
      <c r="R3040" t="str">
        <v>700ml</v>
      </c>
      <c r="S3040">
        <v>6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</row>
    <row r="3041" spans="11:30" x14ac:dyDescent="0.3">
      <c r="K3041" s="287">
        <v>9</v>
      </c>
      <c r="L3041" t="str">
        <v>01-SPLIQ-07006724</v>
      </c>
      <c r="M3041" t="str">
        <v>Lucas Bols</v>
      </c>
      <c r="N3041" t="str">
        <v>Liqueur</v>
      </c>
      <c r="O3041" t="str">
        <v>Bols Liqueur</v>
      </c>
      <c r="P3041" t="str">
        <v>BOL</v>
      </c>
      <c r="Q3041" t="str">
        <v>Bols Cacao White</v>
      </c>
      <c r="R3041" t="str">
        <v>700ml</v>
      </c>
      <c r="S3041">
        <v>6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</row>
    <row r="3042" spans="11:30" x14ac:dyDescent="0.3">
      <c r="K3042" s="287">
        <v>9</v>
      </c>
      <c r="L3042" t="str">
        <v>01-SPLIQ-07006663</v>
      </c>
      <c r="M3042" t="str">
        <v>Lucas Bols</v>
      </c>
      <c r="N3042" t="str">
        <v>Liqueur</v>
      </c>
      <c r="O3042" t="str">
        <v>Bols Liqueur</v>
      </c>
      <c r="P3042" t="str">
        <v>BOL</v>
      </c>
      <c r="Q3042" t="str">
        <v>Bols Cherry Brandy</v>
      </c>
      <c r="R3042" t="str">
        <v>700ml</v>
      </c>
      <c r="S3042">
        <v>6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</row>
    <row r="3043" spans="11:30" x14ac:dyDescent="0.3">
      <c r="K3043" s="287">
        <v>9</v>
      </c>
      <c r="L3043" t="str">
        <v>01-SPLIQ-07006700</v>
      </c>
      <c r="M3043" t="str">
        <v>Lucas Bols</v>
      </c>
      <c r="N3043" t="str">
        <v>Liqueur</v>
      </c>
      <c r="O3043" t="str">
        <v>Bols Liqueur</v>
      </c>
      <c r="P3043" t="str">
        <v>BOL</v>
      </c>
      <c r="Q3043" t="str">
        <v>Bols Crème De Cassis</v>
      </c>
      <c r="R3043" t="str">
        <v>700ml</v>
      </c>
      <c r="S3043">
        <v>6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</row>
    <row r="3044" spans="11:30" x14ac:dyDescent="0.3">
      <c r="K3044" s="287">
        <v>9</v>
      </c>
      <c r="L3044" t="str">
        <v>01-SPLIQ-07006731</v>
      </c>
      <c r="M3044" t="str">
        <v>Lucas Bols</v>
      </c>
      <c r="N3044" t="str">
        <v>Liqueur</v>
      </c>
      <c r="O3044" t="str">
        <v>Bols Liqueur</v>
      </c>
      <c r="P3044" t="str">
        <v>BOL</v>
      </c>
      <c r="Q3044" t="str">
        <v>Bols Dry Orange</v>
      </c>
      <c r="R3044" t="str">
        <v>700ml</v>
      </c>
      <c r="S3044">
        <v>6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</row>
    <row r="3045" spans="11:30" x14ac:dyDescent="0.3">
      <c r="K3045" s="287">
        <v>9</v>
      </c>
      <c r="L3045" t="str">
        <v>01-SPLIQ-07002897</v>
      </c>
      <c r="M3045" t="str">
        <v>Lucas Bols</v>
      </c>
      <c r="N3045" t="str">
        <v>Liqueur</v>
      </c>
      <c r="O3045" t="str">
        <v>Bols Liqueur</v>
      </c>
      <c r="P3045" t="str">
        <v>BOL</v>
      </c>
      <c r="Q3045" t="str">
        <v>Bols Elderflower</v>
      </c>
      <c r="R3045" t="str">
        <v>700ml</v>
      </c>
      <c r="S3045">
        <v>6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</row>
    <row r="3046" spans="11:30" x14ac:dyDescent="0.3">
      <c r="K3046" s="287">
        <v>9</v>
      </c>
      <c r="L3046" t="str">
        <v>01-SPLIQ-07006786</v>
      </c>
      <c r="M3046" t="str">
        <v>Lucas Bols</v>
      </c>
      <c r="N3046" t="str">
        <v>Liqueur</v>
      </c>
      <c r="O3046" t="str">
        <v>Bols Liqueur</v>
      </c>
      <c r="P3046" t="str">
        <v>BOL</v>
      </c>
      <c r="Q3046" t="str">
        <v>Bols Lychee</v>
      </c>
      <c r="R3046" t="str">
        <v>700ml</v>
      </c>
      <c r="S3046">
        <v>6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</row>
    <row r="3047" spans="11:30" x14ac:dyDescent="0.3">
      <c r="K3047" s="287">
        <v>9</v>
      </c>
      <c r="L3047" t="str">
        <v>01-SPLIQ-07006809</v>
      </c>
      <c r="M3047" t="str">
        <v>Lucas Bols</v>
      </c>
      <c r="N3047" t="str">
        <v>Liqueur</v>
      </c>
      <c r="O3047" t="str">
        <v>Bols Liqueur</v>
      </c>
      <c r="P3047" t="str">
        <v>BOL</v>
      </c>
      <c r="Q3047" t="str">
        <v>Bols Melon</v>
      </c>
      <c r="R3047" t="str">
        <v>700ml</v>
      </c>
      <c r="S3047">
        <v>6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</row>
    <row r="3048" spans="11:30" x14ac:dyDescent="0.3">
      <c r="K3048" s="287">
        <v>9</v>
      </c>
      <c r="L3048" t="str">
        <v>01-SPLIQ-07006830</v>
      </c>
      <c r="M3048" t="str">
        <v>Lucas Bols</v>
      </c>
      <c r="N3048" t="str">
        <v>Liqueur</v>
      </c>
      <c r="O3048" t="str">
        <v>Bols Liqueur</v>
      </c>
      <c r="P3048" t="str">
        <v>BOL</v>
      </c>
      <c r="Q3048" t="str">
        <v>Bols Peach</v>
      </c>
      <c r="R3048" t="str">
        <v>700ml</v>
      </c>
      <c r="S3048">
        <v>6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</row>
    <row r="3049" spans="11:30" x14ac:dyDescent="0.3">
      <c r="K3049" s="287">
        <v>9</v>
      </c>
      <c r="L3049" t="str">
        <v>01-SPLIQ-07009408</v>
      </c>
      <c r="M3049" t="str">
        <v>Lucas Bols</v>
      </c>
      <c r="N3049" t="str">
        <v>Liqueur</v>
      </c>
      <c r="O3049" t="str">
        <v>Bols Liqueur</v>
      </c>
      <c r="P3049" t="str">
        <v>BOL</v>
      </c>
      <c r="Q3049" t="str">
        <v>Bols Peppermint Green</v>
      </c>
      <c r="R3049" t="str">
        <v>700ml</v>
      </c>
      <c r="S3049">
        <v>6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</row>
    <row r="3050" spans="11:30" x14ac:dyDescent="0.3">
      <c r="K3050" s="287">
        <v>9</v>
      </c>
      <c r="L3050" t="str">
        <v>01-SPLIQ-07009334</v>
      </c>
      <c r="M3050" t="str">
        <v>Lucas Bols</v>
      </c>
      <c r="N3050" t="str">
        <v>Liqueur</v>
      </c>
      <c r="O3050" t="str">
        <v>Bols Liqueur</v>
      </c>
      <c r="P3050" t="str">
        <v>BOL</v>
      </c>
      <c r="Q3050" t="str">
        <v>Bols Sour Apple</v>
      </c>
      <c r="R3050" t="str">
        <v>700ml</v>
      </c>
      <c r="S3050">
        <v>6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</row>
    <row r="3051" spans="11:30" x14ac:dyDescent="0.3">
      <c r="K3051" s="287">
        <v>9</v>
      </c>
      <c r="L3051" t="str">
        <v>01-SPLIQ-07006885</v>
      </c>
      <c r="M3051" t="str">
        <v>Lucas Bols</v>
      </c>
      <c r="N3051" t="str">
        <v>Liqueur</v>
      </c>
      <c r="O3051" t="str">
        <v>Bols Liqueur</v>
      </c>
      <c r="P3051" t="str">
        <v>BOL</v>
      </c>
      <c r="Q3051" t="str">
        <v>Bols Strawberry</v>
      </c>
      <c r="R3051" t="str">
        <v>700ml</v>
      </c>
      <c r="S3051">
        <v>6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</row>
    <row r="3052" spans="11:30" x14ac:dyDescent="0.3">
      <c r="K3052" s="287">
        <v>9</v>
      </c>
      <c r="L3052" t="str">
        <v>01-SPLIQ-07002941</v>
      </c>
      <c r="M3052" t="str">
        <v>Lucas Bols</v>
      </c>
      <c r="N3052" t="str">
        <v>Liqueur</v>
      </c>
      <c r="O3052" t="str">
        <v>Bols Liqueur</v>
      </c>
      <c r="P3052" t="str">
        <v>BOL</v>
      </c>
      <c r="Q3052" t="str">
        <v>Bols Triple Sec</v>
      </c>
      <c r="R3052" t="str">
        <v>700ml</v>
      </c>
      <c r="S3052">
        <v>6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</row>
    <row r="3053" spans="11:30" x14ac:dyDescent="0.3">
      <c r="K3053" s="287">
        <v>9</v>
      </c>
      <c r="L3053" t="str">
        <v>01-SPLIQ-07002551</v>
      </c>
      <c r="M3053" t="str">
        <v>Lucas Bols</v>
      </c>
      <c r="N3053" t="str">
        <v>Liqueur</v>
      </c>
      <c r="O3053" t="str">
        <v>Bols Liqueur</v>
      </c>
      <c r="P3053" t="str">
        <v>BOL</v>
      </c>
      <c r="Q3053" t="str">
        <v>Bols Brown Cream</v>
      </c>
      <c r="R3053" t="str">
        <v>700ml</v>
      </c>
      <c r="S3053">
        <v>6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</row>
    <row r="3054" spans="11:30" x14ac:dyDescent="0.3">
      <c r="K3054" s="287">
        <v>9</v>
      </c>
      <c r="L3054" t="str">
        <v>31-SPLIQ-07000575</v>
      </c>
      <c r="M3054" t="str">
        <v>Campari</v>
      </c>
      <c r="N3054" t="str">
        <v>Aperitif &amp; Bitters</v>
      </c>
      <c r="O3054" t="str">
        <v>Aperol</v>
      </c>
      <c r="P3054" t="str">
        <v>APR</v>
      </c>
      <c r="Q3054" t="str">
        <v>Aperol 700ml</v>
      </c>
      <c r="R3054" t="str">
        <v>700ml</v>
      </c>
      <c r="S3054">
        <v>6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</row>
    <row r="3055" spans="11:30" x14ac:dyDescent="0.3">
      <c r="K3055" s="287">
        <v>9</v>
      </c>
      <c r="L3055" t="str">
        <v>31-SPLIQ-10000278</v>
      </c>
      <c r="M3055" t="str">
        <v>Campari</v>
      </c>
      <c r="N3055" t="str">
        <v>Aperitif &amp; Bitters</v>
      </c>
      <c r="O3055" t="str">
        <v>Aperol</v>
      </c>
      <c r="P3055" t="str">
        <v>APR</v>
      </c>
      <c r="Q3055" t="str">
        <v>Aperol 1L</v>
      </c>
      <c r="R3055" t="str">
        <v>1000ml</v>
      </c>
      <c r="S3055">
        <v>6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</row>
    <row r="3056" spans="11:30" x14ac:dyDescent="0.3">
      <c r="K3056" s="287">
        <v>9</v>
      </c>
      <c r="L3056" t="str">
        <v>32-SPLIQ-02001054</v>
      </c>
      <c r="M3056" t="str">
        <v>Campari</v>
      </c>
      <c r="N3056" t="str">
        <v>Aperitif &amp; Bitters</v>
      </c>
      <c r="O3056" t="str">
        <v>Campari</v>
      </c>
      <c r="P3056" t="str">
        <v>CAM</v>
      </c>
      <c r="Q3056" t="str">
        <v>Campari 25% 200ml</v>
      </c>
      <c r="R3056" t="str">
        <v>200ml</v>
      </c>
      <c r="S3056">
        <v>24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</row>
    <row r="3057" spans="11:30" x14ac:dyDescent="0.3">
      <c r="K3057" s="287">
        <v>9</v>
      </c>
      <c r="L3057" t="str">
        <v>32-SPLIQ-07501402</v>
      </c>
      <c r="M3057" t="str">
        <v>Campari</v>
      </c>
      <c r="N3057" t="str">
        <v>Aperitif &amp; Bitters</v>
      </c>
      <c r="O3057" t="str">
        <v>Campari</v>
      </c>
      <c r="P3057" t="str">
        <v>CAM</v>
      </c>
      <c r="Q3057" t="str">
        <v>Campari 25% 750ml</v>
      </c>
      <c r="R3057" t="str">
        <v>750ml</v>
      </c>
      <c r="S3057">
        <v>12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</row>
    <row r="3058" spans="11:30" x14ac:dyDescent="0.3">
      <c r="K3058" s="287">
        <v>9</v>
      </c>
      <c r="L3058" t="str">
        <v>32-SPLIQ-10001006</v>
      </c>
      <c r="M3058" t="str">
        <v>Campari</v>
      </c>
      <c r="N3058" t="str">
        <v>Aperitif &amp; Bitters</v>
      </c>
      <c r="O3058" t="str">
        <v>Campari</v>
      </c>
      <c r="P3058" t="str">
        <v>CAM</v>
      </c>
      <c r="Q3058" t="str">
        <v>Campari 25% 1L</v>
      </c>
      <c r="R3058" t="str">
        <v>1000ml</v>
      </c>
      <c r="S3058">
        <v>12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</row>
    <row r="3059" spans="11:30" x14ac:dyDescent="0.3">
      <c r="K3059" s="287">
        <v>9</v>
      </c>
      <c r="L3059" t="str">
        <v>32-SPLIQ-05001051</v>
      </c>
      <c r="M3059" t="str">
        <v>Campari</v>
      </c>
      <c r="N3059" t="str">
        <v>Aperitif &amp; Bitters</v>
      </c>
      <c r="O3059" t="str">
        <v>Campari</v>
      </c>
      <c r="P3059" t="str">
        <v>CAM</v>
      </c>
      <c r="Q3059" t="str">
        <v>Campari Negroni RTE</v>
      </c>
      <c r="R3059" t="str">
        <v>500ml</v>
      </c>
      <c r="S3059">
        <v>12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</row>
    <row r="3060" spans="11:30" x14ac:dyDescent="0.3">
      <c r="K3060" s="287">
        <v>9</v>
      </c>
      <c r="L3060" t="str">
        <v>32-SPLIQ-10000969</v>
      </c>
      <c r="M3060" t="str">
        <v>Campari</v>
      </c>
      <c r="N3060" t="str">
        <v>Aperitif &amp; Bitters</v>
      </c>
      <c r="O3060" t="str">
        <v>Campari</v>
      </c>
      <c r="P3060" t="str">
        <v>CAM</v>
      </c>
      <c r="Q3060" t="str">
        <v>Campari Cask Tales Bourbon Barrels</v>
      </c>
      <c r="R3060" t="str">
        <v>1000ml</v>
      </c>
      <c r="S3060">
        <v>6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</row>
    <row r="3061" spans="11:30" x14ac:dyDescent="0.3">
      <c r="K3061" s="287">
        <v>9</v>
      </c>
      <c r="L3061" t="str">
        <v>36-SPLIQ-07003805</v>
      </c>
      <c r="M3061" t="str">
        <v>Campari</v>
      </c>
      <c r="N3061" t="str">
        <v>Aperitif &amp; Bitters</v>
      </c>
      <c r="O3061" t="str">
        <v>Averna</v>
      </c>
      <c r="P3061" t="str">
        <v>AVN</v>
      </c>
      <c r="Q3061" t="str">
        <v>Amaro Averna 29%</v>
      </c>
      <c r="R3061" t="str">
        <v>700ml</v>
      </c>
      <c r="S3061">
        <v>6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</row>
    <row r="3062" spans="11:30" x14ac:dyDescent="0.3">
      <c r="K3062" s="287">
        <v>9</v>
      </c>
      <c r="L3062" t="str">
        <v>38-SPLIQ-07001067</v>
      </c>
      <c r="M3062" t="str">
        <v>Campari</v>
      </c>
      <c r="N3062" t="str">
        <v>Aperitif &amp; Bitters</v>
      </c>
      <c r="O3062" t="str">
        <v>Braulio</v>
      </c>
      <c r="P3062" t="str">
        <v>BRA</v>
      </c>
      <c r="Q3062" t="str">
        <v>Braulio Bormio Amaro Alpino 21%</v>
      </c>
      <c r="R3062" t="str">
        <v>700ml</v>
      </c>
      <c r="S3062">
        <v>6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</row>
    <row r="3063" spans="11:30" x14ac:dyDescent="0.3">
      <c r="K3063" s="287">
        <v>9</v>
      </c>
      <c r="L3063" t="str">
        <v>43-SPLIQ-07000074</v>
      </c>
      <c r="M3063" t="str">
        <v>Campari</v>
      </c>
      <c r="N3063" t="str">
        <v>Aperitif &amp; Bitters</v>
      </c>
      <c r="O3063" t="str">
        <v>Cynar</v>
      </c>
      <c r="P3063" t="str">
        <v>CYN</v>
      </c>
      <c r="Q3063" t="str">
        <v>Cynar 16.5%</v>
      </c>
      <c r="R3063" t="str">
        <v>700ml</v>
      </c>
      <c r="S3063">
        <v>6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</row>
    <row r="3064" spans="11:30" x14ac:dyDescent="0.3">
      <c r="K3064" s="287">
        <v>9</v>
      </c>
      <c r="L3064" t="str">
        <v>42-SPVER-10000846</v>
      </c>
      <c r="M3064" t="str">
        <v>Campari</v>
      </c>
      <c r="N3064" t="str">
        <v>Vermouth</v>
      </c>
      <c r="O3064" t="str">
        <v>Cinzano</v>
      </c>
      <c r="P3064" t="str">
        <v>CZV</v>
      </c>
      <c r="Q3064" t="str">
        <v>Cinzano Vermouth Rosso 1L</v>
      </c>
      <c r="R3064" t="str">
        <v>1000ml</v>
      </c>
      <c r="S3064">
        <v>12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</row>
    <row r="3065" spans="11:30" x14ac:dyDescent="0.3">
      <c r="K3065" s="287">
        <v>9</v>
      </c>
      <c r="L3065" t="str">
        <v>42-SPVER-07501423</v>
      </c>
      <c r="M3065" t="str">
        <v>Campari</v>
      </c>
      <c r="N3065" t="str">
        <v>Vermouth</v>
      </c>
      <c r="O3065" t="str">
        <v>Cinzano</v>
      </c>
      <c r="P3065" t="str">
        <v>CZV</v>
      </c>
      <c r="Q3065" t="str">
        <v>Cinzano Vermouth Rosso</v>
      </c>
      <c r="R3065" t="str">
        <v>750ml</v>
      </c>
      <c r="S3065">
        <v>12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</row>
    <row r="3066" spans="11:30" x14ac:dyDescent="0.3">
      <c r="K3066" s="287">
        <v>9</v>
      </c>
      <c r="L3066" t="str">
        <v>42-SPVER-07501416</v>
      </c>
      <c r="M3066" t="str">
        <v>Campari</v>
      </c>
      <c r="N3066" t="str">
        <v>Vermouth</v>
      </c>
      <c r="O3066" t="str">
        <v>Cinzano</v>
      </c>
      <c r="P3066" t="str">
        <v>CZV</v>
      </c>
      <c r="Q3066" t="str">
        <v>Cinzano Vermouth Bianco</v>
      </c>
      <c r="R3066" t="str">
        <v>750ml</v>
      </c>
      <c r="S3066">
        <v>12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</row>
    <row r="3067" spans="11:30" x14ac:dyDescent="0.3">
      <c r="K3067" s="287">
        <v>9</v>
      </c>
      <c r="L3067" t="str">
        <v>42-SPVER-07502734</v>
      </c>
      <c r="M3067" t="str">
        <v>Campari</v>
      </c>
      <c r="N3067" t="str">
        <v>Vermouth</v>
      </c>
      <c r="O3067" t="str">
        <v>Cinzano</v>
      </c>
      <c r="P3067" t="str">
        <v>CZV</v>
      </c>
      <c r="Q3067" t="str">
        <v>Cinzano Vermouth Extra Dry</v>
      </c>
      <c r="R3067" t="str">
        <v>750ml</v>
      </c>
      <c r="S3067">
        <v>12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</row>
    <row r="3068" spans="11:30" x14ac:dyDescent="0.3">
      <c r="K3068" s="287">
        <v>9</v>
      </c>
      <c r="L3068" t="str">
        <v>42-SPVER-10005810</v>
      </c>
      <c r="M3068" t="str">
        <v>Campari</v>
      </c>
      <c r="N3068" t="str">
        <v>Vermouth</v>
      </c>
      <c r="O3068" t="str">
        <v>Cinzano</v>
      </c>
      <c r="P3068" t="str">
        <v>CZV</v>
      </c>
      <c r="Q3068" t="str">
        <v>Cinzano 1757 Vermouth Rosso</v>
      </c>
      <c r="R3068" t="str">
        <v>1000ml</v>
      </c>
      <c r="S3068">
        <v>6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</row>
    <row r="3069" spans="11:30" x14ac:dyDescent="0.3">
      <c r="K3069" s="287">
        <v>9</v>
      </c>
      <c r="L3069" t="str">
        <v>42-SPVER-10005834</v>
      </c>
      <c r="M3069" t="str">
        <v>Campari</v>
      </c>
      <c r="N3069" t="str">
        <v>Vermouth</v>
      </c>
      <c r="O3069" t="str">
        <v>Cinzano</v>
      </c>
      <c r="P3069" t="str">
        <v>CZV</v>
      </c>
      <c r="Q3069" t="str">
        <v>Cinzano 1757 Vermouth Extra Dry</v>
      </c>
      <c r="R3069" t="str">
        <v>1000ml</v>
      </c>
      <c r="S3069">
        <v>6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</row>
    <row r="3070" spans="11:30" x14ac:dyDescent="0.3">
      <c r="K3070" s="287">
        <v>9</v>
      </c>
      <c r="L3070" t="str">
        <v>42-SPVER-10005896</v>
      </c>
      <c r="M3070" t="str">
        <v>Campari</v>
      </c>
      <c r="N3070" t="str">
        <v>Vermouth</v>
      </c>
      <c r="O3070" t="str">
        <v>Cinzano</v>
      </c>
      <c r="P3070" t="str">
        <v>CZV</v>
      </c>
      <c r="Q3070" t="str">
        <v>Cinzano Bottega Rosso 1757</v>
      </c>
      <c r="R3070" t="str">
        <v>1000ml</v>
      </c>
      <c r="S3070">
        <v>6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</row>
    <row r="3071" spans="11:30" x14ac:dyDescent="0.3">
      <c r="K3071" s="287">
        <v>9</v>
      </c>
      <c r="L3071" t="str">
        <v>42-SPVER-10005909</v>
      </c>
      <c r="M3071" t="str">
        <v>Campari</v>
      </c>
      <c r="N3071" t="str">
        <v>Vermouth</v>
      </c>
      <c r="O3071" t="str">
        <v>Cinzano</v>
      </c>
      <c r="P3071" t="str">
        <v>CZV</v>
      </c>
      <c r="Q3071" t="str">
        <v>Cinzano Bottega Extra Dry 1757</v>
      </c>
      <c r="R3071" t="str">
        <v>1000ml</v>
      </c>
      <c r="S3071">
        <v>6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</row>
    <row r="3072" spans="11:30" x14ac:dyDescent="0.3">
      <c r="K3072" s="287">
        <v>9</v>
      </c>
      <c r="L3072" t="str">
        <v>42-SPSPA-07505292</v>
      </c>
      <c r="M3072" t="str">
        <v>Campari</v>
      </c>
      <c r="N3072" t="str">
        <v>Sparkling</v>
      </c>
      <c r="O3072" t="str">
        <v>Cinzano</v>
      </c>
      <c r="P3072" t="str">
        <v>CZV</v>
      </c>
      <c r="Q3072" t="str">
        <v>Cinzano Prosecco</v>
      </c>
      <c r="R3072" t="str">
        <v>750ml</v>
      </c>
      <c r="S3072">
        <v>6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</row>
    <row r="3073" spans="11:30" x14ac:dyDescent="0.3">
      <c r="K3073" s="287">
        <v>9</v>
      </c>
      <c r="L3073" t="str">
        <v>42-SPSPA-07500969</v>
      </c>
      <c r="M3073" t="str">
        <v>Campari</v>
      </c>
      <c r="N3073" t="str">
        <v>Sparkling</v>
      </c>
      <c r="O3073" t="str">
        <v>Cinzano</v>
      </c>
      <c r="P3073" t="str">
        <v>CZS</v>
      </c>
      <c r="Q3073" t="str">
        <v>Cinzano Pinot Chardonnay</v>
      </c>
      <c r="R3073" t="str">
        <v>750ml</v>
      </c>
      <c r="S3073">
        <v>6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</row>
    <row r="3074" spans="11:30" x14ac:dyDescent="0.3">
      <c r="K3074" s="287">
        <v>9</v>
      </c>
      <c r="L3074" t="str">
        <v>42-SPSPA-07500938</v>
      </c>
      <c r="M3074" t="str">
        <v>Campari</v>
      </c>
      <c r="N3074" t="str">
        <v>Sparkling</v>
      </c>
      <c r="O3074" t="str">
        <v>Cinzano</v>
      </c>
      <c r="P3074" t="str">
        <v>CZS</v>
      </c>
      <c r="Q3074" t="str">
        <v>Gran Cinzano Dolce</v>
      </c>
      <c r="R3074" t="str">
        <v>750ml</v>
      </c>
      <c r="S3074">
        <v>6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</row>
    <row r="3075" spans="11:30" x14ac:dyDescent="0.3">
      <c r="K3075" s="287">
        <v>9</v>
      </c>
      <c r="L3075" t="str">
        <v>42-WISPA-07500884</v>
      </c>
      <c r="M3075" t="str">
        <v>Campari</v>
      </c>
      <c r="N3075" t="str">
        <v>Sparkling</v>
      </c>
      <c r="O3075" t="str">
        <v>Cinzano</v>
      </c>
      <c r="P3075" t="str">
        <v>CZS</v>
      </c>
      <c r="Q3075" t="str">
        <v>Cinzano Asti Sparkling Wine</v>
      </c>
      <c r="R3075" t="str">
        <v>750ml</v>
      </c>
      <c r="S3075">
        <v>6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</row>
    <row r="3076" spans="11:30" x14ac:dyDescent="0.3">
      <c r="K3076" s="287">
        <v>9</v>
      </c>
      <c r="L3076" t="str">
        <v>42-WISPA-07506398</v>
      </c>
      <c r="M3076" t="str">
        <v>Campari</v>
      </c>
      <c r="N3076" t="str">
        <v>Sparkling</v>
      </c>
      <c r="O3076" t="str">
        <v>Cinzano</v>
      </c>
      <c r="P3076" t="str">
        <v>CZS</v>
      </c>
      <c r="Q3076" t="str">
        <v>Cinzano Rose Edition Sparkling Wine</v>
      </c>
      <c r="R3076" t="str">
        <v>750ml</v>
      </c>
      <c r="S3076">
        <v>6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</row>
    <row r="3077" spans="11:30" x14ac:dyDescent="0.3">
      <c r="K3077" s="287">
        <v>9</v>
      </c>
      <c r="L3077" t="str">
        <v>42-WISPA-07507064</v>
      </c>
      <c r="M3077" t="str">
        <v>Campari</v>
      </c>
      <c r="N3077" t="str">
        <v>Sparkling</v>
      </c>
      <c r="O3077" t="str">
        <v>Cinzano</v>
      </c>
      <c r="P3077" t="str">
        <v>CZS</v>
      </c>
      <c r="Q3077" t="str">
        <v>Cinzano To Spritz Dry Sparkling Wine</v>
      </c>
      <c r="R3077" t="str">
        <v>750ml</v>
      </c>
      <c r="S3077">
        <v>6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</row>
    <row r="3078" spans="11:30" x14ac:dyDescent="0.3">
      <c r="K3078" s="287">
        <v>9</v>
      </c>
      <c r="L3078" t="str">
        <v>52-WISPA-07503752</v>
      </c>
      <c r="M3078" t="str">
        <v>Independent</v>
      </c>
      <c r="N3078" t="str">
        <v>Champagne</v>
      </c>
      <c r="O3078" t="str">
        <v>Pommery</v>
      </c>
      <c r="P3078" t="str">
        <v>POM</v>
      </c>
      <c r="Q3078" t="str">
        <v>Champagne Pommery Brut Royal</v>
      </c>
      <c r="R3078" t="str">
        <v>750ml</v>
      </c>
      <c r="S3078">
        <v>6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</row>
    <row r="3079" spans="11:30" x14ac:dyDescent="0.3">
      <c r="K3079" s="287">
        <v>9</v>
      </c>
      <c r="L3079" t="str">
        <v>52-WISPA-07505976</v>
      </c>
      <c r="M3079" t="str">
        <v>Independent</v>
      </c>
      <c r="N3079" t="str">
        <v>Champagne</v>
      </c>
      <c r="O3079" t="str">
        <v>Pommery</v>
      </c>
      <c r="P3079" t="str">
        <v>POM</v>
      </c>
      <c r="Q3079" t="str">
        <v>Champagne Pommery Brut Rose Royal</v>
      </c>
      <c r="R3079" t="str">
        <v>750ml</v>
      </c>
      <c r="S3079">
        <v>6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</row>
    <row r="3080" spans="11:30" x14ac:dyDescent="0.3">
      <c r="K3080" s="287">
        <v>9</v>
      </c>
      <c r="L3080" t="str">
        <v>52-WISPA-07509036</v>
      </c>
      <c r="M3080" t="str">
        <v>Independent</v>
      </c>
      <c r="N3080" t="str">
        <v>Champagne</v>
      </c>
      <c r="O3080" t="str">
        <v>Pommery</v>
      </c>
      <c r="P3080" t="str">
        <v>POM</v>
      </c>
      <c r="Q3080" t="str">
        <v>Champagne Pommery Royal Blue Sky</v>
      </c>
      <c r="R3080" t="str">
        <v>750ml</v>
      </c>
      <c r="S3080">
        <v>6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</row>
    <row r="3081" spans="11:30" x14ac:dyDescent="0.3">
      <c r="K3081" s="287">
        <v>9</v>
      </c>
      <c r="L3081" t="str">
        <v>52-WISPA-07508039</v>
      </c>
      <c r="M3081" t="str">
        <v>Independent</v>
      </c>
      <c r="N3081" t="str">
        <v>Champagne</v>
      </c>
      <c r="O3081" t="str">
        <v>Pommery</v>
      </c>
      <c r="P3081" t="str">
        <v>POM</v>
      </c>
      <c r="Q3081" t="str">
        <v>Champagne Pommery Cuvee Louise 2004</v>
      </c>
      <c r="R3081" t="str">
        <v>750ml</v>
      </c>
      <c r="S3081">
        <v>6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</row>
    <row r="3082" spans="11:30" x14ac:dyDescent="0.3">
      <c r="K3082" s="287">
        <v>9</v>
      </c>
      <c r="L3082" t="str">
        <v>52-WISPA-15003424</v>
      </c>
      <c r="M3082" t="str">
        <v>Independent</v>
      </c>
      <c r="N3082" t="str">
        <v>Champagne</v>
      </c>
      <c r="O3082" t="str">
        <v>Pommery</v>
      </c>
      <c r="P3082" t="str">
        <v>POM</v>
      </c>
      <c r="Q3082" t="str">
        <v>Champagne Pommery Brut Royal 1.5L</v>
      </c>
      <c r="R3082" t="str">
        <v>1500ml</v>
      </c>
      <c r="S3082">
        <v>6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</row>
    <row r="3083" spans="11:30" x14ac:dyDescent="0.3">
      <c r="K3083" s="287">
        <v>9</v>
      </c>
      <c r="L3083" t="str">
        <v>52-WISPA-30003356</v>
      </c>
      <c r="M3083" t="str">
        <v>Independent</v>
      </c>
      <c r="N3083" t="str">
        <v>Champagne</v>
      </c>
      <c r="O3083" t="str">
        <v>Pommery</v>
      </c>
      <c r="P3083" t="str">
        <v>POM</v>
      </c>
      <c r="Q3083" t="str">
        <v>Champagne Pommery Brut Royal 3L</v>
      </c>
      <c r="R3083" t="str">
        <v>3000ml</v>
      </c>
      <c r="S3083">
        <v>6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</row>
    <row r="3084" spans="11:30" x14ac:dyDescent="0.3">
      <c r="K3084" s="287">
        <v>9</v>
      </c>
      <c r="L3084" t="str">
        <v>52-WISPA-60003325</v>
      </c>
      <c r="M3084" t="str">
        <v>Independent</v>
      </c>
      <c r="N3084" t="str">
        <v>Champagne</v>
      </c>
      <c r="O3084" t="str">
        <v>Pommery</v>
      </c>
      <c r="P3084" t="str">
        <v>POM</v>
      </c>
      <c r="Q3084" t="str">
        <v>Champagne Pommery Brut Royal 6L</v>
      </c>
      <c r="R3084" t="str">
        <v>6000ml</v>
      </c>
      <c r="S3084">
        <v>1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</row>
    <row r="3085" spans="11:30" x14ac:dyDescent="0.3">
      <c r="K3085" s="287">
        <v>9</v>
      </c>
      <c r="L3085" t="str">
        <v>52-WISPA-90003295</v>
      </c>
      <c r="M3085" t="str">
        <v>Independent</v>
      </c>
      <c r="N3085" t="str">
        <v>Champagne</v>
      </c>
      <c r="O3085" t="str">
        <v>Pommery</v>
      </c>
      <c r="P3085" t="str">
        <v>POM</v>
      </c>
      <c r="Q3085" t="str">
        <v>Champagne Pommery Brut Royal 9L</v>
      </c>
      <c r="R3085" t="str">
        <v>9000ml</v>
      </c>
      <c r="S3085">
        <v>1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</row>
    <row r="3086" spans="11:30" x14ac:dyDescent="0.3">
      <c r="K3086" s="287">
        <v>9</v>
      </c>
      <c r="L3086" t="str">
        <v>52-WISPA-07505021</v>
      </c>
      <c r="M3086" t="str">
        <v>Independent</v>
      </c>
      <c r="N3086" t="str">
        <v>Champagne</v>
      </c>
      <c r="O3086" t="str">
        <v>Pommery</v>
      </c>
      <c r="P3086" t="str">
        <v>POM</v>
      </c>
      <c r="Q3086" t="str">
        <v>Champagne Pommery Silver</v>
      </c>
      <c r="R3086" t="str">
        <v>750ml</v>
      </c>
      <c r="S3086">
        <v>6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</row>
    <row r="3087" spans="11:30" x14ac:dyDescent="0.3">
      <c r="K3087" s="287">
        <v>9</v>
      </c>
      <c r="L3087" t="str">
        <v>71-WISPA-07500358</v>
      </c>
      <c r="M3087" t="str">
        <v>RC</v>
      </c>
      <c r="N3087" t="str">
        <v>Champagne</v>
      </c>
      <c r="O3087" t="str">
        <v>Telmont</v>
      </c>
      <c r="P3087" t="str">
        <v>TEL</v>
      </c>
      <c r="Q3087" t="str">
        <v>Champagne Telmont Sans Soufre</v>
      </c>
      <c r="R3087" t="str">
        <v>750ml</v>
      </c>
      <c r="S3087">
        <v>6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</row>
    <row r="3088" spans="11:30" x14ac:dyDescent="0.3">
      <c r="K3088" s="287">
        <v>9</v>
      </c>
      <c r="L3088" t="str">
        <v>71-WISPA-07500655</v>
      </c>
      <c r="M3088" t="str">
        <v>RC</v>
      </c>
      <c r="N3088" t="str">
        <v>Champagne</v>
      </c>
      <c r="O3088" t="str">
        <v>Telmont</v>
      </c>
      <c r="P3088" t="str">
        <v>TEL</v>
      </c>
      <c r="Q3088" t="str">
        <v>Champagne Telmont Vinotheque</v>
      </c>
      <c r="R3088" t="str">
        <v>750ml</v>
      </c>
      <c r="S3088">
        <v>6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</row>
    <row r="3089" spans="11:30" x14ac:dyDescent="0.3">
      <c r="K3089" s="287">
        <v>9</v>
      </c>
      <c r="L3089" t="str">
        <v>71-WISPA-07500631</v>
      </c>
      <c r="M3089" t="str">
        <v>RC</v>
      </c>
      <c r="N3089" t="str">
        <v>Champagne</v>
      </c>
      <c r="O3089" t="str">
        <v>Telmont</v>
      </c>
      <c r="P3089" t="str">
        <v>TEL</v>
      </c>
      <c r="Q3089" t="str">
        <v>Champagne Telmont Blanc De Blancs</v>
      </c>
      <c r="R3089" t="str">
        <v>750ml</v>
      </c>
      <c r="S3089">
        <v>6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</row>
    <row r="3090" spans="11:30" x14ac:dyDescent="0.3">
      <c r="K3090" s="287">
        <v>9</v>
      </c>
      <c r="L3090" t="str">
        <v>71-WISPA-07500617</v>
      </c>
      <c r="M3090" t="str">
        <v>RC</v>
      </c>
      <c r="N3090" t="str">
        <v>Champagne</v>
      </c>
      <c r="O3090" t="str">
        <v>Telmont</v>
      </c>
      <c r="P3090" t="str">
        <v>TEL</v>
      </c>
      <c r="Q3090" t="str">
        <v>Champagne Telmont Reserve Rose</v>
      </c>
      <c r="R3090" t="str">
        <v>750ml</v>
      </c>
      <c r="S3090">
        <v>6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</row>
    <row r="3091" spans="11:30" x14ac:dyDescent="0.3">
      <c r="K3091" s="287">
        <v>9</v>
      </c>
      <c r="L3091" t="str">
        <v>71-WISPA-15000303</v>
      </c>
      <c r="M3091" t="str">
        <v>RC</v>
      </c>
      <c r="N3091" t="str">
        <v>Champagne</v>
      </c>
      <c r="O3091" t="str">
        <v>Telmont</v>
      </c>
      <c r="P3091" t="str">
        <v>TEL</v>
      </c>
      <c r="Q3091" t="str">
        <v>Champagne Telmont Reserve Rose 1.5L</v>
      </c>
      <c r="R3091" t="str">
        <v>1500ml</v>
      </c>
      <c r="S3091">
        <v>3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</row>
    <row r="3092" spans="11:30" x14ac:dyDescent="0.3">
      <c r="K3092" s="287">
        <v>9</v>
      </c>
      <c r="L3092" t="str">
        <v>71-WISPA-07500211</v>
      </c>
      <c r="M3092" t="str">
        <v>RC</v>
      </c>
      <c r="N3092" t="str">
        <v>Champagne</v>
      </c>
      <c r="O3092" t="str">
        <v>Telmont</v>
      </c>
      <c r="P3092" t="str">
        <v>TEL</v>
      </c>
      <c r="Q3092" t="str">
        <v>Champagne Telmont Reserve Brut</v>
      </c>
      <c r="R3092" t="str">
        <v>750ml</v>
      </c>
      <c r="S3092">
        <v>6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</row>
    <row r="3093" spans="11:30" x14ac:dyDescent="0.3">
      <c r="K3093" s="287">
        <v>9</v>
      </c>
      <c r="L3093" t="str">
        <v>71-WISPA-15000297</v>
      </c>
      <c r="M3093" t="str">
        <v>RC</v>
      </c>
      <c r="N3093" t="str">
        <v>Champagne</v>
      </c>
      <c r="O3093" t="str">
        <v>Telmont</v>
      </c>
      <c r="P3093" t="str">
        <v>TEL</v>
      </c>
      <c r="Q3093" t="str">
        <v>Champagne Telmont Reserve Brut 1.5L</v>
      </c>
      <c r="R3093" t="str">
        <v>1500ml</v>
      </c>
      <c r="S3093">
        <v>3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</row>
    <row r="3094" spans="11:30" x14ac:dyDescent="0.3">
      <c r="K3094" s="287">
        <v>9</v>
      </c>
      <c r="L3094" t="str">
        <v>71-WISPA-30000556</v>
      </c>
      <c r="M3094" t="str">
        <v>RC</v>
      </c>
      <c r="N3094" t="str">
        <v>Champagne</v>
      </c>
      <c r="O3094" t="str">
        <v>Telmont</v>
      </c>
      <c r="P3094" t="str">
        <v>TEL</v>
      </c>
      <c r="Q3094" t="str">
        <v>Champagne Telmont Reserve Brut 3L</v>
      </c>
      <c r="R3094" t="str">
        <v>3000ml</v>
      </c>
      <c r="S3094">
        <v>1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</row>
    <row r="3095" spans="11:30" x14ac:dyDescent="0.3">
      <c r="K3095" s="287">
        <v>9</v>
      </c>
      <c r="L3095" t="str">
        <v>71-WISPA-60000570</v>
      </c>
      <c r="M3095" t="str">
        <v>RC</v>
      </c>
      <c r="N3095" t="str">
        <v>Champagne</v>
      </c>
      <c r="O3095" t="str">
        <v>Telmont</v>
      </c>
      <c r="P3095" t="str">
        <v>TEL</v>
      </c>
      <c r="Q3095" t="str">
        <v>Champagne Telmont Reserve Brut 6L</v>
      </c>
      <c r="R3095" t="str">
        <v>6000ml</v>
      </c>
      <c r="S3095">
        <v>1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</row>
    <row r="3096" spans="11:30" x14ac:dyDescent="0.3">
      <c r="K3096" s="287">
        <v>9</v>
      </c>
      <c r="L3096" t="str">
        <v>35-SPLIQ-07003779</v>
      </c>
      <c r="M3096" t="str">
        <v>Campari</v>
      </c>
      <c r="N3096" t="str">
        <v>Liqueur</v>
      </c>
      <c r="O3096" t="str">
        <v>Grand Marnier</v>
      </c>
      <c r="P3096" t="str">
        <v>GMN</v>
      </c>
      <c r="Q3096" t="str">
        <v>Grand Marnier Liqueur</v>
      </c>
      <c r="R3096" t="str">
        <v>700ml</v>
      </c>
      <c r="S3096">
        <v>12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</row>
    <row r="3097" spans="11:30" x14ac:dyDescent="0.3">
      <c r="K3097" s="287">
        <v>9</v>
      </c>
      <c r="L3097" t="str">
        <v>99-SL001-07000012</v>
      </c>
      <c r="M3097" t="str">
        <v>Branca</v>
      </c>
      <c r="N3097" t="str">
        <v>Bitter</v>
      </c>
      <c r="O3097" t="str">
        <v>Fernet</v>
      </c>
      <c r="P3097" t="str">
        <v>BRC</v>
      </c>
      <c r="Q3097" t="str">
        <v>Fernet Branca Bitters 700ml</v>
      </c>
      <c r="R3097" t="str">
        <v>700ml</v>
      </c>
      <c r="S3097">
        <v>6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</row>
    <row r="3098" spans="11:30" x14ac:dyDescent="0.3">
      <c r="K3098" s="287">
        <v>9</v>
      </c>
      <c r="L3098" t="str">
        <v>77-SPLIQ-07502863</v>
      </c>
      <c r="M3098" t="str">
        <v>Branca</v>
      </c>
      <c r="N3098" t="str">
        <v>Liqueur</v>
      </c>
      <c r="O3098" t="str">
        <v>Fernet</v>
      </c>
      <c r="P3098" t="str">
        <v>BRC</v>
      </c>
      <c r="Q3098" t="str">
        <v>Branca Fernet Liqueur 750 ML.</v>
      </c>
      <c r="R3098" t="str">
        <v>750ml</v>
      </c>
      <c r="S3098">
        <v>6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</row>
    <row r="3099" spans="11:30" x14ac:dyDescent="0.3">
      <c r="K3099" s="287">
        <v>9</v>
      </c>
      <c r="L3099" t="str">
        <v>77-SPLIQ-10002849</v>
      </c>
      <c r="M3099" t="str">
        <v>Branca</v>
      </c>
      <c r="N3099" t="str">
        <v>Liqueur</v>
      </c>
      <c r="O3099" t="str">
        <v>Fernet</v>
      </c>
      <c r="P3099" t="str">
        <v>BRC</v>
      </c>
      <c r="Q3099" t="str">
        <v>Branca Fernet Liqueur</v>
      </c>
      <c r="R3099" t="str">
        <v>1000ml</v>
      </c>
      <c r="S3099">
        <v>6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</row>
    <row r="3100" spans="11:30" x14ac:dyDescent="0.3">
      <c r="K3100" s="287">
        <v>9</v>
      </c>
      <c r="L3100" t="str">
        <v>77-SPVER-10002072</v>
      </c>
      <c r="M3100" t="str">
        <v>Branca</v>
      </c>
      <c r="N3100" t="str">
        <v>Vermouth</v>
      </c>
      <c r="O3100" t="str">
        <v>CARPANO</v>
      </c>
      <c r="P3100" t="str">
        <v>BRC</v>
      </c>
      <c r="Q3100" t="str">
        <v>Carpano Classico Vermouth</v>
      </c>
      <c r="R3100" t="str">
        <v>1000ml</v>
      </c>
      <c r="S3100">
        <v>6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</row>
    <row r="3101" spans="11:30" x14ac:dyDescent="0.3">
      <c r="K3101" s="287">
        <v>9</v>
      </c>
      <c r="L3101" t="str">
        <v>77-SPVER-10002157</v>
      </c>
      <c r="M3101" t="str">
        <v>Branca</v>
      </c>
      <c r="N3101" t="str">
        <v>Vermouth</v>
      </c>
      <c r="O3101" t="str">
        <v>CARPANO</v>
      </c>
      <c r="P3101" t="str">
        <v>BRC</v>
      </c>
      <c r="Q3101" t="str">
        <v>Carpano Bianco Vermouth</v>
      </c>
      <c r="R3101" t="str">
        <v>1000ml</v>
      </c>
      <c r="S3101">
        <v>6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</row>
    <row r="3102" spans="11:30" x14ac:dyDescent="0.3">
      <c r="K3102" s="287">
        <v>9</v>
      </c>
      <c r="L3102" t="str">
        <v>77-SPVER-10003420</v>
      </c>
      <c r="M3102" t="str">
        <v>Branca</v>
      </c>
      <c r="N3102" t="str">
        <v>Vermouth</v>
      </c>
      <c r="O3102" t="str">
        <v>CARPANO</v>
      </c>
      <c r="P3102" t="str">
        <v>BRC</v>
      </c>
      <c r="Q3102" t="str">
        <v>Carpano Antica Formula Vermnouth</v>
      </c>
      <c r="R3102" t="str">
        <v>1000ml</v>
      </c>
      <c r="S3102">
        <v>6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</row>
    <row r="3103" spans="11:30" x14ac:dyDescent="0.3">
      <c r="K3103" s="287">
        <v>9</v>
      </c>
      <c r="L3103" t="str">
        <v>77-SPVER-10006704</v>
      </c>
      <c r="M3103" t="str">
        <v>Branca</v>
      </c>
      <c r="N3103" t="str">
        <v>Vermouth</v>
      </c>
      <c r="O3103" t="str">
        <v>CARPANO</v>
      </c>
      <c r="P3103" t="str">
        <v>BRC</v>
      </c>
      <c r="Q3103" t="str">
        <v>Carpano Dry Vermouth</v>
      </c>
      <c r="R3103" t="str">
        <v>1000ml</v>
      </c>
      <c r="S3103">
        <v>6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</row>
    <row r="3104" spans="11:30" x14ac:dyDescent="0.3">
      <c r="K3104" s="287">
        <v>9</v>
      </c>
      <c r="L3104" t="str">
        <v>77-SPVER-10001884</v>
      </c>
      <c r="M3104" t="str">
        <v>Branca</v>
      </c>
      <c r="N3104" t="str">
        <v>Vermouth</v>
      </c>
      <c r="O3104" t="str">
        <v>Branca</v>
      </c>
      <c r="P3104" t="str">
        <v>BRC</v>
      </c>
      <c r="Q3104" t="str">
        <v>Carpano Punt E Mes</v>
      </c>
      <c r="R3104" t="str">
        <v>1000ml</v>
      </c>
      <c r="S3104">
        <v>6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</row>
    <row r="3105" spans="11:30" x14ac:dyDescent="0.3">
      <c r="K3105" s="287">
        <v>9</v>
      </c>
      <c r="L3105" t="str">
        <v>35-SPLIQ-07009887</v>
      </c>
      <c r="M3105" t="str">
        <v>Campari</v>
      </c>
      <c r="N3105" t="str">
        <v>Liqueur</v>
      </c>
      <c r="O3105" t="str">
        <v>Grand Marnier</v>
      </c>
      <c r="P3105" t="str">
        <v>GMN</v>
      </c>
      <c r="Q3105" t="str">
        <v>Grand Marnier Cuvee Du Centenaire Liqueur</v>
      </c>
      <c r="R3105" t="str">
        <v>700ml</v>
      </c>
      <c r="S3105">
        <v>6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</row>
    <row r="3106" spans="11:30" x14ac:dyDescent="0.3">
      <c r="K3106" s="287">
        <v>9</v>
      </c>
      <c r="L3106" t="str">
        <v>67-SPVOD-07007453</v>
      </c>
      <c r="M3106" t="str">
        <v>Independent</v>
      </c>
      <c r="N3106" t="str">
        <v>Vodka</v>
      </c>
      <c r="O3106" t="str">
        <v>Lady Trieu</v>
      </c>
      <c r="P3106" t="str">
        <v>LDT</v>
      </c>
      <c r="Q3106" t="str">
        <v>Nhau Vietnamese Rice Vodka</v>
      </c>
      <c r="R3106" t="str">
        <v>700ml</v>
      </c>
      <c r="S3106">
        <v>6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</row>
    <row r="3107" spans="11:30" x14ac:dyDescent="0.3">
      <c r="K3107" s="287">
        <v>9</v>
      </c>
      <c r="L3107" t="str">
        <v>01-SPVOD-07000328</v>
      </c>
      <c r="M3107" t="str">
        <v>Lucas Bols</v>
      </c>
      <c r="N3107" t="str">
        <v>Vodka</v>
      </c>
      <c r="O3107" t="str">
        <v>Bols Vodka</v>
      </c>
      <c r="P3107" t="str">
        <v>BLV</v>
      </c>
      <c r="Q3107" t="str">
        <v>Bols Vodka 700 ml</v>
      </c>
      <c r="R3107" t="str">
        <v>700ml</v>
      </c>
      <c r="S3107">
        <v>12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</row>
    <row r="3108" spans="11:30" x14ac:dyDescent="0.3">
      <c r="K3108" s="287">
        <v>9</v>
      </c>
      <c r="L3108" t="str">
        <v>01-SPVOD-10000311</v>
      </c>
      <c r="M3108" t="str">
        <v>Lucas Bols</v>
      </c>
      <c r="N3108" t="str">
        <v>Vodka</v>
      </c>
      <c r="O3108" t="str">
        <v>Bols Vodka</v>
      </c>
      <c r="P3108" t="str">
        <v>BLV</v>
      </c>
      <c r="Q3108" t="str">
        <v>Bols Vodka 1L</v>
      </c>
      <c r="R3108" t="str">
        <v>1000ml</v>
      </c>
      <c r="S3108">
        <v>6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</row>
    <row r="3109" spans="11:30" x14ac:dyDescent="0.3">
      <c r="K3109" s="287">
        <v>9</v>
      </c>
      <c r="L3109" t="str">
        <v>04-23MDC-07000151</v>
      </c>
      <c r="M3109" t="str">
        <v>Edrington</v>
      </c>
      <c r="N3109" t="str">
        <v>Whisky</v>
      </c>
      <c r="O3109" t="str">
        <v>The Macallan</v>
      </c>
      <c r="P3109" t="str">
        <v>MAC</v>
      </c>
      <c r="Q3109" t="str">
        <v>The Macallan M Scotch Whisky (2023)</v>
      </c>
      <c r="R3109" t="str">
        <v>700ml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</row>
    <row r="3110" spans="11:30" x14ac:dyDescent="0.3">
      <c r="K3110" s="287">
        <v>9</v>
      </c>
      <c r="L3110" t="str">
        <v>04-SPWHI-07001872</v>
      </c>
      <c r="M3110" t="str">
        <v>Edrington</v>
      </c>
      <c r="N3110" t="str">
        <v>Whisky</v>
      </c>
      <c r="O3110" t="str">
        <v>The Macallan</v>
      </c>
      <c r="P3110" t="str">
        <v>MAC</v>
      </c>
      <c r="Q3110" t="str">
        <v>The Macallan Classic Cut 2022 Whisky</v>
      </c>
      <c r="R3110" t="str">
        <v>700ml</v>
      </c>
      <c r="S3110">
        <v>12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</row>
    <row r="3111" spans="11:30" x14ac:dyDescent="0.3">
      <c r="K3111" s="287">
        <v>9</v>
      </c>
      <c r="L3111" t="str">
        <v>04-SPWHI-07002668</v>
      </c>
      <c r="M3111" t="str">
        <v>Edrington</v>
      </c>
      <c r="N3111" t="str">
        <v>Whisky</v>
      </c>
      <c r="O3111" t="str">
        <v>The Macallan</v>
      </c>
      <c r="P3111" t="str">
        <v>MAC</v>
      </c>
      <c r="Q3111" t="str">
        <v>The Macallan Edition NO 1 Whisky</v>
      </c>
      <c r="R3111" t="str">
        <v>700ml</v>
      </c>
      <c r="S3111">
        <v>1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</row>
    <row r="3112" spans="11:30" x14ac:dyDescent="0.3">
      <c r="K3112" s="287">
        <v>9</v>
      </c>
      <c r="L3112" t="str">
        <v>04-SPWHI-07002910</v>
      </c>
      <c r="M3112" t="str">
        <v>Edrington</v>
      </c>
      <c r="N3112" t="str">
        <v>Whisky</v>
      </c>
      <c r="O3112" t="str">
        <v>The Macallan</v>
      </c>
      <c r="P3112" t="str">
        <v>MAC</v>
      </c>
      <c r="Q3112" t="str">
        <v>The Macallan Edition NO 2 Whisky</v>
      </c>
      <c r="R3112" t="str">
        <v>700ml</v>
      </c>
      <c r="S3112">
        <v>1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</row>
    <row r="3113" spans="11:30" x14ac:dyDescent="0.3">
      <c r="K3113" s="287">
        <v>9</v>
      </c>
      <c r="L3113" t="str">
        <v>04-SPWHI-07004105</v>
      </c>
      <c r="M3113" t="str">
        <v>Edrington</v>
      </c>
      <c r="N3113" t="str">
        <v>Whisky</v>
      </c>
      <c r="O3113" t="str">
        <v>The Macallan</v>
      </c>
      <c r="P3113" t="str">
        <v>MAC</v>
      </c>
      <c r="Q3113" t="str">
        <v>The Macallan Edition NO 3 Whisky</v>
      </c>
      <c r="R3113" t="str">
        <v>700ml</v>
      </c>
      <c r="S3113">
        <v>12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</row>
    <row r="3114" spans="11:30" x14ac:dyDescent="0.3">
      <c r="K3114" s="287">
        <v>9</v>
      </c>
      <c r="L3114" t="str">
        <v>04-SPWHI-07005591</v>
      </c>
      <c r="M3114" t="str">
        <v>Edrington</v>
      </c>
      <c r="N3114" t="str">
        <v>Whisky</v>
      </c>
      <c r="O3114" t="str">
        <v>The Macallan</v>
      </c>
      <c r="P3114" t="str">
        <v>MAC</v>
      </c>
      <c r="Q3114" t="str">
        <v>The Macallan Edition NO 4 Whisky</v>
      </c>
      <c r="R3114" t="str">
        <v>700ml</v>
      </c>
      <c r="S3114">
        <v>12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</row>
    <row r="3115" spans="11:30" x14ac:dyDescent="0.3">
      <c r="K3115" s="287">
        <v>9</v>
      </c>
      <c r="L3115" t="str">
        <v>04-SPWHI-07007126</v>
      </c>
      <c r="M3115" t="str">
        <v>Edrington</v>
      </c>
      <c r="N3115" t="str">
        <v>Whisky</v>
      </c>
      <c r="O3115" t="str">
        <v>The Macallan</v>
      </c>
      <c r="P3115" t="str">
        <v>MAC</v>
      </c>
      <c r="Q3115" t="str">
        <v>The Macallan 18 Years Old</v>
      </c>
      <c r="R3115" t="str">
        <v>700ml</v>
      </c>
      <c r="S3115">
        <v>6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</row>
    <row r="3116" spans="11:30" x14ac:dyDescent="0.3">
      <c r="K3116" s="287">
        <v>9</v>
      </c>
      <c r="L3116" t="str">
        <v>04-SPWHI-07008059</v>
      </c>
      <c r="M3116" t="str">
        <v>Edrington</v>
      </c>
      <c r="N3116" t="str">
        <v>Whisky</v>
      </c>
      <c r="O3116" t="str">
        <v>The Macallan</v>
      </c>
      <c r="P3116" t="str">
        <v>MAC</v>
      </c>
      <c r="Q3116" t="str">
        <v>The Macallan Edition NO.5 Whisky</v>
      </c>
      <c r="R3116" t="str">
        <v>700ml</v>
      </c>
      <c r="S3116">
        <v>12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</row>
    <row r="3117" spans="11:30" x14ac:dyDescent="0.3">
      <c r="K3117" s="287">
        <v>9</v>
      </c>
      <c r="L3117" t="str">
        <v>04-SPWHI-07009285</v>
      </c>
      <c r="M3117" t="str">
        <v>Edrington</v>
      </c>
      <c r="N3117" t="str">
        <v>Whisky</v>
      </c>
      <c r="O3117" t="str">
        <v>The Macallan</v>
      </c>
      <c r="P3117" t="str">
        <v>MAC</v>
      </c>
      <c r="Q3117" t="str">
        <v>The Macallan Edition NO 6 Whisky</v>
      </c>
      <c r="R3117" t="str">
        <v>700ml</v>
      </c>
      <c r="S3117">
        <v>12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</row>
    <row r="3118" spans="11:30" x14ac:dyDescent="0.3">
      <c r="K3118" s="287">
        <v>9</v>
      </c>
      <c r="L3118" t="str">
        <v>04-SPWHI-4200GSET</v>
      </c>
      <c r="M3118" t="str">
        <v>Edrington</v>
      </c>
      <c r="N3118" t="str">
        <v>Whisky</v>
      </c>
      <c r="O3118" t="str">
        <v>The Macallan</v>
      </c>
      <c r="P3118" t="str">
        <v>MAC</v>
      </c>
      <c r="Q3118" t="str">
        <v>The Macallan Edition Gift Set</v>
      </c>
      <c r="R3118" t="str">
        <v>4200ml</v>
      </c>
      <c r="S3118">
        <v>1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</row>
    <row r="3119" spans="11:30" x14ac:dyDescent="0.3">
      <c r="K3119" s="287">
        <v>9</v>
      </c>
      <c r="L3119" t="str">
        <v>06-SPWHI-07004082</v>
      </c>
      <c r="M3119" t="str">
        <v>Edrington</v>
      </c>
      <c r="N3119" t="str">
        <v>Whisky</v>
      </c>
      <c r="O3119" t="str">
        <v>Naked</v>
      </c>
      <c r="P3119" t="str">
        <v>NAK</v>
      </c>
      <c r="Q3119" t="str">
        <v>Naked Grouse Blended Malt Scotch Whisky</v>
      </c>
      <c r="R3119" t="str">
        <v>700ml</v>
      </c>
      <c r="S3119">
        <v>6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</row>
    <row r="3120" spans="11:30" x14ac:dyDescent="0.3">
      <c r="K3120" s="287">
        <v>9</v>
      </c>
      <c r="L3120" t="str">
        <v>13-SPGIN-07007377</v>
      </c>
      <c r="M3120" t="str">
        <v>Edrington</v>
      </c>
      <c r="N3120" t="str">
        <v>Gin</v>
      </c>
      <c r="O3120" t="str">
        <v>NO.3</v>
      </c>
      <c r="P3120" t="str">
        <v>NO3</v>
      </c>
      <c r="Q3120" t="str">
        <v>No.3 London Dry Organic Gin</v>
      </c>
      <c r="R3120" t="str">
        <v>700ml</v>
      </c>
      <c r="S3120">
        <v>6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</row>
    <row r="3121" spans="11:30" x14ac:dyDescent="0.3">
      <c r="K3121" s="287">
        <v>9</v>
      </c>
      <c r="L3121" t="str">
        <v>15-SPLIQ-07000154</v>
      </c>
      <c r="M3121" t="str">
        <v>Licor 43</v>
      </c>
      <c r="N3121" t="str">
        <v>Liqueur</v>
      </c>
      <c r="O3121" t="str">
        <v>Licor 43</v>
      </c>
      <c r="P3121" t="str">
        <v>LIC</v>
      </c>
      <c r="Q3121" t="str">
        <v>Licor 43</v>
      </c>
      <c r="R3121" t="str">
        <v>700ml</v>
      </c>
      <c r="S3121">
        <v>6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</row>
    <row r="3122" spans="11:30" x14ac:dyDescent="0.3">
      <c r="K3122" s="287">
        <v>9</v>
      </c>
      <c r="L3122" t="str">
        <v>18-SPGIN-05000467</v>
      </c>
      <c r="M3122" t="str">
        <v>Ferdinand'S</v>
      </c>
      <c r="N3122" t="str">
        <v>Gin</v>
      </c>
      <c r="O3122" t="str">
        <v>Ferdinand's</v>
      </c>
      <c r="P3122" t="str">
        <v>FER</v>
      </c>
      <c r="Q3122" t="str">
        <v>Ferdinand'S Saar Dry Gin</v>
      </c>
      <c r="R3122" t="str">
        <v>500ml</v>
      </c>
      <c r="S3122">
        <v>6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</row>
    <row r="3123" spans="11:30" x14ac:dyDescent="0.3">
      <c r="K3123" s="287">
        <v>9</v>
      </c>
      <c r="L3123" t="str">
        <v>20-06TEQ-07001315</v>
      </c>
      <c r="M3123" t="str">
        <v>Proximo</v>
      </c>
      <c r="N3123" t="str">
        <v>Tequila</v>
      </c>
      <c r="O3123" t="str">
        <v>Jose Cuervo</v>
      </c>
      <c r="P3123" t="str">
        <v>JOC</v>
      </c>
      <c r="Q3123" t="str">
        <v>Jose Cuervo Especial Silver Tequila 35%</v>
      </c>
      <c r="R3123" t="str">
        <v>700ml</v>
      </c>
      <c r="S3123">
        <v>6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</row>
    <row r="3124" spans="11:30" x14ac:dyDescent="0.3">
      <c r="K3124" s="287">
        <v>9</v>
      </c>
      <c r="L3124" t="str">
        <v>20-06TEQ-07002302</v>
      </c>
      <c r="M3124" t="str">
        <v>Proximo</v>
      </c>
      <c r="N3124" t="str">
        <v>Tequila</v>
      </c>
      <c r="O3124" t="str">
        <v>Jose Cuervo</v>
      </c>
      <c r="P3124" t="str">
        <v>JOC</v>
      </c>
      <c r="Q3124" t="str">
        <v>Jose Cuervo Especial Silver Tequila</v>
      </c>
      <c r="R3124" t="str">
        <v>700ml</v>
      </c>
      <c r="S3124">
        <v>6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</row>
    <row r="3125" spans="11:30" x14ac:dyDescent="0.3">
      <c r="K3125" s="287">
        <v>9</v>
      </c>
      <c r="L3125" t="str">
        <v>20-23SIL-07502322</v>
      </c>
      <c r="M3125" t="str">
        <v>Proximo</v>
      </c>
      <c r="N3125" t="str">
        <v>Tequila</v>
      </c>
      <c r="O3125" t="str">
        <v>Jose Cuervo</v>
      </c>
      <c r="P3125" t="str">
        <v>JOC</v>
      </c>
      <c r="Q3125" t="str">
        <v>Jose Cuervo Especial Silver Tequila Limited 2023</v>
      </c>
      <c r="R3125" t="str">
        <v>750ml</v>
      </c>
      <c r="S3125">
        <v>12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</row>
    <row r="3126" spans="11:30" x14ac:dyDescent="0.3">
      <c r="K3126" s="287">
        <v>9</v>
      </c>
      <c r="L3126" t="str">
        <v>20-SPTEQ-10001346</v>
      </c>
      <c r="M3126" t="str">
        <v>Proximo</v>
      </c>
      <c r="N3126" t="str">
        <v>Tequila</v>
      </c>
      <c r="O3126" t="str">
        <v>Jose Cuervo</v>
      </c>
      <c r="P3126" t="str">
        <v>JOC</v>
      </c>
      <c r="Q3126" t="str">
        <v>Jose Cuervo Especial Reposado Tequila 1L</v>
      </c>
      <c r="R3126" t="str">
        <v>1000ml</v>
      </c>
      <c r="S3126">
        <v>12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</row>
    <row r="3127" spans="11:30" x14ac:dyDescent="0.3">
      <c r="K3127" s="287">
        <v>9</v>
      </c>
      <c r="L3127" t="str">
        <v>20-SPTEQ-03752302</v>
      </c>
      <c r="M3127" t="str">
        <v>Proximo</v>
      </c>
      <c r="N3127" t="str">
        <v>Tequila</v>
      </c>
      <c r="O3127" t="str">
        <v>Jose Cuervo</v>
      </c>
      <c r="P3127" t="str">
        <v>JOC</v>
      </c>
      <c r="Q3127" t="str">
        <v>Jose Cuervo Especial Silver Tequila</v>
      </c>
      <c r="R3127" t="str">
        <v>375ml</v>
      </c>
      <c r="S3127">
        <v>12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</row>
    <row r="3128" spans="11:30" x14ac:dyDescent="0.3">
      <c r="K3128" s="287">
        <v>9</v>
      </c>
      <c r="L3128" t="str">
        <v>20-SPTEQ-10001353</v>
      </c>
      <c r="M3128" t="str">
        <v>Proximo</v>
      </c>
      <c r="N3128" t="str">
        <v>Tequila</v>
      </c>
      <c r="O3128" t="str">
        <v>Jose Cuervo</v>
      </c>
      <c r="P3128" t="str">
        <v>JOC</v>
      </c>
      <c r="Q3128" t="str">
        <v>Jose Cuervo Especial Silver Tequila 1L</v>
      </c>
      <c r="R3128" t="str">
        <v>1000ml</v>
      </c>
      <c r="S3128">
        <v>12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</row>
    <row r="3129" spans="11:30" x14ac:dyDescent="0.3">
      <c r="K3129" s="287">
        <v>9</v>
      </c>
      <c r="L3129" t="str">
        <v>20-SPTEQ-07001308</v>
      </c>
      <c r="M3129" t="str">
        <v>Proximo</v>
      </c>
      <c r="N3129" t="str">
        <v>Tequila</v>
      </c>
      <c r="O3129" t="str">
        <v>Jose Cuervo</v>
      </c>
      <c r="P3129" t="str">
        <v>JOC</v>
      </c>
      <c r="Q3129" t="str">
        <v>Jose Cuervo Especial Reposado Tequila 35%</v>
      </c>
      <c r="R3129" t="str">
        <v>700ml</v>
      </c>
      <c r="S3129">
        <v>12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</row>
    <row r="3130" spans="11:30" x14ac:dyDescent="0.3">
      <c r="K3130" s="287">
        <v>9</v>
      </c>
      <c r="L3130" t="str">
        <v>20-SPTEQ-07001315</v>
      </c>
      <c r="M3130" t="str">
        <v>Proximo</v>
      </c>
      <c r="N3130" t="str">
        <v>Tequila</v>
      </c>
      <c r="O3130" t="str">
        <v>Jose Cuervo</v>
      </c>
      <c r="P3130" t="str">
        <v>JOC</v>
      </c>
      <c r="Q3130" t="str">
        <v>Jose Cuervo Especial Silver Tequila 35%</v>
      </c>
      <c r="R3130" t="str">
        <v>700ml</v>
      </c>
      <c r="S3130">
        <v>12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</row>
    <row r="3131" spans="11:30" x14ac:dyDescent="0.3">
      <c r="K3131" s="287">
        <v>9</v>
      </c>
      <c r="L3131" t="str">
        <v>20-SPTEQ-07002138</v>
      </c>
      <c r="M3131" t="str">
        <v>Proximo</v>
      </c>
      <c r="N3131" t="str">
        <v>Tequila</v>
      </c>
      <c r="O3131" t="str">
        <v>Jose Cuervo</v>
      </c>
      <c r="P3131" t="str">
        <v>JOC</v>
      </c>
      <c r="Q3131" t="str">
        <v>Jose Cuervo Especial Reposado Tequila</v>
      </c>
      <c r="R3131" t="str">
        <v>700ml</v>
      </c>
      <c r="S3131">
        <v>6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</row>
    <row r="3132" spans="11:30" x14ac:dyDescent="0.3">
      <c r="K3132" s="287">
        <v>9</v>
      </c>
      <c r="L3132" t="str">
        <v>20-SPTEQ-07007282</v>
      </c>
      <c r="M3132" t="str">
        <v>Proximo</v>
      </c>
      <c r="N3132" t="str">
        <v>Tequila</v>
      </c>
      <c r="O3132" t="str">
        <v>Jose Cuervo</v>
      </c>
      <c r="P3132" t="str">
        <v>JOC</v>
      </c>
      <c r="Q3132" t="str">
        <v>Jose Cuervo Tradicional Blanco Tequila 40%</v>
      </c>
      <c r="R3132" t="str">
        <v>700ml</v>
      </c>
      <c r="S3132">
        <v>6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</row>
    <row r="3133" spans="11:30" x14ac:dyDescent="0.3">
      <c r="K3133" s="287">
        <v>9</v>
      </c>
      <c r="L3133" t="str">
        <v>20-SPTEQ-07007299</v>
      </c>
      <c r="M3133" t="str">
        <v>Proximo</v>
      </c>
      <c r="N3133" t="str">
        <v>Tequila</v>
      </c>
      <c r="O3133" t="str">
        <v>Jose Cuervo</v>
      </c>
      <c r="P3133" t="str">
        <v>JOC</v>
      </c>
      <c r="Q3133" t="str">
        <v>Jose Cuervo Tradicional Reposado Tequila 40%</v>
      </c>
      <c r="R3133" t="str">
        <v>700ml</v>
      </c>
      <c r="S3133">
        <v>6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</row>
    <row r="3134" spans="11:30" x14ac:dyDescent="0.3">
      <c r="K3134" s="287">
        <v>9</v>
      </c>
      <c r="L3134" t="str">
        <v>23-SPPAC-07000114</v>
      </c>
      <c r="M3134" t="str">
        <v>Proximo</v>
      </c>
      <c r="N3134" t="str">
        <v>Whisky</v>
      </c>
      <c r="O3134" t="str">
        <v>Bushmills</v>
      </c>
      <c r="P3134" t="str">
        <v>BUM</v>
      </c>
      <c r="Q3134" t="str">
        <v>Bushmills Black Bush Gift Pack</v>
      </c>
      <c r="R3134" t="str">
        <v>700ml</v>
      </c>
      <c r="S3134">
        <v>3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</row>
    <row r="3135" spans="11:30" x14ac:dyDescent="0.3">
      <c r="K3135" s="287">
        <v>9</v>
      </c>
      <c r="L3135" t="str">
        <v>23-SPWHI-10001085</v>
      </c>
      <c r="M3135" t="str">
        <v>Proximo</v>
      </c>
      <c r="N3135" t="str">
        <v>Whisky</v>
      </c>
      <c r="O3135" t="str">
        <v>Bushmills</v>
      </c>
      <c r="P3135" t="str">
        <v>BUM</v>
      </c>
      <c r="Q3135" t="str">
        <v>Bushmills Irish Whiskey 1L</v>
      </c>
      <c r="R3135" t="str">
        <v>1000ml</v>
      </c>
      <c r="S3135">
        <v>6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</row>
    <row r="3136" spans="11:30" x14ac:dyDescent="0.3">
      <c r="K3136" s="287">
        <v>9</v>
      </c>
      <c r="L3136" t="str">
        <v>23-SPWHI-10000070</v>
      </c>
      <c r="M3136" t="str">
        <v>Proximo</v>
      </c>
      <c r="N3136" t="str">
        <v>Whisky</v>
      </c>
      <c r="O3136" t="str">
        <v>Bushmills</v>
      </c>
      <c r="P3136" t="str">
        <v>BUM</v>
      </c>
      <c r="Q3136" t="str">
        <v>Bushmills Black Bush Irish Whiskey 1L</v>
      </c>
      <c r="R3136" t="str">
        <v>1000ml</v>
      </c>
      <c r="S3136">
        <v>6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</row>
    <row r="3137" spans="11:30" x14ac:dyDescent="0.3">
      <c r="K3137" s="287">
        <v>9</v>
      </c>
      <c r="L3137" t="str">
        <v>24-06BRA-07005366</v>
      </c>
      <c r="M3137" t="str">
        <v>Remy Cointreau</v>
      </c>
      <c r="N3137" t="str">
        <v>Cognac</v>
      </c>
      <c r="O3137" t="str">
        <v>Remy</v>
      </c>
      <c r="P3137" t="str">
        <v>RMM</v>
      </c>
      <c r="Q3137" t="str">
        <v>Remy Martin 1738 Cognac</v>
      </c>
      <c r="R3137" t="str">
        <v>700ml</v>
      </c>
      <c r="S3137">
        <v>6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</row>
    <row r="3138" spans="11:30" x14ac:dyDescent="0.3">
      <c r="K3138" s="287">
        <v>9</v>
      </c>
      <c r="L3138" t="str">
        <v>24-12CNY-07002784</v>
      </c>
      <c r="M3138" t="str">
        <v>Remy Cointreau</v>
      </c>
      <c r="N3138" t="str">
        <v>Cognac</v>
      </c>
      <c r="O3138" t="str">
        <v>Remy</v>
      </c>
      <c r="P3138" t="str">
        <v>RMM</v>
      </c>
      <c r="Q3138" t="str">
        <v>Remy Martin Vsop (CNY24)</v>
      </c>
      <c r="R3138" t="str">
        <v>700ml</v>
      </c>
      <c r="S3138">
        <v>12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</row>
    <row r="3139" spans="11:30" x14ac:dyDescent="0.3">
      <c r="K3139" s="287">
        <v>9</v>
      </c>
      <c r="L3139" t="str">
        <v>24-23CNY-07002159</v>
      </c>
      <c r="M3139" t="str">
        <v>Remy Cointreau</v>
      </c>
      <c r="N3139" t="str">
        <v>Cognac</v>
      </c>
      <c r="O3139" t="str">
        <v>Remy</v>
      </c>
      <c r="P3139" t="str">
        <v>RMM</v>
      </c>
      <c r="Q3139" t="str">
        <v>Remy Martin XO Cognac (CNY23)</v>
      </c>
      <c r="R3139" t="str">
        <v>700ml</v>
      </c>
      <c r="S3139">
        <v>6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</row>
    <row r="3140" spans="11:30" x14ac:dyDescent="0.3">
      <c r="K3140" s="287">
        <v>9</v>
      </c>
      <c r="L3140" t="str">
        <v>24-23EOY-07002067</v>
      </c>
      <c r="M3140" t="str">
        <v>Remy Cointreau</v>
      </c>
      <c r="N3140" t="str">
        <v>Cognac</v>
      </c>
      <c r="O3140" t="str">
        <v>Remy</v>
      </c>
      <c r="P3140" t="str">
        <v>RMM</v>
      </c>
      <c r="Q3140" t="str">
        <v>Remy Martin Vsop (EOY23)</v>
      </c>
      <c r="R3140" t="str">
        <v>700ml</v>
      </c>
      <c r="S3140">
        <v>6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</row>
    <row r="3141" spans="11:30" x14ac:dyDescent="0.3">
      <c r="K3141" s="287">
        <v>9</v>
      </c>
      <c r="L3141" t="str">
        <v>24-23EOY-07002081</v>
      </c>
      <c r="M3141" t="str">
        <v>Remy Cointreau</v>
      </c>
      <c r="N3141" t="str">
        <v>Cognac</v>
      </c>
      <c r="O3141" t="str">
        <v>Remy</v>
      </c>
      <c r="P3141" t="str">
        <v>RMM</v>
      </c>
      <c r="Q3141" t="str">
        <v>Remy Martin 1738 (EOY23)</v>
      </c>
      <c r="R3141" t="str">
        <v>700ml</v>
      </c>
      <c r="S3141">
        <v>6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</row>
    <row r="3142" spans="11:30" x14ac:dyDescent="0.3">
      <c r="K3142" s="287">
        <v>9</v>
      </c>
      <c r="L3142" t="str">
        <v>24-23EOY-07002111</v>
      </c>
      <c r="M3142" t="str">
        <v>Remy Cointreau</v>
      </c>
      <c r="N3142" t="str">
        <v>Cognac</v>
      </c>
      <c r="O3142" t="str">
        <v>Remy</v>
      </c>
      <c r="P3142" t="str">
        <v>RMM</v>
      </c>
      <c r="Q3142" t="str">
        <v>Remy Martin XO Cognac (EOY23)</v>
      </c>
      <c r="R3142" t="str">
        <v>700ml</v>
      </c>
      <c r="S3142">
        <v>6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</row>
    <row r="3143" spans="11:30" x14ac:dyDescent="0.3">
      <c r="K3143" s="287">
        <v>9</v>
      </c>
      <c r="L3143" t="str">
        <v>24-24CNY-07002784</v>
      </c>
      <c r="M3143" t="str">
        <v>Remy Cointreau</v>
      </c>
      <c r="N3143" t="str">
        <v>Cognac</v>
      </c>
      <c r="O3143" t="str">
        <v>Remy</v>
      </c>
      <c r="P3143" t="str">
        <v>RMM</v>
      </c>
      <c r="Q3143" t="str">
        <v>Remy Martin Vsop (CNY24)</v>
      </c>
      <c r="R3143" t="str">
        <v>700ml</v>
      </c>
      <c r="S3143">
        <v>6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</row>
    <row r="3144" spans="11:30" x14ac:dyDescent="0.3">
      <c r="K3144" s="287">
        <v>9</v>
      </c>
      <c r="L3144" t="str">
        <v>24-24CNY-07002807</v>
      </c>
      <c r="M3144" t="str">
        <v>Remy Cointreau</v>
      </c>
      <c r="N3144" t="str">
        <v>Cognac</v>
      </c>
      <c r="O3144" t="str">
        <v>Remy</v>
      </c>
      <c r="P3144" t="str">
        <v>RMM</v>
      </c>
      <c r="Q3144" t="str">
        <v>Remy Martin 1738 (CNY24)</v>
      </c>
      <c r="R3144" t="str">
        <v>700ml</v>
      </c>
      <c r="S3144">
        <v>6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</row>
    <row r="3145" spans="11:30" x14ac:dyDescent="0.3">
      <c r="K3145" s="287">
        <v>9</v>
      </c>
      <c r="L3145" t="str">
        <v>24-24CNY-07007094</v>
      </c>
      <c r="M3145" t="str">
        <v>Remy Cointreau</v>
      </c>
      <c r="N3145" t="str">
        <v>Cognac</v>
      </c>
      <c r="O3145" t="str">
        <v>Remy</v>
      </c>
      <c r="P3145" t="str">
        <v>RMM</v>
      </c>
      <c r="Q3145" t="str">
        <v>Remy Martin Xo Cognac (CNY24)</v>
      </c>
      <c r="R3145" t="str">
        <v>700ml</v>
      </c>
      <c r="S3145">
        <v>6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</row>
    <row r="3146" spans="11:30" x14ac:dyDescent="0.3">
      <c r="K3146" s="287">
        <v>9</v>
      </c>
      <c r="L3146" t="str">
        <v>24-26CNY-07000456</v>
      </c>
      <c r="M3146" t="str">
        <v>Remy Cointreau</v>
      </c>
      <c r="N3146" t="str">
        <v>Cognac</v>
      </c>
      <c r="O3146" t="str">
        <v>Remy</v>
      </c>
      <c r="P3146" t="str">
        <v>RMM</v>
      </c>
      <c r="Q3146" t="str">
        <v>Remy Martin Vsop Cognac (CNY26)</v>
      </c>
      <c r="R3146" t="str">
        <v>700ml</v>
      </c>
      <c r="S3146">
        <v>6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</row>
    <row r="3147" spans="11:30" x14ac:dyDescent="0.3">
      <c r="K3147" s="287">
        <v>9</v>
      </c>
      <c r="L3147" t="str">
        <v>24-26CNY-07007094</v>
      </c>
      <c r="M3147" t="str">
        <v>Remy Cointreau</v>
      </c>
      <c r="N3147" t="str">
        <v>Cognac</v>
      </c>
      <c r="O3147" t="str">
        <v>Remy</v>
      </c>
      <c r="P3147" t="str">
        <v>RMM</v>
      </c>
      <c r="Q3147" t="str">
        <v>Remy Martin XO Cognac (CNY26)</v>
      </c>
      <c r="R3147" t="str">
        <v>700ml</v>
      </c>
      <c r="S3147">
        <v>6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</row>
    <row r="3148" spans="11:30" x14ac:dyDescent="0.3">
      <c r="K3148" s="287">
        <v>9</v>
      </c>
      <c r="L3148" t="str">
        <v>24-SPBRA-07000429</v>
      </c>
      <c r="M3148" t="str">
        <v>Remy Cointreau</v>
      </c>
      <c r="N3148" t="str">
        <v>Cognac</v>
      </c>
      <c r="O3148" t="str">
        <v>Remy</v>
      </c>
      <c r="P3148" t="str">
        <v>RMM</v>
      </c>
      <c r="Q3148" t="str">
        <v>Remy Martin Club</v>
      </c>
      <c r="R3148" t="str">
        <v>700ml</v>
      </c>
      <c r="S3148">
        <v>12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</row>
    <row r="3149" spans="11:30" x14ac:dyDescent="0.3">
      <c r="K3149" s="287">
        <v>9</v>
      </c>
      <c r="L3149" t="str">
        <v>24-SPBRA-07001831</v>
      </c>
      <c r="M3149" t="str">
        <v>Remy Cointreau</v>
      </c>
      <c r="N3149" t="str">
        <v>Cognac</v>
      </c>
      <c r="O3149" t="str">
        <v>Remy</v>
      </c>
      <c r="P3149" t="str">
        <v>RMM</v>
      </c>
      <c r="Q3149" t="str">
        <v>Remy Martin 1738 Gift Pack With Shaker</v>
      </c>
      <c r="R3149" t="str">
        <v>700ml</v>
      </c>
      <c r="S3149">
        <v>6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</row>
    <row r="3150" spans="11:30" x14ac:dyDescent="0.3">
      <c r="K3150" s="287">
        <v>9</v>
      </c>
      <c r="L3150" t="str">
        <v>25-06LIQ-03502608</v>
      </c>
      <c r="M3150" t="str">
        <v>Remy Cointreau</v>
      </c>
      <c r="N3150" t="str">
        <v>Liqueur</v>
      </c>
      <c r="O3150" t="str">
        <v>Cointreau</v>
      </c>
      <c r="P3150" t="str">
        <v>COT</v>
      </c>
      <c r="Q3150" t="str">
        <v>Cointreau 350 ml</v>
      </c>
      <c r="R3150" t="str">
        <v>350ml</v>
      </c>
      <c r="S3150">
        <v>6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</row>
    <row r="3151" spans="11:30" x14ac:dyDescent="0.3">
      <c r="K3151" s="287">
        <v>9</v>
      </c>
      <c r="L3151" t="str">
        <v>25-06LIQ-07004200</v>
      </c>
      <c r="M3151" t="str">
        <v>Remy Cointreau</v>
      </c>
      <c r="N3151" t="str">
        <v>Liqueur</v>
      </c>
      <c r="O3151" t="str">
        <v>Cointreau</v>
      </c>
      <c r="P3151" t="str">
        <v>COT</v>
      </c>
      <c r="Q3151" t="str">
        <v>Cointreau L'Unique</v>
      </c>
      <c r="R3151" t="str">
        <v>700ml</v>
      </c>
      <c r="S3151">
        <v>6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</row>
    <row r="3152" spans="11:30" x14ac:dyDescent="0.3">
      <c r="K3152" s="287">
        <v>9</v>
      </c>
      <c r="L3152" t="str">
        <v>25-12LIQ-03502608</v>
      </c>
      <c r="M3152" t="str">
        <v>Remy Cointreau</v>
      </c>
      <c r="N3152" t="str">
        <v>Liqueur</v>
      </c>
      <c r="O3152" t="str">
        <v>Cointreau</v>
      </c>
      <c r="P3152" t="str">
        <v>COT</v>
      </c>
      <c r="Q3152" t="str">
        <v>Cointreau 350 ml</v>
      </c>
      <c r="R3152" t="str">
        <v>350ml</v>
      </c>
      <c r="S3152">
        <v>12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</row>
    <row r="3153" spans="11:30" x14ac:dyDescent="0.3">
      <c r="K3153" s="287">
        <v>9</v>
      </c>
      <c r="L3153" t="str">
        <v>26-06BRA-07002153</v>
      </c>
      <c r="M3153" t="str">
        <v>Remy Cointreau</v>
      </c>
      <c r="N3153" t="str">
        <v>Brandy</v>
      </c>
      <c r="O3153" t="str">
        <v>St Remy</v>
      </c>
      <c r="P3153" t="str">
        <v>ST-RMM</v>
      </c>
      <c r="Q3153" t="str">
        <v>St-Remy Vsop</v>
      </c>
      <c r="R3153" t="str">
        <v>700ml</v>
      </c>
      <c r="S3153">
        <v>6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</row>
    <row r="3154" spans="11:30" x14ac:dyDescent="0.3">
      <c r="K3154" s="287">
        <v>9</v>
      </c>
      <c r="L3154" t="str">
        <v>26-06BRA-07002603</v>
      </c>
      <c r="M3154" t="str">
        <v>Remy Cointreau</v>
      </c>
      <c r="N3154" t="str">
        <v>Brandy</v>
      </c>
      <c r="O3154" t="str">
        <v>St Remy</v>
      </c>
      <c r="P3154" t="str">
        <v>ST-RMM</v>
      </c>
      <c r="Q3154" t="str">
        <v>St-Remy XO</v>
      </c>
      <c r="R3154" t="str">
        <v>700ml</v>
      </c>
      <c r="S3154">
        <v>6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</row>
    <row r="3155" spans="11:30" x14ac:dyDescent="0.3">
      <c r="K3155" s="287">
        <v>9</v>
      </c>
      <c r="L3155" t="str">
        <v>27-23CNY-07002456</v>
      </c>
      <c r="M3155" t="str">
        <v>Remy Cointreau</v>
      </c>
      <c r="N3155" t="str">
        <v>Cognac</v>
      </c>
      <c r="O3155" t="str">
        <v>Louis XIII</v>
      </c>
      <c r="P3155" t="str">
        <v>LOX</v>
      </c>
      <c r="Q3155" t="str">
        <v>Louis XIII Cognac (CNY)</v>
      </c>
      <c r="R3155" t="str">
        <v>700ml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</row>
    <row r="3156" spans="11:30" x14ac:dyDescent="0.3">
      <c r="K3156" s="287">
        <v>9</v>
      </c>
      <c r="L3156" t="str">
        <v>27-24CNY-07002838</v>
      </c>
      <c r="M3156" t="str">
        <v>Remy Cointreau</v>
      </c>
      <c r="N3156" t="str">
        <v>Cognac</v>
      </c>
      <c r="O3156" t="str">
        <v>Louis XIII</v>
      </c>
      <c r="P3156" t="str">
        <v>LOX</v>
      </c>
      <c r="Q3156" t="str">
        <v>Louis XIII Cognac (CNY24)</v>
      </c>
      <c r="R3156" t="str">
        <v>700ml</v>
      </c>
      <c r="S3156">
        <v>1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</row>
    <row r="3157" spans="11:30" x14ac:dyDescent="0.3">
      <c r="K3157" s="287">
        <v>9</v>
      </c>
      <c r="L3157" t="str">
        <v>27-26CNY-07000401</v>
      </c>
      <c r="M3157" t="str">
        <v>Remy Cointreau</v>
      </c>
      <c r="N3157" t="str">
        <v>Cognac</v>
      </c>
      <c r="O3157" t="str">
        <v>Louis XIII</v>
      </c>
      <c r="P3157" t="str">
        <v>LOX</v>
      </c>
      <c r="Q3157" t="str">
        <v>Louis XIII Cognac (CNY26)</v>
      </c>
      <c r="R3157" t="str">
        <v>700ml</v>
      </c>
      <c r="S3157">
        <v>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</row>
    <row r="3158" spans="11:30" x14ac:dyDescent="0.3">
      <c r="K3158" s="287">
        <v>9</v>
      </c>
      <c r="L3158" t="str">
        <v>27-SPBRA-07001107</v>
      </c>
      <c r="M3158" t="str">
        <v>Remy Cointreau</v>
      </c>
      <c r="N3158" t="str">
        <v>Cognac</v>
      </c>
      <c r="O3158" t="str">
        <v>Louis XIII</v>
      </c>
      <c r="P3158" t="str">
        <v>LOX</v>
      </c>
      <c r="Q3158" t="str">
        <v>Louis XIII Cognac (TC II)</v>
      </c>
      <c r="R3158" t="str">
        <v>700ml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</row>
    <row r="3159" spans="11:30" x14ac:dyDescent="0.3">
      <c r="K3159" s="287">
        <v>9</v>
      </c>
      <c r="L3159" t="str">
        <v>28-SPWHI-07000823</v>
      </c>
      <c r="M3159" t="str">
        <v>Remy Cointreau</v>
      </c>
      <c r="N3159" t="str">
        <v>Whisky</v>
      </c>
      <c r="O3159" t="str">
        <v>Bruichladdich</v>
      </c>
      <c r="P3159" t="str">
        <v>BLD</v>
      </c>
      <c r="Q3159" t="str">
        <v>Bruichladdich Octomore</v>
      </c>
      <c r="R3159" t="str">
        <v>700ml</v>
      </c>
      <c r="S3159">
        <v>6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</row>
    <row r="3160" spans="11:30" x14ac:dyDescent="0.3">
      <c r="K3160" s="287">
        <v>9</v>
      </c>
      <c r="L3160" t="str">
        <v>29-SPGIN-07006351</v>
      </c>
      <c r="M3160" t="str">
        <v>Remy Cointreau</v>
      </c>
      <c r="N3160" t="str">
        <v>Gin</v>
      </c>
      <c r="O3160" t="str">
        <v>Botanist</v>
      </c>
      <c r="P3160" t="str">
        <v>BOT</v>
      </c>
      <c r="Q3160" t="str">
        <v>The Botanist Islay Dry Gin (Gift Box)</v>
      </c>
      <c r="R3160" t="str">
        <v>700ml</v>
      </c>
      <c r="S3160">
        <v>4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</row>
    <row r="3161" spans="11:30" x14ac:dyDescent="0.3">
      <c r="K3161" s="287">
        <v>9</v>
      </c>
      <c r="L3161" t="str">
        <v>31-SPMIX-1450PACK</v>
      </c>
      <c r="M3161" t="str">
        <v>Campari</v>
      </c>
      <c r="N3161" t="str">
        <v>Liqueur</v>
      </c>
      <c r="O3161" t="str">
        <v>Aperol/Cinzano</v>
      </c>
      <c r="P3161" t="str">
        <v/>
      </c>
      <c r="Q3161" t="str">
        <v>Aperol + Cinzano Prosecco</v>
      </c>
      <c r="R3161" t="str">
        <v>1450ml</v>
      </c>
      <c r="S3161">
        <v>3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</row>
    <row r="3162" spans="11:30" x14ac:dyDescent="0.3">
      <c r="K3162" s="287">
        <v>9</v>
      </c>
      <c r="L3162" t="str">
        <v>31-SPPAC-07000575</v>
      </c>
      <c r="M3162" t="str">
        <v>Campari</v>
      </c>
      <c r="N3162" t="str">
        <v>Liqueur</v>
      </c>
      <c r="O3162" t="str">
        <v>Aperol</v>
      </c>
      <c r="P3162" t="str">
        <v>APR</v>
      </c>
      <c r="Q3162" t="str">
        <v>Aperol Glass Set</v>
      </c>
      <c r="R3162" t="str">
        <v>700ml</v>
      </c>
      <c r="S3162">
        <v>5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</row>
    <row r="3163" spans="11:30" x14ac:dyDescent="0.3">
      <c r="K3163" s="287">
        <v>9</v>
      </c>
      <c r="L3163" t="str">
        <v>32-06LIQ-05001051</v>
      </c>
      <c r="M3163" t="str">
        <v>Campari</v>
      </c>
      <c r="N3163" t="str">
        <v>Liqueur</v>
      </c>
      <c r="O3163" t="str">
        <v>Campari</v>
      </c>
      <c r="P3163" t="str">
        <v>CAM</v>
      </c>
      <c r="Q3163" t="str">
        <v>Campari Negroni Liqueur</v>
      </c>
      <c r="R3163" t="str">
        <v>500ml</v>
      </c>
      <c r="S3163">
        <v>6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</row>
    <row r="3164" spans="11:30" x14ac:dyDescent="0.3">
      <c r="K3164" s="287">
        <v>9</v>
      </c>
      <c r="L3164" t="str">
        <v>32-06LIQ-07501402</v>
      </c>
      <c r="M3164" t="str">
        <v>Campari</v>
      </c>
      <c r="N3164" t="str">
        <v>Liqueur</v>
      </c>
      <c r="O3164" t="str">
        <v>Campari</v>
      </c>
      <c r="P3164" t="str">
        <v>CAM</v>
      </c>
      <c r="Q3164" t="str">
        <v>Campari Bitter 750 ml</v>
      </c>
      <c r="R3164" t="str">
        <v>750ml</v>
      </c>
      <c r="S3164">
        <v>6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</row>
    <row r="3165" spans="11:30" x14ac:dyDescent="0.3">
      <c r="K3165" s="287">
        <v>9</v>
      </c>
      <c r="L3165" t="str">
        <v>32-SPPAC-07509002</v>
      </c>
      <c r="M3165" t="str">
        <v>Campari</v>
      </c>
      <c r="N3165" t="str">
        <v>Liqueur</v>
      </c>
      <c r="O3165" t="str">
        <v>Campari</v>
      </c>
      <c r="P3165" t="str">
        <v>CAM</v>
      </c>
      <c r="Q3165" t="str">
        <v>Campari Negroni Set</v>
      </c>
      <c r="R3165" t="str">
        <v>2250ml</v>
      </c>
      <c r="S3165">
        <v>4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</row>
    <row r="3166" spans="11:30" x14ac:dyDescent="0.3">
      <c r="K3166" s="287">
        <v>9</v>
      </c>
      <c r="L3166" t="str">
        <v>33-SPGIN-07502000</v>
      </c>
      <c r="M3166" t="str">
        <v>Campari</v>
      </c>
      <c r="N3166" t="str">
        <v>Gin</v>
      </c>
      <c r="O3166" t="str">
        <v>Bulldog</v>
      </c>
      <c r="P3166" t="str">
        <v>BUL</v>
      </c>
      <c r="Q3166" t="str">
        <v>Bulldog London Dry Gin 750 ml</v>
      </c>
      <c r="R3166" t="str">
        <v>750ml</v>
      </c>
      <c r="S3166">
        <v>6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</row>
    <row r="3167" spans="11:30" x14ac:dyDescent="0.3">
      <c r="K3167" s="287">
        <v>9</v>
      </c>
      <c r="L3167" t="str">
        <v>33-SPPAC-07506102</v>
      </c>
      <c r="M3167" t="str">
        <v>Campari</v>
      </c>
      <c r="N3167" t="str">
        <v>Gin</v>
      </c>
      <c r="O3167" t="str">
        <v>Bulldog</v>
      </c>
      <c r="P3167" t="str">
        <v>BUL</v>
      </c>
      <c r="Q3167" t="str">
        <v>Bulldog Gin Glass Set</v>
      </c>
      <c r="R3167" t="str">
        <v>750ml</v>
      </c>
      <c r="S3167">
        <v>6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</row>
    <row r="3168" spans="11:30" x14ac:dyDescent="0.3">
      <c r="K3168" s="287">
        <v>9</v>
      </c>
      <c r="L3168" t="str">
        <v>34-12VOD-01808261</v>
      </c>
      <c r="M3168" t="str">
        <v>Campari</v>
      </c>
      <c r="N3168" t="str">
        <v>Vodka</v>
      </c>
      <c r="O3168" t="str">
        <v>Skyy</v>
      </c>
      <c r="P3168" t="str">
        <v>SKY</v>
      </c>
      <c r="Q3168" t="str">
        <v>Skyy Vodka 180 ml (P12)</v>
      </c>
      <c r="R3168" t="str">
        <v>180ml</v>
      </c>
      <c r="S3168">
        <v>12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</row>
    <row r="3169" spans="11:30" x14ac:dyDescent="0.3">
      <c r="K3169" s="287">
        <v>9</v>
      </c>
      <c r="L3169" t="str">
        <v>34-SPVOD-07007004</v>
      </c>
      <c r="M3169" t="str">
        <v>Campari</v>
      </c>
      <c r="N3169" t="str">
        <v>Vodka</v>
      </c>
      <c r="O3169" t="str">
        <v>Skyy</v>
      </c>
      <c r="P3169" t="str">
        <v>SKY</v>
      </c>
      <c r="Q3169" t="str">
        <v>Skyy Vodka</v>
      </c>
      <c r="R3169" t="str">
        <v>700ml</v>
      </c>
      <c r="S3169">
        <v>12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</row>
    <row r="3170" spans="11:30" x14ac:dyDescent="0.3">
      <c r="K3170" s="287">
        <v>9</v>
      </c>
      <c r="L3170" t="str">
        <v>37-SPWHI-07002834</v>
      </c>
      <c r="M3170" t="str">
        <v>Campari</v>
      </c>
      <c r="N3170" t="str">
        <v>Whisky</v>
      </c>
      <c r="O3170" t="str">
        <v>Wild Turkey</v>
      </c>
      <c r="P3170" t="str">
        <v>WTK</v>
      </c>
      <c r="Q3170" t="str">
        <v>Wild Turkey Rye Whiskey 700ml</v>
      </c>
      <c r="R3170" t="str">
        <v>700ml</v>
      </c>
      <c r="S3170">
        <v>12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</row>
    <row r="3171" spans="11:30" x14ac:dyDescent="0.3">
      <c r="K3171" s="287">
        <v>9</v>
      </c>
      <c r="L3171" t="str">
        <v>40-SPRUM-07501400</v>
      </c>
      <c r="M3171" t="str">
        <v>Campari</v>
      </c>
      <c r="N3171" t="str">
        <v>Rum</v>
      </c>
      <c r="O3171" t="str">
        <v>Appleton</v>
      </c>
      <c r="P3171" t="str">
        <v>APT</v>
      </c>
      <c r="Q3171" t="str">
        <v>Appleton Estate Rare Blend 12 Years</v>
      </c>
      <c r="R3171" t="str">
        <v>750ml</v>
      </c>
      <c r="S3171">
        <v>12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</row>
    <row r="3172" spans="11:30" x14ac:dyDescent="0.3">
      <c r="K3172" s="287">
        <v>9</v>
      </c>
      <c r="L3172" t="str">
        <v>46-ABRGP-07000051</v>
      </c>
      <c r="M3172" t="str">
        <v>Campari</v>
      </c>
      <c r="N3172" t="str">
        <v>Whisky</v>
      </c>
      <c r="O3172" t="str">
        <v>Glen Grant</v>
      </c>
      <c r="P3172" t="str">
        <v>GGT</v>
      </c>
      <c r="Q3172" t="str">
        <v>Glen Grant Single Malt Scotch Whisky Arboralis (Gift Pack)</v>
      </c>
      <c r="R3172" t="str">
        <v>700ml</v>
      </c>
      <c r="S3172">
        <v>6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</row>
    <row r="3173" spans="11:30" x14ac:dyDescent="0.3">
      <c r="K3173" s="287">
        <v>9</v>
      </c>
      <c r="L3173" t="str">
        <v>51-WISPA-07505015</v>
      </c>
      <c r="M3173" t="str">
        <v>Luc Belaire</v>
      </c>
      <c r="N3173" t="str">
        <v>Sparkling Wine</v>
      </c>
      <c r="O3173" t="str">
        <v>Luc Belaire</v>
      </c>
      <c r="P3173" t="str">
        <v>LUC</v>
      </c>
      <c r="Q3173" t="str">
        <v>Luc Belaire Rare Luxe</v>
      </c>
      <c r="R3173" t="str">
        <v>750ml</v>
      </c>
      <c r="S3173">
        <v>6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</row>
    <row r="3174" spans="11:30" x14ac:dyDescent="0.3">
      <c r="K3174" s="287">
        <v>9</v>
      </c>
      <c r="L3174" t="str">
        <v>51-WISPA-07505572</v>
      </c>
      <c r="M3174" t="str">
        <v>Luc Belaire</v>
      </c>
      <c r="N3174" t="str">
        <v>Sparkling Wine</v>
      </c>
      <c r="O3174" t="str">
        <v>Luc Belaire</v>
      </c>
      <c r="P3174" t="str">
        <v>LUC</v>
      </c>
      <c r="Q3174" t="str">
        <v>Luc Belaire Rare Luxe - Fantome</v>
      </c>
      <c r="R3174" t="str">
        <v>750ml</v>
      </c>
      <c r="S3174">
        <v>6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</row>
    <row r="3175" spans="11:30" x14ac:dyDescent="0.3">
      <c r="K3175" s="287">
        <v>9</v>
      </c>
      <c r="L3175" t="str">
        <v>51-WISPA-07505602</v>
      </c>
      <c r="M3175" t="str">
        <v>Luc Belaire</v>
      </c>
      <c r="N3175" t="str">
        <v>Sparkling Wine</v>
      </c>
      <c r="O3175" t="str">
        <v>Luc Belaire</v>
      </c>
      <c r="P3175" t="str">
        <v>LUC</v>
      </c>
      <c r="Q3175" t="str">
        <v>Luc Belaire Rare Rose - Fantome</v>
      </c>
      <c r="R3175" t="str">
        <v>750ml</v>
      </c>
      <c r="S3175">
        <v>6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</row>
    <row r="3176" spans="11:30" x14ac:dyDescent="0.3">
      <c r="K3176" s="287">
        <v>9</v>
      </c>
      <c r="L3176" t="str">
        <v>51-WISPA-07505909</v>
      </c>
      <c r="M3176" t="str">
        <v>Luc Belaire</v>
      </c>
      <c r="N3176" t="str">
        <v>Sparkling Wine</v>
      </c>
      <c r="O3176" t="str">
        <v>Luc Belaire</v>
      </c>
      <c r="P3176" t="str">
        <v>LUC</v>
      </c>
      <c r="Q3176" t="str">
        <v>Luc Belaire Rare Rose</v>
      </c>
      <c r="R3176" t="str">
        <v>750ml</v>
      </c>
      <c r="S3176">
        <v>6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</row>
    <row r="3177" spans="11:30" x14ac:dyDescent="0.3">
      <c r="K3177" s="287">
        <v>9</v>
      </c>
      <c r="L3177" t="str">
        <v>51-WISPA-15005619</v>
      </c>
      <c r="M3177" t="str">
        <v>Luc Belaire</v>
      </c>
      <c r="N3177" t="str">
        <v>Sparkling Wine</v>
      </c>
      <c r="O3177" t="str">
        <v>Luc Belaire</v>
      </c>
      <c r="P3177" t="str">
        <v>LUC</v>
      </c>
      <c r="Q3177" t="str">
        <v>Luc Belaire Rare Rose 1.5 L - Fantome</v>
      </c>
      <c r="R3177" t="str">
        <v>1500ml</v>
      </c>
      <c r="S3177">
        <v>3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</row>
    <row r="3178" spans="11:30" x14ac:dyDescent="0.3">
      <c r="K3178" s="287">
        <v>9</v>
      </c>
      <c r="L3178" t="str">
        <v>52-WISPA-07500750</v>
      </c>
      <c r="M3178" t="str">
        <v>Pommery</v>
      </c>
      <c r="N3178" t="str">
        <v>Champagne</v>
      </c>
      <c r="O3178" t="str">
        <v>Pommery</v>
      </c>
      <c r="P3178" t="str">
        <v>POM</v>
      </c>
      <c r="Q3178" t="str">
        <v>Champagne Pommery Brut Rose Royal (GB)</v>
      </c>
      <c r="R3178" t="str">
        <v>750ml</v>
      </c>
      <c r="S3178">
        <v>6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</row>
    <row r="3179" spans="11:30" x14ac:dyDescent="0.3">
      <c r="K3179" s="287">
        <v>9</v>
      </c>
      <c r="L3179" t="str">
        <v>52-WISPA-07500925</v>
      </c>
      <c r="M3179" t="str">
        <v>Pommery</v>
      </c>
      <c r="N3179" t="str">
        <v>Champagne</v>
      </c>
      <c r="O3179" t="str">
        <v>Pommery</v>
      </c>
      <c r="P3179" t="str">
        <v>POM</v>
      </c>
      <c r="Q3179" t="str">
        <v>Champagne Pommery Royal Blue Sky (GB)</v>
      </c>
      <c r="R3179" t="str">
        <v>750ml</v>
      </c>
      <c r="S3179">
        <v>6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</row>
    <row r="3180" spans="11:30" x14ac:dyDescent="0.3">
      <c r="K3180" s="287">
        <v>9</v>
      </c>
      <c r="L3180" t="str">
        <v>52-WISPA-07502006</v>
      </c>
      <c r="M3180" t="str">
        <v>Pommery</v>
      </c>
      <c r="N3180" t="str">
        <v>Champagne</v>
      </c>
      <c r="O3180" t="str">
        <v>Pommery</v>
      </c>
      <c r="P3180" t="str">
        <v>POM</v>
      </c>
      <c r="Q3180" t="str">
        <v>Pommery Cuvee Louise Champagne (2006)</v>
      </c>
      <c r="R3180" t="str">
        <v>750ml</v>
      </c>
      <c r="S3180">
        <v>6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</row>
    <row r="3181" spans="11:30" x14ac:dyDescent="0.3">
      <c r="K3181" s="287">
        <v>9</v>
      </c>
      <c r="L3181" t="str">
        <v>52-WISPA-07507772</v>
      </c>
      <c r="M3181" t="str">
        <v>Pommery</v>
      </c>
      <c r="N3181" t="str">
        <v>Champagne</v>
      </c>
      <c r="O3181" t="str">
        <v>Pommery</v>
      </c>
      <c r="P3181" t="str">
        <v>POM</v>
      </c>
      <c r="Q3181" t="str">
        <v>Champagne Pommery Apanage Brut (1874)</v>
      </c>
      <c r="R3181" t="str">
        <v>750ml</v>
      </c>
      <c r="S3181">
        <v>6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</row>
    <row r="3182" spans="11:30" x14ac:dyDescent="0.3">
      <c r="K3182" s="287">
        <v>9</v>
      </c>
      <c r="L3182" t="str">
        <v>64-SPLIQ-02000983</v>
      </c>
      <c r="M3182" t="str">
        <v>Laiba</v>
      </c>
      <c r="N3182" t="str">
        <v>Liqueur</v>
      </c>
      <c r="O3182" t="str">
        <v>Laiba</v>
      </c>
      <c r="P3182" t="str">
        <v>LAI</v>
      </c>
      <c r="Q3182" t="str">
        <v>Laiba Passion De-Light</v>
      </c>
      <c r="R3182" t="str">
        <v>200ml</v>
      </c>
      <c r="S3182">
        <v>12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</row>
    <row r="3183" spans="11:30" x14ac:dyDescent="0.3">
      <c r="K3183" s="287">
        <v>9</v>
      </c>
      <c r="L3183" t="str">
        <v>64-SPLIQ-02000990</v>
      </c>
      <c r="M3183" t="str">
        <v>Laiba</v>
      </c>
      <c r="N3183" t="str">
        <v>Liqueur</v>
      </c>
      <c r="O3183" t="str">
        <v>Laiba</v>
      </c>
      <c r="P3183" t="str">
        <v>LAI</v>
      </c>
      <c r="Q3183" t="str">
        <v>Laiba In Love With Rosemary</v>
      </c>
      <c r="R3183" t="str">
        <v>200ml</v>
      </c>
      <c r="S3183">
        <v>12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</row>
    <row r="3184" spans="11:30" x14ac:dyDescent="0.3">
      <c r="K3184" s="287">
        <v>9</v>
      </c>
      <c r="L3184" t="str">
        <v>64-SPLIQ-02001003</v>
      </c>
      <c r="M3184" t="str">
        <v>Laiba</v>
      </c>
      <c r="N3184" t="str">
        <v>Liqueur</v>
      </c>
      <c r="O3184" t="str">
        <v>Laiba</v>
      </c>
      <c r="P3184" t="str">
        <v>LAI</v>
      </c>
      <c r="Q3184" t="str">
        <v>Laiba Sour</v>
      </c>
      <c r="R3184" t="str">
        <v>200ml</v>
      </c>
      <c r="S3184">
        <v>12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</row>
    <row r="3185" spans="11:30" x14ac:dyDescent="0.3">
      <c r="K3185" s="287">
        <v>9</v>
      </c>
      <c r="L3185" t="str">
        <v>64-SPLIQ-02001010</v>
      </c>
      <c r="M3185" t="str">
        <v>Laiba</v>
      </c>
      <c r="N3185" t="str">
        <v>Liqueur</v>
      </c>
      <c r="O3185" t="str">
        <v>Laiba</v>
      </c>
      <c r="P3185" t="str">
        <v>LAI</v>
      </c>
      <c r="Q3185" t="str">
        <v>Laiba I Am Coconuts</v>
      </c>
      <c r="R3185" t="str">
        <v>200ml</v>
      </c>
      <c r="S3185">
        <v>12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</row>
    <row r="3186" spans="11:30" x14ac:dyDescent="0.3">
      <c r="K3186" s="287">
        <v>9</v>
      </c>
      <c r="L3186" t="str">
        <v>64-SPLIQ-02001027</v>
      </c>
      <c r="M3186" t="str">
        <v>Laiba</v>
      </c>
      <c r="N3186" t="str">
        <v>Liqueur</v>
      </c>
      <c r="O3186" t="str">
        <v>Laiba</v>
      </c>
      <c r="P3186" t="str">
        <v>LAI</v>
      </c>
      <c r="Q3186" t="str">
        <v>Laiba Cold Brew Martini</v>
      </c>
      <c r="R3186" t="str">
        <v>200ml</v>
      </c>
      <c r="S3186">
        <v>12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</row>
    <row r="3187" spans="11:30" x14ac:dyDescent="0.3">
      <c r="K3187" s="287">
        <v>9</v>
      </c>
      <c r="L3187" t="str">
        <v>64-SPLIQ-02001034</v>
      </c>
      <c r="M3187" t="str">
        <v>Laiba</v>
      </c>
      <c r="N3187" t="str">
        <v>Liqueur</v>
      </c>
      <c r="O3187" t="str">
        <v>Laiba</v>
      </c>
      <c r="P3187" t="str">
        <v>LAI</v>
      </c>
      <c r="Q3187" t="str">
        <v>Laiba Earl 'S Old Fashioned</v>
      </c>
      <c r="R3187" t="str">
        <v>200ml</v>
      </c>
      <c r="S3187">
        <v>12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</row>
    <row r="3188" spans="11:30" x14ac:dyDescent="0.3">
      <c r="K3188" s="287">
        <v>9</v>
      </c>
      <c r="L3188" t="str">
        <v>64-SPLIQ-02001041</v>
      </c>
      <c r="M3188" t="str">
        <v>Laiba</v>
      </c>
      <c r="N3188" t="str">
        <v>Liqueur</v>
      </c>
      <c r="O3188" t="str">
        <v>Laiba</v>
      </c>
      <c r="P3188" t="str">
        <v>LAI</v>
      </c>
      <c r="Q3188" t="str">
        <v>Laiba Twisted Negroni</v>
      </c>
      <c r="R3188" t="str">
        <v>200ml</v>
      </c>
      <c r="S3188">
        <v>12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</row>
    <row r="3189" spans="11:30" x14ac:dyDescent="0.3">
      <c r="K3189" s="287">
        <v>10</v>
      </c>
      <c r="L3189" t="str" cm="1">
        <f t="array" ref="L3189:AD3541">'10'!B13:T365</f>
        <v>04-SPWHI-07007491</v>
      </c>
      <c r="M3189" t="str">
        <v>TEG</v>
      </c>
      <c r="N3189" t="str">
        <v>Single Malt Scotch</v>
      </c>
      <c r="O3189" t="str">
        <v>The Macallan</v>
      </c>
      <c r="P3189" t="str">
        <v>MAC</v>
      </c>
      <c r="Q3189" t="str">
        <v>The Macallan Sherry Oak 12YO</v>
      </c>
      <c r="R3189" t="str">
        <v>700ml</v>
      </c>
      <c r="S3189">
        <v>12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</row>
    <row r="3190" spans="11:30" x14ac:dyDescent="0.3">
      <c r="K3190" s="287">
        <v>10</v>
      </c>
      <c r="L3190" t="str">
        <v>04-SPWHI-07017065</v>
      </c>
      <c r="M3190" t="str">
        <v>TEG</v>
      </c>
      <c r="N3190" t="str">
        <v>Single Malt Scotch</v>
      </c>
      <c r="O3190" t="str">
        <v>The Macallan</v>
      </c>
      <c r="P3190" t="str">
        <v>MAC</v>
      </c>
      <c r="Q3190" t="str">
        <v>The Macallan Sherry Oak 18YO</v>
      </c>
      <c r="R3190" t="str">
        <v>700ml</v>
      </c>
      <c r="S3190">
        <v>6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</row>
    <row r="3191" spans="11:30" x14ac:dyDescent="0.3">
      <c r="K3191" s="287">
        <v>10</v>
      </c>
      <c r="L3191" t="str">
        <v>04-SPWHI-07006031</v>
      </c>
      <c r="M3191" t="str">
        <v>TEG</v>
      </c>
      <c r="N3191" t="str">
        <v>Single Malt Scotch</v>
      </c>
      <c r="O3191" t="str">
        <v>The Macallan</v>
      </c>
      <c r="P3191" t="str">
        <v>MAC</v>
      </c>
      <c r="Q3191" t="str">
        <v>The Macallan Sherry Oak 25YO</v>
      </c>
      <c r="R3191" t="str">
        <v>700ml</v>
      </c>
      <c r="S3191">
        <v>3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</row>
    <row r="3192" spans="11:30" x14ac:dyDescent="0.3">
      <c r="K3192" s="287">
        <v>10</v>
      </c>
      <c r="L3192" t="str">
        <v>04-SPWHI-07006048</v>
      </c>
      <c r="M3192" t="str">
        <v>TEG</v>
      </c>
      <c r="N3192" t="str">
        <v>Single Malt Scotch</v>
      </c>
      <c r="O3192" t="str">
        <v>The Macallan</v>
      </c>
      <c r="P3192" t="str">
        <v>MAC</v>
      </c>
      <c r="Q3192" t="str">
        <v>The Macallan Sherry Oak 30YO</v>
      </c>
      <c r="R3192" t="str">
        <v>700ml</v>
      </c>
      <c r="S3192">
        <v>3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</row>
    <row r="3193" spans="11:30" x14ac:dyDescent="0.3">
      <c r="K3193" s="287">
        <v>10</v>
      </c>
      <c r="L3193" t="str">
        <v>04-SPWHI-07003009</v>
      </c>
      <c r="M3193" t="str">
        <v>TEG</v>
      </c>
      <c r="N3193" t="str">
        <v>Single Malt Scotch</v>
      </c>
      <c r="O3193" t="str">
        <v>The Macallan</v>
      </c>
      <c r="P3193" t="str">
        <v>MAC</v>
      </c>
      <c r="Q3193" t="str">
        <v>The Macallan Double Cask 12YO</v>
      </c>
      <c r="R3193" t="str">
        <v>700ml</v>
      </c>
      <c r="S3193">
        <v>12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</row>
    <row r="3194" spans="11:30" x14ac:dyDescent="0.3">
      <c r="K3194" s="287">
        <v>10</v>
      </c>
      <c r="L3194" t="str">
        <v>04-SPWHI-07007700</v>
      </c>
      <c r="M3194" t="str">
        <v>TEG</v>
      </c>
      <c r="N3194" t="str">
        <v>Single Malt Scotch</v>
      </c>
      <c r="O3194" t="str">
        <v>The Macallan</v>
      </c>
      <c r="P3194" t="str">
        <v>MAC</v>
      </c>
      <c r="Q3194" t="str">
        <v>The Macallan Double Cask 15YO</v>
      </c>
      <c r="R3194" t="str">
        <v>700ml</v>
      </c>
      <c r="S3194">
        <v>6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</row>
    <row r="3195" spans="11:30" x14ac:dyDescent="0.3">
      <c r="K3195" s="287">
        <v>10</v>
      </c>
      <c r="L3195" t="str">
        <v>04-SPWHI-07009254</v>
      </c>
      <c r="M3195" t="str">
        <v>TEG</v>
      </c>
      <c r="N3195" t="str">
        <v>Single Malt Scotch</v>
      </c>
      <c r="O3195" t="str">
        <v>The Macallan</v>
      </c>
      <c r="P3195" t="str">
        <v>MAC</v>
      </c>
      <c r="Q3195" t="str">
        <v>The Macallan Double Cask 18YO</v>
      </c>
      <c r="R3195" t="str">
        <v>700ml</v>
      </c>
      <c r="S3195">
        <v>6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</row>
    <row r="3196" spans="11:30" x14ac:dyDescent="0.3">
      <c r="K3196" s="287">
        <v>10</v>
      </c>
      <c r="L3196" t="str">
        <v>04-SPWHI-07000311</v>
      </c>
      <c r="M3196" t="str">
        <v>TEG</v>
      </c>
      <c r="N3196" t="str">
        <v>Single Malt Scotch</v>
      </c>
      <c r="O3196" t="str">
        <v>The Macallan</v>
      </c>
      <c r="P3196" t="str">
        <v>MAC</v>
      </c>
      <c r="Q3196" t="str">
        <v>The Macallan Double Cask 30YO</v>
      </c>
      <c r="R3196" t="str">
        <v>700ml</v>
      </c>
      <c r="S3196">
        <v>3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</row>
    <row r="3197" spans="11:30" x14ac:dyDescent="0.3">
      <c r="K3197" s="287">
        <v>10</v>
      </c>
      <c r="L3197" t="str">
        <v>04-SPWHI-07000796</v>
      </c>
      <c r="M3197" t="str">
        <v>TEG</v>
      </c>
      <c r="N3197" t="str">
        <v>Single Malt Scotch</v>
      </c>
      <c r="O3197" t="str">
        <v>The Macallan</v>
      </c>
      <c r="P3197" t="str">
        <v>MAC</v>
      </c>
      <c r="Q3197" t="str">
        <v>The Macallan Triple Cask 12YO</v>
      </c>
      <c r="R3197" t="str">
        <v>700ml</v>
      </c>
      <c r="S3197">
        <v>12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</row>
    <row r="3198" spans="11:30" x14ac:dyDescent="0.3">
      <c r="K3198" s="287">
        <v>10</v>
      </c>
      <c r="L3198" t="str">
        <v>04-24HMN-07002650</v>
      </c>
      <c r="M3198" t="str">
        <v>TEG</v>
      </c>
      <c r="N3198" t="str">
        <v>Single Malt Scotch</v>
      </c>
      <c r="O3198" t="str">
        <v>The Macallan</v>
      </c>
      <c r="P3198" t="str">
        <v>MAC</v>
      </c>
      <c r="Q3198" t="str">
        <v>The Macallan Harmony Vibrant Oak</v>
      </c>
      <c r="R3198" t="str">
        <v>700ml</v>
      </c>
      <c r="S3198">
        <v>6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</row>
    <row r="3199" spans="11:30" x14ac:dyDescent="0.3">
      <c r="K3199" s="287">
        <v>10</v>
      </c>
      <c r="L3199" t="str">
        <v>04-23WHI-07002322</v>
      </c>
      <c r="M3199" t="str">
        <v>TEG</v>
      </c>
      <c r="N3199" t="str">
        <v>Single Malt Scotch</v>
      </c>
      <c r="O3199" t="str">
        <v>The Macallan</v>
      </c>
      <c r="P3199" t="str">
        <v>MAC</v>
      </c>
      <c r="Q3199" t="str">
        <v>The Macallan Harmony Collection Amber Meadow</v>
      </c>
      <c r="R3199" t="str">
        <v>700ml</v>
      </c>
      <c r="S3199">
        <v>12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</row>
    <row r="3200" spans="11:30" x14ac:dyDescent="0.3">
      <c r="K3200" s="287">
        <v>10</v>
      </c>
      <c r="L3200" t="str">
        <v>04-SPWHI-07000557</v>
      </c>
      <c r="M3200" t="str">
        <v>TEG</v>
      </c>
      <c r="N3200" t="str">
        <v>Single Malt Scotch</v>
      </c>
      <c r="O3200" t="str">
        <v>The Macallan</v>
      </c>
      <c r="P3200" t="str">
        <v>MAC</v>
      </c>
      <c r="Q3200" t="str">
        <v>The Macallan Harmony Collection</v>
      </c>
      <c r="R3200" t="str">
        <v>700ml</v>
      </c>
      <c r="S3200">
        <v>6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</row>
    <row r="3201" spans="11:30" x14ac:dyDescent="0.3">
      <c r="K3201" s="287">
        <v>10</v>
      </c>
      <c r="L3201" t="str">
        <v>04-SPWHI-07001226</v>
      </c>
      <c r="M3201" t="str">
        <v>TEG</v>
      </c>
      <c r="N3201" t="str">
        <v>Single Malt Scotch</v>
      </c>
      <c r="O3201" t="str">
        <v>The Macallan</v>
      </c>
      <c r="P3201" t="str">
        <v>MAC</v>
      </c>
      <c r="Q3201" t="str">
        <v>The Macallan Harmony Collection Intense Arabica</v>
      </c>
      <c r="R3201" t="str">
        <v>700ml</v>
      </c>
      <c r="S3201">
        <v>6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</row>
    <row r="3202" spans="11:30" x14ac:dyDescent="0.3">
      <c r="K3202" s="287">
        <v>10</v>
      </c>
      <c r="L3202" t="str">
        <v>04-25HMN-07002971</v>
      </c>
      <c r="M3202" t="str">
        <v>TEG</v>
      </c>
      <c r="N3202" t="str">
        <v>Single Malt Scotch</v>
      </c>
      <c r="O3202" t="str">
        <v>The Macallan</v>
      </c>
      <c r="P3202" t="str">
        <v>MAC</v>
      </c>
      <c r="Q3202" t="str">
        <v>The Macallan Harmony Phoenix Honey Whisky</v>
      </c>
      <c r="R3202" t="str">
        <v>700ml</v>
      </c>
      <c r="S3202">
        <v>6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</row>
    <row r="3203" spans="11:30" x14ac:dyDescent="0.3">
      <c r="K3203" s="287">
        <v>10</v>
      </c>
      <c r="L3203" t="str">
        <v>04-SPWHI-07007984</v>
      </c>
      <c r="M3203" t="str">
        <v>TEG</v>
      </c>
      <c r="N3203" t="str">
        <v>Single Malt Scotch</v>
      </c>
      <c r="O3203" t="str">
        <v>The Macallan</v>
      </c>
      <c r="P3203" t="str">
        <v>MAC</v>
      </c>
      <c r="Q3203" t="str">
        <v>The Macallan Rare Cask</v>
      </c>
      <c r="R3203" t="str">
        <v>700ml</v>
      </c>
      <c r="S3203">
        <v>3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</row>
    <row r="3204" spans="11:30" x14ac:dyDescent="0.3">
      <c r="K3204" s="287">
        <v>10</v>
      </c>
      <c r="L3204" t="str">
        <v>04-SPWHI-07001883</v>
      </c>
      <c r="M3204" t="str">
        <v>TEG</v>
      </c>
      <c r="N3204" t="str">
        <v>Single Malt Scotch</v>
      </c>
      <c r="O3204" t="str">
        <v>The Macallan</v>
      </c>
      <c r="P3204" t="str">
        <v>MAC</v>
      </c>
      <c r="Q3204" t="str">
        <v>The Macallan Reflexion</v>
      </c>
      <c r="R3204" t="str">
        <v>700ml</v>
      </c>
      <c r="S3204">
        <v>2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</row>
    <row r="3205" spans="11:30" x14ac:dyDescent="0.3">
      <c r="K3205" s="287">
        <v>10</v>
      </c>
      <c r="L3205" t="str">
        <v>04-SPWHI-07001162</v>
      </c>
      <c r="M3205" t="str">
        <v>TEG</v>
      </c>
      <c r="N3205" t="str">
        <v>Single Malt Scotch</v>
      </c>
      <c r="O3205" t="str">
        <v>The Macallan</v>
      </c>
      <c r="P3205" t="str">
        <v>MAC</v>
      </c>
      <c r="Q3205" t="str">
        <v>The Macallan Classic Cut Whisky</v>
      </c>
      <c r="R3205" t="str">
        <v>700ml</v>
      </c>
      <c r="S3205">
        <v>12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</row>
    <row r="3206" spans="11:30" x14ac:dyDescent="0.3">
      <c r="K3206" s="287">
        <v>10</v>
      </c>
      <c r="L3206" t="str">
        <v>04-SPWHI-07001155</v>
      </c>
      <c r="M3206" t="str">
        <v>TEG</v>
      </c>
      <c r="N3206" t="str">
        <v>Single Malt Scotch</v>
      </c>
      <c r="O3206" t="str">
        <v>The Macallan</v>
      </c>
      <c r="P3206" t="str">
        <v>MAC</v>
      </c>
      <c r="Q3206" t="str">
        <v>The Macallan A Night On Earth Scotch Whisky Y21</v>
      </c>
      <c r="R3206" t="str">
        <v>700ml</v>
      </c>
      <c r="S3206">
        <v>6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</row>
    <row r="3207" spans="11:30" x14ac:dyDescent="0.3">
      <c r="K3207" s="287">
        <v>10</v>
      </c>
      <c r="L3207" t="str">
        <v>04-SPWHI-07001080</v>
      </c>
      <c r="M3207" t="str">
        <v>TEG</v>
      </c>
      <c r="N3207" t="str">
        <v>Single Malt Scotch</v>
      </c>
      <c r="O3207" t="str">
        <v>The Macallan</v>
      </c>
      <c r="P3207" t="str">
        <v>MAC</v>
      </c>
      <c r="Q3207" t="str">
        <v>The Macallan A Night On Earth Scotch Whisky Y22</v>
      </c>
      <c r="R3207" t="str">
        <v>700ml</v>
      </c>
      <c r="S3207">
        <v>6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</row>
    <row r="3208" spans="11:30" x14ac:dyDescent="0.3">
      <c r="K3208" s="287">
        <v>10</v>
      </c>
      <c r="L3208" t="str">
        <v>04-23WHI-07001806</v>
      </c>
      <c r="M3208" t="str">
        <v>TEG</v>
      </c>
      <c r="N3208" t="str">
        <v>Single Malt Scotch</v>
      </c>
      <c r="O3208" t="str">
        <v>The Macallan</v>
      </c>
      <c r="P3208" t="str">
        <v>MAC</v>
      </c>
      <c r="Q3208" t="str">
        <v>The Macallan A Night On Earth Scotch Whisky Y23</v>
      </c>
      <c r="R3208" t="str">
        <v>700ml</v>
      </c>
      <c r="S3208">
        <v>6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</row>
    <row r="3209" spans="11:30" x14ac:dyDescent="0.3">
      <c r="K3209" s="287">
        <v>10</v>
      </c>
      <c r="L3209" t="str">
        <v>04-24NOE-07002766</v>
      </c>
      <c r="M3209" t="str">
        <v>TEG</v>
      </c>
      <c r="N3209" t="str">
        <v>Single Malt Scotch</v>
      </c>
      <c r="O3209" t="str">
        <v>The Macallan</v>
      </c>
      <c r="P3209" t="str">
        <v>MAC</v>
      </c>
      <c r="Q3209" t="str">
        <v>The Macallan A Night On Earth Scotch Whisky Y24</v>
      </c>
      <c r="R3209" t="str">
        <v>700ml</v>
      </c>
      <c r="S3209">
        <v>6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</row>
    <row r="3210" spans="11:30" x14ac:dyDescent="0.3">
      <c r="K3210" s="287">
        <v>10</v>
      </c>
      <c r="L3210" t="str">
        <v>04-25NOE-07003381</v>
      </c>
      <c r="M3210" t="str">
        <v>TEG</v>
      </c>
      <c r="N3210" t="str">
        <v>Single Malt Scotch</v>
      </c>
      <c r="O3210" t="str">
        <v>The Macallan</v>
      </c>
      <c r="P3210" t="str">
        <v>MAC</v>
      </c>
      <c r="Q3210" t="str">
        <v>The Macallan A Night On Earth Scotch Whisky Y25</v>
      </c>
      <c r="R3210" t="str">
        <v>700ml</v>
      </c>
      <c r="S3210">
        <v>6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</row>
    <row r="3211" spans="11:30" x14ac:dyDescent="0.3">
      <c r="K3211" s="287">
        <v>10</v>
      </c>
      <c r="L3211" t="str">
        <v>04-SPWHI-07002919</v>
      </c>
      <c r="M3211" t="str">
        <v>TEG</v>
      </c>
      <c r="N3211" t="str">
        <v>Single Malt Scotch</v>
      </c>
      <c r="O3211" t="str">
        <v>The Macallan</v>
      </c>
      <c r="P3211" t="str">
        <v>MAC</v>
      </c>
      <c r="Q3211" t="str">
        <v>The Macallan Time Space Mastery</v>
      </c>
      <c r="R3211" t="str">
        <v>700ml</v>
      </c>
      <c r="S3211">
        <v>3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</row>
    <row r="3212" spans="11:30" x14ac:dyDescent="0.3">
      <c r="K3212" s="287">
        <v>10</v>
      </c>
      <c r="L3212" t="str">
        <v>04-SPWHI-07001622</v>
      </c>
      <c r="M3212" t="str">
        <v>TEG</v>
      </c>
      <c r="N3212" t="str">
        <v>Single Malt Scotch</v>
      </c>
      <c r="O3212" t="str">
        <v>The Macallan</v>
      </c>
      <c r="P3212" t="str">
        <v>MAC</v>
      </c>
      <c r="Q3212" t="str">
        <v>The Macallan Art is the Flower Whisky</v>
      </c>
      <c r="R3212" t="str">
        <v>700ml</v>
      </c>
      <c r="S3212">
        <v>4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</row>
    <row r="3213" spans="11:30" x14ac:dyDescent="0.3">
      <c r="K3213" s="287">
        <v>10</v>
      </c>
      <c r="L3213" t="str">
        <v>04-SPWHI-07003299</v>
      </c>
      <c r="M3213" t="str">
        <v>TEG</v>
      </c>
      <c r="N3213" t="str">
        <v>Single Malt Scotch</v>
      </c>
      <c r="O3213" t="str">
        <v>The Macallan</v>
      </c>
      <c r="P3213" t="str">
        <v>MAC</v>
      </c>
      <c r="Q3213" t="str">
        <v>The Macallan Folio 8 Scotch Whisky</v>
      </c>
      <c r="R3213" t="str">
        <v>700ml</v>
      </c>
      <c r="S3213">
        <v>1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</row>
    <row r="3214" spans="11:30" x14ac:dyDescent="0.3">
      <c r="K3214" s="287">
        <v>10</v>
      </c>
      <c r="L3214" t="str">
        <v>04-23MBL-07000168</v>
      </c>
      <c r="M3214" t="str">
        <v>TEG</v>
      </c>
      <c r="N3214" t="str">
        <v>Single Malt Scotch</v>
      </c>
      <c r="O3214" t="str">
        <v>The Macallan</v>
      </c>
      <c r="P3214" t="str">
        <v>MAC</v>
      </c>
      <c r="Q3214" t="str">
        <v>The Macallan M Black Scotch Whisky</v>
      </c>
      <c r="R3214" t="str">
        <v>700ml</v>
      </c>
      <c r="S3214">
        <v>1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</row>
    <row r="3215" spans="11:30" x14ac:dyDescent="0.3">
      <c r="K3215" s="287">
        <v>10</v>
      </c>
      <c r="L3215" t="str">
        <v>04-23MCO-07000175</v>
      </c>
      <c r="M3215" t="str">
        <v>TEG</v>
      </c>
      <c r="N3215" t="str">
        <v>Single Malt Scotch</v>
      </c>
      <c r="O3215" t="str">
        <v>The Macallan</v>
      </c>
      <c r="P3215" t="str">
        <v>MAC</v>
      </c>
      <c r="Q3215" t="str">
        <v>The Macallan M Copper Scotch Whisky</v>
      </c>
      <c r="R3215" t="str">
        <v>700ml</v>
      </c>
      <c r="S3215">
        <v>1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</row>
    <row r="3216" spans="11:30" x14ac:dyDescent="0.3">
      <c r="K3216" s="287">
        <v>10</v>
      </c>
      <c r="L3216" t="str">
        <v>04-SPWHI-07003372</v>
      </c>
      <c r="M3216" t="str">
        <v>TEG</v>
      </c>
      <c r="N3216" t="str">
        <v>Single Malt Scotch</v>
      </c>
      <c r="O3216" t="str">
        <v>The Macallan</v>
      </c>
      <c r="P3216" t="str">
        <v>MAC</v>
      </c>
      <c r="Q3216" t="str">
        <v>The Macallan M Scotch Whisky</v>
      </c>
      <c r="R3216" t="str">
        <v>700ml</v>
      </c>
      <c r="S3216">
        <v>1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</row>
    <row r="3217" spans="11:30" x14ac:dyDescent="0.3">
      <c r="K3217" s="287">
        <v>10</v>
      </c>
      <c r="L3217" t="str">
        <v>11-SPWHI-07003795</v>
      </c>
      <c r="M3217" t="str">
        <v>TEG</v>
      </c>
      <c r="N3217" t="str">
        <v>Single Malt Scotch</v>
      </c>
      <c r="O3217" t="str">
        <v>Highland Park</v>
      </c>
      <c r="P3217" t="str">
        <v>HLP</v>
      </c>
      <c r="Q3217" t="str">
        <v>Highland Park 10YO</v>
      </c>
      <c r="R3217" t="str">
        <v>700ml</v>
      </c>
      <c r="S3217">
        <v>6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</row>
    <row r="3218" spans="11:30" x14ac:dyDescent="0.3">
      <c r="K3218" s="287">
        <v>10</v>
      </c>
      <c r="L3218" t="str">
        <v>11-SPWHI-07000996</v>
      </c>
      <c r="M3218" t="str">
        <v>TEG</v>
      </c>
      <c r="N3218" t="str">
        <v>Single Malt Scotch</v>
      </c>
      <c r="O3218" t="str">
        <v>Highland Park</v>
      </c>
      <c r="P3218" t="str">
        <v>HLP</v>
      </c>
      <c r="Q3218" t="str">
        <v>Highland Park 12YO</v>
      </c>
      <c r="R3218" t="str">
        <v>700ml</v>
      </c>
      <c r="S3218">
        <v>6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</row>
    <row r="3219" spans="11:30" x14ac:dyDescent="0.3">
      <c r="K3219" s="287">
        <v>10</v>
      </c>
      <c r="L3219" t="str">
        <v>11-SPWHI-07000489</v>
      </c>
      <c r="M3219" t="str">
        <v>TEG</v>
      </c>
      <c r="N3219" t="str">
        <v>Single Malt Scotch</v>
      </c>
      <c r="O3219" t="str">
        <v>Highland Park</v>
      </c>
      <c r="P3219" t="str">
        <v>HLP</v>
      </c>
      <c r="Q3219" t="str">
        <v>Highland Park 15YO</v>
      </c>
      <c r="R3219" t="str">
        <v>700ml</v>
      </c>
      <c r="S3219">
        <v>6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</row>
    <row r="3220" spans="11:30" x14ac:dyDescent="0.3">
      <c r="K3220" s="287">
        <v>10</v>
      </c>
      <c r="L3220" t="str">
        <v>11-SPWHI-07005191</v>
      </c>
      <c r="M3220" t="str">
        <v>TEG</v>
      </c>
      <c r="N3220" t="str">
        <v>Single Malt Scotch</v>
      </c>
      <c r="O3220" t="str">
        <v>Highland Park</v>
      </c>
      <c r="P3220" t="str">
        <v>HLP</v>
      </c>
      <c r="Q3220" t="str">
        <v>Highland Park 18YO</v>
      </c>
      <c r="R3220" t="str">
        <v>700ml</v>
      </c>
      <c r="S3220">
        <v>6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</row>
    <row r="3221" spans="11:30" x14ac:dyDescent="0.3">
      <c r="K3221" s="287">
        <v>10</v>
      </c>
      <c r="L3221" t="str">
        <v>11-SPWHI-07008264</v>
      </c>
      <c r="M3221" t="str">
        <v>TEG</v>
      </c>
      <c r="N3221" t="str">
        <v>Single Malt Scotch</v>
      </c>
      <c r="O3221" t="str">
        <v>Highland Park</v>
      </c>
      <c r="P3221" t="str">
        <v>HLP</v>
      </c>
      <c r="Q3221" t="str">
        <v>Highland Park Valfather</v>
      </c>
      <c r="R3221" t="str">
        <v>700ml</v>
      </c>
      <c r="S3221">
        <v>6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</row>
    <row r="3222" spans="11:30" x14ac:dyDescent="0.3">
      <c r="K3222" s="287">
        <v>10</v>
      </c>
      <c r="L3222" t="str">
        <v>11-SPWHI-07006123</v>
      </c>
      <c r="M3222" t="str">
        <v>TEG</v>
      </c>
      <c r="N3222" t="str">
        <v>Single Malt Scotch</v>
      </c>
      <c r="O3222" t="str">
        <v>Highland Park</v>
      </c>
      <c r="P3222" t="str">
        <v>HLP</v>
      </c>
      <c r="Q3222" t="str">
        <v>Highland Park Valknut</v>
      </c>
      <c r="R3222" t="str">
        <v>700ml</v>
      </c>
      <c r="S3222">
        <v>6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</row>
    <row r="3223" spans="11:30" x14ac:dyDescent="0.3">
      <c r="K3223" s="287">
        <v>10</v>
      </c>
      <c r="L3223" t="str">
        <v>12-SPWHI-07005935</v>
      </c>
      <c r="M3223" t="str">
        <v>TEG</v>
      </c>
      <c r="N3223" t="str">
        <v>Single Malt Scotch</v>
      </c>
      <c r="O3223" t="str">
        <v>The Glenrothes</v>
      </c>
      <c r="P3223" t="str">
        <v>TGR</v>
      </c>
      <c r="Q3223" t="str">
        <v>The Glenrothes 12YO</v>
      </c>
      <c r="R3223" t="str">
        <v>700ml</v>
      </c>
      <c r="S3223">
        <v>6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</row>
    <row r="3224" spans="11:30" x14ac:dyDescent="0.3">
      <c r="K3224" s="287">
        <v>10</v>
      </c>
      <c r="L3224" t="str">
        <v>12-SPWHI-07005959</v>
      </c>
      <c r="M3224" t="str">
        <v>TEG</v>
      </c>
      <c r="N3224" t="str">
        <v>Single Malt Scotch</v>
      </c>
      <c r="O3224" t="str">
        <v>The Glenrothes</v>
      </c>
      <c r="P3224" t="str">
        <v>TGR</v>
      </c>
      <c r="Q3224" t="str">
        <v>The Glenrothes 18YO</v>
      </c>
      <c r="R3224" t="str">
        <v>700ml</v>
      </c>
      <c r="S3224">
        <v>6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</row>
    <row r="3225" spans="11:30" x14ac:dyDescent="0.3">
      <c r="K3225" s="287">
        <v>10</v>
      </c>
      <c r="L3225" t="str">
        <v>12-SPWHI-07005966</v>
      </c>
      <c r="M3225" t="str">
        <v>TEG</v>
      </c>
      <c r="N3225" t="str">
        <v>Single Malt Scotch</v>
      </c>
      <c r="O3225" t="str">
        <v>The Glenrothes</v>
      </c>
      <c r="P3225" t="str">
        <v>TGR</v>
      </c>
      <c r="Q3225" t="str">
        <v>The Glenrothes 25YO</v>
      </c>
      <c r="R3225" t="str">
        <v>700ml</v>
      </c>
      <c r="S3225">
        <v>4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</row>
    <row r="3226" spans="11:30" x14ac:dyDescent="0.3">
      <c r="K3226" s="287">
        <v>10</v>
      </c>
      <c r="L3226" t="str">
        <v>12-SPWHI-07005942</v>
      </c>
      <c r="M3226" t="str">
        <v>TEG</v>
      </c>
      <c r="N3226" t="str">
        <v>Single Malt Scotch</v>
      </c>
      <c r="O3226" t="str">
        <v>The Glenrothes</v>
      </c>
      <c r="P3226" t="str">
        <v>TGR</v>
      </c>
      <c r="Q3226" t="str">
        <v>The Glenrothes Makers Cut</v>
      </c>
      <c r="R3226" t="str">
        <v>700ml</v>
      </c>
      <c r="S3226">
        <v>6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</row>
    <row r="3227" spans="11:30" x14ac:dyDescent="0.3">
      <c r="K3227" s="287">
        <v>10</v>
      </c>
      <c r="L3227" t="str">
        <v>12-SPWHI-07000235</v>
      </c>
      <c r="M3227" t="str">
        <v>TEG</v>
      </c>
      <c r="N3227" t="str">
        <v>Single Malt Scotch</v>
      </c>
      <c r="O3227" t="str">
        <v>The Glenrothes</v>
      </c>
      <c r="P3227" t="str">
        <v>TGR</v>
      </c>
      <c r="Q3227" t="str">
        <v>The Glenrothes Vintage Reserve</v>
      </c>
      <c r="R3227" t="str">
        <v>700ml</v>
      </c>
      <c r="S3227">
        <v>6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</row>
    <row r="3228" spans="11:30" x14ac:dyDescent="0.3">
      <c r="K3228" s="287">
        <v>10</v>
      </c>
      <c r="L3228" t="str">
        <v>28-SPWHI-07000329</v>
      </c>
      <c r="M3228" t="str">
        <v>RC</v>
      </c>
      <c r="N3228" t="str">
        <v>Single Malt Scotch</v>
      </c>
      <c r="O3228" t="str">
        <v>Bruichladdich</v>
      </c>
      <c r="P3228" t="str">
        <v>BLD</v>
      </c>
      <c r="Q3228" t="str">
        <v>Bruichladdich Classic Laddie</v>
      </c>
      <c r="R3228" t="str">
        <v>700ml</v>
      </c>
      <c r="S3228">
        <v>6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</row>
    <row r="3229" spans="11:30" x14ac:dyDescent="0.3">
      <c r="K3229" s="287">
        <v>10</v>
      </c>
      <c r="L3229" t="str">
        <v>28-SPWHI-07009957</v>
      </c>
      <c r="M3229" t="str">
        <v>RC</v>
      </c>
      <c r="N3229" t="str">
        <v>Single Malt Scotch</v>
      </c>
      <c r="O3229" t="str">
        <v>Bruichladdich</v>
      </c>
      <c r="P3229" t="str">
        <v>BLD</v>
      </c>
      <c r="Q3229" t="str">
        <v>Bruichladdich Port Charlotte 10YO</v>
      </c>
      <c r="R3229" t="str">
        <v>700ml</v>
      </c>
      <c r="S3229">
        <v>6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</row>
    <row r="3230" spans="11:30" x14ac:dyDescent="0.3">
      <c r="K3230" s="287">
        <v>10</v>
      </c>
      <c r="L3230" t="str">
        <v>28-SPWHI-07008041</v>
      </c>
      <c r="M3230" t="str">
        <v>RC</v>
      </c>
      <c r="N3230" t="str">
        <v>Single Malt Scotch</v>
      </c>
      <c r="O3230" t="str">
        <v>Bruichladdich</v>
      </c>
      <c r="P3230" t="str">
        <v>BLD</v>
      </c>
      <c r="Q3230" t="str">
        <v>Bruichladdich 18 YO</v>
      </c>
      <c r="R3230" t="str">
        <v>700ml</v>
      </c>
      <c r="S3230">
        <v>6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</row>
    <row r="3231" spans="11:30" x14ac:dyDescent="0.3">
      <c r="K3231" s="287">
        <v>10</v>
      </c>
      <c r="L3231" t="str">
        <v>28-SPWHI-07008102</v>
      </c>
      <c r="M3231" t="str">
        <v>RC</v>
      </c>
      <c r="N3231" t="str">
        <v>Single Malt Scotch</v>
      </c>
      <c r="O3231" t="str">
        <v>Bruichladdich</v>
      </c>
      <c r="P3231" t="str">
        <v>BLD</v>
      </c>
      <c r="Q3231" t="str">
        <v>Bruichladdich 30 YO</v>
      </c>
      <c r="R3231" t="str">
        <v>700ml</v>
      </c>
      <c r="S3231">
        <v>6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</row>
    <row r="3232" spans="11:30" x14ac:dyDescent="0.3">
      <c r="K3232" s="287">
        <v>10</v>
      </c>
      <c r="L3232" t="str">
        <v>28-SPWHI-07002230</v>
      </c>
      <c r="M3232" t="str">
        <v>RC</v>
      </c>
      <c r="N3232" t="str">
        <v>Single Malt Scotch</v>
      </c>
      <c r="O3232" t="str">
        <v>Bruichladdich</v>
      </c>
      <c r="P3232" t="str">
        <v>BLD</v>
      </c>
      <c r="Q3232" t="str">
        <v>Bruichladdich Octomore 10.1</v>
      </c>
      <c r="R3232" t="str">
        <v>700ml</v>
      </c>
      <c r="S3232">
        <v>6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</row>
    <row r="3233" spans="11:30" x14ac:dyDescent="0.3">
      <c r="K3233" s="287">
        <v>10</v>
      </c>
      <c r="L3233" t="str">
        <v>28-SPWHI-07005392</v>
      </c>
      <c r="M3233" t="str">
        <v>RC</v>
      </c>
      <c r="N3233" t="str">
        <v>Single Malt Scotch</v>
      </c>
      <c r="O3233" t="str">
        <v>Bruichladdich</v>
      </c>
      <c r="P3233" t="str">
        <v>BLD</v>
      </c>
      <c r="Q3233" t="str">
        <v>Bruichladdich Octomore 13.1</v>
      </c>
      <c r="R3233" t="str">
        <v>700ml</v>
      </c>
      <c r="S3233">
        <v>6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</row>
    <row r="3234" spans="11:30" x14ac:dyDescent="0.3">
      <c r="K3234" s="287">
        <v>10</v>
      </c>
      <c r="L3234" t="str">
        <v>28-SPWHI-07006474</v>
      </c>
      <c r="M3234" t="str">
        <v>RC</v>
      </c>
      <c r="N3234" t="str">
        <v>Single Malt Scotch</v>
      </c>
      <c r="O3234" t="str">
        <v>Bruichladdich</v>
      </c>
      <c r="P3234" t="str">
        <v>BLD</v>
      </c>
      <c r="Q3234" t="str">
        <v>Bruichladdich Octomore 14.1</v>
      </c>
      <c r="R3234" t="str">
        <v>700ml</v>
      </c>
      <c r="S3234">
        <v>6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</row>
    <row r="3235" spans="11:30" x14ac:dyDescent="0.3">
      <c r="K3235" s="287">
        <v>10</v>
      </c>
      <c r="L3235" t="str">
        <v>28-SPWHI-07006511</v>
      </c>
      <c r="M3235" t="str">
        <v>RC</v>
      </c>
      <c r="N3235" t="str">
        <v>Single Malt Scotch</v>
      </c>
      <c r="O3235" t="str">
        <v>Bruichladdich</v>
      </c>
      <c r="P3235" t="str">
        <v>BLD</v>
      </c>
      <c r="Q3235" t="str">
        <v>Bruichladdich Octomore 14.2</v>
      </c>
      <c r="R3235" t="str">
        <v>700ml</v>
      </c>
      <c r="S3235">
        <v>6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</row>
    <row r="3236" spans="11:30" x14ac:dyDescent="0.3">
      <c r="K3236" s="287">
        <v>10</v>
      </c>
      <c r="L3236" t="str">
        <v>28-SPWHI-07006597</v>
      </c>
      <c r="M3236" t="str">
        <v>RC</v>
      </c>
      <c r="N3236" t="str">
        <v>Single Malt Scotch</v>
      </c>
      <c r="O3236" t="str">
        <v>Bruichladdich</v>
      </c>
      <c r="P3236" t="str">
        <v>BLD</v>
      </c>
      <c r="Q3236" t="str">
        <v>Bruichladdich Octomore 14.3</v>
      </c>
      <c r="R3236" t="str">
        <v>700ml</v>
      </c>
      <c r="S3236">
        <v>6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</row>
    <row r="3237" spans="11:30" x14ac:dyDescent="0.3">
      <c r="K3237" s="287">
        <v>10</v>
      </c>
      <c r="L3237" t="str">
        <v>28-SPWHI-07005538</v>
      </c>
      <c r="M3237" t="str">
        <v>RC</v>
      </c>
      <c r="N3237" t="str">
        <v>Single Malt Scotch</v>
      </c>
      <c r="O3237" t="str">
        <v>Bruichladdich</v>
      </c>
      <c r="P3237" t="str">
        <v>BLD</v>
      </c>
      <c r="Q3237" t="str">
        <v>Bruichladdich Black Art Whisky</v>
      </c>
      <c r="R3237" t="str">
        <v>700ml</v>
      </c>
      <c r="S3237">
        <v>6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</row>
    <row r="3238" spans="11:30" x14ac:dyDescent="0.3">
      <c r="K3238" s="287">
        <v>10</v>
      </c>
      <c r="L3238" t="str">
        <v>46-SPWHI-07000051</v>
      </c>
      <c r="M3238" t="str">
        <v>Campari</v>
      </c>
      <c r="N3238" t="str">
        <v>Single Malt Scotch</v>
      </c>
      <c r="O3238" t="str">
        <v>Glen Grant</v>
      </c>
      <c r="P3238" t="str">
        <v>GGT</v>
      </c>
      <c r="Q3238" t="str">
        <v>Glen Grant Single Malt Arboralis</v>
      </c>
      <c r="R3238" t="str">
        <v>700ml</v>
      </c>
      <c r="S3238">
        <v>6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</row>
    <row r="3239" spans="11:30" x14ac:dyDescent="0.3">
      <c r="K3239" s="287">
        <v>10</v>
      </c>
      <c r="L3239" t="str">
        <v>46-SPWHI-07002976</v>
      </c>
      <c r="M3239" t="str">
        <v>Campari</v>
      </c>
      <c r="N3239" t="str">
        <v>Single Malt Scotch</v>
      </c>
      <c r="O3239" t="str">
        <v>Glen Grant</v>
      </c>
      <c r="P3239" t="str">
        <v>GGT</v>
      </c>
      <c r="Q3239" t="str">
        <v>Glen Grant Single Malt 10YO</v>
      </c>
      <c r="R3239" t="str">
        <v>700ml</v>
      </c>
      <c r="S3239">
        <v>6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</row>
    <row r="3240" spans="11:30" x14ac:dyDescent="0.3">
      <c r="K3240" s="287">
        <v>10</v>
      </c>
      <c r="L3240" t="str">
        <v>46-SPWHI-07000266</v>
      </c>
      <c r="M3240" t="str">
        <v>Campari</v>
      </c>
      <c r="N3240" t="str">
        <v>Single Malt Scotch</v>
      </c>
      <c r="O3240" t="str">
        <v>Glen Grant</v>
      </c>
      <c r="P3240" t="str">
        <v>GGT</v>
      </c>
      <c r="Q3240" t="str">
        <v>Glen Grant Single Malt 12YO</v>
      </c>
      <c r="R3240" t="str">
        <v>700ml</v>
      </c>
      <c r="S3240">
        <v>6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</row>
    <row r="3241" spans="11:30" x14ac:dyDescent="0.3">
      <c r="K3241" s="287">
        <v>10</v>
      </c>
      <c r="L3241" t="str">
        <v>46-SPWHI-07000399</v>
      </c>
      <c r="M3241" t="str">
        <v>Campari</v>
      </c>
      <c r="N3241" t="str">
        <v>Single Malt Scotch</v>
      </c>
      <c r="O3241" t="str">
        <v>Glen Grant</v>
      </c>
      <c r="P3241" t="str">
        <v>GGT</v>
      </c>
      <c r="Q3241" t="str">
        <v>Glen Grant Single Malt 18YO</v>
      </c>
      <c r="R3241" t="str">
        <v>700ml</v>
      </c>
      <c r="S3241">
        <v>6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</row>
    <row r="3242" spans="11:30" x14ac:dyDescent="0.3">
      <c r="K3242" s="287">
        <v>10</v>
      </c>
      <c r="L3242" t="str">
        <v>06-SPWHI-07000096</v>
      </c>
      <c r="M3242" t="str">
        <v>TEG</v>
      </c>
      <c r="N3242" t="str">
        <v>Blended Scotch</v>
      </c>
      <c r="O3242" t="str">
        <v>The Famous Grouse</v>
      </c>
      <c r="P3242" t="str">
        <v>TFG</v>
      </c>
      <c r="Q3242" t="str">
        <v>The Famous Grouse Finest 700ml</v>
      </c>
      <c r="R3242" t="str">
        <v>700ml</v>
      </c>
      <c r="S3242">
        <v>12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</row>
    <row r="3243" spans="11:30" x14ac:dyDescent="0.3">
      <c r="K3243" s="287">
        <v>10</v>
      </c>
      <c r="L3243" t="str">
        <v>06-SPWHI-10001091</v>
      </c>
      <c r="M3243" t="str">
        <v>TEG</v>
      </c>
      <c r="N3243" t="str">
        <v>Blended Scotch</v>
      </c>
      <c r="O3243" t="str">
        <v>The Famous Grouse</v>
      </c>
      <c r="P3243" t="str">
        <v>TFG</v>
      </c>
      <c r="Q3243" t="str">
        <v>The Famous Grouse Finest 1L</v>
      </c>
      <c r="R3243" t="str">
        <v>1000ml</v>
      </c>
      <c r="S3243">
        <v>12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</row>
    <row r="3244" spans="11:30" x14ac:dyDescent="0.3">
      <c r="K3244" s="287">
        <v>10</v>
      </c>
      <c r="L3244" t="str">
        <v>06-SPWHI-07000649</v>
      </c>
      <c r="M3244" t="str">
        <v>TEG</v>
      </c>
      <c r="N3244" t="str">
        <v>Blended Scotch</v>
      </c>
      <c r="O3244" t="str">
        <v>The Famous Grouse</v>
      </c>
      <c r="P3244" t="str">
        <v>TFG</v>
      </c>
      <c r="Q3244" t="str">
        <v>The Famous Grouse Sherry Cask</v>
      </c>
      <c r="R3244" t="str">
        <v>700ml</v>
      </c>
      <c r="S3244">
        <v>6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</row>
    <row r="3245" spans="11:30" x14ac:dyDescent="0.3">
      <c r="K3245" s="287">
        <v>10</v>
      </c>
      <c r="L3245" t="str">
        <v>06-SPWHI-07002675</v>
      </c>
      <c r="M3245" t="str">
        <v>TEG</v>
      </c>
      <c r="N3245" t="str">
        <v>Blended Scotch</v>
      </c>
      <c r="O3245" t="str">
        <v>The Famous Grouse</v>
      </c>
      <c r="P3245" t="str">
        <v>TFG</v>
      </c>
      <c r="Q3245" t="str">
        <v>The Famous Grouse Smoky Black</v>
      </c>
      <c r="R3245" t="str">
        <v>700ml</v>
      </c>
      <c r="S3245">
        <v>6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</row>
    <row r="3246" spans="11:30" x14ac:dyDescent="0.3">
      <c r="K3246" s="287">
        <v>10</v>
      </c>
      <c r="L3246" t="str">
        <v>06-SPWHI-07014082</v>
      </c>
      <c r="M3246" t="str">
        <v>TEG</v>
      </c>
      <c r="N3246" t="str">
        <v>Blended Scotch</v>
      </c>
      <c r="O3246" t="str">
        <v>Naked Malt</v>
      </c>
      <c r="P3246" t="str">
        <v>NAK</v>
      </c>
      <c r="Q3246" t="str">
        <v>Naked Malt Blended Malt Scotch Whisky</v>
      </c>
      <c r="R3246" t="str">
        <v>700ml</v>
      </c>
      <c r="S3246">
        <v>6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</row>
    <row r="3247" spans="11:30" x14ac:dyDescent="0.3">
      <c r="K3247" s="287">
        <v>10</v>
      </c>
      <c r="L3247" t="str">
        <v>23-SPWHI-07000029</v>
      </c>
      <c r="M3247" t="str">
        <v>Proximo</v>
      </c>
      <c r="N3247" t="str">
        <v>Irish Whiskey</v>
      </c>
      <c r="O3247" t="str">
        <v>Bushmills</v>
      </c>
      <c r="P3247" t="str">
        <v>BUM</v>
      </c>
      <c r="Q3247" t="str">
        <v>Bushmills Original Blend</v>
      </c>
      <c r="R3247" t="str">
        <v>700ml</v>
      </c>
      <c r="S3247">
        <v>6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</row>
    <row r="3248" spans="11:30" x14ac:dyDescent="0.3">
      <c r="K3248" s="287">
        <v>10</v>
      </c>
      <c r="L3248" t="str">
        <v>23-SPWHI-07000066</v>
      </c>
      <c r="M3248" t="str">
        <v>Proximo</v>
      </c>
      <c r="N3248" t="str">
        <v>Irish Whiskey</v>
      </c>
      <c r="O3248" t="str">
        <v>Bushmills</v>
      </c>
      <c r="P3248" t="str">
        <v>BUM</v>
      </c>
      <c r="Q3248" t="str">
        <v>Bushmills Black Bush Blend</v>
      </c>
      <c r="R3248" t="str">
        <v>700ml</v>
      </c>
      <c r="S3248">
        <v>6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</row>
    <row r="3249" spans="11:30" x14ac:dyDescent="0.3">
      <c r="K3249" s="287">
        <v>10</v>
      </c>
      <c r="L3249" t="str">
        <v>23-SPWHI-07000031</v>
      </c>
      <c r="M3249" t="str">
        <v>Proximo</v>
      </c>
      <c r="N3249" t="str">
        <v>Irish Whiskey</v>
      </c>
      <c r="O3249" t="str">
        <v>Bushmills</v>
      </c>
      <c r="P3249" t="str">
        <v>BUM</v>
      </c>
      <c r="Q3249" t="str">
        <v>Bushmills Single Malt 10YO</v>
      </c>
      <c r="R3249" t="str">
        <v>700ml</v>
      </c>
      <c r="S3249">
        <v>6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</row>
    <row r="3250" spans="11:30" x14ac:dyDescent="0.3">
      <c r="K3250" s="287">
        <v>10</v>
      </c>
      <c r="L3250" t="str">
        <v>23-SPWHI-07000197</v>
      </c>
      <c r="M3250" t="str">
        <v>Proximo</v>
      </c>
      <c r="N3250" t="str">
        <v>Irish Whiskey</v>
      </c>
      <c r="O3250" t="str">
        <v>Bushmills</v>
      </c>
      <c r="P3250" t="str">
        <v>BUM</v>
      </c>
      <c r="Q3250" t="str">
        <v>Bushmills Single Malt 12YO</v>
      </c>
      <c r="R3250" t="str">
        <v>700ml</v>
      </c>
      <c r="S3250">
        <v>6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</row>
    <row r="3251" spans="11:30" x14ac:dyDescent="0.3">
      <c r="K3251" s="287">
        <v>10</v>
      </c>
      <c r="L3251" t="str">
        <v>23-SPWHI-07005022</v>
      </c>
      <c r="M3251" t="str">
        <v>Proximo</v>
      </c>
      <c r="N3251" t="str">
        <v>Irish Whiskey</v>
      </c>
      <c r="O3251" t="str">
        <v>Bushmills</v>
      </c>
      <c r="P3251" t="str">
        <v>BUM</v>
      </c>
      <c r="Q3251" t="str">
        <v>Bushmills Single Malt 16YO</v>
      </c>
      <c r="R3251" t="str">
        <v>700ml</v>
      </c>
      <c r="S3251">
        <v>6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</row>
    <row r="3252" spans="11:30" x14ac:dyDescent="0.3">
      <c r="K3252" s="287">
        <v>10</v>
      </c>
      <c r="L3252" t="str">
        <v>23-SPWHI-07008268</v>
      </c>
      <c r="M3252" t="str">
        <v>Proximo</v>
      </c>
      <c r="N3252" t="str">
        <v>Irish Whiskey</v>
      </c>
      <c r="O3252" t="str">
        <v>Bushmills</v>
      </c>
      <c r="P3252" t="str">
        <v>BUM</v>
      </c>
      <c r="Q3252" t="str">
        <v>Bushmills Single Malt 21YO</v>
      </c>
      <c r="R3252" t="str">
        <v>700ml</v>
      </c>
      <c r="S3252">
        <v>6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</row>
    <row r="3253" spans="11:30" x14ac:dyDescent="0.3">
      <c r="K3253" s="287">
        <v>10</v>
      </c>
      <c r="L3253" t="str">
        <v>47-SPWHI-07000010</v>
      </c>
      <c r="M3253" t="str">
        <v>Proximo</v>
      </c>
      <c r="N3253" t="str">
        <v>Irish Whiskey</v>
      </c>
      <c r="O3253" t="str">
        <v>The Sexton</v>
      </c>
      <c r="P3253" t="str">
        <v>TST</v>
      </c>
      <c r="Q3253" t="str">
        <v>Sexton Single Malt</v>
      </c>
      <c r="R3253" t="str">
        <v>700ml</v>
      </c>
      <c r="S3253">
        <v>6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</row>
    <row r="3254" spans="11:30" x14ac:dyDescent="0.3">
      <c r="K3254" s="287">
        <v>10</v>
      </c>
      <c r="L3254" t="str">
        <v>37-SPWHI-07003251</v>
      </c>
      <c r="M3254" t="str">
        <v>Campari</v>
      </c>
      <c r="N3254" t="str">
        <v>American Whiskey</v>
      </c>
      <c r="O3254" t="str">
        <v>Wild Turkey</v>
      </c>
      <c r="P3254" t="str">
        <v>WTK</v>
      </c>
      <c r="Q3254" t="str">
        <v>Wild Turkey Aged 8 YO</v>
      </c>
      <c r="R3254" t="str">
        <v>700ml</v>
      </c>
      <c r="S3254">
        <v>12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</row>
    <row r="3255" spans="11:30" x14ac:dyDescent="0.3">
      <c r="K3255" s="287">
        <v>10</v>
      </c>
      <c r="L3255" t="str">
        <v>37-SPWHI-07507508</v>
      </c>
      <c r="M3255" t="str">
        <v>Campari</v>
      </c>
      <c r="N3255" t="str">
        <v>American Whiskey</v>
      </c>
      <c r="O3255" t="str">
        <v>Wild Turkey</v>
      </c>
      <c r="P3255" t="str">
        <v>WTK</v>
      </c>
      <c r="Q3255" t="str">
        <v>Wild Turkey 101 Bourbon</v>
      </c>
      <c r="R3255" t="str">
        <v>750ml</v>
      </c>
      <c r="S3255">
        <v>12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</row>
    <row r="3256" spans="11:30" x14ac:dyDescent="0.3">
      <c r="K3256" s="287">
        <v>10</v>
      </c>
      <c r="L3256" t="str">
        <v>37-SPWHI-07507503</v>
      </c>
      <c r="M3256" t="str">
        <v>Campari</v>
      </c>
      <c r="N3256" t="str">
        <v>American Whiskey</v>
      </c>
      <c r="O3256" t="str">
        <v>Wild Turkey</v>
      </c>
      <c r="P3256" t="str">
        <v>WTK</v>
      </c>
      <c r="Q3256" t="str">
        <v>Wild Turkey Bourbon 750ml</v>
      </c>
      <c r="R3256" t="str">
        <v>750ml</v>
      </c>
      <c r="S3256">
        <v>12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</row>
    <row r="3257" spans="11:30" x14ac:dyDescent="0.3">
      <c r="K3257" s="287">
        <v>10</v>
      </c>
      <c r="L3257" t="str">
        <v>37-SPWHI-10001006</v>
      </c>
      <c r="M3257" t="str">
        <v>Campari</v>
      </c>
      <c r="N3257" t="str">
        <v>American Whiskey</v>
      </c>
      <c r="O3257" t="str">
        <v>Wild Turkey</v>
      </c>
      <c r="P3257" t="str">
        <v>WTK</v>
      </c>
      <c r="Q3257" t="str">
        <v>Wild Turkey Bourbon 1L</v>
      </c>
      <c r="R3257" t="str">
        <v>1000ml</v>
      </c>
      <c r="S3257">
        <v>12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</row>
    <row r="3258" spans="11:30" x14ac:dyDescent="0.3">
      <c r="K3258" s="287">
        <v>10</v>
      </c>
      <c r="L3258" t="str">
        <v>37-SPWHI-07007019</v>
      </c>
      <c r="M3258" t="str">
        <v>Campari</v>
      </c>
      <c r="N3258" t="str">
        <v>American Whiskey</v>
      </c>
      <c r="O3258" t="str">
        <v>Wild Turkey</v>
      </c>
      <c r="P3258" t="str">
        <v>WTK</v>
      </c>
      <c r="Q3258" t="str">
        <v>Wild Turkey Rye 40.5% 700ml</v>
      </c>
      <c r="R3258" t="str">
        <v>700ml</v>
      </c>
      <c r="S3258">
        <v>6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</row>
    <row r="3259" spans="11:30" x14ac:dyDescent="0.3">
      <c r="K3259" s="287">
        <v>10</v>
      </c>
      <c r="L3259" t="str">
        <v>37-SPWHI-07500229</v>
      </c>
      <c r="M3259" t="str">
        <v>Campari</v>
      </c>
      <c r="N3259" t="str">
        <v>American Whiskey</v>
      </c>
      <c r="O3259" t="str">
        <v>Wild Turkey</v>
      </c>
      <c r="P3259" t="str">
        <v>WTK</v>
      </c>
      <c r="Q3259" t="str">
        <v>Wild Turkey Rare Breed Bourbon 54.1%</v>
      </c>
      <c r="R3259" t="str">
        <v>750ml</v>
      </c>
      <c r="S3259">
        <v>6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</row>
    <row r="3260" spans="11:30" x14ac:dyDescent="0.3">
      <c r="K3260" s="287">
        <v>10</v>
      </c>
      <c r="L3260" t="str">
        <v>37-SPWHI-07003268</v>
      </c>
      <c r="M3260" t="str">
        <v>Campari</v>
      </c>
      <c r="N3260" t="str">
        <v>American Whiskey</v>
      </c>
      <c r="O3260" t="str">
        <v>Wild Turkey</v>
      </c>
      <c r="P3260" t="str">
        <v>WTK</v>
      </c>
      <c r="Q3260" t="str">
        <v>Wild Turkey Aged 12 Years GB</v>
      </c>
      <c r="R3260" t="str">
        <v>700ml</v>
      </c>
      <c r="S3260">
        <v>6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</row>
    <row r="3261" spans="11:30" x14ac:dyDescent="0.3">
      <c r="K3261" s="287">
        <v>10</v>
      </c>
      <c r="L3261" t="str">
        <v>37-SPLIQ-07507506</v>
      </c>
      <c r="M3261" t="str">
        <v>Campari</v>
      </c>
      <c r="N3261" t="str">
        <v>American Whiskey</v>
      </c>
      <c r="O3261" t="str">
        <v>Wild Turkey</v>
      </c>
      <c r="P3261" t="str">
        <v>WTK</v>
      </c>
      <c r="Q3261" t="str">
        <v>Wild Turkey American Honey 35.5%</v>
      </c>
      <c r="R3261" t="str">
        <v>750ml</v>
      </c>
      <c r="S3261">
        <v>12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</row>
    <row r="3262" spans="11:30" x14ac:dyDescent="0.3">
      <c r="K3262" s="287">
        <v>10</v>
      </c>
      <c r="L3262" t="str">
        <v>37-WTWHI-07507507</v>
      </c>
      <c r="M3262" t="str">
        <v>Campari</v>
      </c>
      <c r="N3262" t="str">
        <v>American Whiskey</v>
      </c>
      <c r="O3262" t="str">
        <v>Wild Turkey</v>
      </c>
      <c r="P3262" t="str">
        <v>WTK</v>
      </c>
      <c r="Q3262" t="str">
        <v>Wild Turkey Kentucky Spirit Single Barrel</v>
      </c>
      <c r="R3262" t="str">
        <v>750ml</v>
      </c>
      <c r="S3262">
        <v>6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</row>
    <row r="3263" spans="11:30" x14ac:dyDescent="0.3">
      <c r="K3263" s="287">
        <v>10</v>
      </c>
      <c r="L3263" t="str">
        <v>39-SPWHI-07500007</v>
      </c>
      <c r="M3263" t="str">
        <v>Campari</v>
      </c>
      <c r="N3263" t="str">
        <v>American Whiskey</v>
      </c>
      <c r="O3263" t="str">
        <v>Russell's</v>
      </c>
      <c r="P3263" t="str">
        <v>WTK</v>
      </c>
      <c r="Q3263" t="str">
        <v>Russell's Reserve Single Barrel</v>
      </c>
      <c r="R3263" t="str">
        <v>750ml</v>
      </c>
      <c r="S3263">
        <v>6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</row>
    <row r="3264" spans="11:30" x14ac:dyDescent="0.3">
      <c r="K3264" s="287">
        <v>10</v>
      </c>
      <c r="L3264" t="str">
        <v>39-SPWHI-07507509</v>
      </c>
      <c r="M3264" t="str">
        <v>Campari</v>
      </c>
      <c r="N3264" t="str">
        <v>American Whiskey</v>
      </c>
      <c r="O3264" t="str">
        <v>Russell's</v>
      </c>
      <c r="P3264" t="str">
        <v>WTK</v>
      </c>
      <c r="Q3264" t="str">
        <v>Russell's Reserve 10YO</v>
      </c>
      <c r="R3264" t="str">
        <v>750ml</v>
      </c>
      <c r="S3264">
        <v>6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</row>
    <row r="3265" spans="11:30" x14ac:dyDescent="0.3">
      <c r="K3265" s="287">
        <v>10</v>
      </c>
      <c r="L3265" t="str">
        <v>75-SPWHI-07007038</v>
      </c>
      <c r="M3265" t="str">
        <v>Independent</v>
      </c>
      <c r="N3265" t="str">
        <v>American Whiskey</v>
      </c>
      <c r="O3265" t="str">
        <v>Real Mccoy</v>
      </c>
      <c r="P3265" t="str">
        <v>RMC</v>
      </c>
      <c r="Q3265" t="str">
        <v>Real Mccoy Bourbon Whiskey</v>
      </c>
      <c r="R3265" t="str">
        <v>700ml</v>
      </c>
      <c r="S3265">
        <v>12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</row>
    <row r="3266" spans="11:30" x14ac:dyDescent="0.3">
      <c r="K3266" s="287">
        <v>10</v>
      </c>
      <c r="L3266" t="str">
        <v>74-SPWHI-07000029</v>
      </c>
      <c r="M3266" t="str">
        <v>Independent</v>
      </c>
      <c r="N3266" t="str">
        <v>Japanese Whiskey</v>
      </c>
      <c r="O3266" t="str">
        <v>Kaibutsu</v>
      </c>
      <c r="P3266" t="str">
        <v>KAI</v>
      </c>
      <c r="Q3266" t="str">
        <v>Kaibutsu Doragon 43%</v>
      </c>
      <c r="R3266" t="str">
        <v>700ml</v>
      </c>
      <c r="S3266">
        <v>12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</row>
    <row r="3267" spans="11:30" x14ac:dyDescent="0.3">
      <c r="K3267" s="287">
        <v>10</v>
      </c>
      <c r="L3267" t="str">
        <v>74-SPWHI-07000012</v>
      </c>
      <c r="M3267" t="str">
        <v>Independent</v>
      </c>
      <c r="N3267" t="str">
        <v>Japanese Whiskey</v>
      </c>
      <c r="O3267" t="str">
        <v>Kaibutsu</v>
      </c>
      <c r="P3267" t="str">
        <v>KAI</v>
      </c>
      <c r="Q3267" t="str">
        <v>Kaibutsu Monki 43%</v>
      </c>
      <c r="R3267" t="str">
        <v>700ml</v>
      </c>
      <c r="S3267">
        <v>12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</row>
    <row r="3268" spans="11:30" x14ac:dyDescent="0.3">
      <c r="K3268" s="287">
        <v>10</v>
      </c>
      <c r="L3268" t="str">
        <v>45-SPRUM-07000051</v>
      </c>
      <c r="M3268" t="str">
        <v>Campari</v>
      </c>
      <c r="N3268" t="str">
        <v>Cachaca</v>
      </c>
      <c r="O3268" t="str">
        <v>Sagatiba</v>
      </c>
      <c r="P3268" t="str">
        <v>SGT</v>
      </c>
      <c r="Q3268" t="str">
        <v>Sagatiba Cachaca</v>
      </c>
      <c r="R3268" t="str">
        <v>700ml</v>
      </c>
      <c r="S3268">
        <v>6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</row>
    <row r="3269" spans="11:30" x14ac:dyDescent="0.3">
      <c r="K3269" s="287">
        <v>10</v>
      </c>
      <c r="L3269" t="str">
        <v>40-SPRUM-07505400</v>
      </c>
      <c r="M3269" t="str">
        <v>Campari</v>
      </c>
      <c r="N3269" t="str">
        <v>RUM</v>
      </c>
      <c r="O3269" t="str">
        <v>Appleton</v>
      </c>
      <c r="P3269" t="str">
        <v>APT</v>
      </c>
      <c r="Q3269" t="str">
        <v>Appleton White Jamaican</v>
      </c>
      <c r="R3269" t="str">
        <v>750ml</v>
      </c>
      <c r="S3269">
        <v>12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</row>
    <row r="3270" spans="11:30" x14ac:dyDescent="0.3">
      <c r="K3270" s="287">
        <v>10</v>
      </c>
      <c r="L3270" t="str">
        <v>40-SPRUM-07507404</v>
      </c>
      <c r="M3270" t="str">
        <v>Campari</v>
      </c>
      <c r="N3270" t="str">
        <v>RUM</v>
      </c>
      <c r="O3270" t="str">
        <v>Appleton</v>
      </c>
      <c r="P3270" t="str">
        <v>APT</v>
      </c>
      <c r="Q3270" t="str">
        <v>Appleton Special Dark Jamaican</v>
      </c>
      <c r="R3270" t="str">
        <v>750ml</v>
      </c>
      <c r="S3270">
        <v>12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</row>
    <row r="3271" spans="11:30" x14ac:dyDescent="0.3">
      <c r="K3271" s="287">
        <v>10</v>
      </c>
      <c r="L3271" t="str">
        <v>40-SPRUM-07500403</v>
      </c>
      <c r="M3271" t="str">
        <v>Campari</v>
      </c>
      <c r="N3271" t="str">
        <v>RUM</v>
      </c>
      <c r="O3271" t="str">
        <v>Appleton</v>
      </c>
      <c r="P3271" t="str">
        <v>APT</v>
      </c>
      <c r="Q3271" t="str">
        <v>Appleton Estate Reserve Jamaican</v>
      </c>
      <c r="R3271" t="str">
        <v>750ml</v>
      </c>
      <c r="S3271">
        <v>12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</row>
    <row r="3272" spans="11:30" x14ac:dyDescent="0.3">
      <c r="K3272" s="287">
        <v>10</v>
      </c>
      <c r="L3272" t="str">
        <v>40-SPRUM-07503406</v>
      </c>
      <c r="M3272" t="str">
        <v>Campari</v>
      </c>
      <c r="N3272" t="str">
        <v>RUM</v>
      </c>
      <c r="O3272" t="str">
        <v>Appleton</v>
      </c>
      <c r="P3272" t="str">
        <v>APT</v>
      </c>
      <c r="Q3272" t="str">
        <v>Appleton Estate Signature Jamaican Blend</v>
      </c>
      <c r="R3272" t="str">
        <v>750ml</v>
      </c>
      <c r="S3272">
        <v>12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</row>
    <row r="3273" spans="11:30" x14ac:dyDescent="0.3">
      <c r="K3273" s="287">
        <v>10</v>
      </c>
      <c r="L3273" t="str">
        <v>40-SPRUM-07500408</v>
      </c>
      <c r="M3273" t="str">
        <v>Campari</v>
      </c>
      <c r="N3273" t="str">
        <v>RUM</v>
      </c>
      <c r="O3273" t="str">
        <v>Appleton</v>
      </c>
      <c r="P3273" t="str">
        <v>APT</v>
      </c>
      <c r="Q3273" t="str">
        <v>Appleton Estate 12YO Rare Cask</v>
      </c>
      <c r="R3273" t="str">
        <v>750ml</v>
      </c>
      <c r="S3273">
        <v>12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</row>
    <row r="3274" spans="11:30" x14ac:dyDescent="0.3">
      <c r="K3274" s="287">
        <v>10</v>
      </c>
      <c r="L3274" t="str">
        <v>40-SPRUM-07504405</v>
      </c>
      <c r="M3274" t="str">
        <v>Campari</v>
      </c>
      <c r="N3274" t="str">
        <v>RUM</v>
      </c>
      <c r="O3274" t="str">
        <v>Appleton</v>
      </c>
      <c r="P3274" t="str">
        <v>APT</v>
      </c>
      <c r="Q3274" t="str">
        <v>Appleton Estate 21YO Jamaican</v>
      </c>
      <c r="R3274" t="str">
        <v>750ml</v>
      </c>
      <c r="S3274">
        <v>6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</row>
    <row r="3275" spans="11:30" x14ac:dyDescent="0.3">
      <c r="K3275" s="287">
        <v>10</v>
      </c>
      <c r="L3275" t="str">
        <v>40-SPRUM-07502400</v>
      </c>
      <c r="M3275" t="str">
        <v>Campari</v>
      </c>
      <c r="N3275" t="str">
        <v>RUM</v>
      </c>
      <c r="O3275" t="str">
        <v>Appleton</v>
      </c>
      <c r="P3275" t="str">
        <v>APT</v>
      </c>
      <c r="Q3275" t="str">
        <v>Appleton Estate 30YO Jamaican</v>
      </c>
      <c r="R3275" t="str">
        <v>750ml</v>
      </c>
      <c r="S3275">
        <v>6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</row>
    <row r="3276" spans="11:30" x14ac:dyDescent="0.3">
      <c r="K3276" s="287">
        <v>10</v>
      </c>
      <c r="L3276" t="str">
        <v>40-SPRUM-07517404</v>
      </c>
      <c r="M3276" t="str">
        <v>Campari</v>
      </c>
      <c r="N3276" t="str">
        <v>RUM</v>
      </c>
      <c r="O3276" t="str">
        <v>Kingston</v>
      </c>
      <c r="P3276" t="str">
        <v>KIN</v>
      </c>
      <c r="Q3276" t="str">
        <v>Kingston 62 Jamaica Gold Rum</v>
      </c>
      <c r="R3276" t="str">
        <v>750ml</v>
      </c>
      <c r="S3276">
        <v>12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</row>
    <row r="3277" spans="11:30" x14ac:dyDescent="0.3">
      <c r="K3277" s="287">
        <v>10</v>
      </c>
      <c r="L3277" t="str">
        <v>40-SPRUM-07515400</v>
      </c>
      <c r="M3277" t="str">
        <v>Campari</v>
      </c>
      <c r="N3277" t="str">
        <v>RUM</v>
      </c>
      <c r="O3277" t="str">
        <v>Kingston</v>
      </c>
      <c r="P3277" t="str">
        <v>KIN</v>
      </c>
      <c r="Q3277" t="str">
        <v>Kingston 62 Jamaica White Rum</v>
      </c>
      <c r="R3277" t="str">
        <v>750ml</v>
      </c>
      <c r="S3277">
        <v>12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</row>
    <row r="3278" spans="11:30" x14ac:dyDescent="0.3">
      <c r="K3278" s="287">
        <v>10</v>
      </c>
      <c r="L3278" t="str">
        <v>30-SPRUM-07005168</v>
      </c>
      <c r="M3278" t="str">
        <v>RC</v>
      </c>
      <c r="N3278" t="str">
        <v>RUM</v>
      </c>
      <c r="O3278" t="str">
        <v>Mount Gay</v>
      </c>
      <c r="P3278" t="str">
        <v>MGY</v>
      </c>
      <c r="Q3278" t="str">
        <v>Mt Gay Eclipse Barbados</v>
      </c>
      <c r="R3278" t="str">
        <v>700ml</v>
      </c>
      <c r="S3278">
        <v>6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</row>
    <row r="3279" spans="11:30" x14ac:dyDescent="0.3">
      <c r="K3279" s="287">
        <v>10</v>
      </c>
      <c r="L3279" t="str">
        <v>30-SPRUM-07003508</v>
      </c>
      <c r="M3279" t="str">
        <v>RC</v>
      </c>
      <c r="N3279" t="str">
        <v>RUM</v>
      </c>
      <c r="O3279" t="str">
        <v>Mount Gay</v>
      </c>
      <c r="P3279" t="str">
        <v>MGY</v>
      </c>
      <c r="Q3279" t="str">
        <v>Mt Gay Black Barrel Barbados</v>
      </c>
      <c r="R3279" t="str">
        <v>700ml</v>
      </c>
      <c r="S3279">
        <v>6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</row>
    <row r="3280" spans="11:30" x14ac:dyDescent="0.3">
      <c r="K3280" s="287">
        <v>10</v>
      </c>
      <c r="L3280" t="str">
        <v>30-SPRUM-07003502</v>
      </c>
      <c r="M3280" t="str">
        <v>RC</v>
      </c>
      <c r="N3280" t="str">
        <v>RUM</v>
      </c>
      <c r="O3280" t="str">
        <v>Mount Gay</v>
      </c>
      <c r="P3280" t="str">
        <v>MGY</v>
      </c>
      <c r="Q3280" t="str">
        <v>Mt Gay XO Barbados</v>
      </c>
      <c r="R3280" t="str">
        <v>700ml</v>
      </c>
      <c r="S3280">
        <v>6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</row>
    <row r="3281" spans="11:30" x14ac:dyDescent="0.3">
      <c r="K3281" s="287">
        <v>10</v>
      </c>
      <c r="L3281" t="str">
        <v>30-SPRUM-07002463</v>
      </c>
      <c r="M3281" t="str">
        <v>RC</v>
      </c>
      <c r="N3281" t="str">
        <v>RUM</v>
      </c>
      <c r="O3281" t="str">
        <v>Mount Gay</v>
      </c>
      <c r="P3281" t="str">
        <v>MGY</v>
      </c>
      <c r="Q3281" t="str">
        <v>Mt Gay Estate Rum</v>
      </c>
      <c r="R3281" t="str">
        <v>700ml</v>
      </c>
      <c r="S3281">
        <v>6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</row>
    <row r="3282" spans="11:30" x14ac:dyDescent="0.3">
      <c r="K3282" s="287">
        <v>10</v>
      </c>
      <c r="L3282" t="str">
        <v>07-SPRUM-07000534</v>
      </c>
      <c r="M3282" t="str">
        <v>TEG</v>
      </c>
      <c r="N3282" t="str">
        <v>RUM</v>
      </c>
      <c r="O3282" t="str">
        <v>Brugal</v>
      </c>
      <c r="P3282" t="str">
        <v>BRU</v>
      </c>
      <c r="Q3282" t="str">
        <v>Brugal Supremo Blanco White Rum</v>
      </c>
      <c r="R3282" t="str">
        <v>700ml</v>
      </c>
      <c r="S3282">
        <v>12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</row>
    <row r="3283" spans="11:30" x14ac:dyDescent="0.3">
      <c r="K3283" s="287">
        <v>10</v>
      </c>
      <c r="L3283" t="str">
        <v>07-SPRUM-07001468</v>
      </c>
      <c r="M3283" t="str">
        <v>TEG</v>
      </c>
      <c r="N3283" t="str">
        <v>RUM</v>
      </c>
      <c r="O3283" t="str">
        <v>Brugal</v>
      </c>
      <c r="P3283" t="str">
        <v>BRU</v>
      </c>
      <c r="Q3283" t="str">
        <v>Brugal Anejo Superior Rum</v>
      </c>
      <c r="R3283" t="str">
        <v>700ml</v>
      </c>
      <c r="S3283">
        <v>6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</row>
    <row r="3284" spans="11:30" x14ac:dyDescent="0.3">
      <c r="K3284" s="287">
        <v>10</v>
      </c>
      <c r="L3284" t="str">
        <v>07-SPRUM-07002960</v>
      </c>
      <c r="M3284" t="str">
        <v>TEG</v>
      </c>
      <c r="N3284" t="str">
        <v>RUM</v>
      </c>
      <c r="O3284" t="str">
        <v>Brugal</v>
      </c>
      <c r="P3284" t="str">
        <v>BRU</v>
      </c>
      <c r="Q3284" t="str">
        <v>Brugal 1888 Dominican</v>
      </c>
      <c r="R3284" t="str">
        <v>700ml</v>
      </c>
      <c r="S3284">
        <v>6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</row>
    <row r="3285" spans="11:30" x14ac:dyDescent="0.3">
      <c r="K3285" s="287">
        <v>10</v>
      </c>
      <c r="L3285" t="str">
        <v>21-SPRUM-07003069</v>
      </c>
      <c r="M3285" t="str">
        <v>Proximo</v>
      </c>
      <c r="N3285" t="str">
        <v>RUM</v>
      </c>
      <c r="O3285" t="str">
        <v>Kraken</v>
      </c>
      <c r="P3285" t="str">
        <v>KKR</v>
      </c>
      <c r="Q3285" t="str">
        <v>Kraken Black Spiced</v>
      </c>
      <c r="R3285" t="str">
        <v>700ml</v>
      </c>
      <c r="S3285">
        <v>6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</row>
    <row r="3286" spans="11:30" x14ac:dyDescent="0.3">
      <c r="K3286" s="287">
        <v>10</v>
      </c>
      <c r="L3286" t="str">
        <v>63-SPRUM-07000050</v>
      </c>
      <c r="M3286" t="str">
        <v>Independent</v>
      </c>
      <c r="N3286" t="str">
        <v>RUM</v>
      </c>
      <c r="O3286" t="str">
        <v>Matusalem</v>
      </c>
      <c r="P3286" t="str">
        <v>MAT</v>
      </c>
      <c r="Q3286" t="str">
        <v>Matusalem Platino Rum</v>
      </c>
      <c r="R3286" t="str">
        <v>700ml</v>
      </c>
      <c r="S3286">
        <v>6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</row>
    <row r="3287" spans="11:30" x14ac:dyDescent="0.3">
      <c r="K3287" s="287">
        <v>10</v>
      </c>
      <c r="L3287" t="str">
        <v>63-SPRUM-07000053</v>
      </c>
      <c r="M3287" t="str">
        <v>Independent</v>
      </c>
      <c r="N3287" t="str">
        <v>RUM</v>
      </c>
      <c r="O3287" t="str">
        <v>Matusalem</v>
      </c>
      <c r="P3287" t="str">
        <v>MAT</v>
      </c>
      <c r="Q3287" t="str">
        <v>Matusalem Solera 7 Rum</v>
      </c>
      <c r="R3287" t="str">
        <v>700ml</v>
      </c>
      <c r="S3287">
        <v>6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</row>
    <row r="3288" spans="11:30" x14ac:dyDescent="0.3">
      <c r="K3288" s="287">
        <v>10</v>
      </c>
      <c r="L3288" t="str">
        <v>63-SPRUM-07000055</v>
      </c>
      <c r="M3288" t="str">
        <v>Independent</v>
      </c>
      <c r="N3288" t="str">
        <v>RUM</v>
      </c>
      <c r="O3288" t="str">
        <v>Matusalem</v>
      </c>
      <c r="P3288" t="str">
        <v>MAT</v>
      </c>
      <c r="Q3288" t="str">
        <v>Matusalem Gran Reserva 15 Rum</v>
      </c>
      <c r="R3288" t="str">
        <v>700ml</v>
      </c>
      <c r="S3288">
        <v>6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</row>
    <row r="3289" spans="11:30" x14ac:dyDescent="0.3">
      <c r="K3289" s="287">
        <v>10</v>
      </c>
      <c r="L3289" t="str">
        <v>63-SPRUM-07000052</v>
      </c>
      <c r="M3289" t="str">
        <v>Independent</v>
      </c>
      <c r="N3289" t="str">
        <v>RUM</v>
      </c>
      <c r="O3289" t="str">
        <v>Matusalem</v>
      </c>
      <c r="P3289" t="str">
        <v>MAT</v>
      </c>
      <c r="Q3289" t="str">
        <v>Matusalem Gran Reserva 23 Rum</v>
      </c>
      <c r="R3289" t="str">
        <v>700ml</v>
      </c>
      <c r="S3289">
        <v>3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</row>
    <row r="3290" spans="11:30" x14ac:dyDescent="0.3">
      <c r="K3290" s="287">
        <v>10</v>
      </c>
      <c r="L3290" t="str">
        <v>63-SPRUM-07010055</v>
      </c>
      <c r="M3290" t="str">
        <v>Independent</v>
      </c>
      <c r="N3290" t="str">
        <v>RUM</v>
      </c>
      <c r="O3290" t="str">
        <v>Matusalem</v>
      </c>
      <c r="P3290" t="str">
        <v>MAT</v>
      </c>
      <c r="Q3290" t="str">
        <v>Matusalem Gran Reserva Lefebre Rum</v>
      </c>
      <c r="R3290" t="str">
        <v>700ml</v>
      </c>
      <c r="S3290">
        <v>3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</row>
    <row r="3291" spans="11:30" x14ac:dyDescent="0.3">
      <c r="K3291" s="287">
        <v>10</v>
      </c>
      <c r="L3291" t="str">
        <v>63-SPRUM-07000057</v>
      </c>
      <c r="M3291" t="str">
        <v>Independent</v>
      </c>
      <c r="N3291" t="str">
        <v>RUM</v>
      </c>
      <c r="O3291" t="str">
        <v>Matusalem</v>
      </c>
      <c r="P3291" t="str">
        <v>MAT</v>
      </c>
      <c r="Q3291" t="str">
        <v>Matusalem Insolito Rum</v>
      </c>
      <c r="R3291" t="str">
        <v>700ml</v>
      </c>
      <c r="S3291">
        <v>3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</row>
    <row r="3292" spans="11:30" x14ac:dyDescent="0.3">
      <c r="K3292" s="287">
        <v>10</v>
      </c>
      <c r="L3292" t="str">
        <v>24-SPBRA-03758190</v>
      </c>
      <c r="M3292" t="str">
        <v>RC</v>
      </c>
      <c r="N3292" t="str">
        <v>Brandy and Cognac</v>
      </c>
      <c r="O3292" t="str">
        <v>Remy</v>
      </c>
      <c r="P3292" t="str">
        <v>RMM</v>
      </c>
      <c r="Q3292" t="str">
        <v>Remy Martin VSOP 375ml</v>
      </c>
      <c r="R3292" t="str">
        <v>375ml</v>
      </c>
      <c r="S3292">
        <v>12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</row>
    <row r="3293" spans="11:30" x14ac:dyDescent="0.3">
      <c r="K3293" s="287">
        <v>10</v>
      </c>
      <c r="L3293" t="str">
        <v>24-SPBRA-07000427</v>
      </c>
      <c r="M3293" t="str">
        <v>RC</v>
      </c>
      <c r="N3293" t="str">
        <v>Brandy and Cognac</v>
      </c>
      <c r="O3293" t="str">
        <v>Remy</v>
      </c>
      <c r="P3293" t="str">
        <v>RMM</v>
      </c>
      <c r="Q3293" t="str">
        <v>Remy Martin VSOP 700ml</v>
      </c>
      <c r="R3293" t="str">
        <v>700ml</v>
      </c>
      <c r="S3293">
        <v>12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</row>
    <row r="3294" spans="11:30" x14ac:dyDescent="0.3">
      <c r="K3294" s="287">
        <v>10</v>
      </c>
      <c r="L3294" t="str">
        <v>24-SPBRA-07004581</v>
      </c>
      <c r="M3294" t="str">
        <v>RC</v>
      </c>
      <c r="N3294" t="str">
        <v>Brandy and Cognac</v>
      </c>
      <c r="O3294" t="str">
        <v>Remy</v>
      </c>
      <c r="P3294" t="str">
        <v>RMM</v>
      </c>
      <c r="Q3294" t="str">
        <v>Remy Martin XO 700ml</v>
      </c>
      <c r="R3294" t="str">
        <v>700ml</v>
      </c>
      <c r="S3294">
        <v>12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</row>
    <row r="3295" spans="11:30" x14ac:dyDescent="0.3">
      <c r="K3295" s="287">
        <v>10</v>
      </c>
      <c r="L3295" t="str">
        <v>24-SPBRA-07002463</v>
      </c>
      <c r="M3295" t="str">
        <v>RC</v>
      </c>
      <c r="N3295" t="str">
        <v>Brandy and Cognac</v>
      </c>
      <c r="O3295" t="str">
        <v>Remy</v>
      </c>
      <c r="P3295" t="str">
        <v>RMM</v>
      </c>
      <c r="Q3295" t="str">
        <v>Remy Martin XO Night 700ml</v>
      </c>
      <c r="R3295" t="str">
        <v>700ml</v>
      </c>
      <c r="S3295">
        <v>12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</row>
    <row r="3296" spans="11:30" x14ac:dyDescent="0.3">
      <c r="K3296" s="287">
        <v>10</v>
      </c>
      <c r="L3296" t="str">
        <v>24-SPBRA-07005366</v>
      </c>
      <c r="M3296" t="str">
        <v>RC</v>
      </c>
      <c r="N3296" t="str">
        <v>Brandy and Cognac</v>
      </c>
      <c r="O3296" t="str">
        <v>Remy</v>
      </c>
      <c r="P3296" t="str">
        <v>RMM</v>
      </c>
      <c r="Q3296" t="str">
        <v>Remy Martin 1738</v>
      </c>
      <c r="R3296" t="str">
        <v>700ml</v>
      </c>
      <c r="S3296">
        <v>12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</row>
    <row r="3297" spans="11:30" x14ac:dyDescent="0.3">
      <c r="K3297" s="287">
        <v>10</v>
      </c>
      <c r="L3297" t="str">
        <v>27-SPBRA-07007452</v>
      </c>
      <c r="M3297" t="str">
        <v>RC</v>
      </c>
      <c r="N3297" t="str">
        <v>Brandy and Cognac</v>
      </c>
      <c r="O3297" t="str">
        <v>LOUIS XIII</v>
      </c>
      <c r="P3297" t="str">
        <v>RMM</v>
      </c>
      <c r="Q3297" t="str">
        <v>Remy Martin Louis XIII 700ml</v>
      </c>
      <c r="R3297" t="str">
        <v>700ml</v>
      </c>
      <c r="S3297">
        <v>3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</row>
    <row r="3298" spans="11:30" x14ac:dyDescent="0.3">
      <c r="K3298" s="287">
        <v>10</v>
      </c>
      <c r="L3298" t="str">
        <v>27-SPBRA-15008565</v>
      </c>
      <c r="M3298" t="str">
        <v>RC</v>
      </c>
      <c r="N3298" t="str">
        <v>Brandy and Cognac</v>
      </c>
      <c r="O3298" t="str">
        <v>LOUIS XIII</v>
      </c>
      <c r="P3298" t="str">
        <v>RMM</v>
      </c>
      <c r="Q3298" t="str">
        <v>Louis XIII Magnum 1.5L</v>
      </c>
      <c r="R3298" t="str">
        <v>1500ml</v>
      </c>
      <c r="S3298">
        <v>1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</row>
    <row r="3299" spans="11:30" x14ac:dyDescent="0.3">
      <c r="K3299" s="287">
        <v>10</v>
      </c>
      <c r="L3299" t="str">
        <v>27-SPBRA-30008169</v>
      </c>
      <c r="M3299" t="str">
        <v>RC</v>
      </c>
      <c r="N3299" t="str">
        <v>Brandy and Cognac</v>
      </c>
      <c r="O3299" t="str">
        <v>LOUIS XIII</v>
      </c>
      <c r="P3299" t="str">
        <v>RMM</v>
      </c>
      <c r="Q3299" t="str">
        <v>Louis XIII Decanter Jeroboam 3L</v>
      </c>
      <c r="R3299" t="str">
        <v>3000ml</v>
      </c>
      <c r="S3299">
        <v>1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</row>
    <row r="3300" spans="11:30" x14ac:dyDescent="0.3">
      <c r="K3300" s="287">
        <v>10</v>
      </c>
      <c r="L3300" t="str">
        <v>27-SPBRA-60000155</v>
      </c>
      <c r="M3300" t="str">
        <v>RC</v>
      </c>
      <c r="N3300" t="str">
        <v>Brandy and Cognac</v>
      </c>
      <c r="O3300" t="str">
        <v>LOUIS XIII</v>
      </c>
      <c r="P3300" t="str">
        <v>RMM</v>
      </c>
      <c r="Q3300" t="str">
        <v>Louis XIII Mathusalem 6L</v>
      </c>
      <c r="R3300" t="str">
        <v>6000ml</v>
      </c>
      <c r="S3300">
        <v>1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</row>
    <row r="3301" spans="11:30" x14ac:dyDescent="0.3">
      <c r="K3301" s="287">
        <v>10</v>
      </c>
      <c r="L3301" t="str">
        <v>26-SPBRA-07002153</v>
      </c>
      <c r="M3301" t="str">
        <v>RC</v>
      </c>
      <c r="N3301" t="str">
        <v>Brandy and Cognac</v>
      </c>
      <c r="O3301" t="str">
        <v>St Remy</v>
      </c>
      <c r="P3301" t="str">
        <v>RMM</v>
      </c>
      <c r="Q3301" t="str">
        <v>St Remy VSOP</v>
      </c>
      <c r="R3301" t="str">
        <v>700ml</v>
      </c>
      <c r="S3301">
        <v>12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</row>
    <row r="3302" spans="11:30" x14ac:dyDescent="0.3">
      <c r="K3302" s="287">
        <v>10</v>
      </c>
      <c r="L3302" t="str">
        <v>26-SPBRA-07002603</v>
      </c>
      <c r="M3302" t="str">
        <v>RC</v>
      </c>
      <c r="N3302" t="str">
        <v>Brandy and Cognac</v>
      </c>
      <c r="O3302" t="str">
        <v>St Remy</v>
      </c>
      <c r="P3302" t="str">
        <v>RMM</v>
      </c>
      <c r="Q3302" t="str">
        <v>St Remy XO</v>
      </c>
      <c r="R3302" t="str">
        <v>700ml</v>
      </c>
      <c r="S3302">
        <v>12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</row>
    <row r="3303" spans="11:30" x14ac:dyDescent="0.3">
      <c r="K3303" s="287">
        <v>10</v>
      </c>
      <c r="L3303" t="str">
        <v>01-SPVOD-07008530</v>
      </c>
      <c r="M3303" t="str">
        <v>Lucas Bols</v>
      </c>
      <c r="N3303" t="str">
        <v>Vodka</v>
      </c>
      <c r="O3303" t="str">
        <v>Bols Vodka</v>
      </c>
      <c r="P3303" t="str">
        <v>BLV</v>
      </c>
      <c r="Q3303" t="str">
        <v>Bols Vodka 700ml</v>
      </c>
      <c r="R3303" t="str">
        <v>700ml</v>
      </c>
      <c r="S3303">
        <v>12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</row>
    <row r="3304" spans="11:30" x14ac:dyDescent="0.3">
      <c r="K3304" s="287">
        <v>10</v>
      </c>
      <c r="L3304" t="str">
        <v>01-SPVOD-10008547</v>
      </c>
      <c r="M3304" t="str">
        <v>Lucas Bols</v>
      </c>
      <c r="N3304" t="str">
        <v>Vodka</v>
      </c>
      <c r="O3304" t="str">
        <v>Bols Vodka</v>
      </c>
      <c r="P3304" t="str">
        <v>BLV</v>
      </c>
      <c r="Q3304" t="str">
        <v>Bols Vodka 1L</v>
      </c>
      <c r="R3304" t="str">
        <v>1000ml</v>
      </c>
      <c r="S3304">
        <v>6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</row>
    <row r="3305" spans="11:30" x14ac:dyDescent="0.3">
      <c r="K3305" s="287">
        <v>10</v>
      </c>
      <c r="L3305" t="str">
        <v>34-SPVOD-01808261</v>
      </c>
      <c r="M3305" t="str">
        <v>Campari</v>
      </c>
      <c r="N3305" t="str">
        <v>Vodka</v>
      </c>
      <c r="O3305" t="str">
        <v>Skyy</v>
      </c>
      <c r="P3305" t="str">
        <v>SKY</v>
      </c>
      <c r="Q3305" t="str">
        <v>Skyy 180ml</v>
      </c>
      <c r="R3305" t="str">
        <v>180ml</v>
      </c>
      <c r="S3305">
        <v>12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</row>
    <row r="3306" spans="11:30" x14ac:dyDescent="0.3">
      <c r="K3306" s="287">
        <v>10</v>
      </c>
      <c r="L3306" t="str">
        <v>34-SPVOD-07507004</v>
      </c>
      <c r="M3306" t="str">
        <v>Campari</v>
      </c>
      <c r="N3306" t="str">
        <v>Vodka</v>
      </c>
      <c r="O3306" t="str">
        <v>Skyy</v>
      </c>
      <c r="P3306" t="str">
        <v>SKY</v>
      </c>
      <c r="Q3306" t="str">
        <v>Skyy 750ml</v>
      </c>
      <c r="R3306" t="str">
        <v>750ml</v>
      </c>
      <c r="S3306">
        <v>12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</row>
    <row r="3307" spans="11:30" x14ac:dyDescent="0.3">
      <c r="K3307" s="287">
        <v>10</v>
      </c>
      <c r="L3307" t="str">
        <v>34-SPVOD-10001002</v>
      </c>
      <c r="M3307" t="str">
        <v>Campari</v>
      </c>
      <c r="N3307" t="str">
        <v>Vodka</v>
      </c>
      <c r="O3307" t="str">
        <v>Skyy</v>
      </c>
      <c r="P3307" t="str">
        <v>SKY</v>
      </c>
      <c r="Q3307" t="str">
        <v>Skyy 1L</v>
      </c>
      <c r="R3307" t="str">
        <v>1000ml</v>
      </c>
      <c r="S3307">
        <v>12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</row>
    <row r="3308" spans="11:30" x14ac:dyDescent="0.3">
      <c r="K3308" s="287">
        <v>10</v>
      </c>
      <c r="L3308" t="str">
        <v>34-SPVOD-07017004</v>
      </c>
      <c r="M3308" t="str">
        <v>Campari</v>
      </c>
      <c r="N3308" t="str">
        <v>Vodka</v>
      </c>
      <c r="O3308" t="str">
        <v>Skyy</v>
      </c>
      <c r="P3308" t="str">
        <v>SKY</v>
      </c>
      <c r="Q3308" t="str">
        <v>Skyy Neptune</v>
      </c>
      <c r="R3308" t="str">
        <v>700ml</v>
      </c>
      <c r="S3308">
        <v>12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</row>
    <row r="3309" spans="11:30" x14ac:dyDescent="0.3">
      <c r="K3309" s="287">
        <v>10</v>
      </c>
      <c r="L3309" t="str">
        <v>34-SPLIQ-07007012</v>
      </c>
      <c r="M3309" t="str">
        <v>Campari</v>
      </c>
      <c r="N3309" t="str">
        <v>Vodka</v>
      </c>
      <c r="O3309" t="str">
        <v>Skyy</v>
      </c>
      <c r="P3309" t="str">
        <v>SKY</v>
      </c>
      <c r="Q3309" t="str">
        <v>Skyy Citrus</v>
      </c>
      <c r="R3309" t="str">
        <v>700ml</v>
      </c>
      <c r="S3309">
        <v>6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</row>
    <row r="3310" spans="11:30" x14ac:dyDescent="0.3">
      <c r="K3310" s="287">
        <v>10</v>
      </c>
      <c r="L3310" t="str">
        <v>34-SPLIQ-07007036</v>
      </c>
      <c r="M3310" t="str">
        <v>Campari</v>
      </c>
      <c r="N3310" t="str">
        <v>Vodka</v>
      </c>
      <c r="O3310" t="str">
        <v>Skyy</v>
      </c>
      <c r="P3310" t="str">
        <v>SKY</v>
      </c>
      <c r="Q3310" t="str">
        <v>Skyy Raspberry</v>
      </c>
      <c r="R3310" t="str">
        <v>700ml</v>
      </c>
      <c r="S3310">
        <v>6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</row>
    <row r="3311" spans="11:30" x14ac:dyDescent="0.3">
      <c r="K3311" s="287">
        <v>10</v>
      </c>
      <c r="L3311" t="str">
        <v>34-SPLIQ-07007050</v>
      </c>
      <c r="M3311" t="str">
        <v>Campari</v>
      </c>
      <c r="N3311" t="str">
        <v>Vodka</v>
      </c>
      <c r="O3311" t="str">
        <v>Skyy</v>
      </c>
      <c r="P3311" t="str">
        <v>SKY</v>
      </c>
      <c r="Q3311" t="str">
        <v>Skyy Passionfruit</v>
      </c>
      <c r="R3311" t="str">
        <v>700ml</v>
      </c>
      <c r="S3311">
        <v>6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</row>
    <row r="3312" spans="11:30" x14ac:dyDescent="0.3">
      <c r="K3312" s="287">
        <v>10</v>
      </c>
      <c r="L3312" t="str">
        <v>34-SPVOD-07001021</v>
      </c>
      <c r="M3312" t="str">
        <v>Campari</v>
      </c>
      <c r="N3312" t="str">
        <v>Vodka</v>
      </c>
      <c r="O3312" t="str">
        <v>Skyy</v>
      </c>
      <c r="P3312" t="str">
        <v>SKY</v>
      </c>
      <c r="Q3312" t="str">
        <v>Skyy 90 Luxury</v>
      </c>
      <c r="R3312" t="str">
        <v>700ml</v>
      </c>
      <c r="S3312">
        <v>6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</row>
    <row r="3313" spans="11:30" x14ac:dyDescent="0.3">
      <c r="K3313" s="287">
        <v>10</v>
      </c>
      <c r="L3313" t="str">
        <v>65-SPVOD-07507828</v>
      </c>
      <c r="M3313" t="str">
        <v>Proximo</v>
      </c>
      <c r="N3313" t="str">
        <v>Vodka</v>
      </c>
      <c r="O3313" t="str">
        <v>Hangar</v>
      </c>
      <c r="P3313" t="str">
        <v>HG1</v>
      </c>
      <c r="Q3313" t="str">
        <v>Hangar 1 Straight Vodka</v>
      </c>
      <c r="R3313" t="str">
        <v>750ml</v>
      </c>
      <c r="S3313">
        <v>12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</row>
    <row r="3314" spans="11:30" x14ac:dyDescent="0.3">
      <c r="K3314" s="287">
        <v>10</v>
      </c>
      <c r="L3314" t="str">
        <v>65-SPVOD-07507842</v>
      </c>
      <c r="M3314" t="str">
        <v>Proximo</v>
      </c>
      <c r="N3314" t="str">
        <v>Vodka</v>
      </c>
      <c r="O3314" t="str">
        <v>Hangar</v>
      </c>
      <c r="P3314" t="str">
        <v>HG1</v>
      </c>
      <c r="Q3314" t="str">
        <v>Hangar 1 Buddha'S Hand Citron Vodka</v>
      </c>
      <c r="R3314" t="str">
        <v>750ml</v>
      </c>
      <c r="S3314">
        <v>12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</row>
    <row r="3315" spans="11:30" x14ac:dyDescent="0.3">
      <c r="K3315" s="287">
        <v>10</v>
      </c>
      <c r="L3315" t="str">
        <v>65-SPVOD-07507866</v>
      </c>
      <c r="M3315" t="str">
        <v>Proximo</v>
      </c>
      <c r="N3315" t="str">
        <v>Vodka</v>
      </c>
      <c r="O3315" t="str">
        <v>Hangar</v>
      </c>
      <c r="P3315" t="str">
        <v>HG1</v>
      </c>
      <c r="Q3315" t="str">
        <v>Hangar 1 Mandarin Blossom Vodka</v>
      </c>
      <c r="R3315" t="str">
        <v>750ml</v>
      </c>
      <c r="S3315">
        <v>12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</row>
    <row r="3316" spans="11:30" x14ac:dyDescent="0.3">
      <c r="K3316" s="287">
        <v>10</v>
      </c>
      <c r="L3316" t="str">
        <v>65-SPVOD-07507361</v>
      </c>
      <c r="M3316" t="str">
        <v>Proximo</v>
      </c>
      <c r="N3316" t="str">
        <v>Vodka</v>
      </c>
      <c r="O3316" t="str">
        <v>Hangar</v>
      </c>
      <c r="P3316" t="str">
        <v>HG1</v>
      </c>
      <c r="Q3316" t="str">
        <v>Hangar 1 Rose Vodka</v>
      </c>
      <c r="R3316" t="str">
        <v>750ml</v>
      </c>
      <c r="S3316">
        <v>12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</row>
    <row r="3317" spans="11:30" x14ac:dyDescent="0.3">
      <c r="K3317" s="287">
        <v>10</v>
      </c>
      <c r="L3317" t="str">
        <v>48-SPVOD-02000045</v>
      </c>
      <c r="M3317" t="str">
        <v>Independent</v>
      </c>
      <c r="N3317" t="str">
        <v>Vodka</v>
      </c>
      <c r="O3317" t="str">
        <v>Tito's</v>
      </c>
      <c r="P3317" t="str">
        <v>TTO</v>
      </c>
      <c r="Q3317" t="str">
        <v>Tito's Vodka 200ml</v>
      </c>
      <c r="R3317" t="str">
        <v>200ml</v>
      </c>
      <c r="S3317">
        <v>24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</row>
    <row r="3318" spans="11:30" x14ac:dyDescent="0.3">
      <c r="K3318" s="287">
        <v>10</v>
      </c>
      <c r="L3318" t="str">
        <v>48-SPVOD-07500027</v>
      </c>
      <c r="M3318" t="str">
        <v>Independent</v>
      </c>
      <c r="N3318" t="str">
        <v>Vodka</v>
      </c>
      <c r="O3318" t="str">
        <v>Tito's</v>
      </c>
      <c r="P3318" t="str">
        <v>TTO</v>
      </c>
      <c r="Q3318" t="str">
        <v>Tito's Vodka 750ml</v>
      </c>
      <c r="R3318" t="str">
        <v>750ml</v>
      </c>
      <c r="S3318">
        <v>12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</row>
    <row r="3319" spans="11:30" x14ac:dyDescent="0.3">
      <c r="K3319" s="287">
        <v>10</v>
      </c>
      <c r="L3319" t="str">
        <v>48-SPVOD-10000010</v>
      </c>
      <c r="M3319" t="str">
        <v>Independent</v>
      </c>
      <c r="N3319" t="str">
        <v>Vodka</v>
      </c>
      <c r="O3319" t="str">
        <v>Tito's</v>
      </c>
      <c r="P3319" t="str">
        <v>TTO</v>
      </c>
      <c r="Q3319" t="str">
        <v>Tito's Vodka 1L</v>
      </c>
      <c r="R3319" t="str">
        <v>1000ml</v>
      </c>
      <c r="S3319">
        <v>12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</row>
    <row r="3320" spans="11:30" x14ac:dyDescent="0.3">
      <c r="K3320" s="287">
        <v>10</v>
      </c>
      <c r="L3320" t="str">
        <v>48-SPVOD-17500034</v>
      </c>
      <c r="M3320" t="str">
        <v>Independent</v>
      </c>
      <c r="N3320" t="str">
        <v>Vodka</v>
      </c>
      <c r="O3320" t="str">
        <v>Tito's</v>
      </c>
      <c r="P3320" t="str">
        <v>TTO</v>
      </c>
      <c r="Q3320" t="str">
        <v>Tito's Vodka 1.75L</v>
      </c>
      <c r="R3320" t="str">
        <v>1750ml</v>
      </c>
      <c r="S3320">
        <v>6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</row>
    <row r="3321" spans="11:30" x14ac:dyDescent="0.3">
      <c r="K3321" s="287">
        <v>10</v>
      </c>
      <c r="L3321" t="str">
        <v>01-SPGIN-07003727</v>
      </c>
      <c r="M3321" t="str">
        <v>Lucas Bols</v>
      </c>
      <c r="N3321" t="str">
        <v>GIN</v>
      </c>
      <c r="O3321" t="str">
        <v>Bols Gin</v>
      </c>
      <c r="P3321" t="str">
        <v>SVT</v>
      </c>
      <c r="Q3321" t="str">
        <v>Bols Silvertop Dutch</v>
      </c>
      <c r="R3321" t="str">
        <v>700ml</v>
      </c>
      <c r="S3321">
        <v>6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</row>
    <row r="3322" spans="11:30" x14ac:dyDescent="0.3">
      <c r="K3322" s="287">
        <v>10</v>
      </c>
      <c r="L3322" t="str">
        <v>33-SPGIN-07507509</v>
      </c>
      <c r="M3322" t="str">
        <v>Campari</v>
      </c>
      <c r="N3322" t="str">
        <v>GIN</v>
      </c>
      <c r="O3322" t="str">
        <v>Bulldog</v>
      </c>
      <c r="P3322" t="str">
        <v>BUL</v>
      </c>
      <c r="Q3322" t="str">
        <v>Bulldog London Dry 750ml</v>
      </c>
      <c r="R3322" t="str">
        <v>750ml</v>
      </c>
      <c r="S3322">
        <v>6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</row>
    <row r="3323" spans="11:30" x14ac:dyDescent="0.3">
      <c r="K3323" s="287">
        <v>10</v>
      </c>
      <c r="L3323" t="str">
        <v>33-SPGIN-10002048</v>
      </c>
      <c r="M3323" t="str">
        <v>Campari</v>
      </c>
      <c r="N3323" t="str">
        <v>GIN</v>
      </c>
      <c r="O3323" t="str">
        <v>Bulldog</v>
      </c>
      <c r="P3323" t="str">
        <v>BUL</v>
      </c>
      <c r="Q3323" t="str">
        <v>Bulldog London Dry 1L</v>
      </c>
      <c r="R3323" t="str">
        <v>1000ml</v>
      </c>
      <c r="S3323">
        <v>6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</row>
    <row r="3324" spans="11:30" x14ac:dyDescent="0.3">
      <c r="K3324" s="287">
        <v>10</v>
      </c>
      <c r="L3324" t="str">
        <v>59-SPGIN-10000065</v>
      </c>
      <c r="M3324" t="str">
        <v>Campari</v>
      </c>
      <c r="N3324" t="str">
        <v>GIN</v>
      </c>
      <c r="O3324" t="str">
        <v>Bickens</v>
      </c>
      <c r="P3324" t="str">
        <v>BIC</v>
      </c>
      <c r="Q3324" t="str">
        <v>Bickens London Dry Gin</v>
      </c>
      <c r="R3324" t="str">
        <v>1000ml</v>
      </c>
      <c r="S3324">
        <v>6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</row>
    <row r="3325" spans="11:30" x14ac:dyDescent="0.3">
      <c r="K3325" s="287">
        <v>10</v>
      </c>
      <c r="L3325" t="str">
        <v>22-SPGIN-07000693</v>
      </c>
      <c r="M3325" t="str">
        <v>Proximo</v>
      </c>
      <c r="N3325" t="str">
        <v>GIN</v>
      </c>
      <c r="O3325" t="str">
        <v>Boodles</v>
      </c>
      <c r="P3325" t="str">
        <v>BOD</v>
      </c>
      <c r="Q3325" t="str">
        <v>Boodles London Dry</v>
      </c>
      <c r="R3325" t="str">
        <v>700ml</v>
      </c>
      <c r="S3325">
        <v>6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</row>
    <row r="3326" spans="11:30" x14ac:dyDescent="0.3">
      <c r="K3326" s="287">
        <v>10</v>
      </c>
      <c r="L3326" t="str">
        <v>13-SPGIN-07006017</v>
      </c>
      <c r="M3326" t="str">
        <v>TEG</v>
      </c>
      <c r="N3326" t="str">
        <v>GIN</v>
      </c>
      <c r="O3326" t="str">
        <v>No.3 London Dry</v>
      </c>
      <c r="P3326" t="str">
        <v>NO3</v>
      </c>
      <c r="Q3326" t="str">
        <v>No.3 London Dry</v>
      </c>
      <c r="R3326" t="str">
        <v>700ml</v>
      </c>
      <c r="S3326">
        <v>6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</row>
    <row r="3327" spans="11:30" x14ac:dyDescent="0.3">
      <c r="K3327" s="287">
        <v>10</v>
      </c>
      <c r="L3327" t="str">
        <v>03-SPGIN-07006598</v>
      </c>
      <c r="M3327" t="str">
        <v>Lucas Bols</v>
      </c>
      <c r="N3327" t="str">
        <v>GIN</v>
      </c>
      <c r="O3327" t="str">
        <v>Damrak</v>
      </c>
      <c r="P3327" t="str">
        <v>DAM</v>
      </c>
      <c r="Q3327" t="str">
        <v>Damrak Dutch</v>
      </c>
      <c r="R3327" t="str">
        <v>700ml</v>
      </c>
      <c r="S3327">
        <v>6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</row>
    <row r="3328" spans="11:30" x14ac:dyDescent="0.3">
      <c r="K3328" s="287">
        <v>10</v>
      </c>
      <c r="L3328" t="str">
        <v>01-SPGIN-07008005</v>
      </c>
      <c r="M3328" t="str">
        <v>Lucas Bols</v>
      </c>
      <c r="N3328" t="str">
        <v>GIN</v>
      </c>
      <c r="O3328" t="str">
        <v>Bols Gin</v>
      </c>
      <c r="P3328" t="str">
        <v>BLG</v>
      </c>
      <c r="Q3328" t="str">
        <v>Bols Dutch Genever</v>
      </c>
      <c r="R3328" t="str">
        <v>700ml</v>
      </c>
      <c r="S3328">
        <v>6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</row>
    <row r="3329" spans="11:30" x14ac:dyDescent="0.3">
      <c r="K3329" s="287">
        <v>10</v>
      </c>
      <c r="L3329" t="str">
        <v>03-SPGIN-07504125</v>
      </c>
      <c r="M3329" t="str">
        <v>Lucas Bols</v>
      </c>
      <c r="N3329" t="str">
        <v>GIN</v>
      </c>
      <c r="O3329" t="str">
        <v>Henkes</v>
      </c>
      <c r="P3329" t="str">
        <v>HEK</v>
      </c>
      <c r="Q3329" t="str">
        <v>Henkes Gin</v>
      </c>
      <c r="R3329" t="str">
        <v>750ml</v>
      </c>
      <c r="S3329">
        <v>6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</row>
    <row r="3330" spans="11:30" x14ac:dyDescent="0.3">
      <c r="K3330" s="287">
        <v>10</v>
      </c>
      <c r="L3330" t="str">
        <v>29-SPGIN-07000602</v>
      </c>
      <c r="M3330" t="str">
        <v>RC</v>
      </c>
      <c r="N3330" t="str">
        <v>GIN</v>
      </c>
      <c r="O3330" t="str">
        <v>Botanist</v>
      </c>
      <c r="P3330" t="str">
        <v>BOT</v>
      </c>
      <c r="Q3330" t="str">
        <v>The Botanist Islay Scotland</v>
      </c>
      <c r="R3330" t="str">
        <v>700ml</v>
      </c>
      <c r="S3330">
        <v>6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</row>
    <row r="3331" spans="11:30" x14ac:dyDescent="0.3">
      <c r="K3331" s="287">
        <v>10</v>
      </c>
      <c r="L3331" t="str">
        <v>29-SPGIN-07008423</v>
      </c>
      <c r="M3331" t="str">
        <v>RC</v>
      </c>
      <c r="N3331" t="str">
        <v>GIN</v>
      </c>
      <c r="O3331" t="str">
        <v>Botanist</v>
      </c>
      <c r="P3331" t="str">
        <v>BOT</v>
      </c>
      <c r="Q3331" t="str">
        <v>The Botanist Islay Cask Rested Gin</v>
      </c>
      <c r="R3331" t="str">
        <v>700ml</v>
      </c>
      <c r="S3331">
        <v>6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</row>
    <row r="3332" spans="11:30" x14ac:dyDescent="0.3">
      <c r="K3332" s="287">
        <v>10</v>
      </c>
      <c r="L3332" t="str">
        <v>29-SPGIN-07008683</v>
      </c>
      <c r="M3332" t="str">
        <v>RC</v>
      </c>
      <c r="N3332" t="str">
        <v>GIN</v>
      </c>
      <c r="O3332" t="str">
        <v>Botanist</v>
      </c>
      <c r="P3332" t="str">
        <v>BOT</v>
      </c>
      <c r="Q3332" t="str">
        <v>The Botanist Islay Cask Aged Gin</v>
      </c>
      <c r="R3332" t="str">
        <v>700ml</v>
      </c>
      <c r="S3332">
        <v>6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</row>
    <row r="3333" spans="11:30" x14ac:dyDescent="0.3">
      <c r="K3333" s="287">
        <v>10</v>
      </c>
      <c r="L3333" t="str">
        <v>16-SPGIN-07000194</v>
      </c>
      <c r="M3333" t="str">
        <v>Independent</v>
      </c>
      <c r="N3333" t="str">
        <v>GIN</v>
      </c>
      <c r="O3333" t="str">
        <v>Four Pillars</v>
      </c>
      <c r="P3333" t="str">
        <v>FPL</v>
      </c>
      <c r="Q3333" t="str">
        <v>Four Pillars Rare Dry Australian</v>
      </c>
      <c r="R3333" t="str">
        <v>700ml</v>
      </c>
      <c r="S3333">
        <v>6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</row>
    <row r="3334" spans="11:30" x14ac:dyDescent="0.3">
      <c r="K3334" s="287">
        <v>10</v>
      </c>
      <c r="L3334" t="str">
        <v>16-SPGIN-07001741</v>
      </c>
      <c r="M3334" t="str">
        <v>Independent</v>
      </c>
      <c r="N3334" t="str">
        <v>GIN</v>
      </c>
      <c r="O3334" t="str">
        <v>Four Pillars</v>
      </c>
      <c r="P3334" t="str">
        <v>FPL</v>
      </c>
      <c r="Q3334" t="str">
        <v>Four Pillars Fresh Yuzu</v>
      </c>
      <c r="R3334" t="str">
        <v>700ml</v>
      </c>
      <c r="S3334">
        <v>6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</row>
    <row r="3335" spans="11:30" x14ac:dyDescent="0.3">
      <c r="K3335" s="287">
        <v>10</v>
      </c>
      <c r="L3335" t="str">
        <v>16-SPGIN-07000256</v>
      </c>
      <c r="M3335" t="str">
        <v>Independent</v>
      </c>
      <c r="N3335" t="str">
        <v>GIN</v>
      </c>
      <c r="O3335" t="str">
        <v>Four Pillars</v>
      </c>
      <c r="P3335" t="str">
        <v>FPL</v>
      </c>
      <c r="Q3335" t="str">
        <v>Four Pillars Bloody Shiraz Australian</v>
      </c>
      <c r="R3335" t="str">
        <v>700ml</v>
      </c>
      <c r="S3335">
        <v>6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</row>
    <row r="3336" spans="11:30" x14ac:dyDescent="0.3">
      <c r="K3336" s="287">
        <v>10</v>
      </c>
      <c r="L3336" t="str">
        <v>16-SPGIN-07000263</v>
      </c>
      <c r="M3336" t="str">
        <v>Independent</v>
      </c>
      <c r="N3336" t="str">
        <v>GIN</v>
      </c>
      <c r="O3336" t="str">
        <v>Four Pillars</v>
      </c>
      <c r="P3336" t="str">
        <v>FPL</v>
      </c>
      <c r="Q3336" t="str">
        <v>Four Pillars Spiced Negroni Australian</v>
      </c>
      <c r="R3336" t="str">
        <v>700ml</v>
      </c>
      <c r="S3336">
        <v>6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</row>
    <row r="3337" spans="11:30" x14ac:dyDescent="0.3">
      <c r="K3337" s="287">
        <v>10</v>
      </c>
      <c r="L3337" t="str">
        <v>16-SPGIN-07000157</v>
      </c>
      <c r="M3337" t="str">
        <v>Independent</v>
      </c>
      <c r="N3337" t="str">
        <v>GIN</v>
      </c>
      <c r="O3337" t="str">
        <v>Four Pillars</v>
      </c>
      <c r="P3337" t="str">
        <v>FPL</v>
      </c>
      <c r="Q3337" t="str">
        <v>Four Pillars Barrel Aged Australian</v>
      </c>
      <c r="R3337" t="str">
        <v>700ml</v>
      </c>
      <c r="S3337">
        <v>6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</row>
    <row r="3338" spans="11:30" x14ac:dyDescent="0.3">
      <c r="K3338" s="287">
        <v>10</v>
      </c>
      <c r="L3338" t="str">
        <v>16-SPGIN-07000648</v>
      </c>
      <c r="M3338" t="str">
        <v>Independent</v>
      </c>
      <c r="N3338" t="str">
        <v>GIN</v>
      </c>
      <c r="O3338" t="str">
        <v>Four Pillars</v>
      </c>
      <c r="P3338" t="str">
        <v>FPL</v>
      </c>
      <c r="Q3338" t="str">
        <v>Four Pillars Navy Strength Australian</v>
      </c>
      <c r="R3338" t="str">
        <v>700ml</v>
      </c>
      <c r="S3338">
        <v>6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</row>
    <row r="3339" spans="11:30" x14ac:dyDescent="0.3">
      <c r="K3339" s="287">
        <v>10</v>
      </c>
      <c r="L3339" t="str">
        <v>16-SPGIN-07000348</v>
      </c>
      <c r="M3339" t="str">
        <v>Independent</v>
      </c>
      <c r="N3339" t="str">
        <v>GIN</v>
      </c>
      <c r="O3339" t="str">
        <v>Four Pillars</v>
      </c>
      <c r="P3339" t="str">
        <v>FPL</v>
      </c>
      <c r="Q3339" t="str">
        <v>Four Pillars Australian Christmas</v>
      </c>
      <c r="R3339" t="str">
        <v>700ml</v>
      </c>
      <c r="S3339">
        <v>6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</row>
    <row r="3340" spans="11:30" x14ac:dyDescent="0.3">
      <c r="K3340" s="287">
        <v>10</v>
      </c>
      <c r="L3340" t="str">
        <v>67-SPGIN-07007296</v>
      </c>
      <c r="M3340" t="str">
        <v>Independent</v>
      </c>
      <c r="N3340" t="str">
        <v>GIN</v>
      </c>
      <c r="O3340" t="str">
        <v>Lady Trieu</v>
      </c>
      <c r="P3340" t="str">
        <v>LDT</v>
      </c>
      <c r="Q3340" t="str">
        <v>Lady Trieu Contemporary Gin</v>
      </c>
      <c r="R3340" t="str">
        <v>700ml</v>
      </c>
      <c r="S3340">
        <v>6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</row>
    <row r="3341" spans="11:30" x14ac:dyDescent="0.3">
      <c r="K3341" s="287">
        <v>10</v>
      </c>
      <c r="L3341" t="str">
        <v>67-SPGIN-07007265</v>
      </c>
      <c r="M3341" t="str">
        <v>Independent</v>
      </c>
      <c r="N3341" t="str">
        <v>GIN</v>
      </c>
      <c r="O3341" t="str">
        <v>Lady Trieu</v>
      </c>
      <c r="P3341" t="str">
        <v>LDT</v>
      </c>
      <c r="Q3341" t="str">
        <v>Lady Trieu Dalat Flowerbomb Gin</v>
      </c>
      <c r="R3341" t="str">
        <v>700ml</v>
      </c>
      <c r="S3341">
        <v>6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</row>
    <row r="3342" spans="11:30" x14ac:dyDescent="0.3">
      <c r="K3342" s="287">
        <v>10</v>
      </c>
      <c r="L3342" t="str">
        <v>67-SPGIN-07007272</v>
      </c>
      <c r="M3342" t="str">
        <v>Independent</v>
      </c>
      <c r="N3342" t="str">
        <v>GIN</v>
      </c>
      <c r="O3342" t="str">
        <v>Lady Trieu</v>
      </c>
      <c r="P3342" t="str">
        <v>LDT</v>
      </c>
      <c r="Q3342" t="str">
        <v>Lady Trieu Hoi An Spice Road Gin</v>
      </c>
      <c r="R3342" t="str">
        <v>700ml</v>
      </c>
      <c r="S3342">
        <v>6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</row>
    <row r="3343" spans="11:30" x14ac:dyDescent="0.3">
      <c r="K3343" s="287">
        <v>10</v>
      </c>
      <c r="L3343" t="str">
        <v>67-SPGIN-02007163</v>
      </c>
      <c r="M3343" t="str">
        <v>Independent</v>
      </c>
      <c r="N3343" t="str">
        <v>GIN</v>
      </c>
      <c r="O3343" t="str">
        <v>Lady Trieu</v>
      </c>
      <c r="P3343" t="str">
        <v>LDT</v>
      </c>
      <c r="Q3343" t="str">
        <v>Lady Trieu Mekong Delta Dry Gin 200ml</v>
      </c>
      <c r="R3343" t="str">
        <v>200ml</v>
      </c>
      <c r="S3343">
        <v>12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</row>
    <row r="3344" spans="11:30" x14ac:dyDescent="0.3">
      <c r="K3344" s="287">
        <v>10</v>
      </c>
      <c r="L3344" t="str">
        <v>67-SPGIN-07007258</v>
      </c>
      <c r="M3344" t="str">
        <v>Independent</v>
      </c>
      <c r="N3344" t="str">
        <v>GIN</v>
      </c>
      <c r="O3344" t="str">
        <v>Lady Trieu</v>
      </c>
      <c r="P3344" t="str">
        <v>LDT</v>
      </c>
      <c r="Q3344" t="str">
        <v>Lady Trieu Mekong Delta Dry Gin</v>
      </c>
      <c r="R3344" t="str">
        <v>700ml</v>
      </c>
      <c r="S3344">
        <v>6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</row>
    <row r="3345" spans="11:30" x14ac:dyDescent="0.3">
      <c r="K3345" s="287">
        <v>10</v>
      </c>
      <c r="L3345" t="str">
        <v>67-SPGIN-07007289</v>
      </c>
      <c r="M3345" t="str">
        <v>Independent</v>
      </c>
      <c r="N3345" t="str">
        <v>GIN</v>
      </c>
      <c r="O3345" t="str">
        <v>Lady Trieu</v>
      </c>
      <c r="P3345" t="str">
        <v>LDT</v>
      </c>
      <c r="Q3345" t="str">
        <v>Lady Trieu Sapa Citrus Tea Gin</v>
      </c>
      <c r="R3345" t="str">
        <v>700ml</v>
      </c>
      <c r="S3345">
        <v>6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</row>
    <row r="3346" spans="11:30" x14ac:dyDescent="0.3">
      <c r="K3346" s="287">
        <v>10</v>
      </c>
      <c r="L3346" t="str">
        <v>67-SPGIN-07007248</v>
      </c>
      <c r="M3346" t="str">
        <v>Independent</v>
      </c>
      <c r="N3346" t="str">
        <v>GIN</v>
      </c>
      <c r="O3346" t="str">
        <v>Lady Trieu</v>
      </c>
      <c r="P3346" t="str">
        <v>LDT</v>
      </c>
      <c r="Q3346" t="str">
        <v>Lady Trieu King Orange Gin</v>
      </c>
      <c r="R3346" t="str">
        <v>700ml</v>
      </c>
      <c r="S3346">
        <v>6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</row>
    <row r="3347" spans="11:30" x14ac:dyDescent="0.3">
      <c r="K3347" s="287">
        <v>10</v>
      </c>
      <c r="L3347" t="str">
        <v>49-SPMEZ-07501154</v>
      </c>
      <c r="M3347" t="str">
        <v>Proximo</v>
      </c>
      <c r="N3347" t="str">
        <v>Mezcal</v>
      </c>
      <c r="O3347" t="str">
        <v>400 Conejos</v>
      </c>
      <c r="P3347" t="str">
        <v>400</v>
      </c>
      <c r="Q3347" t="str">
        <v>400 Conejos Mezcal</v>
      </c>
      <c r="R3347" t="str">
        <v>750ml</v>
      </c>
      <c r="S3347">
        <v>6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</row>
    <row r="3348" spans="11:30" x14ac:dyDescent="0.3">
      <c r="K3348" s="287">
        <v>10</v>
      </c>
      <c r="L3348" t="str">
        <v>49-SPMEZ-07502090</v>
      </c>
      <c r="M3348" t="str">
        <v>Proximo</v>
      </c>
      <c r="N3348" t="str">
        <v>Mezcal</v>
      </c>
      <c r="O3348" t="str">
        <v>Creyente</v>
      </c>
      <c r="P3348" t="str">
        <v>CYT</v>
      </c>
      <c r="Q3348" t="str">
        <v>Creyente Mezcal</v>
      </c>
      <c r="R3348" t="str">
        <v>750ml</v>
      </c>
      <c r="S3348">
        <v>6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</row>
    <row r="3349" spans="11:30" x14ac:dyDescent="0.3">
      <c r="K3349" s="287">
        <v>10</v>
      </c>
      <c r="L3349" t="str">
        <v>72-SPTEQ-07001004</v>
      </c>
      <c r="M3349" t="str">
        <v>Proximo</v>
      </c>
      <c r="N3349" t="str">
        <v>Tequila</v>
      </c>
      <c r="O3349" t="str">
        <v>Gran Centenario</v>
      </c>
      <c r="P3349" t="str">
        <v>GCN</v>
      </c>
      <c r="Q3349" t="str">
        <v>Gran Centenario Plata Tequila</v>
      </c>
      <c r="R3349" t="str">
        <v>700ml</v>
      </c>
      <c r="S3349">
        <v>6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</row>
    <row r="3350" spans="11:30" x14ac:dyDescent="0.3">
      <c r="K3350" s="287">
        <v>10</v>
      </c>
      <c r="L3350" t="str">
        <v>72-SPTEQ-07001001</v>
      </c>
      <c r="M3350" t="str">
        <v>Proximo</v>
      </c>
      <c r="N3350" t="str">
        <v>Tequila</v>
      </c>
      <c r="O3350" t="str">
        <v>Gran Centenario</v>
      </c>
      <c r="P3350" t="str">
        <v>GCN</v>
      </c>
      <c r="Q3350" t="str">
        <v>Gran Centenario Reposado Tequila</v>
      </c>
      <c r="R3350" t="str">
        <v>700ml</v>
      </c>
      <c r="S3350">
        <v>6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</row>
    <row r="3351" spans="11:30" x14ac:dyDescent="0.3">
      <c r="K3351" s="287">
        <v>10</v>
      </c>
      <c r="L3351" t="str">
        <v>72-SPTEQ-07001011</v>
      </c>
      <c r="M3351" t="str">
        <v>Proximo</v>
      </c>
      <c r="N3351" t="str">
        <v>Tequila</v>
      </c>
      <c r="O3351" t="str">
        <v>Gran Centenario</v>
      </c>
      <c r="P3351" t="str">
        <v>GCN</v>
      </c>
      <c r="Q3351" t="str">
        <v>Gran Centenario Anejo Tequila</v>
      </c>
      <c r="R3351" t="str">
        <v>700ml</v>
      </c>
      <c r="S3351">
        <v>6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</row>
    <row r="3352" spans="11:30" x14ac:dyDescent="0.3">
      <c r="K3352" s="287">
        <v>10</v>
      </c>
      <c r="L3352" t="str">
        <v>72-SPTEQ-07507409</v>
      </c>
      <c r="M3352" t="str">
        <v>Proximo</v>
      </c>
      <c r="N3352" t="str">
        <v>Tequila</v>
      </c>
      <c r="O3352" t="str">
        <v>Gran Centenario</v>
      </c>
      <c r="P3352" t="str">
        <v>GCN</v>
      </c>
      <c r="Q3352" t="str">
        <v>Gran Centenario Leyenda Extra Anejo Tequila</v>
      </c>
      <c r="R3352" t="str">
        <v>750ml</v>
      </c>
      <c r="S3352">
        <v>3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</row>
    <row r="3353" spans="11:30" x14ac:dyDescent="0.3">
      <c r="K3353" s="287">
        <v>10</v>
      </c>
      <c r="L3353" t="str">
        <v>73-SPTEQ-07500217</v>
      </c>
      <c r="M3353" t="str">
        <v>Proximo</v>
      </c>
      <c r="N3353" t="str">
        <v>Tequila</v>
      </c>
      <c r="O3353" t="str">
        <v>Maestro Dobel</v>
      </c>
      <c r="P3353" t="str">
        <v>MTD</v>
      </c>
      <c r="Q3353" t="str">
        <v>Maestro Dobel Silver Tequila</v>
      </c>
      <c r="R3353" t="str">
        <v>750ml</v>
      </c>
      <c r="S3353">
        <v>6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</row>
    <row r="3354" spans="11:30" x14ac:dyDescent="0.3">
      <c r="K3354" s="287">
        <v>10</v>
      </c>
      <c r="L3354" t="str">
        <v>73-SPTEQ-07500248</v>
      </c>
      <c r="M3354" t="str">
        <v>Proximo</v>
      </c>
      <c r="N3354" t="str">
        <v>Tequila</v>
      </c>
      <c r="O3354" t="str">
        <v>Maestro Dobel</v>
      </c>
      <c r="P3354" t="str">
        <v>MTD</v>
      </c>
      <c r="Q3354" t="str">
        <v>Maestro Dobel Diamante Tequila</v>
      </c>
      <c r="R3354" t="str">
        <v>750ml</v>
      </c>
      <c r="S3354">
        <v>6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</row>
    <row r="3355" spans="11:30" x14ac:dyDescent="0.3">
      <c r="K3355" s="287">
        <v>10</v>
      </c>
      <c r="L3355" t="str">
        <v>73-SPTEQ-07500224</v>
      </c>
      <c r="M3355" t="str">
        <v>Proximo</v>
      </c>
      <c r="N3355" t="str">
        <v>Tequila</v>
      </c>
      <c r="O3355" t="str">
        <v>Maestro Dobel</v>
      </c>
      <c r="P3355" t="str">
        <v>MTD</v>
      </c>
      <c r="Q3355" t="str">
        <v>Maestro Dobel Reposado Tequila</v>
      </c>
      <c r="R3355" t="str">
        <v>750ml</v>
      </c>
      <c r="S3355">
        <v>6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</row>
    <row r="3356" spans="11:30" x14ac:dyDescent="0.3">
      <c r="K3356" s="287">
        <v>10</v>
      </c>
      <c r="L3356" t="str">
        <v>73-SPTEQ-07500231</v>
      </c>
      <c r="M3356" t="str">
        <v>Proximo</v>
      </c>
      <c r="N3356" t="str">
        <v>Tequila</v>
      </c>
      <c r="O3356" t="str">
        <v>Maestro Dobel</v>
      </c>
      <c r="P3356" t="str">
        <v>MTD</v>
      </c>
      <c r="Q3356" t="str">
        <v>Maestro Dobel Anejo Tequila</v>
      </c>
      <c r="R3356" t="str">
        <v>750ml</v>
      </c>
      <c r="S3356">
        <v>6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</row>
    <row r="3357" spans="11:30" x14ac:dyDescent="0.3">
      <c r="K3357" s="287">
        <v>10</v>
      </c>
      <c r="L3357" t="str">
        <v>73-SPTEQ-07500255</v>
      </c>
      <c r="M3357" t="str">
        <v>Proximo</v>
      </c>
      <c r="N3357" t="str">
        <v>Tequila</v>
      </c>
      <c r="O3357" t="str">
        <v>Maestro Dobel</v>
      </c>
      <c r="P3357" t="str">
        <v>MTD</v>
      </c>
      <c r="Q3357" t="str">
        <v>Maestro Dobel Humito Smoked Silver Tequila</v>
      </c>
      <c r="R3357" t="str">
        <v>750ml</v>
      </c>
      <c r="S3357">
        <v>6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</row>
    <row r="3358" spans="11:30" x14ac:dyDescent="0.3">
      <c r="K3358" s="287">
        <v>10</v>
      </c>
      <c r="L3358" t="str">
        <v>73-SPTEQ-07507591</v>
      </c>
      <c r="M3358" t="str">
        <v>Proximo</v>
      </c>
      <c r="N3358" t="str">
        <v>Tequila</v>
      </c>
      <c r="O3358" t="str">
        <v>Maestro Dobel</v>
      </c>
      <c r="P3358" t="str">
        <v>MTD</v>
      </c>
      <c r="Q3358" t="str">
        <v>Maestro Dobel 50 Cristalino</v>
      </c>
      <c r="R3358" t="str">
        <v>750ml</v>
      </c>
      <c r="S3358">
        <v>3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</row>
    <row r="3359" spans="11:30" x14ac:dyDescent="0.3">
      <c r="K3359" s="287">
        <v>10</v>
      </c>
      <c r="L3359" t="str">
        <v>19-SPTEQ-07503234</v>
      </c>
      <c r="M3359" t="str">
        <v>Proximo</v>
      </c>
      <c r="N3359" t="str">
        <v>Tequila</v>
      </c>
      <c r="O3359" t="str">
        <v>1800</v>
      </c>
      <c r="P3359" t="str">
        <v>18T</v>
      </c>
      <c r="Q3359" t="str">
        <v>1800 Tequila Silver</v>
      </c>
      <c r="R3359" t="str">
        <v>750ml</v>
      </c>
      <c r="S3359">
        <v>12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</row>
    <row r="3360" spans="11:30" x14ac:dyDescent="0.3">
      <c r="K3360" s="287">
        <v>10</v>
      </c>
      <c r="L3360" t="str">
        <v>19-SPTEQ-07500196</v>
      </c>
      <c r="M3360" t="str">
        <v>Proximo</v>
      </c>
      <c r="N3360" t="str">
        <v>Tequila</v>
      </c>
      <c r="O3360" t="str">
        <v>1800</v>
      </c>
      <c r="P3360" t="str">
        <v>18T</v>
      </c>
      <c r="Q3360" t="str">
        <v>1800 Tequila Reposado</v>
      </c>
      <c r="R3360" t="str">
        <v>750ml</v>
      </c>
      <c r="S3360">
        <v>12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</row>
    <row r="3361" spans="11:30" x14ac:dyDescent="0.3">
      <c r="K3361" s="287">
        <v>10</v>
      </c>
      <c r="L3361" t="str">
        <v>19-SPTEQ-07500379</v>
      </c>
      <c r="M3361" t="str">
        <v>Proximo</v>
      </c>
      <c r="N3361" t="str">
        <v>Tequila</v>
      </c>
      <c r="O3361" t="str">
        <v>1800</v>
      </c>
      <c r="P3361" t="str">
        <v>18T</v>
      </c>
      <c r="Q3361" t="str">
        <v>1800 Tequila Coconut</v>
      </c>
      <c r="R3361" t="str">
        <v>750ml</v>
      </c>
      <c r="S3361">
        <v>12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</row>
    <row r="3362" spans="11:30" x14ac:dyDescent="0.3">
      <c r="K3362" s="287">
        <v>10</v>
      </c>
      <c r="L3362" t="str">
        <v>19-SPTEQ-07500205</v>
      </c>
      <c r="M3362" t="str">
        <v>Proximo</v>
      </c>
      <c r="N3362" t="str">
        <v>Tequila</v>
      </c>
      <c r="O3362" t="str">
        <v>1800</v>
      </c>
      <c r="P3362" t="str">
        <v>18T</v>
      </c>
      <c r="Q3362" t="str">
        <v>1800 Tequila Anejo</v>
      </c>
      <c r="R3362" t="str">
        <v>750ml</v>
      </c>
      <c r="S3362">
        <v>6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</row>
    <row r="3363" spans="11:30" x14ac:dyDescent="0.3">
      <c r="K3363" s="287">
        <v>10</v>
      </c>
      <c r="L3363" t="str">
        <v>19-SPTEQ-07506466</v>
      </c>
      <c r="M3363" t="str">
        <v>Proximo</v>
      </c>
      <c r="N3363" t="str">
        <v>Tequila</v>
      </c>
      <c r="O3363" t="str">
        <v>1800</v>
      </c>
      <c r="P3363" t="str">
        <v>18T</v>
      </c>
      <c r="Q3363" t="str">
        <v>1800 Tequila Cristalino</v>
      </c>
      <c r="R3363" t="str">
        <v>750ml</v>
      </c>
      <c r="S3363">
        <v>6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</row>
    <row r="3364" spans="11:30" x14ac:dyDescent="0.3">
      <c r="K3364" s="287">
        <v>10</v>
      </c>
      <c r="L3364" t="str">
        <v>19-SPTEQ-07500462</v>
      </c>
      <c r="M3364" t="str">
        <v>Proximo</v>
      </c>
      <c r="N3364" t="str">
        <v>Tequila</v>
      </c>
      <c r="O3364" t="str">
        <v>1800</v>
      </c>
      <c r="P3364" t="str">
        <v>18T</v>
      </c>
      <c r="Q3364" t="str">
        <v>1800 Tequila Milenio</v>
      </c>
      <c r="R3364" t="str">
        <v>700ml</v>
      </c>
      <c r="S3364">
        <v>3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</row>
    <row r="3365" spans="11:30" x14ac:dyDescent="0.3">
      <c r="K3365" s="287">
        <v>10</v>
      </c>
      <c r="L3365" t="str">
        <v>19-SPTEQ-07503891</v>
      </c>
      <c r="M3365" t="str">
        <v>Proximo</v>
      </c>
      <c r="N3365" t="str">
        <v>Tequila</v>
      </c>
      <c r="O3365" t="str">
        <v>1800</v>
      </c>
      <c r="P3365" t="str">
        <v>18T</v>
      </c>
      <c r="Q3365" t="str">
        <v>1800 Tequila Guachimonton Anejo</v>
      </c>
      <c r="R3365" t="str">
        <v>750ml</v>
      </c>
      <c r="S3365">
        <v>3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</row>
    <row r="3366" spans="11:30" x14ac:dyDescent="0.3">
      <c r="K3366" s="287">
        <v>10</v>
      </c>
      <c r="L3366" t="str">
        <v>20-SPTEQ-07000830</v>
      </c>
      <c r="M3366" t="str">
        <v>Proximo</v>
      </c>
      <c r="N3366" t="str">
        <v>Tequila</v>
      </c>
      <c r="O3366" t="str">
        <v>Jose Cuervo</v>
      </c>
      <c r="P3366" t="str">
        <v>JOC</v>
      </c>
      <c r="Q3366" t="str">
        <v>Jose Cuervo Platino</v>
      </c>
      <c r="R3366" t="str">
        <v>700ml</v>
      </c>
      <c r="S3366">
        <v>6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</row>
    <row r="3367" spans="11:30" x14ac:dyDescent="0.3">
      <c r="K3367" s="287">
        <v>10</v>
      </c>
      <c r="L3367" t="str">
        <v>20-SPTEQ-07501478</v>
      </c>
      <c r="M3367" t="str">
        <v>Proximo</v>
      </c>
      <c r="N3367" t="str">
        <v>Tequila</v>
      </c>
      <c r="O3367" t="str">
        <v>Jose Cuervo</v>
      </c>
      <c r="P3367" t="str">
        <v>JOC</v>
      </c>
      <c r="Q3367" t="str">
        <v>Jose Cuervo Reserva De La Familia Platino</v>
      </c>
      <c r="R3367" t="str">
        <v>750ml</v>
      </c>
      <c r="S3367">
        <v>3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</row>
    <row r="3368" spans="11:30" x14ac:dyDescent="0.3">
      <c r="K3368" s="287">
        <v>10</v>
      </c>
      <c r="L3368" t="str">
        <v>20-SPTEQ-07501452</v>
      </c>
      <c r="M3368" t="str">
        <v>Proximo</v>
      </c>
      <c r="N3368" t="str">
        <v>Tequila</v>
      </c>
      <c r="O3368" t="str">
        <v>Jose Cuervo</v>
      </c>
      <c r="P3368" t="str">
        <v>JOC</v>
      </c>
      <c r="Q3368" t="str">
        <v>Jose Cuervo Reserva De La Familia Extra Anejo Tequila</v>
      </c>
      <c r="R3368" t="str">
        <v>750ml</v>
      </c>
      <c r="S3368">
        <v>3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</row>
    <row r="3369" spans="11:30" x14ac:dyDescent="0.3">
      <c r="K3369" s="287">
        <v>10</v>
      </c>
      <c r="L3369" t="str">
        <v>20-SPTEQ-07002216</v>
      </c>
      <c r="M3369" t="str">
        <v>Proximo</v>
      </c>
      <c r="N3369" t="str">
        <v>Tequila</v>
      </c>
      <c r="O3369" t="str">
        <v>Jose Cuervo</v>
      </c>
      <c r="P3369" t="str">
        <v>JOC</v>
      </c>
      <c r="Q3369" t="str">
        <v>Jose Cuervo Tradicional Reposado</v>
      </c>
      <c r="R3369" t="str">
        <v>700ml</v>
      </c>
      <c r="S3369">
        <v>6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</row>
    <row r="3370" spans="11:30" x14ac:dyDescent="0.3">
      <c r="K3370" s="287">
        <v>10</v>
      </c>
      <c r="L3370" t="str">
        <v>20-SPTEQ-07002230</v>
      </c>
      <c r="M3370" t="str">
        <v>Proximo</v>
      </c>
      <c r="N3370" t="str">
        <v>Tequila</v>
      </c>
      <c r="O3370" t="str">
        <v>Jose Cuervo</v>
      </c>
      <c r="P3370" t="str">
        <v>JOC</v>
      </c>
      <c r="Q3370" t="str">
        <v>Jose Cuervo Tradicional Silver</v>
      </c>
      <c r="R3370" t="str">
        <v>700ml</v>
      </c>
      <c r="S3370">
        <v>6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</row>
    <row r="3371" spans="11:30" x14ac:dyDescent="0.3">
      <c r="K3371" s="287">
        <v>10</v>
      </c>
      <c r="L3371" t="str">
        <v>20-SPTEQ-07002135</v>
      </c>
      <c r="M3371" t="str">
        <v>Proximo</v>
      </c>
      <c r="N3371" t="str">
        <v>Tequila</v>
      </c>
      <c r="O3371" t="str">
        <v>Jose Cuervo</v>
      </c>
      <c r="P3371" t="str">
        <v>JOC</v>
      </c>
      <c r="Q3371" t="str">
        <v>Jose Cuervo Especial Reposado</v>
      </c>
      <c r="R3371" t="str">
        <v>700ml</v>
      </c>
      <c r="S3371">
        <v>12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</row>
    <row r="3372" spans="11:30" x14ac:dyDescent="0.3">
      <c r="K3372" s="287">
        <v>10</v>
      </c>
      <c r="L3372" t="str">
        <v>20-SPTEQ-07002302</v>
      </c>
      <c r="M3372" t="str">
        <v>Proximo</v>
      </c>
      <c r="N3372" t="str">
        <v>Tequila</v>
      </c>
      <c r="O3372" t="str">
        <v>Jose Cuervo</v>
      </c>
      <c r="P3372" t="str">
        <v>JOC</v>
      </c>
      <c r="Q3372" t="str">
        <v>Jose Cuervo Especial Silver</v>
      </c>
      <c r="R3372" t="str">
        <v>700ml</v>
      </c>
      <c r="S3372">
        <v>12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</row>
    <row r="3373" spans="11:30" x14ac:dyDescent="0.3">
      <c r="K3373" s="287">
        <v>10</v>
      </c>
      <c r="L3373" t="str">
        <v>20-SPTEQ-07502135</v>
      </c>
      <c r="M3373" t="str">
        <v>Proximo</v>
      </c>
      <c r="N3373" t="str">
        <v>Tequila</v>
      </c>
      <c r="O3373" t="str">
        <v>Jose Cuervo</v>
      </c>
      <c r="P3373" t="str">
        <v>JOC</v>
      </c>
      <c r="Q3373" t="str">
        <v>Jose Cuervo Especial Reposado Limited Edition 2022</v>
      </c>
      <c r="R3373" t="str">
        <v>750ml</v>
      </c>
      <c r="S3373">
        <v>12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</row>
    <row r="3374" spans="11:30" x14ac:dyDescent="0.3">
      <c r="K3374" s="287">
        <v>10</v>
      </c>
      <c r="L3374" t="str">
        <v>20-SPTEQ-07500103</v>
      </c>
      <c r="M3374" t="str">
        <v>Proximo</v>
      </c>
      <c r="N3374" t="str">
        <v>Tequila</v>
      </c>
      <c r="O3374" t="str">
        <v>Jose Cuervo</v>
      </c>
      <c r="P3374" t="str">
        <v>JOC</v>
      </c>
      <c r="Q3374" t="str">
        <v>Jose Cuervo Especial Reposado Limited Edition 2023</v>
      </c>
      <c r="R3374" t="str">
        <v>750ml</v>
      </c>
      <c r="S3374">
        <v>12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</row>
    <row r="3375" spans="11:30" x14ac:dyDescent="0.3">
      <c r="K3375" s="287">
        <v>10</v>
      </c>
      <c r="L3375" t="str">
        <v>20-24REP-07500109</v>
      </c>
      <c r="M3375" t="str">
        <v>Proximo</v>
      </c>
      <c r="N3375" t="str">
        <v>Tequila</v>
      </c>
      <c r="O3375" t="str">
        <v>Jose Cuervo</v>
      </c>
      <c r="P3375" t="str">
        <v>JOC</v>
      </c>
      <c r="Q3375" t="str">
        <v>Jose Cuervo Especial Reposado Limited Edition 2024</v>
      </c>
      <c r="R3375" t="str">
        <v>750ml</v>
      </c>
      <c r="S3375">
        <v>12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</row>
    <row r="3376" spans="11:30" x14ac:dyDescent="0.3">
      <c r="K3376" s="287">
        <v>10</v>
      </c>
      <c r="L3376" t="str">
        <v>20-25REP-07001301</v>
      </c>
      <c r="M3376" t="str">
        <v>Proximo</v>
      </c>
      <c r="N3376" t="str">
        <v>Tequila</v>
      </c>
      <c r="O3376" t="str">
        <v>Jose Cuervo</v>
      </c>
      <c r="P3376" t="str">
        <v>JOC</v>
      </c>
      <c r="Q3376" t="str">
        <v>Jose Cuervo Especial Reposado Limited Edition 2025</v>
      </c>
      <c r="R3376" t="str">
        <v>700ml</v>
      </c>
      <c r="S3376">
        <v>12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</row>
    <row r="3377" spans="11:30" x14ac:dyDescent="0.3">
      <c r="K3377" s="287">
        <v>10</v>
      </c>
      <c r="L3377" t="str">
        <v>20-24SIL-07502322</v>
      </c>
      <c r="M3377" t="str">
        <v>Proximo</v>
      </c>
      <c r="N3377" t="str">
        <v>Tequila</v>
      </c>
      <c r="O3377" t="str">
        <v>Jose Cuervo</v>
      </c>
      <c r="P3377" t="str">
        <v>JOC</v>
      </c>
      <c r="Q3377" t="str">
        <v>Jose Cuervo Especial Silver Limited Edition 2024</v>
      </c>
      <c r="R3377" t="str">
        <v>750ml</v>
      </c>
      <c r="S3377">
        <v>12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</row>
    <row r="3378" spans="11:30" x14ac:dyDescent="0.3">
      <c r="K3378" s="287">
        <v>10</v>
      </c>
      <c r="L3378" t="str">
        <v>20-25SIL-07001318</v>
      </c>
      <c r="M3378" t="str">
        <v>Proximo</v>
      </c>
      <c r="N3378" t="str">
        <v>Tequila</v>
      </c>
      <c r="O3378" t="str">
        <v>Jose Cuervo</v>
      </c>
      <c r="P3378" t="str">
        <v>JOC</v>
      </c>
      <c r="Q3378" t="str">
        <v>Jose Cuervo Especial Silver Limited Edition 2025</v>
      </c>
      <c r="R3378" t="str">
        <v>700ml</v>
      </c>
      <c r="S3378">
        <v>12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</row>
    <row r="3379" spans="11:30" x14ac:dyDescent="0.3">
      <c r="K3379" s="287">
        <v>10</v>
      </c>
      <c r="L3379" t="str">
        <v>20-SPTEQ-07502302</v>
      </c>
      <c r="M3379" t="str">
        <v>Proximo</v>
      </c>
      <c r="N3379" t="str">
        <v>Tequila</v>
      </c>
      <c r="O3379" t="str">
        <v>Jose Cuervo</v>
      </c>
      <c r="P3379" t="str">
        <v>JOC</v>
      </c>
      <c r="Q3379" t="str">
        <v>Jose Cuervo Especial Plata Limited Edition</v>
      </c>
      <c r="R3379" t="str">
        <v>750ml</v>
      </c>
      <c r="S3379">
        <v>12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</row>
    <row r="3380" spans="11:30" x14ac:dyDescent="0.3">
      <c r="K3380" s="287">
        <v>10</v>
      </c>
      <c r="L3380" t="str">
        <v>25-SPLIQ-03502608</v>
      </c>
      <c r="M3380" t="str">
        <v>RC</v>
      </c>
      <c r="N3380" t="str">
        <v>Liqueur</v>
      </c>
      <c r="O3380" t="str">
        <v>Cointreau</v>
      </c>
      <c r="P3380" t="str">
        <v>COT</v>
      </c>
      <c r="Q3380" t="str">
        <v>Cointreau 350ml</v>
      </c>
      <c r="R3380" t="str">
        <v>350ml</v>
      </c>
      <c r="S3380">
        <v>24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</row>
    <row r="3381" spans="11:30" x14ac:dyDescent="0.3">
      <c r="K3381" s="287">
        <v>10</v>
      </c>
      <c r="L3381" t="str">
        <v>25-SPLIQ-07004200</v>
      </c>
      <c r="M3381" t="str">
        <v>RC</v>
      </c>
      <c r="N3381" t="str">
        <v>Liqueur</v>
      </c>
      <c r="O3381" t="str">
        <v>Cointreau</v>
      </c>
      <c r="P3381" t="str">
        <v>COT</v>
      </c>
      <c r="Q3381" t="str">
        <v>Cointreau 700ml</v>
      </c>
      <c r="R3381" t="str">
        <v>700ml</v>
      </c>
      <c r="S3381">
        <v>12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</row>
    <row r="3382" spans="11:30" x14ac:dyDescent="0.3">
      <c r="K3382" s="287">
        <v>10</v>
      </c>
      <c r="L3382" t="str">
        <v>02-SPLIQ-05001661</v>
      </c>
      <c r="M3382" t="str">
        <v>Lucas Bols</v>
      </c>
      <c r="N3382" t="str">
        <v>Liqueur</v>
      </c>
      <c r="O3382" t="str">
        <v>Galliano Espresso</v>
      </c>
      <c r="P3382" t="str">
        <v>GAL</v>
      </c>
      <c r="Q3382" t="str">
        <v>Galliano Espresso Liqueur 500ml</v>
      </c>
      <c r="R3382" t="str">
        <v>500ml</v>
      </c>
      <c r="S3382">
        <v>6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</row>
    <row r="3383" spans="11:30" x14ac:dyDescent="0.3">
      <c r="K3383" s="287">
        <v>10</v>
      </c>
      <c r="L3383" t="str">
        <v>02-SPLIQ-05009501</v>
      </c>
      <c r="M3383" t="str">
        <v>Lucas Bols</v>
      </c>
      <c r="N3383" t="str">
        <v>Liqueur</v>
      </c>
      <c r="O3383" t="str">
        <v>Galliano Vanilla</v>
      </c>
      <c r="P3383" t="str">
        <v>GAL</v>
      </c>
      <c r="Q3383" t="str">
        <v>Galliano Vanilla Liqueur 500ml</v>
      </c>
      <c r="R3383" t="str">
        <v>500ml</v>
      </c>
      <c r="S3383">
        <v>6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</row>
    <row r="3384" spans="11:30" x14ac:dyDescent="0.3">
      <c r="K3384" s="287">
        <v>10</v>
      </c>
      <c r="L3384" t="str">
        <v>02-SPLIQ-07009594</v>
      </c>
      <c r="M3384" t="str">
        <v>Lucas Bols</v>
      </c>
      <c r="N3384" t="str">
        <v>Liqueur</v>
      </c>
      <c r="O3384" t="str">
        <v>Galliano Vanilla</v>
      </c>
      <c r="P3384" t="str">
        <v>GAL</v>
      </c>
      <c r="Q3384" t="str">
        <v>Galliano Vanilla Liqueur 700ml</v>
      </c>
      <c r="R3384" t="str">
        <v>700ml</v>
      </c>
      <c r="S3384">
        <v>6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</row>
    <row r="3385" spans="11:30" x14ac:dyDescent="0.3">
      <c r="K3385" s="287">
        <v>10</v>
      </c>
      <c r="L3385" t="str">
        <v>09-SPLIQ-07009136</v>
      </c>
      <c r="M3385" t="str">
        <v>Lucas Bols</v>
      </c>
      <c r="N3385" t="str">
        <v>Liqueur</v>
      </c>
      <c r="O3385" t="str">
        <v>Vaccari Sambuca</v>
      </c>
      <c r="P3385" t="str">
        <v>VAC</v>
      </c>
      <c r="Q3385" t="str">
        <v>Vaccari Sambuca</v>
      </c>
      <c r="R3385" t="str">
        <v>700ml</v>
      </c>
      <c r="S3385">
        <v>6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</row>
    <row r="3386" spans="11:30" x14ac:dyDescent="0.3">
      <c r="K3386" s="287">
        <v>10</v>
      </c>
      <c r="L3386" t="str">
        <v>44-SPLIQ-07000397</v>
      </c>
      <c r="M3386" t="str">
        <v>Campari</v>
      </c>
      <c r="N3386" t="str">
        <v>Liqueur</v>
      </c>
      <c r="O3386" t="str">
        <v>Frangelico</v>
      </c>
      <c r="P3386" t="str">
        <v>FRG</v>
      </c>
      <c r="Q3386" t="str">
        <v>Frangelico</v>
      </c>
      <c r="R3386" t="str">
        <v>700ml</v>
      </c>
      <c r="S3386">
        <v>12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</row>
    <row r="3387" spans="11:30" x14ac:dyDescent="0.3">
      <c r="K3387" s="287">
        <v>10</v>
      </c>
      <c r="L3387" t="str">
        <v>09-SPLIQ-07001757</v>
      </c>
      <c r="M3387" t="str">
        <v>Lucas Bols</v>
      </c>
      <c r="N3387" t="str">
        <v>Liqueur</v>
      </c>
      <c r="O3387" t="str">
        <v>Passoa</v>
      </c>
      <c r="P3387" t="str">
        <v>PSO</v>
      </c>
      <c r="Q3387" t="str">
        <v>Passoa Liqueur</v>
      </c>
      <c r="R3387" t="str">
        <v>700ml</v>
      </c>
      <c r="S3387">
        <v>6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</row>
    <row r="3388" spans="11:30" x14ac:dyDescent="0.3">
      <c r="K3388" s="287">
        <v>10</v>
      </c>
      <c r="L3388" t="str">
        <v>68-SPLIQ-10002002</v>
      </c>
      <c r="M3388" t="str">
        <v>Campari</v>
      </c>
      <c r="N3388" t="str">
        <v>Liqueur</v>
      </c>
      <c r="O3388" t="str">
        <v>X-Rated</v>
      </c>
      <c r="P3388" t="str">
        <v>XRT</v>
      </c>
      <c r="Q3388" t="str">
        <v>X-Rated Fusion Liqueur</v>
      </c>
      <c r="R3388" t="str">
        <v>1000ml</v>
      </c>
      <c r="S3388">
        <v>6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</row>
    <row r="3389" spans="11:30" x14ac:dyDescent="0.3">
      <c r="K3389" s="287">
        <v>10</v>
      </c>
      <c r="L3389" t="str">
        <v>01-SPLIQ-07006625</v>
      </c>
      <c r="M3389" t="str">
        <v>Lucas Bols</v>
      </c>
      <c r="N3389" t="str">
        <v>Liqueur</v>
      </c>
      <c r="O3389" t="str">
        <v>Bols Liqueur</v>
      </c>
      <c r="P3389" t="str">
        <v>BOL</v>
      </c>
      <c r="Q3389" t="str">
        <v>Bols Amaretto</v>
      </c>
      <c r="R3389" t="str">
        <v>700ml</v>
      </c>
      <c r="S3389">
        <v>6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</row>
    <row r="3390" spans="11:30" x14ac:dyDescent="0.3">
      <c r="K3390" s="287">
        <v>10</v>
      </c>
      <c r="L3390" t="str">
        <v>01-SPLIQ-07006632</v>
      </c>
      <c r="M3390" t="str">
        <v>Lucas Bols</v>
      </c>
      <c r="N3390" t="str">
        <v>Liqueur</v>
      </c>
      <c r="O3390" t="str">
        <v>Bols Liqueur</v>
      </c>
      <c r="P3390" t="str">
        <v>BOL</v>
      </c>
      <c r="Q3390" t="str">
        <v>Bols Apricot Brandy</v>
      </c>
      <c r="R3390" t="str">
        <v>700ml</v>
      </c>
      <c r="S3390">
        <v>6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</row>
    <row r="3391" spans="11:30" x14ac:dyDescent="0.3">
      <c r="K3391" s="287">
        <v>10</v>
      </c>
      <c r="L3391" t="str">
        <v>01-SPLIQ-07006694</v>
      </c>
      <c r="M3391" t="str">
        <v>Lucas Bols</v>
      </c>
      <c r="N3391" t="str">
        <v>Liqueur</v>
      </c>
      <c r="O3391" t="str">
        <v>Bols Liqueur</v>
      </c>
      <c r="P3391" t="str">
        <v>BOL</v>
      </c>
      <c r="Q3391" t="str">
        <v>Bols Banana</v>
      </c>
      <c r="R3391" t="str">
        <v>700ml</v>
      </c>
      <c r="S3391">
        <v>6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</row>
    <row r="3392" spans="11:30" x14ac:dyDescent="0.3">
      <c r="K3392" s="287">
        <v>10</v>
      </c>
      <c r="L3392" t="str">
        <v>01-SPLIQ-07006656</v>
      </c>
      <c r="M3392" t="str">
        <v>Lucas Bols</v>
      </c>
      <c r="N3392" t="str">
        <v>Liqueur</v>
      </c>
      <c r="O3392" t="str">
        <v>Bols Liqueur</v>
      </c>
      <c r="P3392" t="str">
        <v>BOL</v>
      </c>
      <c r="Q3392" t="str">
        <v>Bols Blue Curacao</v>
      </c>
      <c r="R3392" t="str">
        <v>700ml</v>
      </c>
      <c r="S3392">
        <v>6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</row>
    <row r="3393" spans="11:30" x14ac:dyDescent="0.3">
      <c r="K3393" s="287">
        <v>10</v>
      </c>
      <c r="L3393" t="str">
        <v>01-SPLIQ-07006717</v>
      </c>
      <c r="M3393" t="str">
        <v>Lucas Bols</v>
      </c>
      <c r="N3393" t="str">
        <v>Liqueur</v>
      </c>
      <c r="O3393" t="str">
        <v>Bols Liqueur</v>
      </c>
      <c r="P3393" t="str">
        <v>BOL</v>
      </c>
      <c r="Q3393" t="str">
        <v>Bols Cacao Brown</v>
      </c>
      <c r="R3393" t="str">
        <v>700ml</v>
      </c>
      <c r="S3393">
        <v>6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</row>
    <row r="3394" spans="11:30" x14ac:dyDescent="0.3">
      <c r="K3394" s="287">
        <v>10</v>
      </c>
      <c r="L3394" t="str">
        <v>01-SPLIQ-07006724</v>
      </c>
      <c r="M3394" t="str">
        <v>Lucas Bols</v>
      </c>
      <c r="N3394" t="str">
        <v>Liqueur</v>
      </c>
      <c r="O3394" t="str">
        <v>Bols Liqueur</v>
      </c>
      <c r="P3394" t="str">
        <v>BOL</v>
      </c>
      <c r="Q3394" t="str">
        <v>Bols Cacao White</v>
      </c>
      <c r="R3394" t="str">
        <v>700ml</v>
      </c>
      <c r="S3394">
        <v>6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</row>
    <row r="3395" spans="11:30" x14ac:dyDescent="0.3">
      <c r="K3395" s="287">
        <v>10</v>
      </c>
      <c r="L3395" t="str">
        <v>01-SPLIQ-07006663</v>
      </c>
      <c r="M3395" t="str">
        <v>Lucas Bols</v>
      </c>
      <c r="N3395" t="str">
        <v>Liqueur</v>
      </c>
      <c r="O3395" t="str">
        <v>Bols Liqueur</v>
      </c>
      <c r="P3395" t="str">
        <v>BOL</v>
      </c>
      <c r="Q3395" t="str">
        <v>Bols Cherry Brandy</v>
      </c>
      <c r="R3395" t="str">
        <v>700ml</v>
      </c>
      <c r="S3395">
        <v>6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</row>
    <row r="3396" spans="11:30" x14ac:dyDescent="0.3">
      <c r="K3396" s="287">
        <v>10</v>
      </c>
      <c r="L3396" t="str">
        <v>01-SPLIQ-07006700</v>
      </c>
      <c r="M3396" t="str">
        <v>Lucas Bols</v>
      </c>
      <c r="N3396" t="str">
        <v>Liqueur</v>
      </c>
      <c r="O3396" t="str">
        <v>Bols Liqueur</v>
      </c>
      <c r="P3396" t="str">
        <v>BOL</v>
      </c>
      <c r="Q3396" t="str">
        <v>Bols Crème De Cassis</v>
      </c>
      <c r="R3396" t="str">
        <v>700ml</v>
      </c>
      <c r="S3396">
        <v>6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</row>
    <row r="3397" spans="11:30" x14ac:dyDescent="0.3">
      <c r="K3397" s="287">
        <v>10</v>
      </c>
      <c r="L3397" t="str">
        <v>01-SPLIQ-07006731</v>
      </c>
      <c r="M3397" t="str">
        <v>Lucas Bols</v>
      </c>
      <c r="N3397" t="str">
        <v>Liqueur</v>
      </c>
      <c r="O3397" t="str">
        <v>Bols Liqueur</v>
      </c>
      <c r="P3397" t="str">
        <v>BOL</v>
      </c>
      <c r="Q3397" t="str">
        <v>Bols Dry Orange</v>
      </c>
      <c r="R3397" t="str">
        <v>700ml</v>
      </c>
      <c r="S3397">
        <v>6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</row>
    <row r="3398" spans="11:30" x14ac:dyDescent="0.3">
      <c r="K3398" s="287">
        <v>10</v>
      </c>
      <c r="L3398" t="str">
        <v>01-SPLIQ-07002897</v>
      </c>
      <c r="M3398" t="str">
        <v>Lucas Bols</v>
      </c>
      <c r="N3398" t="str">
        <v>Liqueur</v>
      </c>
      <c r="O3398" t="str">
        <v>Bols Liqueur</v>
      </c>
      <c r="P3398" t="str">
        <v>BOL</v>
      </c>
      <c r="Q3398" t="str">
        <v>Bols Elderflower</v>
      </c>
      <c r="R3398" t="str">
        <v>700ml</v>
      </c>
      <c r="S3398">
        <v>6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</row>
    <row r="3399" spans="11:30" x14ac:dyDescent="0.3">
      <c r="K3399" s="287">
        <v>10</v>
      </c>
      <c r="L3399" t="str">
        <v>01-SPLIQ-07006786</v>
      </c>
      <c r="M3399" t="str">
        <v>Lucas Bols</v>
      </c>
      <c r="N3399" t="str">
        <v>Liqueur</v>
      </c>
      <c r="O3399" t="str">
        <v>Bols Liqueur</v>
      </c>
      <c r="P3399" t="str">
        <v>BOL</v>
      </c>
      <c r="Q3399" t="str">
        <v>Bols Lychee</v>
      </c>
      <c r="R3399" t="str">
        <v>700ml</v>
      </c>
      <c r="S3399">
        <v>6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</row>
    <row r="3400" spans="11:30" x14ac:dyDescent="0.3">
      <c r="K3400" s="287">
        <v>10</v>
      </c>
      <c r="L3400" t="str">
        <v>01-SPLIQ-07006809</v>
      </c>
      <c r="M3400" t="str">
        <v>Lucas Bols</v>
      </c>
      <c r="N3400" t="str">
        <v>Liqueur</v>
      </c>
      <c r="O3400" t="str">
        <v>Bols Liqueur</v>
      </c>
      <c r="P3400" t="str">
        <v>BOL</v>
      </c>
      <c r="Q3400" t="str">
        <v>Bols Melon</v>
      </c>
      <c r="R3400" t="str">
        <v>700ml</v>
      </c>
      <c r="S3400">
        <v>6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</row>
    <row r="3401" spans="11:30" x14ac:dyDescent="0.3">
      <c r="K3401" s="287">
        <v>10</v>
      </c>
      <c r="L3401" t="str">
        <v>01-SPLIQ-07006830</v>
      </c>
      <c r="M3401" t="str">
        <v>Lucas Bols</v>
      </c>
      <c r="N3401" t="str">
        <v>Liqueur</v>
      </c>
      <c r="O3401" t="str">
        <v>Bols Liqueur</v>
      </c>
      <c r="P3401" t="str">
        <v>BOL</v>
      </c>
      <c r="Q3401" t="str">
        <v>Bols Peach</v>
      </c>
      <c r="R3401" t="str">
        <v>700ml</v>
      </c>
      <c r="S3401">
        <v>6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</row>
    <row r="3402" spans="11:30" x14ac:dyDescent="0.3">
      <c r="K3402" s="287">
        <v>10</v>
      </c>
      <c r="L3402" t="str">
        <v>01-SPLIQ-07009408</v>
      </c>
      <c r="M3402" t="str">
        <v>Lucas Bols</v>
      </c>
      <c r="N3402" t="str">
        <v>Liqueur</v>
      </c>
      <c r="O3402" t="str">
        <v>Bols Liqueur</v>
      </c>
      <c r="P3402" t="str">
        <v>BOL</v>
      </c>
      <c r="Q3402" t="str">
        <v>Bols Peppermint Green</v>
      </c>
      <c r="R3402" t="str">
        <v>700ml</v>
      </c>
      <c r="S3402">
        <v>6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</row>
    <row r="3403" spans="11:30" x14ac:dyDescent="0.3">
      <c r="K3403" s="287">
        <v>10</v>
      </c>
      <c r="L3403" t="str">
        <v>01-SPLIQ-07009334</v>
      </c>
      <c r="M3403" t="str">
        <v>Lucas Bols</v>
      </c>
      <c r="N3403" t="str">
        <v>Liqueur</v>
      </c>
      <c r="O3403" t="str">
        <v>Bols Liqueur</v>
      </c>
      <c r="P3403" t="str">
        <v>BOL</v>
      </c>
      <c r="Q3403" t="str">
        <v>Bols Sour Apple</v>
      </c>
      <c r="R3403" t="str">
        <v>700ml</v>
      </c>
      <c r="S3403">
        <v>6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</row>
    <row r="3404" spans="11:30" x14ac:dyDescent="0.3">
      <c r="K3404" s="287">
        <v>10</v>
      </c>
      <c r="L3404" t="str">
        <v>01-SPLIQ-07006885</v>
      </c>
      <c r="M3404" t="str">
        <v>Lucas Bols</v>
      </c>
      <c r="N3404" t="str">
        <v>Liqueur</v>
      </c>
      <c r="O3404" t="str">
        <v>Bols Liqueur</v>
      </c>
      <c r="P3404" t="str">
        <v>BOL</v>
      </c>
      <c r="Q3404" t="str">
        <v>Bols Strawberry</v>
      </c>
      <c r="R3404" t="str">
        <v>700ml</v>
      </c>
      <c r="S3404">
        <v>6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</row>
    <row r="3405" spans="11:30" x14ac:dyDescent="0.3">
      <c r="K3405" s="287">
        <v>10</v>
      </c>
      <c r="L3405" t="str">
        <v>01-SPLIQ-07002941</v>
      </c>
      <c r="M3405" t="str">
        <v>Lucas Bols</v>
      </c>
      <c r="N3405" t="str">
        <v>Liqueur</v>
      </c>
      <c r="O3405" t="str">
        <v>Bols Liqueur</v>
      </c>
      <c r="P3405" t="str">
        <v>BOL</v>
      </c>
      <c r="Q3405" t="str">
        <v>Bols Triple Sec</v>
      </c>
      <c r="R3405" t="str">
        <v>700ml</v>
      </c>
      <c r="S3405">
        <v>6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</row>
    <row r="3406" spans="11:30" x14ac:dyDescent="0.3">
      <c r="K3406" s="287">
        <v>10</v>
      </c>
      <c r="L3406" t="str">
        <v>01-SPLIQ-07002551</v>
      </c>
      <c r="M3406" t="str">
        <v>Lucas Bols</v>
      </c>
      <c r="N3406" t="str">
        <v>Liqueur</v>
      </c>
      <c r="O3406" t="str">
        <v>Bols Liqueur</v>
      </c>
      <c r="P3406" t="str">
        <v>BOL</v>
      </c>
      <c r="Q3406" t="str">
        <v>Bols Brown Cream</v>
      </c>
      <c r="R3406" t="str">
        <v>700ml</v>
      </c>
      <c r="S3406">
        <v>6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</row>
    <row r="3407" spans="11:30" x14ac:dyDescent="0.3">
      <c r="K3407" s="287">
        <v>10</v>
      </c>
      <c r="L3407" t="str">
        <v>31-SPLIQ-07000575</v>
      </c>
      <c r="M3407" t="str">
        <v>Campari</v>
      </c>
      <c r="N3407" t="str">
        <v>Aperitif &amp; Bitters</v>
      </c>
      <c r="O3407" t="str">
        <v>Aperol</v>
      </c>
      <c r="P3407" t="str">
        <v>APR</v>
      </c>
      <c r="Q3407" t="str">
        <v>Aperol 700ml</v>
      </c>
      <c r="R3407" t="str">
        <v>700ml</v>
      </c>
      <c r="S3407">
        <v>6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</row>
    <row r="3408" spans="11:30" x14ac:dyDescent="0.3">
      <c r="K3408" s="287">
        <v>10</v>
      </c>
      <c r="L3408" t="str">
        <v>31-SPLIQ-10000278</v>
      </c>
      <c r="M3408" t="str">
        <v>Campari</v>
      </c>
      <c r="N3408" t="str">
        <v>Aperitif &amp; Bitters</v>
      </c>
      <c r="O3408" t="str">
        <v>Aperol</v>
      </c>
      <c r="P3408" t="str">
        <v>APR</v>
      </c>
      <c r="Q3408" t="str">
        <v>Aperol 1L</v>
      </c>
      <c r="R3408" t="str">
        <v>1000ml</v>
      </c>
      <c r="S3408">
        <v>6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</row>
    <row r="3409" spans="11:30" x14ac:dyDescent="0.3">
      <c r="K3409" s="287">
        <v>10</v>
      </c>
      <c r="L3409" t="str">
        <v>32-SPLIQ-02001054</v>
      </c>
      <c r="M3409" t="str">
        <v>Campari</v>
      </c>
      <c r="N3409" t="str">
        <v>Aperitif &amp; Bitters</v>
      </c>
      <c r="O3409" t="str">
        <v>Campari</v>
      </c>
      <c r="P3409" t="str">
        <v>CAM</v>
      </c>
      <c r="Q3409" t="str">
        <v>Campari 25% 200ml</v>
      </c>
      <c r="R3409" t="str">
        <v>200ml</v>
      </c>
      <c r="S3409">
        <v>24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</row>
    <row r="3410" spans="11:30" x14ac:dyDescent="0.3">
      <c r="K3410" s="287">
        <v>10</v>
      </c>
      <c r="L3410" t="str">
        <v>32-SPLIQ-07501402</v>
      </c>
      <c r="M3410" t="str">
        <v>Campari</v>
      </c>
      <c r="N3410" t="str">
        <v>Aperitif &amp; Bitters</v>
      </c>
      <c r="O3410" t="str">
        <v>Campari</v>
      </c>
      <c r="P3410" t="str">
        <v>CAM</v>
      </c>
      <c r="Q3410" t="str">
        <v>Campari 25% 750ml</v>
      </c>
      <c r="R3410" t="str">
        <v>750ml</v>
      </c>
      <c r="S3410">
        <v>12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</row>
    <row r="3411" spans="11:30" x14ac:dyDescent="0.3">
      <c r="K3411" s="287">
        <v>10</v>
      </c>
      <c r="L3411" t="str">
        <v>32-SPLIQ-10001006</v>
      </c>
      <c r="M3411" t="str">
        <v>Campari</v>
      </c>
      <c r="N3411" t="str">
        <v>Aperitif &amp; Bitters</v>
      </c>
      <c r="O3411" t="str">
        <v>Campari</v>
      </c>
      <c r="P3411" t="str">
        <v>CAM</v>
      </c>
      <c r="Q3411" t="str">
        <v>Campari 25% 1L</v>
      </c>
      <c r="R3411" t="str">
        <v>1000ml</v>
      </c>
      <c r="S3411">
        <v>12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</row>
    <row r="3412" spans="11:30" x14ac:dyDescent="0.3">
      <c r="K3412" s="287">
        <v>10</v>
      </c>
      <c r="L3412" t="str">
        <v>32-SPLIQ-05001051</v>
      </c>
      <c r="M3412" t="str">
        <v>Campari</v>
      </c>
      <c r="N3412" t="str">
        <v>Aperitif &amp; Bitters</v>
      </c>
      <c r="O3412" t="str">
        <v>Campari</v>
      </c>
      <c r="P3412" t="str">
        <v>CAM</v>
      </c>
      <c r="Q3412" t="str">
        <v>Campari Negroni RTE</v>
      </c>
      <c r="R3412" t="str">
        <v>500ml</v>
      </c>
      <c r="S3412">
        <v>12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</row>
    <row r="3413" spans="11:30" x14ac:dyDescent="0.3">
      <c r="K3413" s="287">
        <v>10</v>
      </c>
      <c r="L3413" t="str">
        <v>32-SPLIQ-10000969</v>
      </c>
      <c r="M3413" t="str">
        <v>Campari</v>
      </c>
      <c r="N3413" t="str">
        <v>Aperitif &amp; Bitters</v>
      </c>
      <c r="O3413" t="str">
        <v>Campari</v>
      </c>
      <c r="P3413" t="str">
        <v>CAM</v>
      </c>
      <c r="Q3413" t="str">
        <v>Campari Cask Tales Bourbon Barrels</v>
      </c>
      <c r="R3413" t="str">
        <v>1000ml</v>
      </c>
      <c r="S3413">
        <v>6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</row>
    <row r="3414" spans="11:30" x14ac:dyDescent="0.3">
      <c r="K3414" s="287">
        <v>10</v>
      </c>
      <c r="L3414" t="str">
        <v>36-SPLIQ-07003805</v>
      </c>
      <c r="M3414" t="str">
        <v>Campari</v>
      </c>
      <c r="N3414" t="str">
        <v>Aperitif &amp; Bitters</v>
      </c>
      <c r="O3414" t="str">
        <v>Averna</v>
      </c>
      <c r="P3414" t="str">
        <v>AVN</v>
      </c>
      <c r="Q3414" t="str">
        <v>Amaro Averna 29%</v>
      </c>
      <c r="R3414" t="str">
        <v>700ml</v>
      </c>
      <c r="S3414">
        <v>6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</row>
    <row r="3415" spans="11:30" x14ac:dyDescent="0.3">
      <c r="K3415" s="287">
        <v>10</v>
      </c>
      <c r="L3415" t="str">
        <v>38-SPLIQ-07001067</v>
      </c>
      <c r="M3415" t="str">
        <v>Campari</v>
      </c>
      <c r="N3415" t="str">
        <v>Aperitif &amp; Bitters</v>
      </c>
      <c r="O3415" t="str">
        <v>Braulio</v>
      </c>
      <c r="P3415" t="str">
        <v>BRA</v>
      </c>
      <c r="Q3415" t="str">
        <v>Braulio Bormio Amaro Alpino 21%</v>
      </c>
      <c r="R3415" t="str">
        <v>700ml</v>
      </c>
      <c r="S3415">
        <v>6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</row>
    <row r="3416" spans="11:30" x14ac:dyDescent="0.3">
      <c r="K3416" s="287">
        <v>10</v>
      </c>
      <c r="L3416" t="str">
        <v>43-SPLIQ-07000074</v>
      </c>
      <c r="M3416" t="str">
        <v>Campari</v>
      </c>
      <c r="N3416" t="str">
        <v>Aperitif &amp; Bitters</v>
      </c>
      <c r="O3416" t="str">
        <v>Cynar</v>
      </c>
      <c r="P3416" t="str">
        <v>CYN</v>
      </c>
      <c r="Q3416" t="str">
        <v>Cynar 16.5%</v>
      </c>
      <c r="R3416" t="str">
        <v>700ml</v>
      </c>
      <c r="S3416">
        <v>6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</row>
    <row r="3417" spans="11:30" x14ac:dyDescent="0.3">
      <c r="K3417" s="287">
        <v>10</v>
      </c>
      <c r="L3417" t="str">
        <v>42-SPVER-10000846</v>
      </c>
      <c r="M3417" t="str">
        <v>Campari</v>
      </c>
      <c r="N3417" t="str">
        <v>Vermouth</v>
      </c>
      <c r="O3417" t="str">
        <v>Cinzano</v>
      </c>
      <c r="P3417" t="str">
        <v>CZV</v>
      </c>
      <c r="Q3417" t="str">
        <v>Cinzano Vermouth Rosso 1L</v>
      </c>
      <c r="R3417" t="str">
        <v>1000ml</v>
      </c>
      <c r="S3417">
        <v>12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</row>
    <row r="3418" spans="11:30" x14ac:dyDescent="0.3">
      <c r="K3418" s="287">
        <v>10</v>
      </c>
      <c r="L3418" t="str">
        <v>42-SPVER-07501423</v>
      </c>
      <c r="M3418" t="str">
        <v>Campari</v>
      </c>
      <c r="N3418" t="str">
        <v>Vermouth</v>
      </c>
      <c r="O3418" t="str">
        <v>Cinzano</v>
      </c>
      <c r="P3418" t="str">
        <v>CZV</v>
      </c>
      <c r="Q3418" t="str">
        <v>Cinzano Vermouth Rosso</v>
      </c>
      <c r="R3418" t="str">
        <v>750ml</v>
      </c>
      <c r="S3418">
        <v>12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</row>
    <row r="3419" spans="11:30" x14ac:dyDescent="0.3">
      <c r="K3419" s="287">
        <v>10</v>
      </c>
      <c r="L3419" t="str">
        <v>42-SPVER-07501416</v>
      </c>
      <c r="M3419" t="str">
        <v>Campari</v>
      </c>
      <c r="N3419" t="str">
        <v>Vermouth</v>
      </c>
      <c r="O3419" t="str">
        <v>Cinzano</v>
      </c>
      <c r="P3419" t="str">
        <v>CZV</v>
      </c>
      <c r="Q3419" t="str">
        <v>Cinzano Vermouth Bianco</v>
      </c>
      <c r="R3419" t="str">
        <v>750ml</v>
      </c>
      <c r="S3419">
        <v>12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</row>
    <row r="3420" spans="11:30" x14ac:dyDescent="0.3">
      <c r="K3420" s="287">
        <v>10</v>
      </c>
      <c r="L3420" t="str">
        <v>42-SPVER-07502734</v>
      </c>
      <c r="M3420" t="str">
        <v>Campari</v>
      </c>
      <c r="N3420" t="str">
        <v>Vermouth</v>
      </c>
      <c r="O3420" t="str">
        <v>Cinzano</v>
      </c>
      <c r="P3420" t="str">
        <v>CZV</v>
      </c>
      <c r="Q3420" t="str">
        <v>Cinzano Vermouth Extra Dry</v>
      </c>
      <c r="R3420" t="str">
        <v>750ml</v>
      </c>
      <c r="S3420">
        <v>12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</row>
    <row r="3421" spans="11:30" x14ac:dyDescent="0.3">
      <c r="K3421" s="287">
        <v>10</v>
      </c>
      <c r="L3421" t="str">
        <v>42-SPVER-10005810</v>
      </c>
      <c r="M3421" t="str">
        <v>Campari</v>
      </c>
      <c r="N3421" t="str">
        <v>Vermouth</v>
      </c>
      <c r="O3421" t="str">
        <v>Cinzano</v>
      </c>
      <c r="P3421" t="str">
        <v>CZV</v>
      </c>
      <c r="Q3421" t="str">
        <v>Cinzano 1757 Vermouth Rosso</v>
      </c>
      <c r="R3421" t="str">
        <v>1000ml</v>
      </c>
      <c r="S3421">
        <v>6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</row>
    <row r="3422" spans="11:30" x14ac:dyDescent="0.3">
      <c r="K3422" s="287">
        <v>10</v>
      </c>
      <c r="L3422" t="str">
        <v>42-SPVER-10005834</v>
      </c>
      <c r="M3422" t="str">
        <v>Campari</v>
      </c>
      <c r="N3422" t="str">
        <v>Vermouth</v>
      </c>
      <c r="O3422" t="str">
        <v>Cinzano</v>
      </c>
      <c r="P3422" t="str">
        <v>CZV</v>
      </c>
      <c r="Q3422" t="str">
        <v>Cinzano 1757 Vermouth Extra Dry</v>
      </c>
      <c r="R3422" t="str">
        <v>1000ml</v>
      </c>
      <c r="S3422">
        <v>6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</row>
    <row r="3423" spans="11:30" x14ac:dyDescent="0.3">
      <c r="K3423" s="287">
        <v>10</v>
      </c>
      <c r="L3423" t="str">
        <v>42-SPVER-10005896</v>
      </c>
      <c r="M3423" t="str">
        <v>Campari</v>
      </c>
      <c r="N3423" t="str">
        <v>Vermouth</v>
      </c>
      <c r="O3423" t="str">
        <v>Cinzano</v>
      </c>
      <c r="P3423" t="str">
        <v>CZV</v>
      </c>
      <c r="Q3423" t="str">
        <v>Cinzano Bottega Rosso 1757</v>
      </c>
      <c r="R3423" t="str">
        <v>1000ml</v>
      </c>
      <c r="S3423">
        <v>6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</row>
    <row r="3424" spans="11:30" x14ac:dyDescent="0.3">
      <c r="K3424" s="287">
        <v>10</v>
      </c>
      <c r="L3424" t="str">
        <v>42-SPVER-10005909</v>
      </c>
      <c r="M3424" t="str">
        <v>Campari</v>
      </c>
      <c r="N3424" t="str">
        <v>Vermouth</v>
      </c>
      <c r="O3424" t="str">
        <v>Cinzano</v>
      </c>
      <c r="P3424" t="str">
        <v>CZV</v>
      </c>
      <c r="Q3424" t="str">
        <v>Cinzano Bottega Extra Dry 1757</v>
      </c>
      <c r="R3424" t="str">
        <v>1000ml</v>
      </c>
      <c r="S3424">
        <v>6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</row>
    <row r="3425" spans="11:30" x14ac:dyDescent="0.3">
      <c r="K3425" s="287">
        <v>10</v>
      </c>
      <c r="L3425" t="str">
        <v>42-SPSPA-07505292</v>
      </c>
      <c r="M3425" t="str">
        <v>Campari</v>
      </c>
      <c r="N3425" t="str">
        <v>Sparkling</v>
      </c>
      <c r="O3425" t="str">
        <v>Cinzano</v>
      </c>
      <c r="P3425" t="str">
        <v>CZV</v>
      </c>
      <c r="Q3425" t="str">
        <v>Cinzano Prosecco</v>
      </c>
      <c r="R3425" t="str">
        <v>750ml</v>
      </c>
      <c r="S3425">
        <v>6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</row>
    <row r="3426" spans="11:30" x14ac:dyDescent="0.3">
      <c r="K3426" s="287">
        <v>10</v>
      </c>
      <c r="L3426" t="str">
        <v>42-SPSPA-07500969</v>
      </c>
      <c r="M3426" t="str">
        <v>Campari</v>
      </c>
      <c r="N3426" t="str">
        <v>Sparkling</v>
      </c>
      <c r="O3426" t="str">
        <v>Cinzano</v>
      </c>
      <c r="P3426" t="str">
        <v>CZS</v>
      </c>
      <c r="Q3426" t="str">
        <v>Cinzano Pinot Chardonnay</v>
      </c>
      <c r="R3426" t="str">
        <v>750ml</v>
      </c>
      <c r="S3426">
        <v>6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</row>
    <row r="3427" spans="11:30" x14ac:dyDescent="0.3">
      <c r="K3427" s="287">
        <v>10</v>
      </c>
      <c r="L3427" t="str">
        <v>42-SPSPA-07500938</v>
      </c>
      <c r="M3427" t="str">
        <v>Campari</v>
      </c>
      <c r="N3427" t="str">
        <v>Sparkling</v>
      </c>
      <c r="O3427" t="str">
        <v>Cinzano</v>
      </c>
      <c r="P3427" t="str">
        <v>CZS</v>
      </c>
      <c r="Q3427" t="str">
        <v>Gran Cinzano Dolce</v>
      </c>
      <c r="R3427" t="str">
        <v>750ml</v>
      </c>
      <c r="S3427">
        <v>6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</row>
    <row r="3428" spans="11:30" x14ac:dyDescent="0.3">
      <c r="K3428" s="287">
        <v>10</v>
      </c>
      <c r="L3428" t="str">
        <v>42-WISPA-07500884</v>
      </c>
      <c r="M3428" t="str">
        <v>Campari</v>
      </c>
      <c r="N3428" t="str">
        <v>Sparkling</v>
      </c>
      <c r="O3428" t="str">
        <v>Cinzano</v>
      </c>
      <c r="P3428" t="str">
        <v>CZS</v>
      </c>
      <c r="Q3428" t="str">
        <v>Cinzano Asti Sparkling Wine</v>
      </c>
      <c r="R3428" t="str">
        <v>750ml</v>
      </c>
      <c r="S3428">
        <v>6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</row>
    <row r="3429" spans="11:30" x14ac:dyDescent="0.3">
      <c r="K3429" s="287">
        <v>10</v>
      </c>
      <c r="L3429" t="str">
        <v>42-WISPA-07506398</v>
      </c>
      <c r="M3429" t="str">
        <v>Campari</v>
      </c>
      <c r="N3429" t="str">
        <v>Sparkling</v>
      </c>
      <c r="O3429" t="str">
        <v>Cinzano</v>
      </c>
      <c r="P3429" t="str">
        <v>CZS</v>
      </c>
      <c r="Q3429" t="str">
        <v>Cinzano Rose Edition Sparkling Wine</v>
      </c>
      <c r="R3429" t="str">
        <v>750ml</v>
      </c>
      <c r="S3429">
        <v>6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</row>
    <row r="3430" spans="11:30" x14ac:dyDescent="0.3">
      <c r="K3430" s="287">
        <v>10</v>
      </c>
      <c r="L3430" t="str">
        <v>42-WISPA-07507064</v>
      </c>
      <c r="M3430" t="str">
        <v>Campari</v>
      </c>
      <c r="N3430" t="str">
        <v>Sparkling</v>
      </c>
      <c r="O3430" t="str">
        <v>Cinzano</v>
      </c>
      <c r="P3430" t="str">
        <v>CZS</v>
      </c>
      <c r="Q3430" t="str">
        <v>Cinzano To Spritz Dry Sparkling Wine</v>
      </c>
      <c r="R3430" t="str">
        <v>750ml</v>
      </c>
      <c r="S3430">
        <v>6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</row>
    <row r="3431" spans="11:30" x14ac:dyDescent="0.3">
      <c r="K3431" s="287">
        <v>10</v>
      </c>
      <c r="L3431" t="str">
        <v>52-WISPA-07503752</v>
      </c>
      <c r="M3431" t="str">
        <v>Independent</v>
      </c>
      <c r="N3431" t="str">
        <v>Champagne</v>
      </c>
      <c r="O3431" t="str">
        <v>Pommery</v>
      </c>
      <c r="P3431" t="str">
        <v>POM</v>
      </c>
      <c r="Q3431" t="str">
        <v>Champagne Pommery Brut Royal</v>
      </c>
      <c r="R3431" t="str">
        <v>750ml</v>
      </c>
      <c r="S3431">
        <v>6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</row>
    <row r="3432" spans="11:30" x14ac:dyDescent="0.3">
      <c r="K3432" s="287">
        <v>10</v>
      </c>
      <c r="L3432" t="str">
        <v>52-WISPA-07505976</v>
      </c>
      <c r="M3432" t="str">
        <v>Independent</v>
      </c>
      <c r="N3432" t="str">
        <v>Champagne</v>
      </c>
      <c r="O3432" t="str">
        <v>Pommery</v>
      </c>
      <c r="P3432" t="str">
        <v>POM</v>
      </c>
      <c r="Q3432" t="str">
        <v>Champagne Pommery Brut Rose Royal</v>
      </c>
      <c r="R3432" t="str">
        <v>750ml</v>
      </c>
      <c r="S3432">
        <v>6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</row>
    <row r="3433" spans="11:30" x14ac:dyDescent="0.3">
      <c r="K3433" s="287">
        <v>10</v>
      </c>
      <c r="L3433" t="str">
        <v>52-WISPA-07509036</v>
      </c>
      <c r="M3433" t="str">
        <v>Independent</v>
      </c>
      <c r="N3433" t="str">
        <v>Champagne</v>
      </c>
      <c r="O3433" t="str">
        <v>Pommery</v>
      </c>
      <c r="P3433" t="str">
        <v>POM</v>
      </c>
      <c r="Q3433" t="str">
        <v>Champagne Pommery Royal Blue Sky</v>
      </c>
      <c r="R3433" t="str">
        <v>750ml</v>
      </c>
      <c r="S3433">
        <v>6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</row>
    <row r="3434" spans="11:30" x14ac:dyDescent="0.3">
      <c r="K3434" s="287">
        <v>10</v>
      </c>
      <c r="L3434" t="str">
        <v>52-WISPA-07508039</v>
      </c>
      <c r="M3434" t="str">
        <v>Independent</v>
      </c>
      <c r="N3434" t="str">
        <v>Champagne</v>
      </c>
      <c r="O3434" t="str">
        <v>Pommery</v>
      </c>
      <c r="P3434" t="str">
        <v>POM</v>
      </c>
      <c r="Q3434" t="str">
        <v>Champagne Pommery Cuvee Louise 2004</v>
      </c>
      <c r="R3434" t="str">
        <v>750ml</v>
      </c>
      <c r="S3434">
        <v>6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</row>
    <row r="3435" spans="11:30" x14ac:dyDescent="0.3">
      <c r="K3435" s="287">
        <v>10</v>
      </c>
      <c r="L3435" t="str">
        <v>52-WISPA-15003424</v>
      </c>
      <c r="M3435" t="str">
        <v>Independent</v>
      </c>
      <c r="N3435" t="str">
        <v>Champagne</v>
      </c>
      <c r="O3435" t="str">
        <v>Pommery</v>
      </c>
      <c r="P3435" t="str">
        <v>POM</v>
      </c>
      <c r="Q3435" t="str">
        <v>Champagne Pommery Brut Royal 1.5L</v>
      </c>
      <c r="R3435" t="str">
        <v>1500ml</v>
      </c>
      <c r="S3435">
        <v>6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</row>
    <row r="3436" spans="11:30" x14ac:dyDescent="0.3">
      <c r="K3436" s="287">
        <v>10</v>
      </c>
      <c r="L3436" t="str">
        <v>52-WISPA-30003356</v>
      </c>
      <c r="M3436" t="str">
        <v>Independent</v>
      </c>
      <c r="N3436" t="str">
        <v>Champagne</v>
      </c>
      <c r="O3436" t="str">
        <v>Pommery</v>
      </c>
      <c r="P3436" t="str">
        <v>POM</v>
      </c>
      <c r="Q3436" t="str">
        <v>Champagne Pommery Brut Royal 3L</v>
      </c>
      <c r="R3436" t="str">
        <v>3000ml</v>
      </c>
      <c r="S3436">
        <v>6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</row>
    <row r="3437" spans="11:30" x14ac:dyDescent="0.3">
      <c r="K3437" s="287">
        <v>10</v>
      </c>
      <c r="L3437" t="str">
        <v>52-WISPA-60003325</v>
      </c>
      <c r="M3437" t="str">
        <v>Independent</v>
      </c>
      <c r="N3437" t="str">
        <v>Champagne</v>
      </c>
      <c r="O3437" t="str">
        <v>Pommery</v>
      </c>
      <c r="P3437" t="str">
        <v>POM</v>
      </c>
      <c r="Q3437" t="str">
        <v>Champagne Pommery Brut Royal 6L</v>
      </c>
      <c r="R3437" t="str">
        <v>6000ml</v>
      </c>
      <c r="S3437">
        <v>1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</row>
    <row r="3438" spans="11:30" x14ac:dyDescent="0.3">
      <c r="K3438" s="287">
        <v>10</v>
      </c>
      <c r="L3438" t="str">
        <v>52-WISPA-90003295</v>
      </c>
      <c r="M3438" t="str">
        <v>Independent</v>
      </c>
      <c r="N3438" t="str">
        <v>Champagne</v>
      </c>
      <c r="O3438" t="str">
        <v>Pommery</v>
      </c>
      <c r="P3438" t="str">
        <v>POM</v>
      </c>
      <c r="Q3438" t="str">
        <v>Champagne Pommery Brut Royal 9L</v>
      </c>
      <c r="R3438" t="str">
        <v>9000ml</v>
      </c>
      <c r="S3438">
        <v>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</row>
    <row r="3439" spans="11:30" x14ac:dyDescent="0.3">
      <c r="K3439" s="287">
        <v>10</v>
      </c>
      <c r="L3439" t="str">
        <v>52-WISPA-07505021</v>
      </c>
      <c r="M3439" t="str">
        <v>Independent</v>
      </c>
      <c r="N3439" t="str">
        <v>Champagne</v>
      </c>
      <c r="O3439" t="str">
        <v>Pommery</v>
      </c>
      <c r="P3439" t="str">
        <v>POM</v>
      </c>
      <c r="Q3439" t="str">
        <v>Champagne Pommery Silver</v>
      </c>
      <c r="R3439" t="str">
        <v>750ml</v>
      </c>
      <c r="S3439">
        <v>6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</row>
    <row r="3440" spans="11:30" x14ac:dyDescent="0.3">
      <c r="K3440" s="287">
        <v>10</v>
      </c>
      <c r="L3440" t="str">
        <v>71-WISPA-07500358</v>
      </c>
      <c r="M3440" t="str">
        <v>RC</v>
      </c>
      <c r="N3440" t="str">
        <v>Champagne</v>
      </c>
      <c r="O3440" t="str">
        <v>Telmont</v>
      </c>
      <c r="P3440" t="str">
        <v>TEL</v>
      </c>
      <c r="Q3440" t="str">
        <v>Champagne Telmont Sans Soufre</v>
      </c>
      <c r="R3440" t="str">
        <v>750ml</v>
      </c>
      <c r="S3440">
        <v>6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</row>
    <row r="3441" spans="11:30" x14ac:dyDescent="0.3">
      <c r="K3441" s="287">
        <v>10</v>
      </c>
      <c r="L3441" t="str">
        <v>71-WISPA-07500655</v>
      </c>
      <c r="M3441" t="str">
        <v>RC</v>
      </c>
      <c r="N3441" t="str">
        <v>Champagne</v>
      </c>
      <c r="O3441" t="str">
        <v>Telmont</v>
      </c>
      <c r="P3441" t="str">
        <v>TEL</v>
      </c>
      <c r="Q3441" t="str">
        <v>Champagne Telmont Vinotheque</v>
      </c>
      <c r="R3441" t="str">
        <v>750ml</v>
      </c>
      <c r="S3441">
        <v>6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</row>
    <row r="3442" spans="11:30" x14ac:dyDescent="0.3">
      <c r="K3442" s="287">
        <v>10</v>
      </c>
      <c r="L3442" t="str">
        <v>71-WISPA-07500631</v>
      </c>
      <c r="M3442" t="str">
        <v>RC</v>
      </c>
      <c r="N3442" t="str">
        <v>Champagne</v>
      </c>
      <c r="O3442" t="str">
        <v>Telmont</v>
      </c>
      <c r="P3442" t="str">
        <v>TEL</v>
      </c>
      <c r="Q3442" t="str">
        <v>Champagne Telmont Blanc De Blancs</v>
      </c>
      <c r="R3442" t="str">
        <v>750ml</v>
      </c>
      <c r="S3442">
        <v>6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</row>
    <row r="3443" spans="11:30" x14ac:dyDescent="0.3">
      <c r="K3443" s="287">
        <v>10</v>
      </c>
      <c r="L3443" t="str">
        <v>71-WISPA-07500617</v>
      </c>
      <c r="M3443" t="str">
        <v>RC</v>
      </c>
      <c r="N3443" t="str">
        <v>Champagne</v>
      </c>
      <c r="O3443" t="str">
        <v>Telmont</v>
      </c>
      <c r="P3443" t="str">
        <v>TEL</v>
      </c>
      <c r="Q3443" t="str">
        <v>Champagne Telmont Reserve Rose</v>
      </c>
      <c r="R3443" t="str">
        <v>750ml</v>
      </c>
      <c r="S3443">
        <v>6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</row>
    <row r="3444" spans="11:30" x14ac:dyDescent="0.3">
      <c r="K3444" s="287">
        <v>10</v>
      </c>
      <c r="L3444" t="str">
        <v>71-WISPA-15000303</v>
      </c>
      <c r="M3444" t="str">
        <v>RC</v>
      </c>
      <c r="N3444" t="str">
        <v>Champagne</v>
      </c>
      <c r="O3444" t="str">
        <v>Telmont</v>
      </c>
      <c r="P3444" t="str">
        <v>TEL</v>
      </c>
      <c r="Q3444" t="str">
        <v>Champagne Telmont Reserve Rose 1.5L</v>
      </c>
      <c r="R3444" t="str">
        <v>1500ml</v>
      </c>
      <c r="S3444">
        <v>3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</row>
    <row r="3445" spans="11:30" x14ac:dyDescent="0.3">
      <c r="K3445" s="287">
        <v>10</v>
      </c>
      <c r="L3445" t="str">
        <v>71-WISPA-07500211</v>
      </c>
      <c r="M3445" t="str">
        <v>RC</v>
      </c>
      <c r="N3445" t="str">
        <v>Champagne</v>
      </c>
      <c r="O3445" t="str">
        <v>Telmont</v>
      </c>
      <c r="P3445" t="str">
        <v>TEL</v>
      </c>
      <c r="Q3445" t="str">
        <v>Champagne Telmont Reserve Brut</v>
      </c>
      <c r="R3445" t="str">
        <v>750ml</v>
      </c>
      <c r="S3445">
        <v>6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</row>
    <row r="3446" spans="11:30" x14ac:dyDescent="0.3">
      <c r="K3446" s="287">
        <v>10</v>
      </c>
      <c r="L3446" t="str">
        <v>71-WISPA-15000297</v>
      </c>
      <c r="M3446" t="str">
        <v>RC</v>
      </c>
      <c r="N3446" t="str">
        <v>Champagne</v>
      </c>
      <c r="O3446" t="str">
        <v>Telmont</v>
      </c>
      <c r="P3446" t="str">
        <v>TEL</v>
      </c>
      <c r="Q3446" t="str">
        <v>Champagne Telmont Reserve Brut 1.5L</v>
      </c>
      <c r="R3446" t="str">
        <v>1500ml</v>
      </c>
      <c r="S3446">
        <v>3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</row>
    <row r="3447" spans="11:30" x14ac:dyDescent="0.3">
      <c r="K3447" s="287">
        <v>10</v>
      </c>
      <c r="L3447" t="str">
        <v>71-WISPA-30000556</v>
      </c>
      <c r="M3447" t="str">
        <v>RC</v>
      </c>
      <c r="N3447" t="str">
        <v>Champagne</v>
      </c>
      <c r="O3447" t="str">
        <v>Telmont</v>
      </c>
      <c r="P3447" t="str">
        <v>TEL</v>
      </c>
      <c r="Q3447" t="str">
        <v>Champagne Telmont Reserve Brut 3L</v>
      </c>
      <c r="R3447" t="str">
        <v>3000ml</v>
      </c>
      <c r="S3447">
        <v>1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</row>
    <row r="3448" spans="11:30" x14ac:dyDescent="0.3">
      <c r="K3448" s="287">
        <v>10</v>
      </c>
      <c r="L3448" t="str">
        <v>71-WISPA-60000570</v>
      </c>
      <c r="M3448" t="str">
        <v>RC</v>
      </c>
      <c r="N3448" t="str">
        <v>Champagne</v>
      </c>
      <c r="O3448" t="str">
        <v>Telmont</v>
      </c>
      <c r="P3448" t="str">
        <v>TEL</v>
      </c>
      <c r="Q3448" t="str">
        <v>Champagne Telmont Reserve Brut 6L</v>
      </c>
      <c r="R3448" t="str">
        <v>6000ml</v>
      </c>
      <c r="S3448">
        <v>1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</row>
    <row r="3449" spans="11:30" x14ac:dyDescent="0.3">
      <c r="K3449" s="287">
        <v>10</v>
      </c>
      <c r="L3449" t="str">
        <v>35-SPLIQ-07003779</v>
      </c>
      <c r="M3449" t="str">
        <v>Campari</v>
      </c>
      <c r="N3449" t="str">
        <v>Liqueur</v>
      </c>
      <c r="O3449" t="str">
        <v>Grand Marnier</v>
      </c>
      <c r="P3449" t="str">
        <v>GMN</v>
      </c>
      <c r="Q3449" t="str">
        <v>Grand Marnier Liqueur</v>
      </c>
      <c r="R3449" t="str">
        <v>700ml</v>
      </c>
      <c r="S3449">
        <v>12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</row>
    <row r="3450" spans="11:30" x14ac:dyDescent="0.3">
      <c r="K3450" s="287">
        <v>10</v>
      </c>
      <c r="L3450" t="str">
        <v>99-SL001-07000012</v>
      </c>
      <c r="M3450" t="str">
        <v>Branca</v>
      </c>
      <c r="N3450" t="str">
        <v>Bitter</v>
      </c>
      <c r="O3450" t="str">
        <v>Fernet</v>
      </c>
      <c r="P3450" t="str">
        <v>BRC</v>
      </c>
      <c r="Q3450" t="str">
        <v>Fernet Branca Bitters 700ml</v>
      </c>
      <c r="R3450" t="str">
        <v>700ml</v>
      </c>
      <c r="S3450">
        <v>6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</row>
    <row r="3451" spans="11:30" x14ac:dyDescent="0.3">
      <c r="K3451" s="287">
        <v>10</v>
      </c>
      <c r="L3451" t="str">
        <v>77-SPLIQ-07502863</v>
      </c>
      <c r="M3451" t="str">
        <v>Branca</v>
      </c>
      <c r="N3451" t="str">
        <v>Liqueur</v>
      </c>
      <c r="O3451" t="str">
        <v>Fernet</v>
      </c>
      <c r="P3451" t="str">
        <v>BRC</v>
      </c>
      <c r="Q3451" t="str">
        <v>Branca Fernet Liqueur 750 ML.</v>
      </c>
      <c r="R3451" t="str">
        <v>750ml</v>
      </c>
      <c r="S3451">
        <v>6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</row>
    <row r="3452" spans="11:30" x14ac:dyDescent="0.3">
      <c r="K3452" s="287">
        <v>10</v>
      </c>
      <c r="L3452" t="str">
        <v>77-SPLIQ-10002849</v>
      </c>
      <c r="M3452" t="str">
        <v>Branca</v>
      </c>
      <c r="N3452" t="str">
        <v>Liqueur</v>
      </c>
      <c r="O3452" t="str">
        <v>Fernet</v>
      </c>
      <c r="P3452" t="str">
        <v>BRC</v>
      </c>
      <c r="Q3452" t="str">
        <v>Branca Fernet Liqueur</v>
      </c>
      <c r="R3452" t="str">
        <v>1000ml</v>
      </c>
      <c r="S3452">
        <v>6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</row>
    <row r="3453" spans="11:30" x14ac:dyDescent="0.3">
      <c r="K3453" s="287">
        <v>10</v>
      </c>
      <c r="L3453" t="str">
        <v>77-SPVER-10002072</v>
      </c>
      <c r="M3453" t="str">
        <v>Branca</v>
      </c>
      <c r="N3453" t="str">
        <v>Vermouth</v>
      </c>
      <c r="O3453" t="str">
        <v>CARPANO</v>
      </c>
      <c r="P3453" t="str">
        <v>BRC</v>
      </c>
      <c r="Q3453" t="str">
        <v>Carpano Classico Vermouth</v>
      </c>
      <c r="R3453" t="str">
        <v>1000ml</v>
      </c>
      <c r="S3453">
        <v>6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</row>
    <row r="3454" spans="11:30" x14ac:dyDescent="0.3">
      <c r="K3454" s="287">
        <v>10</v>
      </c>
      <c r="L3454" t="str">
        <v>77-SPVER-10002157</v>
      </c>
      <c r="M3454" t="str">
        <v>Branca</v>
      </c>
      <c r="N3454" t="str">
        <v>Vermouth</v>
      </c>
      <c r="O3454" t="str">
        <v>CARPANO</v>
      </c>
      <c r="P3454" t="str">
        <v>BRC</v>
      </c>
      <c r="Q3454" t="str">
        <v>Carpano Bianco Vermouth</v>
      </c>
      <c r="R3454" t="str">
        <v>1000ml</v>
      </c>
      <c r="S3454">
        <v>6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</row>
    <row r="3455" spans="11:30" x14ac:dyDescent="0.3">
      <c r="K3455" s="287">
        <v>10</v>
      </c>
      <c r="L3455" t="str">
        <v>77-SPVER-10003420</v>
      </c>
      <c r="M3455" t="str">
        <v>Branca</v>
      </c>
      <c r="N3455" t="str">
        <v>Vermouth</v>
      </c>
      <c r="O3455" t="str">
        <v>CARPANO</v>
      </c>
      <c r="P3455" t="str">
        <v>BRC</v>
      </c>
      <c r="Q3455" t="str">
        <v>Carpano Antica Formula Vermnouth</v>
      </c>
      <c r="R3455" t="str">
        <v>1000ml</v>
      </c>
      <c r="S3455">
        <v>6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</row>
    <row r="3456" spans="11:30" x14ac:dyDescent="0.3">
      <c r="K3456" s="287">
        <v>10</v>
      </c>
      <c r="L3456" t="str">
        <v>77-SPVER-10006704</v>
      </c>
      <c r="M3456" t="str">
        <v>Branca</v>
      </c>
      <c r="N3456" t="str">
        <v>Vermouth</v>
      </c>
      <c r="O3456" t="str">
        <v>CARPANO</v>
      </c>
      <c r="P3456" t="str">
        <v>BRC</v>
      </c>
      <c r="Q3456" t="str">
        <v>Carpano Dry Vermouth</v>
      </c>
      <c r="R3456" t="str">
        <v>1000ml</v>
      </c>
      <c r="S3456">
        <v>6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</row>
    <row r="3457" spans="11:30" x14ac:dyDescent="0.3">
      <c r="K3457" s="287">
        <v>10</v>
      </c>
      <c r="L3457" t="str">
        <v>77-SPVER-10001884</v>
      </c>
      <c r="M3457" t="str">
        <v>Branca</v>
      </c>
      <c r="N3457" t="str">
        <v>Vermouth</v>
      </c>
      <c r="O3457" t="str">
        <v>Branca</v>
      </c>
      <c r="P3457" t="str">
        <v>BRC</v>
      </c>
      <c r="Q3457" t="str">
        <v>Carpano Punt E Mes</v>
      </c>
      <c r="R3457" t="str">
        <v>1000ml</v>
      </c>
      <c r="S3457">
        <v>6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</row>
    <row r="3458" spans="11:30" x14ac:dyDescent="0.3">
      <c r="K3458" s="287">
        <v>10</v>
      </c>
      <c r="L3458" t="str">
        <v>35-SPLIQ-07009887</v>
      </c>
      <c r="M3458" t="str">
        <v>Campari</v>
      </c>
      <c r="N3458" t="str">
        <v>Liqueur</v>
      </c>
      <c r="O3458" t="str">
        <v>Grand Marnier</v>
      </c>
      <c r="P3458" t="str">
        <v>GMN</v>
      </c>
      <c r="Q3458" t="str">
        <v>Grand Marnier Cuvee Du Centenaire Liqueur</v>
      </c>
      <c r="R3458" t="str">
        <v>700ml</v>
      </c>
      <c r="S3458">
        <v>6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</row>
    <row r="3459" spans="11:30" x14ac:dyDescent="0.3">
      <c r="K3459" s="287">
        <v>10</v>
      </c>
      <c r="L3459" t="str">
        <v>67-SPVOD-07007453</v>
      </c>
      <c r="M3459" t="str">
        <v>Independent</v>
      </c>
      <c r="N3459" t="str">
        <v>Vodka</v>
      </c>
      <c r="O3459" t="str">
        <v>Lady Trieu</v>
      </c>
      <c r="P3459" t="str">
        <v>LDT</v>
      </c>
      <c r="Q3459" t="str">
        <v>Nhau Vietnamese Rice Vodka</v>
      </c>
      <c r="R3459" t="str">
        <v>700ml</v>
      </c>
      <c r="S3459">
        <v>6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</row>
    <row r="3460" spans="11:30" x14ac:dyDescent="0.3">
      <c r="K3460" s="287">
        <v>10</v>
      </c>
      <c r="L3460" t="str">
        <v>01-SPVOD-07000328</v>
      </c>
      <c r="M3460" t="str">
        <v>Lucas Bols</v>
      </c>
      <c r="N3460" t="str">
        <v>Vodka</v>
      </c>
      <c r="O3460" t="str">
        <v>Bols Vodka</v>
      </c>
      <c r="P3460" t="str">
        <v>BLV</v>
      </c>
      <c r="Q3460" t="str">
        <v>Bols Vodka 700 ml</v>
      </c>
      <c r="R3460" t="str">
        <v>700ml</v>
      </c>
      <c r="S3460">
        <v>12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</row>
    <row r="3461" spans="11:30" x14ac:dyDescent="0.3">
      <c r="K3461" s="287">
        <v>10</v>
      </c>
      <c r="L3461" t="str">
        <v>01-SPVOD-10000311</v>
      </c>
      <c r="M3461" t="str">
        <v>Lucas Bols</v>
      </c>
      <c r="N3461" t="str">
        <v>Vodka</v>
      </c>
      <c r="O3461" t="str">
        <v>Bols Vodka</v>
      </c>
      <c r="P3461" t="str">
        <v>BLV</v>
      </c>
      <c r="Q3461" t="str">
        <v>Bols Vodka 1L</v>
      </c>
      <c r="R3461" t="str">
        <v>1000ml</v>
      </c>
      <c r="S3461">
        <v>6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</row>
    <row r="3462" spans="11:30" x14ac:dyDescent="0.3">
      <c r="K3462" s="287">
        <v>10</v>
      </c>
      <c r="L3462" t="str">
        <v>04-23MDC-07000151</v>
      </c>
      <c r="M3462" t="str">
        <v>Edrington</v>
      </c>
      <c r="N3462" t="str">
        <v>Whisky</v>
      </c>
      <c r="O3462" t="str">
        <v>The Macallan</v>
      </c>
      <c r="P3462" t="str">
        <v>MAC</v>
      </c>
      <c r="Q3462" t="str">
        <v>The Macallan M Scotch Whisky (2023)</v>
      </c>
      <c r="R3462" t="str">
        <v>700ml</v>
      </c>
      <c r="S3462">
        <v>1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</row>
    <row r="3463" spans="11:30" x14ac:dyDescent="0.3">
      <c r="K3463" s="287">
        <v>10</v>
      </c>
      <c r="L3463" t="str">
        <v>04-SPWHI-07001872</v>
      </c>
      <c r="M3463" t="str">
        <v>Edrington</v>
      </c>
      <c r="N3463" t="str">
        <v>Whisky</v>
      </c>
      <c r="O3463" t="str">
        <v>The Macallan</v>
      </c>
      <c r="P3463" t="str">
        <v>MAC</v>
      </c>
      <c r="Q3463" t="str">
        <v>The Macallan Classic Cut 2022 Whisky</v>
      </c>
      <c r="R3463" t="str">
        <v>700ml</v>
      </c>
      <c r="S3463">
        <v>12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</row>
    <row r="3464" spans="11:30" x14ac:dyDescent="0.3">
      <c r="K3464" s="287">
        <v>10</v>
      </c>
      <c r="L3464" t="str">
        <v>04-SPWHI-07002668</v>
      </c>
      <c r="M3464" t="str">
        <v>Edrington</v>
      </c>
      <c r="N3464" t="str">
        <v>Whisky</v>
      </c>
      <c r="O3464" t="str">
        <v>The Macallan</v>
      </c>
      <c r="P3464" t="str">
        <v>MAC</v>
      </c>
      <c r="Q3464" t="str">
        <v>The Macallan Edition NO 1 Whisky</v>
      </c>
      <c r="R3464" t="str">
        <v>700ml</v>
      </c>
      <c r="S3464">
        <v>1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</row>
    <row r="3465" spans="11:30" x14ac:dyDescent="0.3">
      <c r="K3465" s="287">
        <v>10</v>
      </c>
      <c r="L3465" t="str">
        <v>04-SPWHI-07002910</v>
      </c>
      <c r="M3465" t="str">
        <v>Edrington</v>
      </c>
      <c r="N3465" t="str">
        <v>Whisky</v>
      </c>
      <c r="O3465" t="str">
        <v>The Macallan</v>
      </c>
      <c r="P3465" t="str">
        <v>MAC</v>
      </c>
      <c r="Q3465" t="str">
        <v>The Macallan Edition NO 2 Whisky</v>
      </c>
      <c r="R3465" t="str">
        <v>700ml</v>
      </c>
      <c r="S3465">
        <v>1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</row>
    <row r="3466" spans="11:30" x14ac:dyDescent="0.3">
      <c r="K3466" s="287">
        <v>10</v>
      </c>
      <c r="L3466" t="str">
        <v>04-SPWHI-07004105</v>
      </c>
      <c r="M3466" t="str">
        <v>Edrington</v>
      </c>
      <c r="N3466" t="str">
        <v>Whisky</v>
      </c>
      <c r="O3466" t="str">
        <v>The Macallan</v>
      </c>
      <c r="P3466" t="str">
        <v>MAC</v>
      </c>
      <c r="Q3466" t="str">
        <v>The Macallan Edition NO 3 Whisky</v>
      </c>
      <c r="R3466" t="str">
        <v>700ml</v>
      </c>
      <c r="S3466">
        <v>12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</row>
    <row r="3467" spans="11:30" x14ac:dyDescent="0.3">
      <c r="K3467" s="287">
        <v>10</v>
      </c>
      <c r="L3467" t="str">
        <v>04-SPWHI-07005591</v>
      </c>
      <c r="M3467" t="str">
        <v>Edrington</v>
      </c>
      <c r="N3467" t="str">
        <v>Whisky</v>
      </c>
      <c r="O3467" t="str">
        <v>The Macallan</v>
      </c>
      <c r="P3467" t="str">
        <v>MAC</v>
      </c>
      <c r="Q3467" t="str">
        <v>The Macallan Edition NO 4 Whisky</v>
      </c>
      <c r="R3467" t="str">
        <v>700ml</v>
      </c>
      <c r="S3467">
        <v>12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</row>
    <row r="3468" spans="11:30" x14ac:dyDescent="0.3">
      <c r="K3468" s="287">
        <v>10</v>
      </c>
      <c r="L3468" t="str">
        <v>04-SPWHI-07007126</v>
      </c>
      <c r="M3468" t="str">
        <v>Edrington</v>
      </c>
      <c r="N3468" t="str">
        <v>Whisky</v>
      </c>
      <c r="O3468" t="str">
        <v>The Macallan</v>
      </c>
      <c r="P3468" t="str">
        <v>MAC</v>
      </c>
      <c r="Q3468" t="str">
        <v>The Macallan 18 Years Old</v>
      </c>
      <c r="R3468" t="str">
        <v>700ml</v>
      </c>
      <c r="S3468">
        <v>6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</row>
    <row r="3469" spans="11:30" x14ac:dyDescent="0.3">
      <c r="K3469" s="287">
        <v>10</v>
      </c>
      <c r="L3469" t="str">
        <v>04-SPWHI-07008059</v>
      </c>
      <c r="M3469" t="str">
        <v>Edrington</v>
      </c>
      <c r="N3469" t="str">
        <v>Whisky</v>
      </c>
      <c r="O3469" t="str">
        <v>The Macallan</v>
      </c>
      <c r="P3469" t="str">
        <v>MAC</v>
      </c>
      <c r="Q3469" t="str">
        <v>The Macallan Edition NO.5 Whisky</v>
      </c>
      <c r="R3469" t="str">
        <v>700ml</v>
      </c>
      <c r="S3469">
        <v>12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</row>
    <row r="3470" spans="11:30" x14ac:dyDescent="0.3">
      <c r="K3470" s="287">
        <v>10</v>
      </c>
      <c r="L3470" t="str">
        <v>04-SPWHI-07009285</v>
      </c>
      <c r="M3470" t="str">
        <v>Edrington</v>
      </c>
      <c r="N3470" t="str">
        <v>Whisky</v>
      </c>
      <c r="O3470" t="str">
        <v>The Macallan</v>
      </c>
      <c r="P3470" t="str">
        <v>MAC</v>
      </c>
      <c r="Q3470" t="str">
        <v>The Macallan Edition NO 6 Whisky</v>
      </c>
      <c r="R3470" t="str">
        <v>700ml</v>
      </c>
      <c r="S3470">
        <v>12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</row>
    <row r="3471" spans="11:30" x14ac:dyDescent="0.3">
      <c r="K3471" s="287">
        <v>10</v>
      </c>
      <c r="L3471" t="str">
        <v>04-SPWHI-4200GSET</v>
      </c>
      <c r="M3471" t="str">
        <v>Edrington</v>
      </c>
      <c r="N3471" t="str">
        <v>Whisky</v>
      </c>
      <c r="O3471" t="str">
        <v>The Macallan</v>
      </c>
      <c r="P3471" t="str">
        <v>MAC</v>
      </c>
      <c r="Q3471" t="str">
        <v>The Macallan Edition Gift Set</v>
      </c>
      <c r="R3471" t="str">
        <v>4200ml</v>
      </c>
      <c r="S3471">
        <v>1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</row>
    <row r="3472" spans="11:30" x14ac:dyDescent="0.3">
      <c r="K3472" s="287">
        <v>10</v>
      </c>
      <c r="L3472" t="str">
        <v>06-SPWHI-07004082</v>
      </c>
      <c r="M3472" t="str">
        <v>Edrington</v>
      </c>
      <c r="N3472" t="str">
        <v>Whisky</v>
      </c>
      <c r="O3472" t="str">
        <v>Naked</v>
      </c>
      <c r="P3472" t="str">
        <v>NAK</v>
      </c>
      <c r="Q3472" t="str">
        <v>Naked Grouse Blended Malt Scotch Whisky</v>
      </c>
      <c r="R3472" t="str">
        <v>700ml</v>
      </c>
      <c r="S3472">
        <v>6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</row>
    <row r="3473" spans="11:30" x14ac:dyDescent="0.3">
      <c r="K3473" s="287">
        <v>10</v>
      </c>
      <c r="L3473" t="str">
        <v>13-SPGIN-07007377</v>
      </c>
      <c r="M3473" t="str">
        <v>Edrington</v>
      </c>
      <c r="N3473" t="str">
        <v>Gin</v>
      </c>
      <c r="O3473" t="str">
        <v>NO.3</v>
      </c>
      <c r="P3473" t="str">
        <v>NO3</v>
      </c>
      <c r="Q3473" t="str">
        <v>No.3 London Dry Organic Gin</v>
      </c>
      <c r="R3473" t="str">
        <v>700ml</v>
      </c>
      <c r="S3473">
        <v>6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</row>
    <row r="3474" spans="11:30" x14ac:dyDescent="0.3">
      <c r="K3474" s="287">
        <v>10</v>
      </c>
      <c r="L3474" t="str">
        <v>15-SPLIQ-07000154</v>
      </c>
      <c r="M3474" t="str">
        <v>Licor 43</v>
      </c>
      <c r="N3474" t="str">
        <v>Liqueur</v>
      </c>
      <c r="O3474" t="str">
        <v>Licor 43</v>
      </c>
      <c r="P3474" t="str">
        <v>LIC</v>
      </c>
      <c r="Q3474" t="str">
        <v>Licor 43</v>
      </c>
      <c r="R3474" t="str">
        <v>700ml</v>
      </c>
      <c r="S3474">
        <v>6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</row>
    <row r="3475" spans="11:30" x14ac:dyDescent="0.3">
      <c r="K3475" s="287">
        <v>10</v>
      </c>
      <c r="L3475" t="str">
        <v>18-SPGIN-05000467</v>
      </c>
      <c r="M3475" t="str">
        <v>Ferdinand'S</v>
      </c>
      <c r="N3475" t="str">
        <v>Gin</v>
      </c>
      <c r="O3475" t="str">
        <v>Ferdinand's</v>
      </c>
      <c r="P3475" t="str">
        <v>FER</v>
      </c>
      <c r="Q3475" t="str">
        <v>Ferdinand'S Saar Dry Gin</v>
      </c>
      <c r="R3475" t="str">
        <v>500ml</v>
      </c>
      <c r="S3475">
        <v>6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</row>
    <row r="3476" spans="11:30" x14ac:dyDescent="0.3">
      <c r="K3476" s="287">
        <v>10</v>
      </c>
      <c r="L3476" t="str">
        <v>20-06TEQ-07001315</v>
      </c>
      <c r="M3476" t="str">
        <v>Proximo</v>
      </c>
      <c r="N3476" t="str">
        <v>Tequila</v>
      </c>
      <c r="O3476" t="str">
        <v>Jose Cuervo</v>
      </c>
      <c r="P3476" t="str">
        <v>JOC</v>
      </c>
      <c r="Q3476" t="str">
        <v>Jose Cuervo Especial Silver Tequila 35%</v>
      </c>
      <c r="R3476" t="str">
        <v>700ml</v>
      </c>
      <c r="S3476">
        <v>6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</row>
    <row r="3477" spans="11:30" x14ac:dyDescent="0.3">
      <c r="K3477" s="287">
        <v>10</v>
      </c>
      <c r="L3477" t="str">
        <v>20-06TEQ-07002302</v>
      </c>
      <c r="M3477" t="str">
        <v>Proximo</v>
      </c>
      <c r="N3477" t="str">
        <v>Tequila</v>
      </c>
      <c r="O3477" t="str">
        <v>Jose Cuervo</v>
      </c>
      <c r="P3477" t="str">
        <v>JOC</v>
      </c>
      <c r="Q3477" t="str">
        <v>Jose Cuervo Especial Silver Tequila</v>
      </c>
      <c r="R3477" t="str">
        <v>700ml</v>
      </c>
      <c r="S3477">
        <v>6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</row>
    <row r="3478" spans="11:30" x14ac:dyDescent="0.3">
      <c r="K3478" s="287">
        <v>10</v>
      </c>
      <c r="L3478" t="str">
        <v>20-23SIL-07502322</v>
      </c>
      <c r="M3478" t="str">
        <v>Proximo</v>
      </c>
      <c r="N3478" t="str">
        <v>Tequila</v>
      </c>
      <c r="O3478" t="str">
        <v>Jose Cuervo</v>
      </c>
      <c r="P3478" t="str">
        <v>JOC</v>
      </c>
      <c r="Q3478" t="str">
        <v>Jose Cuervo Especial Silver Tequila Limited 2023</v>
      </c>
      <c r="R3478" t="str">
        <v>750ml</v>
      </c>
      <c r="S3478">
        <v>12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</row>
    <row r="3479" spans="11:30" x14ac:dyDescent="0.3">
      <c r="K3479" s="287">
        <v>10</v>
      </c>
      <c r="L3479" t="str">
        <v>20-SPTEQ-10001346</v>
      </c>
      <c r="M3479" t="str">
        <v>Proximo</v>
      </c>
      <c r="N3479" t="str">
        <v>Tequila</v>
      </c>
      <c r="O3479" t="str">
        <v>Jose Cuervo</v>
      </c>
      <c r="P3479" t="str">
        <v>JOC</v>
      </c>
      <c r="Q3479" t="str">
        <v>Jose Cuervo Especial Reposado Tequila 1L</v>
      </c>
      <c r="R3479" t="str">
        <v>1000ml</v>
      </c>
      <c r="S3479">
        <v>12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</row>
    <row r="3480" spans="11:30" x14ac:dyDescent="0.3">
      <c r="K3480" s="287">
        <v>10</v>
      </c>
      <c r="L3480" t="str">
        <v>20-SPTEQ-03752302</v>
      </c>
      <c r="M3480" t="str">
        <v>Proximo</v>
      </c>
      <c r="N3480" t="str">
        <v>Tequila</v>
      </c>
      <c r="O3480" t="str">
        <v>Jose Cuervo</v>
      </c>
      <c r="P3480" t="str">
        <v>JOC</v>
      </c>
      <c r="Q3480" t="str">
        <v>Jose Cuervo Especial Silver Tequila</v>
      </c>
      <c r="R3480" t="str">
        <v>375ml</v>
      </c>
      <c r="S3480">
        <v>12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</row>
    <row r="3481" spans="11:30" x14ac:dyDescent="0.3">
      <c r="K3481" s="287">
        <v>10</v>
      </c>
      <c r="L3481" t="str">
        <v>20-SPTEQ-10001353</v>
      </c>
      <c r="M3481" t="str">
        <v>Proximo</v>
      </c>
      <c r="N3481" t="str">
        <v>Tequila</v>
      </c>
      <c r="O3481" t="str">
        <v>Jose Cuervo</v>
      </c>
      <c r="P3481" t="str">
        <v>JOC</v>
      </c>
      <c r="Q3481" t="str">
        <v>Jose Cuervo Especial Silver Tequila 1L</v>
      </c>
      <c r="R3481" t="str">
        <v>1000ml</v>
      </c>
      <c r="S3481">
        <v>12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</row>
    <row r="3482" spans="11:30" x14ac:dyDescent="0.3">
      <c r="K3482" s="287">
        <v>10</v>
      </c>
      <c r="L3482" t="str">
        <v>20-SPTEQ-07001308</v>
      </c>
      <c r="M3482" t="str">
        <v>Proximo</v>
      </c>
      <c r="N3482" t="str">
        <v>Tequila</v>
      </c>
      <c r="O3482" t="str">
        <v>Jose Cuervo</v>
      </c>
      <c r="P3482" t="str">
        <v>JOC</v>
      </c>
      <c r="Q3482" t="str">
        <v>Jose Cuervo Especial Reposado Tequila 35%</v>
      </c>
      <c r="R3482" t="str">
        <v>700ml</v>
      </c>
      <c r="S3482">
        <v>12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</row>
    <row r="3483" spans="11:30" x14ac:dyDescent="0.3">
      <c r="K3483" s="287">
        <v>10</v>
      </c>
      <c r="L3483" t="str">
        <v>20-SPTEQ-07001315</v>
      </c>
      <c r="M3483" t="str">
        <v>Proximo</v>
      </c>
      <c r="N3483" t="str">
        <v>Tequila</v>
      </c>
      <c r="O3483" t="str">
        <v>Jose Cuervo</v>
      </c>
      <c r="P3483" t="str">
        <v>JOC</v>
      </c>
      <c r="Q3483" t="str">
        <v>Jose Cuervo Especial Silver Tequila 35%</v>
      </c>
      <c r="R3483" t="str">
        <v>700ml</v>
      </c>
      <c r="S3483">
        <v>12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</row>
    <row r="3484" spans="11:30" x14ac:dyDescent="0.3">
      <c r="K3484" s="287">
        <v>10</v>
      </c>
      <c r="L3484" t="str">
        <v>20-SPTEQ-07002138</v>
      </c>
      <c r="M3484" t="str">
        <v>Proximo</v>
      </c>
      <c r="N3484" t="str">
        <v>Tequila</v>
      </c>
      <c r="O3484" t="str">
        <v>Jose Cuervo</v>
      </c>
      <c r="P3484" t="str">
        <v>JOC</v>
      </c>
      <c r="Q3484" t="str">
        <v>Jose Cuervo Especial Reposado Tequila</v>
      </c>
      <c r="R3484" t="str">
        <v>700ml</v>
      </c>
      <c r="S3484">
        <v>6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</row>
    <row r="3485" spans="11:30" x14ac:dyDescent="0.3">
      <c r="K3485" s="287">
        <v>10</v>
      </c>
      <c r="L3485" t="str">
        <v>20-SPTEQ-07007282</v>
      </c>
      <c r="M3485" t="str">
        <v>Proximo</v>
      </c>
      <c r="N3485" t="str">
        <v>Tequila</v>
      </c>
      <c r="O3485" t="str">
        <v>Jose Cuervo</v>
      </c>
      <c r="P3485" t="str">
        <v>JOC</v>
      </c>
      <c r="Q3485" t="str">
        <v>Jose Cuervo Tradicional Blanco Tequila 40%</v>
      </c>
      <c r="R3485" t="str">
        <v>700ml</v>
      </c>
      <c r="S3485">
        <v>6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</row>
    <row r="3486" spans="11:30" x14ac:dyDescent="0.3">
      <c r="K3486" s="287">
        <v>10</v>
      </c>
      <c r="L3486" t="str">
        <v>20-SPTEQ-07007299</v>
      </c>
      <c r="M3486" t="str">
        <v>Proximo</v>
      </c>
      <c r="N3486" t="str">
        <v>Tequila</v>
      </c>
      <c r="O3486" t="str">
        <v>Jose Cuervo</v>
      </c>
      <c r="P3486" t="str">
        <v>JOC</v>
      </c>
      <c r="Q3486" t="str">
        <v>Jose Cuervo Tradicional Reposado Tequila 40%</v>
      </c>
      <c r="R3486" t="str">
        <v>700ml</v>
      </c>
      <c r="S3486">
        <v>6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</row>
    <row r="3487" spans="11:30" x14ac:dyDescent="0.3">
      <c r="K3487" s="287">
        <v>10</v>
      </c>
      <c r="L3487" t="str">
        <v>23-SPPAC-07000114</v>
      </c>
      <c r="M3487" t="str">
        <v>Proximo</v>
      </c>
      <c r="N3487" t="str">
        <v>Whisky</v>
      </c>
      <c r="O3487" t="str">
        <v>Bushmills</v>
      </c>
      <c r="P3487" t="str">
        <v>BUM</v>
      </c>
      <c r="Q3487" t="str">
        <v>Bushmills Black Bush Gift Pack</v>
      </c>
      <c r="R3487" t="str">
        <v>700ml</v>
      </c>
      <c r="S3487">
        <v>3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</row>
    <row r="3488" spans="11:30" x14ac:dyDescent="0.3">
      <c r="K3488" s="287">
        <v>10</v>
      </c>
      <c r="L3488" t="str">
        <v>23-SPWHI-10001085</v>
      </c>
      <c r="M3488" t="str">
        <v>Proximo</v>
      </c>
      <c r="N3488" t="str">
        <v>Whisky</v>
      </c>
      <c r="O3488" t="str">
        <v>Bushmills</v>
      </c>
      <c r="P3488" t="str">
        <v>BUM</v>
      </c>
      <c r="Q3488" t="str">
        <v>Bushmills Irish Whiskey 1L</v>
      </c>
      <c r="R3488" t="str">
        <v>1000ml</v>
      </c>
      <c r="S3488">
        <v>6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</row>
    <row r="3489" spans="11:30" x14ac:dyDescent="0.3">
      <c r="K3489" s="287">
        <v>10</v>
      </c>
      <c r="L3489" t="str">
        <v>23-SPWHI-10000070</v>
      </c>
      <c r="M3489" t="str">
        <v>Proximo</v>
      </c>
      <c r="N3489" t="str">
        <v>Whisky</v>
      </c>
      <c r="O3489" t="str">
        <v>Bushmills</v>
      </c>
      <c r="P3489" t="str">
        <v>BUM</v>
      </c>
      <c r="Q3489" t="str">
        <v>Bushmills Black Bush Irish Whiskey 1L</v>
      </c>
      <c r="R3489" t="str">
        <v>1000ml</v>
      </c>
      <c r="S3489">
        <v>6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</row>
    <row r="3490" spans="11:30" x14ac:dyDescent="0.3">
      <c r="K3490" s="287">
        <v>10</v>
      </c>
      <c r="L3490" t="str">
        <v>24-06BRA-07005366</v>
      </c>
      <c r="M3490" t="str">
        <v>Remy Cointreau</v>
      </c>
      <c r="N3490" t="str">
        <v>Cognac</v>
      </c>
      <c r="O3490" t="str">
        <v>Remy</v>
      </c>
      <c r="P3490" t="str">
        <v>RMM</v>
      </c>
      <c r="Q3490" t="str">
        <v>Remy Martin 1738 Cognac</v>
      </c>
      <c r="R3490" t="str">
        <v>700ml</v>
      </c>
      <c r="S3490">
        <v>6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</row>
    <row r="3491" spans="11:30" x14ac:dyDescent="0.3">
      <c r="K3491" s="287">
        <v>10</v>
      </c>
      <c r="L3491" t="str">
        <v>24-12CNY-07002784</v>
      </c>
      <c r="M3491" t="str">
        <v>Remy Cointreau</v>
      </c>
      <c r="N3491" t="str">
        <v>Cognac</v>
      </c>
      <c r="O3491" t="str">
        <v>Remy</v>
      </c>
      <c r="P3491" t="str">
        <v>RMM</v>
      </c>
      <c r="Q3491" t="str">
        <v>Remy Martin Vsop (CNY24)</v>
      </c>
      <c r="R3491" t="str">
        <v>700ml</v>
      </c>
      <c r="S3491">
        <v>12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</row>
    <row r="3492" spans="11:30" x14ac:dyDescent="0.3">
      <c r="K3492" s="287">
        <v>10</v>
      </c>
      <c r="L3492" t="str">
        <v>24-23CNY-07002159</v>
      </c>
      <c r="M3492" t="str">
        <v>Remy Cointreau</v>
      </c>
      <c r="N3492" t="str">
        <v>Cognac</v>
      </c>
      <c r="O3492" t="str">
        <v>Remy</v>
      </c>
      <c r="P3492" t="str">
        <v>RMM</v>
      </c>
      <c r="Q3492" t="str">
        <v>Remy Martin XO Cognac (CNY23)</v>
      </c>
      <c r="R3492" t="str">
        <v>700ml</v>
      </c>
      <c r="S3492">
        <v>6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</row>
    <row r="3493" spans="11:30" x14ac:dyDescent="0.3">
      <c r="K3493" s="287">
        <v>10</v>
      </c>
      <c r="L3493" t="str">
        <v>24-23EOY-07002067</v>
      </c>
      <c r="M3493" t="str">
        <v>Remy Cointreau</v>
      </c>
      <c r="N3493" t="str">
        <v>Cognac</v>
      </c>
      <c r="O3493" t="str">
        <v>Remy</v>
      </c>
      <c r="P3493" t="str">
        <v>RMM</v>
      </c>
      <c r="Q3493" t="str">
        <v>Remy Martin Vsop (EOY23)</v>
      </c>
      <c r="R3493" t="str">
        <v>700ml</v>
      </c>
      <c r="S3493">
        <v>6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</row>
    <row r="3494" spans="11:30" x14ac:dyDescent="0.3">
      <c r="K3494" s="287">
        <v>10</v>
      </c>
      <c r="L3494" t="str">
        <v>24-23EOY-07002081</v>
      </c>
      <c r="M3494" t="str">
        <v>Remy Cointreau</v>
      </c>
      <c r="N3494" t="str">
        <v>Cognac</v>
      </c>
      <c r="O3494" t="str">
        <v>Remy</v>
      </c>
      <c r="P3494" t="str">
        <v>RMM</v>
      </c>
      <c r="Q3494" t="str">
        <v>Remy Martin 1738 (EOY23)</v>
      </c>
      <c r="R3494" t="str">
        <v>700ml</v>
      </c>
      <c r="S3494">
        <v>6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</row>
    <row r="3495" spans="11:30" x14ac:dyDescent="0.3">
      <c r="K3495" s="287">
        <v>10</v>
      </c>
      <c r="L3495" t="str">
        <v>24-23EOY-07002111</v>
      </c>
      <c r="M3495" t="str">
        <v>Remy Cointreau</v>
      </c>
      <c r="N3495" t="str">
        <v>Cognac</v>
      </c>
      <c r="O3495" t="str">
        <v>Remy</v>
      </c>
      <c r="P3495" t="str">
        <v>RMM</v>
      </c>
      <c r="Q3495" t="str">
        <v>Remy Martin XO Cognac (EOY23)</v>
      </c>
      <c r="R3495" t="str">
        <v>700ml</v>
      </c>
      <c r="S3495">
        <v>6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</row>
    <row r="3496" spans="11:30" x14ac:dyDescent="0.3">
      <c r="K3496" s="287">
        <v>10</v>
      </c>
      <c r="L3496" t="str">
        <v>24-24CNY-07002784</v>
      </c>
      <c r="M3496" t="str">
        <v>Remy Cointreau</v>
      </c>
      <c r="N3496" t="str">
        <v>Cognac</v>
      </c>
      <c r="O3496" t="str">
        <v>Remy</v>
      </c>
      <c r="P3496" t="str">
        <v>RMM</v>
      </c>
      <c r="Q3496" t="str">
        <v>Remy Martin Vsop (CNY24)</v>
      </c>
      <c r="R3496" t="str">
        <v>700ml</v>
      </c>
      <c r="S3496">
        <v>6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</row>
    <row r="3497" spans="11:30" x14ac:dyDescent="0.3">
      <c r="K3497" s="287">
        <v>10</v>
      </c>
      <c r="L3497" t="str">
        <v>24-24CNY-07002807</v>
      </c>
      <c r="M3497" t="str">
        <v>Remy Cointreau</v>
      </c>
      <c r="N3497" t="str">
        <v>Cognac</v>
      </c>
      <c r="O3497" t="str">
        <v>Remy</v>
      </c>
      <c r="P3497" t="str">
        <v>RMM</v>
      </c>
      <c r="Q3497" t="str">
        <v>Remy Martin 1738 (CNY24)</v>
      </c>
      <c r="R3497" t="str">
        <v>700ml</v>
      </c>
      <c r="S3497">
        <v>6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</row>
    <row r="3498" spans="11:30" x14ac:dyDescent="0.3">
      <c r="K3498" s="287">
        <v>10</v>
      </c>
      <c r="L3498" t="str">
        <v>24-24CNY-07007094</v>
      </c>
      <c r="M3498" t="str">
        <v>Remy Cointreau</v>
      </c>
      <c r="N3498" t="str">
        <v>Cognac</v>
      </c>
      <c r="O3498" t="str">
        <v>Remy</v>
      </c>
      <c r="P3498" t="str">
        <v>RMM</v>
      </c>
      <c r="Q3498" t="str">
        <v>Remy Martin Xo Cognac (CNY24)</v>
      </c>
      <c r="R3498" t="str">
        <v>700ml</v>
      </c>
      <c r="S3498">
        <v>6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</row>
    <row r="3499" spans="11:30" x14ac:dyDescent="0.3">
      <c r="K3499" s="287">
        <v>10</v>
      </c>
      <c r="L3499" t="str">
        <v>24-26CNY-07000456</v>
      </c>
      <c r="M3499" t="str">
        <v>Remy Cointreau</v>
      </c>
      <c r="N3499" t="str">
        <v>Cognac</v>
      </c>
      <c r="O3499" t="str">
        <v>Remy</v>
      </c>
      <c r="P3499" t="str">
        <v>RMM</v>
      </c>
      <c r="Q3499" t="str">
        <v>Remy Martin Vsop Cognac (CNY26)</v>
      </c>
      <c r="R3499" t="str">
        <v>700ml</v>
      </c>
      <c r="S3499">
        <v>6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</row>
    <row r="3500" spans="11:30" x14ac:dyDescent="0.3">
      <c r="K3500" s="287">
        <v>10</v>
      </c>
      <c r="L3500" t="str">
        <v>24-26CNY-07007094</v>
      </c>
      <c r="M3500" t="str">
        <v>Remy Cointreau</v>
      </c>
      <c r="N3500" t="str">
        <v>Cognac</v>
      </c>
      <c r="O3500" t="str">
        <v>Remy</v>
      </c>
      <c r="P3500" t="str">
        <v>RMM</v>
      </c>
      <c r="Q3500" t="str">
        <v>Remy Martin XO Cognac (CNY26)</v>
      </c>
      <c r="R3500" t="str">
        <v>700ml</v>
      </c>
      <c r="S3500">
        <v>6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</row>
    <row r="3501" spans="11:30" x14ac:dyDescent="0.3">
      <c r="K3501" s="287">
        <v>10</v>
      </c>
      <c r="L3501" t="str">
        <v>24-SPBRA-07000429</v>
      </c>
      <c r="M3501" t="str">
        <v>Remy Cointreau</v>
      </c>
      <c r="N3501" t="str">
        <v>Cognac</v>
      </c>
      <c r="O3501" t="str">
        <v>Remy</v>
      </c>
      <c r="P3501" t="str">
        <v>RMM</v>
      </c>
      <c r="Q3501" t="str">
        <v>Remy Martin Club</v>
      </c>
      <c r="R3501" t="str">
        <v>700ml</v>
      </c>
      <c r="S3501">
        <v>12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</row>
    <row r="3502" spans="11:30" x14ac:dyDescent="0.3">
      <c r="K3502" s="287">
        <v>10</v>
      </c>
      <c r="L3502" t="str">
        <v>24-SPBRA-07001831</v>
      </c>
      <c r="M3502" t="str">
        <v>Remy Cointreau</v>
      </c>
      <c r="N3502" t="str">
        <v>Cognac</v>
      </c>
      <c r="O3502" t="str">
        <v>Remy</v>
      </c>
      <c r="P3502" t="str">
        <v>RMM</v>
      </c>
      <c r="Q3502" t="str">
        <v>Remy Martin 1738 Gift Pack With Shaker</v>
      </c>
      <c r="R3502" t="str">
        <v>700ml</v>
      </c>
      <c r="S3502">
        <v>6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</row>
    <row r="3503" spans="11:30" x14ac:dyDescent="0.3">
      <c r="K3503" s="287">
        <v>10</v>
      </c>
      <c r="L3503" t="str">
        <v>25-06LIQ-03502608</v>
      </c>
      <c r="M3503" t="str">
        <v>Remy Cointreau</v>
      </c>
      <c r="N3503" t="str">
        <v>Liqueur</v>
      </c>
      <c r="O3503" t="str">
        <v>Cointreau</v>
      </c>
      <c r="P3503" t="str">
        <v>COT</v>
      </c>
      <c r="Q3503" t="str">
        <v>Cointreau 350 ml</v>
      </c>
      <c r="R3503" t="str">
        <v>350ml</v>
      </c>
      <c r="S3503">
        <v>6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</row>
    <row r="3504" spans="11:30" x14ac:dyDescent="0.3">
      <c r="K3504" s="287">
        <v>10</v>
      </c>
      <c r="L3504" t="str">
        <v>25-06LIQ-07004200</v>
      </c>
      <c r="M3504" t="str">
        <v>Remy Cointreau</v>
      </c>
      <c r="N3504" t="str">
        <v>Liqueur</v>
      </c>
      <c r="O3504" t="str">
        <v>Cointreau</v>
      </c>
      <c r="P3504" t="str">
        <v>COT</v>
      </c>
      <c r="Q3504" t="str">
        <v>Cointreau L'Unique</v>
      </c>
      <c r="R3504" t="str">
        <v>700ml</v>
      </c>
      <c r="S3504">
        <v>6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</row>
    <row r="3505" spans="11:30" x14ac:dyDescent="0.3">
      <c r="K3505" s="287">
        <v>10</v>
      </c>
      <c r="L3505" t="str">
        <v>25-12LIQ-03502608</v>
      </c>
      <c r="M3505" t="str">
        <v>Remy Cointreau</v>
      </c>
      <c r="N3505" t="str">
        <v>Liqueur</v>
      </c>
      <c r="O3505" t="str">
        <v>Cointreau</v>
      </c>
      <c r="P3505" t="str">
        <v>COT</v>
      </c>
      <c r="Q3505" t="str">
        <v>Cointreau 350 ml</v>
      </c>
      <c r="R3505" t="str">
        <v>350ml</v>
      </c>
      <c r="S3505">
        <v>12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</row>
    <row r="3506" spans="11:30" x14ac:dyDescent="0.3">
      <c r="K3506" s="287">
        <v>10</v>
      </c>
      <c r="L3506" t="str">
        <v>26-06BRA-07002153</v>
      </c>
      <c r="M3506" t="str">
        <v>Remy Cointreau</v>
      </c>
      <c r="N3506" t="str">
        <v>Brandy</v>
      </c>
      <c r="O3506" t="str">
        <v>St Remy</v>
      </c>
      <c r="P3506" t="str">
        <v>ST-RMM</v>
      </c>
      <c r="Q3506" t="str">
        <v>St-Remy Vsop</v>
      </c>
      <c r="R3506" t="str">
        <v>700ml</v>
      </c>
      <c r="S3506">
        <v>6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</row>
    <row r="3507" spans="11:30" x14ac:dyDescent="0.3">
      <c r="K3507" s="287">
        <v>10</v>
      </c>
      <c r="L3507" t="str">
        <v>26-06BRA-07002603</v>
      </c>
      <c r="M3507" t="str">
        <v>Remy Cointreau</v>
      </c>
      <c r="N3507" t="str">
        <v>Brandy</v>
      </c>
      <c r="O3507" t="str">
        <v>St Remy</v>
      </c>
      <c r="P3507" t="str">
        <v>ST-RMM</v>
      </c>
      <c r="Q3507" t="str">
        <v>St-Remy XO</v>
      </c>
      <c r="R3507" t="str">
        <v>700ml</v>
      </c>
      <c r="S3507">
        <v>6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</row>
    <row r="3508" spans="11:30" x14ac:dyDescent="0.3">
      <c r="K3508" s="287">
        <v>10</v>
      </c>
      <c r="L3508" t="str">
        <v>27-23CNY-07002456</v>
      </c>
      <c r="M3508" t="str">
        <v>Remy Cointreau</v>
      </c>
      <c r="N3508" t="str">
        <v>Cognac</v>
      </c>
      <c r="O3508" t="str">
        <v>Louis XIII</v>
      </c>
      <c r="P3508" t="str">
        <v>LOX</v>
      </c>
      <c r="Q3508" t="str">
        <v>Louis XIII Cognac (CNY)</v>
      </c>
      <c r="R3508" t="str">
        <v>700ml</v>
      </c>
      <c r="S3508">
        <v>1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</row>
    <row r="3509" spans="11:30" x14ac:dyDescent="0.3">
      <c r="K3509" s="287">
        <v>10</v>
      </c>
      <c r="L3509" t="str">
        <v>27-24CNY-07002838</v>
      </c>
      <c r="M3509" t="str">
        <v>Remy Cointreau</v>
      </c>
      <c r="N3509" t="str">
        <v>Cognac</v>
      </c>
      <c r="O3509" t="str">
        <v>Louis XIII</v>
      </c>
      <c r="P3509" t="str">
        <v>LOX</v>
      </c>
      <c r="Q3509" t="str">
        <v>Louis XIII Cognac (CNY24)</v>
      </c>
      <c r="R3509" t="str">
        <v>700ml</v>
      </c>
      <c r="S3509">
        <v>1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</row>
    <row r="3510" spans="11:30" x14ac:dyDescent="0.3">
      <c r="K3510" s="287">
        <v>10</v>
      </c>
      <c r="L3510" t="str">
        <v>27-26CNY-07000401</v>
      </c>
      <c r="M3510" t="str">
        <v>Remy Cointreau</v>
      </c>
      <c r="N3510" t="str">
        <v>Cognac</v>
      </c>
      <c r="O3510" t="str">
        <v>Louis XIII</v>
      </c>
      <c r="P3510" t="str">
        <v>LOX</v>
      </c>
      <c r="Q3510" t="str">
        <v>Louis XIII Cognac (CNY26)</v>
      </c>
      <c r="R3510" t="str">
        <v>700ml</v>
      </c>
      <c r="S3510">
        <v>1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</row>
    <row r="3511" spans="11:30" x14ac:dyDescent="0.3">
      <c r="K3511" s="287">
        <v>10</v>
      </c>
      <c r="L3511" t="str">
        <v>27-SPBRA-07001107</v>
      </c>
      <c r="M3511" t="str">
        <v>Remy Cointreau</v>
      </c>
      <c r="N3511" t="str">
        <v>Cognac</v>
      </c>
      <c r="O3511" t="str">
        <v>Louis XIII</v>
      </c>
      <c r="P3511" t="str">
        <v>LOX</v>
      </c>
      <c r="Q3511" t="str">
        <v>Louis XIII Cognac (TC II)</v>
      </c>
      <c r="R3511" t="str">
        <v>700ml</v>
      </c>
      <c r="S3511">
        <v>1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</row>
    <row r="3512" spans="11:30" x14ac:dyDescent="0.3">
      <c r="K3512" s="287">
        <v>10</v>
      </c>
      <c r="L3512" t="str">
        <v>28-SPWHI-07000823</v>
      </c>
      <c r="M3512" t="str">
        <v>Remy Cointreau</v>
      </c>
      <c r="N3512" t="str">
        <v>Whisky</v>
      </c>
      <c r="O3512" t="str">
        <v>Bruichladdich</v>
      </c>
      <c r="P3512" t="str">
        <v>BLD</v>
      </c>
      <c r="Q3512" t="str">
        <v>Bruichladdich Octomore</v>
      </c>
      <c r="R3512" t="str">
        <v>700ml</v>
      </c>
      <c r="S3512">
        <v>6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</row>
    <row r="3513" spans="11:30" x14ac:dyDescent="0.3">
      <c r="K3513" s="287">
        <v>10</v>
      </c>
      <c r="L3513" t="str">
        <v>29-SPGIN-07006351</v>
      </c>
      <c r="M3513" t="str">
        <v>Remy Cointreau</v>
      </c>
      <c r="N3513" t="str">
        <v>Gin</v>
      </c>
      <c r="O3513" t="str">
        <v>Botanist</v>
      </c>
      <c r="P3513" t="str">
        <v>BOT</v>
      </c>
      <c r="Q3513" t="str">
        <v>The Botanist Islay Dry Gin (Gift Box)</v>
      </c>
      <c r="R3513" t="str">
        <v>700ml</v>
      </c>
      <c r="S3513">
        <v>4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</row>
    <row r="3514" spans="11:30" x14ac:dyDescent="0.3">
      <c r="K3514" s="287">
        <v>10</v>
      </c>
      <c r="L3514" t="str">
        <v>31-SPMIX-1450PACK</v>
      </c>
      <c r="M3514" t="str">
        <v>Campari</v>
      </c>
      <c r="N3514" t="str">
        <v>Liqueur</v>
      </c>
      <c r="O3514" t="str">
        <v>Aperol/Cinzano</v>
      </c>
      <c r="P3514" t="str">
        <v/>
      </c>
      <c r="Q3514" t="str">
        <v>Aperol + Cinzano Prosecco</v>
      </c>
      <c r="R3514" t="str">
        <v>1450ml</v>
      </c>
      <c r="S3514">
        <v>3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</row>
    <row r="3515" spans="11:30" x14ac:dyDescent="0.3">
      <c r="K3515" s="287">
        <v>10</v>
      </c>
      <c r="L3515" t="str">
        <v>31-SPPAC-07000575</v>
      </c>
      <c r="M3515" t="str">
        <v>Campari</v>
      </c>
      <c r="N3515" t="str">
        <v>Liqueur</v>
      </c>
      <c r="O3515" t="str">
        <v>Aperol</v>
      </c>
      <c r="P3515" t="str">
        <v>APR</v>
      </c>
      <c r="Q3515" t="str">
        <v>Aperol Glass Set</v>
      </c>
      <c r="R3515" t="str">
        <v>700ml</v>
      </c>
      <c r="S3515">
        <v>5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</row>
    <row r="3516" spans="11:30" x14ac:dyDescent="0.3">
      <c r="K3516" s="287">
        <v>10</v>
      </c>
      <c r="L3516" t="str">
        <v>32-06LIQ-05001051</v>
      </c>
      <c r="M3516" t="str">
        <v>Campari</v>
      </c>
      <c r="N3516" t="str">
        <v>Liqueur</v>
      </c>
      <c r="O3516" t="str">
        <v>Campari</v>
      </c>
      <c r="P3516" t="str">
        <v>CAM</v>
      </c>
      <c r="Q3516" t="str">
        <v>Campari Negroni Liqueur</v>
      </c>
      <c r="R3516" t="str">
        <v>500ml</v>
      </c>
      <c r="S3516">
        <v>6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</row>
    <row r="3517" spans="11:30" x14ac:dyDescent="0.3">
      <c r="K3517" s="287">
        <v>10</v>
      </c>
      <c r="L3517" t="str">
        <v>32-06LIQ-07501402</v>
      </c>
      <c r="M3517" t="str">
        <v>Campari</v>
      </c>
      <c r="N3517" t="str">
        <v>Liqueur</v>
      </c>
      <c r="O3517" t="str">
        <v>Campari</v>
      </c>
      <c r="P3517" t="str">
        <v>CAM</v>
      </c>
      <c r="Q3517" t="str">
        <v>Campari Bitter 750 ml</v>
      </c>
      <c r="R3517" t="str">
        <v>750ml</v>
      </c>
      <c r="S3517">
        <v>6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</row>
    <row r="3518" spans="11:30" x14ac:dyDescent="0.3">
      <c r="K3518" s="287">
        <v>10</v>
      </c>
      <c r="L3518" t="str">
        <v>32-SPPAC-07509002</v>
      </c>
      <c r="M3518" t="str">
        <v>Campari</v>
      </c>
      <c r="N3518" t="str">
        <v>Liqueur</v>
      </c>
      <c r="O3518" t="str">
        <v>Campari</v>
      </c>
      <c r="P3518" t="str">
        <v>CAM</v>
      </c>
      <c r="Q3518" t="str">
        <v>Campari Negroni Set</v>
      </c>
      <c r="R3518" t="str">
        <v>2250ml</v>
      </c>
      <c r="S3518">
        <v>4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</row>
    <row r="3519" spans="11:30" x14ac:dyDescent="0.3">
      <c r="K3519" s="287">
        <v>10</v>
      </c>
      <c r="L3519" t="str">
        <v>33-SPGIN-07502000</v>
      </c>
      <c r="M3519" t="str">
        <v>Campari</v>
      </c>
      <c r="N3519" t="str">
        <v>Gin</v>
      </c>
      <c r="O3519" t="str">
        <v>Bulldog</v>
      </c>
      <c r="P3519" t="str">
        <v>BUL</v>
      </c>
      <c r="Q3519" t="str">
        <v>Bulldog London Dry Gin 750 ml</v>
      </c>
      <c r="R3519" t="str">
        <v>750ml</v>
      </c>
      <c r="S3519">
        <v>6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</row>
    <row r="3520" spans="11:30" x14ac:dyDescent="0.3">
      <c r="K3520" s="287">
        <v>10</v>
      </c>
      <c r="L3520" t="str">
        <v>33-SPPAC-07506102</v>
      </c>
      <c r="M3520" t="str">
        <v>Campari</v>
      </c>
      <c r="N3520" t="str">
        <v>Gin</v>
      </c>
      <c r="O3520" t="str">
        <v>Bulldog</v>
      </c>
      <c r="P3520" t="str">
        <v>BUL</v>
      </c>
      <c r="Q3520" t="str">
        <v>Bulldog Gin Glass Set</v>
      </c>
      <c r="R3520" t="str">
        <v>750ml</v>
      </c>
      <c r="S3520">
        <v>6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</row>
    <row r="3521" spans="11:30" x14ac:dyDescent="0.3">
      <c r="K3521" s="287">
        <v>10</v>
      </c>
      <c r="L3521" t="str">
        <v>34-12VOD-01808261</v>
      </c>
      <c r="M3521" t="str">
        <v>Campari</v>
      </c>
      <c r="N3521" t="str">
        <v>Vodka</v>
      </c>
      <c r="O3521" t="str">
        <v>Skyy</v>
      </c>
      <c r="P3521" t="str">
        <v>SKY</v>
      </c>
      <c r="Q3521" t="str">
        <v>Skyy Vodka 180 ml (P12)</v>
      </c>
      <c r="R3521" t="str">
        <v>180ml</v>
      </c>
      <c r="S3521">
        <v>12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</row>
    <row r="3522" spans="11:30" x14ac:dyDescent="0.3">
      <c r="K3522" s="287">
        <v>10</v>
      </c>
      <c r="L3522" t="str">
        <v>34-SPVOD-07007004</v>
      </c>
      <c r="M3522" t="str">
        <v>Campari</v>
      </c>
      <c r="N3522" t="str">
        <v>Vodka</v>
      </c>
      <c r="O3522" t="str">
        <v>Skyy</v>
      </c>
      <c r="P3522" t="str">
        <v>SKY</v>
      </c>
      <c r="Q3522" t="str">
        <v>Skyy Vodka</v>
      </c>
      <c r="R3522" t="str">
        <v>700ml</v>
      </c>
      <c r="S3522">
        <v>12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</row>
    <row r="3523" spans="11:30" x14ac:dyDescent="0.3">
      <c r="K3523" s="287">
        <v>10</v>
      </c>
      <c r="L3523" t="str">
        <v>37-SPWHI-07002834</v>
      </c>
      <c r="M3523" t="str">
        <v>Campari</v>
      </c>
      <c r="N3523" t="str">
        <v>Whisky</v>
      </c>
      <c r="O3523" t="str">
        <v>Wild Turkey</v>
      </c>
      <c r="P3523" t="str">
        <v>WTK</v>
      </c>
      <c r="Q3523" t="str">
        <v>Wild Turkey Rye Whiskey 700ml</v>
      </c>
      <c r="R3523" t="str">
        <v>700ml</v>
      </c>
      <c r="S3523">
        <v>12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</row>
    <row r="3524" spans="11:30" x14ac:dyDescent="0.3">
      <c r="K3524" s="287">
        <v>10</v>
      </c>
      <c r="L3524" t="str">
        <v>40-SPRUM-07501400</v>
      </c>
      <c r="M3524" t="str">
        <v>Campari</v>
      </c>
      <c r="N3524" t="str">
        <v>Rum</v>
      </c>
      <c r="O3524" t="str">
        <v>Appleton</v>
      </c>
      <c r="P3524" t="str">
        <v>APT</v>
      </c>
      <c r="Q3524" t="str">
        <v>Appleton Estate Rare Blend 12 Years</v>
      </c>
      <c r="R3524" t="str">
        <v>750ml</v>
      </c>
      <c r="S3524">
        <v>12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</row>
    <row r="3525" spans="11:30" x14ac:dyDescent="0.3">
      <c r="K3525" s="287">
        <v>10</v>
      </c>
      <c r="L3525" t="str">
        <v>46-ABRGP-07000051</v>
      </c>
      <c r="M3525" t="str">
        <v>Campari</v>
      </c>
      <c r="N3525" t="str">
        <v>Whisky</v>
      </c>
      <c r="O3525" t="str">
        <v>Glen Grant</v>
      </c>
      <c r="P3525" t="str">
        <v>GGT</v>
      </c>
      <c r="Q3525" t="str">
        <v>Glen Grant Single Malt Scotch Whisky Arboralis (Gift Pack)</v>
      </c>
      <c r="R3525" t="str">
        <v>700ml</v>
      </c>
      <c r="S3525">
        <v>6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</row>
    <row r="3526" spans="11:30" x14ac:dyDescent="0.3">
      <c r="K3526" s="287">
        <v>10</v>
      </c>
      <c r="L3526" t="str">
        <v>51-WISPA-07505015</v>
      </c>
      <c r="M3526" t="str">
        <v>Luc Belaire</v>
      </c>
      <c r="N3526" t="str">
        <v>Sparkling Wine</v>
      </c>
      <c r="O3526" t="str">
        <v>Luc Belaire</v>
      </c>
      <c r="P3526" t="str">
        <v>LUC</v>
      </c>
      <c r="Q3526" t="str">
        <v>Luc Belaire Rare Luxe</v>
      </c>
      <c r="R3526" t="str">
        <v>750ml</v>
      </c>
      <c r="S3526">
        <v>6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</row>
    <row r="3527" spans="11:30" x14ac:dyDescent="0.3">
      <c r="K3527" s="287">
        <v>10</v>
      </c>
      <c r="L3527" t="str">
        <v>51-WISPA-07505572</v>
      </c>
      <c r="M3527" t="str">
        <v>Luc Belaire</v>
      </c>
      <c r="N3527" t="str">
        <v>Sparkling Wine</v>
      </c>
      <c r="O3527" t="str">
        <v>Luc Belaire</v>
      </c>
      <c r="P3527" t="str">
        <v>LUC</v>
      </c>
      <c r="Q3527" t="str">
        <v>Luc Belaire Rare Luxe - Fantome</v>
      </c>
      <c r="R3527" t="str">
        <v>750ml</v>
      </c>
      <c r="S3527">
        <v>6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</row>
    <row r="3528" spans="11:30" x14ac:dyDescent="0.3">
      <c r="K3528" s="287">
        <v>10</v>
      </c>
      <c r="L3528" t="str">
        <v>51-WISPA-07505602</v>
      </c>
      <c r="M3528" t="str">
        <v>Luc Belaire</v>
      </c>
      <c r="N3528" t="str">
        <v>Sparkling Wine</v>
      </c>
      <c r="O3528" t="str">
        <v>Luc Belaire</v>
      </c>
      <c r="P3528" t="str">
        <v>LUC</v>
      </c>
      <c r="Q3528" t="str">
        <v>Luc Belaire Rare Rose - Fantome</v>
      </c>
      <c r="R3528" t="str">
        <v>750ml</v>
      </c>
      <c r="S3528">
        <v>6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</row>
    <row r="3529" spans="11:30" x14ac:dyDescent="0.3">
      <c r="K3529" s="287">
        <v>10</v>
      </c>
      <c r="L3529" t="str">
        <v>51-WISPA-07505909</v>
      </c>
      <c r="M3529" t="str">
        <v>Luc Belaire</v>
      </c>
      <c r="N3529" t="str">
        <v>Sparkling Wine</v>
      </c>
      <c r="O3529" t="str">
        <v>Luc Belaire</v>
      </c>
      <c r="P3529" t="str">
        <v>LUC</v>
      </c>
      <c r="Q3529" t="str">
        <v>Luc Belaire Rare Rose</v>
      </c>
      <c r="R3529" t="str">
        <v>750ml</v>
      </c>
      <c r="S3529">
        <v>6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</row>
    <row r="3530" spans="11:30" x14ac:dyDescent="0.3">
      <c r="K3530" s="287">
        <v>10</v>
      </c>
      <c r="L3530" t="str">
        <v>51-WISPA-15005619</v>
      </c>
      <c r="M3530" t="str">
        <v>Luc Belaire</v>
      </c>
      <c r="N3530" t="str">
        <v>Sparkling Wine</v>
      </c>
      <c r="O3530" t="str">
        <v>Luc Belaire</v>
      </c>
      <c r="P3530" t="str">
        <v>LUC</v>
      </c>
      <c r="Q3530" t="str">
        <v>Luc Belaire Rare Rose 1.5 L - Fantome</v>
      </c>
      <c r="R3530" t="str">
        <v>1500ml</v>
      </c>
      <c r="S3530">
        <v>3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</row>
    <row r="3531" spans="11:30" x14ac:dyDescent="0.3">
      <c r="K3531" s="287">
        <v>10</v>
      </c>
      <c r="L3531" t="str">
        <v>52-WISPA-07500750</v>
      </c>
      <c r="M3531" t="str">
        <v>Pommery</v>
      </c>
      <c r="N3531" t="str">
        <v>Champagne</v>
      </c>
      <c r="O3531" t="str">
        <v>Pommery</v>
      </c>
      <c r="P3531" t="str">
        <v>POM</v>
      </c>
      <c r="Q3531" t="str">
        <v>Champagne Pommery Brut Rose Royal (GB)</v>
      </c>
      <c r="R3531" t="str">
        <v>750ml</v>
      </c>
      <c r="S3531">
        <v>6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</row>
    <row r="3532" spans="11:30" x14ac:dyDescent="0.3">
      <c r="K3532" s="287">
        <v>10</v>
      </c>
      <c r="L3532" t="str">
        <v>52-WISPA-07500925</v>
      </c>
      <c r="M3532" t="str">
        <v>Pommery</v>
      </c>
      <c r="N3532" t="str">
        <v>Champagne</v>
      </c>
      <c r="O3532" t="str">
        <v>Pommery</v>
      </c>
      <c r="P3532" t="str">
        <v>POM</v>
      </c>
      <c r="Q3532" t="str">
        <v>Champagne Pommery Royal Blue Sky (GB)</v>
      </c>
      <c r="R3532" t="str">
        <v>750ml</v>
      </c>
      <c r="S3532">
        <v>6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</row>
    <row r="3533" spans="11:30" x14ac:dyDescent="0.3">
      <c r="K3533" s="287">
        <v>10</v>
      </c>
      <c r="L3533" t="str">
        <v>52-WISPA-07502006</v>
      </c>
      <c r="M3533" t="str">
        <v>Pommery</v>
      </c>
      <c r="N3533" t="str">
        <v>Champagne</v>
      </c>
      <c r="O3533" t="str">
        <v>Pommery</v>
      </c>
      <c r="P3533" t="str">
        <v>POM</v>
      </c>
      <c r="Q3533" t="str">
        <v>Pommery Cuvee Louise Champagne (2006)</v>
      </c>
      <c r="R3533" t="str">
        <v>750ml</v>
      </c>
      <c r="S3533">
        <v>6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</row>
    <row r="3534" spans="11:30" x14ac:dyDescent="0.3">
      <c r="K3534" s="287">
        <v>10</v>
      </c>
      <c r="L3534" t="str">
        <v>52-WISPA-07507772</v>
      </c>
      <c r="M3534" t="str">
        <v>Pommery</v>
      </c>
      <c r="N3534" t="str">
        <v>Champagne</v>
      </c>
      <c r="O3534" t="str">
        <v>Pommery</v>
      </c>
      <c r="P3534" t="str">
        <v>POM</v>
      </c>
      <c r="Q3534" t="str">
        <v>Champagne Pommery Apanage Brut (1874)</v>
      </c>
      <c r="R3534" t="str">
        <v>750ml</v>
      </c>
      <c r="S3534">
        <v>6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</row>
    <row r="3535" spans="11:30" x14ac:dyDescent="0.3">
      <c r="K3535" s="287">
        <v>10</v>
      </c>
      <c r="L3535" t="str">
        <v>64-SPLIQ-02000983</v>
      </c>
      <c r="M3535" t="str">
        <v>Laiba</v>
      </c>
      <c r="N3535" t="str">
        <v>Liqueur</v>
      </c>
      <c r="O3535" t="str">
        <v>Laiba</v>
      </c>
      <c r="P3535" t="str">
        <v>LAI</v>
      </c>
      <c r="Q3535" t="str">
        <v>Laiba Passion De-Light</v>
      </c>
      <c r="R3535" t="str">
        <v>200ml</v>
      </c>
      <c r="S3535">
        <v>12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</row>
    <row r="3536" spans="11:30" x14ac:dyDescent="0.3">
      <c r="K3536" s="287">
        <v>10</v>
      </c>
      <c r="L3536" t="str">
        <v>64-SPLIQ-02000990</v>
      </c>
      <c r="M3536" t="str">
        <v>Laiba</v>
      </c>
      <c r="N3536" t="str">
        <v>Liqueur</v>
      </c>
      <c r="O3536" t="str">
        <v>Laiba</v>
      </c>
      <c r="P3536" t="str">
        <v>LAI</v>
      </c>
      <c r="Q3536" t="str">
        <v>Laiba In Love With Rosemary</v>
      </c>
      <c r="R3536" t="str">
        <v>200ml</v>
      </c>
      <c r="S3536">
        <v>12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</row>
    <row r="3537" spans="11:30" x14ac:dyDescent="0.3">
      <c r="K3537" s="287">
        <v>10</v>
      </c>
      <c r="L3537" t="str">
        <v>64-SPLIQ-02001003</v>
      </c>
      <c r="M3537" t="str">
        <v>Laiba</v>
      </c>
      <c r="N3537" t="str">
        <v>Liqueur</v>
      </c>
      <c r="O3537" t="str">
        <v>Laiba</v>
      </c>
      <c r="P3537" t="str">
        <v>LAI</v>
      </c>
      <c r="Q3537" t="str">
        <v>Laiba Sour</v>
      </c>
      <c r="R3537" t="str">
        <v>200ml</v>
      </c>
      <c r="S3537">
        <v>12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</row>
    <row r="3538" spans="11:30" x14ac:dyDescent="0.3">
      <c r="K3538" s="287">
        <v>10</v>
      </c>
      <c r="L3538" t="str">
        <v>64-SPLIQ-02001010</v>
      </c>
      <c r="M3538" t="str">
        <v>Laiba</v>
      </c>
      <c r="N3538" t="str">
        <v>Liqueur</v>
      </c>
      <c r="O3538" t="str">
        <v>Laiba</v>
      </c>
      <c r="P3538" t="str">
        <v>LAI</v>
      </c>
      <c r="Q3538" t="str">
        <v>Laiba I Am Coconuts</v>
      </c>
      <c r="R3538" t="str">
        <v>200ml</v>
      </c>
      <c r="S3538">
        <v>12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</row>
    <row r="3539" spans="11:30" x14ac:dyDescent="0.3">
      <c r="K3539" s="287">
        <v>10</v>
      </c>
      <c r="L3539" t="str">
        <v>64-SPLIQ-02001027</v>
      </c>
      <c r="M3539" t="str">
        <v>Laiba</v>
      </c>
      <c r="N3539" t="str">
        <v>Liqueur</v>
      </c>
      <c r="O3539" t="str">
        <v>Laiba</v>
      </c>
      <c r="P3539" t="str">
        <v>LAI</v>
      </c>
      <c r="Q3539" t="str">
        <v>Laiba Cold Brew Martini</v>
      </c>
      <c r="R3539" t="str">
        <v>200ml</v>
      </c>
      <c r="S3539">
        <v>12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</row>
    <row r="3540" spans="11:30" x14ac:dyDescent="0.3">
      <c r="K3540" s="287">
        <v>10</v>
      </c>
      <c r="L3540" t="str">
        <v>64-SPLIQ-02001034</v>
      </c>
      <c r="M3540" t="str">
        <v>Laiba</v>
      </c>
      <c r="N3540" t="str">
        <v>Liqueur</v>
      </c>
      <c r="O3540" t="str">
        <v>Laiba</v>
      </c>
      <c r="P3540" t="str">
        <v>LAI</v>
      </c>
      <c r="Q3540" t="str">
        <v>Laiba Earl 'S Old Fashioned</v>
      </c>
      <c r="R3540" t="str">
        <v>200ml</v>
      </c>
      <c r="S3540">
        <v>12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</row>
    <row r="3541" spans="11:30" x14ac:dyDescent="0.3">
      <c r="K3541" s="287">
        <v>10</v>
      </c>
      <c r="L3541" t="str">
        <v>64-SPLIQ-02001041</v>
      </c>
      <c r="M3541" t="str">
        <v>Laiba</v>
      </c>
      <c r="N3541" t="str">
        <v>Liqueur</v>
      </c>
      <c r="O3541" t="str">
        <v>Laiba</v>
      </c>
      <c r="P3541" t="str">
        <v>LAI</v>
      </c>
      <c r="Q3541" t="str">
        <v>Laiba Twisted Negroni</v>
      </c>
      <c r="R3541" t="str">
        <v>200ml</v>
      </c>
      <c r="S3541">
        <v>12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</row>
    <row r="3542" spans="11:30" x14ac:dyDescent="0.3">
      <c r="K3542" s="287">
        <v>11</v>
      </c>
      <c r="L3542" t="str" cm="1">
        <f t="array" ref="L3542:AD3894">'11'!B13:T365</f>
        <v>04-SPWHI-07007491</v>
      </c>
      <c r="M3542" t="str">
        <v>TEG</v>
      </c>
      <c r="N3542" t="str">
        <v>Single Malt Scotch</v>
      </c>
      <c r="O3542" t="str">
        <v>The Macallan</v>
      </c>
      <c r="P3542" t="str">
        <v>MAC</v>
      </c>
      <c r="Q3542" t="str">
        <v>The Macallan Sherry Oak 12YO</v>
      </c>
      <c r="R3542" t="str">
        <v>700ml</v>
      </c>
      <c r="S3542">
        <v>12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</row>
    <row r="3543" spans="11:30" x14ac:dyDescent="0.3">
      <c r="K3543" s="287">
        <v>11</v>
      </c>
      <c r="L3543" t="str">
        <v>04-SPWHI-07017065</v>
      </c>
      <c r="M3543" t="str">
        <v>TEG</v>
      </c>
      <c r="N3543" t="str">
        <v>Single Malt Scotch</v>
      </c>
      <c r="O3543" t="str">
        <v>The Macallan</v>
      </c>
      <c r="P3543" t="str">
        <v>MAC</v>
      </c>
      <c r="Q3543" t="str">
        <v>The Macallan Sherry Oak 18YO</v>
      </c>
      <c r="R3543" t="str">
        <v>700ml</v>
      </c>
      <c r="S3543">
        <v>6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</row>
    <row r="3544" spans="11:30" x14ac:dyDescent="0.3">
      <c r="K3544" s="287">
        <v>11</v>
      </c>
      <c r="L3544" t="str">
        <v>04-SPWHI-07006031</v>
      </c>
      <c r="M3544" t="str">
        <v>TEG</v>
      </c>
      <c r="N3544" t="str">
        <v>Single Malt Scotch</v>
      </c>
      <c r="O3544" t="str">
        <v>The Macallan</v>
      </c>
      <c r="P3544" t="str">
        <v>MAC</v>
      </c>
      <c r="Q3544" t="str">
        <v>The Macallan Sherry Oak 25YO</v>
      </c>
      <c r="R3544" t="str">
        <v>700ml</v>
      </c>
      <c r="S3544">
        <v>3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</row>
    <row r="3545" spans="11:30" x14ac:dyDescent="0.3">
      <c r="K3545" s="287">
        <v>11</v>
      </c>
      <c r="L3545" t="str">
        <v>04-SPWHI-07006048</v>
      </c>
      <c r="M3545" t="str">
        <v>TEG</v>
      </c>
      <c r="N3545" t="str">
        <v>Single Malt Scotch</v>
      </c>
      <c r="O3545" t="str">
        <v>The Macallan</v>
      </c>
      <c r="P3545" t="str">
        <v>MAC</v>
      </c>
      <c r="Q3545" t="str">
        <v>The Macallan Sherry Oak 30YO</v>
      </c>
      <c r="R3545" t="str">
        <v>700ml</v>
      </c>
      <c r="S3545">
        <v>3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</row>
    <row r="3546" spans="11:30" x14ac:dyDescent="0.3">
      <c r="K3546" s="287">
        <v>11</v>
      </c>
      <c r="L3546" t="str">
        <v>04-SPWHI-07003009</v>
      </c>
      <c r="M3546" t="str">
        <v>TEG</v>
      </c>
      <c r="N3546" t="str">
        <v>Single Malt Scotch</v>
      </c>
      <c r="O3546" t="str">
        <v>The Macallan</v>
      </c>
      <c r="P3546" t="str">
        <v>MAC</v>
      </c>
      <c r="Q3546" t="str">
        <v>The Macallan Double Cask 12YO</v>
      </c>
      <c r="R3546" t="str">
        <v>700ml</v>
      </c>
      <c r="S3546">
        <v>12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</row>
    <row r="3547" spans="11:30" x14ac:dyDescent="0.3">
      <c r="K3547" s="287">
        <v>11</v>
      </c>
      <c r="L3547" t="str">
        <v>04-SPWHI-07007700</v>
      </c>
      <c r="M3547" t="str">
        <v>TEG</v>
      </c>
      <c r="N3547" t="str">
        <v>Single Malt Scotch</v>
      </c>
      <c r="O3547" t="str">
        <v>The Macallan</v>
      </c>
      <c r="P3547" t="str">
        <v>MAC</v>
      </c>
      <c r="Q3547" t="str">
        <v>The Macallan Double Cask 15YO</v>
      </c>
      <c r="R3547" t="str">
        <v>700ml</v>
      </c>
      <c r="S3547">
        <v>6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</row>
    <row r="3548" spans="11:30" x14ac:dyDescent="0.3">
      <c r="K3548" s="287">
        <v>11</v>
      </c>
      <c r="L3548" t="str">
        <v>04-SPWHI-07009254</v>
      </c>
      <c r="M3548" t="str">
        <v>TEG</v>
      </c>
      <c r="N3548" t="str">
        <v>Single Malt Scotch</v>
      </c>
      <c r="O3548" t="str">
        <v>The Macallan</v>
      </c>
      <c r="P3548" t="str">
        <v>MAC</v>
      </c>
      <c r="Q3548" t="str">
        <v>The Macallan Double Cask 18YO</v>
      </c>
      <c r="R3548" t="str">
        <v>700ml</v>
      </c>
      <c r="S3548">
        <v>6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</row>
    <row r="3549" spans="11:30" x14ac:dyDescent="0.3">
      <c r="K3549" s="287">
        <v>11</v>
      </c>
      <c r="L3549" t="str">
        <v>04-SPWHI-07000311</v>
      </c>
      <c r="M3549" t="str">
        <v>TEG</v>
      </c>
      <c r="N3549" t="str">
        <v>Single Malt Scotch</v>
      </c>
      <c r="O3549" t="str">
        <v>The Macallan</v>
      </c>
      <c r="P3549" t="str">
        <v>MAC</v>
      </c>
      <c r="Q3549" t="str">
        <v>The Macallan Double Cask 30YO</v>
      </c>
      <c r="R3549" t="str">
        <v>700ml</v>
      </c>
      <c r="S3549">
        <v>3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</row>
    <row r="3550" spans="11:30" x14ac:dyDescent="0.3">
      <c r="K3550" s="287">
        <v>11</v>
      </c>
      <c r="L3550" t="str">
        <v>04-SPWHI-07000796</v>
      </c>
      <c r="M3550" t="str">
        <v>TEG</v>
      </c>
      <c r="N3550" t="str">
        <v>Single Malt Scotch</v>
      </c>
      <c r="O3550" t="str">
        <v>The Macallan</v>
      </c>
      <c r="P3550" t="str">
        <v>MAC</v>
      </c>
      <c r="Q3550" t="str">
        <v>The Macallan Triple Cask 12YO</v>
      </c>
      <c r="R3550" t="str">
        <v>700ml</v>
      </c>
      <c r="S3550">
        <v>12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</row>
    <row r="3551" spans="11:30" x14ac:dyDescent="0.3">
      <c r="K3551" s="287">
        <v>11</v>
      </c>
      <c r="L3551" t="str">
        <v>04-24HMN-07002650</v>
      </c>
      <c r="M3551" t="str">
        <v>TEG</v>
      </c>
      <c r="N3551" t="str">
        <v>Single Malt Scotch</v>
      </c>
      <c r="O3551" t="str">
        <v>The Macallan</v>
      </c>
      <c r="P3551" t="str">
        <v>MAC</v>
      </c>
      <c r="Q3551" t="str">
        <v>The Macallan Harmony Vibrant Oak</v>
      </c>
      <c r="R3551" t="str">
        <v>700ml</v>
      </c>
      <c r="S3551">
        <v>6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</row>
    <row r="3552" spans="11:30" x14ac:dyDescent="0.3">
      <c r="K3552" s="287">
        <v>11</v>
      </c>
      <c r="L3552" t="str">
        <v>04-23WHI-07002322</v>
      </c>
      <c r="M3552" t="str">
        <v>TEG</v>
      </c>
      <c r="N3552" t="str">
        <v>Single Malt Scotch</v>
      </c>
      <c r="O3552" t="str">
        <v>The Macallan</v>
      </c>
      <c r="P3552" t="str">
        <v>MAC</v>
      </c>
      <c r="Q3552" t="str">
        <v>The Macallan Harmony Collection Amber Meadow</v>
      </c>
      <c r="R3552" t="str">
        <v>700ml</v>
      </c>
      <c r="S3552">
        <v>12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</row>
    <row r="3553" spans="11:30" x14ac:dyDescent="0.3">
      <c r="K3553" s="287">
        <v>11</v>
      </c>
      <c r="L3553" t="str">
        <v>04-SPWHI-07000557</v>
      </c>
      <c r="M3553" t="str">
        <v>TEG</v>
      </c>
      <c r="N3553" t="str">
        <v>Single Malt Scotch</v>
      </c>
      <c r="O3553" t="str">
        <v>The Macallan</v>
      </c>
      <c r="P3553" t="str">
        <v>MAC</v>
      </c>
      <c r="Q3553" t="str">
        <v>The Macallan Harmony Collection</v>
      </c>
      <c r="R3553" t="str">
        <v>700ml</v>
      </c>
      <c r="S3553">
        <v>6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</row>
    <row r="3554" spans="11:30" x14ac:dyDescent="0.3">
      <c r="K3554" s="287">
        <v>11</v>
      </c>
      <c r="L3554" t="str">
        <v>04-SPWHI-07001226</v>
      </c>
      <c r="M3554" t="str">
        <v>TEG</v>
      </c>
      <c r="N3554" t="str">
        <v>Single Malt Scotch</v>
      </c>
      <c r="O3554" t="str">
        <v>The Macallan</v>
      </c>
      <c r="P3554" t="str">
        <v>MAC</v>
      </c>
      <c r="Q3554" t="str">
        <v>The Macallan Harmony Collection Intense Arabica</v>
      </c>
      <c r="R3554" t="str">
        <v>700ml</v>
      </c>
      <c r="S3554">
        <v>6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</row>
    <row r="3555" spans="11:30" x14ac:dyDescent="0.3">
      <c r="K3555" s="287">
        <v>11</v>
      </c>
      <c r="L3555" t="str">
        <v>04-25HMN-07002971</v>
      </c>
      <c r="M3555" t="str">
        <v>TEG</v>
      </c>
      <c r="N3555" t="str">
        <v>Single Malt Scotch</v>
      </c>
      <c r="O3555" t="str">
        <v>The Macallan</v>
      </c>
      <c r="P3555" t="str">
        <v>MAC</v>
      </c>
      <c r="Q3555" t="str">
        <v>The Macallan Harmony Phoenix Honey Whisky</v>
      </c>
      <c r="R3555" t="str">
        <v>700ml</v>
      </c>
      <c r="S3555">
        <v>6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</row>
    <row r="3556" spans="11:30" x14ac:dyDescent="0.3">
      <c r="K3556" s="287">
        <v>11</v>
      </c>
      <c r="L3556" t="str">
        <v>04-SPWHI-07007984</v>
      </c>
      <c r="M3556" t="str">
        <v>TEG</v>
      </c>
      <c r="N3556" t="str">
        <v>Single Malt Scotch</v>
      </c>
      <c r="O3556" t="str">
        <v>The Macallan</v>
      </c>
      <c r="P3556" t="str">
        <v>MAC</v>
      </c>
      <c r="Q3556" t="str">
        <v>The Macallan Rare Cask</v>
      </c>
      <c r="R3556" t="str">
        <v>700ml</v>
      </c>
      <c r="S3556">
        <v>3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</row>
    <row r="3557" spans="11:30" x14ac:dyDescent="0.3">
      <c r="K3557" s="287">
        <v>11</v>
      </c>
      <c r="L3557" t="str">
        <v>04-SPWHI-07001883</v>
      </c>
      <c r="M3557" t="str">
        <v>TEG</v>
      </c>
      <c r="N3557" t="str">
        <v>Single Malt Scotch</v>
      </c>
      <c r="O3557" t="str">
        <v>The Macallan</v>
      </c>
      <c r="P3557" t="str">
        <v>MAC</v>
      </c>
      <c r="Q3557" t="str">
        <v>The Macallan Reflexion</v>
      </c>
      <c r="R3557" t="str">
        <v>700ml</v>
      </c>
      <c r="S3557">
        <v>2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</row>
    <row r="3558" spans="11:30" x14ac:dyDescent="0.3">
      <c r="K3558" s="287">
        <v>11</v>
      </c>
      <c r="L3558" t="str">
        <v>04-SPWHI-07001162</v>
      </c>
      <c r="M3558" t="str">
        <v>TEG</v>
      </c>
      <c r="N3558" t="str">
        <v>Single Malt Scotch</v>
      </c>
      <c r="O3558" t="str">
        <v>The Macallan</v>
      </c>
      <c r="P3558" t="str">
        <v>MAC</v>
      </c>
      <c r="Q3558" t="str">
        <v>The Macallan Classic Cut Whisky</v>
      </c>
      <c r="R3558" t="str">
        <v>700ml</v>
      </c>
      <c r="S3558">
        <v>12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</row>
    <row r="3559" spans="11:30" x14ac:dyDescent="0.3">
      <c r="K3559" s="287">
        <v>11</v>
      </c>
      <c r="L3559" t="str">
        <v>04-SPWHI-07001155</v>
      </c>
      <c r="M3559" t="str">
        <v>TEG</v>
      </c>
      <c r="N3559" t="str">
        <v>Single Malt Scotch</v>
      </c>
      <c r="O3559" t="str">
        <v>The Macallan</v>
      </c>
      <c r="P3559" t="str">
        <v>MAC</v>
      </c>
      <c r="Q3559" t="str">
        <v>The Macallan A Night On Earth Scotch Whisky Y21</v>
      </c>
      <c r="R3559" t="str">
        <v>700ml</v>
      </c>
      <c r="S3559">
        <v>6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</row>
    <row r="3560" spans="11:30" x14ac:dyDescent="0.3">
      <c r="K3560" s="287">
        <v>11</v>
      </c>
      <c r="L3560" t="str">
        <v>04-SPWHI-07001080</v>
      </c>
      <c r="M3560" t="str">
        <v>TEG</v>
      </c>
      <c r="N3560" t="str">
        <v>Single Malt Scotch</v>
      </c>
      <c r="O3560" t="str">
        <v>The Macallan</v>
      </c>
      <c r="P3560" t="str">
        <v>MAC</v>
      </c>
      <c r="Q3560" t="str">
        <v>The Macallan A Night On Earth Scotch Whisky Y22</v>
      </c>
      <c r="R3560" t="str">
        <v>700ml</v>
      </c>
      <c r="S3560">
        <v>6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</row>
    <row r="3561" spans="11:30" x14ac:dyDescent="0.3">
      <c r="K3561" s="287">
        <v>11</v>
      </c>
      <c r="L3561" t="str">
        <v>04-23WHI-07001806</v>
      </c>
      <c r="M3561" t="str">
        <v>TEG</v>
      </c>
      <c r="N3561" t="str">
        <v>Single Malt Scotch</v>
      </c>
      <c r="O3561" t="str">
        <v>The Macallan</v>
      </c>
      <c r="P3561" t="str">
        <v>MAC</v>
      </c>
      <c r="Q3561" t="str">
        <v>The Macallan A Night On Earth Scotch Whisky Y23</v>
      </c>
      <c r="R3561" t="str">
        <v>700ml</v>
      </c>
      <c r="S3561">
        <v>6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</row>
    <row r="3562" spans="11:30" x14ac:dyDescent="0.3">
      <c r="K3562" s="287">
        <v>11</v>
      </c>
      <c r="L3562" t="str">
        <v>04-24NOE-07002766</v>
      </c>
      <c r="M3562" t="str">
        <v>TEG</v>
      </c>
      <c r="N3562" t="str">
        <v>Single Malt Scotch</v>
      </c>
      <c r="O3562" t="str">
        <v>The Macallan</v>
      </c>
      <c r="P3562" t="str">
        <v>MAC</v>
      </c>
      <c r="Q3562" t="str">
        <v>The Macallan A Night On Earth Scotch Whisky Y24</v>
      </c>
      <c r="R3562" t="str">
        <v>700ml</v>
      </c>
      <c r="S3562">
        <v>6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</row>
    <row r="3563" spans="11:30" x14ac:dyDescent="0.3">
      <c r="K3563" s="287">
        <v>11</v>
      </c>
      <c r="L3563" t="str">
        <v>04-25NOE-07003381</v>
      </c>
      <c r="M3563" t="str">
        <v>TEG</v>
      </c>
      <c r="N3563" t="str">
        <v>Single Malt Scotch</v>
      </c>
      <c r="O3563" t="str">
        <v>The Macallan</v>
      </c>
      <c r="P3563" t="str">
        <v>MAC</v>
      </c>
      <c r="Q3563" t="str">
        <v>The Macallan A Night On Earth Scotch Whisky Y25</v>
      </c>
      <c r="R3563" t="str">
        <v>700ml</v>
      </c>
      <c r="S3563">
        <v>6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</row>
    <row r="3564" spans="11:30" x14ac:dyDescent="0.3">
      <c r="K3564" s="287">
        <v>11</v>
      </c>
      <c r="L3564" t="str">
        <v>04-SPWHI-07002919</v>
      </c>
      <c r="M3564" t="str">
        <v>TEG</v>
      </c>
      <c r="N3564" t="str">
        <v>Single Malt Scotch</v>
      </c>
      <c r="O3564" t="str">
        <v>The Macallan</v>
      </c>
      <c r="P3564" t="str">
        <v>MAC</v>
      </c>
      <c r="Q3564" t="str">
        <v>The Macallan Time Space Mastery</v>
      </c>
      <c r="R3564" t="str">
        <v>700ml</v>
      </c>
      <c r="S3564">
        <v>3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</row>
    <row r="3565" spans="11:30" x14ac:dyDescent="0.3">
      <c r="K3565" s="287">
        <v>11</v>
      </c>
      <c r="L3565" t="str">
        <v>04-SPWHI-07001622</v>
      </c>
      <c r="M3565" t="str">
        <v>TEG</v>
      </c>
      <c r="N3565" t="str">
        <v>Single Malt Scotch</v>
      </c>
      <c r="O3565" t="str">
        <v>The Macallan</v>
      </c>
      <c r="P3565" t="str">
        <v>MAC</v>
      </c>
      <c r="Q3565" t="str">
        <v>The Macallan Art is the Flower Whisky</v>
      </c>
      <c r="R3565" t="str">
        <v>700ml</v>
      </c>
      <c r="S3565">
        <v>4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</row>
    <row r="3566" spans="11:30" x14ac:dyDescent="0.3">
      <c r="K3566" s="287">
        <v>11</v>
      </c>
      <c r="L3566" t="str">
        <v>04-SPWHI-07003299</v>
      </c>
      <c r="M3566" t="str">
        <v>TEG</v>
      </c>
      <c r="N3566" t="str">
        <v>Single Malt Scotch</v>
      </c>
      <c r="O3566" t="str">
        <v>The Macallan</v>
      </c>
      <c r="P3566" t="str">
        <v>MAC</v>
      </c>
      <c r="Q3566" t="str">
        <v>The Macallan Folio 8 Scotch Whisky</v>
      </c>
      <c r="R3566" t="str">
        <v>700ml</v>
      </c>
      <c r="S3566">
        <v>1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</row>
    <row r="3567" spans="11:30" x14ac:dyDescent="0.3">
      <c r="K3567" s="287">
        <v>11</v>
      </c>
      <c r="L3567" t="str">
        <v>04-23MBL-07000168</v>
      </c>
      <c r="M3567" t="str">
        <v>TEG</v>
      </c>
      <c r="N3567" t="str">
        <v>Single Malt Scotch</v>
      </c>
      <c r="O3567" t="str">
        <v>The Macallan</v>
      </c>
      <c r="P3567" t="str">
        <v>MAC</v>
      </c>
      <c r="Q3567" t="str">
        <v>The Macallan M Black Scotch Whisky</v>
      </c>
      <c r="R3567" t="str">
        <v>700ml</v>
      </c>
      <c r="S3567">
        <v>1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</row>
    <row r="3568" spans="11:30" x14ac:dyDescent="0.3">
      <c r="K3568" s="287">
        <v>11</v>
      </c>
      <c r="L3568" t="str">
        <v>04-23MCO-07000175</v>
      </c>
      <c r="M3568" t="str">
        <v>TEG</v>
      </c>
      <c r="N3568" t="str">
        <v>Single Malt Scotch</v>
      </c>
      <c r="O3568" t="str">
        <v>The Macallan</v>
      </c>
      <c r="P3568" t="str">
        <v>MAC</v>
      </c>
      <c r="Q3568" t="str">
        <v>The Macallan M Copper Scotch Whisky</v>
      </c>
      <c r="R3568" t="str">
        <v>700ml</v>
      </c>
      <c r="S3568">
        <v>1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</row>
    <row r="3569" spans="11:30" x14ac:dyDescent="0.3">
      <c r="K3569" s="287">
        <v>11</v>
      </c>
      <c r="L3569" t="str">
        <v>04-SPWHI-07003372</v>
      </c>
      <c r="M3569" t="str">
        <v>TEG</v>
      </c>
      <c r="N3569" t="str">
        <v>Single Malt Scotch</v>
      </c>
      <c r="O3569" t="str">
        <v>The Macallan</v>
      </c>
      <c r="P3569" t="str">
        <v>MAC</v>
      </c>
      <c r="Q3569" t="str">
        <v>The Macallan M Scotch Whisky</v>
      </c>
      <c r="R3569" t="str">
        <v>700ml</v>
      </c>
      <c r="S3569">
        <v>1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</row>
    <row r="3570" spans="11:30" x14ac:dyDescent="0.3">
      <c r="K3570" s="287">
        <v>11</v>
      </c>
      <c r="L3570" t="str">
        <v>11-SPWHI-07003795</v>
      </c>
      <c r="M3570" t="str">
        <v>TEG</v>
      </c>
      <c r="N3570" t="str">
        <v>Single Malt Scotch</v>
      </c>
      <c r="O3570" t="str">
        <v>Highland Park</v>
      </c>
      <c r="P3570" t="str">
        <v>HLP</v>
      </c>
      <c r="Q3570" t="str">
        <v>Highland Park 10YO</v>
      </c>
      <c r="R3570" t="str">
        <v>700ml</v>
      </c>
      <c r="S3570">
        <v>6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</row>
    <row r="3571" spans="11:30" x14ac:dyDescent="0.3">
      <c r="K3571" s="287">
        <v>11</v>
      </c>
      <c r="L3571" t="str">
        <v>11-SPWHI-07000996</v>
      </c>
      <c r="M3571" t="str">
        <v>TEG</v>
      </c>
      <c r="N3571" t="str">
        <v>Single Malt Scotch</v>
      </c>
      <c r="O3571" t="str">
        <v>Highland Park</v>
      </c>
      <c r="P3571" t="str">
        <v>HLP</v>
      </c>
      <c r="Q3571" t="str">
        <v>Highland Park 12YO</v>
      </c>
      <c r="R3571" t="str">
        <v>700ml</v>
      </c>
      <c r="S3571">
        <v>6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</row>
    <row r="3572" spans="11:30" x14ac:dyDescent="0.3">
      <c r="K3572" s="287">
        <v>11</v>
      </c>
      <c r="L3572" t="str">
        <v>11-SPWHI-07000489</v>
      </c>
      <c r="M3572" t="str">
        <v>TEG</v>
      </c>
      <c r="N3572" t="str">
        <v>Single Malt Scotch</v>
      </c>
      <c r="O3572" t="str">
        <v>Highland Park</v>
      </c>
      <c r="P3572" t="str">
        <v>HLP</v>
      </c>
      <c r="Q3572" t="str">
        <v>Highland Park 15YO</v>
      </c>
      <c r="R3572" t="str">
        <v>700ml</v>
      </c>
      <c r="S3572">
        <v>6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</row>
    <row r="3573" spans="11:30" x14ac:dyDescent="0.3">
      <c r="K3573" s="287">
        <v>11</v>
      </c>
      <c r="L3573" t="str">
        <v>11-SPWHI-07005191</v>
      </c>
      <c r="M3573" t="str">
        <v>TEG</v>
      </c>
      <c r="N3573" t="str">
        <v>Single Malt Scotch</v>
      </c>
      <c r="O3573" t="str">
        <v>Highland Park</v>
      </c>
      <c r="P3573" t="str">
        <v>HLP</v>
      </c>
      <c r="Q3573" t="str">
        <v>Highland Park 18YO</v>
      </c>
      <c r="R3573" t="str">
        <v>700ml</v>
      </c>
      <c r="S3573">
        <v>6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</row>
    <row r="3574" spans="11:30" x14ac:dyDescent="0.3">
      <c r="K3574" s="287">
        <v>11</v>
      </c>
      <c r="L3574" t="str">
        <v>11-SPWHI-07008264</v>
      </c>
      <c r="M3574" t="str">
        <v>TEG</v>
      </c>
      <c r="N3574" t="str">
        <v>Single Malt Scotch</v>
      </c>
      <c r="O3574" t="str">
        <v>Highland Park</v>
      </c>
      <c r="P3574" t="str">
        <v>HLP</v>
      </c>
      <c r="Q3574" t="str">
        <v>Highland Park Valfather</v>
      </c>
      <c r="R3574" t="str">
        <v>700ml</v>
      </c>
      <c r="S3574">
        <v>6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</row>
    <row r="3575" spans="11:30" x14ac:dyDescent="0.3">
      <c r="K3575" s="287">
        <v>11</v>
      </c>
      <c r="L3575" t="str">
        <v>11-SPWHI-07006123</v>
      </c>
      <c r="M3575" t="str">
        <v>TEG</v>
      </c>
      <c r="N3575" t="str">
        <v>Single Malt Scotch</v>
      </c>
      <c r="O3575" t="str">
        <v>Highland Park</v>
      </c>
      <c r="P3575" t="str">
        <v>HLP</v>
      </c>
      <c r="Q3575" t="str">
        <v>Highland Park Valknut</v>
      </c>
      <c r="R3575" t="str">
        <v>700ml</v>
      </c>
      <c r="S3575">
        <v>6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</row>
    <row r="3576" spans="11:30" x14ac:dyDescent="0.3">
      <c r="K3576" s="287">
        <v>11</v>
      </c>
      <c r="L3576" t="str">
        <v>12-SPWHI-07005935</v>
      </c>
      <c r="M3576" t="str">
        <v>TEG</v>
      </c>
      <c r="N3576" t="str">
        <v>Single Malt Scotch</v>
      </c>
      <c r="O3576" t="str">
        <v>The Glenrothes</v>
      </c>
      <c r="P3576" t="str">
        <v>TGR</v>
      </c>
      <c r="Q3576" t="str">
        <v>The Glenrothes 12YO</v>
      </c>
      <c r="R3576" t="str">
        <v>700ml</v>
      </c>
      <c r="S3576">
        <v>6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</row>
    <row r="3577" spans="11:30" x14ac:dyDescent="0.3">
      <c r="K3577" s="287">
        <v>11</v>
      </c>
      <c r="L3577" t="str">
        <v>12-SPWHI-07005959</v>
      </c>
      <c r="M3577" t="str">
        <v>TEG</v>
      </c>
      <c r="N3577" t="str">
        <v>Single Malt Scotch</v>
      </c>
      <c r="O3577" t="str">
        <v>The Glenrothes</v>
      </c>
      <c r="P3577" t="str">
        <v>TGR</v>
      </c>
      <c r="Q3577" t="str">
        <v>The Glenrothes 18YO</v>
      </c>
      <c r="R3577" t="str">
        <v>700ml</v>
      </c>
      <c r="S3577">
        <v>6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</row>
    <row r="3578" spans="11:30" x14ac:dyDescent="0.3">
      <c r="K3578" s="287">
        <v>11</v>
      </c>
      <c r="L3578" t="str">
        <v>12-SPWHI-07005966</v>
      </c>
      <c r="M3578" t="str">
        <v>TEG</v>
      </c>
      <c r="N3578" t="str">
        <v>Single Malt Scotch</v>
      </c>
      <c r="O3578" t="str">
        <v>The Glenrothes</v>
      </c>
      <c r="P3578" t="str">
        <v>TGR</v>
      </c>
      <c r="Q3578" t="str">
        <v>The Glenrothes 25YO</v>
      </c>
      <c r="R3578" t="str">
        <v>700ml</v>
      </c>
      <c r="S3578">
        <v>4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</row>
    <row r="3579" spans="11:30" x14ac:dyDescent="0.3">
      <c r="K3579" s="287">
        <v>11</v>
      </c>
      <c r="L3579" t="str">
        <v>12-SPWHI-07005942</v>
      </c>
      <c r="M3579" t="str">
        <v>TEG</v>
      </c>
      <c r="N3579" t="str">
        <v>Single Malt Scotch</v>
      </c>
      <c r="O3579" t="str">
        <v>The Glenrothes</v>
      </c>
      <c r="P3579" t="str">
        <v>TGR</v>
      </c>
      <c r="Q3579" t="str">
        <v>The Glenrothes Makers Cut</v>
      </c>
      <c r="R3579" t="str">
        <v>700ml</v>
      </c>
      <c r="S3579">
        <v>6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</row>
    <row r="3580" spans="11:30" x14ac:dyDescent="0.3">
      <c r="K3580" s="287">
        <v>11</v>
      </c>
      <c r="L3580" t="str">
        <v>12-SPWHI-07000235</v>
      </c>
      <c r="M3580" t="str">
        <v>TEG</v>
      </c>
      <c r="N3580" t="str">
        <v>Single Malt Scotch</v>
      </c>
      <c r="O3580" t="str">
        <v>The Glenrothes</v>
      </c>
      <c r="P3580" t="str">
        <v>TGR</v>
      </c>
      <c r="Q3580" t="str">
        <v>The Glenrothes Vintage Reserve</v>
      </c>
      <c r="R3580" t="str">
        <v>700ml</v>
      </c>
      <c r="S3580">
        <v>6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</row>
    <row r="3581" spans="11:30" x14ac:dyDescent="0.3">
      <c r="K3581" s="287">
        <v>11</v>
      </c>
      <c r="L3581" t="str">
        <v>28-SPWHI-07000329</v>
      </c>
      <c r="M3581" t="str">
        <v>RC</v>
      </c>
      <c r="N3581" t="str">
        <v>Single Malt Scotch</v>
      </c>
      <c r="O3581" t="str">
        <v>Bruichladdich</v>
      </c>
      <c r="P3581" t="str">
        <v>BLD</v>
      </c>
      <c r="Q3581" t="str">
        <v>Bruichladdich Classic Laddie</v>
      </c>
      <c r="R3581" t="str">
        <v>700ml</v>
      </c>
      <c r="S3581">
        <v>6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</row>
    <row r="3582" spans="11:30" x14ac:dyDescent="0.3">
      <c r="K3582" s="287">
        <v>11</v>
      </c>
      <c r="L3582" t="str">
        <v>28-SPWHI-07009957</v>
      </c>
      <c r="M3582" t="str">
        <v>RC</v>
      </c>
      <c r="N3582" t="str">
        <v>Single Malt Scotch</v>
      </c>
      <c r="O3582" t="str">
        <v>Bruichladdich</v>
      </c>
      <c r="P3582" t="str">
        <v>BLD</v>
      </c>
      <c r="Q3582" t="str">
        <v>Bruichladdich Port Charlotte 10YO</v>
      </c>
      <c r="R3582" t="str">
        <v>700ml</v>
      </c>
      <c r="S3582">
        <v>6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</row>
    <row r="3583" spans="11:30" x14ac:dyDescent="0.3">
      <c r="K3583" s="287">
        <v>11</v>
      </c>
      <c r="L3583" t="str">
        <v>28-SPWHI-07008041</v>
      </c>
      <c r="M3583" t="str">
        <v>RC</v>
      </c>
      <c r="N3583" t="str">
        <v>Single Malt Scotch</v>
      </c>
      <c r="O3583" t="str">
        <v>Bruichladdich</v>
      </c>
      <c r="P3583" t="str">
        <v>BLD</v>
      </c>
      <c r="Q3583" t="str">
        <v>Bruichladdich 18 YO</v>
      </c>
      <c r="R3583" t="str">
        <v>700ml</v>
      </c>
      <c r="S3583">
        <v>6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</row>
    <row r="3584" spans="11:30" x14ac:dyDescent="0.3">
      <c r="K3584" s="287">
        <v>11</v>
      </c>
      <c r="L3584" t="str">
        <v>28-SPWHI-07008102</v>
      </c>
      <c r="M3584" t="str">
        <v>RC</v>
      </c>
      <c r="N3584" t="str">
        <v>Single Malt Scotch</v>
      </c>
      <c r="O3584" t="str">
        <v>Bruichladdich</v>
      </c>
      <c r="P3584" t="str">
        <v>BLD</v>
      </c>
      <c r="Q3584" t="str">
        <v>Bruichladdich 30 YO</v>
      </c>
      <c r="R3584" t="str">
        <v>700ml</v>
      </c>
      <c r="S3584">
        <v>6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</row>
    <row r="3585" spans="11:30" x14ac:dyDescent="0.3">
      <c r="K3585" s="287">
        <v>11</v>
      </c>
      <c r="L3585" t="str">
        <v>28-SPWHI-07002230</v>
      </c>
      <c r="M3585" t="str">
        <v>RC</v>
      </c>
      <c r="N3585" t="str">
        <v>Single Malt Scotch</v>
      </c>
      <c r="O3585" t="str">
        <v>Bruichladdich</v>
      </c>
      <c r="P3585" t="str">
        <v>BLD</v>
      </c>
      <c r="Q3585" t="str">
        <v>Bruichladdich Octomore 10.1</v>
      </c>
      <c r="R3585" t="str">
        <v>700ml</v>
      </c>
      <c r="S3585">
        <v>6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</row>
    <row r="3586" spans="11:30" x14ac:dyDescent="0.3">
      <c r="K3586" s="287">
        <v>11</v>
      </c>
      <c r="L3586" t="str">
        <v>28-SPWHI-07005392</v>
      </c>
      <c r="M3586" t="str">
        <v>RC</v>
      </c>
      <c r="N3586" t="str">
        <v>Single Malt Scotch</v>
      </c>
      <c r="O3586" t="str">
        <v>Bruichladdich</v>
      </c>
      <c r="P3586" t="str">
        <v>BLD</v>
      </c>
      <c r="Q3586" t="str">
        <v>Bruichladdich Octomore 13.1</v>
      </c>
      <c r="R3586" t="str">
        <v>700ml</v>
      </c>
      <c r="S3586">
        <v>6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</row>
    <row r="3587" spans="11:30" x14ac:dyDescent="0.3">
      <c r="K3587" s="287">
        <v>11</v>
      </c>
      <c r="L3587" t="str">
        <v>28-SPWHI-07006474</v>
      </c>
      <c r="M3587" t="str">
        <v>RC</v>
      </c>
      <c r="N3587" t="str">
        <v>Single Malt Scotch</v>
      </c>
      <c r="O3587" t="str">
        <v>Bruichladdich</v>
      </c>
      <c r="P3587" t="str">
        <v>BLD</v>
      </c>
      <c r="Q3587" t="str">
        <v>Bruichladdich Octomore 14.1</v>
      </c>
      <c r="R3587" t="str">
        <v>700ml</v>
      </c>
      <c r="S3587">
        <v>6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</row>
    <row r="3588" spans="11:30" x14ac:dyDescent="0.3">
      <c r="K3588" s="287">
        <v>11</v>
      </c>
      <c r="L3588" t="str">
        <v>28-SPWHI-07006511</v>
      </c>
      <c r="M3588" t="str">
        <v>RC</v>
      </c>
      <c r="N3588" t="str">
        <v>Single Malt Scotch</v>
      </c>
      <c r="O3588" t="str">
        <v>Bruichladdich</v>
      </c>
      <c r="P3588" t="str">
        <v>BLD</v>
      </c>
      <c r="Q3588" t="str">
        <v>Bruichladdich Octomore 14.2</v>
      </c>
      <c r="R3588" t="str">
        <v>700ml</v>
      </c>
      <c r="S3588">
        <v>6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</row>
    <row r="3589" spans="11:30" x14ac:dyDescent="0.3">
      <c r="K3589" s="287">
        <v>11</v>
      </c>
      <c r="L3589" t="str">
        <v>28-SPWHI-07006597</v>
      </c>
      <c r="M3589" t="str">
        <v>RC</v>
      </c>
      <c r="N3589" t="str">
        <v>Single Malt Scotch</v>
      </c>
      <c r="O3589" t="str">
        <v>Bruichladdich</v>
      </c>
      <c r="P3589" t="str">
        <v>BLD</v>
      </c>
      <c r="Q3589" t="str">
        <v>Bruichladdich Octomore 14.3</v>
      </c>
      <c r="R3589" t="str">
        <v>700ml</v>
      </c>
      <c r="S3589">
        <v>6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</row>
    <row r="3590" spans="11:30" x14ac:dyDescent="0.3">
      <c r="K3590" s="287">
        <v>11</v>
      </c>
      <c r="L3590" t="str">
        <v>28-SPWHI-07005538</v>
      </c>
      <c r="M3590" t="str">
        <v>RC</v>
      </c>
      <c r="N3590" t="str">
        <v>Single Malt Scotch</v>
      </c>
      <c r="O3590" t="str">
        <v>Bruichladdich</v>
      </c>
      <c r="P3590" t="str">
        <v>BLD</v>
      </c>
      <c r="Q3590" t="str">
        <v>Bruichladdich Black Art Whisky</v>
      </c>
      <c r="R3590" t="str">
        <v>700ml</v>
      </c>
      <c r="S3590">
        <v>6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</row>
    <row r="3591" spans="11:30" x14ac:dyDescent="0.3">
      <c r="K3591" s="287">
        <v>11</v>
      </c>
      <c r="L3591" t="str">
        <v>46-SPWHI-07000051</v>
      </c>
      <c r="M3591" t="str">
        <v>Campari</v>
      </c>
      <c r="N3591" t="str">
        <v>Single Malt Scotch</v>
      </c>
      <c r="O3591" t="str">
        <v>Glen Grant</v>
      </c>
      <c r="P3591" t="str">
        <v>GGT</v>
      </c>
      <c r="Q3591" t="str">
        <v>Glen Grant Single Malt Arboralis</v>
      </c>
      <c r="R3591" t="str">
        <v>700ml</v>
      </c>
      <c r="S3591">
        <v>6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</row>
    <row r="3592" spans="11:30" x14ac:dyDescent="0.3">
      <c r="K3592" s="287">
        <v>11</v>
      </c>
      <c r="L3592" t="str">
        <v>46-SPWHI-07002976</v>
      </c>
      <c r="M3592" t="str">
        <v>Campari</v>
      </c>
      <c r="N3592" t="str">
        <v>Single Malt Scotch</v>
      </c>
      <c r="O3592" t="str">
        <v>Glen Grant</v>
      </c>
      <c r="P3592" t="str">
        <v>GGT</v>
      </c>
      <c r="Q3592" t="str">
        <v>Glen Grant Single Malt 10YO</v>
      </c>
      <c r="R3592" t="str">
        <v>700ml</v>
      </c>
      <c r="S3592">
        <v>6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</row>
    <row r="3593" spans="11:30" x14ac:dyDescent="0.3">
      <c r="K3593" s="287">
        <v>11</v>
      </c>
      <c r="L3593" t="str">
        <v>46-SPWHI-07000266</v>
      </c>
      <c r="M3593" t="str">
        <v>Campari</v>
      </c>
      <c r="N3593" t="str">
        <v>Single Malt Scotch</v>
      </c>
      <c r="O3593" t="str">
        <v>Glen Grant</v>
      </c>
      <c r="P3593" t="str">
        <v>GGT</v>
      </c>
      <c r="Q3593" t="str">
        <v>Glen Grant Single Malt 12YO</v>
      </c>
      <c r="R3593" t="str">
        <v>700ml</v>
      </c>
      <c r="S3593">
        <v>6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</row>
    <row r="3594" spans="11:30" x14ac:dyDescent="0.3">
      <c r="K3594" s="287">
        <v>11</v>
      </c>
      <c r="L3594" t="str">
        <v>46-SPWHI-07000399</v>
      </c>
      <c r="M3594" t="str">
        <v>Campari</v>
      </c>
      <c r="N3594" t="str">
        <v>Single Malt Scotch</v>
      </c>
      <c r="O3594" t="str">
        <v>Glen Grant</v>
      </c>
      <c r="P3594" t="str">
        <v>GGT</v>
      </c>
      <c r="Q3594" t="str">
        <v>Glen Grant Single Malt 18YO</v>
      </c>
      <c r="R3594" t="str">
        <v>700ml</v>
      </c>
      <c r="S3594">
        <v>6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</row>
    <row r="3595" spans="11:30" x14ac:dyDescent="0.3">
      <c r="K3595" s="287">
        <v>11</v>
      </c>
      <c r="L3595" t="str">
        <v>06-SPWHI-07000096</v>
      </c>
      <c r="M3595" t="str">
        <v>TEG</v>
      </c>
      <c r="N3595" t="str">
        <v>Blended Scotch</v>
      </c>
      <c r="O3595" t="str">
        <v>The Famous Grouse</v>
      </c>
      <c r="P3595" t="str">
        <v>TFG</v>
      </c>
      <c r="Q3595" t="str">
        <v>The Famous Grouse Finest 700ml</v>
      </c>
      <c r="R3595" t="str">
        <v>700ml</v>
      </c>
      <c r="S3595">
        <v>12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</row>
    <row r="3596" spans="11:30" x14ac:dyDescent="0.3">
      <c r="K3596" s="287">
        <v>11</v>
      </c>
      <c r="L3596" t="str">
        <v>06-SPWHI-10001091</v>
      </c>
      <c r="M3596" t="str">
        <v>TEG</v>
      </c>
      <c r="N3596" t="str">
        <v>Blended Scotch</v>
      </c>
      <c r="O3596" t="str">
        <v>The Famous Grouse</v>
      </c>
      <c r="P3596" t="str">
        <v>TFG</v>
      </c>
      <c r="Q3596" t="str">
        <v>The Famous Grouse Finest 1L</v>
      </c>
      <c r="R3596" t="str">
        <v>1000ml</v>
      </c>
      <c r="S3596">
        <v>12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</row>
    <row r="3597" spans="11:30" x14ac:dyDescent="0.3">
      <c r="K3597" s="287">
        <v>11</v>
      </c>
      <c r="L3597" t="str">
        <v>06-SPWHI-07000649</v>
      </c>
      <c r="M3597" t="str">
        <v>TEG</v>
      </c>
      <c r="N3597" t="str">
        <v>Blended Scotch</v>
      </c>
      <c r="O3597" t="str">
        <v>The Famous Grouse</v>
      </c>
      <c r="P3597" t="str">
        <v>TFG</v>
      </c>
      <c r="Q3597" t="str">
        <v>The Famous Grouse Sherry Cask</v>
      </c>
      <c r="R3597" t="str">
        <v>700ml</v>
      </c>
      <c r="S3597">
        <v>6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</row>
    <row r="3598" spans="11:30" x14ac:dyDescent="0.3">
      <c r="K3598" s="287">
        <v>11</v>
      </c>
      <c r="L3598" t="str">
        <v>06-SPWHI-07002675</v>
      </c>
      <c r="M3598" t="str">
        <v>TEG</v>
      </c>
      <c r="N3598" t="str">
        <v>Blended Scotch</v>
      </c>
      <c r="O3598" t="str">
        <v>The Famous Grouse</v>
      </c>
      <c r="P3598" t="str">
        <v>TFG</v>
      </c>
      <c r="Q3598" t="str">
        <v>The Famous Grouse Smoky Black</v>
      </c>
      <c r="R3598" t="str">
        <v>700ml</v>
      </c>
      <c r="S3598">
        <v>6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</row>
    <row r="3599" spans="11:30" x14ac:dyDescent="0.3">
      <c r="K3599" s="287">
        <v>11</v>
      </c>
      <c r="L3599" t="str">
        <v>06-SPWHI-07014082</v>
      </c>
      <c r="M3599" t="str">
        <v>TEG</v>
      </c>
      <c r="N3599" t="str">
        <v>Blended Scotch</v>
      </c>
      <c r="O3599" t="str">
        <v>Naked Malt</v>
      </c>
      <c r="P3599" t="str">
        <v>NAK</v>
      </c>
      <c r="Q3599" t="str">
        <v>Naked Malt Blended Malt Scotch Whisky</v>
      </c>
      <c r="R3599" t="str">
        <v>700ml</v>
      </c>
      <c r="S3599">
        <v>6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</row>
    <row r="3600" spans="11:30" x14ac:dyDescent="0.3">
      <c r="K3600" s="287">
        <v>11</v>
      </c>
      <c r="L3600" t="str">
        <v>23-SPWHI-07000029</v>
      </c>
      <c r="M3600" t="str">
        <v>Proximo</v>
      </c>
      <c r="N3600" t="str">
        <v>Irish Whiskey</v>
      </c>
      <c r="O3600" t="str">
        <v>Bushmills</v>
      </c>
      <c r="P3600" t="str">
        <v>BUM</v>
      </c>
      <c r="Q3600" t="str">
        <v>Bushmills Original Blend</v>
      </c>
      <c r="R3600" t="str">
        <v>700ml</v>
      </c>
      <c r="S3600">
        <v>6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</row>
    <row r="3601" spans="11:30" x14ac:dyDescent="0.3">
      <c r="K3601" s="287">
        <v>11</v>
      </c>
      <c r="L3601" t="str">
        <v>23-SPWHI-07000066</v>
      </c>
      <c r="M3601" t="str">
        <v>Proximo</v>
      </c>
      <c r="N3601" t="str">
        <v>Irish Whiskey</v>
      </c>
      <c r="O3601" t="str">
        <v>Bushmills</v>
      </c>
      <c r="P3601" t="str">
        <v>BUM</v>
      </c>
      <c r="Q3601" t="str">
        <v>Bushmills Black Bush Blend</v>
      </c>
      <c r="R3601" t="str">
        <v>700ml</v>
      </c>
      <c r="S3601">
        <v>6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</row>
    <row r="3602" spans="11:30" x14ac:dyDescent="0.3">
      <c r="K3602" s="287">
        <v>11</v>
      </c>
      <c r="L3602" t="str">
        <v>23-SPWHI-07000031</v>
      </c>
      <c r="M3602" t="str">
        <v>Proximo</v>
      </c>
      <c r="N3602" t="str">
        <v>Irish Whiskey</v>
      </c>
      <c r="O3602" t="str">
        <v>Bushmills</v>
      </c>
      <c r="P3602" t="str">
        <v>BUM</v>
      </c>
      <c r="Q3602" t="str">
        <v>Bushmills Single Malt 10YO</v>
      </c>
      <c r="R3602" t="str">
        <v>700ml</v>
      </c>
      <c r="S3602">
        <v>6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</row>
    <row r="3603" spans="11:30" x14ac:dyDescent="0.3">
      <c r="K3603" s="287">
        <v>11</v>
      </c>
      <c r="L3603" t="str">
        <v>23-SPWHI-07000197</v>
      </c>
      <c r="M3603" t="str">
        <v>Proximo</v>
      </c>
      <c r="N3603" t="str">
        <v>Irish Whiskey</v>
      </c>
      <c r="O3603" t="str">
        <v>Bushmills</v>
      </c>
      <c r="P3603" t="str">
        <v>BUM</v>
      </c>
      <c r="Q3603" t="str">
        <v>Bushmills Single Malt 12YO</v>
      </c>
      <c r="R3603" t="str">
        <v>700ml</v>
      </c>
      <c r="S3603">
        <v>6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</row>
    <row r="3604" spans="11:30" x14ac:dyDescent="0.3">
      <c r="K3604" s="287">
        <v>11</v>
      </c>
      <c r="L3604" t="str">
        <v>23-SPWHI-07005022</v>
      </c>
      <c r="M3604" t="str">
        <v>Proximo</v>
      </c>
      <c r="N3604" t="str">
        <v>Irish Whiskey</v>
      </c>
      <c r="O3604" t="str">
        <v>Bushmills</v>
      </c>
      <c r="P3604" t="str">
        <v>BUM</v>
      </c>
      <c r="Q3604" t="str">
        <v>Bushmills Single Malt 16YO</v>
      </c>
      <c r="R3604" t="str">
        <v>700ml</v>
      </c>
      <c r="S3604">
        <v>6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</row>
    <row r="3605" spans="11:30" x14ac:dyDescent="0.3">
      <c r="K3605" s="287">
        <v>11</v>
      </c>
      <c r="L3605" t="str">
        <v>23-SPWHI-07008268</v>
      </c>
      <c r="M3605" t="str">
        <v>Proximo</v>
      </c>
      <c r="N3605" t="str">
        <v>Irish Whiskey</v>
      </c>
      <c r="O3605" t="str">
        <v>Bushmills</v>
      </c>
      <c r="P3605" t="str">
        <v>BUM</v>
      </c>
      <c r="Q3605" t="str">
        <v>Bushmills Single Malt 21YO</v>
      </c>
      <c r="R3605" t="str">
        <v>700ml</v>
      </c>
      <c r="S3605">
        <v>6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</row>
    <row r="3606" spans="11:30" x14ac:dyDescent="0.3">
      <c r="K3606" s="287">
        <v>11</v>
      </c>
      <c r="L3606" t="str">
        <v>47-SPWHI-07000010</v>
      </c>
      <c r="M3606" t="str">
        <v>Proximo</v>
      </c>
      <c r="N3606" t="str">
        <v>Irish Whiskey</v>
      </c>
      <c r="O3606" t="str">
        <v>The Sexton</v>
      </c>
      <c r="P3606" t="str">
        <v>TST</v>
      </c>
      <c r="Q3606" t="str">
        <v>Sexton Single Malt</v>
      </c>
      <c r="R3606" t="str">
        <v>700ml</v>
      </c>
      <c r="S3606">
        <v>6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</row>
    <row r="3607" spans="11:30" x14ac:dyDescent="0.3">
      <c r="K3607" s="287">
        <v>11</v>
      </c>
      <c r="L3607" t="str">
        <v>37-SPWHI-07003251</v>
      </c>
      <c r="M3607" t="str">
        <v>Campari</v>
      </c>
      <c r="N3607" t="str">
        <v>American Whiskey</v>
      </c>
      <c r="O3607" t="str">
        <v>Wild Turkey</v>
      </c>
      <c r="P3607" t="str">
        <v>WTK</v>
      </c>
      <c r="Q3607" t="str">
        <v>Wild Turkey Aged 8 YO</v>
      </c>
      <c r="R3607" t="str">
        <v>700ml</v>
      </c>
      <c r="S3607">
        <v>12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</row>
    <row r="3608" spans="11:30" x14ac:dyDescent="0.3">
      <c r="K3608" s="287">
        <v>11</v>
      </c>
      <c r="L3608" t="str">
        <v>37-SPWHI-07507508</v>
      </c>
      <c r="M3608" t="str">
        <v>Campari</v>
      </c>
      <c r="N3608" t="str">
        <v>American Whiskey</v>
      </c>
      <c r="O3608" t="str">
        <v>Wild Turkey</v>
      </c>
      <c r="P3608" t="str">
        <v>WTK</v>
      </c>
      <c r="Q3608" t="str">
        <v>Wild Turkey 101 Bourbon</v>
      </c>
      <c r="R3608" t="str">
        <v>750ml</v>
      </c>
      <c r="S3608">
        <v>12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</row>
    <row r="3609" spans="11:30" x14ac:dyDescent="0.3">
      <c r="K3609" s="287">
        <v>11</v>
      </c>
      <c r="L3609" t="str">
        <v>37-SPWHI-07507503</v>
      </c>
      <c r="M3609" t="str">
        <v>Campari</v>
      </c>
      <c r="N3609" t="str">
        <v>American Whiskey</v>
      </c>
      <c r="O3609" t="str">
        <v>Wild Turkey</v>
      </c>
      <c r="P3609" t="str">
        <v>WTK</v>
      </c>
      <c r="Q3609" t="str">
        <v>Wild Turkey Bourbon 750ml</v>
      </c>
      <c r="R3609" t="str">
        <v>750ml</v>
      </c>
      <c r="S3609">
        <v>12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</row>
    <row r="3610" spans="11:30" x14ac:dyDescent="0.3">
      <c r="K3610" s="287">
        <v>11</v>
      </c>
      <c r="L3610" t="str">
        <v>37-SPWHI-10001006</v>
      </c>
      <c r="M3610" t="str">
        <v>Campari</v>
      </c>
      <c r="N3610" t="str">
        <v>American Whiskey</v>
      </c>
      <c r="O3610" t="str">
        <v>Wild Turkey</v>
      </c>
      <c r="P3610" t="str">
        <v>WTK</v>
      </c>
      <c r="Q3610" t="str">
        <v>Wild Turkey Bourbon 1L</v>
      </c>
      <c r="R3610" t="str">
        <v>1000ml</v>
      </c>
      <c r="S3610">
        <v>12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</row>
    <row r="3611" spans="11:30" x14ac:dyDescent="0.3">
      <c r="K3611" s="287">
        <v>11</v>
      </c>
      <c r="L3611" t="str">
        <v>37-SPWHI-07007019</v>
      </c>
      <c r="M3611" t="str">
        <v>Campari</v>
      </c>
      <c r="N3611" t="str">
        <v>American Whiskey</v>
      </c>
      <c r="O3611" t="str">
        <v>Wild Turkey</v>
      </c>
      <c r="P3611" t="str">
        <v>WTK</v>
      </c>
      <c r="Q3611" t="str">
        <v>Wild Turkey Rye 40.5% 700ml</v>
      </c>
      <c r="R3611" t="str">
        <v>700ml</v>
      </c>
      <c r="S3611">
        <v>6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</row>
    <row r="3612" spans="11:30" x14ac:dyDescent="0.3">
      <c r="K3612" s="287">
        <v>11</v>
      </c>
      <c r="L3612" t="str">
        <v>37-SPWHI-07500229</v>
      </c>
      <c r="M3612" t="str">
        <v>Campari</v>
      </c>
      <c r="N3612" t="str">
        <v>American Whiskey</v>
      </c>
      <c r="O3612" t="str">
        <v>Wild Turkey</v>
      </c>
      <c r="P3612" t="str">
        <v>WTK</v>
      </c>
      <c r="Q3612" t="str">
        <v>Wild Turkey Rare Breed Bourbon 54.1%</v>
      </c>
      <c r="R3612" t="str">
        <v>750ml</v>
      </c>
      <c r="S3612">
        <v>6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</row>
    <row r="3613" spans="11:30" x14ac:dyDescent="0.3">
      <c r="K3613" s="287">
        <v>11</v>
      </c>
      <c r="L3613" t="str">
        <v>37-SPWHI-07003268</v>
      </c>
      <c r="M3613" t="str">
        <v>Campari</v>
      </c>
      <c r="N3613" t="str">
        <v>American Whiskey</v>
      </c>
      <c r="O3613" t="str">
        <v>Wild Turkey</v>
      </c>
      <c r="P3613" t="str">
        <v>WTK</v>
      </c>
      <c r="Q3613" t="str">
        <v>Wild Turkey Aged 12 Years GB</v>
      </c>
      <c r="R3613" t="str">
        <v>700ml</v>
      </c>
      <c r="S3613">
        <v>6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</row>
    <row r="3614" spans="11:30" x14ac:dyDescent="0.3">
      <c r="K3614" s="287">
        <v>11</v>
      </c>
      <c r="L3614" t="str">
        <v>37-SPLIQ-07507506</v>
      </c>
      <c r="M3614" t="str">
        <v>Campari</v>
      </c>
      <c r="N3614" t="str">
        <v>American Whiskey</v>
      </c>
      <c r="O3614" t="str">
        <v>Wild Turkey</v>
      </c>
      <c r="P3614" t="str">
        <v>WTK</v>
      </c>
      <c r="Q3614" t="str">
        <v>Wild Turkey American Honey 35.5%</v>
      </c>
      <c r="R3614" t="str">
        <v>750ml</v>
      </c>
      <c r="S3614">
        <v>12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</row>
    <row r="3615" spans="11:30" x14ac:dyDescent="0.3">
      <c r="K3615" s="287">
        <v>11</v>
      </c>
      <c r="L3615" t="str">
        <v>37-WTWHI-07507507</v>
      </c>
      <c r="M3615" t="str">
        <v>Campari</v>
      </c>
      <c r="N3615" t="str">
        <v>American Whiskey</v>
      </c>
      <c r="O3615" t="str">
        <v>Wild Turkey</v>
      </c>
      <c r="P3615" t="str">
        <v>WTK</v>
      </c>
      <c r="Q3615" t="str">
        <v>Wild Turkey Kentucky Spirit Single Barrel</v>
      </c>
      <c r="R3615" t="str">
        <v>750ml</v>
      </c>
      <c r="S3615">
        <v>6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</row>
    <row r="3616" spans="11:30" x14ac:dyDescent="0.3">
      <c r="K3616" s="287">
        <v>11</v>
      </c>
      <c r="L3616" t="str">
        <v>39-SPWHI-07500007</v>
      </c>
      <c r="M3616" t="str">
        <v>Campari</v>
      </c>
      <c r="N3616" t="str">
        <v>American Whiskey</v>
      </c>
      <c r="O3616" t="str">
        <v>Russell's</v>
      </c>
      <c r="P3616" t="str">
        <v>WTK</v>
      </c>
      <c r="Q3616" t="str">
        <v>Russell's Reserve Single Barrel</v>
      </c>
      <c r="R3616" t="str">
        <v>750ml</v>
      </c>
      <c r="S3616">
        <v>6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</row>
    <row r="3617" spans="11:30" x14ac:dyDescent="0.3">
      <c r="K3617" s="287">
        <v>11</v>
      </c>
      <c r="L3617" t="str">
        <v>39-SPWHI-07507509</v>
      </c>
      <c r="M3617" t="str">
        <v>Campari</v>
      </c>
      <c r="N3617" t="str">
        <v>American Whiskey</v>
      </c>
      <c r="O3617" t="str">
        <v>Russell's</v>
      </c>
      <c r="P3617" t="str">
        <v>WTK</v>
      </c>
      <c r="Q3617" t="str">
        <v>Russell's Reserve 10YO</v>
      </c>
      <c r="R3617" t="str">
        <v>750ml</v>
      </c>
      <c r="S3617">
        <v>6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</row>
    <row r="3618" spans="11:30" x14ac:dyDescent="0.3">
      <c r="K3618" s="287">
        <v>11</v>
      </c>
      <c r="L3618" t="str">
        <v>75-SPWHI-07007038</v>
      </c>
      <c r="M3618" t="str">
        <v>Independent</v>
      </c>
      <c r="N3618" t="str">
        <v>American Whiskey</v>
      </c>
      <c r="O3618" t="str">
        <v>Real Mccoy</v>
      </c>
      <c r="P3618" t="str">
        <v>RMC</v>
      </c>
      <c r="Q3618" t="str">
        <v>Real Mccoy Bourbon Whiskey</v>
      </c>
      <c r="R3618" t="str">
        <v>700ml</v>
      </c>
      <c r="S3618">
        <v>12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</row>
    <row r="3619" spans="11:30" x14ac:dyDescent="0.3">
      <c r="K3619" s="287">
        <v>11</v>
      </c>
      <c r="L3619" t="str">
        <v>74-SPWHI-07000029</v>
      </c>
      <c r="M3619" t="str">
        <v>Independent</v>
      </c>
      <c r="N3619" t="str">
        <v>Japanese Whiskey</v>
      </c>
      <c r="O3619" t="str">
        <v>Kaibutsu</v>
      </c>
      <c r="P3619" t="str">
        <v>KAI</v>
      </c>
      <c r="Q3619" t="str">
        <v>Kaibutsu Doragon 43%</v>
      </c>
      <c r="R3619" t="str">
        <v>700ml</v>
      </c>
      <c r="S3619">
        <v>12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</row>
    <row r="3620" spans="11:30" x14ac:dyDescent="0.3">
      <c r="K3620" s="287">
        <v>11</v>
      </c>
      <c r="L3620" t="str">
        <v>74-SPWHI-07000012</v>
      </c>
      <c r="M3620" t="str">
        <v>Independent</v>
      </c>
      <c r="N3620" t="str">
        <v>Japanese Whiskey</v>
      </c>
      <c r="O3620" t="str">
        <v>Kaibutsu</v>
      </c>
      <c r="P3620" t="str">
        <v>KAI</v>
      </c>
      <c r="Q3620" t="str">
        <v>Kaibutsu Monki 43%</v>
      </c>
      <c r="R3620" t="str">
        <v>700ml</v>
      </c>
      <c r="S3620">
        <v>12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</row>
    <row r="3621" spans="11:30" x14ac:dyDescent="0.3">
      <c r="K3621" s="287">
        <v>11</v>
      </c>
      <c r="L3621" t="str">
        <v>45-SPRUM-07000051</v>
      </c>
      <c r="M3621" t="str">
        <v>Campari</v>
      </c>
      <c r="N3621" t="str">
        <v>Cachaca</v>
      </c>
      <c r="O3621" t="str">
        <v>Sagatiba</v>
      </c>
      <c r="P3621" t="str">
        <v>SGT</v>
      </c>
      <c r="Q3621" t="str">
        <v>Sagatiba Cachaca</v>
      </c>
      <c r="R3621" t="str">
        <v>700ml</v>
      </c>
      <c r="S3621">
        <v>6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</row>
    <row r="3622" spans="11:30" x14ac:dyDescent="0.3">
      <c r="K3622" s="287">
        <v>11</v>
      </c>
      <c r="L3622" t="str">
        <v>40-SPRUM-07505400</v>
      </c>
      <c r="M3622" t="str">
        <v>Campari</v>
      </c>
      <c r="N3622" t="str">
        <v>RUM</v>
      </c>
      <c r="O3622" t="str">
        <v>Appleton</v>
      </c>
      <c r="P3622" t="str">
        <v>APT</v>
      </c>
      <c r="Q3622" t="str">
        <v>Appleton White Jamaican</v>
      </c>
      <c r="R3622" t="str">
        <v>750ml</v>
      </c>
      <c r="S3622">
        <v>12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</row>
    <row r="3623" spans="11:30" x14ac:dyDescent="0.3">
      <c r="K3623" s="287">
        <v>11</v>
      </c>
      <c r="L3623" t="str">
        <v>40-SPRUM-07507404</v>
      </c>
      <c r="M3623" t="str">
        <v>Campari</v>
      </c>
      <c r="N3623" t="str">
        <v>RUM</v>
      </c>
      <c r="O3623" t="str">
        <v>Appleton</v>
      </c>
      <c r="P3623" t="str">
        <v>APT</v>
      </c>
      <c r="Q3623" t="str">
        <v>Appleton Special Dark Jamaican</v>
      </c>
      <c r="R3623" t="str">
        <v>750ml</v>
      </c>
      <c r="S3623">
        <v>12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</row>
    <row r="3624" spans="11:30" x14ac:dyDescent="0.3">
      <c r="K3624" s="287">
        <v>11</v>
      </c>
      <c r="L3624" t="str">
        <v>40-SPRUM-07500403</v>
      </c>
      <c r="M3624" t="str">
        <v>Campari</v>
      </c>
      <c r="N3624" t="str">
        <v>RUM</v>
      </c>
      <c r="O3624" t="str">
        <v>Appleton</v>
      </c>
      <c r="P3624" t="str">
        <v>APT</v>
      </c>
      <c r="Q3624" t="str">
        <v>Appleton Estate Reserve Jamaican</v>
      </c>
      <c r="R3624" t="str">
        <v>750ml</v>
      </c>
      <c r="S3624">
        <v>12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</row>
    <row r="3625" spans="11:30" x14ac:dyDescent="0.3">
      <c r="K3625" s="287">
        <v>11</v>
      </c>
      <c r="L3625" t="str">
        <v>40-SPRUM-07503406</v>
      </c>
      <c r="M3625" t="str">
        <v>Campari</v>
      </c>
      <c r="N3625" t="str">
        <v>RUM</v>
      </c>
      <c r="O3625" t="str">
        <v>Appleton</v>
      </c>
      <c r="P3625" t="str">
        <v>APT</v>
      </c>
      <c r="Q3625" t="str">
        <v>Appleton Estate Signature Jamaican Blend</v>
      </c>
      <c r="R3625" t="str">
        <v>750ml</v>
      </c>
      <c r="S3625">
        <v>12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</row>
    <row r="3626" spans="11:30" x14ac:dyDescent="0.3">
      <c r="K3626" s="287">
        <v>11</v>
      </c>
      <c r="L3626" t="str">
        <v>40-SPRUM-07500408</v>
      </c>
      <c r="M3626" t="str">
        <v>Campari</v>
      </c>
      <c r="N3626" t="str">
        <v>RUM</v>
      </c>
      <c r="O3626" t="str">
        <v>Appleton</v>
      </c>
      <c r="P3626" t="str">
        <v>APT</v>
      </c>
      <c r="Q3626" t="str">
        <v>Appleton Estate 12YO Rare Cask</v>
      </c>
      <c r="R3626" t="str">
        <v>750ml</v>
      </c>
      <c r="S3626">
        <v>12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</row>
    <row r="3627" spans="11:30" x14ac:dyDescent="0.3">
      <c r="K3627" s="287">
        <v>11</v>
      </c>
      <c r="L3627" t="str">
        <v>40-SPRUM-07504405</v>
      </c>
      <c r="M3627" t="str">
        <v>Campari</v>
      </c>
      <c r="N3627" t="str">
        <v>RUM</v>
      </c>
      <c r="O3627" t="str">
        <v>Appleton</v>
      </c>
      <c r="P3627" t="str">
        <v>APT</v>
      </c>
      <c r="Q3627" t="str">
        <v>Appleton Estate 21YO Jamaican</v>
      </c>
      <c r="R3627" t="str">
        <v>750ml</v>
      </c>
      <c r="S3627">
        <v>6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</row>
    <row r="3628" spans="11:30" x14ac:dyDescent="0.3">
      <c r="K3628" s="287">
        <v>11</v>
      </c>
      <c r="L3628" t="str">
        <v>40-SPRUM-07502400</v>
      </c>
      <c r="M3628" t="str">
        <v>Campari</v>
      </c>
      <c r="N3628" t="str">
        <v>RUM</v>
      </c>
      <c r="O3628" t="str">
        <v>Appleton</v>
      </c>
      <c r="P3628" t="str">
        <v>APT</v>
      </c>
      <c r="Q3628" t="str">
        <v>Appleton Estate 30YO Jamaican</v>
      </c>
      <c r="R3628" t="str">
        <v>750ml</v>
      </c>
      <c r="S3628">
        <v>6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</row>
    <row r="3629" spans="11:30" x14ac:dyDescent="0.3">
      <c r="K3629" s="287">
        <v>11</v>
      </c>
      <c r="L3629" t="str">
        <v>40-SPRUM-07517404</v>
      </c>
      <c r="M3629" t="str">
        <v>Campari</v>
      </c>
      <c r="N3629" t="str">
        <v>RUM</v>
      </c>
      <c r="O3629" t="str">
        <v>Kingston</v>
      </c>
      <c r="P3629" t="str">
        <v>KIN</v>
      </c>
      <c r="Q3629" t="str">
        <v>Kingston 62 Jamaica Gold Rum</v>
      </c>
      <c r="R3629" t="str">
        <v>750ml</v>
      </c>
      <c r="S3629">
        <v>12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</row>
    <row r="3630" spans="11:30" x14ac:dyDescent="0.3">
      <c r="K3630" s="287">
        <v>11</v>
      </c>
      <c r="L3630" t="str">
        <v>40-SPRUM-07515400</v>
      </c>
      <c r="M3630" t="str">
        <v>Campari</v>
      </c>
      <c r="N3630" t="str">
        <v>RUM</v>
      </c>
      <c r="O3630" t="str">
        <v>Kingston</v>
      </c>
      <c r="P3630" t="str">
        <v>KIN</v>
      </c>
      <c r="Q3630" t="str">
        <v>Kingston 62 Jamaica White Rum</v>
      </c>
      <c r="R3630" t="str">
        <v>750ml</v>
      </c>
      <c r="S3630">
        <v>12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</row>
    <row r="3631" spans="11:30" x14ac:dyDescent="0.3">
      <c r="K3631" s="287">
        <v>11</v>
      </c>
      <c r="L3631" t="str">
        <v>30-SPRUM-07005168</v>
      </c>
      <c r="M3631" t="str">
        <v>RC</v>
      </c>
      <c r="N3631" t="str">
        <v>RUM</v>
      </c>
      <c r="O3631" t="str">
        <v>Mount Gay</v>
      </c>
      <c r="P3631" t="str">
        <v>MGY</v>
      </c>
      <c r="Q3631" t="str">
        <v>Mt Gay Eclipse Barbados</v>
      </c>
      <c r="R3631" t="str">
        <v>700ml</v>
      </c>
      <c r="S3631">
        <v>6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</row>
    <row r="3632" spans="11:30" x14ac:dyDescent="0.3">
      <c r="K3632" s="287">
        <v>11</v>
      </c>
      <c r="L3632" t="str">
        <v>30-SPRUM-07003508</v>
      </c>
      <c r="M3632" t="str">
        <v>RC</v>
      </c>
      <c r="N3632" t="str">
        <v>RUM</v>
      </c>
      <c r="O3632" t="str">
        <v>Mount Gay</v>
      </c>
      <c r="P3632" t="str">
        <v>MGY</v>
      </c>
      <c r="Q3632" t="str">
        <v>Mt Gay Black Barrel Barbados</v>
      </c>
      <c r="R3632" t="str">
        <v>700ml</v>
      </c>
      <c r="S3632">
        <v>6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</row>
    <row r="3633" spans="11:30" x14ac:dyDescent="0.3">
      <c r="K3633" s="287">
        <v>11</v>
      </c>
      <c r="L3633" t="str">
        <v>30-SPRUM-07003502</v>
      </c>
      <c r="M3633" t="str">
        <v>RC</v>
      </c>
      <c r="N3633" t="str">
        <v>RUM</v>
      </c>
      <c r="O3633" t="str">
        <v>Mount Gay</v>
      </c>
      <c r="P3633" t="str">
        <v>MGY</v>
      </c>
      <c r="Q3633" t="str">
        <v>Mt Gay XO Barbados</v>
      </c>
      <c r="R3633" t="str">
        <v>700ml</v>
      </c>
      <c r="S3633">
        <v>6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</row>
    <row r="3634" spans="11:30" x14ac:dyDescent="0.3">
      <c r="K3634" s="287">
        <v>11</v>
      </c>
      <c r="L3634" t="str">
        <v>30-SPRUM-07002463</v>
      </c>
      <c r="M3634" t="str">
        <v>RC</v>
      </c>
      <c r="N3634" t="str">
        <v>RUM</v>
      </c>
      <c r="O3634" t="str">
        <v>Mount Gay</v>
      </c>
      <c r="P3634" t="str">
        <v>MGY</v>
      </c>
      <c r="Q3634" t="str">
        <v>Mt Gay Estate Rum</v>
      </c>
      <c r="R3634" t="str">
        <v>700ml</v>
      </c>
      <c r="S3634">
        <v>6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</row>
    <row r="3635" spans="11:30" x14ac:dyDescent="0.3">
      <c r="K3635" s="287">
        <v>11</v>
      </c>
      <c r="L3635" t="str">
        <v>07-SPRUM-07000534</v>
      </c>
      <c r="M3635" t="str">
        <v>TEG</v>
      </c>
      <c r="N3635" t="str">
        <v>RUM</v>
      </c>
      <c r="O3635" t="str">
        <v>Brugal</v>
      </c>
      <c r="P3635" t="str">
        <v>BRU</v>
      </c>
      <c r="Q3635" t="str">
        <v>Brugal Supremo Blanco White Rum</v>
      </c>
      <c r="R3635" t="str">
        <v>700ml</v>
      </c>
      <c r="S3635">
        <v>12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</row>
    <row r="3636" spans="11:30" x14ac:dyDescent="0.3">
      <c r="K3636" s="287">
        <v>11</v>
      </c>
      <c r="L3636" t="str">
        <v>07-SPRUM-07001468</v>
      </c>
      <c r="M3636" t="str">
        <v>TEG</v>
      </c>
      <c r="N3636" t="str">
        <v>RUM</v>
      </c>
      <c r="O3636" t="str">
        <v>Brugal</v>
      </c>
      <c r="P3636" t="str">
        <v>BRU</v>
      </c>
      <c r="Q3636" t="str">
        <v>Brugal Anejo Superior Rum</v>
      </c>
      <c r="R3636" t="str">
        <v>700ml</v>
      </c>
      <c r="S3636">
        <v>6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</row>
    <row r="3637" spans="11:30" x14ac:dyDescent="0.3">
      <c r="K3637" s="287">
        <v>11</v>
      </c>
      <c r="L3637" t="str">
        <v>07-SPRUM-07002960</v>
      </c>
      <c r="M3637" t="str">
        <v>TEG</v>
      </c>
      <c r="N3637" t="str">
        <v>RUM</v>
      </c>
      <c r="O3637" t="str">
        <v>Brugal</v>
      </c>
      <c r="P3637" t="str">
        <v>BRU</v>
      </c>
      <c r="Q3637" t="str">
        <v>Brugal 1888 Dominican</v>
      </c>
      <c r="R3637" t="str">
        <v>700ml</v>
      </c>
      <c r="S3637">
        <v>6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</row>
    <row r="3638" spans="11:30" x14ac:dyDescent="0.3">
      <c r="K3638" s="287">
        <v>11</v>
      </c>
      <c r="L3638" t="str">
        <v>21-SPRUM-07003069</v>
      </c>
      <c r="M3638" t="str">
        <v>Proximo</v>
      </c>
      <c r="N3638" t="str">
        <v>RUM</v>
      </c>
      <c r="O3638" t="str">
        <v>Kraken</v>
      </c>
      <c r="P3638" t="str">
        <v>KKR</v>
      </c>
      <c r="Q3638" t="str">
        <v>Kraken Black Spiced</v>
      </c>
      <c r="R3638" t="str">
        <v>700ml</v>
      </c>
      <c r="S3638">
        <v>6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</row>
    <row r="3639" spans="11:30" x14ac:dyDescent="0.3">
      <c r="K3639" s="287">
        <v>11</v>
      </c>
      <c r="L3639" t="str">
        <v>63-SPRUM-07000050</v>
      </c>
      <c r="M3639" t="str">
        <v>Independent</v>
      </c>
      <c r="N3639" t="str">
        <v>RUM</v>
      </c>
      <c r="O3639" t="str">
        <v>Matusalem</v>
      </c>
      <c r="P3639" t="str">
        <v>MAT</v>
      </c>
      <c r="Q3639" t="str">
        <v>Matusalem Platino Rum</v>
      </c>
      <c r="R3639" t="str">
        <v>700ml</v>
      </c>
      <c r="S3639">
        <v>6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</row>
    <row r="3640" spans="11:30" x14ac:dyDescent="0.3">
      <c r="K3640" s="287">
        <v>11</v>
      </c>
      <c r="L3640" t="str">
        <v>63-SPRUM-07000053</v>
      </c>
      <c r="M3640" t="str">
        <v>Independent</v>
      </c>
      <c r="N3640" t="str">
        <v>RUM</v>
      </c>
      <c r="O3640" t="str">
        <v>Matusalem</v>
      </c>
      <c r="P3640" t="str">
        <v>MAT</v>
      </c>
      <c r="Q3640" t="str">
        <v>Matusalem Solera 7 Rum</v>
      </c>
      <c r="R3640" t="str">
        <v>700ml</v>
      </c>
      <c r="S3640">
        <v>6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</row>
    <row r="3641" spans="11:30" x14ac:dyDescent="0.3">
      <c r="K3641" s="287">
        <v>11</v>
      </c>
      <c r="L3641" t="str">
        <v>63-SPRUM-07000055</v>
      </c>
      <c r="M3641" t="str">
        <v>Independent</v>
      </c>
      <c r="N3641" t="str">
        <v>RUM</v>
      </c>
      <c r="O3641" t="str">
        <v>Matusalem</v>
      </c>
      <c r="P3641" t="str">
        <v>MAT</v>
      </c>
      <c r="Q3641" t="str">
        <v>Matusalem Gran Reserva 15 Rum</v>
      </c>
      <c r="R3641" t="str">
        <v>700ml</v>
      </c>
      <c r="S3641">
        <v>6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</row>
    <row r="3642" spans="11:30" x14ac:dyDescent="0.3">
      <c r="K3642" s="287">
        <v>11</v>
      </c>
      <c r="L3642" t="str">
        <v>63-SPRUM-07000052</v>
      </c>
      <c r="M3642" t="str">
        <v>Independent</v>
      </c>
      <c r="N3642" t="str">
        <v>RUM</v>
      </c>
      <c r="O3642" t="str">
        <v>Matusalem</v>
      </c>
      <c r="P3642" t="str">
        <v>MAT</v>
      </c>
      <c r="Q3642" t="str">
        <v>Matusalem Gran Reserva 23 Rum</v>
      </c>
      <c r="R3642" t="str">
        <v>700ml</v>
      </c>
      <c r="S3642">
        <v>3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</row>
    <row r="3643" spans="11:30" x14ac:dyDescent="0.3">
      <c r="K3643" s="287">
        <v>11</v>
      </c>
      <c r="L3643" t="str">
        <v>63-SPRUM-07010055</v>
      </c>
      <c r="M3643" t="str">
        <v>Independent</v>
      </c>
      <c r="N3643" t="str">
        <v>RUM</v>
      </c>
      <c r="O3643" t="str">
        <v>Matusalem</v>
      </c>
      <c r="P3643" t="str">
        <v>MAT</v>
      </c>
      <c r="Q3643" t="str">
        <v>Matusalem Gran Reserva Lefebre Rum</v>
      </c>
      <c r="R3643" t="str">
        <v>700ml</v>
      </c>
      <c r="S3643">
        <v>3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</row>
    <row r="3644" spans="11:30" x14ac:dyDescent="0.3">
      <c r="K3644" s="287">
        <v>11</v>
      </c>
      <c r="L3644" t="str">
        <v>63-SPRUM-07000057</v>
      </c>
      <c r="M3644" t="str">
        <v>Independent</v>
      </c>
      <c r="N3644" t="str">
        <v>RUM</v>
      </c>
      <c r="O3644" t="str">
        <v>Matusalem</v>
      </c>
      <c r="P3644" t="str">
        <v>MAT</v>
      </c>
      <c r="Q3644" t="str">
        <v>Matusalem Insolito Rum</v>
      </c>
      <c r="R3644" t="str">
        <v>700ml</v>
      </c>
      <c r="S3644">
        <v>3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</row>
    <row r="3645" spans="11:30" x14ac:dyDescent="0.3">
      <c r="K3645" s="287">
        <v>11</v>
      </c>
      <c r="L3645" t="str">
        <v>24-SPBRA-03758190</v>
      </c>
      <c r="M3645" t="str">
        <v>RC</v>
      </c>
      <c r="N3645" t="str">
        <v>Brandy and Cognac</v>
      </c>
      <c r="O3645" t="str">
        <v>Remy</v>
      </c>
      <c r="P3645" t="str">
        <v>RMM</v>
      </c>
      <c r="Q3645" t="str">
        <v>Remy Martin VSOP 375ml</v>
      </c>
      <c r="R3645" t="str">
        <v>375ml</v>
      </c>
      <c r="S3645">
        <v>12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</row>
    <row r="3646" spans="11:30" x14ac:dyDescent="0.3">
      <c r="K3646" s="287">
        <v>11</v>
      </c>
      <c r="L3646" t="str">
        <v>24-SPBRA-07000427</v>
      </c>
      <c r="M3646" t="str">
        <v>RC</v>
      </c>
      <c r="N3646" t="str">
        <v>Brandy and Cognac</v>
      </c>
      <c r="O3646" t="str">
        <v>Remy</v>
      </c>
      <c r="P3646" t="str">
        <v>RMM</v>
      </c>
      <c r="Q3646" t="str">
        <v>Remy Martin VSOP 700ml</v>
      </c>
      <c r="R3646" t="str">
        <v>700ml</v>
      </c>
      <c r="S3646">
        <v>12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</row>
    <row r="3647" spans="11:30" x14ac:dyDescent="0.3">
      <c r="K3647" s="287">
        <v>11</v>
      </c>
      <c r="L3647" t="str">
        <v>24-SPBRA-07004581</v>
      </c>
      <c r="M3647" t="str">
        <v>RC</v>
      </c>
      <c r="N3647" t="str">
        <v>Brandy and Cognac</v>
      </c>
      <c r="O3647" t="str">
        <v>Remy</v>
      </c>
      <c r="P3647" t="str">
        <v>RMM</v>
      </c>
      <c r="Q3647" t="str">
        <v>Remy Martin XO 700ml</v>
      </c>
      <c r="R3647" t="str">
        <v>700ml</v>
      </c>
      <c r="S3647">
        <v>12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</row>
    <row r="3648" spans="11:30" x14ac:dyDescent="0.3">
      <c r="K3648" s="287">
        <v>11</v>
      </c>
      <c r="L3648" t="str">
        <v>24-SPBRA-07002463</v>
      </c>
      <c r="M3648" t="str">
        <v>RC</v>
      </c>
      <c r="N3648" t="str">
        <v>Brandy and Cognac</v>
      </c>
      <c r="O3648" t="str">
        <v>Remy</v>
      </c>
      <c r="P3648" t="str">
        <v>RMM</v>
      </c>
      <c r="Q3648" t="str">
        <v>Remy Martin XO Night 700ml</v>
      </c>
      <c r="R3648" t="str">
        <v>700ml</v>
      </c>
      <c r="S3648">
        <v>12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</row>
    <row r="3649" spans="11:30" x14ac:dyDescent="0.3">
      <c r="K3649" s="287">
        <v>11</v>
      </c>
      <c r="L3649" t="str">
        <v>24-SPBRA-07005366</v>
      </c>
      <c r="M3649" t="str">
        <v>RC</v>
      </c>
      <c r="N3649" t="str">
        <v>Brandy and Cognac</v>
      </c>
      <c r="O3649" t="str">
        <v>Remy</v>
      </c>
      <c r="P3649" t="str">
        <v>RMM</v>
      </c>
      <c r="Q3649" t="str">
        <v>Remy Martin 1738</v>
      </c>
      <c r="R3649" t="str">
        <v>700ml</v>
      </c>
      <c r="S3649">
        <v>12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</row>
    <row r="3650" spans="11:30" x14ac:dyDescent="0.3">
      <c r="K3650" s="287">
        <v>11</v>
      </c>
      <c r="L3650" t="str">
        <v>27-SPBRA-07007452</v>
      </c>
      <c r="M3650" t="str">
        <v>RC</v>
      </c>
      <c r="N3650" t="str">
        <v>Brandy and Cognac</v>
      </c>
      <c r="O3650" t="str">
        <v>LOUIS XIII</v>
      </c>
      <c r="P3650" t="str">
        <v>RMM</v>
      </c>
      <c r="Q3650" t="str">
        <v>Remy Martin Louis XIII 700ml</v>
      </c>
      <c r="R3650" t="str">
        <v>700ml</v>
      </c>
      <c r="S3650">
        <v>3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</row>
    <row r="3651" spans="11:30" x14ac:dyDescent="0.3">
      <c r="K3651" s="287">
        <v>11</v>
      </c>
      <c r="L3651" t="str">
        <v>27-SPBRA-15008565</v>
      </c>
      <c r="M3651" t="str">
        <v>RC</v>
      </c>
      <c r="N3651" t="str">
        <v>Brandy and Cognac</v>
      </c>
      <c r="O3651" t="str">
        <v>LOUIS XIII</v>
      </c>
      <c r="P3651" t="str">
        <v>RMM</v>
      </c>
      <c r="Q3651" t="str">
        <v>Louis XIII Magnum 1.5L</v>
      </c>
      <c r="R3651" t="str">
        <v>1500ml</v>
      </c>
      <c r="S3651">
        <v>1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</row>
    <row r="3652" spans="11:30" x14ac:dyDescent="0.3">
      <c r="K3652" s="287">
        <v>11</v>
      </c>
      <c r="L3652" t="str">
        <v>27-SPBRA-30008169</v>
      </c>
      <c r="M3652" t="str">
        <v>RC</v>
      </c>
      <c r="N3652" t="str">
        <v>Brandy and Cognac</v>
      </c>
      <c r="O3652" t="str">
        <v>LOUIS XIII</v>
      </c>
      <c r="P3652" t="str">
        <v>RMM</v>
      </c>
      <c r="Q3652" t="str">
        <v>Louis XIII Decanter Jeroboam 3L</v>
      </c>
      <c r="R3652" t="str">
        <v>3000ml</v>
      </c>
      <c r="S3652">
        <v>1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</row>
    <row r="3653" spans="11:30" x14ac:dyDescent="0.3">
      <c r="K3653" s="287">
        <v>11</v>
      </c>
      <c r="L3653" t="str">
        <v>27-SPBRA-60000155</v>
      </c>
      <c r="M3653" t="str">
        <v>RC</v>
      </c>
      <c r="N3653" t="str">
        <v>Brandy and Cognac</v>
      </c>
      <c r="O3653" t="str">
        <v>LOUIS XIII</v>
      </c>
      <c r="P3653" t="str">
        <v>RMM</v>
      </c>
      <c r="Q3653" t="str">
        <v>Louis XIII Mathusalem 6L</v>
      </c>
      <c r="R3653" t="str">
        <v>6000ml</v>
      </c>
      <c r="S3653">
        <v>1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</row>
    <row r="3654" spans="11:30" x14ac:dyDescent="0.3">
      <c r="K3654" s="287">
        <v>11</v>
      </c>
      <c r="L3654" t="str">
        <v>26-SPBRA-07002153</v>
      </c>
      <c r="M3654" t="str">
        <v>RC</v>
      </c>
      <c r="N3654" t="str">
        <v>Brandy and Cognac</v>
      </c>
      <c r="O3654" t="str">
        <v>St Remy</v>
      </c>
      <c r="P3654" t="str">
        <v>RMM</v>
      </c>
      <c r="Q3654" t="str">
        <v>St Remy VSOP</v>
      </c>
      <c r="R3654" t="str">
        <v>700ml</v>
      </c>
      <c r="S3654">
        <v>12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</row>
    <row r="3655" spans="11:30" x14ac:dyDescent="0.3">
      <c r="K3655" s="287">
        <v>11</v>
      </c>
      <c r="L3655" t="str">
        <v>26-SPBRA-07002603</v>
      </c>
      <c r="M3655" t="str">
        <v>RC</v>
      </c>
      <c r="N3655" t="str">
        <v>Brandy and Cognac</v>
      </c>
      <c r="O3655" t="str">
        <v>St Remy</v>
      </c>
      <c r="P3655" t="str">
        <v>RMM</v>
      </c>
      <c r="Q3655" t="str">
        <v>St Remy XO</v>
      </c>
      <c r="R3655" t="str">
        <v>700ml</v>
      </c>
      <c r="S3655">
        <v>12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</row>
    <row r="3656" spans="11:30" x14ac:dyDescent="0.3">
      <c r="K3656" s="287">
        <v>11</v>
      </c>
      <c r="L3656" t="str">
        <v>01-SPVOD-07008530</v>
      </c>
      <c r="M3656" t="str">
        <v>Lucas Bols</v>
      </c>
      <c r="N3656" t="str">
        <v>Vodka</v>
      </c>
      <c r="O3656" t="str">
        <v>Bols Vodka</v>
      </c>
      <c r="P3656" t="str">
        <v>BLV</v>
      </c>
      <c r="Q3656" t="str">
        <v>Bols Vodka 700ml</v>
      </c>
      <c r="R3656" t="str">
        <v>700ml</v>
      </c>
      <c r="S3656">
        <v>12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</row>
    <row r="3657" spans="11:30" x14ac:dyDescent="0.3">
      <c r="K3657" s="287">
        <v>11</v>
      </c>
      <c r="L3657" t="str">
        <v>01-SPVOD-10008547</v>
      </c>
      <c r="M3657" t="str">
        <v>Lucas Bols</v>
      </c>
      <c r="N3657" t="str">
        <v>Vodka</v>
      </c>
      <c r="O3657" t="str">
        <v>Bols Vodka</v>
      </c>
      <c r="P3657" t="str">
        <v>BLV</v>
      </c>
      <c r="Q3657" t="str">
        <v>Bols Vodka 1L</v>
      </c>
      <c r="R3657" t="str">
        <v>1000ml</v>
      </c>
      <c r="S3657">
        <v>6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</row>
    <row r="3658" spans="11:30" x14ac:dyDescent="0.3">
      <c r="K3658" s="287">
        <v>11</v>
      </c>
      <c r="L3658" t="str">
        <v>34-SPVOD-01808261</v>
      </c>
      <c r="M3658" t="str">
        <v>Campari</v>
      </c>
      <c r="N3658" t="str">
        <v>Vodka</v>
      </c>
      <c r="O3658" t="str">
        <v>Skyy</v>
      </c>
      <c r="P3658" t="str">
        <v>SKY</v>
      </c>
      <c r="Q3658" t="str">
        <v>Skyy 180ml</v>
      </c>
      <c r="R3658" t="str">
        <v>180ml</v>
      </c>
      <c r="S3658">
        <v>12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</row>
    <row r="3659" spans="11:30" x14ac:dyDescent="0.3">
      <c r="K3659" s="287">
        <v>11</v>
      </c>
      <c r="L3659" t="str">
        <v>34-SPVOD-07507004</v>
      </c>
      <c r="M3659" t="str">
        <v>Campari</v>
      </c>
      <c r="N3659" t="str">
        <v>Vodka</v>
      </c>
      <c r="O3659" t="str">
        <v>Skyy</v>
      </c>
      <c r="P3659" t="str">
        <v>SKY</v>
      </c>
      <c r="Q3659" t="str">
        <v>Skyy 750ml</v>
      </c>
      <c r="R3659" t="str">
        <v>750ml</v>
      </c>
      <c r="S3659">
        <v>12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</row>
    <row r="3660" spans="11:30" x14ac:dyDescent="0.3">
      <c r="K3660" s="287">
        <v>11</v>
      </c>
      <c r="L3660" t="str">
        <v>34-SPVOD-10001002</v>
      </c>
      <c r="M3660" t="str">
        <v>Campari</v>
      </c>
      <c r="N3660" t="str">
        <v>Vodka</v>
      </c>
      <c r="O3660" t="str">
        <v>Skyy</v>
      </c>
      <c r="P3660" t="str">
        <v>SKY</v>
      </c>
      <c r="Q3660" t="str">
        <v>Skyy 1L</v>
      </c>
      <c r="R3660" t="str">
        <v>1000ml</v>
      </c>
      <c r="S3660">
        <v>12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</row>
    <row r="3661" spans="11:30" x14ac:dyDescent="0.3">
      <c r="K3661" s="287">
        <v>11</v>
      </c>
      <c r="L3661" t="str">
        <v>34-SPVOD-07017004</v>
      </c>
      <c r="M3661" t="str">
        <v>Campari</v>
      </c>
      <c r="N3661" t="str">
        <v>Vodka</v>
      </c>
      <c r="O3661" t="str">
        <v>Skyy</v>
      </c>
      <c r="P3661" t="str">
        <v>SKY</v>
      </c>
      <c r="Q3661" t="str">
        <v>Skyy Neptune</v>
      </c>
      <c r="R3661" t="str">
        <v>700ml</v>
      </c>
      <c r="S3661">
        <v>12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</row>
    <row r="3662" spans="11:30" x14ac:dyDescent="0.3">
      <c r="K3662" s="287">
        <v>11</v>
      </c>
      <c r="L3662" t="str">
        <v>34-SPLIQ-07007012</v>
      </c>
      <c r="M3662" t="str">
        <v>Campari</v>
      </c>
      <c r="N3662" t="str">
        <v>Vodka</v>
      </c>
      <c r="O3662" t="str">
        <v>Skyy</v>
      </c>
      <c r="P3662" t="str">
        <v>SKY</v>
      </c>
      <c r="Q3662" t="str">
        <v>Skyy Citrus</v>
      </c>
      <c r="R3662" t="str">
        <v>700ml</v>
      </c>
      <c r="S3662">
        <v>6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</row>
    <row r="3663" spans="11:30" x14ac:dyDescent="0.3">
      <c r="K3663" s="287">
        <v>11</v>
      </c>
      <c r="L3663" t="str">
        <v>34-SPLIQ-07007036</v>
      </c>
      <c r="M3663" t="str">
        <v>Campari</v>
      </c>
      <c r="N3663" t="str">
        <v>Vodka</v>
      </c>
      <c r="O3663" t="str">
        <v>Skyy</v>
      </c>
      <c r="P3663" t="str">
        <v>SKY</v>
      </c>
      <c r="Q3663" t="str">
        <v>Skyy Raspberry</v>
      </c>
      <c r="R3663" t="str">
        <v>700ml</v>
      </c>
      <c r="S3663">
        <v>6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</row>
    <row r="3664" spans="11:30" x14ac:dyDescent="0.3">
      <c r="K3664" s="287">
        <v>11</v>
      </c>
      <c r="L3664" t="str">
        <v>34-SPLIQ-07007050</v>
      </c>
      <c r="M3664" t="str">
        <v>Campari</v>
      </c>
      <c r="N3664" t="str">
        <v>Vodka</v>
      </c>
      <c r="O3664" t="str">
        <v>Skyy</v>
      </c>
      <c r="P3664" t="str">
        <v>SKY</v>
      </c>
      <c r="Q3664" t="str">
        <v>Skyy Passionfruit</v>
      </c>
      <c r="R3664" t="str">
        <v>700ml</v>
      </c>
      <c r="S3664">
        <v>6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</row>
    <row r="3665" spans="11:30" x14ac:dyDescent="0.3">
      <c r="K3665" s="287">
        <v>11</v>
      </c>
      <c r="L3665" t="str">
        <v>34-SPVOD-07001021</v>
      </c>
      <c r="M3665" t="str">
        <v>Campari</v>
      </c>
      <c r="N3665" t="str">
        <v>Vodka</v>
      </c>
      <c r="O3665" t="str">
        <v>Skyy</v>
      </c>
      <c r="P3665" t="str">
        <v>SKY</v>
      </c>
      <c r="Q3665" t="str">
        <v>Skyy 90 Luxury</v>
      </c>
      <c r="R3665" t="str">
        <v>700ml</v>
      </c>
      <c r="S3665">
        <v>6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</row>
    <row r="3666" spans="11:30" x14ac:dyDescent="0.3">
      <c r="K3666" s="287">
        <v>11</v>
      </c>
      <c r="L3666" t="str">
        <v>65-SPVOD-07507828</v>
      </c>
      <c r="M3666" t="str">
        <v>Proximo</v>
      </c>
      <c r="N3666" t="str">
        <v>Vodka</v>
      </c>
      <c r="O3666" t="str">
        <v>Hangar</v>
      </c>
      <c r="P3666" t="str">
        <v>HG1</v>
      </c>
      <c r="Q3666" t="str">
        <v>Hangar 1 Straight Vodka</v>
      </c>
      <c r="R3666" t="str">
        <v>750ml</v>
      </c>
      <c r="S3666">
        <v>12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</row>
    <row r="3667" spans="11:30" x14ac:dyDescent="0.3">
      <c r="K3667" s="287">
        <v>11</v>
      </c>
      <c r="L3667" t="str">
        <v>65-SPVOD-07507842</v>
      </c>
      <c r="M3667" t="str">
        <v>Proximo</v>
      </c>
      <c r="N3667" t="str">
        <v>Vodka</v>
      </c>
      <c r="O3667" t="str">
        <v>Hangar</v>
      </c>
      <c r="P3667" t="str">
        <v>HG1</v>
      </c>
      <c r="Q3667" t="str">
        <v>Hangar 1 Buddha'S Hand Citron Vodka</v>
      </c>
      <c r="R3667" t="str">
        <v>750ml</v>
      </c>
      <c r="S3667">
        <v>12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</row>
    <row r="3668" spans="11:30" x14ac:dyDescent="0.3">
      <c r="K3668" s="287">
        <v>11</v>
      </c>
      <c r="L3668" t="str">
        <v>65-SPVOD-07507866</v>
      </c>
      <c r="M3668" t="str">
        <v>Proximo</v>
      </c>
      <c r="N3668" t="str">
        <v>Vodka</v>
      </c>
      <c r="O3668" t="str">
        <v>Hangar</v>
      </c>
      <c r="P3668" t="str">
        <v>HG1</v>
      </c>
      <c r="Q3668" t="str">
        <v>Hangar 1 Mandarin Blossom Vodka</v>
      </c>
      <c r="R3668" t="str">
        <v>750ml</v>
      </c>
      <c r="S3668">
        <v>12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</row>
    <row r="3669" spans="11:30" x14ac:dyDescent="0.3">
      <c r="K3669" s="287">
        <v>11</v>
      </c>
      <c r="L3669" t="str">
        <v>65-SPVOD-07507361</v>
      </c>
      <c r="M3669" t="str">
        <v>Proximo</v>
      </c>
      <c r="N3669" t="str">
        <v>Vodka</v>
      </c>
      <c r="O3669" t="str">
        <v>Hangar</v>
      </c>
      <c r="P3669" t="str">
        <v>HG1</v>
      </c>
      <c r="Q3669" t="str">
        <v>Hangar 1 Rose Vodka</v>
      </c>
      <c r="R3669" t="str">
        <v>750ml</v>
      </c>
      <c r="S3669">
        <v>12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</row>
    <row r="3670" spans="11:30" x14ac:dyDescent="0.3">
      <c r="K3670" s="287">
        <v>11</v>
      </c>
      <c r="L3670" t="str">
        <v>48-SPVOD-02000045</v>
      </c>
      <c r="M3670" t="str">
        <v>Independent</v>
      </c>
      <c r="N3670" t="str">
        <v>Vodka</v>
      </c>
      <c r="O3670" t="str">
        <v>Tito's</v>
      </c>
      <c r="P3670" t="str">
        <v>TTO</v>
      </c>
      <c r="Q3670" t="str">
        <v>Tito's Vodka 200ml</v>
      </c>
      <c r="R3670" t="str">
        <v>200ml</v>
      </c>
      <c r="S3670">
        <v>24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</row>
    <row r="3671" spans="11:30" x14ac:dyDescent="0.3">
      <c r="K3671" s="287">
        <v>11</v>
      </c>
      <c r="L3671" t="str">
        <v>48-SPVOD-07500027</v>
      </c>
      <c r="M3671" t="str">
        <v>Independent</v>
      </c>
      <c r="N3671" t="str">
        <v>Vodka</v>
      </c>
      <c r="O3671" t="str">
        <v>Tito's</v>
      </c>
      <c r="P3671" t="str">
        <v>TTO</v>
      </c>
      <c r="Q3671" t="str">
        <v>Tito's Vodka 750ml</v>
      </c>
      <c r="R3671" t="str">
        <v>750ml</v>
      </c>
      <c r="S3671">
        <v>12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</row>
    <row r="3672" spans="11:30" x14ac:dyDescent="0.3">
      <c r="K3672" s="287">
        <v>11</v>
      </c>
      <c r="L3672" t="str">
        <v>48-SPVOD-10000010</v>
      </c>
      <c r="M3672" t="str">
        <v>Independent</v>
      </c>
      <c r="N3672" t="str">
        <v>Vodka</v>
      </c>
      <c r="O3672" t="str">
        <v>Tito's</v>
      </c>
      <c r="P3672" t="str">
        <v>TTO</v>
      </c>
      <c r="Q3672" t="str">
        <v>Tito's Vodka 1L</v>
      </c>
      <c r="R3672" t="str">
        <v>1000ml</v>
      </c>
      <c r="S3672">
        <v>12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</row>
    <row r="3673" spans="11:30" x14ac:dyDescent="0.3">
      <c r="K3673" s="287">
        <v>11</v>
      </c>
      <c r="L3673" t="str">
        <v>48-SPVOD-17500034</v>
      </c>
      <c r="M3673" t="str">
        <v>Independent</v>
      </c>
      <c r="N3673" t="str">
        <v>Vodka</v>
      </c>
      <c r="O3673" t="str">
        <v>Tito's</v>
      </c>
      <c r="P3673" t="str">
        <v>TTO</v>
      </c>
      <c r="Q3673" t="str">
        <v>Tito's Vodka 1.75L</v>
      </c>
      <c r="R3673" t="str">
        <v>1750ml</v>
      </c>
      <c r="S3673">
        <v>6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</row>
    <row r="3674" spans="11:30" x14ac:dyDescent="0.3">
      <c r="K3674" s="287">
        <v>11</v>
      </c>
      <c r="L3674" t="str">
        <v>01-SPGIN-07003727</v>
      </c>
      <c r="M3674" t="str">
        <v>Lucas Bols</v>
      </c>
      <c r="N3674" t="str">
        <v>GIN</v>
      </c>
      <c r="O3674" t="str">
        <v>Bols Gin</v>
      </c>
      <c r="P3674" t="str">
        <v>SVT</v>
      </c>
      <c r="Q3674" t="str">
        <v>Bols Silvertop Dutch</v>
      </c>
      <c r="R3674" t="str">
        <v>700ml</v>
      </c>
      <c r="S3674">
        <v>6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</row>
    <row r="3675" spans="11:30" x14ac:dyDescent="0.3">
      <c r="K3675" s="287">
        <v>11</v>
      </c>
      <c r="L3675" t="str">
        <v>33-SPGIN-07507509</v>
      </c>
      <c r="M3675" t="str">
        <v>Campari</v>
      </c>
      <c r="N3675" t="str">
        <v>GIN</v>
      </c>
      <c r="O3675" t="str">
        <v>Bulldog</v>
      </c>
      <c r="P3675" t="str">
        <v>BUL</v>
      </c>
      <c r="Q3675" t="str">
        <v>Bulldog London Dry 750ml</v>
      </c>
      <c r="R3675" t="str">
        <v>750ml</v>
      </c>
      <c r="S3675">
        <v>6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</row>
    <row r="3676" spans="11:30" x14ac:dyDescent="0.3">
      <c r="K3676" s="287">
        <v>11</v>
      </c>
      <c r="L3676" t="str">
        <v>33-SPGIN-10002048</v>
      </c>
      <c r="M3676" t="str">
        <v>Campari</v>
      </c>
      <c r="N3676" t="str">
        <v>GIN</v>
      </c>
      <c r="O3676" t="str">
        <v>Bulldog</v>
      </c>
      <c r="P3676" t="str">
        <v>BUL</v>
      </c>
      <c r="Q3676" t="str">
        <v>Bulldog London Dry 1L</v>
      </c>
      <c r="R3676" t="str">
        <v>1000ml</v>
      </c>
      <c r="S3676">
        <v>6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</row>
    <row r="3677" spans="11:30" x14ac:dyDescent="0.3">
      <c r="K3677" s="287">
        <v>11</v>
      </c>
      <c r="L3677" t="str">
        <v>59-SPGIN-10000065</v>
      </c>
      <c r="M3677" t="str">
        <v>Campari</v>
      </c>
      <c r="N3677" t="str">
        <v>GIN</v>
      </c>
      <c r="O3677" t="str">
        <v>Bickens</v>
      </c>
      <c r="P3677" t="str">
        <v>BIC</v>
      </c>
      <c r="Q3677" t="str">
        <v>Bickens London Dry Gin</v>
      </c>
      <c r="R3677" t="str">
        <v>1000ml</v>
      </c>
      <c r="S3677">
        <v>6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</row>
    <row r="3678" spans="11:30" x14ac:dyDescent="0.3">
      <c r="K3678" s="287">
        <v>11</v>
      </c>
      <c r="L3678" t="str">
        <v>22-SPGIN-07000693</v>
      </c>
      <c r="M3678" t="str">
        <v>Proximo</v>
      </c>
      <c r="N3678" t="str">
        <v>GIN</v>
      </c>
      <c r="O3678" t="str">
        <v>Boodles</v>
      </c>
      <c r="P3678" t="str">
        <v>BOD</v>
      </c>
      <c r="Q3678" t="str">
        <v>Boodles London Dry</v>
      </c>
      <c r="R3678" t="str">
        <v>700ml</v>
      </c>
      <c r="S3678">
        <v>6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</row>
    <row r="3679" spans="11:30" x14ac:dyDescent="0.3">
      <c r="K3679" s="287">
        <v>11</v>
      </c>
      <c r="L3679" t="str">
        <v>13-SPGIN-07006017</v>
      </c>
      <c r="M3679" t="str">
        <v>TEG</v>
      </c>
      <c r="N3679" t="str">
        <v>GIN</v>
      </c>
      <c r="O3679" t="str">
        <v>No.3 London Dry</v>
      </c>
      <c r="P3679" t="str">
        <v>NO3</v>
      </c>
      <c r="Q3679" t="str">
        <v>No.3 London Dry</v>
      </c>
      <c r="R3679" t="str">
        <v>700ml</v>
      </c>
      <c r="S3679">
        <v>6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</row>
    <row r="3680" spans="11:30" x14ac:dyDescent="0.3">
      <c r="K3680" s="287">
        <v>11</v>
      </c>
      <c r="L3680" t="str">
        <v>03-SPGIN-07006598</v>
      </c>
      <c r="M3680" t="str">
        <v>Lucas Bols</v>
      </c>
      <c r="N3680" t="str">
        <v>GIN</v>
      </c>
      <c r="O3680" t="str">
        <v>Damrak</v>
      </c>
      <c r="P3680" t="str">
        <v>DAM</v>
      </c>
      <c r="Q3680" t="str">
        <v>Damrak Dutch</v>
      </c>
      <c r="R3680" t="str">
        <v>700ml</v>
      </c>
      <c r="S3680">
        <v>6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</row>
    <row r="3681" spans="11:30" x14ac:dyDescent="0.3">
      <c r="K3681" s="287">
        <v>11</v>
      </c>
      <c r="L3681" t="str">
        <v>01-SPGIN-07008005</v>
      </c>
      <c r="M3681" t="str">
        <v>Lucas Bols</v>
      </c>
      <c r="N3681" t="str">
        <v>GIN</v>
      </c>
      <c r="O3681" t="str">
        <v>Bols Gin</v>
      </c>
      <c r="P3681" t="str">
        <v>BLG</v>
      </c>
      <c r="Q3681" t="str">
        <v>Bols Dutch Genever</v>
      </c>
      <c r="R3681" t="str">
        <v>700ml</v>
      </c>
      <c r="S3681">
        <v>6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</row>
    <row r="3682" spans="11:30" x14ac:dyDescent="0.3">
      <c r="K3682" s="287">
        <v>11</v>
      </c>
      <c r="L3682" t="str">
        <v>03-SPGIN-07504125</v>
      </c>
      <c r="M3682" t="str">
        <v>Lucas Bols</v>
      </c>
      <c r="N3682" t="str">
        <v>GIN</v>
      </c>
      <c r="O3682" t="str">
        <v>Henkes</v>
      </c>
      <c r="P3682" t="str">
        <v>HEK</v>
      </c>
      <c r="Q3682" t="str">
        <v>Henkes Gin</v>
      </c>
      <c r="R3682" t="str">
        <v>750ml</v>
      </c>
      <c r="S3682">
        <v>6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</row>
    <row r="3683" spans="11:30" x14ac:dyDescent="0.3">
      <c r="K3683" s="287">
        <v>11</v>
      </c>
      <c r="L3683" t="str">
        <v>29-SPGIN-07000602</v>
      </c>
      <c r="M3683" t="str">
        <v>RC</v>
      </c>
      <c r="N3683" t="str">
        <v>GIN</v>
      </c>
      <c r="O3683" t="str">
        <v>Botanist</v>
      </c>
      <c r="P3683" t="str">
        <v>BOT</v>
      </c>
      <c r="Q3683" t="str">
        <v>The Botanist Islay Scotland</v>
      </c>
      <c r="R3683" t="str">
        <v>700ml</v>
      </c>
      <c r="S3683">
        <v>6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</row>
    <row r="3684" spans="11:30" x14ac:dyDescent="0.3">
      <c r="K3684" s="287">
        <v>11</v>
      </c>
      <c r="L3684" t="str">
        <v>29-SPGIN-07008423</v>
      </c>
      <c r="M3684" t="str">
        <v>RC</v>
      </c>
      <c r="N3684" t="str">
        <v>GIN</v>
      </c>
      <c r="O3684" t="str">
        <v>Botanist</v>
      </c>
      <c r="P3684" t="str">
        <v>BOT</v>
      </c>
      <c r="Q3684" t="str">
        <v>The Botanist Islay Cask Rested Gin</v>
      </c>
      <c r="R3684" t="str">
        <v>700ml</v>
      </c>
      <c r="S3684">
        <v>6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</row>
    <row r="3685" spans="11:30" x14ac:dyDescent="0.3">
      <c r="K3685" s="287">
        <v>11</v>
      </c>
      <c r="L3685" t="str">
        <v>29-SPGIN-07008683</v>
      </c>
      <c r="M3685" t="str">
        <v>RC</v>
      </c>
      <c r="N3685" t="str">
        <v>GIN</v>
      </c>
      <c r="O3685" t="str">
        <v>Botanist</v>
      </c>
      <c r="P3685" t="str">
        <v>BOT</v>
      </c>
      <c r="Q3685" t="str">
        <v>The Botanist Islay Cask Aged Gin</v>
      </c>
      <c r="R3685" t="str">
        <v>700ml</v>
      </c>
      <c r="S3685">
        <v>6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</row>
    <row r="3686" spans="11:30" x14ac:dyDescent="0.3">
      <c r="K3686" s="287">
        <v>11</v>
      </c>
      <c r="L3686" t="str">
        <v>16-SPGIN-07000194</v>
      </c>
      <c r="M3686" t="str">
        <v>Independent</v>
      </c>
      <c r="N3686" t="str">
        <v>GIN</v>
      </c>
      <c r="O3686" t="str">
        <v>Four Pillars</v>
      </c>
      <c r="P3686" t="str">
        <v>FPL</v>
      </c>
      <c r="Q3686" t="str">
        <v>Four Pillars Rare Dry Australian</v>
      </c>
      <c r="R3686" t="str">
        <v>700ml</v>
      </c>
      <c r="S3686">
        <v>6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</row>
    <row r="3687" spans="11:30" x14ac:dyDescent="0.3">
      <c r="K3687" s="287">
        <v>11</v>
      </c>
      <c r="L3687" t="str">
        <v>16-SPGIN-07001741</v>
      </c>
      <c r="M3687" t="str">
        <v>Independent</v>
      </c>
      <c r="N3687" t="str">
        <v>GIN</v>
      </c>
      <c r="O3687" t="str">
        <v>Four Pillars</v>
      </c>
      <c r="P3687" t="str">
        <v>FPL</v>
      </c>
      <c r="Q3687" t="str">
        <v>Four Pillars Fresh Yuzu</v>
      </c>
      <c r="R3687" t="str">
        <v>700ml</v>
      </c>
      <c r="S3687">
        <v>6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</row>
    <row r="3688" spans="11:30" x14ac:dyDescent="0.3">
      <c r="K3688" s="287">
        <v>11</v>
      </c>
      <c r="L3688" t="str">
        <v>16-SPGIN-07000256</v>
      </c>
      <c r="M3688" t="str">
        <v>Independent</v>
      </c>
      <c r="N3688" t="str">
        <v>GIN</v>
      </c>
      <c r="O3688" t="str">
        <v>Four Pillars</v>
      </c>
      <c r="P3688" t="str">
        <v>FPL</v>
      </c>
      <c r="Q3688" t="str">
        <v>Four Pillars Bloody Shiraz Australian</v>
      </c>
      <c r="R3688" t="str">
        <v>700ml</v>
      </c>
      <c r="S3688">
        <v>6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</row>
    <row r="3689" spans="11:30" x14ac:dyDescent="0.3">
      <c r="K3689" s="287">
        <v>11</v>
      </c>
      <c r="L3689" t="str">
        <v>16-SPGIN-07000263</v>
      </c>
      <c r="M3689" t="str">
        <v>Independent</v>
      </c>
      <c r="N3689" t="str">
        <v>GIN</v>
      </c>
      <c r="O3689" t="str">
        <v>Four Pillars</v>
      </c>
      <c r="P3689" t="str">
        <v>FPL</v>
      </c>
      <c r="Q3689" t="str">
        <v>Four Pillars Spiced Negroni Australian</v>
      </c>
      <c r="R3689" t="str">
        <v>700ml</v>
      </c>
      <c r="S3689">
        <v>6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</row>
    <row r="3690" spans="11:30" x14ac:dyDescent="0.3">
      <c r="K3690" s="287">
        <v>11</v>
      </c>
      <c r="L3690" t="str">
        <v>16-SPGIN-07000157</v>
      </c>
      <c r="M3690" t="str">
        <v>Independent</v>
      </c>
      <c r="N3690" t="str">
        <v>GIN</v>
      </c>
      <c r="O3690" t="str">
        <v>Four Pillars</v>
      </c>
      <c r="P3690" t="str">
        <v>FPL</v>
      </c>
      <c r="Q3690" t="str">
        <v>Four Pillars Barrel Aged Australian</v>
      </c>
      <c r="R3690" t="str">
        <v>700ml</v>
      </c>
      <c r="S3690">
        <v>6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</row>
    <row r="3691" spans="11:30" x14ac:dyDescent="0.3">
      <c r="K3691" s="287">
        <v>11</v>
      </c>
      <c r="L3691" t="str">
        <v>16-SPGIN-07000648</v>
      </c>
      <c r="M3691" t="str">
        <v>Independent</v>
      </c>
      <c r="N3691" t="str">
        <v>GIN</v>
      </c>
      <c r="O3691" t="str">
        <v>Four Pillars</v>
      </c>
      <c r="P3691" t="str">
        <v>FPL</v>
      </c>
      <c r="Q3691" t="str">
        <v>Four Pillars Navy Strength Australian</v>
      </c>
      <c r="R3691" t="str">
        <v>700ml</v>
      </c>
      <c r="S3691">
        <v>6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</row>
    <row r="3692" spans="11:30" x14ac:dyDescent="0.3">
      <c r="K3692" s="287">
        <v>11</v>
      </c>
      <c r="L3692" t="str">
        <v>16-SPGIN-07000348</v>
      </c>
      <c r="M3692" t="str">
        <v>Independent</v>
      </c>
      <c r="N3692" t="str">
        <v>GIN</v>
      </c>
      <c r="O3692" t="str">
        <v>Four Pillars</v>
      </c>
      <c r="P3692" t="str">
        <v>FPL</v>
      </c>
      <c r="Q3692" t="str">
        <v>Four Pillars Australian Christmas</v>
      </c>
      <c r="R3692" t="str">
        <v>700ml</v>
      </c>
      <c r="S3692">
        <v>6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</row>
    <row r="3693" spans="11:30" x14ac:dyDescent="0.3">
      <c r="K3693" s="287">
        <v>11</v>
      </c>
      <c r="L3693" t="str">
        <v>67-SPGIN-07007296</v>
      </c>
      <c r="M3693" t="str">
        <v>Independent</v>
      </c>
      <c r="N3693" t="str">
        <v>GIN</v>
      </c>
      <c r="O3693" t="str">
        <v>Lady Trieu</v>
      </c>
      <c r="P3693" t="str">
        <v>LDT</v>
      </c>
      <c r="Q3693" t="str">
        <v>Lady Trieu Contemporary Gin</v>
      </c>
      <c r="R3693" t="str">
        <v>700ml</v>
      </c>
      <c r="S3693">
        <v>6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</row>
    <row r="3694" spans="11:30" x14ac:dyDescent="0.3">
      <c r="K3694" s="287">
        <v>11</v>
      </c>
      <c r="L3694" t="str">
        <v>67-SPGIN-07007265</v>
      </c>
      <c r="M3694" t="str">
        <v>Independent</v>
      </c>
      <c r="N3694" t="str">
        <v>GIN</v>
      </c>
      <c r="O3694" t="str">
        <v>Lady Trieu</v>
      </c>
      <c r="P3694" t="str">
        <v>LDT</v>
      </c>
      <c r="Q3694" t="str">
        <v>Lady Trieu Dalat Flowerbomb Gin</v>
      </c>
      <c r="R3694" t="str">
        <v>700ml</v>
      </c>
      <c r="S3694">
        <v>6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</row>
    <row r="3695" spans="11:30" x14ac:dyDescent="0.3">
      <c r="K3695" s="287">
        <v>11</v>
      </c>
      <c r="L3695" t="str">
        <v>67-SPGIN-07007272</v>
      </c>
      <c r="M3695" t="str">
        <v>Independent</v>
      </c>
      <c r="N3695" t="str">
        <v>GIN</v>
      </c>
      <c r="O3695" t="str">
        <v>Lady Trieu</v>
      </c>
      <c r="P3695" t="str">
        <v>LDT</v>
      </c>
      <c r="Q3695" t="str">
        <v>Lady Trieu Hoi An Spice Road Gin</v>
      </c>
      <c r="R3695" t="str">
        <v>700ml</v>
      </c>
      <c r="S3695">
        <v>6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</row>
    <row r="3696" spans="11:30" x14ac:dyDescent="0.3">
      <c r="K3696" s="287">
        <v>11</v>
      </c>
      <c r="L3696" t="str">
        <v>67-SPGIN-02007163</v>
      </c>
      <c r="M3696" t="str">
        <v>Independent</v>
      </c>
      <c r="N3696" t="str">
        <v>GIN</v>
      </c>
      <c r="O3696" t="str">
        <v>Lady Trieu</v>
      </c>
      <c r="P3696" t="str">
        <v>LDT</v>
      </c>
      <c r="Q3696" t="str">
        <v>Lady Trieu Mekong Delta Dry Gin 200ml</v>
      </c>
      <c r="R3696" t="str">
        <v>200ml</v>
      </c>
      <c r="S3696">
        <v>12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</row>
    <row r="3697" spans="11:30" x14ac:dyDescent="0.3">
      <c r="K3697" s="287">
        <v>11</v>
      </c>
      <c r="L3697" t="str">
        <v>67-SPGIN-07007258</v>
      </c>
      <c r="M3697" t="str">
        <v>Independent</v>
      </c>
      <c r="N3697" t="str">
        <v>GIN</v>
      </c>
      <c r="O3697" t="str">
        <v>Lady Trieu</v>
      </c>
      <c r="P3697" t="str">
        <v>LDT</v>
      </c>
      <c r="Q3697" t="str">
        <v>Lady Trieu Mekong Delta Dry Gin</v>
      </c>
      <c r="R3697" t="str">
        <v>700ml</v>
      </c>
      <c r="S3697">
        <v>6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</row>
    <row r="3698" spans="11:30" x14ac:dyDescent="0.3">
      <c r="K3698" s="287">
        <v>11</v>
      </c>
      <c r="L3698" t="str">
        <v>67-SPGIN-07007289</v>
      </c>
      <c r="M3698" t="str">
        <v>Independent</v>
      </c>
      <c r="N3698" t="str">
        <v>GIN</v>
      </c>
      <c r="O3698" t="str">
        <v>Lady Trieu</v>
      </c>
      <c r="P3698" t="str">
        <v>LDT</v>
      </c>
      <c r="Q3698" t="str">
        <v>Lady Trieu Sapa Citrus Tea Gin</v>
      </c>
      <c r="R3698" t="str">
        <v>700ml</v>
      </c>
      <c r="S3698">
        <v>6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</row>
    <row r="3699" spans="11:30" x14ac:dyDescent="0.3">
      <c r="K3699" s="287">
        <v>11</v>
      </c>
      <c r="L3699" t="str">
        <v>67-SPGIN-07007248</v>
      </c>
      <c r="M3699" t="str">
        <v>Independent</v>
      </c>
      <c r="N3699" t="str">
        <v>GIN</v>
      </c>
      <c r="O3699" t="str">
        <v>Lady Trieu</v>
      </c>
      <c r="P3699" t="str">
        <v>LDT</v>
      </c>
      <c r="Q3699" t="str">
        <v>Lady Trieu King Orange Gin</v>
      </c>
      <c r="R3699" t="str">
        <v>700ml</v>
      </c>
      <c r="S3699">
        <v>6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</row>
    <row r="3700" spans="11:30" x14ac:dyDescent="0.3">
      <c r="K3700" s="287">
        <v>11</v>
      </c>
      <c r="L3700" t="str">
        <v>49-SPMEZ-07501154</v>
      </c>
      <c r="M3700" t="str">
        <v>Proximo</v>
      </c>
      <c r="N3700" t="str">
        <v>Mezcal</v>
      </c>
      <c r="O3700" t="str">
        <v>400 Conejos</v>
      </c>
      <c r="P3700" t="str">
        <v>400</v>
      </c>
      <c r="Q3700" t="str">
        <v>400 Conejos Mezcal</v>
      </c>
      <c r="R3700" t="str">
        <v>750ml</v>
      </c>
      <c r="S3700">
        <v>6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</row>
    <row r="3701" spans="11:30" x14ac:dyDescent="0.3">
      <c r="K3701" s="287">
        <v>11</v>
      </c>
      <c r="L3701" t="str">
        <v>49-SPMEZ-07502090</v>
      </c>
      <c r="M3701" t="str">
        <v>Proximo</v>
      </c>
      <c r="N3701" t="str">
        <v>Mezcal</v>
      </c>
      <c r="O3701" t="str">
        <v>Creyente</v>
      </c>
      <c r="P3701" t="str">
        <v>CYT</v>
      </c>
      <c r="Q3701" t="str">
        <v>Creyente Mezcal</v>
      </c>
      <c r="R3701" t="str">
        <v>750ml</v>
      </c>
      <c r="S3701">
        <v>6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</row>
    <row r="3702" spans="11:30" x14ac:dyDescent="0.3">
      <c r="K3702" s="287">
        <v>11</v>
      </c>
      <c r="L3702" t="str">
        <v>72-SPTEQ-07001004</v>
      </c>
      <c r="M3702" t="str">
        <v>Proximo</v>
      </c>
      <c r="N3702" t="str">
        <v>Tequila</v>
      </c>
      <c r="O3702" t="str">
        <v>Gran Centenario</v>
      </c>
      <c r="P3702" t="str">
        <v>GCN</v>
      </c>
      <c r="Q3702" t="str">
        <v>Gran Centenario Plata Tequila</v>
      </c>
      <c r="R3702" t="str">
        <v>700ml</v>
      </c>
      <c r="S3702">
        <v>6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</row>
    <row r="3703" spans="11:30" x14ac:dyDescent="0.3">
      <c r="K3703" s="287">
        <v>11</v>
      </c>
      <c r="L3703" t="str">
        <v>72-SPTEQ-07001001</v>
      </c>
      <c r="M3703" t="str">
        <v>Proximo</v>
      </c>
      <c r="N3703" t="str">
        <v>Tequila</v>
      </c>
      <c r="O3703" t="str">
        <v>Gran Centenario</v>
      </c>
      <c r="P3703" t="str">
        <v>GCN</v>
      </c>
      <c r="Q3703" t="str">
        <v>Gran Centenario Reposado Tequila</v>
      </c>
      <c r="R3703" t="str">
        <v>700ml</v>
      </c>
      <c r="S3703">
        <v>6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</row>
    <row r="3704" spans="11:30" x14ac:dyDescent="0.3">
      <c r="K3704" s="287">
        <v>11</v>
      </c>
      <c r="L3704" t="str">
        <v>72-SPTEQ-07001011</v>
      </c>
      <c r="M3704" t="str">
        <v>Proximo</v>
      </c>
      <c r="N3704" t="str">
        <v>Tequila</v>
      </c>
      <c r="O3704" t="str">
        <v>Gran Centenario</v>
      </c>
      <c r="P3704" t="str">
        <v>GCN</v>
      </c>
      <c r="Q3704" t="str">
        <v>Gran Centenario Anejo Tequila</v>
      </c>
      <c r="R3704" t="str">
        <v>700ml</v>
      </c>
      <c r="S3704">
        <v>6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</row>
    <row r="3705" spans="11:30" x14ac:dyDescent="0.3">
      <c r="K3705" s="287">
        <v>11</v>
      </c>
      <c r="L3705" t="str">
        <v>72-SPTEQ-07507409</v>
      </c>
      <c r="M3705" t="str">
        <v>Proximo</v>
      </c>
      <c r="N3705" t="str">
        <v>Tequila</v>
      </c>
      <c r="O3705" t="str">
        <v>Gran Centenario</v>
      </c>
      <c r="P3705" t="str">
        <v>GCN</v>
      </c>
      <c r="Q3705" t="str">
        <v>Gran Centenario Leyenda Extra Anejo Tequila</v>
      </c>
      <c r="R3705" t="str">
        <v>750ml</v>
      </c>
      <c r="S3705">
        <v>3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</row>
    <row r="3706" spans="11:30" x14ac:dyDescent="0.3">
      <c r="K3706" s="287">
        <v>11</v>
      </c>
      <c r="L3706" t="str">
        <v>73-SPTEQ-07500217</v>
      </c>
      <c r="M3706" t="str">
        <v>Proximo</v>
      </c>
      <c r="N3706" t="str">
        <v>Tequila</v>
      </c>
      <c r="O3706" t="str">
        <v>Maestro Dobel</v>
      </c>
      <c r="P3706" t="str">
        <v>MTD</v>
      </c>
      <c r="Q3706" t="str">
        <v>Maestro Dobel Silver Tequila</v>
      </c>
      <c r="R3706" t="str">
        <v>750ml</v>
      </c>
      <c r="S3706">
        <v>6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</row>
    <row r="3707" spans="11:30" x14ac:dyDescent="0.3">
      <c r="K3707" s="287">
        <v>11</v>
      </c>
      <c r="L3707" t="str">
        <v>73-SPTEQ-07500248</v>
      </c>
      <c r="M3707" t="str">
        <v>Proximo</v>
      </c>
      <c r="N3707" t="str">
        <v>Tequila</v>
      </c>
      <c r="O3707" t="str">
        <v>Maestro Dobel</v>
      </c>
      <c r="P3707" t="str">
        <v>MTD</v>
      </c>
      <c r="Q3707" t="str">
        <v>Maestro Dobel Diamante Tequila</v>
      </c>
      <c r="R3707" t="str">
        <v>750ml</v>
      </c>
      <c r="S3707">
        <v>6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</row>
    <row r="3708" spans="11:30" x14ac:dyDescent="0.3">
      <c r="K3708" s="287">
        <v>11</v>
      </c>
      <c r="L3708" t="str">
        <v>73-SPTEQ-07500224</v>
      </c>
      <c r="M3708" t="str">
        <v>Proximo</v>
      </c>
      <c r="N3708" t="str">
        <v>Tequila</v>
      </c>
      <c r="O3708" t="str">
        <v>Maestro Dobel</v>
      </c>
      <c r="P3708" t="str">
        <v>MTD</v>
      </c>
      <c r="Q3708" t="str">
        <v>Maestro Dobel Reposado Tequila</v>
      </c>
      <c r="R3708" t="str">
        <v>750ml</v>
      </c>
      <c r="S3708">
        <v>6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</row>
    <row r="3709" spans="11:30" x14ac:dyDescent="0.3">
      <c r="K3709" s="287">
        <v>11</v>
      </c>
      <c r="L3709" t="str">
        <v>73-SPTEQ-07500231</v>
      </c>
      <c r="M3709" t="str">
        <v>Proximo</v>
      </c>
      <c r="N3709" t="str">
        <v>Tequila</v>
      </c>
      <c r="O3709" t="str">
        <v>Maestro Dobel</v>
      </c>
      <c r="P3709" t="str">
        <v>MTD</v>
      </c>
      <c r="Q3709" t="str">
        <v>Maestro Dobel Anejo Tequila</v>
      </c>
      <c r="R3709" t="str">
        <v>750ml</v>
      </c>
      <c r="S3709">
        <v>6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</row>
    <row r="3710" spans="11:30" x14ac:dyDescent="0.3">
      <c r="K3710" s="287">
        <v>11</v>
      </c>
      <c r="L3710" t="str">
        <v>73-SPTEQ-07500255</v>
      </c>
      <c r="M3710" t="str">
        <v>Proximo</v>
      </c>
      <c r="N3710" t="str">
        <v>Tequila</v>
      </c>
      <c r="O3710" t="str">
        <v>Maestro Dobel</v>
      </c>
      <c r="P3710" t="str">
        <v>MTD</v>
      </c>
      <c r="Q3710" t="str">
        <v>Maestro Dobel Humito Smoked Silver Tequila</v>
      </c>
      <c r="R3710" t="str">
        <v>750ml</v>
      </c>
      <c r="S3710">
        <v>6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</row>
    <row r="3711" spans="11:30" x14ac:dyDescent="0.3">
      <c r="K3711" s="287">
        <v>11</v>
      </c>
      <c r="L3711" t="str">
        <v>73-SPTEQ-07507591</v>
      </c>
      <c r="M3711" t="str">
        <v>Proximo</v>
      </c>
      <c r="N3711" t="str">
        <v>Tequila</v>
      </c>
      <c r="O3711" t="str">
        <v>Maestro Dobel</v>
      </c>
      <c r="P3711" t="str">
        <v>MTD</v>
      </c>
      <c r="Q3711" t="str">
        <v>Maestro Dobel 50 Cristalino</v>
      </c>
      <c r="R3711" t="str">
        <v>750ml</v>
      </c>
      <c r="S3711">
        <v>3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</row>
    <row r="3712" spans="11:30" x14ac:dyDescent="0.3">
      <c r="K3712" s="287">
        <v>11</v>
      </c>
      <c r="L3712" t="str">
        <v>19-SPTEQ-07503234</v>
      </c>
      <c r="M3712" t="str">
        <v>Proximo</v>
      </c>
      <c r="N3712" t="str">
        <v>Tequila</v>
      </c>
      <c r="O3712" t="str">
        <v>1800</v>
      </c>
      <c r="P3712" t="str">
        <v>18T</v>
      </c>
      <c r="Q3712" t="str">
        <v>1800 Tequila Silver</v>
      </c>
      <c r="R3712" t="str">
        <v>750ml</v>
      </c>
      <c r="S3712">
        <v>12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</row>
    <row r="3713" spans="11:30" x14ac:dyDescent="0.3">
      <c r="K3713" s="287">
        <v>11</v>
      </c>
      <c r="L3713" t="str">
        <v>19-SPTEQ-07500196</v>
      </c>
      <c r="M3713" t="str">
        <v>Proximo</v>
      </c>
      <c r="N3713" t="str">
        <v>Tequila</v>
      </c>
      <c r="O3713" t="str">
        <v>1800</v>
      </c>
      <c r="P3713" t="str">
        <v>18T</v>
      </c>
      <c r="Q3713" t="str">
        <v>1800 Tequila Reposado</v>
      </c>
      <c r="R3713" t="str">
        <v>750ml</v>
      </c>
      <c r="S3713">
        <v>12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</row>
    <row r="3714" spans="11:30" x14ac:dyDescent="0.3">
      <c r="K3714" s="287">
        <v>11</v>
      </c>
      <c r="L3714" t="str">
        <v>19-SPTEQ-07500379</v>
      </c>
      <c r="M3714" t="str">
        <v>Proximo</v>
      </c>
      <c r="N3714" t="str">
        <v>Tequila</v>
      </c>
      <c r="O3714" t="str">
        <v>1800</v>
      </c>
      <c r="P3714" t="str">
        <v>18T</v>
      </c>
      <c r="Q3714" t="str">
        <v>1800 Tequila Coconut</v>
      </c>
      <c r="R3714" t="str">
        <v>750ml</v>
      </c>
      <c r="S3714">
        <v>12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</row>
    <row r="3715" spans="11:30" x14ac:dyDescent="0.3">
      <c r="K3715" s="287">
        <v>11</v>
      </c>
      <c r="L3715" t="str">
        <v>19-SPTEQ-07500205</v>
      </c>
      <c r="M3715" t="str">
        <v>Proximo</v>
      </c>
      <c r="N3715" t="str">
        <v>Tequila</v>
      </c>
      <c r="O3715" t="str">
        <v>1800</v>
      </c>
      <c r="P3715" t="str">
        <v>18T</v>
      </c>
      <c r="Q3715" t="str">
        <v>1800 Tequila Anejo</v>
      </c>
      <c r="R3715" t="str">
        <v>750ml</v>
      </c>
      <c r="S3715">
        <v>6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</row>
    <row r="3716" spans="11:30" x14ac:dyDescent="0.3">
      <c r="K3716" s="287">
        <v>11</v>
      </c>
      <c r="L3716" t="str">
        <v>19-SPTEQ-07506466</v>
      </c>
      <c r="M3716" t="str">
        <v>Proximo</v>
      </c>
      <c r="N3716" t="str">
        <v>Tequila</v>
      </c>
      <c r="O3716" t="str">
        <v>1800</v>
      </c>
      <c r="P3716" t="str">
        <v>18T</v>
      </c>
      <c r="Q3716" t="str">
        <v>1800 Tequila Cristalino</v>
      </c>
      <c r="R3716" t="str">
        <v>750ml</v>
      </c>
      <c r="S3716">
        <v>6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</row>
    <row r="3717" spans="11:30" x14ac:dyDescent="0.3">
      <c r="K3717" s="287">
        <v>11</v>
      </c>
      <c r="L3717" t="str">
        <v>19-SPTEQ-07500462</v>
      </c>
      <c r="M3717" t="str">
        <v>Proximo</v>
      </c>
      <c r="N3717" t="str">
        <v>Tequila</v>
      </c>
      <c r="O3717" t="str">
        <v>1800</v>
      </c>
      <c r="P3717" t="str">
        <v>18T</v>
      </c>
      <c r="Q3717" t="str">
        <v>1800 Tequila Milenio</v>
      </c>
      <c r="R3717" t="str">
        <v>700ml</v>
      </c>
      <c r="S3717">
        <v>3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</row>
    <row r="3718" spans="11:30" x14ac:dyDescent="0.3">
      <c r="K3718" s="287">
        <v>11</v>
      </c>
      <c r="L3718" t="str">
        <v>19-SPTEQ-07503891</v>
      </c>
      <c r="M3718" t="str">
        <v>Proximo</v>
      </c>
      <c r="N3718" t="str">
        <v>Tequila</v>
      </c>
      <c r="O3718" t="str">
        <v>1800</v>
      </c>
      <c r="P3718" t="str">
        <v>18T</v>
      </c>
      <c r="Q3718" t="str">
        <v>1800 Tequila Guachimonton Anejo</v>
      </c>
      <c r="R3718" t="str">
        <v>750ml</v>
      </c>
      <c r="S3718">
        <v>3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</row>
    <row r="3719" spans="11:30" x14ac:dyDescent="0.3">
      <c r="K3719" s="287">
        <v>11</v>
      </c>
      <c r="L3719" t="str">
        <v>20-SPTEQ-07000830</v>
      </c>
      <c r="M3719" t="str">
        <v>Proximo</v>
      </c>
      <c r="N3719" t="str">
        <v>Tequila</v>
      </c>
      <c r="O3719" t="str">
        <v>Jose Cuervo</v>
      </c>
      <c r="P3719" t="str">
        <v>JOC</v>
      </c>
      <c r="Q3719" t="str">
        <v>Jose Cuervo Platino</v>
      </c>
      <c r="R3719" t="str">
        <v>700ml</v>
      </c>
      <c r="S3719">
        <v>6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</row>
    <row r="3720" spans="11:30" x14ac:dyDescent="0.3">
      <c r="K3720" s="287">
        <v>11</v>
      </c>
      <c r="L3720" t="str">
        <v>20-SPTEQ-07501478</v>
      </c>
      <c r="M3720" t="str">
        <v>Proximo</v>
      </c>
      <c r="N3720" t="str">
        <v>Tequila</v>
      </c>
      <c r="O3720" t="str">
        <v>Jose Cuervo</v>
      </c>
      <c r="P3720" t="str">
        <v>JOC</v>
      </c>
      <c r="Q3720" t="str">
        <v>Jose Cuervo Reserva De La Familia Platino</v>
      </c>
      <c r="R3720" t="str">
        <v>750ml</v>
      </c>
      <c r="S3720">
        <v>3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</row>
    <row r="3721" spans="11:30" x14ac:dyDescent="0.3">
      <c r="K3721" s="287">
        <v>11</v>
      </c>
      <c r="L3721" t="str">
        <v>20-SPTEQ-07501452</v>
      </c>
      <c r="M3721" t="str">
        <v>Proximo</v>
      </c>
      <c r="N3721" t="str">
        <v>Tequila</v>
      </c>
      <c r="O3721" t="str">
        <v>Jose Cuervo</v>
      </c>
      <c r="P3721" t="str">
        <v>JOC</v>
      </c>
      <c r="Q3721" t="str">
        <v>Jose Cuervo Reserva De La Familia Extra Anejo Tequila</v>
      </c>
      <c r="R3721" t="str">
        <v>750ml</v>
      </c>
      <c r="S3721">
        <v>3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</row>
    <row r="3722" spans="11:30" x14ac:dyDescent="0.3">
      <c r="K3722" s="287">
        <v>11</v>
      </c>
      <c r="L3722" t="str">
        <v>20-SPTEQ-07002216</v>
      </c>
      <c r="M3722" t="str">
        <v>Proximo</v>
      </c>
      <c r="N3722" t="str">
        <v>Tequila</v>
      </c>
      <c r="O3722" t="str">
        <v>Jose Cuervo</v>
      </c>
      <c r="P3722" t="str">
        <v>JOC</v>
      </c>
      <c r="Q3722" t="str">
        <v>Jose Cuervo Tradicional Reposado</v>
      </c>
      <c r="R3722" t="str">
        <v>700ml</v>
      </c>
      <c r="S3722">
        <v>6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</row>
    <row r="3723" spans="11:30" x14ac:dyDescent="0.3">
      <c r="K3723" s="287">
        <v>11</v>
      </c>
      <c r="L3723" t="str">
        <v>20-SPTEQ-07002230</v>
      </c>
      <c r="M3723" t="str">
        <v>Proximo</v>
      </c>
      <c r="N3723" t="str">
        <v>Tequila</v>
      </c>
      <c r="O3723" t="str">
        <v>Jose Cuervo</v>
      </c>
      <c r="P3723" t="str">
        <v>JOC</v>
      </c>
      <c r="Q3723" t="str">
        <v>Jose Cuervo Tradicional Silver</v>
      </c>
      <c r="R3723" t="str">
        <v>700ml</v>
      </c>
      <c r="S3723">
        <v>6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</row>
    <row r="3724" spans="11:30" x14ac:dyDescent="0.3">
      <c r="K3724" s="287">
        <v>11</v>
      </c>
      <c r="L3724" t="str">
        <v>20-SPTEQ-07002135</v>
      </c>
      <c r="M3724" t="str">
        <v>Proximo</v>
      </c>
      <c r="N3724" t="str">
        <v>Tequila</v>
      </c>
      <c r="O3724" t="str">
        <v>Jose Cuervo</v>
      </c>
      <c r="P3724" t="str">
        <v>JOC</v>
      </c>
      <c r="Q3724" t="str">
        <v>Jose Cuervo Especial Reposado</v>
      </c>
      <c r="R3724" t="str">
        <v>700ml</v>
      </c>
      <c r="S3724">
        <v>12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</row>
    <row r="3725" spans="11:30" x14ac:dyDescent="0.3">
      <c r="K3725" s="287">
        <v>11</v>
      </c>
      <c r="L3725" t="str">
        <v>20-SPTEQ-07002302</v>
      </c>
      <c r="M3725" t="str">
        <v>Proximo</v>
      </c>
      <c r="N3725" t="str">
        <v>Tequila</v>
      </c>
      <c r="O3725" t="str">
        <v>Jose Cuervo</v>
      </c>
      <c r="P3725" t="str">
        <v>JOC</v>
      </c>
      <c r="Q3725" t="str">
        <v>Jose Cuervo Especial Silver</v>
      </c>
      <c r="R3725" t="str">
        <v>700ml</v>
      </c>
      <c r="S3725">
        <v>12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</row>
    <row r="3726" spans="11:30" x14ac:dyDescent="0.3">
      <c r="K3726" s="287">
        <v>11</v>
      </c>
      <c r="L3726" t="str">
        <v>20-SPTEQ-07502135</v>
      </c>
      <c r="M3726" t="str">
        <v>Proximo</v>
      </c>
      <c r="N3726" t="str">
        <v>Tequila</v>
      </c>
      <c r="O3726" t="str">
        <v>Jose Cuervo</v>
      </c>
      <c r="P3726" t="str">
        <v>JOC</v>
      </c>
      <c r="Q3726" t="str">
        <v>Jose Cuervo Especial Reposado Limited Edition 2022</v>
      </c>
      <c r="R3726" t="str">
        <v>750ml</v>
      </c>
      <c r="S3726">
        <v>12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</row>
    <row r="3727" spans="11:30" x14ac:dyDescent="0.3">
      <c r="K3727" s="287">
        <v>11</v>
      </c>
      <c r="L3727" t="str">
        <v>20-SPTEQ-07500103</v>
      </c>
      <c r="M3727" t="str">
        <v>Proximo</v>
      </c>
      <c r="N3727" t="str">
        <v>Tequila</v>
      </c>
      <c r="O3727" t="str">
        <v>Jose Cuervo</v>
      </c>
      <c r="P3727" t="str">
        <v>JOC</v>
      </c>
      <c r="Q3727" t="str">
        <v>Jose Cuervo Especial Reposado Limited Edition 2023</v>
      </c>
      <c r="R3727" t="str">
        <v>750ml</v>
      </c>
      <c r="S3727">
        <v>12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</row>
    <row r="3728" spans="11:30" x14ac:dyDescent="0.3">
      <c r="K3728" s="287">
        <v>11</v>
      </c>
      <c r="L3728" t="str">
        <v>20-24REP-07500109</v>
      </c>
      <c r="M3728" t="str">
        <v>Proximo</v>
      </c>
      <c r="N3728" t="str">
        <v>Tequila</v>
      </c>
      <c r="O3728" t="str">
        <v>Jose Cuervo</v>
      </c>
      <c r="P3728" t="str">
        <v>JOC</v>
      </c>
      <c r="Q3728" t="str">
        <v>Jose Cuervo Especial Reposado Limited Edition 2024</v>
      </c>
      <c r="R3728" t="str">
        <v>750ml</v>
      </c>
      <c r="S3728">
        <v>12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</row>
    <row r="3729" spans="11:30" x14ac:dyDescent="0.3">
      <c r="K3729" s="287">
        <v>11</v>
      </c>
      <c r="L3729" t="str">
        <v>20-25REP-07001301</v>
      </c>
      <c r="M3729" t="str">
        <v>Proximo</v>
      </c>
      <c r="N3729" t="str">
        <v>Tequila</v>
      </c>
      <c r="O3729" t="str">
        <v>Jose Cuervo</v>
      </c>
      <c r="P3729" t="str">
        <v>JOC</v>
      </c>
      <c r="Q3729" t="str">
        <v>Jose Cuervo Especial Reposado Limited Edition 2025</v>
      </c>
      <c r="R3729" t="str">
        <v>700ml</v>
      </c>
      <c r="S3729">
        <v>12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</row>
    <row r="3730" spans="11:30" x14ac:dyDescent="0.3">
      <c r="K3730" s="287">
        <v>11</v>
      </c>
      <c r="L3730" t="str">
        <v>20-24SIL-07502322</v>
      </c>
      <c r="M3730" t="str">
        <v>Proximo</v>
      </c>
      <c r="N3730" t="str">
        <v>Tequila</v>
      </c>
      <c r="O3730" t="str">
        <v>Jose Cuervo</v>
      </c>
      <c r="P3730" t="str">
        <v>JOC</v>
      </c>
      <c r="Q3730" t="str">
        <v>Jose Cuervo Especial Silver Limited Edition 2024</v>
      </c>
      <c r="R3730" t="str">
        <v>750ml</v>
      </c>
      <c r="S3730">
        <v>12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</row>
    <row r="3731" spans="11:30" x14ac:dyDescent="0.3">
      <c r="K3731" s="287">
        <v>11</v>
      </c>
      <c r="L3731" t="str">
        <v>20-25SIL-07001318</v>
      </c>
      <c r="M3731" t="str">
        <v>Proximo</v>
      </c>
      <c r="N3731" t="str">
        <v>Tequila</v>
      </c>
      <c r="O3731" t="str">
        <v>Jose Cuervo</v>
      </c>
      <c r="P3731" t="str">
        <v>JOC</v>
      </c>
      <c r="Q3731" t="str">
        <v>Jose Cuervo Especial Silver Limited Edition 2025</v>
      </c>
      <c r="R3731" t="str">
        <v>700ml</v>
      </c>
      <c r="S3731">
        <v>12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</row>
    <row r="3732" spans="11:30" x14ac:dyDescent="0.3">
      <c r="K3732" s="287">
        <v>11</v>
      </c>
      <c r="L3732" t="str">
        <v>20-SPTEQ-07502302</v>
      </c>
      <c r="M3732" t="str">
        <v>Proximo</v>
      </c>
      <c r="N3732" t="str">
        <v>Tequila</v>
      </c>
      <c r="O3732" t="str">
        <v>Jose Cuervo</v>
      </c>
      <c r="P3732" t="str">
        <v>JOC</v>
      </c>
      <c r="Q3732" t="str">
        <v>Jose Cuervo Especial Plata Limited Edition</v>
      </c>
      <c r="R3732" t="str">
        <v>750ml</v>
      </c>
      <c r="S3732">
        <v>12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</row>
    <row r="3733" spans="11:30" x14ac:dyDescent="0.3">
      <c r="K3733" s="287">
        <v>11</v>
      </c>
      <c r="L3733" t="str">
        <v>25-SPLIQ-03502608</v>
      </c>
      <c r="M3733" t="str">
        <v>RC</v>
      </c>
      <c r="N3733" t="str">
        <v>Liqueur</v>
      </c>
      <c r="O3733" t="str">
        <v>Cointreau</v>
      </c>
      <c r="P3733" t="str">
        <v>COT</v>
      </c>
      <c r="Q3733" t="str">
        <v>Cointreau 350ml</v>
      </c>
      <c r="R3733" t="str">
        <v>350ml</v>
      </c>
      <c r="S3733">
        <v>24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</row>
    <row r="3734" spans="11:30" x14ac:dyDescent="0.3">
      <c r="K3734" s="287">
        <v>11</v>
      </c>
      <c r="L3734" t="str">
        <v>25-SPLIQ-07004200</v>
      </c>
      <c r="M3734" t="str">
        <v>RC</v>
      </c>
      <c r="N3734" t="str">
        <v>Liqueur</v>
      </c>
      <c r="O3734" t="str">
        <v>Cointreau</v>
      </c>
      <c r="P3734" t="str">
        <v>COT</v>
      </c>
      <c r="Q3734" t="str">
        <v>Cointreau 700ml</v>
      </c>
      <c r="R3734" t="str">
        <v>700ml</v>
      </c>
      <c r="S3734">
        <v>12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</row>
    <row r="3735" spans="11:30" x14ac:dyDescent="0.3">
      <c r="K3735" s="287">
        <v>11</v>
      </c>
      <c r="L3735" t="str">
        <v>02-SPLIQ-05001661</v>
      </c>
      <c r="M3735" t="str">
        <v>Lucas Bols</v>
      </c>
      <c r="N3735" t="str">
        <v>Liqueur</v>
      </c>
      <c r="O3735" t="str">
        <v>Galliano Espresso</v>
      </c>
      <c r="P3735" t="str">
        <v>GAL</v>
      </c>
      <c r="Q3735" t="str">
        <v>Galliano Espresso Liqueur 500ml</v>
      </c>
      <c r="R3735" t="str">
        <v>500ml</v>
      </c>
      <c r="S3735">
        <v>6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</row>
    <row r="3736" spans="11:30" x14ac:dyDescent="0.3">
      <c r="K3736" s="287">
        <v>11</v>
      </c>
      <c r="L3736" t="str">
        <v>02-SPLIQ-05009501</v>
      </c>
      <c r="M3736" t="str">
        <v>Lucas Bols</v>
      </c>
      <c r="N3736" t="str">
        <v>Liqueur</v>
      </c>
      <c r="O3736" t="str">
        <v>Galliano Vanilla</v>
      </c>
      <c r="P3736" t="str">
        <v>GAL</v>
      </c>
      <c r="Q3736" t="str">
        <v>Galliano Vanilla Liqueur 500ml</v>
      </c>
      <c r="R3736" t="str">
        <v>500ml</v>
      </c>
      <c r="S3736">
        <v>6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</row>
    <row r="3737" spans="11:30" x14ac:dyDescent="0.3">
      <c r="K3737" s="287">
        <v>11</v>
      </c>
      <c r="L3737" t="str">
        <v>02-SPLIQ-07009594</v>
      </c>
      <c r="M3737" t="str">
        <v>Lucas Bols</v>
      </c>
      <c r="N3737" t="str">
        <v>Liqueur</v>
      </c>
      <c r="O3737" t="str">
        <v>Galliano Vanilla</v>
      </c>
      <c r="P3737" t="str">
        <v>GAL</v>
      </c>
      <c r="Q3737" t="str">
        <v>Galliano Vanilla Liqueur 700ml</v>
      </c>
      <c r="R3737" t="str">
        <v>700ml</v>
      </c>
      <c r="S3737">
        <v>6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</row>
    <row r="3738" spans="11:30" x14ac:dyDescent="0.3">
      <c r="K3738" s="287">
        <v>11</v>
      </c>
      <c r="L3738" t="str">
        <v>09-SPLIQ-07009136</v>
      </c>
      <c r="M3738" t="str">
        <v>Lucas Bols</v>
      </c>
      <c r="N3738" t="str">
        <v>Liqueur</v>
      </c>
      <c r="O3738" t="str">
        <v>Vaccari Sambuca</v>
      </c>
      <c r="P3738" t="str">
        <v>VAC</v>
      </c>
      <c r="Q3738" t="str">
        <v>Vaccari Sambuca</v>
      </c>
      <c r="R3738" t="str">
        <v>700ml</v>
      </c>
      <c r="S3738">
        <v>6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</row>
    <row r="3739" spans="11:30" x14ac:dyDescent="0.3">
      <c r="K3739" s="287">
        <v>11</v>
      </c>
      <c r="L3739" t="str">
        <v>44-SPLIQ-07000397</v>
      </c>
      <c r="M3739" t="str">
        <v>Campari</v>
      </c>
      <c r="N3739" t="str">
        <v>Liqueur</v>
      </c>
      <c r="O3739" t="str">
        <v>Frangelico</v>
      </c>
      <c r="P3739" t="str">
        <v>FRG</v>
      </c>
      <c r="Q3739" t="str">
        <v>Frangelico</v>
      </c>
      <c r="R3739" t="str">
        <v>700ml</v>
      </c>
      <c r="S3739">
        <v>12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</row>
    <row r="3740" spans="11:30" x14ac:dyDescent="0.3">
      <c r="K3740" s="287">
        <v>11</v>
      </c>
      <c r="L3740" t="str">
        <v>09-SPLIQ-07001757</v>
      </c>
      <c r="M3740" t="str">
        <v>Lucas Bols</v>
      </c>
      <c r="N3740" t="str">
        <v>Liqueur</v>
      </c>
      <c r="O3740" t="str">
        <v>Passoa</v>
      </c>
      <c r="P3740" t="str">
        <v>PSO</v>
      </c>
      <c r="Q3740" t="str">
        <v>Passoa Liqueur</v>
      </c>
      <c r="R3740" t="str">
        <v>700ml</v>
      </c>
      <c r="S3740">
        <v>6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</row>
    <row r="3741" spans="11:30" x14ac:dyDescent="0.3">
      <c r="K3741" s="287">
        <v>11</v>
      </c>
      <c r="L3741" t="str">
        <v>68-SPLIQ-10002002</v>
      </c>
      <c r="M3741" t="str">
        <v>Campari</v>
      </c>
      <c r="N3741" t="str">
        <v>Liqueur</v>
      </c>
      <c r="O3741" t="str">
        <v>X-Rated</v>
      </c>
      <c r="P3741" t="str">
        <v>XRT</v>
      </c>
      <c r="Q3741" t="str">
        <v>X-Rated Fusion Liqueur</v>
      </c>
      <c r="R3741" t="str">
        <v>1000ml</v>
      </c>
      <c r="S3741">
        <v>6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</row>
    <row r="3742" spans="11:30" x14ac:dyDescent="0.3">
      <c r="K3742" s="287">
        <v>11</v>
      </c>
      <c r="L3742" t="str">
        <v>01-SPLIQ-07006625</v>
      </c>
      <c r="M3742" t="str">
        <v>Lucas Bols</v>
      </c>
      <c r="N3742" t="str">
        <v>Liqueur</v>
      </c>
      <c r="O3742" t="str">
        <v>Bols Liqueur</v>
      </c>
      <c r="P3742" t="str">
        <v>BOL</v>
      </c>
      <c r="Q3742" t="str">
        <v>Bols Amaretto</v>
      </c>
      <c r="R3742" t="str">
        <v>700ml</v>
      </c>
      <c r="S3742">
        <v>6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</row>
    <row r="3743" spans="11:30" x14ac:dyDescent="0.3">
      <c r="K3743" s="287">
        <v>11</v>
      </c>
      <c r="L3743" t="str">
        <v>01-SPLIQ-07006632</v>
      </c>
      <c r="M3743" t="str">
        <v>Lucas Bols</v>
      </c>
      <c r="N3743" t="str">
        <v>Liqueur</v>
      </c>
      <c r="O3743" t="str">
        <v>Bols Liqueur</v>
      </c>
      <c r="P3743" t="str">
        <v>BOL</v>
      </c>
      <c r="Q3743" t="str">
        <v>Bols Apricot Brandy</v>
      </c>
      <c r="R3743" t="str">
        <v>700ml</v>
      </c>
      <c r="S3743">
        <v>6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</row>
    <row r="3744" spans="11:30" x14ac:dyDescent="0.3">
      <c r="K3744" s="287">
        <v>11</v>
      </c>
      <c r="L3744" t="str">
        <v>01-SPLIQ-07006694</v>
      </c>
      <c r="M3744" t="str">
        <v>Lucas Bols</v>
      </c>
      <c r="N3744" t="str">
        <v>Liqueur</v>
      </c>
      <c r="O3744" t="str">
        <v>Bols Liqueur</v>
      </c>
      <c r="P3744" t="str">
        <v>BOL</v>
      </c>
      <c r="Q3744" t="str">
        <v>Bols Banana</v>
      </c>
      <c r="R3744" t="str">
        <v>700ml</v>
      </c>
      <c r="S3744">
        <v>6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</row>
    <row r="3745" spans="11:30" x14ac:dyDescent="0.3">
      <c r="K3745" s="287">
        <v>11</v>
      </c>
      <c r="L3745" t="str">
        <v>01-SPLIQ-07006656</v>
      </c>
      <c r="M3745" t="str">
        <v>Lucas Bols</v>
      </c>
      <c r="N3745" t="str">
        <v>Liqueur</v>
      </c>
      <c r="O3745" t="str">
        <v>Bols Liqueur</v>
      </c>
      <c r="P3745" t="str">
        <v>BOL</v>
      </c>
      <c r="Q3745" t="str">
        <v>Bols Blue Curacao</v>
      </c>
      <c r="R3745" t="str">
        <v>700ml</v>
      </c>
      <c r="S3745">
        <v>6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</row>
    <row r="3746" spans="11:30" x14ac:dyDescent="0.3">
      <c r="K3746" s="287">
        <v>11</v>
      </c>
      <c r="L3746" t="str">
        <v>01-SPLIQ-07006717</v>
      </c>
      <c r="M3746" t="str">
        <v>Lucas Bols</v>
      </c>
      <c r="N3746" t="str">
        <v>Liqueur</v>
      </c>
      <c r="O3746" t="str">
        <v>Bols Liqueur</v>
      </c>
      <c r="P3746" t="str">
        <v>BOL</v>
      </c>
      <c r="Q3746" t="str">
        <v>Bols Cacao Brown</v>
      </c>
      <c r="R3746" t="str">
        <v>700ml</v>
      </c>
      <c r="S3746">
        <v>6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</row>
    <row r="3747" spans="11:30" x14ac:dyDescent="0.3">
      <c r="K3747" s="287">
        <v>11</v>
      </c>
      <c r="L3747" t="str">
        <v>01-SPLIQ-07006724</v>
      </c>
      <c r="M3747" t="str">
        <v>Lucas Bols</v>
      </c>
      <c r="N3747" t="str">
        <v>Liqueur</v>
      </c>
      <c r="O3747" t="str">
        <v>Bols Liqueur</v>
      </c>
      <c r="P3747" t="str">
        <v>BOL</v>
      </c>
      <c r="Q3747" t="str">
        <v>Bols Cacao White</v>
      </c>
      <c r="R3747" t="str">
        <v>700ml</v>
      </c>
      <c r="S3747">
        <v>6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</row>
    <row r="3748" spans="11:30" x14ac:dyDescent="0.3">
      <c r="K3748" s="287">
        <v>11</v>
      </c>
      <c r="L3748" t="str">
        <v>01-SPLIQ-07006663</v>
      </c>
      <c r="M3748" t="str">
        <v>Lucas Bols</v>
      </c>
      <c r="N3748" t="str">
        <v>Liqueur</v>
      </c>
      <c r="O3748" t="str">
        <v>Bols Liqueur</v>
      </c>
      <c r="P3748" t="str">
        <v>BOL</v>
      </c>
      <c r="Q3748" t="str">
        <v>Bols Cherry Brandy</v>
      </c>
      <c r="R3748" t="str">
        <v>700ml</v>
      </c>
      <c r="S3748">
        <v>6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</row>
    <row r="3749" spans="11:30" x14ac:dyDescent="0.3">
      <c r="K3749" s="287">
        <v>11</v>
      </c>
      <c r="L3749" t="str">
        <v>01-SPLIQ-07006700</v>
      </c>
      <c r="M3749" t="str">
        <v>Lucas Bols</v>
      </c>
      <c r="N3749" t="str">
        <v>Liqueur</v>
      </c>
      <c r="O3749" t="str">
        <v>Bols Liqueur</v>
      </c>
      <c r="P3749" t="str">
        <v>BOL</v>
      </c>
      <c r="Q3749" t="str">
        <v>Bols Crème De Cassis</v>
      </c>
      <c r="R3749" t="str">
        <v>700ml</v>
      </c>
      <c r="S3749">
        <v>6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</row>
    <row r="3750" spans="11:30" x14ac:dyDescent="0.3">
      <c r="K3750" s="287">
        <v>11</v>
      </c>
      <c r="L3750" t="str">
        <v>01-SPLIQ-07006731</v>
      </c>
      <c r="M3750" t="str">
        <v>Lucas Bols</v>
      </c>
      <c r="N3750" t="str">
        <v>Liqueur</v>
      </c>
      <c r="O3750" t="str">
        <v>Bols Liqueur</v>
      </c>
      <c r="P3750" t="str">
        <v>BOL</v>
      </c>
      <c r="Q3750" t="str">
        <v>Bols Dry Orange</v>
      </c>
      <c r="R3750" t="str">
        <v>700ml</v>
      </c>
      <c r="S3750">
        <v>6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</row>
    <row r="3751" spans="11:30" x14ac:dyDescent="0.3">
      <c r="K3751" s="287">
        <v>11</v>
      </c>
      <c r="L3751" t="str">
        <v>01-SPLIQ-07002897</v>
      </c>
      <c r="M3751" t="str">
        <v>Lucas Bols</v>
      </c>
      <c r="N3751" t="str">
        <v>Liqueur</v>
      </c>
      <c r="O3751" t="str">
        <v>Bols Liqueur</v>
      </c>
      <c r="P3751" t="str">
        <v>BOL</v>
      </c>
      <c r="Q3751" t="str">
        <v>Bols Elderflower</v>
      </c>
      <c r="R3751" t="str">
        <v>700ml</v>
      </c>
      <c r="S3751">
        <v>6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</row>
    <row r="3752" spans="11:30" x14ac:dyDescent="0.3">
      <c r="K3752" s="287">
        <v>11</v>
      </c>
      <c r="L3752" t="str">
        <v>01-SPLIQ-07006786</v>
      </c>
      <c r="M3752" t="str">
        <v>Lucas Bols</v>
      </c>
      <c r="N3752" t="str">
        <v>Liqueur</v>
      </c>
      <c r="O3752" t="str">
        <v>Bols Liqueur</v>
      </c>
      <c r="P3752" t="str">
        <v>BOL</v>
      </c>
      <c r="Q3752" t="str">
        <v>Bols Lychee</v>
      </c>
      <c r="R3752" t="str">
        <v>700ml</v>
      </c>
      <c r="S3752">
        <v>6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</row>
    <row r="3753" spans="11:30" x14ac:dyDescent="0.3">
      <c r="K3753" s="287">
        <v>11</v>
      </c>
      <c r="L3753" t="str">
        <v>01-SPLIQ-07006809</v>
      </c>
      <c r="M3753" t="str">
        <v>Lucas Bols</v>
      </c>
      <c r="N3753" t="str">
        <v>Liqueur</v>
      </c>
      <c r="O3753" t="str">
        <v>Bols Liqueur</v>
      </c>
      <c r="P3753" t="str">
        <v>BOL</v>
      </c>
      <c r="Q3753" t="str">
        <v>Bols Melon</v>
      </c>
      <c r="R3753" t="str">
        <v>700ml</v>
      </c>
      <c r="S3753">
        <v>6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</row>
    <row r="3754" spans="11:30" x14ac:dyDescent="0.3">
      <c r="K3754" s="287">
        <v>11</v>
      </c>
      <c r="L3754" t="str">
        <v>01-SPLIQ-07006830</v>
      </c>
      <c r="M3754" t="str">
        <v>Lucas Bols</v>
      </c>
      <c r="N3754" t="str">
        <v>Liqueur</v>
      </c>
      <c r="O3754" t="str">
        <v>Bols Liqueur</v>
      </c>
      <c r="P3754" t="str">
        <v>BOL</v>
      </c>
      <c r="Q3754" t="str">
        <v>Bols Peach</v>
      </c>
      <c r="R3754" t="str">
        <v>700ml</v>
      </c>
      <c r="S3754">
        <v>6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</row>
    <row r="3755" spans="11:30" x14ac:dyDescent="0.3">
      <c r="K3755" s="287">
        <v>11</v>
      </c>
      <c r="L3755" t="str">
        <v>01-SPLIQ-07009408</v>
      </c>
      <c r="M3755" t="str">
        <v>Lucas Bols</v>
      </c>
      <c r="N3755" t="str">
        <v>Liqueur</v>
      </c>
      <c r="O3755" t="str">
        <v>Bols Liqueur</v>
      </c>
      <c r="P3755" t="str">
        <v>BOL</v>
      </c>
      <c r="Q3755" t="str">
        <v>Bols Peppermint Green</v>
      </c>
      <c r="R3755" t="str">
        <v>700ml</v>
      </c>
      <c r="S3755">
        <v>6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</row>
    <row r="3756" spans="11:30" x14ac:dyDescent="0.3">
      <c r="K3756" s="287">
        <v>11</v>
      </c>
      <c r="L3756" t="str">
        <v>01-SPLIQ-07009334</v>
      </c>
      <c r="M3756" t="str">
        <v>Lucas Bols</v>
      </c>
      <c r="N3756" t="str">
        <v>Liqueur</v>
      </c>
      <c r="O3756" t="str">
        <v>Bols Liqueur</v>
      </c>
      <c r="P3756" t="str">
        <v>BOL</v>
      </c>
      <c r="Q3756" t="str">
        <v>Bols Sour Apple</v>
      </c>
      <c r="R3756" t="str">
        <v>700ml</v>
      </c>
      <c r="S3756">
        <v>6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</row>
    <row r="3757" spans="11:30" x14ac:dyDescent="0.3">
      <c r="K3757" s="287">
        <v>11</v>
      </c>
      <c r="L3757" t="str">
        <v>01-SPLIQ-07006885</v>
      </c>
      <c r="M3757" t="str">
        <v>Lucas Bols</v>
      </c>
      <c r="N3757" t="str">
        <v>Liqueur</v>
      </c>
      <c r="O3757" t="str">
        <v>Bols Liqueur</v>
      </c>
      <c r="P3757" t="str">
        <v>BOL</v>
      </c>
      <c r="Q3757" t="str">
        <v>Bols Strawberry</v>
      </c>
      <c r="R3757" t="str">
        <v>700ml</v>
      </c>
      <c r="S3757">
        <v>6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</row>
    <row r="3758" spans="11:30" x14ac:dyDescent="0.3">
      <c r="K3758" s="287">
        <v>11</v>
      </c>
      <c r="L3758" t="str">
        <v>01-SPLIQ-07002941</v>
      </c>
      <c r="M3758" t="str">
        <v>Lucas Bols</v>
      </c>
      <c r="N3758" t="str">
        <v>Liqueur</v>
      </c>
      <c r="O3758" t="str">
        <v>Bols Liqueur</v>
      </c>
      <c r="P3758" t="str">
        <v>BOL</v>
      </c>
      <c r="Q3758" t="str">
        <v>Bols Triple Sec</v>
      </c>
      <c r="R3758" t="str">
        <v>700ml</v>
      </c>
      <c r="S3758">
        <v>6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</row>
    <row r="3759" spans="11:30" x14ac:dyDescent="0.3">
      <c r="K3759" s="287">
        <v>11</v>
      </c>
      <c r="L3759" t="str">
        <v>01-SPLIQ-07002551</v>
      </c>
      <c r="M3759" t="str">
        <v>Lucas Bols</v>
      </c>
      <c r="N3759" t="str">
        <v>Liqueur</v>
      </c>
      <c r="O3759" t="str">
        <v>Bols Liqueur</v>
      </c>
      <c r="P3759" t="str">
        <v>BOL</v>
      </c>
      <c r="Q3759" t="str">
        <v>Bols Brown Cream</v>
      </c>
      <c r="R3759" t="str">
        <v>700ml</v>
      </c>
      <c r="S3759">
        <v>6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</row>
    <row r="3760" spans="11:30" x14ac:dyDescent="0.3">
      <c r="K3760" s="287">
        <v>11</v>
      </c>
      <c r="L3760" t="str">
        <v>31-SPLIQ-07000575</v>
      </c>
      <c r="M3760" t="str">
        <v>Campari</v>
      </c>
      <c r="N3760" t="str">
        <v>Aperitif &amp; Bitters</v>
      </c>
      <c r="O3760" t="str">
        <v>Aperol</v>
      </c>
      <c r="P3760" t="str">
        <v>APR</v>
      </c>
      <c r="Q3760" t="str">
        <v>Aperol 700ml</v>
      </c>
      <c r="R3760" t="str">
        <v>700ml</v>
      </c>
      <c r="S3760">
        <v>6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</row>
    <row r="3761" spans="11:30" x14ac:dyDescent="0.3">
      <c r="K3761" s="287">
        <v>11</v>
      </c>
      <c r="L3761" t="str">
        <v>31-SPLIQ-10000278</v>
      </c>
      <c r="M3761" t="str">
        <v>Campari</v>
      </c>
      <c r="N3761" t="str">
        <v>Aperitif &amp; Bitters</v>
      </c>
      <c r="O3761" t="str">
        <v>Aperol</v>
      </c>
      <c r="P3761" t="str">
        <v>APR</v>
      </c>
      <c r="Q3761" t="str">
        <v>Aperol 1L</v>
      </c>
      <c r="R3761" t="str">
        <v>1000ml</v>
      </c>
      <c r="S3761">
        <v>6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</row>
    <row r="3762" spans="11:30" x14ac:dyDescent="0.3">
      <c r="K3762" s="287">
        <v>11</v>
      </c>
      <c r="L3762" t="str">
        <v>32-SPLIQ-02001054</v>
      </c>
      <c r="M3762" t="str">
        <v>Campari</v>
      </c>
      <c r="N3762" t="str">
        <v>Aperitif &amp; Bitters</v>
      </c>
      <c r="O3762" t="str">
        <v>Campari</v>
      </c>
      <c r="P3762" t="str">
        <v>CAM</v>
      </c>
      <c r="Q3762" t="str">
        <v>Campari 25% 200ml</v>
      </c>
      <c r="R3762" t="str">
        <v>200ml</v>
      </c>
      <c r="S3762">
        <v>24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</row>
    <row r="3763" spans="11:30" x14ac:dyDescent="0.3">
      <c r="K3763" s="287">
        <v>11</v>
      </c>
      <c r="L3763" t="str">
        <v>32-SPLIQ-07501402</v>
      </c>
      <c r="M3763" t="str">
        <v>Campari</v>
      </c>
      <c r="N3763" t="str">
        <v>Aperitif &amp; Bitters</v>
      </c>
      <c r="O3763" t="str">
        <v>Campari</v>
      </c>
      <c r="P3763" t="str">
        <v>CAM</v>
      </c>
      <c r="Q3763" t="str">
        <v>Campari 25% 750ml</v>
      </c>
      <c r="R3763" t="str">
        <v>750ml</v>
      </c>
      <c r="S3763">
        <v>12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</row>
    <row r="3764" spans="11:30" x14ac:dyDescent="0.3">
      <c r="K3764" s="287">
        <v>11</v>
      </c>
      <c r="L3764" t="str">
        <v>32-SPLIQ-10001006</v>
      </c>
      <c r="M3764" t="str">
        <v>Campari</v>
      </c>
      <c r="N3764" t="str">
        <v>Aperitif &amp; Bitters</v>
      </c>
      <c r="O3764" t="str">
        <v>Campari</v>
      </c>
      <c r="P3764" t="str">
        <v>CAM</v>
      </c>
      <c r="Q3764" t="str">
        <v>Campari 25% 1L</v>
      </c>
      <c r="R3764" t="str">
        <v>1000ml</v>
      </c>
      <c r="S3764">
        <v>12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</row>
    <row r="3765" spans="11:30" x14ac:dyDescent="0.3">
      <c r="K3765" s="287">
        <v>11</v>
      </c>
      <c r="L3765" t="str">
        <v>32-SPLIQ-05001051</v>
      </c>
      <c r="M3765" t="str">
        <v>Campari</v>
      </c>
      <c r="N3765" t="str">
        <v>Aperitif &amp; Bitters</v>
      </c>
      <c r="O3765" t="str">
        <v>Campari</v>
      </c>
      <c r="P3765" t="str">
        <v>CAM</v>
      </c>
      <c r="Q3765" t="str">
        <v>Campari Negroni RTE</v>
      </c>
      <c r="R3765" t="str">
        <v>500ml</v>
      </c>
      <c r="S3765">
        <v>12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</row>
    <row r="3766" spans="11:30" x14ac:dyDescent="0.3">
      <c r="K3766" s="287">
        <v>11</v>
      </c>
      <c r="L3766" t="str">
        <v>32-SPLIQ-10000969</v>
      </c>
      <c r="M3766" t="str">
        <v>Campari</v>
      </c>
      <c r="N3766" t="str">
        <v>Aperitif &amp; Bitters</v>
      </c>
      <c r="O3766" t="str">
        <v>Campari</v>
      </c>
      <c r="P3766" t="str">
        <v>CAM</v>
      </c>
      <c r="Q3766" t="str">
        <v>Campari Cask Tales Bourbon Barrels</v>
      </c>
      <c r="R3766" t="str">
        <v>1000ml</v>
      </c>
      <c r="S3766">
        <v>6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</row>
    <row r="3767" spans="11:30" x14ac:dyDescent="0.3">
      <c r="K3767" s="287">
        <v>11</v>
      </c>
      <c r="L3767" t="str">
        <v>36-SPLIQ-07003805</v>
      </c>
      <c r="M3767" t="str">
        <v>Campari</v>
      </c>
      <c r="N3767" t="str">
        <v>Aperitif &amp; Bitters</v>
      </c>
      <c r="O3767" t="str">
        <v>Averna</v>
      </c>
      <c r="P3767" t="str">
        <v>AVN</v>
      </c>
      <c r="Q3767" t="str">
        <v>Amaro Averna 29%</v>
      </c>
      <c r="R3767" t="str">
        <v>700ml</v>
      </c>
      <c r="S3767">
        <v>6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</row>
    <row r="3768" spans="11:30" x14ac:dyDescent="0.3">
      <c r="K3768" s="287">
        <v>11</v>
      </c>
      <c r="L3768" t="str">
        <v>38-SPLIQ-07001067</v>
      </c>
      <c r="M3768" t="str">
        <v>Campari</v>
      </c>
      <c r="N3768" t="str">
        <v>Aperitif &amp; Bitters</v>
      </c>
      <c r="O3768" t="str">
        <v>Braulio</v>
      </c>
      <c r="P3768" t="str">
        <v>BRA</v>
      </c>
      <c r="Q3768" t="str">
        <v>Braulio Bormio Amaro Alpino 21%</v>
      </c>
      <c r="R3768" t="str">
        <v>700ml</v>
      </c>
      <c r="S3768">
        <v>6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</row>
    <row r="3769" spans="11:30" x14ac:dyDescent="0.3">
      <c r="K3769" s="287">
        <v>11</v>
      </c>
      <c r="L3769" t="str">
        <v>43-SPLIQ-07000074</v>
      </c>
      <c r="M3769" t="str">
        <v>Campari</v>
      </c>
      <c r="N3769" t="str">
        <v>Aperitif &amp; Bitters</v>
      </c>
      <c r="O3769" t="str">
        <v>Cynar</v>
      </c>
      <c r="P3769" t="str">
        <v>CYN</v>
      </c>
      <c r="Q3769" t="str">
        <v>Cynar 16.5%</v>
      </c>
      <c r="R3769" t="str">
        <v>700ml</v>
      </c>
      <c r="S3769">
        <v>6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</row>
    <row r="3770" spans="11:30" x14ac:dyDescent="0.3">
      <c r="K3770" s="287">
        <v>11</v>
      </c>
      <c r="L3770" t="str">
        <v>42-SPVER-10000846</v>
      </c>
      <c r="M3770" t="str">
        <v>Campari</v>
      </c>
      <c r="N3770" t="str">
        <v>Vermouth</v>
      </c>
      <c r="O3770" t="str">
        <v>Cinzano</v>
      </c>
      <c r="P3770" t="str">
        <v>CZV</v>
      </c>
      <c r="Q3770" t="str">
        <v>Cinzano Vermouth Rosso 1L</v>
      </c>
      <c r="R3770" t="str">
        <v>1000ml</v>
      </c>
      <c r="S3770">
        <v>12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</row>
    <row r="3771" spans="11:30" x14ac:dyDescent="0.3">
      <c r="K3771" s="287">
        <v>11</v>
      </c>
      <c r="L3771" t="str">
        <v>42-SPVER-07501423</v>
      </c>
      <c r="M3771" t="str">
        <v>Campari</v>
      </c>
      <c r="N3771" t="str">
        <v>Vermouth</v>
      </c>
      <c r="O3771" t="str">
        <v>Cinzano</v>
      </c>
      <c r="P3771" t="str">
        <v>CZV</v>
      </c>
      <c r="Q3771" t="str">
        <v>Cinzano Vermouth Rosso</v>
      </c>
      <c r="R3771" t="str">
        <v>750ml</v>
      </c>
      <c r="S3771">
        <v>12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</row>
    <row r="3772" spans="11:30" x14ac:dyDescent="0.3">
      <c r="K3772" s="287">
        <v>11</v>
      </c>
      <c r="L3772" t="str">
        <v>42-SPVER-07501416</v>
      </c>
      <c r="M3772" t="str">
        <v>Campari</v>
      </c>
      <c r="N3772" t="str">
        <v>Vermouth</v>
      </c>
      <c r="O3772" t="str">
        <v>Cinzano</v>
      </c>
      <c r="P3772" t="str">
        <v>CZV</v>
      </c>
      <c r="Q3772" t="str">
        <v>Cinzano Vermouth Bianco</v>
      </c>
      <c r="R3772" t="str">
        <v>750ml</v>
      </c>
      <c r="S3772">
        <v>12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</row>
    <row r="3773" spans="11:30" x14ac:dyDescent="0.3">
      <c r="K3773" s="287">
        <v>11</v>
      </c>
      <c r="L3773" t="str">
        <v>42-SPVER-07502734</v>
      </c>
      <c r="M3773" t="str">
        <v>Campari</v>
      </c>
      <c r="N3773" t="str">
        <v>Vermouth</v>
      </c>
      <c r="O3773" t="str">
        <v>Cinzano</v>
      </c>
      <c r="P3773" t="str">
        <v>CZV</v>
      </c>
      <c r="Q3773" t="str">
        <v>Cinzano Vermouth Extra Dry</v>
      </c>
      <c r="R3773" t="str">
        <v>750ml</v>
      </c>
      <c r="S3773">
        <v>12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</row>
    <row r="3774" spans="11:30" x14ac:dyDescent="0.3">
      <c r="K3774" s="287">
        <v>11</v>
      </c>
      <c r="L3774" t="str">
        <v>42-SPVER-10005810</v>
      </c>
      <c r="M3774" t="str">
        <v>Campari</v>
      </c>
      <c r="N3774" t="str">
        <v>Vermouth</v>
      </c>
      <c r="O3774" t="str">
        <v>Cinzano</v>
      </c>
      <c r="P3774" t="str">
        <v>CZV</v>
      </c>
      <c r="Q3774" t="str">
        <v>Cinzano 1757 Vermouth Rosso</v>
      </c>
      <c r="R3774" t="str">
        <v>1000ml</v>
      </c>
      <c r="S3774">
        <v>6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</row>
    <row r="3775" spans="11:30" x14ac:dyDescent="0.3">
      <c r="K3775" s="287">
        <v>11</v>
      </c>
      <c r="L3775" t="str">
        <v>42-SPVER-10005834</v>
      </c>
      <c r="M3775" t="str">
        <v>Campari</v>
      </c>
      <c r="N3775" t="str">
        <v>Vermouth</v>
      </c>
      <c r="O3775" t="str">
        <v>Cinzano</v>
      </c>
      <c r="P3775" t="str">
        <v>CZV</v>
      </c>
      <c r="Q3775" t="str">
        <v>Cinzano 1757 Vermouth Extra Dry</v>
      </c>
      <c r="R3775" t="str">
        <v>1000ml</v>
      </c>
      <c r="S3775">
        <v>6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</row>
    <row r="3776" spans="11:30" x14ac:dyDescent="0.3">
      <c r="K3776" s="287">
        <v>11</v>
      </c>
      <c r="L3776" t="str">
        <v>42-SPVER-10005896</v>
      </c>
      <c r="M3776" t="str">
        <v>Campari</v>
      </c>
      <c r="N3776" t="str">
        <v>Vermouth</v>
      </c>
      <c r="O3776" t="str">
        <v>Cinzano</v>
      </c>
      <c r="P3776" t="str">
        <v>CZV</v>
      </c>
      <c r="Q3776" t="str">
        <v>Cinzano Bottega Rosso 1757</v>
      </c>
      <c r="R3776" t="str">
        <v>1000ml</v>
      </c>
      <c r="S3776">
        <v>6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</row>
    <row r="3777" spans="11:30" x14ac:dyDescent="0.3">
      <c r="K3777" s="287">
        <v>11</v>
      </c>
      <c r="L3777" t="str">
        <v>42-SPVER-10005909</v>
      </c>
      <c r="M3777" t="str">
        <v>Campari</v>
      </c>
      <c r="N3777" t="str">
        <v>Vermouth</v>
      </c>
      <c r="O3777" t="str">
        <v>Cinzano</v>
      </c>
      <c r="P3777" t="str">
        <v>CZV</v>
      </c>
      <c r="Q3777" t="str">
        <v>Cinzano Bottega Extra Dry 1757</v>
      </c>
      <c r="R3777" t="str">
        <v>1000ml</v>
      </c>
      <c r="S3777">
        <v>6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</row>
    <row r="3778" spans="11:30" x14ac:dyDescent="0.3">
      <c r="K3778" s="287">
        <v>11</v>
      </c>
      <c r="L3778" t="str">
        <v>42-SPSPA-07505292</v>
      </c>
      <c r="M3778" t="str">
        <v>Campari</v>
      </c>
      <c r="N3778" t="str">
        <v>Sparkling</v>
      </c>
      <c r="O3778" t="str">
        <v>Cinzano</v>
      </c>
      <c r="P3778" t="str">
        <v>CZV</v>
      </c>
      <c r="Q3778" t="str">
        <v>Cinzano Prosecco</v>
      </c>
      <c r="R3778" t="str">
        <v>750ml</v>
      </c>
      <c r="S3778">
        <v>6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</row>
    <row r="3779" spans="11:30" x14ac:dyDescent="0.3">
      <c r="K3779" s="287">
        <v>11</v>
      </c>
      <c r="L3779" t="str">
        <v>42-SPSPA-07500969</v>
      </c>
      <c r="M3779" t="str">
        <v>Campari</v>
      </c>
      <c r="N3779" t="str">
        <v>Sparkling</v>
      </c>
      <c r="O3779" t="str">
        <v>Cinzano</v>
      </c>
      <c r="P3779" t="str">
        <v>CZS</v>
      </c>
      <c r="Q3779" t="str">
        <v>Cinzano Pinot Chardonnay</v>
      </c>
      <c r="R3779" t="str">
        <v>750ml</v>
      </c>
      <c r="S3779">
        <v>6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</row>
    <row r="3780" spans="11:30" x14ac:dyDescent="0.3">
      <c r="K3780" s="287">
        <v>11</v>
      </c>
      <c r="L3780" t="str">
        <v>42-SPSPA-07500938</v>
      </c>
      <c r="M3780" t="str">
        <v>Campari</v>
      </c>
      <c r="N3780" t="str">
        <v>Sparkling</v>
      </c>
      <c r="O3780" t="str">
        <v>Cinzano</v>
      </c>
      <c r="P3780" t="str">
        <v>CZS</v>
      </c>
      <c r="Q3780" t="str">
        <v>Gran Cinzano Dolce</v>
      </c>
      <c r="R3780" t="str">
        <v>750ml</v>
      </c>
      <c r="S3780">
        <v>6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</row>
    <row r="3781" spans="11:30" x14ac:dyDescent="0.3">
      <c r="K3781" s="287">
        <v>11</v>
      </c>
      <c r="L3781" t="str">
        <v>42-WISPA-07500884</v>
      </c>
      <c r="M3781" t="str">
        <v>Campari</v>
      </c>
      <c r="N3781" t="str">
        <v>Sparkling</v>
      </c>
      <c r="O3781" t="str">
        <v>Cinzano</v>
      </c>
      <c r="P3781" t="str">
        <v>CZS</v>
      </c>
      <c r="Q3781" t="str">
        <v>Cinzano Asti Sparkling Wine</v>
      </c>
      <c r="R3781" t="str">
        <v>750ml</v>
      </c>
      <c r="S3781">
        <v>6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</row>
    <row r="3782" spans="11:30" x14ac:dyDescent="0.3">
      <c r="K3782" s="287">
        <v>11</v>
      </c>
      <c r="L3782" t="str">
        <v>42-WISPA-07506398</v>
      </c>
      <c r="M3782" t="str">
        <v>Campari</v>
      </c>
      <c r="N3782" t="str">
        <v>Sparkling</v>
      </c>
      <c r="O3782" t="str">
        <v>Cinzano</v>
      </c>
      <c r="P3782" t="str">
        <v>CZS</v>
      </c>
      <c r="Q3782" t="str">
        <v>Cinzano Rose Edition Sparkling Wine</v>
      </c>
      <c r="R3782" t="str">
        <v>750ml</v>
      </c>
      <c r="S3782">
        <v>6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</row>
    <row r="3783" spans="11:30" x14ac:dyDescent="0.3">
      <c r="K3783" s="287">
        <v>11</v>
      </c>
      <c r="L3783" t="str">
        <v>42-WISPA-07507064</v>
      </c>
      <c r="M3783" t="str">
        <v>Campari</v>
      </c>
      <c r="N3783" t="str">
        <v>Sparkling</v>
      </c>
      <c r="O3783" t="str">
        <v>Cinzano</v>
      </c>
      <c r="P3783" t="str">
        <v>CZS</v>
      </c>
      <c r="Q3783" t="str">
        <v>Cinzano To Spritz Dry Sparkling Wine</v>
      </c>
      <c r="R3783" t="str">
        <v>750ml</v>
      </c>
      <c r="S3783">
        <v>6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</row>
    <row r="3784" spans="11:30" x14ac:dyDescent="0.3">
      <c r="K3784" s="287">
        <v>11</v>
      </c>
      <c r="L3784" t="str">
        <v>52-WISPA-07503752</v>
      </c>
      <c r="M3784" t="str">
        <v>Independent</v>
      </c>
      <c r="N3784" t="str">
        <v>Champagne</v>
      </c>
      <c r="O3784" t="str">
        <v>Pommery</v>
      </c>
      <c r="P3784" t="str">
        <v>POM</v>
      </c>
      <c r="Q3784" t="str">
        <v>Champagne Pommery Brut Royal</v>
      </c>
      <c r="R3784" t="str">
        <v>750ml</v>
      </c>
      <c r="S3784">
        <v>6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</row>
    <row r="3785" spans="11:30" x14ac:dyDescent="0.3">
      <c r="K3785" s="287">
        <v>11</v>
      </c>
      <c r="L3785" t="str">
        <v>52-WISPA-07505976</v>
      </c>
      <c r="M3785" t="str">
        <v>Independent</v>
      </c>
      <c r="N3785" t="str">
        <v>Champagne</v>
      </c>
      <c r="O3785" t="str">
        <v>Pommery</v>
      </c>
      <c r="P3785" t="str">
        <v>POM</v>
      </c>
      <c r="Q3785" t="str">
        <v>Champagne Pommery Brut Rose Royal</v>
      </c>
      <c r="R3785" t="str">
        <v>750ml</v>
      </c>
      <c r="S3785">
        <v>6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</row>
    <row r="3786" spans="11:30" x14ac:dyDescent="0.3">
      <c r="K3786" s="287">
        <v>11</v>
      </c>
      <c r="L3786" t="str">
        <v>52-WISPA-07509036</v>
      </c>
      <c r="M3786" t="str">
        <v>Independent</v>
      </c>
      <c r="N3786" t="str">
        <v>Champagne</v>
      </c>
      <c r="O3786" t="str">
        <v>Pommery</v>
      </c>
      <c r="P3786" t="str">
        <v>POM</v>
      </c>
      <c r="Q3786" t="str">
        <v>Champagne Pommery Royal Blue Sky</v>
      </c>
      <c r="R3786" t="str">
        <v>750ml</v>
      </c>
      <c r="S3786">
        <v>6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</row>
    <row r="3787" spans="11:30" x14ac:dyDescent="0.3">
      <c r="K3787" s="287">
        <v>11</v>
      </c>
      <c r="L3787" t="str">
        <v>52-WISPA-07508039</v>
      </c>
      <c r="M3787" t="str">
        <v>Independent</v>
      </c>
      <c r="N3787" t="str">
        <v>Champagne</v>
      </c>
      <c r="O3787" t="str">
        <v>Pommery</v>
      </c>
      <c r="P3787" t="str">
        <v>POM</v>
      </c>
      <c r="Q3787" t="str">
        <v>Champagne Pommery Cuvee Louise 2004</v>
      </c>
      <c r="R3787" t="str">
        <v>750ml</v>
      </c>
      <c r="S3787">
        <v>6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</row>
    <row r="3788" spans="11:30" x14ac:dyDescent="0.3">
      <c r="K3788" s="287">
        <v>11</v>
      </c>
      <c r="L3788" t="str">
        <v>52-WISPA-15003424</v>
      </c>
      <c r="M3788" t="str">
        <v>Independent</v>
      </c>
      <c r="N3788" t="str">
        <v>Champagne</v>
      </c>
      <c r="O3788" t="str">
        <v>Pommery</v>
      </c>
      <c r="P3788" t="str">
        <v>POM</v>
      </c>
      <c r="Q3788" t="str">
        <v>Champagne Pommery Brut Royal 1.5L</v>
      </c>
      <c r="R3788" t="str">
        <v>1500ml</v>
      </c>
      <c r="S3788">
        <v>6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</row>
    <row r="3789" spans="11:30" x14ac:dyDescent="0.3">
      <c r="K3789" s="287">
        <v>11</v>
      </c>
      <c r="L3789" t="str">
        <v>52-WISPA-30003356</v>
      </c>
      <c r="M3789" t="str">
        <v>Independent</v>
      </c>
      <c r="N3789" t="str">
        <v>Champagne</v>
      </c>
      <c r="O3789" t="str">
        <v>Pommery</v>
      </c>
      <c r="P3789" t="str">
        <v>POM</v>
      </c>
      <c r="Q3789" t="str">
        <v>Champagne Pommery Brut Royal 3L</v>
      </c>
      <c r="R3789" t="str">
        <v>3000ml</v>
      </c>
      <c r="S3789">
        <v>6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</row>
    <row r="3790" spans="11:30" x14ac:dyDescent="0.3">
      <c r="K3790" s="287">
        <v>11</v>
      </c>
      <c r="L3790" t="str">
        <v>52-WISPA-60003325</v>
      </c>
      <c r="M3790" t="str">
        <v>Independent</v>
      </c>
      <c r="N3790" t="str">
        <v>Champagne</v>
      </c>
      <c r="O3790" t="str">
        <v>Pommery</v>
      </c>
      <c r="P3790" t="str">
        <v>POM</v>
      </c>
      <c r="Q3790" t="str">
        <v>Champagne Pommery Brut Royal 6L</v>
      </c>
      <c r="R3790" t="str">
        <v>6000ml</v>
      </c>
      <c r="S3790">
        <v>1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</row>
    <row r="3791" spans="11:30" x14ac:dyDescent="0.3">
      <c r="K3791" s="287">
        <v>11</v>
      </c>
      <c r="L3791" t="str">
        <v>52-WISPA-90003295</v>
      </c>
      <c r="M3791" t="str">
        <v>Independent</v>
      </c>
      <c r="N3791" t="str">
        <v>Champagne</v>
      </c>
      <c r="O3791" t="str">
        <v>Pommery</v>
      </c>
      <c r="P3791" t="str">
        <v>POM</v>
      </c>
      <c r="Q3791" t="str">
        <v>Champagne Pommery Brut Royal 9L</v>
      </c>
      <c r="R3791" t="str">
        <v>9000ml</v>
      </c>
      <c r="S3791">
        <v>1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</row>
    <row r="3792" spans="11:30" x14ac:dyDescent="0.3">
      <c r="K3792" s="287">
        <v>11</v>
      </c>
      <c r="L3792" t="str">
        <v>52-WISPA-07505021</v>
      </c>
      <c r="M3792" t="str">
        <v>Independent</v>
      </c>
      <c r="N3792" t="str">
        <v>Champagne</v>
      </c>
      <c r="O3792" t="str">
        <v>Pommery</v>
      </c>
      <c r="P3792" t="str">
        <v>POM</v>
      </c>
      <c r="Q3792" t="str">
        <v>Champagne Pommery Silver</v>
      </c>
      <c r="R3792" t="str">
        <v>750ml</v>
      </c>
      <c r="S3792">
        <v>6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</row>
    <row r="3793" spans="11:30" x14ac:dyDescent="0.3">
      <c r="K3793" s="287">
        <v>11</v>
      </c>
      <c r="L3793" t="str">
        <v>71-WISPA-07500358</v>
      </c>
      <c r="M3793" t="str">
        <v>RC</v>
      </c>
      <c r="N3793" t="str">
        <v>Champagne</v>
      </c>
      <c r="O3793" t="str">
        <v>Telmont</v>
      </c>
      <c r="P3793" t="str">
        <v>TEL</v>
      </c>
      <c r="Q3793" t="str">
        <v>Champagne Telmont Sans Soufre</v>
      </c>
      <c r="R3793" t="str">
        <v>750ml</v>
      </c>
      <c r="S3793">
        <v>6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</row>
    <row r="3794" spans="11:30" x14ac:dyDescent="0.3">
      <c r="K3794" s="287">
        <v>11</v>
      </c>
      <c r="L3794" t="str">
        <v>71-WISPA-07500655</v>
      </c>
      <c r="M3794" t="str">
        <v>RC</v>
      </c>
      <c r="N3794" t="str">
        <v>Champagne</v>
      </c>
      <c r="O3794" t="str">
        <v>Telmont</v>
      </c>
      <c r="P3794" t="str">
        <v>TEL</v>
      </c>
      <c r="Q3794" t="str">
        <v>Champagne Telmont Vinotheque</v>
      </c>
      <c r="R3794" t="str">
        <v>750ml</v>
      </c>
      <c r="S3794">
        <v>6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</row>
    <row r="3795" spans="11:30" x14ac:dyDescent="0.3">
      <c r="K3795" s="287">
        <v>11</v>
      </c>
      <c r="L3795" t="str">
        <v>71-WISPA-07500631</v>
      </c>
      <c r="M3795" t="str">
        <v>RC</v>
      </c>
      <c r="N3795" t="str">
        <v>Champagne</v>
      </c>
      <c r="O3795" t="str">
        <v>Telmont</v>
      </c>
      <c r="P3795" t="str">
        <v>TEL</v>
      </c>
      <c r="Q3795" t="str">
        <v>Champagne Telmont Blanc De Blancs</v>
      </c>
      <c r="R3795" t="str">
        <v>750ml</v>
      </c>
      <c r="S3795">
        <v>6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</row>
    <row r="3796" spans="11:30" x14ac:dyDescent="0.3">
      <c r="K3796" s="287">
        <v>11</v>
      </c>
      <c r="L3796" t="str">
        <v>71-WISPA-07500617</v>
      </c>
      <c r="M3796" t="str">
        <v>RC</v>
      </c>
      <c r="N3796" t="str">
        <v>Champagne</v>
      </c>
      <c r="O3796" t="str">
        <v>Telmont</v>
      </c>
      <c r="P3796" t="str">
        <v>TEL</v>
      </c>
      <c r="Q3796" t="str">
        <v>Champagne Telmont Reserve Rose</v>
      </c>
      <c r="R3796" t="str">
        <v>750ml</v>
      </c>
      <c r="S3796">
        <v>6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</row>
    <row r="3797" spans="11:30" x14ac:dyDescent="0.3">
      <c r="K3797" s="287">
        <v>11</v>
      </c>
      <c r="L3797" t="str">
        <v>71-WISPA-15000303</v>
      </c>
      <c r="M3797" t="str">
        <v>RC</v>
      </c>
      <c r="N3797" t="str">
        <v>Champagne</v>
      </c>
      <c r="O3797" t="str">
        <v>Telmont</v>
      </c>
      <c r="P3797" t="str">
        <v>TEL</v>
      </c>
      <c r="Q3797" t="str">
        <v>Champagne Telmont Reserve Rose 1.5L</v>
      </c>
      <c r="R3797" t="str">
        <v>1500ml</v>
      </c>
      <c r="S3797">
        <v>3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</row>
    <row r="3798" spans="11:30" x14ac:dyDescent="0.3">
      <c r="K3798" s="287">
        <v>11</v>
      </c>
      <c r="L3798" t="str">
        <v>71-WISPA-07500211</v>
      </c>
      <c r="M3798" t="str">
        <v>RC</v>
      </c>
      <c r="N3798" t="str">
        <v>Champagne</v>
      </c>
      <c r="O3798" t="str">
        <v>Telmont</v>
      </c>
      <c r="P3798" t="str">
        <v>TEL</v>
      </c>
      <c r="Q3798" t="str">
        <v>Champagne Telmont Reserve Brut</v>
      </c>
      <c r="R3798" t="str">
        <v>750ml</v>
      </c>
      <c r="S3798">
        <v>6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</row>
    <row r="3799" spans="11:30" x14ac:dyDescent="0.3">
      <c r="K3799" s="287">
        <v>11</v>
      </c>
      <c r="L3799" t="str">
        <v>71-WISPA-15000297</v>
      </c>
      <c r="M3799" t="str">
        <v>RC</v>
      </c>
      <c r="N3799" t="str">
        <v>Champagne</v>
      </c>
      <c r="O3799" t="str">
        <v>Telmont</v>
      </c>
      <c r="P3799" t="str">
        <v>TEL</v>
      </c>
      <c r="Q3799" t="str">
        <v>Champagne Telmont Reserve Brut 1.5L</v>
      </c>
      <c r="R3799" t="str">
        <v>1500ml</v>
      </c>
      <c r="S3799">
        <v>3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</row>
    <row r="3800" spans="11:30" x14ac:dyDescent="0.3">
      <c r="K3800" s="287">
        <v>11</v>
      </c>
      <c r="L3800" t="str">
        <v>71-WISPA-30000556</v>
      </c>
      <c r="M3800" t="str">
        <v>RC</v>
      </c>
      <c r="N3800" t="str">
        <v>Champagne</v>
      </c>
      <c r="O3800" t="str">
        <v>Telmont</v>
      </c>
      <c r="P3800" t="str">
        <v>TEL</v>
      </c>
      <c r="Q3800" t="str">
        <v>Champagne Telmont Reserve Brut 3L</v>
      </c>
      <c r="R3800" t="str">
        <v>3000ml</v>
      </c>
      <c r="S3800">
        <v>1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</row>
    <row r="3801" spans="11:30" x14ac:dyDescent="0.3">
      <c r="K3801" s="287">
        <v>11</v>
      </c>
      <c r="L3801" t="str">
        <v>71-WISPA-60000570</v>
      </c>
      <c r="M3801" t="str">
        <v>RC</v>
      </c>
      <c r="N3801" t="str">
        <v>Champagne</v>
      </c>
      <c r="O3801" t="str">
        <v>Telmont</v>
      </c>
      <c r="P3801" t="str">
        <v>TEL</v>
      </c>
      <c r="Q3801" t="str">
        <v>Champagne Telmont Reserve Brut 6L</v>
      </c>
      <c r="R3801" t="str">
        <v>6000ml</v>
      </c>
      <c r="S3801">
        <v>1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</row>
    <row r="3802" spans="11:30" x14ac:dyDescent="0.3">
      <c r="K3802" s="287">
        <v>11</v>
      </c>
      <c r="L3802" t="str">
        <v>35-SPLIQ-07003779</v>
      </c>
      <c r="M3802" t="str">
        <v>Campari</v>
      </c>
      <c r="N3802" t="str">
        <v>Liqueur</v>
      </c>
      <c r="O3802" t="str">
        <v>Grand Marnier</v>
      </c>
      <c r="P3802" t="str">
        <v>GMN</v>
      </c>
      <c r="Q3802" t="str">
        <v>Grand Marnier Liqueur</v>
      </c>
      <c r="R3802" t="str">
        <v>700ml</v>
      </c>
      <c r="S3802">
        <v>12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</row>
    <row r="3803" spans="11:30" x14ac:dyDescent="0.3">
      <c r="K3803" s="287">
        <v>11</v>
      </c>
      <c r="L3803" t="str">
        <v>99-SL001-07000012</v>
      </c>
      <c r="M3803" t="str">
        <v>Branca</v>
      </c>
      <c r="N3803" t="str">
        <v>Bitter</v>
      </c>
      <c r="O3803" t="str">
        <v>Fernet</v>
      </c>
      <c r="P3803" t="str">
        <v>BRC</v>
      </c>
      <c r="Q3803" t="str">
        <v>Fernet Branca Bitters 700ml</v>
      </c>
      <c r="R3803" t="str">
        <v>700ml</v>
      </c>
      <c r="S3803">
        <v>6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</row>
    <row r="3804" spans="11:30" x14ac:dyDescent="0.3">
      <c r="K3804" s="287">
        <v>11</v>
      </c>
      <c r="L3804" t="str">
        <v>77-SPLIQ-07502863</v>
      </c>
      <c r="M3804" t="str">
        <v>Branca</v>
      </c>
      <c r="N3804" t="str">
        <v>Liqueur</v>
      </c>
      <c r="O3804" t="str">
        <v>Fernet</v>
      </c>
      <c r="P3804" t="str">
        <v>BRC</v>
      </c>
      <c r="Q3804" t="str">
        <v>Branca Fernet Liqueur 750 ML.</v>
      </c>
      <c r="R3804" t="str">
        <v>750ml</v>
      </c>
      <c r="S3804">
        <v>6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</row>
    <row r="3805" spans="11:30" x14ac:dyDescent="0.3">
      <c r="K3805" s="287">
        <v>11</v>
      </c>
      <c r="L3805" t="str">
        <v>77-SPLIQ-10002849</v>
      </c>
      <c r="M3805" t="str">
        <v>Branca</v>
      </c>
      <c r="N3805" t="str">
        <v>Liqueur</v>
      </c>
      <c r="O3805" t="str">
        <v>Fernet</v>
      </c>
      <c r="P3805" t="str">
        <v>BRC</v>
      </c>
      <c r="Q3805" t="str">
        <v>Branca Fernet Liqueur</v>
      </c>
      <c r="R3805" t="str">
        <v>1000ml</v>
      </c>
      <c r="S3805">
        <v>6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</row>
    <row r="3806" spans="11:30" x14ac:dyDescent="0.3">
      <c r="K3806" s="287">
        <v>11</v>
      </c>
      <c r="L3806" t="str">
        <v>77-SPVER-10002072</v>
      </c>
      <c r="M3806" t="str">
        <v>Branca</v>
      </c>
      <c r="N3806" t="str">
        <v>Vermouth</v>
      </c>
      <c r="O3806" t="str">
        <v>CARPANO</v>
      </c>
      <c r="P3806" t="str">
        <v>BRC</v>
      </c>
      <c r="Q3806" t="str">
        <v>Carpano Classico Vermouth</v>
      </c>
      <c r="R3806" t="str">
        <v>1000ml</v>
      </c>
      <c r="S3806">
        <v>6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</row>
    <row r="3807" spans="11:30" x14ac:dyDescent="0.3">
      <c r="K3807" s="287">
        <v>11</v>
      </c>
      <c r="L3807" t="str">
        <v>77-SPVER-10002157</v>
      </c>
      <c r="M3807" t="str">
        <v>Branca</v>
      </c>
      <c r="N3807" t="str">
        <v>Vermouth</v>
      </c>
      <c r="O3807" t="str">
        <v>CARPANO</v>
      </c>
      <c r="P3807" t="str">
        <v>BRC</v>
      </c>
      <c r="Q3807" t="str">
        <v>Carpano Bianco Vermouth</v>
      </c>
      <c r="R3807" t="str">
        <v>1000ml</v>
      </c>
      <c r="S3807">
        <v>6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</row>
    <row r="3808" spans="11:30" x14ac:dyDescent="0.3">
      <c r="K3808" s="287">
        <v>11</v>
      </c>
      <c r="L3808" t="str">
        <v>77-SPVER-10003420</v>
      </c>
      <c r="M3808" t="str">
        <v>Branca</v>
      </c>
      <c r="N3808" t="str">
        <v>Vermouth</v>
      </c>
      <c r="O3808" t="str">
        <v>CARPANO</v>
      </c>
      <c r="P3808" t="str">
        <v>BRC</v>
      </c>
      <c r="Q3808" t="str">
        <v>Carpano Antica Formula Vermnouth</v>
      </c>
      <c r="R3808" t="str">
        <v>1000ml</v>
      </c>
      <c r="S3808">
        <v>6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</row>
    <row r="3809" spans="11:30" x14ac:dyDescent="0.3">
      <c r="K3809" s="287">
        <v>11</v>
      </c>
      <c r="L3809" t="str">
        <v>77-SPVER-10006704</v>
      </c>
      <c r="M3809" t="str">
        <v>Branca</v>
      </c>
      <c r="N3809" t="str">
        <v>Vermouth</v>
      </c>
      <c r="O3809" t="str">
        <v>CARPANO</v>
      </c>
      <c r="P3809" t="str">
        <v>BRC</v>
      </c>
      <c r="Q3809" t="str">
        <v>Carpano Dry Vermouth</v>
      </c>
      <c r="R3809" t="str">
        <v>1000ml</v>
      </c>
      <c r="S3809">
        <v>6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</row>
    <row r="3810" spans="11:30" x14ac:dyDescent="0.3">
      <c r="K3810" s="287">
        <v>11</v>
      </c>
      <c r="L3810" t="str">
        <v>77-SPVER-10001884</v>
      </c>
      <c r="M3810" t="str">
        <v>Branca</v>
      </c>
      <c r="N3810" t="str">
        <v>Vermouth</v>
      </c>
      <c r="O3810" t="str">
        <v>Branca</v>
      </c>
      <c r="P3810" t="str">
        <v>BRC</v>
      </c>
      <c r="Q3810" t="str">
        <v>Carpano Punt E Mes</v>
      </c>
      <c r="R3810" t="str">
        <v>1000ml</v>
      </c>
      <c r="S3810">
        <v>6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</row>
    <row r="3811" spans="11:30" x14ac:dyDescent="0.3">
      <c r="K3811" s="287">
        <v>11</v>
      </c>
      <c r="L3811" t="str">
        <v>35-SPLIQ-07009887</v>
      </c>
      <c r="M3811" t="str">
        <v>Campari</v>
      </c>
      <c r="N3811" t="str">
        <v>Liqueur</v>
      </c>
      <c r="O3811" t="str">
        <v>Grand Marnier</v>
      </c>
      <c r="P3811" t="str">
        <v>GMN</v>
      </c>
      <c r="Q3811" t="str">
        <v>Grand Marnier Cuvee Du Centenaire Liqueur</v>
      </c>
      <c r="R3811" t="str">
        <v>700ml</v>
      </c>
      <c r="S3811">
        <v>6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</row>
    <row r="3812" spans="11:30" x14ac:dyDescent="0.3">
      <c r="K3812" s="287">
        <v>11</v>
      </c>
      <c r="L3812" t="str">
        <v>67-SPVOD-07007453</v>
      </c>
      <c r="M3812" t="str">
        <v>Independent</v>
      </c>
      <c r="N3812" t="str">
        <v>Vodka</v>
      </c>
      <c r="O3812" t="str">
        <v>Lady Trieu</v>
      </c>
      <c r="P3812" t="str">
        <v>LDT</v>
      </c>
      <c r="Q3812" t="str">
        <v>Nhau Vietnamese Rice Vodka</v>
      </c>
      <c r="R3812" t="str">
        <v>700ml</v>
      </c>
      <c r="S3812">
        <v>6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</row>
    <row r="3813" spans="11:30" x14ac:dyDescent="0.3">
      <c r="K3813" s="287">
        <v>11</v>
      </c>
      <c r="L3813" t="str">
        <v>01-SPVOD-07000328</v>
      </c>
      <c r="M3813" t="str">
        <v>Lucas Bols</v>
      </c>
      <c r="N3813" t="str">
        <v>Vodka</v>
      </c>
      <c r="O3813" t="str">
        <v>Bols Vodka</v>
      </c>
      <c r="P3813" t="str">
        <v>BLV</v>
      </c>
      <c r="Q3813" t="str">
        <v>Bols Vodka 700 ml</v>
      </c>
      <c r="R3813" t="str">
        <v>700ml</v>
      </c>
      <c r="S3813">
        <v>12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</row>
    <row r="3814" spans="11:30" x14ac:dyDescent="0.3">
      <c r="K3814" s="287">
        <v>11</v>
      </c>
      <c r="L3814" t="str">
        <v>01-SPVOD-10000311</v>
      </c>
      <c r="M3814" t="str">
        <v>Lucas Bols</v>
      </c>
      <c r="N3814" t="str">
        <v>Vodka</v>
      </c>
      <c r="O3814" t="str">
        <v>Bols Vodka</v>
      </c>
      <c r="P3814" t="str">
        <v>BLV</v>
      </c>
      <c r="Q3814" t="str">
        <v>Bols Vodka 1L</v>
      </c>
      <c r="R3814" t="str">
        <v>1000ml</v>
      </c>
      <c r="S3814">
        <v>6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</row>
    <row r="3815" spans="11:30" x14ac:dyDescent="0.3">
      <c r="K3815" s="287">
        <v>11</v>
      </c>
      <c r="L3815" t="str">
        <v>04-23MDC-07000151</v>
      </c>
      <c r="M3815" t="str">
        <v>Edrington</v>
      </c>
      <c r="N3815" t="str">
        <v>Whisky</v>
      </c>
      <c r="O3815" t="str">
        <v>The Macallan</v>
      </c>
      <c r="P3815" t="str">
        <v>MAC</v>
      </c>
      <c r="Q3815" t="str">
        <v>The Macallan M Scotch Whisky (2023)</v>
      </c>
      <c r="R3815" t="str">
        <v>700ml</v>
      </c>
      <c r="S3815">
        <v>1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</row>
    <row r="3816" spans="11:30" x14ac:dyDescent="0.3">
      <c r="K3816" s="287">
        <v>11</v>
      </c>
      <c r="L3816" t="str">
        <v>04-SPWHI-07001872</v>
      </c>
      <c r="M3816" t="str">
        <v>Edrington</v>
      </c>
      <c r="N3816" t="str">
        <v>Whisky</v>
      </c>
      <c r="O3816" t="str">
        <v>The Macallan</v>
      </c>
      <c r="P3816" t="str">
        <v>MAC</v>
      </c>
      <c r="Q3816" t="str">
        <v>The Macallan Classic Cut 2022 Whisky</v>
      </c>
      <c r="R3816" t="str">
        <v>700ml</v>
      </c>
      <c r="S3816">
        <v>12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</row>
    <row r="3817" spans="11:30" x14ac:dyDescent="0.3">
      <c r="K3817" s="287">
        <v>11</v>
      </c>
      <c r="L3817" t="str">
        <v>04-SPWHI-07002668</v>
      </c>
      <c r="M3817" t="str">
        <v>Edrington</v>
      </c>
      <c r="N3817" t="str">
        <v>Whisky</v>
      </c>
      <c r="O3817" t="str">
        <v>The Macallan</v>
      </c>
      <c r="P3817" t="str">
        <v>MAC</v>
      </c>
      <c r="Q3817" t="str">
        <v>The Macallan Edition NO 1 Whisky</v>
      </c>
      <c r="R3817" t="str">
        <v>700ml</v>
      </c>
      <c r="S3817">
        <v>1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</row>
    <row r="3818" spans="11:30" x14ac:dyDescent="0.3">
      <c r="K3818" s="287">
        <v>11</v>
      </c>
      <c r="L3818" t="str">
        <v>04-SPWHI-07002910</v>
      </c>
      <c r="M3818" t="str">
        <v>Edrington</v>
      </c>
      <c r="N3818" t="str">
        <v>Whisky</v>
      </c>
      <c r="O3818" t="str">
        <v>The Macallan</v>
      </c>
      <c r="P3818" t="str">
        <v>MAC</v>
      </c>
      <c r="Q3818" t="str">
        <v>The Macallan Edition NO 2 Whisky</v>
      </c>
      <c r="R3818" t="str">
        <v>700ml</v>
      </c>
      <c r="S3818">
        <v>1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</row>
    <row r="3819" spans="11:30" x14ac:dyDescent="0.3">
      <c r="K3819" s="287">
        <v>11</v>
      </c>
      <c r="L3819" t="str">
        <v>04-SPWHI-07004105</v>
      </c>
      <c r="M3819" t="str">
        <v>Edrington</v>
      </c>
      <c r="N3819" t="str">
        <v>Whisky</v>
      </c>
      <c r="O3819" t="str">
        <v>The Macallan</v>
      </c>
      <c r="P3819" t="str">
        <v>MAC</v>
      </c>
      <c r="Q3819" t="str">
        <v>The Macallan Edition NO 3 Whisky</v>
      </c>
      <c r="R3819" t="str">
        <v>700ml</v>
      </c>
      <c r="S3819">
        <v>12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</row>
    <row r="3820" spans="11:30" x14ac:dyDescent="0.3">
      <c r="K3820" s="287">
        <v>11</v>
      </c>
      <c r="L3820" t="str">
        <v>04-SPWHI-07005591</v>
      </c>
      <c r="M3820" t="str">
        <v>Edrington</v>
      </c>
      <c r="N3820" t="str">
        <v>Whisky</v>
      </c>
      <c r="O3820" t="str">
        <v>The Macallan</v>
      </c>
      <c r="P3820" t="str">
        <v>MAC</v>
      </c>
      <c r="Q3820" t="str">
        <v>The Macallan Edition NO 4 Whisky</v>
      </c>
      <c r="R3820" t="str">
        <v>700ml</v>
      </c>
      <c r="S3820">
        <v>12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</row>
    <row r="3821" spans="11:30" x14ac:dyDescent="0.3">
      <c r="K3821" s="287">
        <v>11</v>
      </c>
      <c r="L3821" t="str">
        <v>04-SPWHI-07007126</v>
      </c>
      <c r="M3821" t="str">
        <v>Edrington</v>
      </c>
      <c r="N3821" t="str">
        <v>Whisky</v>
      </c>
      <c r="O3821" t="str">
        <v>The Macallan</v>
      </c>
      <c r="P3821" t="str">
        <v>MAC</v>
      </c>
      <c r="Q3821" t="str">
        <v>The Macallan 18 Years Old</v>
      </c>
      <c r="R3821" t="str">
        <v>700ml</v>
      </c>
      <c r="S3821">
        <v>6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</row>
    <row r="3822" spans="11:30" x14ac:dyDescent="0.3">
      <c r="K3822" s="287">
        <v>11</v>
      </c>
      <c r="L3822" t="str">
        <v>04-SPWHI-07008059</v>
      </c>
      <c r="M3822" t="str">
        <v>Edrington</v>
      </c>
      <c r="N3822" t="str">
        <v>Whisky</v>
      </c>
      <c r="O3822" t="str">
        <v>The Macallan</v>
      </c>
      <c r="P3822" t="str">
        <v>MAC</v>
      </c>
      <c r="Q3822" t="str">
        <v>The Macallan Edition NO.5 Whisky</v>
      </c>
      <c r="R3822" t="str">
        <v>700ml</v>
      </c>
      <c r="S3822">
        <v>12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</row>
    <row r="3823" spans="11:30" x14ac:dyDescent="0.3">
      <c r="K3823" s="287">
        <v>11</v>
      </c>
      <c r="L3823" t="str">
        <v>04-SPWHI-07009285</v>
      </c>
      <c r="M3823" t="str">
        <v>Edrington</v>
      </c>
      <c r="N3823" t="str">
        <v>Whisky</v>
      </c>
      <c r="O3823" t="str">
        <v>The Macallan</v>
      </c>
      <c r="P3823" t="str">
        <v>MAC</v>
      </c>
      <c r="Q3823" t="str">
        <v>The Macallan Edition NO 6 Whisky</v>
      </c>
      <c r="R3823" t="str">
        <v>700ml</v>
      </c>
      <c r="S3823">
        <v>12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</row>
    <row r="3824" spans="11:30" x14ac:dyDescent="0.3">
      <c r="K3824" s="287">
        <v>11</v>
      </c>
      <c r="L3824" t="str">
        <v>04-SPWHI-4200GSET</v>
      </c>
      <c r="M3824" t="str">
        <v>Edrington</v>
      </c>
      <c r="N3824" t="str">
        <v>Whisky</v>
      </c>
      <c r="O3824" t="str">
        <v>The Macallan</v>
      </c>
      <c r="P3824" t="str">
        <v>MAC</v>
      </c>
      <c r="Q3824" t="str">
        <v>The Macallan Edition Gift Set</v>
      </c>
      <c r="R3824" t="str">
        <v>4200ml</v>
      </c>
      <c r="S3824">
        <v>1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</row>
    <row r="3825" spans="11:30" x14ac:dyDescent="0.3">
      <c r="K3825" s="287">
        <v>11</v>
      </c>
      <c r="L3825" t="str">
        <v>06-SPWHI-07004082</v>
      </c>
      <c r="M3825" t="str">
        <v>Edrington</v>
      </c>
      <c r="N3825" t="str">
        <v>Whisky</v>
      </c>
      <c r="O3825" t="str">
        <v>Naked</v>
      </c>
      <c r="P3825" t="str">
        <v>NAK</v>
      </c>
      <c r="Q3825" t="str">
        <v>Naked Grouse Blended Malt Scotch Whisky</v>
      </c>
      <c r="R3825" t="str">
        <v>700ml</v>
      </c>
      <c r="S3825">
        <v>6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</row>
    <row r="3826" spans="11:30" x14ac:dyDescent="0.3">
      <c r="K3826" s="287">
        <v>11</v>
      </c>
      <c r="L3826" t="str">
        <v>13-SPGIN-07007377</v>
      </c>
      <c r="M3826" t="str">
        <v>Edrington</v>
      </c>
      <c r="N3826" t="str">
        <v>Gin</v>
      </c>
      <c r="O3826" t="str">
        <v>NO.3</v>
      </c>
      <c r="P3826" t="str">
        <v>NO3</v>
      </c>
      <c r="Q3826" t="str">
        <v>No.3 London Dry Organic Gin</v>
      </c>
      <c r="R3826" t="str">
        <v>700ml</v>
      </c>
      <c r="S3826">
        <v>6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</row>
    <row r="3827" spans="11:30" x14ac:dyDescent="0.3">
      <c r="K3827" s="287">
        <v>11</v>
      </c>
      <c r="L3827" t="str">
        <v>15-SPLIQ-07000154</v>
      </c>
      <c r="M3827" t="str">
        <v>Licor 43</v>
      </c>
      <c r="N3827" t="str">
        <v>Liqueur</v>
      </c>
      <c r="O3827" t="str">
        <v>Licor 43</v>
      </c>
      <c r="P3827" t="str">
        <v>LIC</v>
      </c>
      <c r="Q3827" t="str">
        <v>Licor 43</v>
      </c>
      <c r="R3827" t="str">
        <v>700ml</v>
      </c>
      <c r="S3827">
        <v>6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</row>
    <row r="3828" spans="11:30" x14ac:dyDescent="0.3">
      <c r="K3828" s="287">
        <v>11</v>
      </c>
      <c r="L3828" t="str">
        <v>18-SPGIN-05000467</v>
      </c>
      <c r="M3828" t="str">
        <v>Ferdinand'S</v>
      </c>
      <c r="N3828" t="str">
        <v>Gin</v>
      </c>
      <c r="O3828" t="str">
        <v>Ferdinand's</v>
      </c>
      <c r="P3828" t="str">
        <v>FER</v>
      </c>
      <c r="Q3828" t="str">
        <v>Ferdinand'S Saar Dry Gin</v>
      </c>
      <c r="R3828" t="str">
        <v>500ml</v>
      </c>
      <c r="S3828">
        <v>6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</row>
    <row r="3829" spans="11:30" x14ac:dyDescent="0.3">
      <c r="K3829" s="287">
        <v>11</v>
      </c>
      <c r="L3829" t="str">
        <v>20-06TEQ-07001315</v>
      </c>
      <c r="M3829" t="str">
        <v>Proximo</v>
      </c>
      <c r="N3829" t="str">
        <v>Tequila</v>
      </c>
      <c r="O3829" t="str">
        <v>Jose Cuervo</v>
      </c>
      <c r="P3829" t="str">
        <v>JOC</v>
      </c>
      <c r="Q3829" t="str">
        <v>Jose Cuervo Especial Silver Tequila 35%</v>
      </c>
      <c r="R3829" t="str">
        <v>700ml</v>
      </c>
      <c r="S3829">
        <v>6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</row>
    <row r="3830" spans="11:30" x14ac:dyDescent="0.3">
      <c r="K3830" s="287">
        <v>11</v>
      </c>
      <c r="L3830" t="str">
        <v>20-06TEQ-07002302</v>
      </c>
      <c r="M3830" t="str">
        <v>Proximo</v>
      </c>
      <c r="N3830" t="str">
        <v>Tequila</v>
      </c>
      <c r="O3830" t="str">
        <v>Jose Cuervo</v>
      </c>
      <c r="P3830" t="str">
        <v>JOC</v>
      </c>
      <c r="Q3830" t="str">
        <v>Jose Cuervo Especial Silver Tequila</v>
      </c>
      <c r="R3830" t="str">
        <v>700ml</v>
      </c>
      <c r="S3830">
        <v>6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</row>
    <row r="3831" spans="11:30" x14ac:dyDescent="0.3">
      <c r="K3831" s="287">
        <v>11</v>
      </c>
      <c r="L3831" t="str">
        <v>20-23SIL-07502322</v>
      </c>
      <c r="M3831" t="str">
        <v>Proximo</v>
      </c>
      <c r="N3831" t="str">
        <v>Tequila</v>
      </c>
      <c r="O3831" t="str">
        <v>Jose Cuervo</v>
      </c>
      <c r="P3831" t="str">
        <v>JOC</v>
      </c>
      <c r="Q3831" t="str">
        <v>Jose Cuervo Especial Silver Tequila Limited 2023</v>
      </c>
      <c r="R3831" t="str">
        <v>750ml</v>
      </c>
      <c r="S3831">
        <v>12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</row>
    <row r="3832" spans="11:30" x14ac:dyDescent="0.3">
      <c r="K3832" s="287">
        <v>11</v>
      </c>
      <c r="L3832" t="str">
        <v>20-SPTEQ-10001346</v>
      </c>
      <c r="M3832" t="str">
        <v>Proximo</v>
      </c>
      <c r="N3832" t="str">
        <v>Tequila</v>
      </c>
      <c r="O3832" t="str">
        <v>Jose Cuervo</v>
      </c>
      <c r="P3832" t="str">
        <v>JOC</v>
      </c>
      <c r="Q3832" t="str">
        <v>Jose Cuervo Especial Reposado Tequila 1L</v>
      </c>
      <c r="R3832" t="str">
        <v>1000ml</v>
      </c>
      <c r="S3832">
        <v>12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</row>
    <row r="3833" spans="11:30" x14ac:dyDescent="0.3">
      <c r="K3833" s="287">
        <v>11</v>
      </c>
      <c r="L3833" t="str">
        <v>20-SPTEQ-03752302</v>
      </c>
      <c r="M3833" t="str">
        <v>Proximo</v>
      </c>
      <c r="N3833" t="str">
        <v>Tequila</v>
      </c>
      <c r="O3833" t="str">
        <v>Jose Cuervo</v>
      </c>
      <c r="P3833" t="str">
        <v>JOC</v>
      </c>
      <c r="Q3833" t="str">
        <v>Jose Cuervo Especial Silver Tequila</v>
      </c>
      <c r="R3833" t="str">
        <v>375ml</v>
      </c>
      <c r="S3833">
        <v>12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</row>
    <row r="3834" spans="11:30" x14ac:dyDescent="0.3">
      <c r="K3834" s="287">
        <v>11</v>
      </c>
      <c r="L3834" t="str">
        <v>20-SPTEQ-10001353</v>
      </c>
      <c r="M3834" t="str">
        <v>Proximo</v>
      </c>
      <c r="N3834" t="str">
        <v>Tequila</v>
      </c>
      <c r="O3834" t="str">
        <v>Jose Cuervo</v>
      </c>
      <c r="P3834" t="str">
        <v>JOC</v>
      </c>
      <c r="Q3834" t="str">
        <v>Jose Cuervo Especial Silver Tequila 1L</v>
      </c>
      <c r="R3834" t="str">
        <v>1000ml</v>
      </c>
      <c r="S3834">
        <v>12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</row>
    <row r="3835" spans="11:30" x14ac:dyDescent="0.3">
      <c r="K3835" s="287">
        <v>11</v>
      </c>
      <c r="L3835" t="str">
        <v>20-SPTEQ-07001308</v>
      </c>
      <c r="M3835" t="str">
        <v>Proximo</v>
      </c>
      <c r="N3835" t="str">
        <v>Tequila</v>
      </c>
      <c r="O3835" t="str">
        <v>Jose Cuervo</v>
      </c>
      <c r="P3835" t="str">
        <v>JOC</v>
      </c>
      <c r="Q3835" t="str">
        <v>Jose Cuervo Especial Reposado Tequila 35%</v>
      </c>
      <c r="R3835" t="str">
        <v>700ml</v>
      </c>
      <c r="S3835">
        <v>12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</row>
    <row r="3836" spans="11:30" x14ac:dyDescent="0.3">
      <c r="K3836" s="287">
        <v>11</v>
      </c>
      <c r="L3836" t="str">
        <v>20-SPTEQ-07001315</v>
      </c>
      <c r="M3836" t="str">
        <v>Proximo</v>
      </c>
      <c r="N3836" t="str">
        <v>Tequila</v>
      </c>
      <c r="O3836" t="str">
        <v>Jose Cuervo</v>
      </c>
      <c r="P3836" t="str">
        <v>JOC</v>
      </c>
      <c r="Q3836" t="str">
        <v>Jose Cuervo Especial Silver Tequila 35%</v>
      </c>
      <c r="R3836" t="str">
        <v>700ml</v>
      </c>
      <c r="S3836">
        <v>12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</row>
    <row r="3837" spans="11:30" x14ac:dyDescent="0.3">
      <c r="K3837" s="287">
        <v>11</v>
      </c>
      <c r="L3837" t="str">
        <v>20-SPTEQ-07002138</v>
      </c>
      <c r="M3837" t="str">
        <v>Proximo</v>
      </c>
      <c r="N3837" t="str">
        <v>Tequila</v>
      </c>
      <c r="O3837" t="str">
        <v>Jose Cuervo</v>
      </c>
      <c r="P3837" t="str">
        <v>JOC</v>
      </c>
      <c r="Q3837" t="str">
        <v>Jose Cuervo Especial Reposado Tequila</v>
      </c>
      <c r="R3837" t="str">
        <v>700ml</v>
      </c>
      <c r="S3837">
        <v>6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</row>
    <row r="3838" spans="11:30" x14ac:dyDescent="0.3">
      <c r="K3838" s="287">
        <v>11</v>
      </c>
      <c r="L3838" t="str">
        <v>20-SPTEQ-07007282</v>
      </c>
      <c r="M3838" t="str">
        <v>Proximo</v>
      </c>
      <c r="N3838" t="str">
        <v>Tequila</v>
      </c>
      <c r="O3838" t="str">
        <v>Jose Cuervo</v>
      </c>
      <c r="P3838" t="str">
        <v>JOC</v>
      </c>
      <c r="Q3838" t="str">
        <v>Jose Cuervo Tradicional Blanco Tequila 40%</v>
      </c>
      <c r="R3838" t="str">
        <v>700ml</v>
      </c>
      <c r="S3838">
        <v>6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</row>
    <row r="3839" spans="11:30" x14ac:dyDescent="0.3">
      <c r="K3839" s="287">
        <v>11</v>
      </c>
      <c r="L3839" t="str">
        <v>20-SPTEQ-07007299</v>
      </c>
      <c r="M3839" t="str">
        <v>Proximo</v>
      </c>
      <c r="N3839" t="str">
        <v>Tequila</v>
      </c>
      <c r="O3839" t="str">
        <v>Jose Cuervo</v>
      </c>
      <c r="P3839" t="str">
        <v>JOC</v>
      </c>
      <c r="Q3839" t="str">
        <v>Jose Cuervo Tradicional Reposado Tequila 40%</v>
      </c>
      <c r="R3839" t="str">
        <v>700ml</v>
      </c>
      <c r="S3839">
        <v>6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</row>
    <row r="3840" spans="11:30" x14ac:dyDescent="0.3">
      <c r="K3840" s="287">
        <v>11</v>
      </c>
      <c r="L3840" t="str">
        <v>23-SPPAC-07000114</v>
      </c>
      <c r="M3840" t="str">
        <v>Proximo</v>
      </c>
      <c r="N3840" t="str">
        <v>Whisky</v>
      </c>
      <c r="O3840" t="str">
        <v>Bushmills</v>
      </c>
      <c r="P3840" t="str">
        <v>BUM</v>
      </c>
      <c r="Q3840" t="str">
        <v>Bushmills Black Bush Gift Pack</v>
      </c>
      <c r="R3840" t="str">
        <v>700ml</v>
      </c>
      <c r="S3840">
        <v>3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</row>
    <row r="3841" spans="11:30" x14ac:dyDescent="0.3">
      <c r="K3841" s="287">
        <v>11</v>
      </c>
      <c r="L3841" t="str">
        <v>23-SPWHI-10001085</v>
      </c>
      <c r="M3841" t="str">
        <v>Proximo</v>
      </c>
      <c r="N3841" t="str">
        <v>Whisky</v>
      </c>
      <c r="O3841" t="str">
        <v>Bushmills</v>
      </c>
      <c r="P3841" t="str">
        <v>BUM</v>
      </c>
      <c r="Q3841" t="str">
        <v>Bushmills Irish Whiskey 1L</v>
      </c>
      <c r="R3841" t="str">
        <v>1000ml</v>
      </c>
      <c r="S3841">
        <v>6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</row>
    <row r="3842" spans="11:30" x14ac:dyDescent="0.3">
      <c r="K3842" s="287">
        <v>11</v>
      </c>
      <c r="L3842" t="str">
        <v>23-SPWHI-10000070</v>
      </c>
      <c r="M3842" t="str">
        <v>Proximo</v>
      </c>
      <c r="N3842" t="str">
        <v>Whisky</v>
      </c>
      <c r="O3842" t="str">
        <v>Bushmills</v>
      </c>
      <c r="P3842" t="str">
        <v>BUM</v>
      </c>
      <c r="Q3842" t="str">
        <v>Bushmills Black Bush Irish Whiskey 1L</v>
      </c>
      <c r="R3842" t="str">
        <v>1000ml</v>
      </c>
      <c r="S3842">
        <v>6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</row>
    <row r="3843" spans="11:30" x14ac:dyDescent="0.3">
      <c r="K3843" s="287">
        <v>11</v>
      </c>
      <c r="L3843" t="str">
        <v>24-06BRA-07005366</v>
      </c>
      <c r="M3843" t="str">
        <v>Remy Cointreau</v>
      </c>
      <c r="N3843" t="str">
        <v>Cognac</v>
      </c>
      <c r="O3843" t="str">
        <v>Remy</v>
      </c>
      <c r="P3843" t="str">
        <v>RMM</v>
      </c>
      <c r="Q3843" t="str">
        <v>Remy Martin 1738 Cognac</v>
      </c>
      <c r="R3843" t="str">
        <v>700ml</v>
      </c>
      <c r="S3843">
        <v>6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</row>
    <row r="3844" spans="11:30" x14ac:dyDescent="0.3">
      <c r="K3844" s="287">
        <v>11</v>
      </c>
      <c r="L3844" t="str">
        <v>24-12CNY-07002784</v>
      </c>
      <c r="M3844" t="str">
        <v>Remy Cointreau</v>
      </c>
      <c r="N3844" t="str">
        <v>Cognac</v>
      </c>
      <c r="O3844" t="str">
        <v>Remy</v>
      </c>
      <c r="P3844" t="str">
        <v>RMM</v>
      </c>
      <c r="Q3844" t="str">
        <v>Remy Martin Vsop (CNY24)</v>
      </c>
      <c r="R3844" t="str">
        <v>700ml</v>
      </c>
      <c r="S3844">
        <v>12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</row>
    <row r="3845" spans="11:30" x14ac:dyDescent="0.3">
      <c r="K3845" s="287">
        <v>11</v>
      </c>
      <c r="L3845" t="str">
        <v>24-23CNY-07002159</v>
      </c>
      <c r="M3845" t="str">
        <v>Remy Cointreau</v>
      </c>
      <c r="N3845" t="str">
        <v>Cognac</v>
      </c>
      <c r="O3845" t="str">
        <v>Remy</v>
      </c>
      <c r="P3845" t="str">
        <v>RMM</v>
      </c>
      <c r="Q3845" t="str">
        <v>Remy Martin XO Cognac (CNY23)</v>
      </c>
      <c r="R3845" t="str">
        <v>700ml</v>
      </c>
      <c r="S3845">
        <v>6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</row>
    <row r="3846" spans="11:30" x14ac:dyDescent="0.3">
      <c r="K3846" s="287">
        <v>11</v>
      </c>
      <c r="L3846" t="str">
        <v>24-23EOY-07002067</v>
      </c>
      <c r="M3846" t="str">
        <v>Remy Cointreau</v>
      </c>
      <c r="N3846" t="str">
        <v>Cognac</v>
      </c>
      <c r="O3846" t="str">
        <v>Remy</v>
      </c>
      <c r="P3846" t="str">
        <v>RMM</v>
      </c>
      <c r="Q3846" t="str">
        <v>Remy Martin Vsop (EOY23)</v>
      </c>
      <c r="R3846" t="str">
        <v>700ml</v>
      </c>
      <c r="S3846">
        <v>6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</row>
    <row r="3847" spans="11:30" x14ac:dyDescent="0.3">
      <c r="K3847" s="287">
        <v>11</v>
      </c>
      <c r="L3847" t="str">
        <v>24-23EOY-07002081</v>
      </c>
      <c r="M3847" t="str">
        <v>Remy Cointreau</v>
      </c>
      <c r="N3847" t="str">
        <v>Cognac</v>
      </c>
      <c r="O3847" t="str">
        <v>Remy</v>
      </c>
      <c r="P3847" t="str">
        <v>RMM</v>
      </c>
      <c r="Q3847" t="str">
        <v>Remy Martin 1738 (EOY23)</v>
      </c>
      <c r="R3847" t="str">
        <v>700ml</v>
      </c>
      <c r="S3847">
        <v>6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</row>
    <row r="3848" spans="11:30" x14ac:dyDescent="0.3">
      <c r="K3848" s="287">
        <v>11</v>
      </c>
      <c r="L3848" t="str">
        <v>24-23EOY-07002111</v>
      </c>
      <c r="M3848" t="str">
        <v>Remy Cointreau</v>
      </c>
      <c r="N3848" t="str">
        <v>Cognac</v>
      </c>
      <c r="O3848" t="str">
        <v>Remy</v>
      </c>
      <c r="P3848" t="str">
        <v>RMM</v>
      </c>
      <c r="Q3848" t="str">
        <v>Remy Martin XO Cognac (EOY23)</v>
      </c>
      <c r="R3848" t="str">
        <v>700ml</v>
      </c>
      <c r="S3848">
        <v>6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</row>
    <row r="3849" spans="11:30" x14ac:dyDescent="0.3">
      <c r="K3849" s="287">
        <v>11</v>
      </c>
      <c r="L3849" t="str">
        <v>24-24CNY-07002784</v>
      </c>
      <c r="M3849" t="str">
        <v>Remy Cointreau</v>
      </c>
      <c r="N3849" t="str">
        <v>Cognac</v>
      </c>
      <c r="O3849" t="str">
        <v>Remy</v>
      </c>
      <c r="P3849" t="str">
        <v>RMM</v>
      </c>
      <c r="Q3849" t="str">
        <v>Remy Martin Vsop (CNY24)</v>
      </c>
      <c r="R3849" t="str">
        <v>700ml</v>
      </c>
      <c r="S3849">
        <v>6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</row>
    <row r="3850" spans="11:30" x14ac:dyDescent="0.3">
      <c r="K3850" s="287">
        <v>11</v>
      </c>
      <c r="L3850" t="str">
        <v>24-24CNY-07002807</v>
      </c>
      <c r="M3850" t="str">
        <v>Remy Cointreau</v>
      </c>
      <c r="N3850" t="str">
        <v>Cognac</v>
      </c>
      <c r="O3850" t="str">
        <v>Remy</v>
      </c>
      <c r="P3850" t="str">
        <v>RMM</v>
      </c>
      <c r="Q3850" t="str">
        <v>Remy Martin 1738 (CNY24)</v>
      </c>
      <c r="R3850" t="str">
        <v>700ml</v>
      </c>
      <c r="S3850">
        <v>6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</row>
    <row r="3851" spans="11:30" x14ac:dyDescent="0.3">
      <c r="K3851" s="287">
        <v>11</v>
      </c>
      <c r="L3851" t="str">
        <v>24-24CNY-07007094</v>
      </c>
      <c r="M3851" t="str">
        <v>Remy Cointreau</v>
      </c>
      <c r="N3851" t="str">
        <v>Cognac</v>
      </c>
      <c r="O3851" t="str">
        <v>Remy</v>
      </c>
      <c r="P3851" t="str">
        <v>RMM</v>
      </c>
      <c r="Q3851" t="str">
        <v>Remy Martin Xo Cognac (CNY24)</v>
      </c>
      <c r="R3851" t="str">
        <v>700ml</v>
      </c>
      <c r="S3851">
        <v>6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</row>
    <row r="3852" spans="11:30" x14ac:dyDescent="0.3">
      <c r="K3852" s="287">
        <v>11</v>
      </c>
      <c r="L3852" t="str">
        <v>24-26CNY-07000456</v>
      </c>
      <c r="M3852" t="str">
        <v>Remy Cointreau</v>
      </c>
      <c r="N3852" t="str">
        <v>Cognac</v>
      </c>
      <c r="O3852" t="str">
        <v>Remy</v>
      </c>
      <c r="P3852" t="str">
        <v>RMM</v>
      </c>
      <c r="Q3852" t="str">
        <v>Remy Martin Vsop Cognac (CNY26)</v>
      </c>
      <c r="R3852" t="str">
        <v>700ml</v>
      </c>
      <c r="S3852">
        <v>6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</row>
    <row r="3853" spans="11:30" x14ac:dyDescent="0.3">
      <c r="K3853" s="287">
        <v>11</v>
      </c>
      <c r="L3853" t="str">
        <v>24-26CNY-07007094</v>
      </c>
      <c r="M3853" t="str">
        <v>Remy Cointreau</v>
      </c>
      <c r="N3853" t="str">
        <v>Cognac</v>
      </c>
      <c r="O3853" t="str">
        <v>Remy</v>
      </c>
      <c r="P3853" t="str">
        <v>RMM</v>
      </c>
      <c r="Q3853" t="str">
        <v>Remy Martin XO Cognac (CNY26)</v>
      </c>
      <c r="R3853" t="str">
        <v>700ml</v>
      </c>
      <c r="S3853">
        <v>6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</row>
    <row r="3854" spans="11:30" x14ac:dyDescent="0.3">
      <c r="K3854" s="287">
        <v>11</v>
      </c>
      <c r="L3854" t="str">
        <v>24-SPBRA-07000429</v>
      </c>
      <c r="M3854" t="str">
        <v>Remy Cointreau</v>
      </c>
      <c r="N3854" t="str">
        <v>Cognac</v>
      </c>
      <c r="O3854" t="str">
        <v>Remy</v>
      </c>
      <c r="P3854" t="str">
        <v>RMM</v>
      </c>
      <c r="Q3854" t="str">
        <v>Remy Martin Club</v>
      </c>
      <c r="R3854" t="str">
        <v>700ml</v>
      </c>
      <c r="S3854">
        <v>12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</row>
    <row r="3855" spans="11:30" x14ac:dyDescent="0.3">
      <c r="K3855" s="287">
        <v>11</v>
      </c>
      <c r="L3855" t="str">
        <v>24-SPBRA-07001831</v>
      </c>
      <c r="M3855" t="str">
        <v>Remy Cointreau</v>
      </c>
      <c r="N3855" t="str">
        <v>Cognac</v>
      </c>
      <c r="O3855" t="str">
        <v>Remy</v>
      </c>
      <c r="P3855" t="str">
        <v>RMM</v>
      </c>
      <c r="Q3855" t="str">
        <v>Remy Martin 1738 Gift Pack With Shaker</v>
      </c>
      <c r="R3855" t="str">
        <v>700ml</v>
      </c>
      <c r="S3855">
        <v>6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</row>
    <row r="3856" spans="11:30" x14ac:dyDescent="0.3">
      <c r="K3856" s="287">
        <v>11</v>
      </c>
      <c r="L3856" t="str">
        <v>25-06LIQ-03502608</v>
      </c>
      <c r="M3856" t="str">
        <v>Remy Cointreau</v>
      </c>
      <c r="N3856" t="str">
        <v>Liqueur</v>
      </c>
      <c r="O3856" t="str">
        <v>Cointreau</v>
      </c>
      <c r="P3856" t="str">
        <v>COT</v>
      </c>
      <c r="Q3856" t="str">
        <v>Cointreau 350 ml</v>
      </c>
      <c r="R3856" t="str">
        <v>350ml</v>
      </c>
      <c r="S3856">
        <v>6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</row>
    <row r="3857" spans="11:30" x14ac:dyDescent="0.3">
      <c r="K3857" s="287">
        <v>11</v>
      </c>
      <c r="L3857" t="str">
        <v>25-06LIQ-07004200</v>
      </c>
      <c r="M3857" t="str">
        <v>Remy Cointreau</v>
      </c>
      <c r="N3857" t="str">
        <v>Liqueur</v>
      </c>
      <c r="O3857" t="str">
        <v>Cointreau</v>
      </c>
      <c r="P3857" t="str">
        <v>COT</v>
      </c>
      <c r="Q3857" t="str">
        <v>Cointreau L'Unique</v>
      </c>
      <c r="R3857" t="str">
        <v>700ml</v>
      </c>
      <c r="S3857">
        <v>6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</row>
    <row r="3858" spans="11:30" x14ac:dyDescent="0.3">
      <c r="K3858" s="287">
        <v>11</v>
      </c>
      <c r="L3858" t="str">
        <v>25-12LIQ-03502608</v>
      </c>
      <c r="M3858" t="str">
        <v>Remy Cointreau</v>
      </c>
      <c r="N3858" t="str">
        <v>Liqueur</v>
      </c>
      <c r="O3858" t="str">
        <v>Cointreau</v>
      </c>
      <c r="P3858" t="str">
        <v>COT</v>
      </c>
      <c r="Q3858" t="str">
        <v>Cointreau 350 ml</v>
      </c>
      <c r="R3858" t="str">
        <v>350ml</v>
      </c>
      <c r="S3858">
        <v>12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</row>
    <row r="3859" spans="11:30" x14ac:dyDescent="0.3">
      <c r="K3859" s="287">
        <v>11</v>
      </c>
      <c r="L3859" t="str">
        <v>26-06BRA-07002153</v>
      </c>
      <c r="M3859" t="str">
        <v>Remy Cointreau</v>
      </c>
      <c r="N3859" t="str">
        <v>Brandy</v>
      </c>
      <c r="O3859" t="str">
        <v>St Remy</v>
      </c>
      <c r="P3859" t="str">
        <v>ST-RMM</v>
      </c>
      <c r="Q3859" t="str">
        <v>St-Remy Vsop</v>
      </c>
      <c r="R3859" t="str">
        <v>700ml</v>
      </c>
      <c r="S3859">
        <v>6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</row>
    <row r="3860" spans="11:30" x14ac:dyDescent="0.3">
      <c r="K3860" s="287">
        <v>11</v>
      </c>
      <c r="L3860" t="str">
        <v>26-06BRA-07002603</v>
      </c>
      <c r="M3860" t="str">
        <v>Remy Cointreau</v>
      </c>
      <c r="N3860" t="str">
        <v>Brandy</v>
      </c>
      <c r="O3860" t="str">
        <v>St Remy</v>
      </c>
      <c r="P3860" t="str">
        <v>ST-RMM</v>
      </c>
      <c r="Q3860" t="str">
        <v>St-Remy XO</v>
      </c>
      <c r="R3860" t="str">
        <v>700ml</v>
      </c>
      <c r="S3860">
        <v>6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</row>
    <row r="3861" spans="11:30" x14ac:dyDescent="0.3">
      <c r="K3861" s="287">
        <v>11</v>
      </c>
      <c r="L3861" t="str">
        <v>27-23CNY-07002456</v>
      </c>
      <c r="M3861" t="str">
        <v>Remy Cointreau</v>
      </c>
      <c r="N3861" t="str">
        <v>Cognac</v>
      </c>
      <c r="O3861" t="str">
        <v>Louis XIII</v>
      </c>
      <c r="P3861" t="str">
        <v>LOX</v>
      </c>
      <c r="Q3861" t="str">
        <v>Louis XIII Cognac (CNY)</v>
      </c>
      <c r="R3861" t="str">
        <v>700ml</v>
      </c>
      <c r="S3861">
        <v>1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</row>
    <row r="3862" spans="11:30" x14ac:dyDescent="0.3">
      <c r="K3862" s="287">
        <v>11</v>
      </c>
      <c r="L3862" t="str">
        <v>27-24CNY-07002838</v>
      </c>
      <c r="M3862" t="str">
        <v>Remy Cointreau</v>
      </c>
      <c r="N3862" t="str">
        <v>Cognac</v>
      </c>
      <c r="O3862" t="str">
        <v>Louis XIII</v>
      </c>
      <c r="P3862" t="str">
        <v>LOX</v>
      </c>
      <c r="Q3862" t="str">
        <v>Louis XIII Cognac (CNY24)</v>
      </c>
      <c r="R3862" t="str">
        <v>700ml</v>
      </c>
      <c r="S3862">
        <v>1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</row>
    <row r="3863" spans="11:30" x14ac:dyDescent="0.3">
      <c r="K3863" s="287">
        <v>11</v>
      </c>
      <c r="L3863" t="str">
        <v>27-26CNY-07000401</v>
      </c>
      <c r="M3863" t="str">
        <v>Remy Cointreau</v>
      </c>
      <c r="N3863" t="str">
        <v>Cognac</v>
      </c>
      <c r="O3863" t="str">
        <v>Louis XIII</v>
      </c>
      <c r="P3863" t="str">
        <v>LOX</v>
      </c>
      <c r="Q3863" t="str">
        <v>Louis XIII Cognac (CNY26)</v>
      </c>
      <c r="R3863" t="str">
        <v>700ml</v>
      </c>
      <c r="S3863">
        <v>1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</row>
    <row r="3864" spans="11:30" x14ac:dyDescent="0.3">
      <c r="K3864" s="287">
        <v>11</v>
      </c>
      <c r="L3864" t="str">
        <v>27-SPBRA-07001107</v>
      </c>
      <c r="M3864" t="str">
        <v>Remy Cointreau</v>
      </c>
      <c r="N3864" t="str">
        <v>Cognac</v>
      </c>
      <c r="O3864" t="str">
        <v>Louis XIII</v>
      </c>
      <c r="P3864" t="str">
        <v>LOX</v>
      </c>
      <c r="Q3864" t="str">
        <v>Louis XIII Cognac (TC II)</v>
      </c>
      <c r="R3864" t="str">
        <v>700ml</v>
      </c>
      <c r="S3864">
        <v>1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</row>
    <row r="3865" spans="11:30" x14ac:dyDescent="0.3">
      <c r="K3865" s="287">
        <v>11</v>
      </c>
      <c r="L3865" t="str">
        <v>28-SPWHI-07000823</v>
      </c>
      <c r="M3865" t="str">
        <v>Remy Cointreau</v>
      </c>
      <c r="N3865" t="str">
        <v>Whisky</v>
      </c>
      <c r="O3865" t="str">
        <v>Bruichladdich</v>
      </c>
      <c r="P3865" t="str">
        <v>BLD</v>
      </c>
      <c r="Q3865" t="str">
        <v>Bruichladdich Octomore</v>
      </c>
      <c r="R3865" t="str">
        <v>700ml</v>
      </c>
      <c r="S3865">
        <v>6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</row>
    <row r="3866" spans="11:30" x14ac:dyDescent="0.3">
      <c r="K3866" s="287">
        <v>11</v>
      </c>
      <c r="L3866" t="str">
        <v>29-SPGIN-07006351</v>
      </c>
      <c r="M3866" t="str">
        <v>Remy Cointreau</v>
      </c>
      <c r="N3866" t="str">
        <v>Gin</v>
      </c>
      <c r="O3866" t="str">
        <v>Botanist</v>
      </c>
      <c r="P3866" t="str">
        <v>BOT</v>
      </c>
      <c r="Q3866" t="str">
        <v>The Botanist Islay Dry Gin (Gift Box)</v>
      </c>
      <c r="R3866" t="str">
        <v>700ml</v>
      </c>
      <c r="S3866">
        <v>4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</row>
    <row r="3867" spans="11:30" x14ac:dyDescent="0.3">
      <c r="K3867" s="287">
        <v>11</v>
      </c>
      <c r="L3867" t="str">
        <v>31-SPMIX-1450PACK</v>
      </c>
      <c r="M3867" t="str">
        <v>Campari</v>
      </c>
      <c r="N3867" t="str">
        <v>Liqueur</v>
      </c>
      <c r="O3867" t="str">
        <v>Aperol/Cinzano</v>
      </c>
      <c r="P3867" t="str">
        <v/>
      </c>
      <c r="Q3867" t="str">
        <v>Aperol + Cinzano Prosecco</v>
      </c>
      <c r="R3867" t="str">
        <v>1450ml</v>
      </c>
      <c r="S3867">
        <v>3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</row>
    <row r="3868" spans="11:30" x14ac:dyDescent="0.3">
      <c r="K3868" s="287">
        <v>11</v>
      </c>
      <c r="L3868" t="str">
        <v>31-SPPAC-07000575</v>
      </c>
      <c r="M3868" t="str">
        <v>Campari</v>
      </c>
      <c r="N3868" t="str">
        <v>Liqueur</v>
      </c>
      <c r="O3868" t="str">
        <v>Aperol</v>
      </c>
      <c r="P3868" t="str">
        <v>APR</v>
      </c>
      <c r="Q3868" t="str">
        <v>Aperol Glass Set</v>
      </c>
      <c r="R3868" t="str">
        <v>700ml</v>
      </c>
      <c r="S3868">
        <v>5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</row>
    <row r="3869" spans="11:30" x14ac:dyDescent="0.3">
      <c r="K3869" s="287">
        <v>11</v>
      </c>
      <c r="L3869" t="str">
        <v>32-06LIQ-05001051</v>
      </c>
      <c r="M3869" t="str">
        <v>Campari</v>
      </c>
      <c r="N3869" t="str">
        <v>Liqueur</v>
      </c>
      <c r="O3869" t="str">
        <v>Campari</v>
      </c>
      <c r="P3869" t="str">
        <v>CAM</v>
      </c>
      <c r="Q3869" t="str">
        <v>Campari Negroni Liqueur</v>
      </c>
      <c r="R3869" t="str">
        <v>500ml</v>
      </c>
      <c r="S3869">
        <v>6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</row>
    <row r="3870" spans="11:30" x14ac:dyDescent="0.3">
      <c r="K3870" s="287">
        <v>11</v>
      </c>
      <c r="L3870" t="str">
        <v>32-06LIQ-07501402</v>
      </c>
      <c r="M3870" t="str">
        <v>Campari</v>
      </c>
      <c r="N3870" t="str">
        <v>Liqueur</v>
      </c>
      <c r="O3870" t="str">
        <v>Campari</v>
      </c>
      <c r="P3870" t="str">
        <v>CAM</v>
      </c>
      <c r="Q3870" t="str">
        <v>Campari Bitter 750 ml</v>
      </c>
      <c r="R3870" t="str">
        <v>750ml</v>
      </c>
      <c r="S3870">
        <v>6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</row>
    <row r="3871" spans="11:30" x14ac:dyDescent="0.3">
      <c r="K3871" s="287">
        <v>11</v>
      </c>
      <c r="L3871" t="str">
        <v>32-SPPAC-07509002</v>
      </c>
      <c r="M3871" t="str">
        <v>Campari</v>
      </c>
      <c r="N3871" t="str">
        <v>Liqueur</v>
      </c>
      <c r="O3871" t="str">
        <v>Campari</v>
      </c>
      <c r="P3871" t="str">
        <v>CAM</v>
      </c>
      <c r="Q3871" t="str">
        <v>Campari Negroni Set</v>
      </c>
      <c r="R3871" t="str">
        <v>2250ml</v>
      </c>
      <c r="S3871">
        <v>4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</row>
    <row r="3872" spans="11:30" x14ac:dyDescent="0.3">
      <c r="K3872" s="287">
        <v>11</v>
      </c>
      <c r="L3872" t="str">
        <v>33-SPGIN-07502000</v>
      </c>
      <c r="M3872" t="str">
        <v>Campari</v>
      </c>
      <c r="N3872" t="str">
        <v>Gin</v>
      </c>
      <c r="O3872" t="str">
        <v>Bulldog</v>
      </c>
      <c r="P3872" t="str">
        <v>BUL</v>
      </c>
      <c r="Q3872" t="str">
        <v>Bulldog London Dry Gin 750 ml</v>
      </c>
      <c r="R3872" t="str">
        <v>750ml</v>
      </c>
      <c r="S3872">
        <v>6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</row>
    <row r="3873" spans="11:30" x14ac:dyDescent="0.3">
      <c r="K3873" s="287">
        <v>11</v>
      </c>
      <c r="L3873" t="str">
        <v>33-SPPAC-07506102</v>
      </c>
      <c r="M3873" t="str">
        <v>Campari</v>
      </c>
      <c r="N3873" t="str">
        <v>Gin</v>
      </c>
      <c r="O3873" t="str">
        <v>Bulldog</v>
      </c>
      <c r="P3873" t="str">
        <v>BUL</v>
      </c>
      <c r="Q3873" t="str">
        <v>Bulldog Gin Glass Set</v>
      </c>
      <c r="R3873" t="str">
        <v>750ml</v>
      </c>
      <c r="S3873">
        <v>6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</row>
    <row r="3874" spans="11:30" x14ac:dyDescent="0.3">
      <c r="K3874" s="287">
        <v>11</v>
      </c>
      <c r="L3874" t="str">
        <v>34-12VOD-01808261</v>
      </c>
      <c r="M3874" t="str">
        <v>Campari</v>
      </c>
      <c r="N3874" t="str">
        <v>Vodka</v>
      </c>
      <c r="O3874" t="str">
        <v>Skyy</v>
      </c>
      <c r="P3874" t="str">
        <v>SKY</v>
      </c>
      <c r="Q3874" t="str">
        <v>Skyy Vodka 180 ml (P12)</v>
      </c>
      <c r="R3874" t="str">
        <v>180ml</v>
      </c>
      <c r="S3874">
        <v>12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</row>
    <row r="3875" spans="11:30" x14ac:dyDescent="0.3">
      <c r="K3875" s="287">
        <v>11</v>
      </c>
      <c r="L3875" t="str">
        <v>34-SPVOD-07007004</v>
      </c>
      <c r="M3875" t="str">
        <v>Campari</v>
      </c>
      <c r="N3875" t="str">
        <v>Vodka</v>
      </c>
      <c r="O3875" t="str">
        <v>Skyy</v>
      </c>
      <c r="P3875" t="str">
        <v>SKY</v>
      </c>
      <c r="Q3875" t="str">
        <v>Skyy Vodka</v>
      </c>
      <c r="R3875" t="str">
        <v>700ml</v>
      </c>
      <c r="S3875">
        <v>12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</row>
    <row r="3876" spans="11:30" x14ac:dyDescent="0.3">
      <c r="K3876" s="287">
        <v>11</v>
      </c>
      <c r="L3876" t="str">
        <v>37-SPWHI-07002834</v>
      </c>
      <c r="M3876" t="str">
        <v>Campari</v>
      </c>
      <c r="N3876" t="str">
        <v>Whisky</v>
      </c>
      <c r="O3876" t="str">
        <v>Wild Turkey</v>
      </c>
      <c r="P3876" t="str">
        <v>WTK</v>
      </c>
      <c r="Q3876" t="str">
        <v>Wild Turkey Rye Whiskey 700ml</v>
      </c>
      <c r="R3876" t="str">
        <v>700ml</v>
      </c>
      <c r="S3876">
        <v>12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</row>
    <row r="3877" spans="11:30" x14ac:dyDescent="0.3">
      <c r="K3877" s="287">
        <v>11</v>
      </c>
      <c r="L3877" t="str">
        <v>40-SPRUM-07501400</v>
      </c>
      <c r="M3877" t="str">
        <v>Campari</v>
      </c>
      <c r="N3877" t="str">
        <v>Rum</v>
      </c>
      <c r="O3877" t="str">
        <v>Appleton</v>
      </c>
      <c r="P3877" t="str">
        <v>APT</v>
      </c>
      <c r="Q3877" t="str">
        <v>Appleton Estate Rare Blend 12 Years</v>
      </c>
      <c r="R3877" t="str">
        <v>750ml</v>
      </c>
      <c r="S3877">
        <v>12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</row>
    <row r="3878" spans="11:30" x14ac:dyDescent="0.3">
      <c r="K3878" s="287">
        <v>11</v>
      </c>
      <c r="L3878" t="str">
        <v>46-ABRGP-07000051</v>
      </c>
      <c r="M3878" t="str">
        <v>Campari</v>
      </c>
      <c r="N3878" t="str">
        <v>Whisky</v>
      </c>
      <c r="O3878" t="str">
        <v>Glen Grant</v>
      </c>
      <c r="P3878" t="str">
        <v>GGT</v>
      </c>
      <c r="Q3878" t="str">
        <v>Glen Grant Single Malt Scotch Whisky Arboralis (Gift Pack)</v>
      </c>
      <c r="R3878" t="str">
        <v>700ml</v>
      </c>
      <c r="S3878">
        <v>6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</row>
    <row r="3879" spans="11:30" x14ac:dyDescent="0.3">
      <c r="K3879" s="287">
        <v>11</v>
      </c>
      <c r="L3879" t="str">
        <v>51-WISPA-07505015</v>
      </c>
      <c r="M3879" t="str">
        <v>Luc Belaire</v>
      </c>
      <c r="N3879" t="str">
        <v>Sparkling Wine</v>
      </c>
      <c r="O3879" t="str">
        <v>Luc Belaire</v>
      </c>
      <c r="P3879" t="str">
        <v>LUC</v>
      </c>
      <c r="Q3879" t="str">
        <v>Luc Belaire Rare Luxe</v>
      </c>
      <c r="R3879" t="str">
        <v>750ml</v>
      </c>
      <c r="S3879">
        <v>6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</row>
    <row r="3880" spans="11:30" x14ac:dyDescent="0.3">
      <c r="K3880" s="287">
        <v>11</v>
      </c>
      <c r="L3880" t="str">
        <v>51-WISPA-07505572</v>
      </c>
      <c r="M3880" t="str">
        <v>Luc Belaire</v>
      </c>
      <c r="N3880" t="str">
        <v>Sparkling Wine</v>
      </c>
      <c r="O3880" t="str">
        <v>Luc Belaire</v>
      </c>
      <c r="P3880" t="str">
        <v>LUC</v>
      </c>
      <c r="Q3880" t="str">
        <v>Luc Belaire Rare Luxe - Fantome</v>
      </c>
      <c r="R3880" t="str">
        <v>750ml</v>
      </c>
      <c r="S3880">
        <v>6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</row>
    <row r="3881" spans="11:30" x14ac:dyDescent="0.3">
      <c r="K3881" s="287">
        <v>11</v>
      </c>
      <c r="L3881" t="str">
        <v>51-WISPA-07505602</v>
      </c>
      <c r="M3881" t="str">
        <v>Luc Belaire</v>
      </c>
      <c r="N3881" t="str">
        <v>Sparkling Wine</v>
      </c>
      <c r="O3881" t="str">
        <v>Luc Belaire</v>
      </c>
      <c r="P3881" t="str">
        <v>LUC</v>
      </c>
      <c r="Q3881" t="str">
        <v>Luc Belaire Rare Rose - Fantome</v>
      </c>
      <c r="R3881" t="str">
        <v>750ml</v>
      </c>
      <c r="S3881">
        <v>6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</row>
    <row r="3882" spans="11:30" x14ac:dyDescent="0.3">
      <c r="K3882" s="287">
        <v>11</v>
      </c>
      <c r="L3882" t="str">
        <v>51-WISPA-07505909</v>
      </c>
      <c r="M3882" t="str">
        <v>Luc Belaire</v>
      </c>
      <c r="N3882" t="str">
        <v>Sparkling Wine</v>
      </c>
      <c r="O3882" t="str">
        <v>Luc Belaire</v>
      </c>
      <c r="P3882" t="str">
        <v>LUC</v>
      </c>
      <c r="Q3882" t="str">
        <v>Luc Belaire Rare Rose</v>
      </c>
      <c r="R3882" t="str">
        <v>750ml</v>
      </c>
      <c r="S3882">
        <v>6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</row>
    <row r="3883" spans="11:30" x14ac:dyDescent="0.3">
      <c r="K3883" s="287">
        <v>11</v>
      </c>
      <c r="L3883" t="str">
        <v>51-WISPA-15005619</v>
      </c>
      <c r="M3883" t="str">
        <v>Luc Belaire</v>
      </c>
      <c r="N3883" t="str">
        <v>Sparkling Wine</v>
      </c>
      <c r="O3883" t="str">
        <v>Luc Belaire</v>
      </c>
      <c r="P3883" t="str">
        <v>LUC</v>
      </c>
      <c r="Q3883" t="str">
        <v>Luc Belaire Rare Rose 1.5 L - Fantome</v>
      </c>
      <c r="R3883" t="str">
        <v>1500ml</v>
      </c>
      <c r="S3883">
        <v>3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</row>
    <row r="3884" spans="11:30" x14ac:dyDescent="0.3">
      <c r="K3884" s="287">
        <v>11</v>
      </c>
      <c r="L3884" t="str">
        <v>52-WISPA-07500750</v>
      </c>
      <c r="M3884" t="str">
        <v>Pommery</v>
      </c>
      <c r="N3884" t="str">
        <v>Champagne</v>
      </c>
      <c r="O3884" t="str">
        <v>Pommery</v>
      </c>
      <c r="P3884" t="str">
        <v>POM</v>
      </c>
      <c r="Q3884" t="str">
        <v>Champagne Pommery Brut Rose Royal (GB)</v>
      </c>
      <c r="R3884" t="str">
        <v>750ml</v>
      </c>
      <c r="S3884">
        <v>6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</row>
    <row r="3885" spans="11:30" x14ac:dyDescent="0.3">
      <c r="K3885" s="287">
        <v>11</v>
      </c>
      <c r="L3885" t="str">
        <v>52-WISPA-07500925</v>
      </c>
      <c r="M3885" t="str">
        <v>Pommery</v>
      </c>
      <c r="N3885" t="str">
        <v>Champagne</v>
      </c>
      <c r="O3885" t="str">
        <v>Pommery</v>
      </c>
      <c r="P3885" t="str">
        <v>POM</v>
      </c>
      <c r="Q3885" t="str">
        <v>Champagne Pommery Royal Blue Sky (GB)</v>
      </c>
      <c r="R3885" t="str">
        <v>750ml</v>
      </c>
      <c r="S3885">
        <v>6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</row>
    <row r="3886" spans="11:30" x14ac:dyDescent="0.3">
      <c r="K3886" s="287">
        <v>11</v>
      </c>
      <c r="L3886" t="str">
        <v>52-WISPA-07502006</v>
      </c>
      <c r="M3886" t="str">
        <v>Pommery</v>
      </c>
      <c r="N3886" t="str">
        <v>Champagne</v>
      </c>
      <c r="O3886" t="str">
        <v>Pommery</v>
      </c>
      <c r="P3886" t="str">
        <v>POM</v>
      </c>
      <c r="Q3886" t="str">
        <v>Pommery Cuvee Louise Champagne (2006)</v>
      </c>
      <c r="R3886" t="str">
        <v>750ml</v>
      </c>
      <c r="S3886">
        <v>6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</row>
    <row r="3887" spans="11:30" x14ac:dyDescent="0.3">
      <c r="K3887" s="287">
        <v>11</v>
      </c>
      <c r="L3887" t="str">
        <v>52-WISPA-07507772</v>
      </c>
      <c r="M3887" t="str">
        <v>Pommery</v>
      </c>
      <c r="N3887" t="str">
        <v>Champagne</v>
      </c>
      <c r="O3887" t="str">
        <v>Pommery</v>
      </c>
      <c r="P3887" t="str">
        <v>POM</v>
      </c>
      <c r="Q3887" t="str">
        <v>Champagne Pommery Apanage Brut (1874)</v>
      </c>
      <c r="R3887" t="str">
        <v>750ml</v>
      </c>
      <c r="S3887">
        <v>6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</row>
    <row r="3888" spans="11:30" x14ac:dyDescent="0.3">
      <c r="K3888" s="287">
        <v>11</v>
      </c>
      <c r="L3888" t="str">
        <v>64-SPLIQ-02000983</v>
      </c>
      <c r="M3888" t="str">
        <v>Laiba</v>
      </c>
      <c r="N3888" t="str">
        <v>Liqueur</v>
      </c>
      <c r="O3888" t="str">
        <v>Laiba</v>
      </c>
      <c r="P3888" t="str">
        <v>LAI</v>
      </c>
      <c r="Q3888" t="str">
        <v>Laiba Passion De-Light</v>
      </c>
      <c r="R3888" t="str">
        <v>200ml</v>
      </c>
      <c r="S3888">
        <v>12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</row>
    <row r="3889" spans="11:30" x14ac:dyDescent="0.3">
      <c r="K3889" s="287">
        <v>11</v>
      </c>
      <c r="L3889" t="str">
        <v>64-SPLIQ-02000990</v>
      </c>
      <c r="M3889" t="str">
        <v>Laiba</v>
      </c>
      <c r="N3889" t="str">
        <v>Liqueur</v>
      </c>
      <c r="O3889" t="str">
        <v>Laiba</v>
      </c>
      <c r="P3889" t="str">
        <v>LAI</v>
      </c>
      <c r="Q3889" t="str">
        <v>Laiba In Love With Rosemary</v>
      </c>
      <c r="R3889" t="str">
        <v>200ml</v>
      </c>
      <c r="S3889">
        <v>12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</row>
    <row r="3890" spans="11:30" x14ac:dyDescent="0.3">
      <c r="K3890" s="287">
        <v>11</v>
      </c>
      <c r="L3890" t="str">
        <v>64-SPLIQ-02001003</v>
      </c>
      <c r="M3890" t="str">
        <v>Laiba</v>
      </c>
      <c r="N3890" t="str">
        <v>Liqueur</v>
      </c>
      <c r="O3890" t="str">
        <v>Laiba</v>
      </c>
      <c r="P3890" t="str">
        <v>LAI</v>
      </c>
      <c r="Q3890" t="str">
        <v>Laiba Sour</v>
      </c>
      <c r="R3890" t="str">
        <v>200ml</v>
      </c>
      <c r="S3890">
        <v>12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</row>
    <row r="3891" spans="11:30" x14ac:dyDescent="0.3">
      <c r="K3891" s="287">
        <v>11</v>
      </c>
      <c r="L3891" t="str">
        <v>64-SPLIQ-02001010</v>
      </c>
      <c r="M3891" t="str">
        <v>Laiba</v>
      </c>
      <c r="N3891" t="str">
        <v>Liqueur</v>
      </c>
      <c r="O3891" t="str">
        <v>Laiba</v>
      </c>
      <c r="P3891" t="str">
        <v>LAI</v>
      </c>
      <c r="Q3891" t="str">
        <v>Laiba I Am Coconuts</v>
      </c>
      <c r="R3891" t="str">
        <v>200ml</v>
      </c>
      <c r="S3891">
        <v>12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</row>
    <row r="3892" spans="11:30" x14ac:dyDescent="0.3">
      <c r="K3892" s="287">
        <v>11</v>
      </c>
      <c r="L3892" t="str">
        <v>64-SPLIQ-02001027</v>
      </c>
      <c r="M3892" t="str">
        <v>Laiba</v>
      </c>
      <c r="N3892" t="str">
        <v>Liqueur</v>
      </c>
      <c r="O3892" t="str">
        <v>Laiba</v>
      </c>
      <c r="P3892" t="str">
        <v>LAI</v>
      </c>
      <c r="Q3892" t="str">
        <v>Laiba Cold Brew Martini</v>
      </c>
      <c r="R3892" t="str">
        <v>200ml</v>
      </c>
      <c r="S3892">
        <v>12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</row>
    <row r="3893" spans="11:30" x14ac:dyDescent="0.3">
      <c r="K3893" s="287">
        <v>11</v>
      </c>
      <c r="L3893" t="str">
        <v>64-SPLIQ-02001034</v>
      </c>
      <c r="M3893" t="str">
        <v>Laiba</v>
      </c>
      <c r="N3893" t="str">
        <v>Liqueur</v>
      </c>
      <c r="O3893" t="str">
        <v>Laiba</v>
      </c>
      <c r="P3893" t="str">
        <v>LAI</v>
      </c>
      <c r="Q3893" t="str">
        <v>Laiba Earl 'S Old Fashioned</v>
      </c>
      <c r="R3893" t="str">
        <v>200ml</v>
      </c>
      <c r="S3893">
        <v>12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</row>
    <row r="3894" spans="11:30" x14ac:dyDescent="0.3">
      <c r="K3894" s="287">
        <v>11</v>
      </c>
      <c r="L3894" t="str">
        <v>64-SPLIQ-02001041</v>
      </c>
      <c r="M3894" t="str">
        <v>Laiba</v>
      </c>
      <c r="N3894" t="str">
        <v>Liqueur</v>
      </c>
      <c r="O3894" t="str">
        <v>Laiba</v>
      </c>
      <c r="P3894" t="str">
        <v>LAI</v>
      </c>
      <c r="Q3894" t="str">
        <v>Laiba Twisted Negroni</v>
      </c>
      <c r="R3894" t="str">
        <v>200ml</v>
      </c>
      <c r="S3894">
        <v>12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</row>
    <row r="3895" spans="11:30" x14ac:dyDescent="0.3">
      <c r="K3895" s="287">
        <v>12</v>
      </c>
      <c r="L3895" t="str" cm="1">
        <f t="array" ref="L3895:AD4247">'12'!B13:T365</f>
        <v>04-SPWHI-07007491</v>
      </c>
      <c r="M3895" t="str">
        <v>TEG</v>
      </c>
      <c r="N3895" t="str">
        <v>Single Malt Scotch</v>
      </c>
      <c r="O3895" t="str">
        <v>The Macallan</v>
      </c>
      <c r="P3895" t="str">
        <v>MAC</v>
      </c>
      <c r="Q3895" t="str">
        <v>The Macallan Sherry Oak 12YO</v>
      </c>
      <c r="R3895" t="str">
        <v>700ml</v>
      </c>
      <c r="S3895">
        <v>12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</row>
    <row r="3896" spans="11:30" x14ac:dyDescent="0.3">
      <c r="K3896" s="287">
        <v>12</v>
      </c>
      <c r="L3896" t="str">
        <v>04-SPWHI-07017065</v>
      </c>
      <c r="M3896" t="str">
        <v>TEG</v>
      </c>
      <c r="N3896" t="str">
        <v>Single Malt Scotch</v>
      </c>
      <c r="O3896" t="str">
        <v>The Macallan</v>
      </c>
      <c r="P3896" t="str">
        <v>MAC</v>
      </c>
      <c r="Q3896" t="str">
        <v>The Macallan Sherry Oak 18YO</v>
      </c>
      <c r="R3896" t="str">
        <v>700ml</v>
      </c>
      <c r="S3896">
        <v>6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</row>
    <row r="3897" spans="11:30" x14ac:dyDescent="0.3">
      <c r="K3897" s="287">
        <v>12</v>
      </c>
      <c r="L3897" t="str">
        <v>04-SPWHI-07006031</v>
      </c>
      <c r="M3897" t="str">
        <v>TEG</v>
      </c>
      <c r="N3897" t="str">
        <v>Single Malt Scotch</v>
      </c>
      <c r="O3897" t="str">
        <v>The Macallan</v>
      </c>
      <c r="P3897" t="str">
        <v>MAC</v>
      </c>
      <c r="Q3897" t="str">
        <v>The Macallan Sherry Oak 25YO</v>
      </c>
      <c r="R3897" t="str">
        <v>700ml</v>
      </c>
      <c r="S3897">
        <v>3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</row>
    <row r="3898" spans="11:30" x14ac:dyDescent="0.3">
      <c r="K3898" s="287">
        <v>12</v>
      </c>
      <c r="L3898" t="str">
        <v>04-SPWHI-07006048</v>
      </c>
      <c r="M3898" t="str">
        <v>TEG</v>
      </c>
      <c r="N3898" t="str">
        <v>Single Malt Scotch</v>
      </c>
      <c r="O3898" t="str">
        <v>The Macallan</v>
      </c>
      <c r="P3898" t="str">
        <v>MAC</v>
      </c>
      <c r="Q3898" t="str">
        <v>The Macallan Sherry Oak 30YO</v>
      </c>
      <c r="R3898" t="str">
        <v>700ml</v>
      </c>
      <c r="S3898">
        <v>3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</row>
    <row r="3899" spans="11:30" x14ac:dyDescent="0.3">
      <c r="K3899" s="287">
        <v>12</v>
      </c>
      <c r="L3899" t="str">
        <v>04-SPWHI-07003009</v>
      </c>
      <c r="M3899" t="str">
        <v>TEG</v>
      </c>
      <c r="N3899" t="str">
        <v>Single Malt Scotch</v>
      </c>
      <c r="O3899" t="str">
        <v>The Macallan</v>
      </c>
      <c r="P3899" t="str">
        <v>MAC</v>
      </c>
      <c r="Q3899" t="str">
        <v>The Macallan Double Cask 12YO</v>
      </c>
      <c r="R3899" t="str">
        <v>700ml</v>
      </c>
      <c r="S3899">
        <v>12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</row>
    <row r="3900" spans="11:30" x14ac:dyDescent="0.3">
      <c r="K3900" s="287">
        <v>12</v>
      </c>
      <c r="L3900" t="str">
        <v>04-SPWHI-07007700</v>
      </c>
      <c r="M3900" t="str">
        <v>TEG</v>
      </c>
      <c r="N3900" t="str">
        <v>Single Malt Scotch</v>
      </c>
      <c r="O3900" t="str">
        <v>The Macallan</v>
      </c>
      <c r="P3900" t="str">
        <v>MAC</v>
      </c>
      <c r="Q3900" t="str">
        <v>The Macallan Double Cask 15YO</v>
      </c>
      <c r="R3900" t="str">
        <v>700ml</v>
      </c>
      <c r="S3900">
        <v>6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</row>
    <row r="3901" spans="11:30" x14ac:dyDescent="0.3">
      <c r="K3901" s="287">
        <v>12</v>
      </c>
      <c r="L3901" t="str">
        <v>04-SPWHI-07009254</v>
      </c>
      <c r="M3901" t="str">
        <v>TEG</v>
      </c>
      <c r="N3901" t="str">
        <v>Single Malt Scotch</v>
      </c>
      <c r="O3901" t="str">
        <v>The Macallan</v>
      </c>
      <c r="P3901" t="str">
        <v>MAC</v>
      </c>
      <c r="Q3901" t="str">
        <v>The Macallan Double Cask 18YO</v>
      </c>
      <c r="R3901" t="str">
        <v>700ml</v>
      </c>
      <c r="S3901">
        <v>6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</row>
    <row r="3902" spans="11:30" x14ac:dyDescent="0.3">
      <c r="K3902" s="287">
        <v>12</v>
      </c>
      <c r="L3902" t="str">
        <v>04-SPWHI-07000311</v>
      </c>
      <c r="M3902" t="str">
        <v>TEG</v>
      </c>
      <c r="N3902" t="str">
        <v>Single Malt Scotch</v>
      </c>
      <c r="O3902" t="str">
        <v>The Macallan</v>
      </c>
      <c r="P3902" t="str">
        <v>MAC</v>
      </c>
      <c r="Q3902" t="str">
        <v>The Macallan Double Cask 30YO</v>
      </c>
      <c r="R3902" t="str">
        <v>700ml</v>
      </c>
      <c r="S3902">
        <v>3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</row>
    <row r="3903" spans="11:30" x14ac:dyDescent="0.3">
      <c r="K3903" s="287">
        <v>12</v>
      </c>
      <c r="L3903" t="str">
        <v>04-SPWHI-07000796</v>
      </c>
      <c r="M3903" t="str">
        <v>TEG</v>
      </c>
      <c r="N3903" t="str">
        <v>Single Malt Scotch</v>
      </c>
      <c r="O3903" t="str">
        <v>The Macallan</v>
      </c>
      <c r="P3903" t="str">
        <v>MAC</v>
      </c>
      <c r="Q3903" t="str">
        <v>The Macallan Triple Cask 12YO</v>
      </c>
      <c r="R3903" t="str">
        <v>700ml</v>
      </c>
      <c r="S3903">
        <v>12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</row>
    <row r="3904" spans="11:30" x14ac:dyDescent="0.3">
      <c r="K3904" s="287">
        <v>12</v>
      </c>
      <c r="L3904" t="str">
        <v>04-24HMN-07002650</v>
      </c>
      <c r="M3904" t="str">
        <v>TEG</v>
      </c>
      <c r="N3904" t="str">
        <v>Single Malt Scotch</v>
      </c>
      <c r="O3904" t="str">
        <v>The Macallan</v>
      </c>
      <c r="P3904" t="str">
        <v>MAC</v>
      </c>
      <c r="Q3904" t="str">
        <v>The Macallan Harmony Vibrant Oak</v>
      </c>
      <c r="R3904" t="str">
        <v>700ml</v>
      </c>
      <c r="S3904">
        <v>6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</row>
    <row r="3905" spans="11:30" x14ac:dyDescent="0.3">
      <c r="K3905" s="287">
        <v>12</v>
      </c>
      <c r="L3905" t="str">
        <v>04-23WHI-07002322</v>
      </c>
      <c r="M3905" t="str">
        <v>TEG</v>
      </c>
      <c r="N3905" t="str">
        <v>Single Malt Scotch</v>
      </c>
      <c r="O3905" t="str">
        <v>The Macallan</v>
      </c>
      <c r="P3905" t="str">
        <v>MAC</v>
      </c>
      <c r="Q3905" t="str">
        <v>The Macallan Harmony Collection Amber Meadow</v>
      </c>
      <c r="R3905" t="str">
        <v>700ml</v>
      </c>
      <c r="S3905">
        <v>12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</row>
    <row r="3906" spans="11:30" x14ac:dyDescent="0.3">
      <c r="K3906" s="287">
        <v>12</v>
      </c>
      <c r="L3906" t="str">
        <v>04-SPWHI-07000557</v>
      </c>
      <c r="M3906" t="str">
        <v>TEG</v>
      </c>
      <c r="N3906" t="str">
        <v>Single Malt Scotch</v>
      </c>
      <c r="O3906" t="str">
        <v>The Macallan</v>
      </c>
      <c r="P3906" t="str">
        <v>MAC</v>
      </c>
      <c r="Q3906" t="str">
        <v>The Macallan Harmony Collection</v>
      </c>
      <c r="R3906" t="str">
        <v>700ml</v>
      </c>
      <c r="S3906">
        <v>6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</row>
    <row r="3907" spans="11:30" x14ac:dyDescent="0.3">
      <c r="K3907" s="287">
        <v>12</v>
      </c>
      <c r="L3907" t="str">
        <v>04-SPWHI-07001226</v>
      </c>
      <c r="M3907" t="str">
        <v>TEG</v>
      </c>
      <c r="N3907" t="str">
        <v>Single Malt Scotch</v>
      </c>
      <c r="O3907" t="str">
        <v>The Macallan</v>
      </c>
      <c r="P3907" t="str">
        <v>MAC</v>
      </c>
      <c r="Q3907" t="str">
        <v>The Macallan Harmony Collection Intense Arabica</v>
      </c>
      <c r="R3907" t="str">
        <v>700ml</v>
      </c>
      <c r="S3907">
        <v>6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</row>
    <row r="3908" spans="11:30" x14ac:dyDescent="0.3">
      <c r="K3908" s="287">
        <v>12</v>
      </c>
      <c r="L3908" t="str">
        <v>04-25HMN-07002971</v>
      </c>
      <c r="M3908" t="str">
        <v>TEG</v>
      </c>
      <c r="N3908" t="str">
        <v>Single Malt Scotch</v>
      </c>
      <c r="O3908" t="str">
        <v>The Macallan</v>
      </c>
      <c r="P3908" t="str">
        <v>MAC</v>
      </c>
      <c r="Q3908" t="str">
        <v>The Macallan Harmony Phoenix Honey Whisky</v>
      </c>
      <c r="R3908" t="str">
        <v>700ml</v>
      </c>
      <c r="S3908">
        <v>6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</row>
    <row r="3909" spans="11:30" x14ac:dyDescent="0.3">
      <c r="K3909" s="287">
        <v>12</v>
      </c>
      <c r="L3909" t="str">
        <v>04-SPWHI-07007984</v>
      </c>
      <c r="M3909" t="str">
        <v>TEG</v>
      </c>
      <c r="N3909" t="str">
        <v>Single Malt Scotch</v>
      </c>
      <c r="O3909" t="str">
        <v>The Macallan</v>
      </c>
      <c r="P3909" t="str">
        <v>MAC</v>
      </c>
      <c r="Q3909" t="str">
        <v>The Macallan Rare Cask</v>
      </c>
      <c r="R3909" t="str">
        <v>700ml</v>
      </c>
      <c r="S3909">
        <v>3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</row>
    <row r="3910" spans="11:30" x14ac:dyDescent="0.3">
      <c r="K3910" s="287">
        <v>12</v>
      </c>
      <c r="L3910" t="str">
        <v>04-SPWHI-07001883</v>
      </c>
      <c r="M3910" t="str">
        <v>TEG</v>
      </c>
      <c r="N3910" t="str">
        <v>Single Malt Scotch</v>
      </c>
      <c r="O3910" t="str">
        <v>The Macallan</v>
      </c>
      <c r="P3910" t="str">
        <v>MAC</v>
      </c>
      <c r="Q3910" t="str">
        <v>The Macallan Reflexion</v>
      </c>
      <c r="R3910" t="str">
        <v>700ml</v>
      </c>
      <c r="S3910">
        <v>2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</row>
    <row r="3911" spans="11:30" x14ac:dyDescent="0.3">
      <c r="K3911" s="287">
        <v>12</v>
      </c>
      <c r="L3911" t="str">
        <v>04-SPWHI-07001162</v>
      </c>
      <c r="M3911" t="str">
        <v>TEG</v>
      </c>
      <c r="N3911" t="str">
        <v>Single Malt Scotch</v>
      </c>
      <c r="O3911" t="str">
        <v>The Macallan</v>
      </c>
      <c r="P3911" t="str">
        <v>MAC</v>
      </c>
      <c r="Q3911" t="str">
        <v>The Macallan Classic Cut Whisky</v>
      </c>
      <c r="R3911" t="str">
        <v>700ml</v>
      </c>
      <c r="S3911">
        <v>12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</row>
    <row r="3912" spans="11:30" x14ac:dyDescent="0.3">
      <c r="K3912" s="287">
        <v>12</v>
      </c>
      <c r="L3912" t="str">
        <v>04-SPWHI-07001155</v>
      </c>
      <c r="M3912" t="str">
        <v>TEG</v>
      </c>
      <c r="N3912" t="str">
        <v>Single Malt Scotch</v>
      </c>
      <c r="O3912" t="str">
        <v>The Macallan</v>
      </c>
      <c r="P3912" t="str">
        <v>MAC</v>
      </c>
      <c r="Q3912" t="str">
        <v>The Macallan A Night On Earth Scotch Whisky Y21</v>
      </c>
      <c r="R3912" t="str">
        <v>700ml</v>
      </c>
      <c r="S3912">
        <v>6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</row>
    <row r="3913" spans="11:30" x14ac:dyDescent="0.3">
      <c r="K3913" s="287">
        <v>12</v>
      </c>
      <c r="L3913" t="str">
        <v>04-SPWHI-07001080</v>
      </c>
      <c r="M3913" t="str">
        <v>TEG</v>
      </c>
      <c r="N3913" t="str">
        <v>Single Malt Scotch</v>
      </c>
      <c r="O3913" t="str">
        <v>The Macallan</v>
      </c>
      <c r="P3913" t="str">
        <v>MAC</v>
      </c>
      <c r="Q3913" t="str">
        <v>The Macallan A Night On Earth Scotch Whisky Y22</v>
      </c>
      <c r="R3913" t="str">
        <v>700ml</v>
      </c>
      <c r="S3913">
        <v>6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</row>
    <row r="3914" spans="11:30" x14ac:dyDescent="0.3">
      <c r="K3914" s="287">
        <v>12</v>
      </c>
      <c r="L3914" t="str">
        <v>04-23WHI-07001806</v>
      </c>
      <c r="M3914" t="str">
        <v>TEG</v>
      </c>
      <c r="N3914" t="str">
        <v>Single Malt Scotch</v>
      </c>
      <c r="O3914" t="str">
        <v>The Macallan</v>
      </c>
      <c r="P3914" t="str">
        <v>MAC</v>
      </c>
      <c r="Q3914" t="str">
        <v>The Macallan A Night On Earth Scotch Whisky Y23</v>
      </c>
      <c r="R3914" t="str">
        <v>700ml</v>
      </c>
      <c r="S3914">
        <v>6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</row>
    <row r="3915" spans="11:30" x14ac:dyDescent="0.3">
      <c r="K3915" s="287">
        <v>12</v>
      </c>
      <c r="L3915" t="str">
        <v>04-24NOE-07002766</v>
      </c>
      <c r="M3915" t="str">
        <v>TEG</v>
      </c>
      <c r="N3915" t="str">
        <v>Single Malt Scotch</v>
      </c>
      <c r="O3915" t="str">
        <v>The Macallan</v>
      </c>
      <c r="P3915" t="str">
        <v>MAC</v>
      </c>
      <c r="Q3915" t="str">
        <v>The Macallan A Night On Earth Scotch Whisky Y24</v>
      </c>
      <c r="R3915" t="str">
        <v>700ml</v>
      </c>
      <c r="S3915">
        <v>6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</row>
    <row r="3916" spans="11:30" x14ac:dyDescent="0.3">
      <c r="K3916" s="287">
        <v>12</v>
      </c>
      <c r="L3916" t="str">
        <v>04-25NOE-07003381</v>
      </c>
      <c r="M3916" t="str">
        <v>TEG</v>
      </c>
      <c r="N3916" t="str">
        <v>Single Malt Scotch</v>
      </c>
      <c r="O3916" t="str">
        <v>The Macallan</v>
      </c>
      <c r="P3916" t="str">
        <v>MAC</v>
      </c>
      <c r="Q3916" t="str">
        <v>The Macallan A Night On Earth Scotch Whisky Y25</v>
      </c>
      <c r="R3916" t="str">
        <v>700ml</v>
      </c>
      <c r="S3916">
        <v>6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</row>
    <row r="3917" spans="11:30" x14ac:dyDescent="0.3">
      <c r="K3917" s="287">
        <v>12</v>
      </c>
      <c r="L3917" t="str">
        <v>04-SPWHI-07002919</v>
      </c>
      <c r="M3917" t="str">
        <v>TEG</v>
      </c>
      <c r="N3917" t="str">
        <v>Single Malt Scotch</v>
      </c>
      <c r="O3917" t="str">
        <v>The Macallan</v>
      </c>
      <c r="P3917" t="str">
        <v>MAC</v>
      </c>
      <c r="Q3917" t="str">
        <v>The Macallan Time Space Mastery</v>
      </c>
      <c r="R3917" t="str">
        <v>700ml</v>
      </c>
      <c r="S3917">
        <v>3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</row>
    <row r="3918" spans="11:30" x14ac:dyDescent="0.3">
      <c r="K3918" s="287">
        <v>12</v>
      </c>
      <c r="L3918" t="str">
        <v>04-SPWHI-07001622</v>
      </c>
      <c r="M3918" t="str">
        <v>TEG</v>
      </c>
      <c r="N3918" t="str">
        <v>Single Malt Scotch</v>
      </c>
      <c r="O3918" t="str">
        <v>The Macallan</v>
      </c>
      <c r="P3918" t="str">
        <v>MAC</v>
      </c>
      <c r="Q3918" t="str">
        <v>The Macallan Art is the Flower Whisky</v>
      </c>
      <c r="R3918" t="str">
        <v>700ml</v>
      </c>
      <c r="S3918">
        <v>4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</row>
    <row r="3919" spans="11:30" x14ac:dyDescent="0.3">
      <c r="K3919" s="287">
        <v>12</v>
      </c>
      <c r="L3919" t="str">
        <v>04-SPWHI-07003299</v>
      </c>
      <c r="M3919" t="str">
        <v>TEG</v>
      </c>
      <c r="N3919" t="str">
        <v>Single Malt Scotch</v>
      </c>
      <c r="O3919" t="str">
        <v>The Macallan</v>
      </c>
      <c r="P3919" t="str">
        <v>MAC</v>
      </c>
      <c r="Q3919" t="str">
        <v>The Macallan Folio 8 Scotch Whisky</v>
      </c>
      <c r="R3919" t="str">
        <v>700ml</v>
      </c>
      <c r="S3919">
        <v>1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</row>
    <row r="3920" spans="11:30" x14ac:dyDescent="0.3">
      <c r="K3920" s="287">
        <v>12</v>
      </c>
      <c r="L3920" t="str">
        <v>04-23MBL-07000168</v>
      </c>
      <c r="M3920" t="str">
        <v>TEG</v>
      </c>
      <c r="N3920" t="str">
        <v>Single Malt Scotch</v>
      </c>
      <c r="O3920" t="str">
        <v>The Macallan</v>
      </c>
      <c r="P3920" t="str">
        <v>MAC</v>
      </c>
      <c r="Q3920" t="str">
        <v>The Macallan M Black Scotch Whisky</v>
      </c>
      <c r="R3920" t="str">
        <v>700ml</v>
      </c>
      <c r="S3920">
        <v>1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</row>
    <row r="3921" spans="11:30" x14ac:dyDescent="0.3">
      <c r="K3921" s="287">
        <v>12</v>
      </c>
      <c r="L3921" t="str">
        <v>04-23MCO-07000175</v>
      </c>
      <c r="M3921" t="str">
        <v>TEG</v>
      </c>
      <c r="N3921" t="str">
        <v>Single Malt Scotch</v>
      </c>
      <c r="O3921" t="str">
        <v>The Macallan</v>
      </c>
      <c r="P3921" t="str">
        <v>MAC</v>
      </c>
      <c r="Q3921" t="str">
        <v>The Macallan M Copper Scotch Whisky</v>
      </c>
      <c r="R3921" t="str">
        <v>700ml</v>
      </c>
      <c r="S3921">
        <v>1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</row>
    <row r="3922" spans="11:30" x14ac:dyDescent="0.3">
      <c r="K3922" s="287">
        <v>12</v>
      </c>
      <c r="L3922" t="str">
        <v>04-SPWHI-07003372</v>
      </c>
      <c r="M3922" t="str">
        <v>TEG</v>
      </c>
      <c r="N3922" t="str">
        <v>Single Malt Scotch</v>
      </c>
      <c r="O3922" t="str">
        <v>The Macallan</v>
      </c>
      <c r="P3922" t="str">
        <v>MAC</v>
      </c>
      <c r="Q3922" t="str">
        <v>The Macallan M Scotch Whisky</v>
      </c>
      <c r="R3922" t="str">
        <v>700ml</v>
      </c>
      <c r="S3922">
        <v>1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</row>
    <row r="3923" spans="11:30" x14ac:dyDescent="0.3">
      <c r="K3923" s="287">
        <v>12</v>
      </c>
      <c r="L3923" t="str">
        <v>11-SPWHI-07003795</v>
      </c>
      <c r="M3923" t="str">
        <v>TEG</v>
      </c>
      <c r="N3923" t="str">
        <v>Single Malt Scotch</v>
      </c>
      <c r="O3923" t="str">
        <v>Highland Park</v>
      </c>
      <c r="P3923" t="str">
        <v>HLP</v>
      </c>
      <c r="Q3923" t="str">
        <v>Highland Park 10YO</v>
      </c>
      <c r="R3923" t="str">
        <v>700ml</v>
      </c>
      <c r="S3923">
        <v>6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</row>
    <row r="3924" spans="11:30" x14ac:dyDescent="0.3">
      <c r="K3924" s="287">
        <v>12</v>
      </c>
      <c r="L3924" t="str">
        <v>11-SPWHI-07000996</v>
      </c>
      <c r="M3924" t="str">
        <v>TEG</v>
      </c>
      <c r="N3924" t="str">
        <v>Single Malt Scotch</v>
      </c>
      <c r="O3924" t="str">
        <v>Highland Park</v>
      </c>
      <c r="P3924" t="str">
        <v>HLP</v>
      </c>
      <c r="Q3924" t="str">
        <v>Highland Park 12YO</v>
      </c>
      <c r="R3924" t="str">
        <v>700ml</v>
      </c>
      <c r="S3924">
        <v>6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</row>
    <row r="3925" spans="11:30" x14ac:dyDescent="0.3">
      <c r="K3925" s="287">
        <v>12</v>
      </c>
      <c r="L3925" t="str">
        <v>11-SPWHI-07000489</v>
      </c>
      <c r="M3925" t="str">
        <v>TEG</v>
      </c>
      <c r="N3925" t="str">
        <v>Single Malt Scotch</v>
      </c>
      <c r="O3925" t="str">
        <v>Highland Park</v>
      </c>
      <c r="P3925" t="str">
        <v>HLP</v>
      </c>
      <c r="Q3925" t="str">
        <v>Highland Park 15YO</v>
      </c>
      <c r="R3925" t="str">
        <v>700ml</v>
      </c>
      <c r="S3925">
        <v>6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</row>
    <row r="3926" spans="11:30" x14ac:dyDescent="0.3">
      <c r="K3926" s="287">
        <v>12</v>
      </c>
      <c r="L3926" t="str">
        <v>11-SPWHI-07005191</v>
      </c>
      <c r="M3926" t="str">
        <v>TEG</v>
      </c>
      <c r="N3926" t="str">
        <v>Single Malt Scotch</v>
      </c>
      <c r="O3926" t="str">
        <v>Highland Park</v>
      </c>
      <c r="P3926" t="str">
        <v>HLP</v>
      </c>
      <c r="Q3926" t="str">
        <v>Highland Park 18YO</v>
      </c>
      <c r="R3926" t="str">
        <v>700ml</v>
      </c>
      <c r="S3926">
        <v>6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</row>
    <row r="3927" spans="11:30" x14ac:dyDescent="0.3">
      <c r="K3927" s="287">
        <v>12</v>
      </c>
      <c r="L3927" t="str">
        <v>11-SPWHI-07008264</v>
      </c>
      <c r="M3927" t="str">
        <v>TEG</v>
      </c>
      <c r="N3927" t="str">
        <v>Single Malt Scotch</v>
      </c>
      <c r="O3927" t="str">
        <v>Highland Park</v>
      </c>
      <c r="P3927" t="str">
        <v>HLP</v>
      </c>
      <c r="Q3927" t="str">
        <v>Highland Park Valfather</v>
      </c>
      <c r="R3927" t="str">
        <v>700ml</v>
      </c>
      <c r="S3927">
        <v>6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</row>
    <row r="3928" spans="11:30" x14ac:dyDescent="0.3">
      <c r="K3928" s="287">
        <v>12</v>
      </c>
      <c r="L3928" t="str">
        <v>11-SPWHI-07006123</v>
      </c>
      <c r="M3928" t="str">
        <v>TEG</v>
      </c>
      <c r="N3928" t="str">
        <v>Single Malt Scotch</v>
      </c>
      <c r="O3928" t="str">
        <v>Highland Park</v>
      </c>
      <c r="P3928" t="str">
        <v>HLP</v>
      </c>
      <c r="Q3928" t="str">
        <v>Highland Park Valknut</v>
      </c>
      <c r="R3928" t="str">
        <v>700ml</v>
      </c>
      <c r="S3928">
        <v>6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</row>
    <row r="3929" spans="11:30" x14ac:dyDescent="0.3">
      <c r="K3929" s="287">
        <v>12</v>
      </c>
      <c r="L3929" t="str">
        <v>12-SPWHI-07005935</v>
      </c>
      <c r="M3929" t="str">
        <v>TEG</v>
      </c>
      <c r="N3929" t="str">
        <v>Single Malt Scotch</v>
      </c>
      <c r="O3929" t="str">
        <v>The Glenrothes</v>
      </c>
      <c r="P3929" t="str">
        <v>TGR</v>
      </c>
      <c r="Q3929" t="str">
        <v>The Glenrothes 12YO</v>
      </c>
      <c r="R3929" t="str">
        <v>700ml</v>
      </c>
      <c r="S3929">
        <v>6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</row>
    <row r="3930" spans="11:30" x14ac:dyDescent="0.3">
      <c r="K3930" s="287">
        <v>12</v>
      </c>
      <c r="L3930" t="str">
        <v>12-SPWHI-07005959</v>
      </c>
      <c r="M3930" t="str">
        <v>TEG</v>
      </c>
      <c r="N3930" t="str">
        <v>Single Malt Scotch</v>
      </c>
      <c r="O3930" t="str">
        <v>The Glenrothes</v>
      </c>
      <c r="P3930" t="str">
        <v>TGR</v>
      </c>
      <c r="Q3930" t="str">
        <v>The Glenrothes 18YO</v>
      </c>
      <c r="R3930" t="str">
        <v>700ml</v>
      </c>
      <c r="S3930">
        <v>6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</row>
    <row r="3931" spans="11:30" x14ac:dyDescent="0.3">
      <c r="K3931" s="287">
        <v>12</v>
      </c>
      <c r="L3931" t="str">
        <v>12-SPWHI-07005966</v>
      </c>
      <c r="M3931" t="str">
        <v>TEG</v>
      </c>
      <c r="N3931" t="str">
        <v>Single Malt Scotch</v>
      </c>
      <c r="O3931" t="str">
        <v>The Glenrothes</v>
      </c>
      <c r="P3931" t="str">
        <v>TGR</v>
      </c>
      <c r="Q3931" t="str">
        <v>The Glenrothes 25YO</v>
      </c>
      <c r="R3931" t="str">
        <v>700ml</v>
      </c>
      <c r="S3931">
        <v>4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</row>
    <row r="3932" spans="11:30" x14ac:dyDescent="0.3">
      <c r="K3932" s="287">
        <v>12</v>
      </c>
      <c r="L3932" t="str">
        <v>12-SPWHI-07005942</v>
      </c>
      <c r="M3932" t="str">
        <v>TEG</v>
      </c>
      <c r="N3932" t="str">
        <v>Single Malt Scotch</v>
      </c>
      <c r="O3932" t="str">
        <v>The Glenrothes</v>
      </c>
      <c r="P3932" t="str">
        <v>TGR</v>
      </c>
      <c r="Q3932" t="str">
        <v>The Glenrothes Makers Cut</v>
      </c>
      <c r="R3932" t="str">
        <v>700ml</v>
      </c>
      <c r="S3932">
        <v>6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</row>
    <row r="3933" spans="11:30" x14ac:dyDescent="0.3">
      <c r="K3933" s="287">
        <v>12</v>
      </c>
      <c r="L3933" t="str">
        <v>12-SPWHI-07000235</v>
      </c>
      <c r="M3933" t="str">
        <v>TEG</v>
      </c>
      <c r="N3933" t="str">
        <v>Single Malt Scotch</v>
      </c>
      <c r="O3933" t="str">
        <v>The Glenrothes</v>
      </c>
      <c r="P3933" t="str">
        <v>TGR</v>
      </c>
      <c r="Q3933" t="str">
        <v>The Glenrothes Vintage Reserve</v>
      </c>
      <c r="R3933" t="str">
        <v>700ml</v>
      </c>
      <c r="S3933">
        <v>6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</row>
    <row r="3934" spans="11:30" x14ac:dyDescent="0.3">
      <c r="K3934" s="287">
        <v>12</v>
      </c>
      <c r="L3934" t="str">
        <v>28-SPWHI-07000329</v>
      </c>
      <c r="M3934" t="str">
        <v>RC</v>
      </c>
      <c r="N3934" t="str">
        <v>Single Malt Scotch</v>
      </c>
      <c r="O3934" t="str">
        <v>Bruichladdich</v>
      </c>
      <c r="P3934" t="str">
        <v>BLD</v>
      </c>
      <c r="Q3934" t="str">
        <v>Bruichladdich Classic Laddie</v>
      </c>
      <c r="R3934" t="str">
        <v>700ml</v>
      </c>
      <c r="S3934">
        <v>6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</row>
    <row r="3935" spans="11:30" x14ac:dyDescent="0.3">
      <c r="K3935" s="287">
        <v>12</v>
      </c>
      <c r="L3935" t="str">
        <v>28-SPWHI-07009957</v>
      </c>
      <c r="M3935" t="str">
        <v>RC</v>
      </c>
      <c r="N3935" t="str">
        <v>Single Malt Scotch</v>
      </c>
      <c r="O3935" t="str">
        <v>Bruichladdich</v>
      </c>
      <c r="P3935" t="str">
        <v>BLD</v>
      </c>
      <c r="Q3935" t="str">
        <v>Bruichladdich Port Charlotte 10YO</v>
      </c>
      <c r="R3935" t="str">
        <v>700ml</v>
      </c>
      <c r="S3935">
        <v>6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</row>
    <row r="3936" spans="11:30" x14ac:dyDescent="0.3">
      <c r="K3936" s="287">
        <v>12</v>
      </c>
      <c r="L3936" t="str">
        <v>28-SPWHI-07008041</v>
      </c>
      <c r="M3936" t="str">
        <v>RC</v>
      </c>
      <c r="N3936" t="str">
        <v>Single Malt Scotch</v>
      </c>
      <c r="O3936" t="str">
        <v>Bruichladdich</v>
      </c>
      <c r="P3936" t="str">
        <v>BLD</v>
      </c>
      <c r="Q3936" t="str">
        <v>Bruichladdich 18 YO</v>
      </c>
      <c r="R3936" t="str">
        <v>700ml</v>
      </c>
      <c r="S3936">
        <v>6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</row>
    <row r="3937" spans="11:30" x14ac:dyDescent="0.3">
      <c r="K3937" s="287">
        <v>12</v>
      </c>
      <c r="L3937" t="str">
        <v>28-SPWHI-07008102</v>
      </c>
      <c r="M3937" t="str">
        <v>RC</v>
      </c>
      <c r="N3937" t="str">
        <v>Single Malt Scotch</v>
      </c>
      <c r="O3937" t="str">
        <v>Bruichladdich</v>
      </c>
      <c r="P3937" t="str">
        <v>BLD</v>
      </c>
      <c r="Q3937" t="str">
        <v>Bruichladdich 30 YO</v>
      </c>
      <c r="R3937" t="str">
        <v>700ml</v>
      </c>
      <c r="S3937">
        <v>6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</row>
    <row r="3938" spans="11:30" x14ac:dyDescent="0.3">
      <c r="K3938" s="287">
        <v>12</v>
      </c>
      <c r="L3938" t="str">
        <v>28-SPWHI-07002230</v>
      </c>
      <c r="M3938" t="str">
        <v>RC</v>
      </c>
      <c r="N3938" t="str">
        <v>Single Malt Scotch</v>
      </c>
      <c r="O3938" t="str">
        <v>Bruichladdich</v>
      </c>
      <c r="P3938" t="str">
        <v>BLD</v>
      </c>
      <c r="Q3938" t="str">
        <v>Bruichladdich Octomore 10.1</v>
      </c>
      <c r="R3938" t="str">
        <v>700ml</v>
      </c>
      <c r="S3938">
        <v>6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</row>
    <row r="3939" spans="11:30" x14ac:dyDescent="0.3">
      <c r="K3939" s="287">
        <v>12</v>
      </c>
      <c r="L3939" t="str">
        <v>28-SPWHI-07005392</v>
      </c>
      <c r="M3939" t="str">
        <v>RC</v>
      </c>
      <c r="N3939" t="str">
        <v>Single Malt Scotch</v>
      </c>
      <c r="O3939" t="str">
        <v>Bruichladdich</v>
      </c>
      <c r="P3939" t="str">
        <v>BLD</v>
      </c>
      <c r="Q3939" t="str">
        <v>Bruichladdich Octomore 13.1</v>
      </c>
      <c r="R3939" t="str">
        <v>700ml</v>
      </c>
      <c r="S3939">
        <v>6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</row>
    <row r="3940" spans="11:30" x14ac:dyDescent="0.3">
      <c r="K3940" s="287">
        <v>12</v>
      </c>
      <c r="L3940" t="str">
        <v>28-SPWHI-07006474</v>
      </c>
      <c r="M3940" t="str">
        <v>RC</v>
      </c>
      <c r="N3940" t="str">
        <v>Single Malt Scotch</v>
      </c>
      <c r="O3940" t="str">
        <v>Bruichladdich</v>
      </c>
      <c r="P3940" t="str">
        <v>BLD</v>
      </c>
      <c r="Q3940" t="str">
        <v>Bruichladdich Octomore 14.1</v>
      </c>
      <c r="R3940" t="str">
        <v>700ml</v>
      </c>
      <c r="S3940">
        <v>6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</row>
    <row r="3941" spans="11:30" x14ac:dyDescent="0.3">
      <c r="K3941" s="287">
        <v>12</v>
      </c>
      <c r="L3941" t="str">
        <v>28-SPWHI-07006511</v>
      </c>
      <c r="M3941" t="str">
        <v>RC</v>
      </c>
      <c r="N3941" t="str">
        <v>Single Malt Scotch</v>
      </c>
      <c r="O3941" t="str">
        <v>Bruichladdich</v>
      </c>
      <c r="P3941" t="str">
        <v>BLD</v>
      </c>
      <c r="Q3941" t="str">
        <v>Bruichladdich Octomore 14.2</v>
      </c>
      <c r="R3941" t="str">
        <v>700ml</v>
      </c>
      <c r="S3941">
        <v>6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</row>
    <row r="3942" spans="11:30" x14ac:dyDescent="0.3">
      <c r="K3942" s="287">
        <v>12</v>
      </c>
      <c r="L3942" t="str">
        <v>28-SPWHI-07006597</v>
      </c>
      <c r="M3942" t="str">
        <v>RC</v>
      </c>
      <c r="N3942" t="str">
        <v>Single Malt Scotch</v>
      </c>
      <c r="O3942" t="str">
        <v>Bruichladdich</v>
      </c>
      <c r="P3942" t="str">
        <v>BLD</v>
      </c>
      <c r="Q3942" t="str">
        <v>Bruichladdich Octomore 14.3</v>
      </c>
      <c r="R3942" t="str">
        <v>700ml</v>
      </c>
      <c r="S3942">
        <v>6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</row>
    <row r="3943" spans="11:30" x14ac:dyDescent="0.3">
      <c r="K3943" s="287">
        <v>12</v>
      </c>
      <c r="L3943" t="str">
        <v>28-SPWHI-07005538</v>
      </c>
      <c r="M3943" t="str">
        <v>RC</v>
      </c>
      <c r="N3943" t="str">
        <v>Single Malt Scotch</v>
      </c>
      <c r="O3943" t="str">
        <v>Bruichladdich</v>
      </c>
      <c r="P3943" t="str">
        <v>BLD</v>
      </c>
      <c r="Q3943" t="str">
        <v>Bruichladdich Black Art Whisky</v>
      </c>
      <c r="R3943" t="str">
        <v>700ml</v>
      </c>
      <c r="S3943">
        <v>6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</row>
    <row r="3944" spans="11:30" x14ac:dyDescent="0.3">
      <c r="K3944" s="287">
        <v>12</v>
      </c>
      <c r="L3944" t="str">
        <v>46-SPWHI-07000051</v>
      </c>
      <c r="M3944" t="str">
        <v>Campari</v>
      </c>
      <c r="N3944" t="str">
        <v>Single Malt Scotch</v>
      </c>
      <c r="O3944" t="str">
        <v>Glen Grant</v>
      </c>
      <c r="P3944" t="str">
        <v>GGT</v>
      </c>
      <c r="Q3944" t="str">
        <v>Glen Grant Single Malt Arboralis</v>
      </c>
      <c r="R3944" t="str">
        <v>700ml</v>
      </c>
      <c r="S3944">
        <v>6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</row>
    <row r="3945" spans="11:30" x14ac:dyDescent="0.3">
      <c r="K3945" s="287">
        <v>12</v>
      </c>
      <c r="L3945" t="str">
        <v>46-SPWHI-07002976</v>
      </c>
      <c r="M3945" t="str">
        <v>Campari</v>
      </c>
      <c r="N3945" t="str">
        <v>Single Malt Scotch</v>
      </c>
      <c r="O3945" t="str">
        <v>Glen Grant</v>
      </c>
      <c r="P3945" t="str">
        <v>GGT</v>
      </c>
      <c r="Q3945" t="str">
        <v>Glen Grant Single Malt 10YO</v>
      </c>
      <c r="R3945" t="str">
        <v>700ml</v>
      </c>
      <c r="S3945">
        <v>6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</row>
    <row r="3946" spans="11:30" x14ac:dyDescent="0.3">
      <c r="K3946" s="287">
        <v>12</v>
      </c>
      <c r="L3946" t="str">
        <v>46-SPWHI-07000266</v>
      </c>
      <c r="M3946" t="str">
        <v>Campari</v>
      </c>
      <c r="N3946" t="str">
        <v>Single Malt Scotch</v>
      </c>
      <c r="O3946" t="str">
        <v>Glen Grant</v>
      </c>
      <c r="P3946" t="str">
        <v>GGT</v>
      </c>
      <c r="Q3946" t="str">
        <v>Glen Grant Single Malt 12YO</v>
      </c>
      <c r="R3946" t="str">
        <v>700ml</v>
      </c>
      <c r="S3946">
        <v>6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</row>
    <row r="3947" spans="11:30" x14ac:dyDescent="0.3">
      <c r="K3947" s="287">
        <v>12</v>
      </c>
      <c r="L3947" t="str">
        <v>46-SPWHI-07000399</v>
      </c>
      <c r="M3947" t="str">
        <v>Campari</v>
      </c>
      <c r="N3947" t="str">
        <v>Single Malt Scotch</v>
      </c>
      <c r="O3947" t="str">
        <v>Glen Grant</v>
      </c>
      <c r="P3947" t="str">
        <v>GGT</v>
      </c>
      <c r="Q3947" t="str">
        <v>Glen Grant Single Malt 18YO</v>
      </c>
      <c r="R3947" t="str">
        <v>700ml</v>
      </c>
      <c r="S3947">
        <v>6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</row>
    <row r="3948" spans="11:30" x14ac:dyDescent="0.3">
      <c r="K3948" s="287">
        <v>12</v>
      </c>
      <c r="L3948" t="str">
        <v>06-SPWHI-07000096</v>
      </c>
      <c r="M3948" t="str">
        <v>TEG</v>
      </c>
      <c r="N3948" t="str">
        <v>Blended Scotch</v>
      </c>
      <c r="O3948" t="str">
        <v>The Famous Grouse</v>
      </c>
      <c r="P3948" t="str">
        <v>TFG</v>
      </c>
      <c r="Q3948" t="str">
        <v>The Famous Grouse Finest 700ml</v>
      </c>
      <c r="R3948" t="str">
        <v>700ml</v>
      </c>
      <c r="S3948">
        <v>12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</row>
    <row r="3949" spans="11:30" x14ac:dyDescent="0.3">
      <c r="K3949" s="287">
        <v>12</v>
      </c>
      <c r="L3949" t="str">
        <v>06-SPWHI-10001091</v>
      </c>
      <c r="M3949" t="str">
        <v>TEG</v>
      </c>
      <c r="N3949" t="str">
        <v>Blended Scotch</v>
      </c>
      <c r="O3949" t="str">
        <v>The Famous Grouse</v>
      </c>
      <c r="P3949" t="str">
        <v>TFG</v>
      </c>
      <c r="Q3949" t="str">
        <v>The Famous Grouse Finest 1L</v>
      </c>
      <c r="R3949" t="str">
        <v>1000ml</v>
      </c>
      <c r="S3949">
        <v>12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</row>
    <row r="3950" spans="11:30" x14ac:dyDescent="0.3">
      <c r="K3950" s="287">
        <v>12</v>
      </c>
      <c r="L3950" t="str">
        <v>06-SPWHI-07000649</v>
      </c>
      <c r="M3950" t="str">
        <v>TEG</v>
      </c>
      <c r="N3950" t="str">
        <v>Blended Scotch</v>
      </c>
      <c r="O3950" t="str">
        <v>The Famous Grouse</v>
      </c>
      <c r="P3950" t="str">
        <v>TFG</v>
      </c>
      <c r="Q3950" t="str">
        <v>The Famous Grouse Sherry Cask</v>
      </c>
      <c r="R3950" t="str">
        <v>700ml</v>
      </c>
      <c r="S3950">
        <v>6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</row>
    <row r="3951" spans="11:30" x14ac:dyDescent="0.3">
      <c r="K3951" s="287">
        <v>12</v>
      </c>
      <c r="L3951" t="str">
        <v>06-SPWHI-07002675</v>
      </c>
      <c r="M3951" t="str">
        <v>TEG</v>
      </c>
      <c r="N3951" t="str">
        <v>Blended Scotch</v>
      </c>
      <c r="O3951" t="str">
        <v>The Famous Grouse</v>
      </c>
      <c r="P3951" t="str">
        <v>TFG</v>
      </c>
      <c r="Q3951" t="str">
        <v>The Famous Grouse Smoky Black</v>
      </c>
      <c r="R3951" t="str">
        <v>700ml</v>
      </c>
      <c r="S3951">
        <v>6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</row>
    <row r="3952" spans="11:30" x14ac:dyDescent="0.3">
      <c r="K3952" s="287">
        <v>12</v>
      </c>
      <c r="L3952" t="str">
        <v>06-SPWHI-07014082</v>
      </c>
      <c r="M3952" t="str">
        <v>TEG</v>
      </c>
      <c r="N3952" t="str">
        <v>Blended Scotch</v>
      </c>
      <c r="O3952" t="str">
        <v>Naked Malt</v>
      </c>
      <c r="P3952" t="str">
        <v>NAK</v>
      </c>
      <c r="Q3952" t="str">
        <v>Naked Malt Blended Malt Scotch Whisky</v>
      </c>
      <c r="R3952" t="str">
        <v>700ml</v>
      </c>
      <c r="S3952">
        <v>6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</row>
    <row r="3953" spans="11:30" x14ac:dyDescent="0.3">
      <c r="K3953" s="287">
        <v>12</v>
      </c>
      <c r="L3953" t="str">
        <v>23-SPWHI-07000029</v>
      </c>
      <c r="M3953" t="str">
        <v>Proximo</v>
      </c>
      <c r="N3953" t="str">
        <v>Irish Whiskey</v>
      </c>
      <c r="O3953" t="str">
        <v>Bushmills</v>
      </c>
      <c r="P3953" t="str">
        <v>BUM</v>
      </c>
      <c r="Q3953" t="str">
        <v>Bushmills Original Blend</v>
      </c>
      <c r="R3953" t="str">
        <v>700ml</v>
      </c>
      <c r="S3953">
        <v>6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</row>
    <row r="3954" spans="11:30" x14ac:dyDescent="0.3">
      <c r="K3954" s="287">
        <v>12</v>
      </c>
      <c r="L3954" t="str">
        <v>23-SPWHI-07000066</v>
      </c>
      <c r="M3954" t="str">
        <v>Proximo</v>
      </c>
      <c r="N3954" t="str">
        <v>Irish Whiskey</v>
      </c>
      <c r="O3954" t="str">
        <v>Bushmills</v>
      </c>
      <c r="P3954" t="str">
        <v>BUM</v>
      </c>
      <c r="Q3954" t="str">
        <v>Bushmills Black Bush Blend</v>
      </c>
      <c r="R3954" t="str">
        <v>700ml</v>
      </c>
      <c r="S3954">
        <v>6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</row>
    <row r="3955" spans="11:30" x14ac:dyDescent="0.3">
      <c r="K3955" s="287">
        <v>12</v>
      </c>
      <c r="L3955" t="str">
        <v>23-SPWHI-07000031</v>
      </c>
      <c r="M3955" t="str">
        <v>Proximo</v>
      </c>
      <c r="N3955" t="str">
        <v>Irish Whiskey</v>
      </c>
      <c r="O3955" t="str">
        <v>Bushmills</v>
      </c>
      <c r="P3955" t="str">
        <v>BUM</v>
      </c>
      <c r="Q3955" t="str">
        <v>Bushmills Single Malt 10YO</v>
      </c>
      <c r="R3955" t="str">
        <v>700ml</v>
      </c>
      <c r="S3955">
        <v>6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</row>
    <row r="3956" spans="11:30" x14ac:dyDescent="0.3">
      <c r="K3956" s="287">
        <v>12</v>
      </c>
      <c r="L3956" t="str">
        <v>23-SPWHI-07000197</v>
      </c>
      <c r="M3956" t="str">
        <v>Proximo</v>
      </c>
      <c r="N3956" t="str">
        <v>Irish Whiskey</v>
      </c>
      <c r="O3956" t="str">
        <v>Bushmills</v>
      </c>
      <c r="P3956" t="str">
        <v>BUM</v>
      </c>
      <c r="Q3956" t="str">
        <v>Bushmills Single Malt 12YO</v>
      </c>
      <c r="R3956" t="str">
        <v>700ml</v>
      </c>
      <c r="S3956">
        <v>6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</row>
    <row r="3957" spans="11:30" x14ac:dyDescent="0.3">
      <c r="K3957" s="287">
        <v>12</v>
      </c>
      <c r="L3957" t="str">
        <v>23-SPWHI-07005022</v>
      </c>
      <c r="M3957" t="str">
        <v>Proximo</v>
      </c>
      <c r="N3957" t="str">
        <v>Irish Whiskey</v>
      </c>
      <c r="O3957" t="str">
        <v>Bushmills</v>
      </c>
      <c r="P3957" t="str">
        <v>BUM</v>
      </c>
      <c r="Q3957" t="str">
        <v>Bushmills Single Malt 16YO</v>
      </c>
      <c r="R3957" t="str">
        <v>700ml</v>
      </c>
      <c r="S3957">
        <v>6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</row>
    <row r="3958" spans="11:30" x14ac:dyDescent="0.3">
      <c r="K3958" s="287">
        <v>12</v>
      </c>
      <c r="L3958" t="str">
        <v>23-SPWHI-07008268</v>
      </c>
      <c r="M3958" t="str">
        <v>Proximo</v>
      </c>
      <c r="N3958" t="str">
        <v>Irish Whiskey</v>
      </c>
      <c r="O3958" t="str">
        <v>Bushmills</v>
      </c>
      <c r="P3958" t="str">
        <v>BUM</v>
      </c>
      <c r="Q3958" t="str">
        <v>Bushmills Single Malt 21YO</v>
      </c>
      <c r="R3958" t="str">
        <v>700ml</v>
      </c>
      <c r="S3958">
        <v>6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</row>
    <row r="3959" spans="11:30" x14ac:dyDescent="0.3">
      <c r="K3959" s="287">
        <v>12</v>
      </c>
      <c r="L3959" t="str">
        <v>47-SPWHI-07000010</v>
      </c>
      <c r="M3959" t="str">
        <v>Proximo</v>
      </c>
      <c r="N3959" t="str">
        <v>Irish Whiskey</v>
      </c>
      <c r="O3959" t="str">
        <v>The Sexton</v>
      </c>
      <c r="P3959" t="str">
        <v>TST</v>
      </c>
      <c r="Q3959" t="str">
        <v>Sexton Single Malt</v>
      </c>
      <c r="R3959" t="str">
        <v>700ml</v>
      </c>
      <c r="S3959">
        <v>6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</row>
    <row r="3960" spans="11:30" x14ac:dyDescent="0.3">
      <c r="K3960" s="287">
        <v>12</v>
      </c>
      <c r="L3960" t="str">
        <v>37-SPWHI-07003251</v>
      </c>
      <c r="M3960" t="str">
        <v>Campari</v>
      </c>
      <c r="N3960" t="str">
        <v>American Whiskey</v>
      </c>
      <c r="O3960" t="str">
        <v>Wild Turkey</v>
      </c>
      <c r="P3960" t="str">
        <v>WTK</v>
      </c>
      <c r="Q3960" t="str">
        <v>Wild Turkey Aged 8 YO</v>
      </c>
      <c r="R3960" t="str">
        <v>700ml</v>
      </c>
      <c r="S3960">
        <v>12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</row>
    <row r="3961" spans="11:30" x14ac:dyDescent="0.3">
      <c r="K3961" s="287">
        <v>12</v>
      </c>
      <c r="L3961" t="str">
        <v>37-SPWHI-07507508</v>
      </c>
      <c r="M3961" t="str">
        <v>Campari</v>
      </c>
      <c r="N3961" t="str">
        <v>American Whiskey</v>
      </c>
      <c r="O3961" t="str">
        <v>Wild Turkey</v>
      </c>
      <c r="P3961" t="str">
        <v>WTK</v>
      </c>
      <c r="Q3961" t="str">
        <v>Wild Turkey 101 Bourbon</v>
      </c>
      <c r="R3961" t="str">
        <v>750ml</v>
      </c>
      <c r="S3961">
        <v>12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</row>
    <row r="3962" spans="11:30" x14ac:dyDescent="0.3">
      <c r="K3962" s="287">
        <v>12</v>
      </c>
      <c r="L3962" t="str">
        <v>37-SPWHI-07507503</v>
      </c>
      <c r="M3962" t="str">
        <v>Campari</v>
      </c>
      <c r="N3962" t="str">
        <v>American Whiskey</v>
      </c>
      <c r="O3962" t="str">
        <v>Wild Turkey</v>
      </c>
      <c r="P3962" t="str">
        <v>WTK</v>
      </c>
      <c r="Q3962" t="str">
        <v>Wild Turkey Bourbon 750ml</v>
      </c>
      <c r="R3962" t="str">
        <v>750ml</v>
      </c>
      <c r="S3962">
        <v>12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</row>
    <row r="3963" spans="11:30" x14ac:dyDescent="0.3">
      <c r="K3963" s="287">
        <v>12</v>
      </c>
      <c r="L3963" t="str">
        <v>37-SPWHI-10001006</v>
      </c>
      <c r="M3963" t="str">
        <v>Campari</v>
      </c>
      <c r="N3963" t="str">
        <v>American Whiskey</v>
      </c>
      <c r="O3963" t="str">
        <v>Wild Turkey</v>
      </c>
      <c r="P3963" t="str">
        <v>WTK</v>
      </c>
      <c r="Q3963" t="str">
        <v>Wild Turkey Bourbon 1L</v>
      </c>
      <c r="R3963" t="str">
        <v>1000ml</v>
      </c>
      <c r="S3963">
        <v>12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</row>
    <row r="3964" spans="11:30" x14ac:dyDescent="0.3">
      <c r="K3964" s="287">
        <v>12</v>
      </c>
      <c r="L3964" t="str">
        <v>37-SPWHI-07007019</v>
      </c>
      <c r="M3964" t="str">
        <v>Campari</v>
      </c>
      <c r="N3964" t="str">
        <v>American Whiskey</v>
      </c>
      <c r="O3964" t="str">
        <v>Wild Turkey</v>
      </c>
      <c r="P3964" t="str">
        <v>WTK</v>
      </c>
      <c r="Q3964" t="str">
        <v>Wild Turkey Rye 40.5% 700ml</v>
      </c>
      <c r="R3964" t="str">
        <v>700ml</v>
      </c>
      <c r="S3964">
        <v>6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</row>
    <row r="3965" spans="11:30" x14ac:dyDescent="0.3">
      <c r="K3965" s="287">
        <v>12</v>
      </c>
      <c r="L3965" t="str">
        <v>37-SPWHI-07500229</v>
      </c>
      <c r="M3965" t="str">
        <v>Campari</v>
      </c>
      <c r="N3965" t="str">
        <v>American Whiskey</v>
      </c>
      <c r="O3965" t="str">
        <v>Wild Turkey</v>
      </c>
      <c r="P3965" t="str">
        <v>WTK</v>
      </c>
      <c r="Q3965" t="str">
        <v>Wild Turkey Rare Breed Bourbon 54.1%</v>
      </c>
      <c r="R3965" t="str">
        <v>750ml</v>
      </c>
      <c r="S3965">
        <v>6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</row>
    <row r="3966" spans="11:30" x14ac:dyDescent="0.3">
      <c r="K3966" s="287">
        <v>12</v>
      </c>
      <c r="L3966" t="str">
        <v>37-SPWHI-07003268</v>
      </c>
      <c r="M3966" t="str">
        <v>Campari</v>
      </c>
      <c r="N3966" t="str">
        <v>American Whiskey</v>
      </c>
      <c r="O3966" t="str">
        <v>Wild Turkey</v>
      </c>
      <c r="P3966" t="str">
        <v>WTK</v>
      </c>
      <c r="Q3966" t="str">
        <v>Wild Turkey Aged 12 Years GB</v>
      </c>
      <c r="R3966" t="str">
        <v>700ml</v>
      </c>
      <c r="S3966">
        <v>6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</row>
    <row r="3967" spans="11:30" x14ac:dyDescent="0.3">
      <c r="K3967" s="287">
        <v>12</v>
      </c>
      <c r="L3967" t="str">
        <v>37-SPLIQ-07507506</v>
      </c>
      <c r="M3967" t="str">
        <v>Campari</v>
      </c>
      <c r="N3967" t="str">
        <v>American Whiskey</v>
      </c>
      <c r="O3967" t="str">
        <v>Wild Turkey</v>
      </c>
      <c r="P3967" t="str">
        <v>WTK</v>
      </c>
      <c r="Q3967" t="str">
        <v>Wild Turkey American Honey 35.5%</v>
      </c>
      <c r="R3967" t="str">
        <v>750ml</v>
      </c>
      <c r="S3967">
        <v>12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</row>
    <row r="3968" spans="11:30" x14ac:dyDescent="0.3">
      <c r="K3968" s="287">
        <v>12</v>
      </c>
      <c r="L3968" t="str">
        <v>37-WTWHI-07507507</v>
      </c>
      <c r="M3968" t="str">
        <v>Campari</v>
      </c>
      <c r="N3968" t="str">
        <v>American Whiskey</v>
      </c>
      <c r="O3968" t="str">
        <v>Wild Turkey</v>
      </c>
      <c r="P3968" t="str">
        <v>WTK</v>
      </c>
      <c r="Q3968" t="str">
        <v>Wild Turkey Kentucky Spirit Single Barrel</v>
      </c>
      <c r="R3968" t="str">
        <v>750ml</v>
      </c>
      <c r="S3968">
        <v>6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</row>
    <row r="3969" spans="11:30" x14ac:dyDescent="0.3">
      <c r="K3969" s="287">
        <v>12</v>
      </c>
      <c r="L3969" t="str">
        <v>39-SPWHI-07500007</v>
      </c>
      <c r="M3969" t="str">
        <v>Campari</v>
      </c>
      <c r="N3969" t="str">
        <v>American Whiskey</v>
      </c>
      <c r="O3969" t="str">
        <v>Russell's</v>
      </c>
      <c r="P3969" t="str">
        <v>WTK</v>
      </c>
      <c r="Q3969" t="str">
        <v>Russell's Reserve Single Barrel</v>
      </c>
      <c r="R3969" t="str">
        <v>750ml</v>
      </c>
      <c r="S3969">
        <v>6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</row>
    <row r="3970" spans="11:30" x14ac:dyDescent="0.3">
      <c r="K3970" s="287">
        <v>12</v>
      </c>
      <c r="L3970" t="str">
        <v>39-SPWHI-07507509</v>
      </c>
      <c r="M3970" t="str">
        <v>Campari</v>
      </c>
      <c r="N3970" t="str">
        <v>American Whiskey</v>
      </c>
      <c r="O3970" t="str">
        <v>Russell's</v>
      </c>
      <c r="P3970" t="str">
        <v>WTK</v>
      </c>
      <c r="Q3970" t="str">
        <v>Russell's Reserve 10YO</v>
      </c>
      <c r="R3970" t="str">
        <v>750ml</v>
      </c>
      <c r="S3970">
        <v>6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</row>
    <row r="3971" spans="11:30" x14ac:dyDescent="0.3">
      <c r="K3971" s="287">
        <v>12</v>
      </c>
      <c r="L3971" t="str">
        <v>75-SPWHI-07007038</v>
      </c>
      <c r="M3971" t="str">
        <v>Independent</v>
      </c>
      <c r="N3971" t="str">
        <v>American Whiskey</v>
      </c>
      <c r="O3971" t="str">
        <v>Real Mccoy</v>
      </c>
      <c r="P3971" t="str">
        <v>RMC</v>
      </c>
      <c r="Q3971" t="str">
        <v>Real Mccoy Bourbon Whiskey</v>
      </c>
      <c r="R3971" t="str">
        <v>700ml</v>
      </c>
      <c r="S3971">
        <v>12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</row>
    <row r="3972" spans="11:30" x14ac:dyDescent="0.3">
      <c r="K3972" s="287">
        <v>12</v>
      </c>
      <c r="L3972" t="str">
        <v>74-SPWHI-07000029</v>
      </c>
      <c r="M3972" t="str">
        <v>Independent</v>
      </c>
      <c r="N3972" t="str">
        <v>Japanese Whiskey</v>
      </c>
      <c r="O3972" t="str">
        <v>Kaibutsu</v>
      </c>
      <c r="P3972" t="str">
        <v>KAI</v>
      </c>
      <c r="Q3972" t="str">
        <v>Kaibutsu Doragon 43%</v>
      </c>
      <c r="R3972" t="str">
        <v>700ml</v>
      </c>
      <c r="S3972">
        <v>12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</row>
    <row r="3973" spans="11:30" x14ac:dyDescent="0.3">
      <c r="K3973" s="287">
        <v>12</v>
      </c>
      <c r="L3973" t="str">
        <v>74-SPWHI-07000012</v>
      </c>
      <c r="M3973" t="str">
        <v>Independent</v>
      </c>
      <c r="N3973" t="str">
        <v>Japanese Whiskey</v>
      </c>
      <c r="O3973" t="str">
        <v>Kaibutsu</v>
      </c>
      <c r="P3973" t="str">
        <v>KAI</v>
      </c>
      <c r="Q3973" t="str">
        <v>Kaibutsu Monki 43%</v>
      </c>
      <c r="R3973" t="str">
        <v>700ml</v>
      </c>
      <c r="S3973">
        <v>12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</row>
    <row r="3974" spans="11:30" x14ac:dyDescent="0.3">
      <c r="K3974" s="287">
        <v>12</v>
      </c>
      <c r="L3974" t="str">
        <v>45-SPRUM-07000051</v>
      </c>
      <c r="M3974" t="str">
        <v>Campari</v>
      </c>
      <c r="N3974" t="str">
        <v>Cachaca</v>
      </c>
      <c r="O3974" t="str">
        <v>Sagatiba</v>
      </c>
      <c r="P3974" t="str">
        <v>SGT</v>
      </c>
      <c r="Q3974" t="str">
        <v>Sagatiba Cachaca</v>
      </c>
      <c r="R3974" t="str">
        <v>700ml</v>
      </c>
      <c r="S3974">
        <v>6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</row>
    <row r="3975" spans="11:30" x14ac:dyDescent="0.3">
      <c r="K3975" s="287">
        <v>12</v>
      </c>
      <c r="L3975" t="str">
        <v>40-SPRUM-07505400</v>
      </c>
      <c r="M3975" t="str">
        <v>Campari</v>
      </c>
      <c r="N3975" t="str">
        <v>RUM</v>
      </c>
      <c r="O3975" t="str">
        <v>Appleton</v>
      </c>
      <c r="P3975" t="str">
        <v>APT</v>
      </c>
      <c r="Q3975" t="str">
        <v>Appleton White Jamaican</v>
      </c>
      <c r="R3975" t="str">
        <v>750ml</v>
      </c>
      <c r="S3975">
        <v>12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</row>
    <row r="3976" spans="11:30" x14ac:dyDescent="0.3">
      <c r="K3976" s="287">
        <v>12</v>
      </c>
      <c r="L3976" t="str">
        <v>40-SPRUM-07507404</v>
      </c>
      <c r="M3976" t="str">
        <v>Campari</v>
      </c>
      <c r="N3976" t="str">
        <v>RUM</v>
      </c>
      <c r="O3976" t="str">
        <v>Appleton</v>
      </c>
      <c r="P3976" t="str">
        <v>APT</v>
      </c>
      <c r="Q3976" t="str">
        <v>Appleton Special Dark Jamaican</v>
      </c>
      <c r="R3976" t="str">
        <v>750ml</v>
      </c>
      <c r="S3976">
        <v>12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</row>
    <row r="3977" spans="11:30" x14ac:dyDescent="0.3">
      <c r="K3977" s="287">
        <v>12</v>
      </c>
      <c r="L3977" t="str">
        <v>40-SPRUM-07500403</v>
      </c>
      <c r="M3977" t="str">
        <v>Campari</v>
      </c>
      <c r="N3977" t="str">
        <v>RUM</v>
      </c>
      <c r="O3977" t="str">
        <v>Appleton</v>
      </c>
      <c r="P3977" t="str">
        <v>APT</v>
      </c>
      <c r="Q3977" t="str">
        <v>Appleton Estate Reserve Jamaican</v>
      </c>
      <c r="R3977" t="str">
        <v>750ml</v>
      </c>
      <c r="S3977">
        <v>12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</row>
    <row r="3978" spans="11:30" x14ac:dyDescent="0.3">
      <c r="K3978" s="287">
        <v>12</v>
      </c>
      <c r="L3978" t="str">
        <v>40-SPRUM-07503406</v>
      </c>
      <c r="M3978" t="str">
        <v>Campari</v>
      </c>
      <c r="N3978" t="str">
        <v>RUM</v>
      </c>
      <c r="O3978" t="str">
        <v>Appleton</v>
      </c>
      <c r="P3978" t="str">
        <v>APT</v>
      </c>
      <c r="Q3978" t="str">
        <v>Appleton Estate Signature Jamaican Blend</v>
      </c>
      <c r="R3978" t="str">
        <v>750ml</v>
      </c>
      <c r="S3978">
        <v>12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</row>
    <row r="3979" spans="11:30" x14ac:dyDescent="0.3">
      <c r="K3979" s="287">
        <v>12</v>
      </c>
      <c r="L3979" t="str">
        <v>40-SPRUM-07500408</v>
      </c>
      <c r="M3979" t="str">
        <v>Campari</v>
      </c>
      <c r="N3979" t="str">
        <v>RUM</v>
      </c>
      <c r="O3979" t="str">
        <v>Appleton</v>
      </c>
      <c r="P3979" t="str">
        <v>APT</v>
      </c>
      <c r="Q3979" t="str">
        <v>Appleton Estate 12YO Rare Cask</v>
      </c>
      <c r="R3979" t="str">
        <v>750ml</v>
      </c>
      <c r="S3979">
        <v>12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</row>
    <row r="3980" spans="11:30" x14ac:dyDescent="0.3">
      <c r="K3980" s="287">
        <v>12</v>
      </c>
      <c r="L3980" t="str">
        <v>40-SPRUM-07504405</v>
      </c>
      <c r="M3980" t="str">
        <v>Campari</v>
      </c>
      <c r="N3980" t="str">
        <v>RUM</v>
      </c>
      <c r="O3980" t="str">
        <v>Appleton</v>
      </c>
      <c r="P3980" t="str">
        <v>APT</v>
      </c>
      <c r="Q3980" t="str">
        <v>Appleton Estate 21YO Jamaican</v>
      </c>
      <c r="R3980" t="str">
        <v>750ml</v>
      </c>
      <c r="S3980">
        <v>6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</row>
    <row r="3981" spans="11:30" x14ac:dyDescent="0.3">
      <c r="K3981" s="287">
        <v>12</v>
      </c>
      <c r="L3981" t="str">
        <v>40-SPRUM-07502400</v>
      </c>
      <c r="M3981" t="str">
        <v>Campari</v>
      </c>
      <c r="N3981" t="str">
        <v>RUM</v>
      </c>
      <c r="O3981" t="str">
        <v>Appleton</v>
      </c>
      <c r="P3981" t="str">
        <v>APT</v>
      </c>
      <c r="Q3981" t="str">
        <v>Appleton Estate 30YO Jamaican</v>
      </c>
      <c r="R3981" t="str">
        <v>750ml</v>
      </c>
      <c r="S3981">
        <v>6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</row>
    <row r="3982" spans="11:30" x14ac:dyDescent="0.3">
      <c r="K3982" s="287">
        <v>12</v>
      </c>
      <c r="L3982" t="str">
        <v>40-SPRUM-07517404</v>
      </c>
      <c r="M3982" t="str">
        <v>Campari</v>
      </c>
      <c r="N3982" t="str">
        <v>RUM</v>
      </c>
      <c r="O3982" t="str">
        <v>Kingston</v>
      </c>
      <c r="P3982" t="str">
        <v>KIN</v>
      </c>
      <c r="Q3982" t="str">
        <v>Kingston 62 Jamaica Gold Rum</v>
      </c>
      <c r="R3982" t="str">
        <v>750ml</v>
      </c>
      <c r="S3982">
        <v>12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</row>
    <row r="3983" spans="11:30" x14ac:dyDescent="0.3">
      <c r="K3983" s="287">
        <v>12</v>
      </c>
      <c r="L3983" t="str">
        <v>40-SPRUM-07515400</v>
      </c>
      <c r="M3983" t="str">
        <v>Campari</v>
      </c>
      <c r="N3983" t="str">
        <v>RUM</v>
      </c>
      <c r="O3983" t="str">
        <v>Kingston</v>
      </c>
      <c r="P3983" t="str">
        <v>KIN</v>
      </c>
      <c r="Q3983" t="str">
        <v>Kingston 62 Jamaica White Rum</v>
      </c>
      <c r="R3983" t="str">
        <v>750ml</v>
      </c>
      <c r="S3983">
        <v>12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</row>
    <row r="3984" spans="11:30" x14ac:dyDescent="0.3">
      <c r="K3984" s="287">
        <v>12</v>
      </c>
      <c r="L3984" t="str">
        <v>30-SPRUM-07005168</v>
      </c>
      <c r="M3984" t="str">
        <v>RC</v>
      </c>
      <c r="N3984" t="str">
        <v>RUM</v>
      </c>
      <c r="O3984" t="str">
        <v>Mount Gay</v>
      </c>
      <c r="P3984" t="str">
        <v>MGY</v>
      </c>
      <c r="Q3984" t="str">
        <v>Mt Gay Eclipse Barbados</v>
      </c>
      <c r="R3984" t="str">
        <v>700ml</v>
      </c>
      <c r="S3984">
        <v>6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</row>
    <row r="3985" spans="11:30" x14ac:dyDescent="0.3">
      <c r="K3985" s="287">
        <v>12</v>
      </c>
      <c r="L3985" t="str">
        <v>30-SPRUM-07003508</v>
      </c>
      <c r="M3985" t="str">
        <v>RC</v>
      </c>
      <c r="N3985" t="str">
        <v>RUM</v>
      </c>
      <c r="O3985" t="str">
        <v>Mount Gay</v>
      </c>
      <c r="P3985" t="str">
        <v>MGY</v>
      </c>
      <c r="Q3985" t="str">
        <v>Mt Gay Black Barrel Barbados</v>
      </c>
      <c r="R3985" t="str">
        <v>700ml</v>
      </c>
      <c r="S3985">
        <v>6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</row>
    <row r="3986" spans="11:30" x14ac:dyDescent="0.3">
      <c r="K3986" s="287">
        <v>12</v>
      </c>
      <c r="L3986" t="str">
        <v>30-SPRUM-07003502</v>
      </c>
      <c r="M3986" t="str">
        <v>RC</v>
      </c>
      <c r="N3986" t="str">
        <v>RUM</v>
      </c>
      <c r="O3986" t="str">
        <v>Mount Gay</v>
      </c>
      <c r="P3986" t="str">
        <v>MGY</v>
      </c>
      <c r="Q3986" t="str">
        <v>Mt Gay XO Barbados</v>
      </c>
      <c r="R3986" t="str">
        <v>700ml</v>
      </c>
      <c r="S3986">
        <v>6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</row>
    <row r="3987" spans="11:30" x14ac:dyDescent="0.3">
      <c r="K3987" s="287">
        <v>12</v>
      </c>
      <c r="L3987" t="str">
        <v>30-SPRUM-07002463</v>
      </c>
      <c r="M3987" t="str">
        <v>RC</v>
      </c>
      <c r="N3987" t="str">
        <v>RUM</v>
      </c>
      <c r="O3987" t="str">
        <v>Mount Gay</v>
      </c>
      <c r="P3987" t="str">
        <v>MGY</v>
      </c>
      <c r="Q3987" t="str">
        <v>Mt Gay Estate Rum</v>
      </c>
      <c r="R3987" t="str">
        <v>700ml</v>
      </c>
      <c r="S3987">
        <v>6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</row>
    <row r="3988" spans="11:30" x14ac:dyDescent="0.3">
      <c r="K3988" s="287">
        <v>12</v>
      </c>
      <c r="L3988" t="str">
        <v>07-SPRUM-07000534</v>
      </c>
      <c r="M3988" t="str">
        <v>TEG</v>
      </c>
      <c r="N3988" t="str">
        <v>RUM</v>
      </c>
      <c r="O3988" t="str">
        <v>Brugal</v>
      </c>
      <c r="P3988" t="str">
        <v>BRU</v>
      </c>
      <c r="Q3988" t="str">
        <v>Brugal Supremo Blanco White Rum</v>
      </c>
      <c r="R3988" t="str">
        <v>700ml</v>
      </c>
      <c r="S3988">
        <v>12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</row>
    <row r="3989" spans="11:30" x14ac:dyDescent="0.3">
      <c r="K3989" s="287">
        <v>12</v>
      </c>
      <c r="L3989" t="str">
        <v>07-SPRUM-07001468</v>
      </c>
      <c r="M3989" t="str">
        <v>TEG</v>
      </c>
      <c r="N3989" t="str">
        <v>RUM</v>
      </c>
      <c r="O3989" t="str">
        <v>Brugal</v>
      </c>
      <c r="P3989" t="str">
        <v>BRU</v>
      </c>
      <c r="Q3989" t="str">
        <v>Brugal Anejo Superior Rum</v>
      </c>
      <c r="R3989" t="str">
        <v>700ml</v>
      </c>
      <c r="S3989">
        <v>6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</row>
    <row r="3990" spans="11:30" x14ac:dyDescent="0.3">
      <c r="K3990" s="287">
        <v>12</v>
      </c>
      <c r="L3990" t="str">
        <v>07-SPRUM-07002960</v>
      </c>
      <c r="M3990" t="str">
        <v>TEG</v>
      </c>
      <c r="N3990" t="str">
        <v>RUM</v>
      </c>
      <c r="O3990" t="str">
        <v>Brugal</v>
      </c>
      <c r="P3990" t="str">
        <v>BRU</v>
      </c>
      <c r="Q3990" t="str">
        <v>Brugal 1888 Dominican</v>
      </c>
      <c r="R3990" t="str">
        <v>700ml</v>
      </c>
      <c r="S3990">
        <v>6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</row>
    <row r="3991" spans="11:30" x14ac:dyDescent="0.3">
      <c r="K3991" s="287">
        <v>12</v>
      </c>
      <c r="L3991" t="str">
        <v>21-SPRUM-07003069</v>
      </c>
      <c r="M3991" t="str">
        <v>Proximo</v>
      </c>
      <c r="N3991" t="str">
        <v>RUM</v>
      </c>
      <c r="O3991" t="str">
        <v>Kraken</v>
      </c>
      <c r="P3991" t="str">
        <v>KKR</v>
      </c>
      <c r="Q3991" t="str">
        <v>Kraken Black Spiced</v>
      </c>
      <c r="R3991" t="str">
        <v>700ml</v>
      </c>
      <c r="S3991">
        <v>6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</row>
    <row r="3992" spans="11:30" x14ac:dyDescent="0.3">
      <c r="K3992" s="287">
        <v>12</v>
      </c>
      <c r="L3992" t="str">
        <v>63-SPRUM-07000050</v>
      </c>
      <c r="M3992" t="str">
        <v>Independent</v>
      </c>
      <c r="N3992" t="str">
        <v>RUM</v>
      </c>
      <c r="O3992" t="str">
        <v>Matusalem</v>
      </c>
      <c r="P3992" t="str">
        <v>MAT</v>
      </c>
      <c r="Q3992" t="str">
        <v>Matusalem Platino Rum</v>
      </c>
      <c r="R3992" t="str">
        <v>700ml</v>
      </c>
      <c r="S3992">
        <v>6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</row>
    <row r="3993" spans="11:30" x14ac:dyDescent="0.3">
      <c r="K3993" s="287">
        <v>12</v>
      </c>
      <c r="L3993" t="str">
        <v>63-SPRUM-07000053</v>
      </c>
      <c r="M3993" t="str">
        <v>Independent</v>
      </c>
      <c r="N3993" t="str">
        <v>RUM</v>
      </c>
      <c r="O3993" t="str">
        <v>Matusalem</v>
      </c>
      <c r="P3993" t="str">
        <v>MAT</v>
      </c>
      <c r="Q3993" t="str">
        <v>Matusalem Solera 7 Rum</v>
      </c>
      <c r="R3993" t="str">
        <v>700ml</v>
      </c>
      <c r="S3993">
        <v>6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</row>
    <row r="3994" spans="11:30" x14ac:dyDescent="0.3">
      <c r="K3994" s="287">
        <v>12</v>
      </c>
      <c r="L3994" t="str">
        <v>63-SPRUM-07000055</v>
      </c>
      <c r="M3994" t="str">
        <v>Independent</v>
      </c>
      <c r="N3994" t="str">
        <v>RUM</v>
      </c>
      <c r="O3994" t="str">
        <v>Matusalem</v>
      </c>
      <c r="P3994" t="str">
        <v>MAT</v>
      </c>
      <c r="Q3994" t="str">
        <v>Matusalem Gran Reserva 15 Rum</v>
      </c>
      <c r="R3994" t="str">
        <v>700ml</v>
      </c>
      <c r="S3994">
        <v>6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</row>
    <row r="3995" spans="11:30" x14ac:dyDescent="0.3">
      <c r="K3995" s="287">
        <v>12</v>
      </c>
      <c r="L3995" t="str">
        <v>63-SPRUM-07000052</v>
      </c>
      <c r="M3995" t="str">
        <v>Independent</v>
      </c>
      <c r="N3995" t="str">
        <v>RUM</v>
      </c>
      <c r="O3995" t="str">
        <v>Matusalem</v>
      </c>
      <c r="P3995" t="str">
        <v>MAT</v>
      </c>
      <c r="Q3995" t="str">
        <v>Matusalem Gran Reserva 23 Rum</v>
      </c>
      <c r="R3995" t="str">
        <v>700ml</v>
      </c>
      <c r="S3995">
        <v>3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</row>
    <row r="3996" spans="11:30" x14ac:dyDescent="0.3">
      <c r="K3996" s="287">
        <v>12</v>
      </c>
      <c r="L3996" t="str">
        <v>63-SPRUM-07010055</v>
      </c>
      <c r="M3996" t="str">
        <v>Independent</v>
      </c>
      <c r="N3996" t="str">
        <v>RUM</v>
      </c>
      <c r="O3996" t="str">
        <v>Matusalem</v>
      </c>
      <c r="P3996" t="str">
        <v>MAT</v>
      </c>
      <c r="Q3996" t="str">
        <v>Matusalem Gran Reserva Lefebre Rum</v>
      </c>
      <c r="R3996" t="str">
        <v>700ml</v>
      </c>
      <c r="S3996">
        <v>3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</row>
    <row r="3997" spans="11:30" x14ac:dyDescent="0.3">
      <c r="K3997" s="287">
        <v>12</v>
      </c>
      <c r="L3997" t="str">
        <v>63-SPRUM-07000057</v>
      </c>
      <c r="M3997" t="str">
        <v>Independent</v>
      </c>
      <c r="N3997" t="str">
        <v>RUM</v>
      </c>
      <c r="O3997" t="str">
        <v>Matusalem</v>
      </c>
      <c r="P3997" t="str">
        <v>MAT</v>
      </c>
      <c r="Q3997" t="str">
        <v>Matusalem Insolito Rum</v>
      </c>
      <c r="R3997" t="str">
        <v>700ml</v>
      </c>
      <c r="S3997">
        <v>3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</row>
    <row r="3998" spans="11:30" x14ac:dyDescent="0.3">
      <c r="K3998" s="287">
        <v>12</v>
      </c>
      <c r="L3998" t="str">
        <v>24-SPBRA-03758190</v>
      </c>
      <c r="M3998" t="str">
        <v>RC</v>
      </c>
      <c r="N3998" t="str">
        <v>Brandy and Cognac</v>
      </c>
      <c r="O3998" t="str">
        <v>Remy</v>
      </c>
      <c r="P3998" t="str">
        <v>RMM</v>
      </c>
      <c r="Q3998" t="str">
        <v>Remy Martin VSOP 375ml</v>
      </c>
      <c r="R3998" t="str">
        <v>375ml</v>
      </c>
      <c r="S3998">
        <v>12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</row>
    <row r="3999" spans="11:30" x14ac:dyDescent="0.3">
      <c r="K3999" s="287">
        <v>12</v>
      </c>
      <c r="L3999" t="str">
        <v>24-SPBRA-07000427</v>
      </c>
      <c r="M3999" t="str">
        <v>RC</v>
      </c>
      <c r="N3999" t="str">
        <v>Brandy and Cognac</v>
      </c>
      <c r="O3999" t="str">
        <v>Remy</v>
      </c>
      <c r="P3999" t="str">
        <v>RMM</v>
      </c>
      <c r="Q3999" t="str">
        <v>Remy Martin VSOP 700ml</v>
      </c>
      <c r="R3999" t="str">
        <v>700ml</v>
      </c>
      <c r="S3999">
        <v>12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</row>
    <row r="4000" spans="11:30" x14ac:dyDescent="0.3">
      <c r="K4000" s="287">
        <v>12</v>
      </c>
      <c r="L4000" t="str">
        <v>24-SPBRA-07004581</v>
      </c>
      <c r="M4000" t="str">
        <v>RC</v>
      </c>
      <c r="N4000" t="str">
        <v>Brandy and Cognac</v>
      </c>
      <c r="O4000" t="str">
        <v>Remy</v>
      </c>
      <c r="P4000" t="str">
        <v>RMM</v>
      </c>
      <c r="Q4000" t="str">
        <v>Remy Martin XO 700ml</v>
      </c>
      <c r="R4000" t="str">
        <v>700ml</v>
      </c>
      <c r="S4000">
        <v>12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</row>
    <row r="4001" spans="11:30" x14ac:dyDescent="0.3">
      <c r="K4001" s="287">
        <v>12</v>
      </c>
      <c r="L4001" t="str">
        <v>24-SPBRA-07002463</v>
      </c>
      <c r="M4001" t="str">
        <v>RC</v>
      </c>
      <c r="N4001" t="str">
        <v>Brandy and Cognac</v>
      </c>
      <c r="O4001" t="str">
        <v>Remy</v>
      </c>
      <c r="P4001" t="str">
        <v>RMM</v>
      </c>
      <c r="Q4001" t="str">
        <v>Remy Martin XO Night 700ml</v>
      </c>
      <c r="R4001" t="str">
        <v>700ml</v>
      </c>
      <c r="S4001">
        <v>12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</row>
    <row r="4002" spans="11:30" x14ac:dyDescent="0.3">
      <c r="K4002" s="287">
        <v>12</v>
      </c>
      <c r="L4002" t="str">
        <v>24-SPBRA-07005366</v>
      </c>
      <c r="M4002" t="str">
        <v>RC</v>
      </c>
      <c r="N4002" t="str">
        <v>Brandy and Cognac</v>
      </c>
      <c r="O4002" t="str">
        <v>Remy</v>
      </c>
      <c r="P4002" t="str">
        <v>RMM</v>
      </c>
      <c r="Q4002" t="str">
        <v>Remy Martin 1738</v>
      </c>
      <c r="R4002" t="str">
        <v>700ml</v>
      </c>
      <c r="S4002">
        <v>12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</row>
    <row r="4003" spans="11:30" x14ac:dyDescent="0.3">
      <c r="K4003" s="287">
        <v>12</v>
      </c>
      <c r="L4003" t="str">
        <v>27-SPBRA-07007452</v>
      </c>
      <c r="M4003" t="str">
        <v>RC</v>
      </c>
      <c r="N4003" t="str">
        <v>Brandy and Cognac</v>
      </c>
      <c r="O4003" t="str">
        <v>LOUIS XIII</v>
      </c>
      <c r="P4003" t="str">
        <v>RMM</v>
      </c>
      <c r="Q4003" t="str">
        <v>Remy Martin Louis XIII 700ml</v>
      </c>
      <c r="R4003" t="str">
        <v>700ml</v>
      </c>
      <c r="S4003">
        <v>3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</row>
    <row r="4004" spans="11:30" x14ac:dyDescent="0.3">
      <c r="K4004" s="287">
        <v>12</v>
      </c>
      <c r="L4004" t="str">
        <v>27-SPBRA-15008565</v>
      </c>
      <c r="M4004" t="str">
        <v>RC</v>
      </c>
      <c r="N4004" t="str">
        <v>Brandy and Cognac</v>
      </c>
      <c r="O4004" t="str">
        <v>LOUIS XIII</v>
      </c>
      <c r="P4004" t="str">
        <v>RMM</v>
      </c>
      <c r="Q4004" t="str">
        <v>Louis XIII Magnum 1.5L</v>
      </c>
      <c r="R4004" t="str">
        <v>1500ml</v>
      </c>
      <c r="S4004">
        <v>1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</row>
    <row r="4005" spans="11:30" x14ac:dyDescent="0.3">
      <c r="K4005" s="287">
        <v>12</v>
      </c>
      <c r="L4005" t="str">
        <v>27-SPBRA-30008169</v>
      </c>
      <c r="M4005" t="str">
        <v>RC</v>
      </c>
      <c r="N4005" t="str">
        <v>Brandy and Cognac</v>
      </c>
      <c r="O4005" t="str">
        <v>LOUIS XIII</v>
      </c>
      <c r="P4005" t="str">
        <v>RMM</v>
      </c>
      <c r="Q4005" t="str">
        <v>Louis XIII Decanter Jeroboam 3L</v>
      </c>
      <c r="R4005" t="str">
        <v>3000ml</v>
      </c>
      <c r="S4005">
        <v>1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</row>
    <row r="4006" spans="11:30" x14ac:dyDescent="0.3">
      <c r="K4006" s="287">
        <v>12</v>
      </c>
      <c r="L4006" t="str">
        <v>27-SPBRA-60000155</v>
      </c>
      <c r="M4006" t="str">
        <v>RC</v>
      </c>
      <c r="N4006" t="str">
        <v>Brandy and Cognac</v>
      </c>
      <c r="O4006" t="str">
        <v>LOUIS XIII</v>
      </c>
      <c r="P4006" t="str">
        <v>RMM</v>
      </c>
      <c r="Q4006" t="str">
        <v>Louis XIII Mathusalem 6L</v>
      </c>
      <c r="R4006" t="str">
        <v>6000ml</v>
      </c>
      <c r="S4006">
        <v>1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</row>
    <row r="4007" spans="11:30" x14ac:dyDescent="0.3">
      <c r="K4007" s="287">
        <v>12</v>
      </c>
      <c r="L4007" t="str">
        <v>26-SPBRA-07002153</v>
      </c>
      <c r="M4007" t="str">
        <v>RC</v>
      </c>
      <c r="N4007" t="str">
        <v>Brandy and Cognac</v>
      </c>
      <c r="O4007" t="str">
        <v>St Remy</v>
      </c>
      <c r="P4007" t="str">
        <v>RMM</v>
      </c>
      <c r="Q4007" t="str">
        <v>St Remy VSOP</v>
      </c>
      <c r="R4007" t="str">
        <v>700ml</v>
      </c>
      <c r="S4007">
        <v>12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</row>
    <row r="4008" spans="11:30" x14ac:dyDescent="0.3">
      <c r="K4008" s="287">
        <v>12</v>
      </c>
      <c r="L4008" t="str">
        <v>26-SPBRA-07002603</v>
      </c>
      <c r="M4008" t="str">
        <v>RC</v>
      </c>
      <c r="N4008" t="str">
        <v>Brandy and Cognac</v>
      </c>
      <c r="O4008" t="str">
        <v>St Remy</v>
      </c>
      <c r="P4008" t="str">
        <v>RMM</v>
      </c>
      <c r="Q4008" t="str">
        <v>St Remy XO</v>
      </c>
      <c r="R4008" t="str">
        <v>700ml</v>
      </c>
      <c r="S4008">
        <v>12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</row>
    <row r="4009" spans="11:30" x14ac:dyDescent="0.3">
      <c r="K4009" s="287">
        <v>12</v>
      </c>
      <c r="L4009" t="str">
        <v>01-SPVOD-07008530</v>
      </c>
      <c r="M4009" t="str">
        <v>Lucas Bols</v>
      </c>
      <c r="N4009" t="str">
        <v>Vodka</v>
      </c>
      <c r="O4009" t="str">
        <v>Bols Vodka</v>
      </c>
      <c r="P4009" t="str">
        <v>BLV</v>
      </c>
      <c r="Q4009" t="str">
        <v>Bols Vodka 700ml</v>
      </c>
      <c r="R4009" t="str">
        <v>700ml</v>
      </c>
      <c r="S4009">
        <v>12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</row>
    <row r="4010" spans="11:30" x14ac:dyDescent="0.3">
      <c r="K4010" s="287">
        <v>12</v>
      </c>
      <c r="L4010" t="str">
        <v>01-SPVOD-10008547</v>
      </c>
      <c r="M4010" t="str">
        <v>Lucas Bols</v>
      </c>
      <c r="N4010" t="str">
        <v>Vodka</v>
      </c>
      <c r="O4010" t="str">
        <v>Bols Vodka</v>
      </c>
      <c r="P4010" t="str">
        <v>BLV</v>
      </c>
      <c r="Q4010" t="str">
        <v>Bols Vodka 1L</v>
      </c>
      <c r="R4010" t="str">
        <v>1000ml</v>
      </c>
      <c r="S4010">
        <v>6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</row>
    <row r="4011" spans="11:30" x14ac:dyDescent="0.3">
      <c r="K4011" s="287">
        <v>12</v>
      </c>
      <c r="L4011" t="str">
        <v>34-SPVOD-01808261</v>
      </c>
      <c r="M4011" t="str">
        <v>Campari</v>
      </c>
      <c r="N4011" t="str">
        <v>Vodka</v>
      </c>
      <c r="O4011" t="str">
        <v>Skyy</v>
      </c>
      <c r="P4011" t="str">
        <v>SKY</v>
      </c>
      <c r="Q4011" t="str">
        <v>Skyy 180ml</v>
      </c>
      <c r="R4011" t="str">
        <v>180ml</v>
      </c>
      <c r="S4011">
        <v>12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</row>
    <row r="4012" spans="11:30" x14ac:dyDescent="0.3">
      <c r="K4012" s="287">
        <v>12</v>
      </c>
      <c r="L4012" t="str">
        <v>34-SPVOD-07507004</v>
      </c>
      <c r="M4012" t="str">
        <v>Campari</v>
      </c>
      <c r="N4012" t="str">
        <v>Vodka</v>
      </c>
      <c r="O4012" t="str">
        <v>Skyy</v>
      </c>
      <c r="P4012" t="str">
        <v>SKY</v>
      </c>
      <c r="Q4012" t="str">
        <v>Skyy 750ml</v>
      </c>
      <c r="R4012" t="str">
        <v>750ml</v>
      </c>
      <c r="S4012">
        <v>12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</row>
    <row r="4013" spans="11:30" x14ac:dyDescent="0.3">
      <c r="K4013" s="287">
        <v>12</v>
      </c>
      <c r="L4013" t="str">
        <v>34-SPVOD-10001002</v>
      </c>
      <c r="M4013" t="str">
        <v>Campari</v>
      </c>
      <c r="N4013" t="str">
        <v>Vodka</v>
      </c>
      <c r="O4013" t="str">
        <v>Skyy</v>
      </c>
      <c r="P4013" t="str">
        <v>SKY</v>
      </c>
      <c r="Q4013" t="str">
        <v>Skyy 1L</v>
      </c>
      <c r="R4013" t="str">
        <v>1000ml</v>
      </c>
      <c r="S4013">
        <v>12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</row>
    <row r="4014" spans="11:30" x14ac:dyDescent="0.3">
      <c r="K4014" s="287">
        <v>12</v>
      </c>
      <c r="L4014" t="str">
        <v>34-SPVOD-07017004</v>
      </c>
      <c r="M4014" t="str">
        <v>Campari</v>
      </c>
      <c r="N4014" t="str">
        <v>Vodka</v>
      </c>
      <c r="O4014" t="str">
        <v>Skyy</v>
      </c>
      <c r="P4014" t="str">
        <v>SKY</v>
      </c>
      <c r="Q4014" t="str">
        <v>Skyy Neptune</v>
      </c>
      <c r="R4014" t="str">
        <v>700ml</v>
      </c>
      <c r="S4014">
        <v>12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</row>
    <row r="4015" spans="11:30" x14ac:dyDescent="0.3">
      <c r="K4015" s="287">
        <v>12</v>
      </c>
      <c r="L4015" t="str">
        <v>34-SPLIQ-07007012</v>
      </c>
      <c r="M4015" t="str">
        <v>Campari</v>
      </c>
      <c r="N4015" t="str">
        <v>Vodka</v>
      </c>
      <c r="O4015" t="str">
        <v>Skyy</v>
      </c>
      <c r="P4015" t="str">
        <v>SKY</v>
      </c>
      <c r="Q4015" t="str">
        <v>Skyy Citrus</v>
      </c>
      <c r="R4015" t="str">
        <v>700ml</v>
      </c>
      <c r="S4015">
        <v>6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</row>
    <row r="4016" spans="11:30" x14ac:dyDescent="0.3">
      <c r="K4016" s="287">
        <v>12</v>
      </c>
      <c r="L4016" t="str">
        <v>34-SPLIQ-07007036</v>
      </c>
      <c r="M4016" t="str">
        <v>Campari</v>
      </c>
      <c r="N4016" t="str">
        <v>Vodka</v>
      </c>
      <c r="O4016" t="str">
        <v>Skyy</v>
      </c>
      <c r="P4016" t="str">
        <v>SKY</v>
      </c>
      <c r="Q4016" t="str">
        <v>Skyy Raspberry</v>
      </c>
      <c r="R4016" t="str">
        <v>700ml</v>
      </c>
      <c r="S4016">
        <v>6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</row>
    <row r="4017" spans="11:30" x14ac:dyDescent="0.3">
      <c r="K4017" s="287">
        <v>12</v>
      </c>
      <c r="L4017" t="str">
        <v>34-SPLIQ-07007050</v>
      </c>
      <c r="M4017" t="str">
        <v>Campari</v>
      </c>
      <c r="N4017" t="str">
        <v>Vodka</v>
      </c>
      <c r="O4017" t="str">
        <v>Skyy</v>
      </c>
      <c r="P4017" t="str">
        <v>SKY</v>
      </c>
      <c r="Q4017" t="str">
        <v>Skyy Passionfruit</v>
      </c>
      <c r="R4017" t="str">
        <v>700ml</v>
      </c>
      <c r="S4017">
        <v>6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</row>
    <row r="4018" spans="11:30" x14ac:dyDescent="0.3">
      <c r="K4018" s="287">
        <v>12</v>
      </c>
      <c r="L4018" t="str">
        <v>34-SPVOD-07001021</v>
      </c>
      <c r="M4018" t="str">
        <v>Campari</v>
      </c>
      <c r="N4018" t="str">
        <v>Vodka</v>
      </c>
      <c r="O4018" t="str">
        <v>Skyy</v>
      </c>
      <c r="P4018" t="str">
        <v>SKY</v>
      </c>
      <c r="Q4018" t="str">
        <v>Skyy 90 Luxury</v>
      </c>
      <c r="R4018" t="str">
        <v>700ml</v>
      </c>
      <c r="S4018">
        <v>6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</row>
    <row r="4019" spans="11:30" x14ac:dyDescent="0.3">
      <c r="K4019" s="287">
        <v>12</v>
      </c>
      <c r="L4019" t="str">
        <v>65-SPVOD-07507828</v>
      </c>
      <c r="M4019" t="str">
        <v>Proximo</v>
      </c>
      <c r="N4019" t="str">
        <v>Vodka</v>
      </c>
      <c r="O4019" t="str">
        <v>Hangar</v>
      </c>
      <c r="P4019" t="str">
        <v>HG1</v>
      </c>
      <c r="Q4019" t="str">
        <v>Hangar 1 Straight Vodka</v>
      </c>
      <c r="R4019" t="str">
        <v>750ml</v>
      </c>
      <c r="S4019">
        <v>12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</row>
    <row r="4020" spans="11:30" x14ac:dyDescent="0.3">
      <c r="K4020" s="287">
        <v>12</v>
      </c>
      <c r="L4020" t="str">
        <v>65-SPVOD-07507842</v>
      </c>
      <c r="M4020" t="str">
        <v>Proximo</v>
      </c>
      <c r="N4020" t="str">
        <v>Vodka</v>
      </c>
      <c r="O4020" t="str">
        <v>Hangar</v>
      </c>
      <c r="P4020" t="str">
        <v>HG1</v>
      </c>
      <c r="Q4020" t="str">
        <v>Hangar 1 Buddha'S Hand Citron Vodka</v>
      </c>
      <c r="R4020" t="str">
        <v>750ml</v>
      </c>
      <c r="S4020">
        <v>12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</row>
    <row r="4021" spans="11:30" x14ac:dyDescent="0.3">
      <c r="K4021" s="287">
        <v>12</v>
      </c>
      <c r="L4021" t="str">
        <v>65-SPVOD-07507866</v>
      </c>
      <c r="M4021" t="str">
        <v>Proximo</v>
      </c>
      <c r="N4021" t="str">
        <v>Vodka</v>
      </c>
      <c r="O4021" t="str">
        <v>Hangar</v>
      </c>
      <c r="P4021" t="str">
        <v>HG1</v>
      </c>
      <c r="Q4021" t="str">
        <v>Hangar 1 Mandarin Blossom Vodka</v>
      </c>
      <c r="R4021" t="str">
        <v>750ml</v>
      </c>
      <c r="S4021">
        <v>12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</row>
    <row r="4022" spans="11:30" x14ac:dyDescent="0.3">
      <c r="K4022" s="287">
        <v>12</v>
      </c>
      <c r="L4022" t="str">
        <v>65-SPVOD-07507361</v>
      </c>
      <c r="M4022" t="str">
        <v>Proximo</v>
      </c>
      <c r="N4022" t="str">
        <v>Vodka</v>
      </c>
      <c r="O4022" t="str">
        <v>Hangar</v>
      </c>
      <c r="P4022" t="str">
        <v>HG1</v>
      </c>
      <c r="Q4022" t="str">
        <v>Hangar 1 Rose Vodka</v>
      </c>
      <c r="R4022" t="str">
        <v>750ml</v>
      </c>
      <c r="S4022">
        <v>12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</row>
    <row r="4023" spans="11:30" x14ac:dyDescent="0.3">
      <c r="K4023" s="287">
        <v>12</v>
      </c>
      <c r="L4023" t="str">
        <v>48-SPVOD-02000045</v>
      </c>
      <c r="M4023" t="str">
        <v>Independent</v>
      </c>
      <c r="N4023" t="str">
        <v>Vodka</v>
      </c>
      <c r="O4023" t="str">
        <v>Tito's</v>
      </c>
      <c r="P4023" t="str">
        <v>TTO</v>
      </c>
      <c r="Q4023" t="str">
        <v>Tito's Vodka 200ml</v>
      </c>
      <c r="R4023" t="str">
        <v>200ml</v>
      </c>
      <c r="S4023">
        <v>24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</row>
    <row r="4024" spans="11:30" x14ac:dyDescent="0.3">
      <c r="K4024" s="287">
        <v>12</v>
      </c>
      <c r="L4024" t="str">
        <v>48-SPVOD-07500027</v>
      </c>
      <c r="M4024" t="str">
        <v>Independent</v>
      </c>
      <c r="N4024" t="str">
        <v>Vodka</v>
      </c>
      <c r="O4024" t="str">
        <v>Tito's</v>
      </c>
      <c r="P4024" t="str">
        <v>TTO</v>
      </c>
      <c r="Q4024" t="str">
        <v>Tito's Vodka 750ml</v>
      </c>
      <c r="R4024" t="str">
        <v>750ml</v>
      </c>
      <c r="S4024">
        <v>12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</row>
    <row r="4025" spans="11:30" x14ac:dyDescent="0.3">
      <c r="K4025" s="287">
        <v>12</v>
      </c>
      <c r="L4025" t="str">
        <v>48-SPVOD-10000010</v>
      </c>
      <c r="M4025" t="str">
        <v>Independent</v>
      </c>
      <c r="N4025" t="str">
        <v>Vodka</v>
      </c>
      <c r="O4025" t="str">
        <v>Tito's</v>
      </c>
      <c r="P4025" t="str">
        <v>TTO</v>
      </c>
      <c r="Q4025" t="str">
        <v>Tito's Vodka 1L</v>
      </c>
      <c r="R4025" t="str">
        <v>1000ml</v>
      </c>
      <c r="S4025">
        <v>12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</row>
    <row r="4026" spans="11:30" x14ac:dyDescent="0.3">
      <c r="K4026" s="287">
        <v>12</v>
      </c>
      <c r="L4026" t="str">
        <v>48-SPVOD-17500034</v>
      </c>
      <c r="M4026" t="str">
        <v>Independent</v>
      </c>
      <c r="N4026" t="str">
        <v>Vodka</v>
      </c>
      <c r="O4026" t="str">
        <v>Tito's</v>
      </c>
      <c r="P4026" t="str">
        <v>TTO</v>
      </c>
      <c r="Q4026" t="str">
        <v>Tito's Vodka 1.75L</v>
      </c>
      <c r="R4026" t="str">
        <v>1750ml</v>
      </c>
      <c r="S4026">
        <v>6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</row>
    <row r="4027" spans="11:30" x14ac:dyDescent="0.3">
      <c r="K4027" s="287">
        <v>12</v>
      </c>
      <c r="L4027" t="str">
        <v>01-SPGIN-07003727</v>
      </c>
      <c r="M4027" t="str">
        <v>Lucas Bols</v>
      </c>
      <c r="N4027" t="str">
        <v>GIN</v>
      </c>
      <c r="O4027" t="str">
        <v>Bols Gin</v>
      </c>
      <c r="P4027" t="str">
        <v>SVT</v>
      </c>
      <c r="Q4027" t="str">
        <v>Bols Silvertop Dutch</v>
      </c>
      <c r="R4027" t="str">
        <v>700ml</v>
      </c>
      <c r="S4027">
        <v>6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</row>
    <row r="4028" spans="11:30" x14ac:dyDescent="0.3">
      <c r="K4028" s="287">
        <v>12</v>
      </c>
      <c r="L4028" t="str">
        <v>33-SPGIN-07507509</v>
      </c>
      <c r="M4028" t="str">
        <v>Campari</v>
      </c>
      <c r="N4028" t="str">
        <v>GIN</v>
      </c>
      <c r="O4028" t="str">
        <v>Bulldog</v>
      </c>
      <c r="P4028" t="str">
        <v>BUL</v>
      </c>
      <c r="Q4028" t="str">
        <v>Bulldog London Dry 750ml</v>
      </c>
      <c r="R4028" t="str">
        <v>750ml</v>
      </c>
      <c r="S4028">
        <v>6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</row>
    <row r="4029" spans="11:30" x14ac:dyDescent="0.3">
      <c r="K4029" s="287">
        <v>12</v>
      </c>
      <c r="L4029" t="str">
        <v>33-SPGIN-10002048</v>
      </c>
      <c r="M4029" t="str">
        <v>Campari</v>
      </c>
      <c r="N4029" t="str">
        <v>GIN</v>
      </c>
      <c r="O4029" t="str">
        <v>Bulldog</v>
      </c>
      <c r="P4029" t="str">
        <v>BUL</v>
      </c>
      <c r="Q4029" t="str">
        <v>Bulldog London Dry 1L</v>
      </c>
      <c r="R4029" t="str">
        <v>1000ml</v>
      </c>
      <c r="S4029">
        <v>6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</row>
    <row r="4030" spans="11:30" x14ac:dyDescent="0.3">
      <c r="K4030" s="287">
        <v>12</v>
      </c>
      <c r="L4030" t="str">
        <v>59-SPGIN-10000065</v>
      </c>
      <c r="M4030" t="str">
        <v>Campari</v>
      </c>
      <c r="N4030" t="str">
        <v>GIN</v>
      </c>
      <c r="O4030" t="str">
        <v>Bickens</v>
      </c>
      <c r="P4030" t="str">
        <v>BIC</v>
      </c>
      <c r="Q4030" t="str">
        <v>Bickens London Dry Gin</v>
      </c>
      <c r="R4030" t="str">
        <v>1000ml</v>
      </c>
      <c r="S4030">
        <v>6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</row>
    <row r="4031" spans="11:30" x14ac:dyDescent="0.3">
      <c r="K4031" s="287">
        <v>12</v>
      </c>
      <c r="L4031" t="str">
        <v>22-SPGIN-07000693</v>
      </c>
      <c r="M4031" t="str">
        <v>Proximo</v>
      </c>
      <c r="N4031" t="str">
        <v>GIN</v>
      </c>
      <c r="O4031" t="str">
        <v>Boodles</v>
      </c>
      <c r="P4031" t="str">
        <v>BOD</v>
      </c>
      <c r="Q4031" t="str">
        <v>Boodles London Dry</v>
      </c>
      <c r="R4031" t="str">
        <v>700ml</v>
      </c>
      <c r="S4031">
        <v>6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</row>
    <row r="4032" spans="11:30" x14ac:dyDescent="0.3">
      <c r="K4032" s="287">
        <v>12</v>
      </c>
      <c r="L4032" t="str">
        <v>13-SPGIN-07006017</v>
      </c>
      <c r="M4032" t="str">
        <v>TEG</v>
      </c>
      <c r="N4032" t="str">
        <v>GIN</v>
      </c>
      <c r="O4032" t="str">
        <v>No.3 London Dry</v>
      </c>
      <c r="P4032" t="str">
        <v>NO3</v>
      </c>
      <c r="Q4032" t="str">
        <v>No.3 London Dry</v>
      </c>
      <c r="R4032" t="str">
        <v>700ml</v>
      </c>
      <c r="S4032">
        <v>6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</row>
    <row r="4033" spans="11:30" x14ac:dyDescent="0.3">
      <c r="K4033" s="287">
        <v>12</v>
      </c>
      <c r="L4033" t="str">
        <v>03-SPGIN-07006598</v>
      </c>
      <c r="M4033" t="str">
        <v>Lucas Bols</v>
      </c>
      <c r="N4033" t="str">
        <v>GIN</v>
      </c>
      <c r="O4033" t="str">
        <v>Damrak</v>
      </c>
      <c r="P4033" t="str">
        <v>DAM</v>
      </c>
      <c r="Q4033" t="str">
        <v>Damrak Dutch</v>
      </c>
      <c r="R4033" t="str">
        <v>700ml</v>
      </c>
      <c r="S4033">
        <v>6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</row>
    <row r="4034" spans="11:30" x14ac:dyDescent="0.3">
      <c r="K4034" s="287">
        <v>12</v>
      </c>
      <c r="L4034" t="str">
        <v>01-SPGIN-07008005</v>
      </c>
      <c r="M4034" t="str">
        <v>Lucas Bols</v>
      </c>
      <c r="N4034" t="str">
        <v>GIN</v>
      </c>
      <c r="O4034" t="str">
        <v>Bols Gin</v>
      </c>
      <c r="P4034" t="str">
        <v>BLG</v>
      </c>
      <c r="Q4034" t="str">
        <v>Bols Dutch Genever</v>
      </c>
      <c r="R4034" t="str">
        <v>700ml</v>
      </c>
      <c r="S4034">
        <v>6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</row>
    <row r="4035" spans="11:30" x14ac:dyDescent="0.3">
      <c r="K4035" s="287">
        <v>12</v>
      </c>
      <c r="L4035" t="str">
        <v>03-SPGIN-07504125</v>
      </c>
      <c r="M4035" t="str">
        <v>Lucas Bols</v>
      </c>
      <c r="N4035" t="str">
        <v>GIN</v>
      </c>
      <c r="O4035" t="str">
        <v>Henkes</v>
      </c>
      <c r="P4035" t="str">
        <v>HEK</v>
      </c>
      <c r="Q4035" t="str">
        <v>Henkes Gin</v>
      </c>
      <c r="R4035" t="str">
        <v>750ml</v>
      </c>
      <c r="S4035">
        <v>6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</row>
    <row r="4036" spans="11:30" x14ac:dyDescent="0.3">
      <c r="K4036" s="287">
        <v>12</v>
      </c>
      <c r="L4036" t="str">
        <v>29-SPGIN-07000602</v>
      </c>
      <c r="M4036" t="str">
        <v>RC</v>
      </c>
      <c r="N4036" t="str">
        <v>GIN</v>
      </c>
      <c r="O4036" t="str">
        <v>Botanist</v>
      </c>
      <c r="P4036" t="str">
        <v>BOT</v>
      </c>
      <c r="Q4036" t="str">
        <v>The Botanist Islay Scotland</v>
      </c>
      <c r="R4036" t="str">
        <v>700ml</v>
      </c>
      <c r="S4036">
        <v>6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</row>
    <row r="4037" spans="11:30" x14ac:dyDescent="0.3">
      <c r="K4037" s="287">
        <v>12</v>
      </c>
      <c r="L4037" t="str">
        <v>29-SPGIN-07008423</v>
      </c>
      <c r="M4037" t="str">
        <v>RC</v>
      </c>
      <c r="N4037" t="str">
        <v>GIN</v>
      </c>
      <c r="O4037" t="str">
        <v>Botanist</v>
      </c>
      <c r="P4037" t="str">
        <v>BOT</v>
      </c>
      <c r="Q4037" t="str">
        <v>The Botanist Islay Cask Rested Gin</v>
      </c>
      <c r="R4037" t="str">
        <v>700ml</v>
      </c>
      <c r="S4037">
        <v>6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</row>
    <row r="4038" spans="11:30" x14ac:dyDescent="0.3">
      <c r="K4038" s="287">
        <v>12</v>
      </c>
      <c r="L4038" t="str">
        <v>29-SPGIN-07008683</v>
      </c>
      <c r="M4038" t="str">
        <v>RC</v>
      </c>
      <c r="N4038" t="str">
        <v>GIN</v>
      </c>
      <c r="O4038" t="str">
        <v>Botanist</v>
      </c>
      <c r="P4038" t="str">
        <v>BOT</v>
      </c>
      <c r="Q4038" t="str">
        <v>The Botanist Islay Cask Aged Gin</v>
      </c>
      <c r="R4038" t="str">
        <v>700ml</v>
      </c>
      <c r="S4038">
        <v>6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</row>
    <row r="4039" spans="11:30" x14ac:dyDescent="0.3">
      <c r="K4039" s="287">
        <v>12</v>
      </c>
      <c r="L4039" t="str">
        <v>16-SPGIN-07000194</v>
      </c>
      <c r="M4039" t="str">
        <v>Independent</v>
      </c>
      <c r="N4039" t="str">
        <v>GIN</v>
      </c>
      <c r="O4039" t="str">
        <v>Four Pillars</v>
      </c>
      <c r="P4039" t="str">
        <v>FPL</v>
      </c>
      <c r="Q4039" t="str">
        <v>Four Pillars Rare Dry Australian</v>
      </c>
      <c r="R4039" t="str">
        <v>700ml</v>
      </c>
      <c r="S4039">
        <v>6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</row>
    <row r="4040" spans="11:30" x14ac:dyDescent="0.3">
      <c r="K4040" s="287">
        <v>12</v>
      </c>
      <c r="L4040" t="str">
        <v>16-SPGIN-07001741</v>
      </c>
      <c r="M4040" t="str">
        <v>Independent</v>
      </c>
      <c r="N4040" t="str">
        <v>GIN</v>
      </c>
      <c r="O4040" t="str">
        <v>Four Pillars</v>
      </c>
      <c r="P4040" t="str">
        <v>FPL</v>
      </c>
      <c r="Q4040" t="str">
        <v>Four Pillars Fresh Yuzu</v>
      </c>
      <c r="R4040" t="str">
        <v>700ml</v>
      </c>
      <c r="S4040">
        <v>6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</row>
    <row r="4041" spans="11:30" x14ac:dyDescent="0.3">
      <c r="K4041" s="287">
        <v>12</v>
      </c>
      <c r="L4041" t="str">
        <v>16-SPGIN-07000256</v>
      </c>
      <c r="M4041" t="str">
        <v>Independent</v>
      </c>
      <c r="N4041" t="str">
        <v>GIN</v>
      </c>
      <c r="O4041" t="str">
        <v>Four Pillars</v>
      </c>
      <c r="P4041" t="str">
        <v>FPL</v>
      </c>
      <c r="Q4041" t="str">
        <v>Four Pillars Bloody Shiraz Australian</v>
      </c>
      <c r="R4041" t="str">
        <v>700ml</v>
      </c>
      <c r="S4041">
        <v>6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</row>
    <row r="4042" spans="11:30" x14ac:dyDescent="0.3">
      <c r="K4042" s="287">
        <v>12</v>
      </c>
      <c r="L4042" t="str">
        <v>16-SPGIN-07000263</v>
      </c>
      <c r="M4042" t="str">
        <v>Independent</v>
      </c>
      <c r="N4042" t="str">
        <v>GIN</v>
      </c>
      <c r="O4042" t="str">
        <v>Four Pillars</v>
      </c>
      <c r="P4042" t="str">
        <v>FPL</v>
      </c>
      <c r="Q4042" t="str">
        <v>Four Pillars Spiced Negroni Australian</v>
      </c>
      <c r="R4042" t="str">
        <v>700ml</v>
      </c>
      <c r="S4042">
        <v>6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</row>
    <row r="4043" spans="11:30" x14ac:dyDescent="0.3">
      <c r="K4043" s="287">
        <v>12</v>
      </c>
      <c r="L4043" t="str">
        <v>16-SPGIN-07000157</v>
      </c>
      <c r="M4043" t="str">
        <v>Independent</v>
      </c>
      <c r="N4043" t="str">
        <v>GIN</v>
      </c>
      <c r="O4043" t="str">
        <v>Four Pillars</v>
      </c>
      <c r="P4043" t="str">
        <v>FPL</v>
      </c>
      <c r="Q4043" t="str">
        <v>Four Pillars Barrel Aged Australian</v>
      </c>
      <c r="R4043" t="str">
        <v>700ml</v>
      </c>
      <c r="S4043">
        <v>6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</row>
    <row r="4044" spans="11:30" x14ac:dyDescent="0.3">
      <c r="K4044" s="287">
        <v>12</v>
      </c>
      <c r="L4044" t="str">
        <v>16-SPGIN-07000648</v>
      </c>
      <c r="M4044" t="str">
        <v>Independent</v>
      </c>
      <c r="N4044" t="str">
        <v>GIN</v>
      </c>
      <c r="O4044" t="str">
        <v>Four Pillars</v>
      </c>
      <c r="P4044" t="str">
        <v>FPL</v>
      </c>
      <c r="Q4044" t="str">
        <v>Four Pillars Navy Strength Australian</v>
      </c>
      <c r="R4044" t="str">
        <v>700ml</v>
      </c>
      <c r="S4044">
        <v>6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</row>
    <row r="4045" spans="11:30" x14ac:dyDescent="0.3">
      <c r="K4045" s="287">
        <v>12</v>
      </c>
      <c r="L4045" t="str">
        <v>16-SPGIN-07000348</v>
      </c>
      <c r="M4045" t="str">
        <v>Independent</v>
      </c>
      <c r="N4045" t="str">
        <v>GIN</v>
      </c>
      <c r="O4045" t="str">
        <v>Four Pillars</v>
      </c>
      <c r="P4045" t="str">
        <v>FPL</v>
      </c>
      <c r="Q4045" t="str">
        <v>Four Pillars Australian Christmas</v>
      </c>
      <c r="R4045" t="str">
        <v>700ml</v>
      </c>
      <c r="S4045">
        <v>6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</row>
    <row r="4046" spans="11:30" x14ac:dyDescent="0.3">
      <c r="K4046" s="287">
        <v>12</v>
      </c>
      <c r="L4046" t="str">
        <v>67-SPGIN-07007296</v>
      </c>
      <c r="M4046" t="str">
        <v>Independent</v>
      </c>
      <c r="N4046" t="str">
        <v>GIN</v>
      </c>
      <c r="O4046" t="str">
        <v>Lady Trieu</v>
      </c>
      <c r="P4046" t="str">
        <v>LDT</v>
      </c>
      <c r="Q4046" t="str">
        <v>Lady Trieu Contemporary Gin</v>
      </c>
      <c r="R4046" t="str">
        <v>700ml</v>
      </c>
      <c r="S4046">
        <v>6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</row>
    <row r="4047" spans="11:30" x14ac:dyDescent="0.3">
      <c r="K4047" s="287">
        <v>12</v>
      </c>
      <c r="L4047" t="str">
        <v>67-SPGIN-07007265</v>
      </c>
      <c r="M4047" t="str">
        <v>Independent</v>
      </c>
      <c r="N4047" t="str">
        <v>GIN</v>
      </c>
      <c r="O4047" t="str">
        <v>Lady Trieu</v>
      </c>
      <c r="P4047" t="str">
        <v>LDT</v>
      </c>
      <c r="Q4047" t="str">
        <v>Lady Trieu Dalat Flowerbomb Gin</v>
      </c>
      <c r="R4047" t="str">
        <v>700ml</v>
      </c>
      <c r="S4047">
        <v>6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</row>
    <row r="4048" spans="11:30" x14ac:dyDescent="0.3">
      <c r="K4048" s="287">
        <v>12</v>
      </c>
      <c r="L4048" t="str">
        <v>67-SPGIN-07007272</v>
      </c>
      <c r="M4048" t="str">
        <v>Independent</v>
      </c>
      <c r="N4048" t="str">
        <v>GIN</v>
      </c>
      <c r="O4048" t="str">
        <v>Lady Trieu</v>
      </c>
      <c r="P4048" t="str">
        <v>LDT</v>
      </c>
      <c r="Q4048" t="str">
        <v>Lady Trieu Hoi An Spice Road Gin</v>
      </c>
      <c r="R4048" t="str">
        <v>700ml</v>
      </c>
      <c r="S4048">
        <v>6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</row>
    <row r="4049" spans="11:30" x14ac:dyDescent="0.3">
      <c r="K4049" s="287">
        <v>12</v>
      </c>
      <c r="L4049" t="str">
        <v>67-SPGIN-02007163</v>
      </c>
      <c r="M4049" t="str">
        <v>Independent</v>
      </c>
      <c r="N4049" t="str">
        <v>GIN</v>
      </c>
      <c r="O4049" t="str">
        <v>Lady Trieu</v>
      </c>
      <c r="P4049" t="str">
        <v>LDT</v>
      </c>
      <c r="Q4049" t="str">
        <v>Lady Trieu Mekong Delta Dry Gin 200ml</v>
      </c>
      <c r="R4049" t="str">
        <v>200ml</v>
      </c>
      <c r="S4049">
        <v>12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</row>
    <row r="4050" spans="11:30" x14ac:dyDescent="0.3">
      <c r="K4050" s="287">
        <v>12</v>
      </c>
      <c r="L4050" t="str">
        <v>67-SPGIN-07007258</v>
      </c>
      <c r="M4050" t="str">
        <v>Independent</v>
      </c>
      <c r="N4050" t="str">
        <v>GIN</v>
      </c>
      <c r="O4050" t="str">
        <v>Lady Trieu</v>
      </c>
      <c r="P4050" t="str">
        <v>LDT</v>
      </c>
      <c r="Q4050" t="str">
        <v>Lady Trieu Mekong Delta Dry Gin</v>
      </c>
      <c r="R4050" t="str">
        <v>700ml</v>
      </c>
      <c r="S4050">
        <v>6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</row>
    <row r="4051" spans="11:30" x14ac:dyDescent="0.3">
      <c r="K4051" s="287">
        <v>12</v>
      </c>
      <c r="L4051" t="str">
        <v>67-SPGIN-07007289</v>
      </c>
      <c r="M4051" t="str">
        <v>Independent</v>
      </c>
      <c r="N4051" t="str">
        <v>GIN</v>
      </c>
      <c r="O4051" t="str">
        <v>Lady Trieu</v>
      </c>
      <c r="P4051" t="str">
        <v>LDT</v>
      </c>
      <c r="Q4051" t="str">
        <v>Lady Trieu Sapa Citrus Tea Gin</v>
      </c>
      <c r="R4051" t="str">
        <v>700ml</v>
      </c>
      <c r="S4051">
        <v>6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</row>
    <row r="4052" spans="11:30" x14ac:dyDescent="0.3">
      <c r="K4052" s="287">
        <v>12</v>
      </c>
      <c r="L4052" t="str">
        <v>67-SPGIN-07007248</v>
      </c>
      <c r="M4052" t="str">
        <v>Independent</v>
      </c>
      <c r="N4052" t="str">
        <v>GIN</v>
      </c>
      <c r="O4052" t="str">
        <v>Lady Trieu</v>
      </c>
      <c r="P4052" t="str">
        <v>LDT</v>
      </c>
      <c r="Q4052" t="str">
        <v>Lady Trieu King Orange Gin</v>
      </c>
      <c r="R4052" t="str">
        <v>700ml</v>
      </c>
      <c r="S4052">
        <v>6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</row>
    <row r="4053" spans="11:30" x14ac:dyDescent="0.3">
      <c r="K4053" s="287">
        <v>12</v>
      </c>
      <c r="L4053" t="str">
        <v>49-SPMEZ-07501154</v>
      </c>
      <c r="M4053" t="str">
        <v>Proximo</v>
      </c>
      <c r="N4053" t="str">
        <v>Mezcal</v>
      </c>
      <c r="O4053" t="str">
        <v>400 Conejos</v>
      </c>
      <c r="P4053" t="str">
        <v>400</v>
      </c>
      <c r="Q4053" t="str">
        <v>400 Conejos Mezcal</v>
      </c>
      <c r="R4053" t="str">
        <v>750ml</v>
      </c>
      <c r="S4053">
        <v>6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</row>
    <row r="4054" spans="11:30" x14ac:dyDescent="0.3">
      <c r="K4054" s="287">
        <v>12</v>
      </c>
      <c r="L4054" t="str">
        <v>49-SPMEZ-07502090</v>
      </c>
      <c r="M4054" t="str">
        <v>Proximo</v>
      </c>
      <c r="N4054" t="str">
        <v>Mezcal</v>
      </c>
      <c r="O4054" t="str">
        <v>Creyente</v>
      </c>
      <c r="P4054" t="str">
        <v>CYT</v>
      </c>
      <c r="Q4054" t="str">
        <v>Creyente Mezcal</v>
      </c>
      <c r="R4054" t="str">
        <v>750ml</v>
      </c>
      <c r="S4054">
        <v>6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</row>
    <row r="4055" spans="11:30" x14ac:dyDescent="0.3">
      <c r="K4055" s="287">
        <v>12</v>
      </c>
      <c r="L4055" t="str">
        <v>72-SPTEQ-07001004</v>
      </c>
      <c r="M4055" t="str">
        <v>Proximo</v>
      </c>
      <c r="N4055" t="str">
        <v>Tequila</v>
      </c>
      <c r="O4055" t="str">
        <v>Gran Centenario</v>
      </c>
      <c r="P4055" t="str">
        <v>GCN</v>
      </c>
      <c r="Q4055" t="str">
        <v>Gran Centenario Plata Tequila</v>
      </c>
      <c r="R4055" t="str">
        <v>700ml</v>
      </c>
      <c r="S4055">
        <v>6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</row>
    <row r="4056" spans="11:30" x14ac:dyDescent="0.3">
      <c r="K4056" s="287">
        <v>12</v>
      </c>
      <c r="L4056" t="str">
        <v>72-SPTEQ-07001001</v>
      </c>
      <c r="M4056" t="str">
        <v>Proximo</v>
      </c>
      <c r="N4056" t="str">
        <v>Tequila</v>
      </c>
      <c r="O4056" t="str">
        <v>Gran Centenario</v>
      </c>
      <c r="P4056" t="str">
        <v>GCN</v>
      </c>
      <c r="Q4056" t="str">
        <v>Gran Centenario Reposado Tequila</v>
      </c>
      <c r="R4056" t="str">
        <v>700ml</v>
      </c>
      <c r="S4056">
        <v>6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</row>
    <row r="4057" spans="11:30" x14ac:dyDescent="0.3">
      <c r="K4057" s="287">
        <v>12</v>
      </c>
      <c r="L4057" t="str">
        <v>72-SPTEQ-07001011</v>
      </c>
      <c r="M4057" t="str">
        <v>Proximo</v>
      </c>
      <c r="N4057" t="str">
        <v>Tequila</v>
      </c>
      <c r="O4057" t="str">
        <v>Gran Centenario</v>
      </c>
      <c r="P4057" t="str">
        <v>GCN</v>
      </c>
      <c r="Q4057" t="str">
        <v>Gran Centenario Anejo Tequila</v>
      </c>
      <c r="R4057" t="str">
        <v>700ml</v>
      </c>
      <c r="S4057">
        <v>6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</row>
    <row r="4058" spans="11:30" x14ac:dyDescent="0.3">
      <c r="K4058" s="287">
        <v>12</v>
      </c>
      <c r="L4058" t="str">
        <v>72-SPTEQ-07507409</v>
      </c>
      <c r="M4058" t="str">
        <v>Proximo</v>
      </c>
      <c r="N4058" t="str">
        <v>Tequila</v>
      </c>
      <c r="O4058" t="str">
        <v>Gran Centenario</v>
      </c>
      <c r="P4058" t="str">
        <v>GCN</v>
      </c>
      <c r="Q4058" t="str">
        <v>Gran Centenario Leyenda Extra Anejo Tequila</v>
      </c>
      <c r="R4058" t="str">
        <v>750ml</v>
      </c>
      <c r="S4058">
        <v>3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</row>
    <row r="4059" spans="11:30" x14ac:dyDescent="0.3">
      <c r="K4059" s="287">
        <v>12</v>
      </c>
      <c r="L4059" t="str">
        <v>73-SPTEQ-07500217</v>
      </c>
      <c r="M4059" t="str">
        <v>Proximo</v>
      </c>
      <c r="N4059" t="str">
        <v>Tequila</v>
      </c>
      <c r="O4059" t="str">
        <v>Maestro Dobel</v>
      </c>
      <c r="P4059" t="str">
        <v>MTD</v>
      </c>
      <c r="Q4059" t="str">
        <v>Maestro Dobel Silver Tequila</v>
      </c>
      <c r="R4059" t="str">
        <v>750ml</v>
      </c>
      <c r="S4059">
        <v>6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</row>
    <row r="4060" spans="11:30" x14ac:dyDescent="0.3">
      <c r="K4060" s="287">
        <v>12</v>
      </c>
      <c r="L4060" t="str">
        <v>73-SPTEQ-07500248</v>
      </c>
      <c r="M4060" t="str">
        <v>Proximo</v>
      </c>
      <c r="N4060" t="str">
        <v>Tequila</v>
      </c>
      <c r="O4060" t="str">
        <v>Maestro Dobel</v>
      </c>
      <c r="P4060" t="str">
        <v>MTD</v>
      </c>
      <c r="Q4060" t="str">
        <v>Maestro Dobel Diamante Tequila</v>
      </c>
      <c r="R4060" t="str">
        <v>750ml</v>
      </c>
      <c r="S4060">
        <v>6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</row>
    <row r="4061" spans="11:30" x14ac:dyDescent="0.3">
      <c r="K4061" s="287">
        <v>12</v>
      </c>
      <c r="L4061" t="str">
        <v>73-SPTEQ-07500224</v>
      </c>
      <c r="M4061" t="str">
        <v>Proximo</v>
      </c>
      <c r="N4061" t="str">
        <v>Tequila</v>
      </c>
      <c r="O4061" t="str">
        <v>Maestro Dobel</v>
      </c>
      <c r="P4061" t="str">
        <v>MTD</v>
      </c>
      <c r="Q4061" t="str">
        <v>Maestro Dobel Reposado Tequila</v>
      </c>
      <c r="R4061" t="str">
        <v>750ml</v>
      </c>
      <c r="S4061">
        <v>6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</row>
    <row r="4062" spans="11:30" x14ac:dyDescent="0.3">
      <c r="K4062" s="287">
        <v>12</v>
      </c>
      <c r="L4062" t="str">
        <v>73-SPTEQ-07500231</v>
      </c>
      <c r="M4062" t="str">
        <v>Proximo</v>
      </c>
      <c r="N4062" t="str">
        <v>Tequila</v>
      </c>
      <c r="O4062" t="str">
        <v>Maestro Dobel</v>
      </c>
      <c r="P4062" t="str">
        <v>MTD</v>
      </c>
      <c r="Q4062" t="str">
        <v>Maestro Dobel Anejo Tequila</v>
      </c>
      <c r="R4062" t="str">
        <v>750ml</v>
      </c>
      <c r="S4062">
        <v>6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</row>
    <row r="4063" spans="11:30" x14ac:dyDescent="0.3">
      <c r="K4063" s="287">
        <v>12</v>
      </c>
      <c r="L4063" t="str">
        <v>73-SPTEQ-07500255</v>
      </c>
      <c r="M4063" t="str">
        <v>Proximo</v>
      </c>
      <c r="N4063" t="str">
        <v>Tequila</v>
      </c>
      <c r="O4063" t="str">
        <v>Maestro Dobel</v>
      </c>
      <c r="P4063" t="str">
        <v>MTD</v>
      </c>
      <c r="Q4063" t="str">
        <v>Maestro Dobel Humito Smoked Silver Tequila</v>
      </c>
      <c r="R4063" t="str">
        <v>750ml</v>
      </c>
      <c r="S4063">
        <v>6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</row>
    <row r="4064" spans="11:30" x14ac:dyDescent="0.3">
      <c r="K4064" s="287">
        <v>12</v>
      </c>
      <c r="L4064" t="str">
        <v>73-SPTEQ-07507591</v>
      </c>
      <c r="M4064" t="str">
        <v>Proximo</v>
      </c>
      <c r="N4064" t="str">
        <v>Tequila</v>
      </c>
      <c r="O4064" t="str">
        <v>Maestro Dobel</v>
      </c>
      <c r="P4064" t="str">
        <v>MTD</v>
      </c>
      <c r="Q4064" t="str">
        <v>Maestro Dobel 50 Cristalino</v>
      </c>
      <c r="R4064" t="str">
        <v>750ml</v>
      </c>
      <c r="S4064">
        <v>3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</row>
    <row r="4065" spans="11:30" x14ac:dyDescent="0.3">
      <c r="K4065" s="287">
        <v>12</v>
      </c>
      <c r="L4065" t="str">
        <v>19-SPTEQ-07503234</v>
      </c>
      <c r="M4065" t="str">
        <v>Proximo</v>
      </c>
      <c r="N4065" t="str">
        <v>Tequila</v>
      </c>
      <c r="O4065" t="str">
        <v>1800</v>
      </c>
      <c r="P4065" t="str">
        <v>18T</v>
      </c>
      <c r="Q4065" t="str">
        <v>1800 Tequila Silver</v>
      </c>
      <c r="R4065" t="str">
        <v>750ml</v>
      </c>
      <c r="S4065">
        <v>12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</row>
    <row r="4066" spans="11:30" x14ac:dyDescent="0.3">
      <c r="K4066" s="287">
        <v>12</v>
      </c>
      <c r="L4066" t="str">
        <v>19-SPTEQ-07500196</v>
      </c>
      <c r="M4066" t="str">
        <v>Proximo</v>
      </c>
      <c r="N4066" t="str">
        <v>Tequila</v>
      </c>
      <c r="O4066" t="str">
        <v>1800</v>
      </c>
      <c r="P4066" t="str">
        <v>18T</v>
      </c>
      <c r="Q4066" t="str">
        <v>1800 Tequila Reposado</v>
      </c>
      <c r="R4066" t="str">
        <v>750ml</v>
      </c>
      <c r="S4066">
        <v>12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</row>
    <row r="4067" spans="11:30" x14ac:dyDescent="0.3">
      <c r="K4067" s="287">
        <v>12</v>
      </c>
      <c r="L4067" t="str">
        <v>19-SPTEQ-07500379</v>
      </c>
      <c r="M4067" t="str">
        <v>Proximo</v>
      </c>
      <c r="N4067" t="str">
        <v>Tequila</v>
      </c>
      <c r="O4067" t="str">
        <v>1800</v>
      </c>
      <c r="P4067" t="str">
        <v>18T</v>
      </c>
      <c r="Q4067" t="str">
        <v>1800 Tequila Coconut</v>
      </c>
      <c r="R4067" t="str">
        <v>750ml</v>
      </c>
      <c r="S4067">
        <v>12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</row>
    <row r="4068" spans="11:30" x14ac:dyDescent="0.3">
      <c r="K4068" s="287">
        <v>12</v>
      </c>
      <c r="L4068" t="str">
        <v>19-SPTEQ-07500205</v>
      </c>
      <c r="M4068" t="str">
        <v>Proximo</v>
      </c>
      <c r="N4068" t="str">
        <v>Tequila</v>
      </c>
      <c r="O4068" t="str">
        <v>1800</v>
      </c>
      <c r="P4068" t="str">
        <v>18T</v>
      </c>
      <c r="Q4068" t="str">
        <v>1800 Tequila Anejo</v>
      </c>
      <c r="R4068" t="str">
        <v>750ml</v>
      </c>
      <c r="S4068">
        <v>6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</row>
    <row r="4069" spans="11:30" x14ac:dyDescent="0.3">
      <c r="K4069" s="287">
        <v>12</v>
      </c>
      <c r="L4069" t="str">
        <v>19-SPTEQ-07506466</v>
      </c>
      <c r="M4069" t="str">
        <v>Proximo</v>
      </c>
      <c r="N4069" t="str">
        <v>Tequila</v>
      </c>
      <c r="O4069" t="str">
        <v>1800</v>
      </c>
      <c r="P4069" t="str">
        <v>18T</v>
      </c>
      <c r="Q4069" t="str">
        <v>1800 Tequila Cristalino</v>
      </c>
      <c r="R4069" t="str">
        <v>750ml</v>
      </c>
      <c r="S4069">
        <v>6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</row>
    <row r="4070" spans="11:30" x14ac:dyDescent="0.3">
      <c r="K4070" s="287">
        <v>12</v>
      </c>
      <c r="L4070" t="str">
        <v>19-SPTEQ-07500462</v>
      </c>
      <c r="M4070" t="str">
        <v>Proximo</v>
      </c>
      <c r="N4070" t="str">
        <v>Tequila</v>
      </c>
      <c r="O4070" t="str">
        <v>1800</v>
      </c>
      <c r="P4070" t="str">
        <v>18T</v>
      </c>
      <c r="Q4070" t="str">
        <v>1800 Tequila Milenio</v>
      </c>
      <c r="R4070" t="str">
        <v>700ml</v>
      </c>
      <c r="S4070">
        <v>3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</row>
    <row r="4071" spans="11:30" x14ac:dyDescent="0.3">
      <c r="K4071" s="287">
        <v>12</v>
      </c>
      <c r="L4071" t="str">
        <v>19-SPTEQ-07503891</v>
      </c>
      <c r="M4071" t="str">
        <v>Proximo</v>
      </c>
      <c r="N4071" t="str">
        <v>Tequila</v>
      </c>
      <c r="O4071" t="str">
        <v>1800</v>
      </c>
      <c r="P4071" t="str">
        <v>18T</v>
      </c>
      <c r="Q4071" t="str">
        <v>1800 Tequila Guachimonton Anejo</v>
      </c>
      <c r="R4071" t="str">
        <v>750ml</v>
      </c>
      <c r="S4071">
        <v>3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</row>
    <row r="4072" spans="11:30" x14ac:dyDescent="0.3">
      <c r="K4072" s="287">
        <v>12</v>
      </c>
      <c r="L4072" t="str">
        <v>20-SPTEQ-07000830</v>
      </c>
      <c r="M4072" t="str">
        <v>Proximo</v>
      </c>
      <c r="N4072" t="str">
        <v>Tequila</v>
      </c>
      <c r="O4072" t="str">
        <v>Jose Cuervo</v>
      </c>
      <c r="P4072" t="str">
        <v>JOC</v>
      </c>
      <c r="Q4072" t="str">
        <v>Jose Cuervo Platino</v>
      </c>
      <c r="R4072" t="str">
        <v>700ml</v>
      </c>
      <c r="S4072">
        <v>6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</row>
    <row r="4073" spans="11:30" x14ac:dyDescent="0.3">
      <c r="K4073" s="287">
        <v>12</v>
      </c>
      <c r="L4073" t="str">
        <v>20-SPTEQ-07501478</v>
      </c>
      <c r="M4073" t="str">
        <v>Proximo</v>
      </c>
      <c r="N4073" t="str">
        <v>Tequila</v>
      </c>
      <c r="O4073" t="str">
        <v>Jose Cuervo</v>
      </c>
      <c r="P4073" t="str">
        <v>JOC</v>
      </c>
      <c r="Q4073" t="str">
        <v>Jose Cuervo Reserva De La Familia Platino</v>
      </c>
      <c r="R4073" t="str">
        <v>750ml</v>
      </c>
      <c r="S4073">
        <v>3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</row>
    <row r="4074" spans="11:30" x14ac:dyDescent="0.3">
      <c r="K4074" s="287">
        <v>12</v>
      </c>
      <c r="L4074" t="str">
        <v>20-SPTEQ-07501452</v>
      </c>
      <c r="M4074" t="str">
        <v>Proximo</v>
      </c>
      <c r="N4074" t="str">
        <v>Tequila</v>
      </c>
      <c r="O4074" t="str">
        <v>Jose Cuervo</v>
      </c>
      <c r="P4074" t="str">
        <v>JOC</v>
      </c>
      <c r="Q4074" t="str">
        <v>Jose Cuervo Reserva De La Familia Extra Anejo Tequila</v>
      </c>
      <c r="R4074" t="str">
        <v>750ml</v>
      </c>
      <c r="S4074">
        <v>3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</row>
    <row r="4075" spans="11:30" x14ac:dyDescent="0.3">
      <c r="K4075" s="287">
        <v>12</v>
      </c>
      <c r="L4075" t="str">
        <v>20-SPTEQ-07002216</v>
      </c>
      <c r="M4075" t="str">
        <v>Proximo</v>
      </c>
      <c r="N4075" t="str">
        <v>Tequila</v>
      </c>
      <c r="O4075" t="str">
        <v>Jose Cuervo</v>
      </c>
      <c r="P4075" t="str">
        <v>JOC</v>
      </c>
      <c r="Q4075" t="str">
        <v>Jose Cuervo Tradicional Reposado</v>
      </c>
      <c r="R4075" t="str">
        <v>700ml</v>
      </c>
      <c r="S4075">
        <v>6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</row>
    <row r="4076" spans="11:30" x14ac:dyDescent="0.3">
      <c r="K4076" s="287">
        <v>12</v>
      </c>
      <c r="L4076" t="str">
        <v>20-SPTEQ-07002230</v>
      </c>
      <c r="M4076" t="str">
        <v>Proximo</v>
      </c>
      <c r="N4076" t="str">
        <v>Tequila</v>
      </c>
      <c r="O4076" t="str">
        <v>Jose Cuervo</v>
      </c>
      <c r="P4076" t="str">
        <v>JOC</v>
      </c>
      <c r="Q4076" t="str">
        <v>Jose Cuervo Tradicional Silver</v>
      </c>
      <c r="R4076" t="str">
        <v>700ml</v>
      </c>
      <c r="S4076">
        <v>6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</row>
    <row r="4077" spans="11:30" x14ac:dyDescent="0.3">
      <c r="K4077" s="287">
        <v>12</v>
      </c>
      <c r="L4077" t="str">
        <v>20-SPTEQ-07002135</v>
      </c>
      <c r="M4077" t="str">
        <v>Proximo</v>
      </c>
      <c r="N4077" t="str">
        <v>Tequila</v>
      </c>
      <c r="O4077" t="str">
        <v>Jose Cuervo</v>
      </c>
      <c r="P4077" t="str">
        <v>JOC</v>
      </c>
      <c r="Q4077" t="str">
        <v>Jose Cuervo Especial Reposado</v>
      </c>
      <c r="R4077" t="str">
        <v>700ml</v>
      </c>
      <c r="S4077">
        <v>12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</row>
    <row r="4078" spans="11:30" x14ac:dyDescent="0.3">
      <c r="K4078" s="287">
        <v>12</v>
      </c>
      <c r="L4078" t="str">
        <v>20-SPTEQ-07002302</v>
      </c>
      <c r="M4078" t="str">
        <v>Proximo</v>
      </c>
      <c r="N4078" t="str">
        <v>Tequila</v>
      </c>
      <c r="O4078" t="str">
        <v>Jose Cuervo</v>
      </c>
      <c r="P4078" t="str">
        <v>JOC</v>
      </c>
      <c r="Q4078" t="str">
        <v>Jose Cuervo Especial Silver</v>
      </c>
      <c r="R4078" t="str">
        <v>700ml</v>
      </c>
      <c r="S4078">
        <v>12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</row>
    <row r="4079" spans="11:30" x14ac:dyDescent="0.3">
      <c r="K4079" s="287">
        <v>12</v>
      </c>
      <c r="L4079" t="str">
        <v>20-SPTEQ-07502135</v>
      </c>
      <c r="M4079" t="str">
        <v>Proximo</v>
      </c>
      <c r="N4079" t="str">
        <v>Tequila</v>
      </c>
      <c r="O4079" t="str">
        <v>Jose Cuervo</v>
      </c>
      <c r="P4079" t="str">
        <v>JOC</v>
      </c>
      <c r="Q4079" t="str">
        <v>Jose Cuervo Especial Reposado Limited Edition 2022</v>
      </c>
      <c r="R4079" t="str">
        <v>750ml</v>
      </c>
      <c r="S4079">
        <v>12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</row>
    <row r="4080" spans="11:30" x14ac:dyDescent="0.3">
      <c r="K4080" s="287">
        <v>12</v>
      </c>
      <c r="L4080" t="str">
        <v>20-SPTEQ-07500103</v>
      </c>
      <c r="M4080" t="str">
        <v>Proximo</v>
      </c>
      <c r="N4080" t="str">
        <v>Tequila</v>
      </c>
      <c r="O4080" t="str">
        <v>Jose Cuervo</v>
      </c>
      <c r="P4080" t="str">
        <v>JOC</v>
      </c>
      <c r="Q4080" t="str">
        <v>Jose Cuervo Especial Reposado Limited Edition 2023</v>
      </c>
      <c r="R4080" t="str">
        <v>750ml</v>
      </c>
      <c r="S4080">
        <v>12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</row>
    <row r="4081" spans="11:30" x14ac:dyDescent="0.3">
      <c r="K4081" s="287">
        <v>12</v>
      </c>
      <c r="L4081" t="str">
        <v>20-24REP-07500109</v>
      </c>
      <c r="M4081" t="str">
        <v>Proximo</v>
      </c>
      <c r="N4081" t="str">
        <v>Tequila</v>
      </c>
      <c r="O4081" t="str">
        <v>Jose Cuervo</v>
      </c>
      <c r="P4081" t="str">
        <v>JOC</v>
      </c>
      <c r="Q4081" t="str">
        <v>Jose Cuervo Especial Reposado Limited Edition 2024</v>
      </c>
      <c r="R4081" t="str">
        <v>750ml</v>
      </c>
      <c r="S4081">
        <v>12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</row>
    <row r="4082" spans="11:30" x14ac:dyDescent="0.3">
      <c r="K4082" s="287">
        <v>12</v>
      </c>
      <c r="L4082" t="str">
        <v>20-25REP-07001301</v>
      </c>
      <c r="M4082" t="str">
        <v>Proximo</v>
      </c>
      <c r="N4082" t="str">
        <v>Tequila</v>
      </c>
      <c r="O4082" t="str">
        <v>Jose Cuervo</v>
      </c>
      <c r="P4082" t="str">
        <v>JOC</v>
      </c>
      <c r="Q4082" t="str">
        <v>Jose Cuervo Especial Reposado Limited Edition 2025</v>
      </c>
      <c r="R4082" t="str">
        <v>700ml</v>
      </c>
      <c r="S4082">
        <v>12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</row>
    <row r="4083" spans="11:30" x14ac:dyDescent="0.3">
      <c r="K4083" s="287">
        <v>12</v>
      </c>
      <c r="L4083" t="str">
        <v>20-24SIL-07502322</v>
      </c>
      <c r="M4083" t="str">
        <v>Proximo</v>
      </c>
      <c r="N4083" t="str">
        <v>Tequila</v>
      </c>
      <c r="O4083" t="str">
        <v>Jose Cuervo</v>
      </c>
      <c r="P4083" t="str">
        <v>JOC</v>
      </c>
      <c r="Q4083" t="str">
        <v>Jose Cuervo Especial Silver Limited Edition 2024</v>
      </c>
      <c r="R4083" t="str">
        <v>750ml</v>
      </c>
      <c r="S4083">
        <v>12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</row>
    <row r="4084" spans="11:30" x14ac:dyDescent="0.3">
      <c r="K4084" s="287">
        <v>12</v>
      </c>
      <c r="L4084" t="str">
        <v>20-25SIL-07001318</v>
      </c>
      <c r="M4084" t="str">
        <v>Proximo</v>
      </c>
      <c r="N4084" t="str">
        <v>Tequila</v>
      </c>
      <c r="O4084" t="str">
        <v>Jose Cuervo</v>
      </c>
      <c r="P4084" t="str">
        <v>JOC</v>
      </c>
      <c r="Q4084" t="str">
        <v>Jose Cuervo Especial Silver Limited Edition 2025</v>
      </c>
      <c r="R4084" t="str">
        <v>700ml</v>
      </c>
      <c r="S4084">
        <v>12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</row>
    <row r="4085" spans="11:30" x14ac:dyDescent="0.3">
      <c r="K4085" s="287">
        <v>12</v>
      </c>
      <c r="L4085" t="str">
        <v>20-SPTEQ-07502302</v>
      </c>
      <c r="M4085" t="str">
        <v>Proximo</v>
      </c>
      <c r="N4085" t="str">
        <v>Tequila</v>
      </c>
      <c r="O4085" t="str">
        <v>Jose Cuervo</v>
      </c>
      <c r="P4085" t="str">
        <v>JOC</v>
      </c>
      <c r="Q4085" t="str">
        <v>Jose Cuervo Especial Plata Limited Edition</v>
      </c>
      <c r="R4085" t="str">
        <v>750ml</v>
      </c>
      <c r="S4085">
        <v>12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</row>
    <row r="4086" spans="11:30" x14ac:dyDescent="0.3">
      <c r="K4086" s="287">
        <v>12</v>
      </c>
      <c r="L4086" t="str">
        <v>25-SPLIQ-03502608</v>
      </c>
      <c r="M4086" t="str">
        <v>RC</v>
      </c>
      <c r="N4086" t="str">
        <v>Liqueur</v>
      </c>
      <c r="O4086" t="str">
        <v>Cointreau</v>
      </c>
      <c r="P4086" t="str">
        <v>COT</v>
      </c>
      <c r="Q4086" t="str">
        <v>Cointreau 350ml</v>
      </c>
      <c r="R4086" t="str">
        <v>350ml</v>
      </c>
      <c r="S4086">
        <v>24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</row>
    <row r="4087" spans="11:30" x14ac:dyDescent="0.3">
      <c r="K4087" s="287">
        <v>12</v>
      </c>
      <c r="L4087" t="str">
        <v>25-SPLIQ-07004200</v>
      </c>
      <c r="M4087" t="str">
        <v>RC</v>
      </c>
      <c r="N4087" t="str">
        <v>Liqueur</v>
      </c>
      <c r="O4087" t="str">
        <v>Cointreau</v>
      </c>
      <c r="P4087" t="str">
        <v>COT</v>
      </c>
      <c r="Q4087" t="str">
        <v>Cointreau 700ml</v>
      </c>
      <c r="R4087" t="str">
        <v>700ml</v>
      </c>
      <c r="S4087">
        <v>12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</row>
    <row r="4088" spans="11:30" x14ac:dyDescent="0.3">
      <c r="K4088" s="287">
        <v>12</v>
      </c>
      <c r="L4088" t="str">
        <v>02-SPLIQ-05001661</v>
      </c>
      <c r="M4088" t="str">
        <v>Lucas Bols</v>
      </c>
      <c r="N4088" t="str">
        <v>Liqueur</v>
      </c>
      <c r="O4088" t="str">
        <v>Galliano Espresso</v>
      </c>
      <c r="P4088" t="str">
        <v>GAL</v>
      </c>
      <c r="Q4088" t="str">
        <v>Galliano Espresso Liqueur 500ml</v>
      </c>
      <c r="R4088" t="str">
        <v>500ml</v>
      </c>
      <c r="S4088">
        <v>6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</row>
    <row r="4089" spans="11:30" x14ac:dyDescent="0.3">
      <c r="K4089" s="287">
        <v>12</v>
      </c>
      <c r="L4089" t="str">
        <v>02-SPLIQ-05009501</v>
      </c>
      <c r="M4089" t="str">
        <v>Lucas Bols</v>
      </c>
      <c r="N4089" t="str">
        <v>Liqueur</v>
      </c>
      <c r="O4089" t="str">
        <v>Galliano Vanilla</v>
      </c>
      <c r="P4089" t="str">
        <v>GAL</v>
      </c>
      <c r="Q4089" t="str">
        <v>Galliano Vanilla Liqueur 500ml</v>
      </c>
      <c r="R4089" t="str">
        <v>500ml</v>
      </c>
      <c r="S4089">
        <v>6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</row>
    <row r="4090" spans="11:30" x14ac:dyDescent="0.3">
      <c r="K4090" s="287">
        <v>12</v>
      </c>
      <c r="L4090" t="str">
        <v>02-SPLIQ-07009594</v>
      </c>
      <c r="M4090" t="str">
        <v>Lucas Bols</v>
      </c>
      <c r="N4090" t="str">
        <v>Liqueur</v>
      </c>
      <c r="O4090" t="str">
        <v>Galliano Vanilla</v>
      </c>
      <c r="P4090" t="str">
        <v>GAL</v>
      </c>
      <c r="Q4090" t="str">
        <v>Galliano Vanilla Liqueur 700ml</v>
      </c>
      <c r="R4090" t="str">
        <v>700ml</v>
      </c>
      <c r="S4090">
        <v>6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</row>
    <row r="4091" spans="11:30" x14ac:dyDescent="0.3">
      <c r="K4091" s="287">
        <v>12</v>
      </c>
      <c r="L4091" t="str">
        <v>09-SPLIQ-07009136</v>
      </c>
      <c r="M4091" t="str">
        <v>Lucas Bols</v>
      </c>
      <c r="N4091" t="str">
        <v>Liqueur</v>
      </c>
      <c r="O4091" t="str">
        <v>Vaccari Sambuca</v>
      </c>
      <c r="P4091" t="str">
        <v>VAC</v>
      </c>
      <c r="Q4091" t="str">
        <v>Vaccari Sambuca</v>
      </c>
      <c r="R4091" t="str">
        <v>700ml</v>
      </c>
      <c r="S4091">
        <v>6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</row>
    <row r="4092" spans="11:30" x14ac:dyDescent="0.3">
      <c r="K4092" s="287">
        <v>12</v>
      </c>
      <c r="L4092" t="str">
        <v>44-SPLIQ-07000397</v>
      </c>
      <c r="M4092" t="str">
        <v>Campari</v>
      </c>
      <c r="N4092" t="str">
        <v>Liqueur</v>
      </c>
      <c r="O4092" t="str">
        <v>Frangelico</v>
      </c>
      <c r="P4092" t="str">
        <v>FRG</v>
      </c>
      <c r="Q4092" t="str">
        <v>Frangelico</v>
      </c>
      <c r="R4092" t="str">
        <v>700ml</v>
      </c>
      <c r="S4092">
        <v>12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</row>
    <row r="4093" spans="11:30" x14ac:dyDescent="0.3">
      <c r="K4093" s="287">
        <v>12</v>
      </c>
      <c r="L4093" t="str">
        <v>09-SPLIQ-07001757</v>
      </c>
      <c r="M4093" t="str">
        <v>Lucas Bols</v>
      </c>
      <c r="N4093" t="str">
        <v>Liqueur</v>
      </c>
      <c r="O4093" t="str">
        <v>Passoa</v>
      </c>
      <c r="P4093" t="str">
        <v>PSO</v>
      </c>
      <c r="Q4093" t="str">
        <v>Passoa Liqueur</v>
      </c>
      <c r="R4093" t="str">
        <v>700ml</v>
      </c>
      <c r="S4093">
        <v>6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</row>
    <row r="4094" spans="11:30" x14ac:dyDescent="0.3">
      <c r="K4094" s="287">
        <v>12</v>
      </c>
      <c r="L4094" t="str">
        <v>68-SPLIQ-10002002</v>
      </c>
      <c r="M4094" t="str">
        <v>Campari</v>
      </c>
      <c r="N4094" t="str">
        <v>Liqueur</v>
      </c>
      <c r="O4094" t="str">
        <v>X-Rated</v>
      </c>
      <c r="P4094" t="str">
        <v>XRT</v>
      </c>
      <c r="Q4094" t="str">
        <v>X-Rated Fusion Liqueur</v>
      </c>
      <c r="R4094" t="str">
        <v>1000ml</v>
      </c>
      <c r="S4094">
        <v>6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</row>
    <row r="4095" spans="11:30" x14ac:dyDescent="0.3">
      <c r="K4095" s="287">
        <v>12</v>
      </c>
      <c r="L4095" t="str">
        <v>01-SPLIQ-07006625</v>
      </c>
      <c r="M4095" t="str">
        <v>Lucas Bols</v>
      </c>
      <c r="N4095" t="str">
        <v>Liqueur</v>
      </c>
      <c r="O4095" t="str">
        <v>Bols Liqueur</v>
      </c>
      <c r="P4095" t="str">
        <v>BOL</v>
      </c>
      <c r="Q4095" t="str">
        <v>Bols Amaretto</v>
      </c>
      <c r="R4095" t="str">
        <v>700ml</v>
      </c>
      <c r="S4095">
        <v>6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</row>
    <row r="4096" spans="11:30" x14ac:dyDescent="0.3">
      <c r="K4096" s="287">
        <v>12</v>
      </c>
      <c r="L4096" t="str">
        <v>01-SPLIQ-07006632</v>
      </c>
      <c r="M4096" t="str">
        <v>Lucas Bols</v>
      </c>
      <c r="N4096" t="str">
        <v>Liqueur</v>
      </c>
      <c r="O4096" t="str">
        <v>Bols Liqueur</v>
      </c>
      <c r="P4096" t="str">
        <v>BOL</v>
      </c>
      <c r="Q4096" t="str">
        <v>Bols Apricot Brandy</v>
      </c>
      <c r="R4096" t="str">
        <v>700ml</v>
      </c>
      <c r="S4096">
        <v>6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</row>
    <row r="4097" spans="11:30" x14ac:dyDescent="0.3">
      <c r="K4097" s="287">
        <v>12</v>
      </c>
      <c r="L4097" t="str">
        <v>01-SPLIQ-07006694</v>
      </c>
      <c r="M4097" t="str">
        <v>Lucas Bols</v>
      </c>
      <c r="N4097" t="str">
        <v>Liqueur</v>
      </c>
      <c r="O4097" t="str">
        <v>Bols Liqueur</v>
      </c>
      <c r="P4097" t="str">
        <v>BOL</v>
      </c>
      <c r="Q4097" t="str">
        <v>Bols Banana</v>
      </c>
      <c r="R4097" t="str">
        <v>700ml</v>
      </c>
      <c r="S4097">
        <v>6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</row>
    <row r="4098" spans="11:30" x14ac:dyDescent="0.3">
      <c r="K4098" s="287">
        <v>12</v>
      </c>
      <c r="L4098" t="str">
        <v>01-SPLIQ-07006656</v>
      </c>
      <c r="M4098" t="str">
        <v>Lucas Bols</v>
      </c>
      <c r="N4098" t="str">
        <v>Liqueur</v>
      </c>
      <c r="O4098" t="str">
        <v>Bols Liqueur</v>
      </c>
      <c r="P4098" t="str">
        <v>BOL</v>
      </c>
      <c r="Q4098" t="str">
        <v>Bols Blue Curacao</v>
      </c>
      <c r="R4098" t="str">
        <v>700ml</v>
      </c>
      <c r="S4098">
        <v>6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</row>
    <row r="4099" spans="11:30" x14ac:dyDescent="0.3">
      <c r="K4099" s="287">
        <v>12</v>
      </c>
      <c r="L4099" t="str">
        <v>01-SPLIQ-07006717</v>
      </c>
      <c r="M4099" t="str">
        <v>Lucas Bols</v>
      </c>
      <c r="N4099" t="str">
        <v>Liqueur</v>
      </c>
      <c r="O4099" t="str">
        <v>Bols Liqueur</v>
      </c>
      <c r="P4099" t="str">
        <v>BOL</v>
      </c>
      <c r="Q4099" t="str">
        <v>Bols Cacao Brown</v>
      </c>
      <c r="R4099" t="str">
        <v>700ml</v>
      </c>
      <c r="S4099">
        <v>6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</row>
    <row r="4100" spans="11:30" x14ac:dyDescent="0.3">
      <c r="K4100" s="287">
        <v>12</v>
      </c>
      <c r="L4100" t="str">
        <v>01-SPLIQ-07006724</v>
      </c>
      <c r="M4100" t="str">
        <v>Lucas Bols</v>
      </c>
      <c r="N4100" t="str">
        <v>Liqueur</v>
      </c>
      <c r="O4100" t="str">
        <v>Bols Liqueur</v>
      </c>
      <c r="P4100" t="str">
        <v>BOL</v>
      </c>
      <c r="Q4100" t="str">
        <v>Bols Cacao White</v>
      </c>
      <c r="R4100" t="str">
        <v>700ml</v>
      </c>
      <c r="S4100">
        <v>6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</row>
    <row r="4101" spans="11:30" x14ac:dyDescent="0.3">
      <c r="K4101" s="287">
        <v>12</v>
      </c>
      <c r="L4101" t="str">
        <v>01-SPLIQ-07006663</v>
      </c>
      <c r="M4101" t="str">
        <v>Lucas Bols</v>
      </c>
      <c r="N4101" t="str">
        <v>Liqueur</v>
      </c>
      <c r="O4101" t="str">
        <v>Bols Liqueur</v>
      </c>
      <c r="P4101" t="str">
        <v>BOL</v>
      </c>
      <c r="Q4101" t="str">
        <v>Bols Cherry Brandy</v>
      </c>
      <c r="R4101" t="str">
        <v>700ml</v>
      </c>
      <c r="S4101">
        <v>6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</row>
    <row r="4102" spans="11:30" x14ac:dyDescent="0.3">
      <c r="K4102" s="287">
        <v>12</v>
      </c>
      <c r="L4102" t="str">
        <v>01-SPLIQ-07006700</v>
      </c>
      <c r="M4102" t="str">
        <v>Lucas Bols</v>
      </c>
      <c r="N4102" t="str">
        <v>Liqueur</v>
      </c>
      <c r="O4102" t="str">
        <v>Bols Liqueur</v>
      </c>
      <c r="P4102" t="str">
        <v>BOL</v>
      </c>
      <c r="Q4102" t="str">
        <v>Bols Crème De Cassis</v>
      </c>
      <c r="R4102" t="str">
        <v>700ml</v>
      </c>
      <c r="S4102">
        <v>6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</row>
    <row r="4103" spans="11:30" x14ac:dyDescent="0.3">
      <c r="K4103" s="287">
        <v>12</v>
      </c>
      <c r="L4103" t="str">
        <v>01-SPLIQ-07006731</v>
      </c>
      <c r="M4103" t="str">
        <v>Lucas Bols</v>
      </c>
      <c r="N4103" t="str">
        <v>Liqueur</v>
      </c>
      <c r="O4103" t="str">
        <v>Bols Liqueur</v>
      </c>
      <c r="P4103" t="str">
        <v>BOL</v>
      </c>
      <c r="Q4103" t="str">
        <v>Bols Dry Orange</v>
      </c>
      <c r="R4103" t="str">
        <v>700ml</v>
      </c>
      <c r="S4103">
        <v>6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</row>
    <row r="4104" spans="11:30" x14ac:dyDescent="0.3">
      <c r="K4104" s="287">
        <v>12</v>
      </c>
      <c r="L4104" t="str">
        <v>01-SPLIQ-07002897</v>
      </c>
      <c r="M4104" t="str">
        <v>Lucas Bols</v>
      </c>
      <c r="N4104" t="str">
        <v>Liqueur</v>
      </c>
      <c r="O4104" t="str">
        <v>Bols Liqueur</v>
      </c>
      <c r="P4104" t="str">
        <v>BOL</v>
      </c>
      <c r="Q4104" t="str">
        <v>Bols Elderflower</v>
      </c>
      <c r="R4104" t="str">
        <v>700ml</v>
      </c>
      <c r="S4104">
        <v>6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</row>
    <row r="4105" spans="11:30" x14ac:dyDescent="0.3">
      <c r="K4105" s="287">
        <v>12</v>
      </c>
      <c r="L4105" t="str">
        <v>01-SPLIQ-07006786</v>
      </c>
      <c r="M4105" t="str">
        <v>Lucas Bols</v>
      </c>
      <c r="N4105" t="str">
        <v>Liqueur</v>
      </c>
      <c r="O4105" t="str">
        <v>Bols Liqueur</v>
      </c>
      <c r="P4105" t="str">
        <v>BOL</v>
      </c>
      <c r="Q4105" t="str">
        <v>Bols Lychee</v>
      </c>
      <c r="R4105" t="str">
        <v>700ml</v>
      </c>
      <c r="S4105">
        <v>6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</row>
    <row r="4106" spans="11:30" x14ac:dyDescent="0.3">
      <c r="K4106" s="287">
        <v>12</v>
      </c>
      <c r="L4106" t="str">
        <v>01-SPLIQ-07006809</v>
      </c>
      <c r="M4106" t="str">
        <v>Lucas Bols</v>
      </c>
      <c r="N4106" t="str">
        <v>Liqueur</v>
      </c>
      <c r="O4106" t="str">
        <v>Bols Liqueur</v>
      </c>
      <c r="P4106" t="str">
        <v>BOL</v>
      </c>
      <c r="Q4106" t="str">
        <v>Bols Melon</v>
      </c>
      <c r="R4106" t="str">
        <v>700ml</v>
      </c>
      <c r="S4106">
        <v>6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</row>
    <row r="4107" spans="11:30" x14ac:dyDescent="0.3">
      <c r="K4107" s="287">
        <v>12</v>
      </c>
      <c r="L4107" t="str">
        <v>01-SPLIQ-07006830</v>
      </c>
      <c r="M4107" t="str">
        <v>Lucas Bols</v>
      </c>
      <c r="N4107" t="str">
        <v>Liqueur</v>
      </c>
      <c r="O4107" t="str">
        <v>Bols Liqueur</v>
      </c>
      <c r="P4107" t="str">
        <v>BOL</v>
      </c>
      <c r="Q4107" t="str">
        <v>Bols Peach</v>
      </c>
      <c r="R4107" t="str">
        <v>700ml</v>
      </c>
      <c r="S4107">
        <v>6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</row>
    <row r="4108" spans="11:30" x14ac:dyDescent="0.3">
      <c r="K4108" s="287">
        <v>12</v>
      </c>
      <c r="L4108" t="str">
        <v>01-SPLIQ-07009408</v>
      </c>
      <c r="M4108" t="str">
        <v>Lucas Bols</v>
      </c>
      <c r="N4108" t="str">
        <v>Liqueur</v>
      </c>
      <c r="O4108" t="str">
        <v>Bols Liqueur</v>
      </c>
      <c r="P4108" t="str">
        <v>BOL</v>
      </c>
      <c r="Q4108" t="str">
        <v>Bols Peppermint Green</v>
      </c>
      <c r="R4108" t="str">
        <v>700ml</v>
      </c>
      <c r="S4108">
        <v>6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</row>
    <row r="4109" spans="11:30" x14ac:dyDescent="0.3">
      <c r="K4109" s="287">
        <v>12</v>
      </c>
      <c r="L4109" t="str">
        <v>01-SPLIQ-07009334</v>
      </c>
      <c r="M4109" t="str">
        <v>Lucas Bols</v>
      </c>
      <c r="N4109" t="str">
        <v>Liqueur</v>
      </c>
      <c r="O4109" t="str">
        <v>Bols Liqueur</v>
      </c>
      <c r="P4109" t="str">
        <v>BOL</v>
      </c>
      <c r="Q4109" t="str">
        <v>Bols Sour Apple</v>
      </c>
      <c r="R4109" t="str">
        <v>700ml</v>
      </c>
      <c r="S4109">
        <v>6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</row>
    <row r="4110" spans="11:30" x14ac:dyDescent="0.3">
      <c r="K4110" s="287">
        <v>12</v>
      </c>
      <c r="L4110" t="str">
        <v>01-SPLIQ-07006885</v>
      </c>
      <c r="M4110" t="str">
        <v>Lucas Bols</v>
      </c>
      <c r="N4110" t="str">
        <v>Liqueur</v>
      </c>
      <c r="O4110" t="str">
        <v>Bols Liqueur</v>
      </c>
      <c r="P4110" t="str">
        <v>BOL</v>
      </c>
      <c r="Q4110" t="str">
        <v>Bols Strawberry</v>
      </c>
      <c r="R4110" t="str">
        <v>700ml</v>
      </c>
      <c r="S4110">
        <v>6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</row>
    <row r="4111" spans="11:30" x14ac:dyDescent="0.3">
      <c r="K4111" s="287">
        <v>12</v>
      </c>
      <c r="L4111" t="str">
        <v>01-SPLIQ-07002941</v>
      </c>
      <c r="M4111" t="str">
        <v>Lucas Bols</v>
      </c>
      <c r="N4111" t="str">
        <v>Liqueur</v>
      </c>
      <c r="O4111" t="str">
        <v>Bols Liqueur</v>
      </c>
      <c r="P4111" t="str">
        <v>BOL</v>
      </c>
      <c r="Q4111" t="str">
        <v>Bols Triple Sec</v>
      </c>
      <c r="R4111" t="str">
        <v>700ml</v>
      </c>
      <c r="S4111">
        <v>6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</row>
    <row r="4112" spans="11:30" x14ac:dyDescent="0.3">
      <c r="K4112" s="287">
        <v>12</v>
      </c>
      <c r="L4112" t="str">
        <v>01-SPLIQ-07002551</v>
      </c>
      <c r="M4112" t="str">
        <v>Lucas Bols</v>
      </c>
      <c r="N4112" t="str">
        <v>Liqueur</v>
      </c>
      <c r="O4112" t="str">
        <v>Bols Liqueur</v>
      </c>
      <c r="P4112" t="str">
        <v>BOL</v>
      </c>
      <c r="Q4112" t="str">
        <v>Bols Brown Cream</v>
      </c>
      <c r="R4112" t="str">
        <v>700ml</v>
      </c>
      <c r="S4112">
        <v>6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</row>
    <row r="4113" spans="11:30" x14ac:dyDescent="0.3">
      <c r="K4113" s="287">
        <v>12</v>
      </c>
      <c r="L4113" t="str">
        <v>31-SPLIQ-07000575</v>
      </c>
      <c r="M4113" t="str">
        <v>Campari</v>
      </c>
      <c r="N4113" t="str">
        <v>Aperitif &amp; Bitters</v>
      </c>
      <c r="O4113" t="str">
        <v>Aperol</v>
      </c>
      <c r="P4113" t="str">
        <v>APR</v>
      </c>
      <c r="Q4113" t="str">
        <v>Aperol 700ml</v>
      </c>
      <c r="R4113" t="str">
        <v>700ml</v>
      </c>
      <c r="S4113">
        <v>6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</row>
    <row r="4114" spans="11:30" x14ac:dyDescent="0.3">
      <c r="K4114" s="287">
        <v>12</v>
      </c>
      <c r="L4114" t="str">
        <v>31-SPLIQ-10000278</v>
      </c>
      <c r="M4114" t="str">
        <v>Campari</v>
      </c>
      <c r="N4114" t="str">
        <v>Aperitif &amp; Bitters</v>
      </c>
      <c r="O4114" t="str">
        <v>Aperol</v>
      </c>
      <c r="P4114" t="str">
        <v>APR</v>
      </c>
      <c r="Q4114" t="str">
        <v>Aperol 1L</v>
      </c>
      <c r="R4114" t="str">
        <v>1000ml</v>
      </c>
      <c r="S4114">
        <v>6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</row>
    <row r="4115" spans="11:30" x14ac:dyDescent="0.3">
      <c r="K4115" s="287">
        <v>12</v>
      </c>
      <c r="L4115" t="str">
        <v>32-SPLIQ-02001054</v>
      </c>
      <c r="M4115" t="str">
        <v>Campari</v>
      </c>
      <c r="N4115" t="str">
        <v>Aperitif &amp; Bitters</v>
      </c>
      <c r="O4115" t="str">
        <v>Campari</v>
      </c>
      <c r="P4115" t="str">
        <v>CAM</v>
      </c>
      <c r="Q4115" t="str">
        <v>Campari 25% 200ml</v>
      </c>
      <c r="R4115" t="str">
        <v>200ml</v>
      </c>
      <c r="S4115">
        <v>24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</row>
    <row r="4116" spans="11:30" x14ac:dyDescent="0.3">
      <c r="K4116" s="287">
        <v>12</v>
      </c>
      <c r="L4116" t="str">
        <v>32-SPLIQ-07501402</v>
      </c>
      <c r="M4116" t="str">
        <v>Campari</v>
      </c>
      <c r="N4116" t="str">
        <v>Aperitif &amp; Bitters</v>
      </c>
      <c r="O4116" t="str">
        <v>Campari</v>
      </c>
      <c r="P4116" t="str">
        <v>CAM</v>
      </c>
      <c r="Q4116" t="str">
        <v>Campari 25% 750ml</v>
      </c>
      <c r="R4116" t="str">
        <v>750ml</v>
      </c>
      <c r="S4116">
        <v>12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</row>
    <row r="4117" spans="11:30" x14ac:dyDescent="0.3">
      <c r="K4117" s="287">
        <v>12</v>
      </c>
      <c r="L4117" t="str">
        <v>32-SPLIQ-10001006</v>
      </c>
      <c r="M4117" t="str">
        <v>Campari</v>
      </c>
      <c r="N4117" t="str">
        <v>Aperitif &amp; Bitters</v>
      </c>
      <c r="O4117" t="str">
        <v>Campari</v>
      </c>
      <c r="P4117" t="str">
        <v>CAM</v>
      </c>
      <c r="Q4117" t="str">
        <v>Campari 25% 1L</v>
      </c>
      <c r="R4117" t="str">
        <v>1000ml</v>
      </c>
      <c r="S4117">
        <v>12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</row>
    <row r="4118" spans="11:30" x14ac:dyDescent="0.3">
      <c r="K4118" s="287">
        <v>12</v>
      </c>
      <c r="L4118" t="str">
        <v>32-SPLIQ-05001051</v>
      </c>
      <c r="M4118" t="str">
        <v>Campari</v>
      </c>
      <c r="N4118" t="str">
        <v>Aperitif &amp; Bitters</v>
      </c>
      <c r="O4118" t="str">
        <v>Campari</v>
      </c>
      <c r="P4118" t="str">
        <v>CAM</v>
      </c>
      <c r="Q4118" t="str">
        <v>Campari Negroni RTE</v>
      </c>
      <c r="R4118" t="str">
        <v>500ml</v>
      </c>
      <c r="S4118">
        <v>12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</row>
    <row r="4119" spans="11:30" x14ac:dyDescent="0.3">
      <c r="K4119" s="287">
        <v>12</v>
      </c>
      <c r="L4119" t="str">
        <v>32-SPLIQ-10000969</v>
      </c>
      <c r="M4119" t="str">
        <v>Campari</v>
      </c>
      <c r="N4119" t="str">
        <v>Aperitif &amp; Bitters</v>
      </c>
      <c r="O4119" t="str">
        <v>Campari</v>
      </c>
      <c r="P4119" t="str">
        <v>CAM</v>
      </c>
      <c r="Q4119" t="str">
        <v>Campari Cask Tales Bourbon Barrels</v>
      </c>
      <c r="R4119" t="str">
        <v>1000ml</v>
      </c>
      <c r="S4119">
        <v>6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</row>
    <row r="4120" spans="11:30" x14ac:dyDescent="0.3">
      <c r="K4120" s="287">
        <v>12</v>
      </c>
      <c r="L4120" t="str">
        <v>36-SPLIQ-07003805</v>
      </c>
      <c r="M4120" t="str">
        <v>Campari</v>
      </c>
      <c r="N4120" t="str">
        <v>Aperitif &amp; Bitters</v>
      </c>
      <c r="O4120" t="str">
        <v>Averna</v>
      </c>
      <c r="P4120" t="str">
        <v>AVN</v>
      </c>
      <c r="Q4120" t="str">
        <v>Amaro Averna 29%</v>
      </c>
      <c r="R4120" t="str">
        <v>700ml</v>
      </c>
      <c r="S4120">
        <v>6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</row>
    <row r="4121" spans="11:30" x14ac:dyDescent="0.3">
      <c r="K4121" s="287">
        <v>12</v>
      </c>
      <c r="L4121" t="str">
        <v>38-SPLIQ-07001067</v>
      </c>
      <c r="M4121" t="str">
        <v>Campari</v>
      </c>
      <c r="N4121" t="str">
        <v>Aperitif &amp; Bitters</v>
      </c>
      <c r="O4121" t="str">
        <v>Braulio</v>
      </c>
      <c r="P4121" t="str">
        <v>BRA</v>
      </c>
      <c r="Q4121" t="str">
        <v>Braulio Bormio Amaro Alpino 21%</v>
      </c>
      <c r="R4121" t="str">
        <v>700ml</v>
      </c>
      <c r="S4121">
        <v>6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</row>
    <row r="4122" spans="11:30" x14ac:dyDescent="0.3">
      <c r="K4122" s="287">
        <v>12</v>
      </c>
      <c r="L4122" t="str">
        <v>43-SPLIQ-07000074</v>
      </c>
      <c r="M4122" t="str">
        <v>Campari</v>
      </c>
      <c r="N4122" t="str">
        <v>Aperitif &amp; Bitters</v>
      </c>
      <c r="O4122" t="str">
        <v>Cynar</v>
      </c>
      <c r="P4122" t="str">
        <v>CYN</v>
      </c>
      <c r="Q4122" t="str">
        <v>Cynar 16.5%</v>
      </c>
      <c r="R4122" t="str">
        <v>700ml</v>
      </c>
      <c r="S4122">
        <v>6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</row>
    <row r="4123" spans="11:30" x14ac:dyDescent="0.3">
      <c r="K4123" s="287">
        <v>12</v>
      </c>
      <c r="L4123" t="str">
        <v>42-SPVER-10000846</v>
      </c>
      <c r="M4123" t="str">
        <v>Campari</v>
      </c>
      <c r="N4123" t="str">
        <v>Vermouth</v>
      </c>
      <c r="O4123" t="str">
        <v>Cinzano</v>
      </c>
      <c r="P4123" t="str">
        <v>CZV</v>
      </c>
      <c r="Q4123" t="str">
        <v>Cinzano Vermouth Rosso 1L</v>
      </c>
      <c r="R4123" t="str">
        <v>1000ml</v>
      </c>
      <c r="S4123">
        <v>12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</row>
    <row r="4124" spans="11:30" x14ac:dyDescent="0.3">
      <c r="K4124" s="287">
        <v>12</v>
      </c>
      <c r="L4124" t="str">
        <v>42-SPVER-07501423</v>
      </c>
      <c r="M4124" t="str">
        <v>Campari</v>
      </c>
      <c r="N4124" t="str">
        <v>Vermouth</v>
      </c>
      <c r="O4124" t="str">
        <v>Cinzano</v>
      </c>
      <c r="P4124" t="str">
        <v>CZV</v>
      </c>
      <c r="Q4124" t="str">
        <v>Cinzano Vermouth Rosso</v>
      </c>
      <c r="R4124" t="str">
        <v>750ml</v>
      </c>
      <c r="S4124">
        <v>12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</row>
    <row r="4125" spans="11:30" x14ac:dyDescent="0.3">
      <c r="K4125" s="287">
        <v>12</v>
      </c>
      <c r="L4125" t="str">
        <v>42-SPVER-07501416</v>
      </c>
      <c r="M4125" t="str">
        <v>Campari</v>
      </c>
      <c r="N4125" t="str">
        <v>Vermouth</v>
      </c>
      <c r="O4125" t="str">
        <v>Cinzano</v>
      </c>
      <c r="P4125" t="str">
        <v>CZV</v>
      </c>
      <c r="Q4125" t="str">
        <v>Cinzano Vermouth Bianco</v>
      </c>
      <c r="R4125" t="str">
        <v>750ml</v>
      </c>
      <c r="S4125">
        <v>12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</row>
    <row r="4126" spans="11:30" x14ac:dyDescent="0.3">
      <c r="K4126" s="287">
        <v>12</v>
      </c>
      <c r="L4126" t="str">
        <v>42-SPVER-07502734</v>
      </c>
      <c r="M4126" t="str">
        <v>Campari</v>
      </c>
      <c r="N4126" t="str">
        <v>Vermouth</v>
      </c>
      <c r="O4126" t="str">
        <v>Cinzano</v>
      </c>
      <c r="P4126" t="str">
        <v>CZV</v>
      </c>
      <c r="Q4126" t="str">
        <v>Cinzano Vermouth Extra Dry</v>
      </c>
      <c r="R4126" t="str">
        <v>750ml</v>
      </c>
      <c r="S4126">
        <v>12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</row>
    <row r="4127" spans="11:30" x14ac:dyDescent="0.3">
      <c r="K4127" s="287">
        <v>12</v>
      </c>
      <c r="L4127" t="str">
        <v>42-SPVER-10005810</v>
      </c>
      <c r="M4127" t="str">
        <v>Campari</v>
      </c>
      <c r="N4127" t="str">
        <v>Vermouth</v>
      </c>
      <c r="O4127" t="str">
        <v>Cinzano</v>
      </c>
      <c r="P4127" t="str">
        <v>CZV</v>
      </c>
      <c r="Q4127" t="str">
        <v>Cinzano 1757 Vermouth Rosso</v>
      </c>
      <c r="R4127" t="str">
        <v>1000ml</v>
      </c>
      <c r="S4127">
        <v>6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</row>
    <row r="4128" spans="11:30" x14ac:dyDescent="0.3">
      <c r="K4128" s="287">
        <v>12</v>
      </c>
      <c r="L4128" t="str">
        <v>42-SPVER-10005834</v>
      </c>
      <c r="M4128" t="str">
        <v>Campari</v>
      </c>
      <c r="N4128" t="str">
        <v>Vermouth</v>
      </c>
      <c r="O4128" t="str">
        <v>Cinzano</v>
      </c>
      <c r="P4128" t="str">
        <v>CZV</v>
      </c>
      <c r="Q4128" t="str">
        <v>Cinzano 1757 Vermouth Extra Dry</v>
      </c>
      <c r="R4128" t="str">
        <v>1000ml</v>
      </c>
      <c r="S4128">
        <v>6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</row>
    <row r="4129" spans="11:30" x14ac:dyDescent="0.3">
      <c r="K4129" s="287">
        <v>12</v>
      </c>
      <c r="L4129" t="str">
        <v>42-SPVER-10005896</v>
      </c>
      <c r="M4129" t="str">
        <v>Campari</v>
      </c>
      <c r="N4129" t="str">
        <v>Vermouth</v>
      </c>
      <c r="O4129" t="str">
        <v>Cinzano</v>
      </c>
      <c r="P4129" t="str">
        <v>CZV</v>
      </c>
      <c r="Q4129" t="str">
        <v>Cinzano Bottega Rosso 1757</v>
      </c>
      <c r="R4129" t="str">
        <v>1000ml</v>
      </c>
      <c r="S4129">
        <v>6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</row>
    <row r="4130" spans="11:30" x14ac:dyDescent="0.3">
      <c r="K4130" s="287">
        <v>12</v>
      </c>
      <c r="L4130" t="str">
        <v>42-SPVER-10005909</v>
      </c>
      <c r="M4130" t="str">
        <v>Campari</v>
      </c>
      <c r="N4130" t="str">
        <v>Vermouth</v>
      </c>
      <c r="O4130" t="str">
        <v>Cinzano</v>
      </c>
      <c r="P4130" t="str">
        <v>CZV</v>
      </c>
      <c r="Q4130" t="str">
        <v>Cinzano Bottega Extra Dry 1757</v>
      </c>
      <c r="R4130" t="str">
        <v>1000ml</v>
      </c>
      <c r="S4130">
        <v>6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</row>
    <row r="4131" spans="11:30" x14ac:dyDescent="0.3">
      <c r="K4131" s="287">
        <v>12</v>
      </c>
      <c r="L4131" t="str">
        <v>42-SPSPA-07505292</v>
      </c>
      <c r="M4131" t="str">
        <v>Campari</v>
      </c>
      <c r="N4131" t="str">
        <v>Sparkling</v>
      </c>
      <c r="O4131" t="str">
        <v>Cinzano</v>
      </c>
      <c r="P4131" t="str">
        <v>CZV</v>
      </c>
      <c r="Q4131" t="str">
        <v>Cinzano Prosecco</v>
      </c>
      <c r="R4131" t="str">
        <v>750ml</v>
      </c>
      <c r="S4131">
        <v>6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</row>
    <row r="4132" spans="11:30" x14ac:dyDescent="0.3">
      <c r="K4132" s="287">
        <v>12</v>
      </c>
      <c r="L4132" t="str">
        <v>42-SPSPA-07500969</v>
      </c>
      <c r="M4132" t="str">
        <v>Campari</v>
      </c>
      <c r="N4132" t="str">
        <v>Sparkling</v>
      </c>
      <c r="O4132" t="str">
        <v>Cinzano</v>
      </c>
      <c r="P4132" t="str">
        <v>CZS</v>
      </c>
      <c r="Q4132" t="str">
        <v>Cinzano Pinot Chardonnay</v>
      </c>
      <c r="R4132" t="str">
        <v>750ml</v>
      </c>
      <c r="S4132">
        <v>6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</row>
    <row r="4133" spans="11:30" x14ac:dyDescent="0.3">
      <c r="K4133" s="287">
        <v>12</v>
      </c>
      <c r="L4133" t="str">
        <v>42-SPSPA-07500938</v>
      </c>
      <c r="M4133" t="str">
        <v>Campari</v>
      </c>
      <c r="N4133" t="str">
        <v>Sparkling</v>
      </c>
      <c r="O4133" t="str">
        <v>Cinzano</v>
      </c>
      <c r="P4133" t="str">
        <v>CZS</v>
      </c>
      <c r="Q4133" t="str">
        <v>Gran Cinzano Dolce</v>
      </c>
      <c r="R4133" t="str">
        <v>750ml</v>
      </c>
      <c r="S4133">
        <v>6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</row>
    <row r="4134" spans="11:30" x14ac:dyDescent="0.3">
      <c r="K4134" s="287">
        <v>12</v>
      </c>
      <c r="L4134" t="str">
        <v>42-WISPA-07500884</v>
      </c>
      <c r="M4134" t="str">
        <v>Campari</v>
      </c>
      <c r="N4134" t="str">
        <v>Sparkling</v>
      </c>
      <c r="O4134" t="str">
        <v>Cinzano</v>
      </c>
      <c r="P4134" t="str">
        <v>CZS</v>
      </c>
      <c r="Q4134" t="str">
        <v>Cinzano Asti Sparkling Wine</v>
      </c>
      <c r="R4134" t="str">
        <v>750ml</v>
      </c>
      <c r="S4134">
        <v>6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</row>
    <row r="4135" spans="11:30" x14ac:dyDescent="0.3">
      <c r="K4135" s="287">
        <v>12</v>
      </c>
      <c r="L4135" t="str">
        <v>42-WISPA-07506398</v>
      </c>
      <c r="M4135" t="str">
        <v>Campari</v>
      </c>
      <c r="N4135" t="str">
        <v>Sparkling</v>
      </c>
      <c r="O4135" t="str">
        <v>Cinzano</v>
      </c>
      <c r="P4135" t="str">
        <v>CZS</v>
      </c>
      <c r="Q4135" t="str">
        <v>Cinzano Rose Edition Sparkling Wine</v>
      </c>
      <c r="R4135" t="str">
        <v>750ml</v>
      </c>
      <c r="S4135">
        <v>6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</row>
    <row r="4136" spans="11:30" x14ac:dyDescent="0.3">
      <c r="K4136" s="287">
        <v>12</v>
      </c>
      <c r="L4136" t="str">
        <v>42-WISPA-07507064</v>
      </c>
      <c r="M4136" t="str">
        <v>Campari</v>
      </c>
      <c r="N4136" t="str">
        <v>Sparkling</v>
      </c>
      <c r="O4136" t="str">
        <v>Cinzano</v>
      </c>
      <c r="P4136" t="str">
        <v>CZS</v>
      </c>
      <c r="Q4136" t="str">
        <v>Cinzano To Spritz Dry Sparkling Wine</v>
      </c>
      <c r="R4136" t="str">
        <v>750ml</v>
      </c>
      <c r="S4136">
        <v>6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</row>
    <row r="4137" spans="11:30" x14ac:dyDescent="0.3">
      <c r="K4137" s="287">
        <v>12</v>
      </c>
      <c r="L4137" t="str">
        <v>52-WISPA-07503752</v>
      </c>
      <c r="M4137" t="str">
        <v>Independent</v>
      </c>
      <c r="N4137" t="str">
        <v>Champagne</v>
      </c>
      <c r="O4137" t="str">
        <v>Pommery</v>
      </c>
      <c r="P4137" t="str">
        <v>POM</v>
      </c>
      <c r="Q4137" t="str">
        <v>Champagne Pommery Brut Royal</v>
      </c>
      <c r="R4137" t="str">
        <v>750ml</v>
      </c>
      <c r="S4137">
        <v>6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</row>
    <row r="4138" spans="11:30" x14ac:dyDescent="0.3">
      <c r="K4138" s="287">
        <v>12</v>
      </c>
      <c r="L4138" t="str">
        <v>52-WISPA-07505976</v>
      </c>
      <c r="M4138" t="str">
        <v>Independent</v>
      </c>
      <c r="N4138" t="str">
        <v>Champagne</v>
      </c>
      <c r="O4138" t="str">
        <v>Pommery</v>
      </c>
      <c r="P4138" t="str">
        <v>POM</v>
      </c>
      <c r="Q4138" t="str">
        <v>Champagne Pommery Brut Rose Royal</v>
      </c>
      <c r="R4138" t="str">
        <v>750ml</v>
      </c>
      <c r="S4138">
        <v>6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</row>
    <row r="4139" spans="11:30" x14ac:dyDescent="0.3">
      <c r="K4139" s="287">
        <v>12</v>
      </c>
      <c r="L4139" t="str">
        <v>52-WISPA-07509036</v>
      </c>
      <c r="M4139" t="str">
        <v>Independent</v>
      </c>
      <c r="N4139" t="str">
        <v>Champagne</v>
      </c>
      <c r="O4139" t="str">
        <v>Pommery</v>
      </c>
      <c r="P4139" t="str">
        <v>POM</v>
      </c>
      <c r="Q4139" t="str">
        <v>Champagne Pommery Royal Blue Sky</v>
      </c>
      <c r="R4139" t="str">
        <v>750ml</v>
      </c>
      <c r="S4139">
        <v>6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</row>
    <row r="4140" spans="11:30" x14ac:dyDescent="0.3">
      <c r="K4140" s="287">
        <v>12</v>
      </c>
      <c r="L4140" t="str">
        <v>52-WISPA-07508039</v>
      </c>
      <c r="M4140" t="str">
        <v>Independent</v>
      </c>
      <c r="N4140" t="str">
        <v>Champagne</v>
      </c>
      <c r="O4140" t="str">
        <v>Pommery</v>
      </c>
      <c r="P4140" t="str">
        <v>POM</v>
      </c>
      <c r="Q4140" t="str">
        <v>Champagne Pommery Cuvee Louise 2004</v>
      </c>
      <c r="R4140" t="str">
        <v>750ml</v>
      </c>
      <c r="S4140">
        <v>6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</row>
    <row r="4141" spans="11:30" x14ac:dyDescent="0.3">
      <c r="K4141" s="287">
        <v>12</v>
      </c>
      <c r="L4141" t="str">
        <v>52-WISPA-15003424</v>
      </c>
      <c r="M4141" t="str">
        <v>Independent</v>
      </c>
      <c r="N4141" t="str">
        <v>Champagne</v>
      </c>
      <c r="O4141" t="str">
        <v>Pommery</v>
      </c>
      <c r="P4141" t="str">
        <v>POM</v>
      </c>
      <c r="Q4141" t="str">
        <v>Champagne Pommery Brut Royal 1.5L</v>
      </c>
      <c r="R4141" t="str">
        <v>1500ml</v>
      </c>
      <c r="S4141">
        <v>6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</row>
    <row r="4142" spans="11:30" x14ac:dyDescent="0.3">
      <c r="K4142" s="287">
        <v>12</v>
      </c>
      <c r="L4142" t="str">
        <v>52-WISPA-30003356</v>
      </c>
      <c r="M4142" t="str">
        <v>Independent</v>
      </c>
      <c r="N4142" t="str">
        <v>Champagne</v>
      </c>
      <c r="O4142" t="str">
        <v>Pommery</v>
      </c>
      <c r="P4142" t="str">
        <v>POM</v>
      </c>
      <c r="Q4142" t="str">
        <v>Champagne Pommery Brut Royal 3L</v>
      </c>
      <c r="R4142" t="str">
        <v>3000ml</v>
      </c>
      <c r="S4142">
        <v>6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</row>
    <row r="4143" spans="11:30" x14ac:dyDescent="0.3">
      <c r="K4143" s="287">
        <v>12</v>
      </c>
      <c r="L4143" t="str">
        <v>52-WISPA-60003325</v>
      </c>
      <c r="M4143" t="str">
        <v>Independent</v>
      </c>
      <c r="N4143" t="str">
        <v>Champagne</v>
      </c>
      <c r="O4143" t="str">
        <v>Pommery</v>
      </c>
      <c r="P4143" t="str">
        <v>POM</v>
      </c>
      <c r="Q4143" t="str">
        <v>Champagne Pommery Brut Royal 6L</v>
      </c>
      <c r="R4143" t="str">
        <v>6000ml</v>
      </c>
      <c r="S4143">
        <v>1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</row>
    <row r="4144" spans="11:30" x14ac:dyDescent="0.3">
      <c r="K4144" s="287">
        <v>12</v>
      </c>
      <c r="L4144" t="str">
        <v>52-WISPA-90003295</v>
      </c>
      <c r="M4144" t="str">
        <v>Independent</v>
      </c>
      <c r="N4144" t="str">
        <v>Champagne</v>
      </c>
      <c r="O4144" t="str">
        <v>Pommery</v>
      </c>
      <c r="P4144" t="str">
        <v>POM</v>
      </c>
      <c r="Q4144" t="str">
        <v>Champagne Pommery Brut Royal 9L</v>
      </c>
      <c r="R4144" t="str">
        <v>9000ml</v>
      </c>
      <c r="S4144">
        <v>1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</row>
    <row r="4145" spans="11:30" x14ac:dyDescent="0.3">
      <c r="K4145" s="287">
        <v>12</v>
      </c>
      <c r="L4145" t="str">
        <v>52-WISPA-07505021</v>
      </c>
      <c r="M4145" t="str">
        <v>Independent</v>
      </c>
      <c r="N4145" t="str">
        <v>Champagne</v>
      </c>
      <c r="O4145" t="str">
        <v>Pommery</v>
      </c>
      <c r="P4145" t="str">
        <v>POM</v>
      </c>
      <c r="Q4145" t="str">
        <v>Champagne Pommery Silver</v>
      </c>
      <c r="R4145" t="str">
        <v>750ml</v>
      </c>
      <c r="S4145">
        <v>6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</row>
    <row r="4146" spans="11:30" x14ac:dyDescent="0.3">
      <c r="K4146" s="287">
        <v>12</v>
      </c>
      <c r="L4146" t="str">
        <v>71-WISPA-07500358</v>
      </c>
      <c r="M4146" t="str">
        <v>RC</v>
      </c>
      <c r="N4146" t="str">
        <v>Champagne</v>
      </c>
      <c r="O4146" t="str">
        <v>Telmont</v>
      </c>
      <c r="P4146" t="str">
        <v>TEL</v>
      </c>
      <c r="Q4146" t="str">
        <v>Champagne Telmont Sans Soufre</v>
      </c>
      <c r="R4146" t="str">
        <v>750ml</v>
      </c>
      <c r="S4146">
        <v>6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</row>
    <row r="4147" spans="11:30" x14ac:dyDescent="0.3">
      <c r="K4147" s="287">
        <v>12</v>
      </c>
      <c r="L4147" t="str">
        <v>71-WISPA-07500655</v>
      </c>
      <c r="M4147" t="str">
        <v>RC</v>
      </c>
      <c r="N4147" t="str">
        <v>Champagne</v>
      </c>
      <c r="O4147" t="str">
        <v>Telmont</v>
      </c>
      <c r="P4147" t="str">
        <v>TEL</v>
      </c>
      <c r="Q4147" t="str">
        <v>Champagne Telmont Vinotheque</v>
      </c>
      <c r="R4147" t="str">
        <v>750ml</v>
      </c>
      <c r="S4147">
        <v>6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</row>
    <row r="4148" spans="11:30" x14ac:dyDescent="0.3">
      <c r="K4148" s="287">
        <v>12</v>
      </c>
      <c r="L4148" t="str">
        <v>71-WISPA-07500631</v>
      </c>
      <c r="M4148" t="str">
        <v>RC</v>
      </c>
      <c r="N4148" t="str">
        <v>Champagne</v>
      </c>
      <c r="O4148" t="str">
        <v>Telmont</v>
      </c>
      <c r="P4148" t="str">
        <v>TEL</v>
      </c>
      <c r="Q4148" t="str">
        <v>Champagne Telmont Blanc De Blancs</v>
      </c>
      <c r="R4148" t="str">
        <v>750ml</v>
      </c>
      <c r="S4148">
        <v>6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</row>
    <row r="4149" spans="11:30" x14ac:dyDescent="0.3">
      <c r="K4149" s="287">
        <v>12</v>
      </c>
      <c r="L4149" t="str">
        <v>71-WISPA-07500617</v>
      </c>
      <c r="M4149" t="str">
        <v>RC</v>
      </c>
      <c r="N4149" t="str">
        <v>Champagne</v>
      </c>
      <c r="O4149" t="str">
        <v>Telmont</v>
      </c>
      <c r="P4149" t="str">
        <v>TEL</v>
      </c>
      <c r="Q4149" t="str">
        <v>Champagne Telmont Reserve Rose</v>
      </c>
      <c r="R4149" t="str">
        <v>750ml</v>
      </c>
      <c r="S4149">
        <v>6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</row>
    <row r="4150" spans="11:30" x14ac:dyDescent="0.3">
      <c r="K4150" s="287">
        <v>12</v>
      </c>
      <c r="L4150" t="str">
        <v>71-WISPA-15000303</v>
      </c>
      <c r="M4150" t="str">
        <v>RC</v>
      </c>
      <c r="N4150" t="str">
        <v>Champagne</v>
      </c>
      <c r="O4150" t="str">
        <v>Telmont</v>
      </c>
      <c r="P4150" t="str">
        <v>TEL</v>
      </c>
      <c r="Q4150" t="str">
        <v>Champagne Telmont Reserve Rose 1.5L</v>
      </c>
      <c r="R4150" t="str">
        <v>1500ml</v>
      </c>
      <c r="S4150">
        <v>3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</row>
    <row r="4151" spans="11:30" x14ac:dyDescent="0.3">
      <c r="K4151" s="287">
        <v>12</v>
      </c>
      <c r="L4151" t="str">
        <v>71-WISPA-07500211</v>
      </c>
      <c r="M4151" t="str">
        <v>RC</v>
      </c>
      <c r="N4151" t="str">
        <v>Champagne</v>
      </c>
      <c r="O4151" t="str">
        <v>Telmont</v>
      </c>
      <c r="P4151" t="str">
        <v>TEL</v>
      </c>
      <c r="Q4151" t="str">
        <v>Champagne Telmont Reserve Brut</v>
      </c>
      <c r="R4151" t="str">
        <v>750ml</v>
      </c>
      <c r="S4151">
        <v>6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</row>
    <row r="4152" spans="11:30" x14ac:dyDescent="0.3">
      <c r="K4152" s="287">
        <v>12</v>
      </c>
      <c r="L4152" t="str">
        <v>71-WISPA-15000297</v>
      </c>
      <c r="M4152" t="str">
        <v>RC</v>
      </c>
      <c r="N4152" t="str">
        <v>Champagne</v>
      </c>
      <c r="O4152" t="str">
        <v>Telmont</v>
      </c>
      <c r="P4152" t="str">
        <v>TEL</v>
      </c>
      <c r="Q4152" t="str">
        <v>Champagne Telmont Reserve Brut 1.5L</v>
      </c>
      <c r="R4152" t="str">
        <v>1500ml</v>
      </c>
      <c r="S4152">
        <v>3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</row>
    <row r="4153" spans="11:30" x14ac:dyDescent="0.3">
      <c r="K4153" s="287">
        <v>12</v>
      </c>
      <c r="L4153" t="str">
        <v>71-WISPA-30000556</v>
      </c>
      <c r="M4153" t="str">
        <v>RC</v>
      </c>
      <c r="N4153" t="str">
        <v>Champagne</v>
      </c>
      <c r="O4153" t="str">
        <v>Telmont</v>
      </c>
      <c r="P4153" t="str">
        <v>TEL</v>
      </c>
      <c r="Q4153" t="str">
        <v>Champagne Telmont Reserve Brut 3L</v>
      </c>
      <c r="R4153" t="str">
        <v>3000ml</v>
      </c>
      <c r="S4153">
        <v>1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</row>
    <row r="4154" spans="11:30" x14ac:dyDescent="0.3">
      <c r="K4154" s="287">
        <v>12</v>
      </c>
      <c r="L4154" t="str">
        <v>71-WISPA-60000570</v>
      </c>
      <c r="M4154" t="str">
        <v>RC</v>
      </c>
      <c r="N4154" t="str">
        <v>Champagne</v>
      </c>
      <c r="O4154" t="str">
        <v>Telmont</v>
      </c>
      <c r="P4154" t="str">
        <v>TEL</v>
      </c>
      <c r="Q4154" t="str">
        <v>Champagne Telmont Reserve Brut 6L</v>
      </c>
      <c r="R4154" t="str">
        <v>6000ml</v>
      </c>
      <c r="S4154">
        <v>1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</row>
    <row r="4155" spans="11:30" x14ac:dyDescent="0.3">
      <c r="K4155" s="287">
        <v>12</v>
      </c>
      <c r="L4155" t="str">
        <v>35-SPLIQ-07003779</v>
      </c>
      <c r="M4155" t="str">
        <v>Campari</v>
      </c>
      <c r="N4155" t="str">
        <v>Liqueur</v>
      </c>
      <c r="O4155" t="str">
        <v>Grand Marnier</v>
      </c>
      <c r="P4155" t="str">
        <v>GMN</v>
      </c>
      <c r="Q4155" t="str">
        <v>Grand Marnier Liqueur</v>
      </c>
      <c r="R4155" t="str">
        <v>700ml</v>
      </c>
      <c r="S4155">
        <v>12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</row>
    <row r="4156" spans="11:30" x14ac:dyDescent="0.3">
      <c r="K4156" s="287">
        <v>12</v>
      </c>
      <c r="L4156" t="str">
        <v>99-SL001-07000012</v>
      </c>
      <c r="M4156" t="str">
        <v>Branca</v>
      </c>
      <c r="N4156" t="str">
        <v>Bitter</v>
      </c>
      <c r="O4156" t="str">
        <v>Fernet</v>
      </c>
      <c r="P4156" t="str">
        <v>BRC</v>
      </c>
      <c r="Q4156" t="str">
        <v>Fernet Branca Bitters 700ml</v>
      </c>
      <c r="R4156" t="str">
        <v>700ml</v>
      </c>
      <c r="S4156">
        <v>6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</row>
    <row r="4157" spans="11:30" x14ac:dyDescent="0.3">
      <c r="K4157" s="287">
        <v>12</v>
      </c>
      <c r="L4157" t="str">
        <v>77-SPLIQ-07502863</v>
      </c>
      <c r="M4157" t="str">
        <v>Branca</v>
      </c>
      <c r="N4157" t="str">
        <v>Liqueur</v>
      </c>
      <c r="O4157" t="str">
        <v>Fernet</v>
      </c>
      <c r="P4157" t="str">
        <v>BRC</v>
      </c>
      <c r="Q4157" t="str">
        <v>Branca Fernet Liqueur 750 ML.</v>
      </c>
      <c r="R4157" t="str">
        <v>750ml</v>
      </c>
      <c r="S4157">
        <v>6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</row>
    <row r="4158" spans="11:30" x14ac:dyDescent="0.3">
      <c r="K4158" s="287">
        <v>12</v>
      </c>
      <c r="L4158" t="str">
        <v>77-SPLIQ-10002849</v>
      </c>
      <c r="M4158" t="str">
        <v>Branca</v>
      </c>
      <c r="N4158" t="str">
        <v>Liqueur</v>
      </c>
      <c r="O4158" t="str">
        <v>Fernet</v>
      </c>
      <c r="P4158" t="str">
        <v>BRC</v>
      </c>
      <c r="Q4158" t="str">
        <v>Branca Fernet Liqueur</v>
      </c>
      <c r="R4158" t="str">
        <v>1000ml</v>
      </c>
      <c r="S4158">
        <v>6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</row>
    <row r="4159" spans="11:30" x14ac:dyDescent="0.3">
      <c r="K4159" s="287">
        <v>12</v>
      </c>
      <c r="L4159" t="str">
        <v>77-SPVER-10002072</v>
      </c>
      <c r="M4159" t="str">
        <v>Branca</v>
      </c>
      <c r="N4159" t="str">
        <v>Vermouth</v>
      </c>
      <c r="O4159" t="str">
        <v>CARPANO</v>
      </c>
      <c r="P4159" t="str">
        <v>BRC</v>
      </c>
      <c r="Q4159" t="str">
        <v>Carpano Classico Vermouth</v>
      </c>
      <c r="R4159" t="str">
        <v>1000ml</v>
      </c>
      <c r="S4159">
        <v>6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</row>
    <row r="4160" spans="11:30" x14ac:dyDescent="0.3">
      <c r="K4160" s="287">
        <v>12</v>
      </c>
      <c r="L4160" t="str">
        <v>77-SPVER-10002157</v>
      </c>
      <c r="M4160" t="str">
        <v>Branca</v>
      </c>
      <c r="N4160" t="str">
        <v>Vermouth</v>
      </c>
      <c r="O4160" t="str">
        <v>CARPANO</v>
      </c>
      <c r="P4160" t="str">
        <v>BRC</v>
      </c>
      <c r="Q4160" t="str">
        <v>Carpano Bianco Vermouth</v>
      </c>
      <c r="R4160" t="str">
        <v>1000ml</v>
      </c>
      <c r="S4160">
        <v>6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</row>
    <row r="4161" spans="11:30" x14ac:dyDescent="0.3">
      <c r="K4161" s="287">
        <v>12</v>
      </c>
      <c r="L4161" t="str">
        <v>77-SPVER-10003420</v>
      </c>
      <c r="M4161" t="str">
        <v>Branca</v>
      </c>
      <c r="N4161" t="str">
        <v>Vermouth</v>
      </c>
      <c r="O4161" t="str">
        <v>CARPANO</v>
      </c>
      <c r="P4161" t="str">
        <v>BRC</v>
      </c>
      <c r="Q4161" t="str">
        <v>Carpano Antica Formula Vermnouth</v>
      </c>
      <c r="R4161" t="str">
        <v>1000ml</v>
      </c>
      <c r="S4161">
        <v>6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</row>
    <row r="4162" spans="11:30" x14ac:dyDescent="0.3">
      <c r="K4162" s="287">
        <v>12</v>
      </c>
      <c r="L4162" t="str">
        <v>77-SPVER-10006704</v>
      </c>
      <c r="M4162" t="str">
        <v>Branca</v>
      </c>
      <c r="N4162" t="str">
        <v>Vermouth</v>
      </c>
      <c r="O4162" t="str">
        <v>CARPANO</v>
      </c>
      <c r="P4162" t="str">
        <v>BRC</v>
      </c>
      <c r="Q4162" t="str">
        <v>Carpano Dry Vermouth</v>
      </c>
      <c r="R4162" t="str">
        <v>1000ml</v>
      </c>
      <c r="S4162">
        <v>6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</row>
    <row r="4163" spans="11:30" x14ac:dyDescent="0.3">
      <c r="K4163" s="287">
        <v>12</v>
      </c>
      <c r="L4163" t="str">
        <v>77-SPVER-10001884</v>
      </c>
      <c r="M4163" t="str">
        <v>Branca</v>
      </c>
      <c r="N4163" t="str">
        <v>Vermouth</v>
      </c>
      <c r="O4163" t="str">
        <v>Branca</v>
      </c>
      <c r="P4163" t="str">
        <v>BRC</v>
      </c>
      <c r="Q4163" t="str">
        <v>Carpano Punt E Mes</v>
      </c>
      <c r="R4163" t="str">
        <v>1000ml</v>
      </c>
      <c r="S4163">
        <v>6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</row>
    <row r="4164" spans="11:30" x14ac:dyDescent="0.3">
      <c r="K4164" s="287">
        <v>12</v>
      </c>
      <c r="L4164" t="str">
        <v>35-SPLIQ-07009887</v>
      </c>
      <c r="M4164" t="str">
        <v>Campari</v>
      </c>
      <c r="N4164" t="str">
        <v>Liqueur</v>
      </c>
      <c r="O4164" t="str">
        <v>Grand Marnier</v>
      </c>
      <c r="P4164" t="str">
        <v>GMN</v>
      </c>
      <c r="Q4164" t="str">
        <v>Grand Marnier Cuvee Du Centenaire Liqueur</v>
      </c>
      <c r="R4164" t="str">
        <v>700ml</v>
      </c>
      <c r="S4164">
        <v>6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</row>
    <row r="4165" spans="11:30" x14ac:dyDescent="0.3">
      <c r="K4165" s="287">
        <v>12</v>
      </c>
      <c r="L4165" t="str">
        <v>67-SPVOD-07007453</v>
      </c>
      <c r="M4165" t="str">
        <v>Independent</v>
      </c>
      <c r="N4165" t="str">
        <v>Vodka</v>
      </c>
      <c r="O4165" t="str">
        <v>Lady Trieu</v>
      </c>
      <c r="P4165" t="str">
        <v>LDT</v>
      </c>
      <c r="Q4165" t="str">
        <v>Nhau Vietnamese Rice Vodka</v>
      </c>
      <c r="R4165" t="str">
        <v>700ml</v>
      </c>
      <c r="S4165">
        <v>6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</row>
    <row r="4166" spans="11:30" x14ac:dyDescent="0.3">
      <c r="K4166" s="287">
        <v>12</v>
      </c>
      <c r="L4166" t="str">
        <v>01-SPVOD-07000328</v>
      </c>
      <c r="M4166" t="str">
        <v>Lucas Bols</v>
      </c>
      <c r="N4166" t="str">
        <v>Vodka</v>
      </c>
      <c r="O4166" t="str">
        <v>Bols Vodka</v>
      </c>
      <c r="P4166" t="str">
        <v>BLV</v>
      </c>
      <c r="Q4166" t="str">
        <v>Bols Vodka 700 ml</v>
      </c>
      <c r="R4166" t="str">
        <v>700ml</v>
      </c>
      <c r="S4166">
        <v>12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</row>
    <row r="4167" spans="11:30" x14ac:dyDescent="0.3">
      <c r="K4167" s="287">
        <v>12</v>
      </c>
      <c r="L4167" t="str">
        <v>01-SPVOD-10000311</v>
      </c>
      <c r="M4167" t="str">
        <v>Lucas Bols</v>
      </c>
      <c r="N4167" t="str">
        <v>Vodka</v>
      </c>
      <c r="O4167" t="str">
        <v>Bols Vodka</v>
      </c>
      <c r="P4167" t="str">
        <v>BLV</v>
      </c>
      <c r="Q4167" t="str">
        <v>Bols Vodka 1L</v>
      </c>
      <c r="R4167" t="str">
        <v>1000ml</v>
      </c>
      <c r="S4167">
        <v>6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</row>
    <row r="4168" spans="11:30" x14ac:dyDescent="0.3">
      <c r="K4168" s="287">
        <v>12</v>
      </c>
      <c r="L4168" t="str">
        <v>04-23MDC-07000151</v>
      </c>
      <c r="M4168" t="str">
        <v>Edrington</v>
      </c>
      <c r="N4168" t="str">
        <v>Whisky</v>
      </c>
      <c r="O4168" t="str">
        <v>The Macallan</v>
      </c>
      <c r="P4168" t="str">
        <v>MAC</v>
      </c>
      <c r="Q4168" t="str">
        <v>The Macallan M Scotch Whisky (2023)</v>
      </c>
      <c r="R4168" t="str">
        <v>700ml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</row>
    <row r="4169" spans="11:30" x14ac:dyDescent="0.3">
      <c r="K4169" s="287">
        <v>12</v>
      </c>
      <c r="L4169" t="str">
        <v>04-SPWHI-07001872</v>
      </c>
      <c r="M4169" t="str">
        <v>Edrington</v>
      </c>
      <c r="N4169" t="str">
        <v>Whisky</v>
      </c>
      <c r="O4169" t="str">
        <v>The Macallan</v>
      </c>
      <c r="P4169" t="str">
        <v>MAC</v>
      </c>
      <c r="Q4169" t="str">
        <v>The Macallan Classic Cut 2022 Whisky</v>
      </c>
      <c r="R4169" t="str">
        <v>700ml</v>
      </c>
      <c r="S4169">
        <v>12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</row>
    <row r="4170" spans="11:30" x14ac:dyDescent="0.3">
      <c r="K4170" s="287">
        <v>12</v>
      </c>
      <c r="L4170" t="str">
        <v>04-SPWHI-07002668</v>
      </c>
      <c r="M4170" t="str">
        <v>Edrington</v>
      </c>
      <c r="N4170" t="str">
        <v>Whisky</v>
      </c>
      <c r="O4170" t="str">
        <v>The Macallan</v>
      </c>
      <c r="P4170" t="str">
        <v>MAC</v>
      </c>
      <c r="Q4170" t="str">
        <v>The Macallan Edition NO 1 Whisky</v>
      </c>
      <c r="R4170" t="str">
        <v>700ml</v>
      </c>
      <c r="S4170">
        <v>1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</row>
    <row r="4171" spans="11:30" x14ac:dyDescent="0.3">
      <c r="K4171" s="287">
        <v>12</v>
      </c>
      <c r="L4171" t="str">
        <v>04-SPWHI-07002910</v>
      </c>
      <c r="M4171" t="str">
        <v>Edrington</v>
      </c>
      <c r="N4171" t="str">
        <v>Whisky</v>
      </c>
      <c r="O4171" t="str">
        <v>The Macallan</v>
      </c>
      <c r="P4171" t="str">
        <v>MAC</v>
      </c>
      <c r="Q4171" t="str">
        <v>The Macallan Edition NO 2 Whisky</v>
      </c>
      <c r="R4171" t="str">
        <v>700ml</v>
      </c>
      <c r="S4171">
        <v>1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</row>
    <row r="4172" spans="11:30" x14ac:dyDescent="0.3">
      <c r="K4172" s="287">
        <v>12</v>
      </c>
      <c r="L4172" t="str">
        <v>04-SPWHI-07004105</v>
      </c>
      <c r="M4172" t="str">
        <v>Edrington</v>
      </c>
      <c r="N4172" t="str">
        <v>Whisky</v>
      </c>
      <c r="O4172" t="str">
        <v>The Macallan</v>
      </c>
      <c r="P4172" t="str">
        <v>MAC</v>
      </c>
      <c r="Q4172" t="str">
        <v>The Macallan Edition NO 3 Whisky</v>
      </c>
      <c r="R4172" t="str">
        <v>700ml</v>
      </c>
      <c r="S4172">
        <v>12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</row>
    <row r="4173" spans="11:30" x14ac:dyDescent="0.3">
      <c r="K4173" s="287">
        <v>12</v>
      </c>
      <c r="L4173" t="str">
        <v>04-SPWHI-07005591</v>
      </c>
      <c r="M4173" t="str">
        <v>Edrington</v>
      </c>
      <c r="N4173" t="str">
        <v>Whisky</v>
      </c>
      <c r="O4173" t="str">
        <v>The Macallan</v>
      </c>
      <c r="P4173" t="str">
        <v>MAC</v>
      </c>
      <c r="Q4173" t="str">
        <v>The Macallan Edition NO 4 Whisky</v>
      </c>
      <c r="R4173" t="str">
        <v>700ml</v>
      </c>
      <c r="S4173">
        <v>12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</row>
    <row r="4174" spans="11:30" x14ac:dyDescent="0.3">
      <c r="K4174" s="287">
        <v>12</v>
      </c>
      <c r="L4174" t="str">
        <v>04-SPWHI-07007126</v>
      </c>
      <c r="M4174" t="str">
        <v>Edrington</v>
      </c>
      <c r="N4174" t="str">
        <v>Whisky</v>
      </c>
      <c r="O4174" t="str">
        <v>The Macallan</v>
      </c>
      <c r="P4174" t="str">
        <v>MAC</v>
      </c>
      <c r="Q4174" t="str">
        <v>The Macallan 18 Years Old</v>
      </c>
      <c r="R4174" t="str">
        <v>700ml</v>
      </c>
      <c r="S4174">
        <v>6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</row>
    <row r="4175" spans="11:30" x14ac:dyDescent="0.3">
      <c r="K4175" s="287">
        <v>12</v>
      </c>
      <c r="L4175" t="str">
        <v>04-SPWHI-07008059</v>
      </c>
      <c r="M4175" t="str">
        <v>Edrington</v>
      </c>
      <c r="N4175" t="str">
        <v>Whisky</v>
      </c>
      <c r="O4175" t="str">
        <v>The Macallan</v>
      </c>
      <c r="P4175" t="str">
        <v>MAC</v>
      </c>
      <c r="Q4175" t="str">
        <v>The Macallan Edition NO.5 Whisky</v>
      </c>
      <c r="R4175" t="str">
        <v>700ml</v>
      </c>
      <c r="S4175">
        <v>12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</row>
    <row r="4176" spans="11:30" x14ac:dyDescent="0.3">
      <c r="K4176" s="287">
        <v>12</v>
      </c>
      <c r="L4176" t="str">
        <v>04-SPWHI-07009285</v>
      </c>
      <c r="M4176" t="str">
        <v>Edrington</v>
      </c>
      <c r="N4176" t="str">
        <v>Whisky</v>
      </c>
      <c r="O4176" t="str">
        <v>The Macallan</v>
      </c>
      <c r="P4176" t="str">
        <v>MAC</v>
      </c>
      <c r="Q4176" t="str">
        <v>The Macallan Edition NO 6 Whisky</v>
      </c>
      <c r="R4176" t="str">
        <v>700ml</v>
      </c>
      <c r="S4176">
        <v>12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</row>
    <row r="4177" spans="11:30" x14ac:dyDescent="0.3">
      <c r="K4177" s="287">
        <v>12</v>
      </c>
      <c r="L4177" t="str">
        <v>04-SPWHI-4200GSET</v>
      </c>
      <c r="M4177" t="str">
        <v>Edrington</v>
      </c>
      <c r="N4177" t="str">
        <v>Whisky</v>
      </c>
      <c r="O4177" t="str">
        <v>The Macallan</v>
      </c>
      <c r="P4177" t="str">
        <v>MAC</v>
      </c>
      <c r="Q4177" t="str">
        <v>The Macallan Edition Gift Set</v>
      </c>
      <c r="R4177" t="str">
        <v>4200ml</v>
      </c>
      <c r="S4177">
        <v>1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</row>
    <row r="4178" spans="11:30" x14ac:dyDescent="0.3">
      <c r="K4178" s="287">
        <v>12</v>
      </c>
      <c r="L4178" t="str">
        <v>06-SPWHI-07004082</v>
      </c>
      <c r="M4178" t="str">
        <v>Edrington</v>
      </c>
      <c r="N4178" t="str">
        <v>Whisky</v>
      </c>
      <c r="O4178" t="str">
        <v>Naked</v>
      </c>
      <c r="P4178" t="str">
        <v>NAK</v>
      </c>
      <c r="Q4178" t="str">
        <v>Naked Grouse Blended Malt Scotch Whisky</v>
      </c>
      <c r="R4178" t="str">
        <v>700ml</v>
      </c>
      <c r="S4178">
        <v>6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</row>
    <row r="4179" spans="11:30" x14ac:dyDescent="0.3">
      <c r="K4179" s="287">
        <v>12</v>
      </c>
      <c r="L4179" t="str">
        <v>13-SPGIN-07007377</v>
      </c>
      <c r="M4179" t="str">
        <v>Edrington</v>
      </c>
      <c r="N4179" t="str">
        <v>Gin</v>
      </c>
      <c r="O4179" t="str">
        <v>NO.3</v>
      </c>
      <c r="P4179" t="str">
        <v>NO3</v>
      </c>
      <c r="Q4179" t="str">
        <v>No.3 London Dry Organic Gin</v>
      </c>
      <c r="R4179" t="str">
        <v>700ml</v>
      </c>
      <c r="S4179">
        <v>6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</row>
    <row r="4180" spans="11:30" x14ac:dyDescent="0.3">
      <c r="K4180" s="287">
        <v>12</v>
      </c>
      <c r="L4180" t="str">
        <v>15-SPLIQ-07000154</v>
      </c>
      <c r="M4180" t="str">
        <v>Licor 43</v>
      </c>
      <c r="N4180" t="str">
        <v>Liqueur</v>
      </c>
      <c r="O4180" t="str">
        <v>Licor 43</v>
      </c>
      <c r="P4180" t="str">
        <v>LIC</v>
      </c>
      <c r="Q4180" t="str">
        <v>Licor 43</v>
      </c>
      <c r="R4180" t="str">
        <v>700ml</v>
      </c>
      <c r="S4180">
        <v>6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</row>
    <row r="4181" spans="11:30" x14ac:dyDescent="0.3">
      <c r="K4181" s="287">
        <v>12</v>
      </c>
      <c r="L4181" t="str">
        <v>18-SPGIN-05000467</v>
      </c>
      <c r="M4181" t="str">
        <v>Ferdinand'S</v>
      </c>
      <c r="N4181" t="str">
        <v>Gin</v>
      </c>
      <c r="O4181" t="str">
        <v>Ferdinand's</v>
      </c>
      <c r="P4181" t="str">
        <v>FER</v>
      </c>
      <c r="Q4181" t="str">
        <v>Ferdinand'S Saar Dry Gin</v>
      </c>
      <c r="R4181" t="str">
        <v>500ml</v>
      </c>
      <c r="S4181">
        <v>6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</row>
    <row r="4182" spans="11:30" x14ac:dyDescent="0.3">
      <c r="K4182" s="287">
        <v>12</v>
      </c>
      <c r="L4182" t="str">
        <v>20-06TEQ-07001315</v>
      </c>
      <c r="M4182" t="str">
        <v>Proximo</v>
      </c>
      <c r="N4182" t="str">
        <v>Tequila</v>
      </c>
      <c r="O4182" t="str">
        <v>Jose Cuervo</v>
      </c>
      <c r="P4182" t="str">
        <v>JOC</v>
      </c>
      <c r="Q4182" t="str">
        <v>Jose Cuervo Especial Silver Tequila 35%</v>
      </c>
      <c r="R4182" t="str">
        <v>700ml</v>
      </c>
      <c r="S4182">
        <v>6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</row>
    <row r="4183" spans="11:30" x14ac:dyDescent="0.3">
      <c r="K4183" s="287">
        <v>12</v>
      </c>
      <c r="L4183" t="str">
        <v>20-06TEQ-07002302</v>
      </c>
      <c r="M4183" t="str">
        <v>Proximo</v>
      </c>
      <c r="N4183" t="str">
        <v>Tequila</v>
      </c>
      <c r="O4183" t="str">
        <v>Jose Cuervo</v>
      </c>
      <c r="P4183" t="str">
        <v>JOC</v>
      </c>
      <c r="Q4183" t="str">
        <v>Jose Cuervo Especial Silver Tequila</v>
      </c>
      <c r="R4183" t="str">
        <v>700ml</v>
      </c>
      <c r="S4183">
        <v>6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</row>
    <row r="4184" spans="11:30" x14ac:dyDescent="0.3">
      <c r="K4184" s="287">
        <v>12</v>
      </c>
      <c r="L4184" t="str">
        <v>20-23SIL-07502322</v>
      </c>
      <c r="M4184" t="str">
        <v>Proximo</v>
      </c>
      <c r="N4184" t="str">
        <v>Tequila</v>
      </c>
      <c r="O4184" t="str">
        <v>Jose Cuervo</v>
      </c>
      <c r="P4184" t="str">
        <v>JOC</v>
      </c>
      <c r="Q4184" t="str">
        <v>Jose Cuervo Especial Silver Tequila Limited 2023</v>
      </c>
      <c r="R4184" t="str">
        <v>750ml</v>
      </c>
      <c r="S4184">
        <v>12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</row>
    <row r="4185" spans="11:30" x14ac:dyDescent="0.3">
      <c r="K4185" s="287">
        <v>12</v>
      </c>
      <c r="L4185" t="str">
        <v>20-SPTEQ-10001346</v>
      </c>
      <c r="M4185" t="str">
        <v>Proximo</v>
      </c>
      <c r="N4185" t="str">
        <v>Tequila</v>
      </c>
      <c r="O4185" t="str">
        <v>Jose Cuervo</v>
      </c>
      <c r="P4185" t="str">
        <v>JOC</v>
      </c>
      <c r="Q4185" t="str">
        <v>Jose Cuervo Especial Reposado Tequila 1L</v>
      </c>
      <c r="R4185" t="str">
        <v>1000ml</v>
      </c>
      <c r="S4185">
        <v>12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</row>
    <row r="4186" spans="11:30" x14ac:dyDescent="0.3">
      <c r="K4186" s="287">
        <v>12</v>
      </c>
      <c r="L4186" t="str">
        <v>20-SPTEQ-03752302</v>
      </c>
      <c r="M4186" t="str">
        <v>Proximo</v>
      </c>
      <c r="N4186" t="str">
        <v>Tequila</v>
      </c>
      <c r="O4186" t="str">
        <v>Jose Cuervo</v>
      </c>
      <c r="P4186" t="str">
        <v>JOC</v>
      </c>
      <c r="Q4186" t="str">
        <v>Jose Cuervo Especial Silver Tequila</v>
      </c>
      <c r="R4186" t="str">
        <v>375ml</v>
      </c>
      <c r="S4186">
        <v>12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</row>
    <row r="4187" spans="11:30" x14ac:dyDescent="0.3">
      <c r="K4187" s="287">
        <v>12</v>
      </c>
      <c r="L4187" t="str">
        <v>20-SPTEQ-10001353</v>
      </c>
      <c r="M4187" t="str">
        <v>Proximo</v>
      </c>
      <c r="N4187" t="str">
        <v>Tequila</v>
      </c>
      <c r="O4187" t="str">
        <v>Jose Cuervo</v>
      </c>
      <c r="P4187" t="str">
        <v>JOC</v>
      </c>
      <c r="Q4187" t="str">
        <v>Jose Cuervo Especial Silver Tequila 1L</v>
      </c>
      <c r="R4187" t="str">
        <v>1000ml</v>
      </c>
      <c r="S4187">
        <v>12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</row>
    <row r="4188" spans="11:30" x14ac:dyDescent="0.3">
      <c r="K4188" s="287">
        <v>12</v>
      </c>
      <c r="L4188" t="str">
        <v>20-SPTEQ-07001308</v>
      </c>
      <c r="M4188" t="str">
        <v>Proximo</v>
      </c>
      <c r="N4188" t="str">
        <v>Tequila</v>
      </c>
      <c r="O4188" t="str">
        <v>Jose Cuervo</v>
      </c>
      <c r="P4188" t="str">
        <v>JOC</v>
      </c>
      <c r="Q4188" t="str">
        <v>Jose Cuervo Especial Reposado Tequila 35%</v>
      </c>
      <c r="R4188" t="str">
        <v>700ml</v>
      </c>
      <c r="S4188">
        <v>12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</row>
    <row r="4189" spans="11:30" x14ac:dyDescent="0.3">
      <c r="K4189" s="287">
        <v>12</v>
      </c>
      <c r="L4189" t="str">
        <v>20-SPTEQ-07001315</v>
      </c>
      <c r="M4189" t="str">
        <v>Proximo</v>
      </c>
      <c r="N4189" t="str">
        <v>Tequila</v>
      </c>
      <c r="O4189" t="str">
        <v>Jose Cuervo</v>
      </c>
      <c r="P4189" t="str">
        <v>JOC</v>
      </c>
      <c r="Q4189" t="str">
        <v>Jose Cuervo Especial Silver Tequila 35%</v>
      </c>
      <c r="R4189" t="str">
        <v>700ml</v>
      </c>
      <c r="S4189">
        <v>12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</row>
    <row r="4190" spans="11:30" x14ac:dyDescent="0.3">
      <c r="K4190" s="287">
        <v>12</v>
      </c>
      <c r="L4190" t="str">
        <v>20-SPTEQ-07002138</v>
      </c>
      <c r="M4190" t="str">
        <v>Proximo</v>
      </c>
      <c r="N4190" t="str">
        <v>Tequila</v>
      </c>
      <c r="O4190" t="str">
        <v>Jose Cuervo</v>
      </c>
      <c r="P4190" t="str">
        <v>JOC</v>
      </c>
      <c r="Q4190" t="str">
        <v>Jose Cuervo Especial Reposado Tequila</v>
      </c>
      <c r="R4190" t="str">
        <v>700ml</v>
      </c>
      <c r="S4190">
        <v>6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</row>
    <row r="4191" spans="11:30" x14ac:dyDescent="0.3">
      <c r="K4191" s="287">
        <v>12</v>
      </c>
      <c r="L4191" t="str">
        <v>20-SPTEQ-07007282</v>
      </c>
      <c r="M4191" t="str">
        <v>Proximo</v>
      </c>
      <c r="N4191" t="str">
        <v>Tequila</v>
      </c>
      <c r="O4191" t="str">
        <v>Jose Cuervo</v>
      </c>
      <c r="P4191" t="str">
        <v>JOC</v>
      </c>
      <c r="Q4191" t="str">
        <v>Jose Cuervo Tradicional Blanco Tequila 40%</v>
      </c>
      <c r="R4191" t="str">
        <v>700ml</v>
      </c>
      <c r="S4191">
        <v>6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</row>
    <row r="4192" spans="11:30" x14ac:dyDescent="0.3">
      <c r="K4192" s="287">
        <v>12</v>
      </c>
      <c r="L4192" t="str">
        <v>20-SPTEQ-07007299</v>
      </c>
      <c r="M4192" t="str">
        <v>Proximo</v>
      </c>
      <c r="N4192" t="str">
        <v>Tequila</v>
      </c>
      <c r="O4192" t="str">
        <v>Jose Cuervo</v>
      </c>
      <c r="P4192" t="str">
        <v>JOC</v>
      </c>
      <c r="Q4192" t="str">
        <v>Jose Cuervo Tradicional Reposado Tequila 40%</v>
      </c>
      <c r="R4192" t="str">
        <v>700ml</v>
      </c>
      <c r="S4192">
        <v>6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</row>
    <row r="4193" spans="11:30" x14ac:dyDescent="0.3">
      <c r="K4193" s="287">
        <v>12</v>
      </c>
      <c r="L4193" t="str">
        <v>23-SPPAC-07000114</v>
      </c>
      <c r="M4193" t="str">
        <v>Proximo</v>
      </c>
      <c r="N4193" t="str">
        <v>Whisky</v>
      </c>
      <c r="O4193" t="str">
        <v>Bushmills</v>
      </c>
      <c r="P4193" t="str">
        <v>BUM</v>
      </c>
      <c r="Q4193" t="str">
        <v>Bushmills Black Bush Gift Pack</v>
      </c>
      <c r="R4193" t="str">
        <v>700ml</v>
      </c>
      <c r="S4193">
        <v>3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</row>
    <row r="4194" spans="11:30" x14ac:dyDescent="0.3">
      <c r="K4194" s="287">
        <v>12</v>
      </c>
      <c r="L4194" t="str">
        <v>23-SPWHI-10001085</v>
      </c>
      <c r="M4194" t="str">
        <v>Proximo</v>
      </c>
      <c r="N4194" t="str">
        <v>Whisky</v>
      </c>
      <c r="O4194" t="str">
        <v>Bushmills</v>
      </c>
      <c r="P4194" t="str">
        <v>BUM</v>
      </c>
      <c r="Q4194" t="str">
        <v>Bushmills Irish Whiskey 1L</v>
      </c>
      <c r="R4194" t="str">
        <v>1000ml</v>
      </c>
      <c r="S4194">
        <v>6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</row>
    <row r="4195" spans="11:30" x14ac:dyDescent="0.3">
      <c r="K4195" s="287">
        <v>12</v>
      </c>
      <c r="L4195" t="str">
        <v>23-SPWHI-10000070</v>
      </c>
      <c r="M4195" t="str">
        <v>Proximo</v>
      </c>
      <c r="N4195" t="str">
        <v>Whisky</v>
      </c>
      <c r="O4195" t="str">
        <v>Bushmills</v>
      </c>
      <c r="P4195" t="str">
        <v>BUM</v>
      </c>
      <c r="Q4195" t="str">
        <v>Bushmills Black Bush Irish Whiskey 1L</v>
      </c>
      <c r="R4195" t="str">
        <v>1000ml</v>
      </c>
      <c r="S4195">
        <v>6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</row>
    <row r="4196" spans="11:30" x14ac:dyDescent="0.3">
      <c r="K4196" s="287">
        <v>12</v>
      </c>
      <c r="L4196" t="str">
        <v>24-06BRA-07005366</v>
      </c>
      <c r="M4196" t="str">
        <v>Remy Cointreau</v>
      </c>
      <c r="N4196" t="str">
        <v>Cognac</v>
      </c>
      <c r="O4196" t="str">
        <v>Remy</v>
      </c>
      <c r="P4196" t="str">
        <v>RMM</v>
      </c>
      <c r="Q4196" t="str">
        <v>Remy Martin 1738 Cognac</v>
      </c>
      <c r="R4196" t="str">
        <v>700ml</v>
      </c>
      <c r="S4196">
        <v>6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</row>
    <row r="4197" spans="11:30" x14ac:dyDescent="0.3">
      <c r="K4197" s="287">
        <v>12</v>
      </c>
      <c r="L4197" t="str">
        <v>24-12CNY-07002784</v>
      </c>
      <c r="M4197" t="str">
        <v>Remy Cointreau</v>
      </c>
      <c r="N4197" t="str">
        <v>Cognac</v>
      </c>
      <c r="O4197" t="str">
        <v>Remy</v>
      </c>
      <c r="P4197" t="str">
        <v>RMM</v>
      </c>
      <c r="Q4197" t="str">
        <v>Remy Martin Vsop (CNY24)</v>
      </c>
      <c r="R4197" t="str">
        <v>700ml</v>
      </c>
      <c r="S4197">
        <v>12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</row>
    <row r="4198" spans="11:30" x14ac:dyDescent="0.3">
      <c r="K4198" s="287">
        <v>12</v>
      </c>
      <c r="L4198" t="str">
        <v>24-23CNY-07002159</v>
      </c>
      <c r="M4198" t="str">
        <v>Remy Cointreau</v>
      </c>
      <c r="N4198" t="str">
        <v>Cognac</v>
      </c>
      <c r="O4198" t="str">
        <v>Remy</v>
      </c>
      <c r="P4198" t="str">
        <v>RMM</v>
      </c>
      <c r="Q4198" t="str">
        <v>Remy Martin XO Cognac (CNY23)</v>
      </c>
      <c r="R4198" t="str">
        <v>700ml</v>
      </c>
      <c r="S4198">
        <v>6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</row>
    <row r="4199" spans="11:30" x14ac:dyDescent="0.3">
      <c r="K4199" s="287">
        <v>12</v>
      </c>
      <c r="L4199" t="str">
        <v>24-23EOY-07002067</v>
      </c>
      <c r="M4199" t="str">
        <v>Remy Cointreau</v>
      </c>
      <c r="N4199" t="str">
        <v>Cognac</v>
      </c>
      <c r="O4199" t="str">
        <v>Remy</v>
      </c>
      <c r="P4199" t="str">
        <v>RMM</v>
      </c>
      <c r="Q4199" t="str">
        <v>Remy Martin Vsop (EOY23)</v>
      </c>
      <c r="R4199" t="str">
        <v>700ml</v>
      </c>
      <c r="S4199">
        <v>6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</row>
    <row r="4200" spans="11:30" x14ac:dyDescent="0.3">
      <c r="K4200" s="287">
        <v>12</v>
      </c>
      <c r="L4200" t="str">
        <v>24-23EOY-07002081</v>
      </c>
      <c r="M4200" t="str">
        <v>Remy Cointreau</v>
      </c>
      <c r="N4200" t="str">
        <v>Cognac</v>
      </c>
      <c r="O4200" t="str">
        <v>Remy</v>
      </c>
      <c r="P4200" t="str">
        <v>RMM</v>
      </c>
      <c r="Q4200" t="str">
        <v>Remy Martin 1738 (EOY23)</v>
      </c>
      <c r="R4200" t="str">
        <v>700ml</v>
      </c>
      <c r="S4200">
        <v>6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</row>
    <row r="4201" spans="11:30" x14ac:dyDescent="0.3">
      <c r="K4201" s="287">
        <v>12</v>
      </c>
      <c r="L4201" t="str">
        <v>24-23EOY-07002111</v>
      </c>
      <c r="M4201" t="str">
        <v>Remy Cointreau</v>
      </c>
      <c r="N4201" t="str">
        <v>Cognac</v>
      </c>
      <c r="O4201" t="str">
        <v>Remy</v>
      </c>
      <c r="P4201" t="str">
        <v>RMM</v>
      </c>
      <c r="Q4201" t="str">
        <v>Remy Martin XO Cognac (EOY23)</v>
      </c>
      <c r="R4201" t="str">
        <v>700ml</v>
      </c>
      <c r="S4201">
        <v>6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</row>
    <row r="4202" spans="11:30" x14ac:dyDescent="0.3">
      <c r="K4202" s="287">
        <v>12</v>
      </c>
      <c r="L4202" t="str">
        <v>24-24CNY-07002784</v>
      </c>
      <c r="M4202" t="str">
        <v>Remy Cointreau</v>
      </c>
      <c r="N4202" t="str">
        <v>Cognac</v>
      </c>
      <c r="O4202" t="str">
        <v>Remy</v>
      </c>
      <c r="P4202" t="str">
        <v>RMM</v>
      </c>
      <c r="Q4202" t="str">
        <v>Remy Martin Vsop (CNY24)</v>
      </c>
      <c r="R4202" t="str">
        <v>700ml</v>
      </c>
      <c r="S4202">
        <v>6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</row>
    <row r="4203" spans="11:30" x14ac:dyDescent="0.3">
      <c r="K4203" s="287">
        <v>12</v>
      </c>
      <c r="L4203" t="str">
        <v>24-24CNY-07002807</v>
      </c>
      <c r="M4203" t="str">
        <v>Remy Cointreau</v>
      </c>
      <c r="N4203" t="str">
        <v>Cognac</v>
      </c>
      <c r="O4203" t="str">
        <v>Remy</v>
      </c>
      <c r="P4203" t="str">
        <v>RMM</v>
      </c>
      <c r="Q4203" t="str">
        <v>Remy Martin 1738 (CNY24)</v>
      </c>
      <c r="R4203" t="str">
        <v>700ml</v>
      </c>
      <c r="S4203">
        <v>6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</row>
    <row r="4204" spans="11:30" x14ac:dyDescent="0.3">
      <c r="K4204" s="287">
        <v>12</v>
      </c>
      <c r="L4204" t="str">
        <v>24-24CNY-07007094</v>
      </c>
      <c r="M4204" t="str">
        <v>Remy Cointreau</v>
      </c>
      <c r="N4204" t="str">
        <v>Cognac</v>
      </c>
      <c r="O4204" t="str">
        <v>Remy</v>
      </c>
      <c r="P4204" t="str">
        <v>RMM</v>
      </c>
      <c r="Q4204" t="str">
        <v>Remy Martin Xo Cognac (CNY24)</v>
      </c>
      <c r="R4204" t="str">
        <v>700ml</v>
      </c>
      <c r="S4204">
        <v>6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</row>
    <row r="4205" spans="11:30" x14ac:dyDescent="0.3">
      <c r="K4205" s="287">
        <v>12</v>
      </c>
      <c r="L4205" t="str">
        <v>24-26CNY-07000456</v>
      </c>
      <c r="M4205" t="str">
        <v>Remy Cointreau</v>
      </c>
      <c r="N4205" t="str">
        <v>Cognac</v>
      </c>
      <c r="O4205" t="str">
        <v>Remy</v>
      </c>
      <c r="P4205" t="str">
        <v>RMM</v>
      </c>
      <c r="Q4205" t="str">
        <v>Remy Martin Vsop Cognac (CNY26)</v>
      </c>
      <c r="R4205" t="str">
        <v>700ml</v>
      </c>
      <c r="S4205">
        <v>6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</row>
    <row r="4206" spans="11:30" x14ac:dyDescent="0.3">
      <c r="K4206" s="287">
        <v>12</v>
      </c>
      <c r="L4206" t="str">
        <v>24-26CNY-07007094</v>
      </c>
      <c r="M4206" t="str">
        <v>Remy Cointreau</v>
      </c>
      <c r="N4206" t="str">
        <v>Cognac</v>
      </c>
      <c r="O4206" t="str">
        <v>Remy</v>
      </c>
      <c r="P4206" t="str">
        <v>RMM</v>
      </c>
      <c r="Q4206" t="str">
        <v>Remy Martin XO Cognac (CNY26)</v>
      </c>
      <c r="R4206" t="str">
        <v>700ml</v>
      </c>
      <c r="S4206">
        <v>6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</row>
    <row r="4207" spans="11:30" x14ac:dyDescent="0.3">
      <c r="K4207" s="287">
        <v>12</v>
      </c>
      <c r="L4207" t="str">
        <v>24-SPBRA-07000429</v>
      </c>
      <c r="M4207" t="str">
        <v>Remy Cointreau</v>
      </c>
      <c r="N4207" t="str">
        <v>Cognac</v>
      </c>
      <c r="O4207" t="str">
        <v>Remy</v>
      </c>
      <c r="P4207" t="str">
        <v>RMM</v>
      </c>
      <c r="Q4207" t="str">
        <v>Remy Martin Club</v>
      </c>
      <c r="R4207" t="str">
        <v>700ml</v>
      </c>
      <c r="S4207">
        <v>12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</row>
    <row r="4208" spans="11:30" x14ac:dyDescent="0.3">
      <c r="K4208" s="287">
        <v>12</v>
      </c>
      <c r="L4208" t="str">
        <v>24-SPBRA-07001831</v>
      </c>
      <c r="M4208" t="str">
        <v>Remy Cointreau</v>
      </c>
      <c r="N4208" t="str">
        <v>Cognac</v>
      </c>
      <c r="O4208" t="str">
        <v>Remy</v>
      </c>
      <c r="P4208" t="str">
        <v>RMM</v>
      </c>
      <c r="Q4208" t="str">
        <v>Remy Martin 1738 Gift Pack With Shaker</v>
      </c>
      <c r="R4208" t="str">
        <v>700ml</v>
      </c>
      <c r="S4208">
        <v>6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</row>
    <row r="4209" spans="11:30" x14ac:dyDescent="0.3">
      <c r="K4209" s="287">
        <v>12</v>
      </c>
      <c r="L4209" t="str">
        <v>25-06LIQ-03502608</v>
      </c>
      <c r="M4209" t="str">
        <v>Remy Cointreau</v>
      </c>
      <c r="N4209" t="str">
        <v>Liqueur</v>
      </c>
      <c r="O4209" t="str">
        <v>Cointreau</v>
      </c>
      <c r="P4209" t="str">
        <v>COT</v>
      </c>
      <c r="Q4209" t="str">
        <v>Cointreau 350 ml</v>
      </c>
      <c r="R4209" t="str">
        <v>350ml</v>
      </c>
      <c r="S4209">
        <v>6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</row>
    <row r="4210" spans="11:30" x14ac:dyDescent="0.3">
      <c r="K4210" s="287">
        <v>12</v>
      </c>
      <c r="L4210" t="str">
        <v>25-06LIQ-07004200</v>
      </c>
      <c r="M4210" t="str">
        <v>Remy Cointreau</v>
      </c>
      <c r="N4210" t="str">
        <v>Liqueur</v>
      </c>
      <c r="O4210" t="str">
        <v>Cointreau</v>
      </c>
      <c r="P4210" t="str">
        <v>COT</v>
      </c>
      <c r="Q4210" t="str">
        <v>Cointreau L'Unique</v>
      </c>
      <c r="R4210" t="str">
        <v>700ml</v>
      </c>
      <c r="S4210">
        <v>6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</row>
    <row r="4211" spans="11:30" x14ac:dyDescent="0.3">
      <c r="K4211" s="287">
        <v>12</v>
      </c>
      <c r="L4211" t="str">
        <v>25-12LIQ-03502608</v>
      </c>
      <c r="M4211" t="str">
        <v>Remy Cointreau</v>
      </c>
      <c r="N4211" t="str">
        <v>Liqueur</v>
      </c>
      <c r="O4211" t="str">
        <v>Cointreau</v>
      </c>
      <c r="P4211" t="str">
        <v>COT</v>
      </c>
      <c r="Q4211" t="str">
        <v>Cointreau 350 ml</v>
      </c>
      <c r="R4211" t="str">
        <v>350ml</v>
      </c>
      <c r="S4211">
        <v>12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</row>
    <row r="4212" spans="11:30" x14ac:dyDescent="0.3">
      <c r="K4212" s="287">
        <v>12</v>
      </c>
      <c r="L4212" t="str">
        <v>26-06BRA-07002153</v>
      </c>
      <c r="M4212" t="str">
        <v>Remy Cointreau</v>
      </c>
      <c r="N4212" t="str">
        <v>Brandy</v>
      </c>
      <c r="O4212" t="str">
        <v>St Remy</v>
      </c>
      <c r="P4212" t="str">
        <v>ST-RMM</v>
      </c>
      <c r="Q4212" t="str">
        <v>St-Remy Vsop</v>
      </c>
      <c r="R4212" t="str">
        <v>700ml</v>
      </c>
      <c r="S4212">
        <v>6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</row>
    <row r="4213" spans="11:30" x14ac:dyDescent="0.3">
      <c r="K4213" s="287">
        <v>12</v>
      </c>
      <c r="L4213" t="str">
        <v>26-06BRA-07002603</v>
      </c>
      <c r="M4213" t="str">
        <v>Remy Cointreau</v>
      </c>
      <c r="N4213" t="str">
        <v>Brandy</v>
      </c>
      <c r="O4213" t="str">
        <v>St Remy</v>
      </c>
      <c r="P4213" t="str">
        <v>ST-RMM</v>
      </c>
      <c r="Q4213" t="str">
        <v>St-Remy XO</v>
      </c>
      <c r="R4213" t="str">
        <v>700ml</v>
      </c>
      <c r="S4213">
        <v>6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</row>
    <row r="4214" spans="11:30" x14ac:dyDescent="0.3">
      <c r="K4214" s="287">
        <v>12</v>
      </c>
      <c r="L4214" t="str">
        <v>27-23CNY-07002456</v>
      </c>
      <c r="M4214" t="str">
        <v>Remy Cointreau</v>
      </c>
      <c r="N4214" t="str">
        <v>Cognac</v>
      </c>
      <c r="O4214" t="str">
        <v>Louis XIII</v>
      </c>
      <c r="P4214" t="str">
        <v>LOX</v>
      </c>
      <c r="Q4214" t="str">
        <v>Louis XIII Cognac (CNY)</v>
      </c>
      <c r="R4214" t="str">
        <v>700ml</v>
      </c>
      <c r="S4214">
        <v>1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</row>
    <row r="4215" spans="11:30" x14ac:dyDescent="0.3">
      <c r="K4215" s="287">
        <v>12</v>
      </c>
      <c r="L4215" t="str">
        <v>27-24CNY-07002838</v>
      </c>
      <c r="M4215" t="str">
        <v>Remy Cointreau</v>
      </c>
      <c r="N4215" t="str">
        <v>Cognac</v>
      </c>
      <c r="O4215" t="str">
        <v>Louis XIII</v>
      </c>
      <c r="P4215" t="str">
        <v>LOX</v>
      </c>
      <c r="Q4215" t="str">
        <v>Louis XIII Cognac (CNY24)</v>
      </c>
      <c r="R4215" t="str">
        <v>700ml</v>
      </c>
      <c r="S4215">
        <v>1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</row>
    <row r="4216" spans="11:30" x14ac:dyDescent="0.3">
      <c r="K4216" s="287">
        <v>12</v>
      </c>
      <c r="L4216" t="str">
        <v>27-26CNY-07000401</v>
      </c>
      <c r="M4216" t="str">
        <v>Remy Cointreau</v>
      </c>
      <c r="N4216" t="str">
        <v>Cognac</v>
      </c>
      <c r="O4216" t="str">
        <v>Louis XIII</v>
      </c>
      <c r="P4216" t="str">
        <v>LOX</v>
      </c>
      <c r="Q4216" t="str">
        <v>Louis XIII Cognac (CNY26)</v>
      </c>
      <c r="R4216" t="str">
        <v>700ml</v>
      </c>
      <c r="S4216">
        <v>1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</row>
    <row r="4217" spans="11:30" x14ac:dyDescent="0.3">
      <c r="K4217" s="287">
        <v>12</v>
      </c>
      <c r="L4217" t="str">
        <v>27-SPBRA-07001107</v>
      </c>
      <c r="M4217" t="str">
        <v>Remy Cointreau</v>
      </c>
      <c r="N4217" t="str">
        <v>Cognac</v>
      </c>
      <c r="O4217" t="str">
        <v>Louis XIII</v>
      </c>
      <c r="P4217" t="str">
        <v>LOX</v>
      </c>
      <c r="Q4217" t="str">
        <v>Louis XIII Cognac (TC II)</v>
      </c>
      <c r="R4217" t="str">
        <v>700ml</v>
      </c>
      <c r="S4217">
        <v>1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</row>
    <row r="4218" spans="11:30" x14ac:dyDescent="0.3">
      <c r="K4218" s="287">
        <v>12</v>
      </c>
      <c r="L4218" t="str">
        <v>28-SPWHI-07000823</v>
      </c>
      <c r="M4218" t="str">
        <v>Remy Cointreau</v>
      </c>
      <c r="N4218" t="str">
        <v>Whisky</v>
      </c>
      <c r="O4218" t="str">
        <v>Bruichladdich</v>
      </c>
      <c r="P4218" t="str">
        <v>BLD</v>
      </c>
      <c r="Q4218" t="str">
        <v>Bruichladdich Octomore</v>
      </c>
      <c r="R4218" t="str">
        <v>700ml</v>
      </c>
      <c r="S4218">
        <v>6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</row>
    <row r="4219" spans="11:30" x14ac:dyDescent="0.3">
      <c r="K4219" s="287">
        <v>12</v>
      </c>
      <c r="L4219" t="str">
        <v>29-SPGIN-07006351</v>
      </c>
      <c r="M4219" t="str">
        <v>Remy Cointreau</v>
      </c>
      <c r="N4219" t="str">
        <v>Gin</v>
      </c>
      <c r="O4219" t="str">
        <v>Botanist</v>
      </c>
      <c r="P4219" t="str">
        <v>BOT</v>
      </c>
      <c r="Q4219" t="str">
        <v>The Botanist Islay Dry Gin (Gift Box)</v>
      </c>
      <c r="R4219" t="str">
        <v>700ml</v>
      </c>
      <c r="S4219">
        <v>4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</row>
    <row r="4220" spans="11:30" x14ac:dyDescent="0.3">
      <c r="K4220" s="287">
        <v>12</v>
      </c>
      <c r="L4220" t="str">
        <v>31-SPMIX-1450PACK</v>
      </c>
      <c r="M4220" t="str">
        <v>Campari</v>
      </c>
      <c r="N4220" t="str">
        <v>Liqueur</v>
      </c>
      <c r="O4220" t="str">
        <v>Aperol/Cinzano</v>
      </c>
      <c r="P4220" t="str">
        <v/>
      </c>
      <c r="Q4220" t="str">
        <v>Aperol + Cinzano Prosecco</v>
      </c>
      <c r="R4220" t="str">
        <v>1450ml</v>
      </c>
      <c r="S4220">
        <v>3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</row>
    <row r="4221" spans="11:30" x14ac:dyDescent="0.3">
      <c r="K4221" s="287">
        <v>12</v>
      </c>
      <c r="L4221" t="str">
        <v>31-SPPAC-07000575</v>
      </c>
      <c r="M4221" t="str">
        <v>Campari</v>
      </c>
      <c r="N4221" t="str">
        <v>Liqueur</v>
      </c>
      <c r="O4221" t="str">
        <v>Aperol</v>
      </c>
      <c r="P4221" t="str">
        <v>APR</v>
      </c>
      <c r="Q4221" t="str">
        <v>Aperol Glass Set</v>
      </c>
      <c r="R4221" t="str">
        <v>700ml</v>
      </c>
      <c r="S4221">
        <v>5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</row>
    <row r="4222" spans="11:30" x14ac:dyDescent="0.3">
      <c r="K4222" s="287">
        <v>12</v>
      </c>
      <c r="L4222" t="str">
        <v>32-06LIQ-05001051</v>
      </c>
      <c r="M4222" t="str">
        <v>Campari</v>
      </c>
      <c r="N4222" t="str">
        <v>Liqueur</v>
      </c>
      <c r="O4222" t="str">
        <v>Campari</v>
      </c>
      <c r="P4222" t="str">
        <v>CAM</v>
      </c>
      <c r="Q4222" t="str">
        <v>Campari Negroni Liqueur</v>
      </c>
      <c r="R4222" t="str">
        <v>500ml</v>
      </c>
      <c r="S4222">
        <v>6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</row>
    <row r="4223" spans="11:30" x14ac:dyDescent="0.3">
      <c r="K4223" s="287">
        <v>12</v>
      </c>
      <c r="L4223" t="str">
        <v>32-06LIQ-07501402</v>
      </c>
      <c r="M4223" t="str">
        <v>Campari</v>
      </c>
      <c r="N4223" t="str">
        <v>Liqueur</v>
      </c>
      <c r="O4223" t="str">
        <v>Campari</v>
      </c>
      <c r="P4223" t="str">
        <v>CAM</v>
      </c>
      <c r="Q4223" t="str">
        <v>Campari Bitter 750 ml</v>
      </c>
      <c r="R4223" t="str">
        <v>750ml</v>
      </c>
      <c r="S4223">
        <v>6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</row>
    <row r="4224" spans="11:30" x14ac:dyDescent="0.3">
      <c r="K4224" s="287">
        <v>12</v>
      </c>
      <c r="L4224" t="str">
        <v>32-SPPAC-07509002</v>
      </c>
      <c r="M4224" t="str">
        <v>Campari</v>
      </c>
      <c r="N4224" t="str">
        <v>Liqueur</v>
      </c>
      <c r="O4224" t="str">
        <v>Campari</v>
      </c>
      <c r="P4224" t="str">
        <v>CAM</v>
      </c>
      <c r="Q4224" t="str">
        <v>Campari Negroni Set</v>
      </c>
      <c r="R4224" t="str">
        <v>2250ml</v>
      </c>
      <c r="S4224">
        <v>4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</row>
    <row r="4225" spans="11:30" x14ac:dyDescent="0.3">
      <c r="K4225" s="287">
        <v>12</v>
      </c>
      <c r="L4225" t="str">
        <v>33-SPGIN-07502000</v>
      </c>
      <c r="M4225" t="str">
        <v>Campari</v>
      </c>
      <c r="N4225" t="str">
        <v>Gin</v>
      </c>
      <c r="O4225" t="str">
        <v>Bulldog</v>
      </c>
      <c r="P4225" t="str">
        <v>BUL</v>
      </c>
      <c r="Q4225" t="str">
        <v>Bulldog London Dry Gin 750 ml</v>
      </c>
      <c r="R4225" t="str">
        <v>750ml</v>
      </c>
      <c r="S4225">
        <v>6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</row>
    <row r="4226" spans="11:30" x14ac:dyDescent="0.3">
      <c r="K4226" s="287">
        <v>12</v>
      </c>
      <c r="L4226" t="str">
        <v>33-SPPAC-07506102</v>
      </c>
      <c r="M4226" t="str">
        <v>Campari</v>
      </c>
      <c r="N4226" t="str">
        <v>Gin</v>
      </c>
      <c r="O4226" t="str">
        <v>Bulldog</v>
      </c>
      <c r="P4226" t="str">
        <v>BUL</v>
      </c>
      <c r="Q4226" t="str">
        <v>Bulldog Gin Glass Set</v>
      </c>
      <c r="R4226" t="str">
        <v>750ml</v>
      </c>
      <c r="S4226">
        <v>6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</row>
    <row r="4227" spans="11:30" x14ac:dyDescent="0.3">
      <c r="K4227" s="287">
        <v>12</v>
      </c>
      <c r="L4227" t="str">
        <v>34-12VOD-01808261</v>
      </c>
      <c r="M4227" t="str">
        <v>Campari</v>
      </c>
      <c r="N4227" t="str">
        <v>Vodka</v>
      </c>
      <c r="O4227" t="str">
        <v>Skyy</v>
      </c>
      <c r="P4227" t="str">
        <v>SKY</v>
      </c>
      <c r="Q4227" t="str">
        <v>Skyy Vodka 180 ml (P12)</v>
      </c>
      <c r="R4227" t="str">
        <v>180ml</v>
      </c>
      <c r="S4227">
        <v>12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</row>
    <row r="4228" spans="11:30" x14ac:dyDescent="0.3">
      <c r="K4228" s="287">
        <v>12</v>
      </c>
      <c r="L4228" t="str">
        <v>34-SPVOD-07007004</v>
      </c>
      <c r="M4228" t="str">
        <v>Campari</v>
      </c>
      <c r="N4228" t="str">
        <v>Vodka</v>
      </c>
      <c r="O4228" t="str">
        <v>Skyy</v>
      </c>
      <c r="P4228" t="str">
        <v>SKY</v>
      </c>
      <c r="Q4228" t="str">
        <v>Skyy Vodka</v>
      </c>
      <c r="R4228" t="str">
        <v>700ml</v>
      </c>
      <c r="S4228">
        <v>12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</row>
    <row r="4229" spans="11:30" x14ac:dyDescent="0.3">
      <c r="K4229" s="287">
        <v>12</v>
      </c>
      <c r="L4229" t="str">
        <v>37-SPWHI-07002834</v>
      </c>
      <c r="M4229" t="str">
        <v>Campari</v>
      </c>
      <c r="N4229" t="str">
        <v>Whisky</v>
      </c>
      <c r="O4229" t="str">
        <v>Wild Turkey</v>
      </c>
      <c r="P4229" t="str">
        <v>WTK</v>
      </c>
      <c r="Q4229" t="str">
        <v>Wild Turkey Rye Whiskey 700ml</v>
      </c>
      <c r="R4229" t="str">
        <v>700ml</v>
      </c>
      <c r="S4229">
        <v>12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</row>
    <row r="4230" spans="11:30" x14ac:dyDescent="0.3">
      <c r="K4230" s="287">
        <v>12</v>
      </c>
      <c r="L4230" t="str">
        <v>40-SPRUM-07501400</v>
      </c>
      <c r="M4230" t="str">
        <v>Campari</v>
      </c>
      <c r="N4230" t="str">
        <v>Rum</v>
      </c>
      <c r="O4230" t="str">
        <v>Appleton</v>
      </c>
      <c r="P4230" t="str">
        <v>APT</v>
      </c>
      <c r="Q4230" t="str">
        <v>Appleton Estate Rare Blend 12 Years</v>
      </c>
      <c r="R4230" t="str">
        <v>750ml</v>
      </c>
      <c r="S4230">
        <v>12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</row>
    <row r="4231" spans="11:30" x14ac:dyDescent="0.3">
      <c r="K4231" s="287">
        <v>12</v>
      </c>
      <c r="L4231" t="str">
        <v>46-ABRGP-07000051</v>
      </c>
      <c r="M4231" t="str">
        <v>Campari</v>
      </c>
      <c r="N4231" t="str">
        <v>Whisky</v>
      </c>
      <c r="O4231" t="str">
        <v>Glen Grant</v>
      </c>
      <c r="P4231" t="str">
        <v>GGT</v>
      </c>
      <c r="Q4231" t="str">
        <v>Glen Grant Single Malt Scotch Whisky Arboralis (Gift Pack)</v>
      </c>
      <c r="R4231" t="str">
        <v>700ml</v>
      </c>
      <c r="S4231">
        <v>6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</row>
    <row r="4232" spans="11:30" x14ac:dyDescent="0.3">
      <c r="K4232" s="287">
        <v>12</v>
      </c>
      <c r="L4232" t="str">
        <v>51-WISPA-07505015</v>
      </c>
      <c r="M4232" t="str">
        <v>Luc Belaire</v>
      </c>
      <c r="N4232" t="str">
        <v>Sparkling Wine</v>
      </c>
      <c r="O4232" t="str">
        <v>Luc Belaire</v>
      </c>
      <c r="P4232" t="str">
        <v>LUC</v>
      </c>
      <c r="Q4232" t="str">
        <v>Luc Belaire Rare Luxe</v>
      </c>
      <c r="R4232" t="str">
        <v>750ml</v>
      </c>
      <c r="S4232">
        <v>6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</row>
    <row r="4233" spans="11:30" x14ac:dyDescent="0.3">
      <c r="K4233" s="287">
        <v>12</v>
      </c>
      <c r="L4233" t="str">
        <v>51-WISPA-07505572</v>
      </c>
      <c r="M4233" t="str">
        <v>Luc Belaire</v>
      </c>
      <c r="N4233" t="str">
        <v>Sparkling Wine</v>
      </c>
      <c r="O4233" t="str">
        <v>Luc Belaire</v>
      </c>
      <c r="P4233" t="str">
        <v>LUC</v>
      </c>
      <c r="Q4233" t="str">
        <v>Luc Belaire Rare Luxe - Fantome</v>
      </c>
      <c r="R4233" t="str">
        <v>750ml</v>
      </c>
      <c r="S4233">
        <v>6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</row>
    <row r="4234" spans="11:30" x14ac:dyDescent="0.3">
      <c r="K4234" s="287">
        <v>12</v>
      </c>
      <c r="L4234" t="str">
        <v>51-WISPA-07505602</v>
      </c>
      <c r="M4234" t="str">
        <v>Luc Belaire</v>
      </c>
      <c r="N4234" t="str">
        <v>Sparkling Wine</v>
      </c>
      <c r="O4234" t="str">
        <v>Luc Belaire</v>
      </c>
      <c r="P4234" t="str">
        <v>LUC</v>
      </c>
      <c r="Q4234" t="str">
        <v>Luc Belaire Rare Rose - Fantome</v>
      </c>
      <c r="R4234" t="str">
        <v>750ml</v>
      </c>
      <c r="S4234">
        <v>6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</row>
    <row r="4235" spans="11:30" x14ac:dyDescent="0.3">
      <c r="K4235" s="287">
        <v>12</v>
      </c>
      <c r="L4235" t="str">
        <v>51-WISPA-07505909</v>
      </c>
      <c r="M4235" t="str">
        <v>Luc Belaire</v>
      </c>
      <c r="N4235" t="str">
        <v>Sparkling Wine</v>
      </c>
      <c r="O4235" t="str">
        <v>Luc Belaire</v>
      </c>
      <c r="P4235" t="str">
        <v>LUC</v>
      </c>
      <c r="Q4235" t="str">
        <v>Luc Belaire Rare Rose</v>
      </c>
      <c r="R4235" t="str">
        <v>750ml</v>
      </c>
      <c r="S4235">
        <v>6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</row>
    <row r="4236" spans="11:30" x14ac:dyDescent="0.3">
      <c r="K4236" s="287">
        <v>12</v>
      </c>
      <c r="L4236" t="str">
        <v>51-WISPA-15005619</v>
      </c>
      <c r="M4236" t="str">
        <v>Luc Belaire</v>
      </c>
      <c r="N4236" t="str">
        <v>Sparkling Wine</v>
      </c>
      <c r="O4236" t="str">
        <v>Luc Belaire</v>
      </c>
      <c r="P4236" t="str">
        <v>LUC</v>
      </c>
      <c r="Q4236" t="str">
        <v>Luc Belaire Rare Rose 1.5 L - Fantome</v>
      </c>
      <c r="R4236" t="str">
        <v>1500ml</v>
      </c>
      <c r="S4236">
        <v>3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</row>
    <row r="4237" spans="11:30" x14ac:dyDescent="0.3">
      <c r="K4237" s="287">
        <v>12</v>
      </c>
      <c r="L4237" t="str">
        <v>52-WISPA-07500750</v>
      </c>
      <c r="M4237" t="str">
        <v>Pommery</v>
      </c>
      <c r="N4237" t="str">
        <v>Champagne</v>
      </c>
      <c r="O4237" t="str">
        <v>Pommery</v>
      </c>
      <c r="P4237" t="str">
        <v>POM</v>
      </c>
      <c r="Q4237" t="str">
        <v>Champagne Pommery Brut Rose Royal (GB)</v>
      </c>
      <c r="R4237" t="str">
        <v>750ml</v>
      </c>
      <c r="S4237">
        <v>6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</row>
    <row r="4238" spans="11:30" x14ac:dyDescent="0.3">
      <c r="K4238" s="287">
        <v>12</v>
      </c>
      <c r="L4238" t="str">
        <v>52-WISPA-07500925</v>
      </c>
      <c r="M4238" t="str">
        <v>Pommery</v>
      </c>
      <c r="N4238" t="str">
        <v>Champagne</v>
      </c>
      <c r="O4238" t="str">
        <v>Pommery</v>
      </c>
      <c r="P4238" t="str">
        <v>POM</v>
      </c>
      <c r="Q4238" t="str">
        <v>Champagne Pommery Royal Blue Sky (GB)</v>
      </c>
      <c r="R4238" t="str">
        <v>750ml</v>
      </c>
      <c r="S4238">
        <v>6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</row>
    <row r="4239" spans="11:30" x14ac:dyDescent="0.3">
      <c r="K4239" s="287">
        <v>12</v>
      </c>
      <c r="L4239" t="str">
        <v>52-WISPA-07502006</v>
      </c>
      <c r="M4239" t="str">
        <v>Pommery</v>
      </c>
      <c r="N4239" t="str">
        <v>Champagne</v>
      </c>
      <c r="O4239" t="str">
        <v>Pommery</v>
      </c>
      <c r="P4239" t="str">
        <v>POM</v>
      </c>
      <c r="Q4239" t="str">
        <v>Pommery Cuvee Louise Champagne (2006)</v>
      </c>
      <c r="R4239" t="str">
        <v>750ml</v>
      </c>
      <c r="S4239">
        <v>6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</row>
    <row r="4240" spans="11:30" x14ac:dyDescent="0.3">
      <c r="K4240" s="287">
        <v>12</v>
      </c>
      <c r="L4240" t="str">
        <v>52-WISPA-07507772</v>
      </c>
      <c r="M4240" t="str">
        <v>Pommery</v>
      </c>
      <c r="N4240" t="str">
        <v>Champagne</v>
      </c>
      <c r="O4240" t="str">
        <v>Pommery</v>
      </c>
      <c r="P4240" t="str">
        <v>POM</v>
      </c>
      <c r="Q4240" t="str">
        <v>Champagne Pommery Apanage Brut (1874)</v>
      </c>
      <c r="R4240" t="str">
        <v>750ml</v>
      </c>
      <c r="S4240">
        <v>6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</row>
    <row r="4241" spans="11:30" x14ac:dyDescent="0.3">
      <c r="K4241" s="287">
        <v>12</v>
      </c>
      <c r="L4241" t="str">
        <v>64-SPLIQ-02000983</v>
      </c>
      <c r="M4241" t="str">
        <v>Laiba</v>
      </c>
      <c r="N4241" t="str">
        <v>Liqueur</v>
      </c>
      <c r="O4241" t="str">
        <v>Laiba</v>
      </c>
      <c r="P4241" t="str">
        <v>LAI</v>
      </c>
      <c r="Q4241" t="str">
        <v>Laiba Passion De-Light</v>
      </c>
      <c r="R4241" t="str">
        <v>200ml</v>
      </c>
      <c r="S4241">
        <v>12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</row>
    <row r="4242" spans="11:30" x14ac:dyDescent="0.3">
      <c r="K4242" s="287">
        <v>12</v>
      </c>
      <c r="L4242" t="str">
        <v>64-SPLIQ-02000990</v>
      </c>
      <c r="M4242" t="str">
        <v>Laiba</v>
      </c>
      <c r="N4242" t="str">
        <v>Liqueur</v>
      </c>
      <c r="O4242" t="str">
        <v>Laiba</v>
      </c>
      <c r="P4242" t="str">
        <v>LAI</v>
      </c>
      <c r="Q4242" t="str">
        <v>Laiba In Love With Rosemary</v>
      </c>
      <c r="R4242" t="str">
        <v>200ml</v>
      </c>
      <c r="S4242">
        <v>12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</row>
    <row r="4243" spans="11:30" x14ac:dyDescent="0.3">
      <c r="K4243" s="287">
        <v>12</v>
      </c>
      <c r="L4243" t="str">
        <v>64-SPLIQ-02001003</v>
      </c>
      <c r="M4243" t="str">
        <v>Laiba</v>
      </c>
      <c r="N4243" t="str">
        <v>Liqueur</v>
      </c>
      <c r="O4243" t="str">
        <v>Laiba</v>
      </c>
      <c r="P4243" t="str">
        <v>LAI</v>
      </c>
      <c r="Q4243" t="str">
        <v>Laiba Sour</v>
      </c>
      <c r="R4243" t="str">
        <v>200ml</v>
      </c>
      <c r="S4243">
        <v>12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</row>
    <row r="4244" spans="11:30" x14ac:dyDescent="0.3">
      <c r="K4244" s="287">
        <v>12</v>
      </c>
      <c r="L4244" t="str">
        <v>64-SPLIQ-02001010</v>
      </c>
      <c r="M4244" t="str">
        <v>Laiba</v>
      </c>
      <c r="N4244" t="str">
        <v>Liqueur</v>
      </c>
      <c r="O4244" t="str">
        <v>Laiba</v>
      </c>
      <c r="P4244" t="str">
        <v>LAI</v>
      </c>
      <c r="Q4244" t="str">
        <v>Laiba I Am Coconuts</v>
      </c>
      <c r="R4244" t="str">
        <v>200ml</v>
      </c>
      <c r="S4244">
        <v>12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</row>
    <row r="4245" spans="11:30" x14ac:dyDescent="0.3">
      <c r="K4245" s="287">
        <v>12</v>
      </c>
      <c r="L4245" t="str">
        <v>64-SPLIQ-02001027</v>
      </c>
      <c r="M4245" t="str">
        <v>Laiba</v>
      </c>
      <c r="N4245" t="str">
        <v>Liqueur</v>
      </c>
      <c r="O4245" t="str">
        <v>Laiba</v>
      </c>
      <c r="P4245" t="str">
        <v>LAI</v>
      </c>
      <c r="Q4245" t="str">
        <v>Laiba Cold Brew Martini</v>
      </c>
      <c r="R4245" t="str">
        <v>200ml</v>
      </c>
      <c r="S4245">
        <v>12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</row>
    <row r="4246" spans="11:30" x14ac:dyDescent="0.3">
      <c r="K4246" s="287">
        <v>12</v>
      </c>
      <c r="L4246" t="str">
        <v>64-SPLIQ-02001034</v>
      </c>
      <c r="M4246" t="str">
        <v>Laiba</v>
      </c>
      <c r="N4246" t="str">
        <v>Liqueur</v>
      </c>
      <c r="O4246" t="str">
        <v>Laiba</v>
      </c>
      <c r="P4246" t="str">
        <v>LAI</v>
      </c>
      <c r="Q4246" t="str">
        <v>Laiba Earl 'S Old Fashioned</v>
      </c>
      <c r="R4246" t="str">
        <v>200ml</v>
      </c>
      <c r="S4246">
        <v>12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</row>
    <row r="4247" spans="11:30" x14ac:dyDescent="0.3">
      <c r="K4247" s="287">
        <v>12</v>
      </c>
      <c r="L4247" t="str">
        <v>64-SPLIQ-02001041</v>
      </c>
      <c r="M4247" t="str">
        <v>Laiba</v>
      </c>
      <c r="N4247" t="str">
        <v>Liqueur</v>
      </c>
      <c r="O4247" t="str">
        <v>Laiba</v>
      </c>
      <c r="P4247" t="str">
        <v>LAI</v>
      </c>
      <c r="Q4247" t="str">
        <v>Laiba Twisted Negroni</v>
      </c>
      <c r="R4247" t="str">
        <v>200ml</v>
      </c>
      <c r="S4247">
        <v>12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</row>
  </sheetData>
  <dataValidations count="1">
    <dataValidation allowBlank="1" showInputMessage="1" showErrorMessage="1" errorTitle="ผิดครับ !!!" error="กรุณากรอกข้อมูลเฉพาะช่องสีชมพูครับ" sqref="E74:F118 B11 C11:F62 K11:S11 C64:C71 D63:F73" xr:uid="{98B8A6EE-0D1E-49A5-8E43-20D30017F17C}"/>
  </dataValidations>
  <pageMargins left="0.25" right="0.25" top="0.75" bottom="0.75" header="0.3" footer="0.3"/>
  <pageSetup scale="14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D26DE-89A0-4AF5-A546-5C5F694F6500}">
  <sheetPr>
    <tabColor theme="3"/>
    <pageSetUpPr fitToPage="1"/>
  </sheetPr>
  <dimension ref="B1:BQ394"/>
  <sheetViews>
    <sheetView showGridLines="0" zoomScale="70" zoomScaleNormal="70" zoomScaleSheetLayoutView="80" workbookViewId="0">
      <pane xSplit="9" ySplit="12" topLeftCell="J13" activePane="bottomRight" state="frozen"/>
      <selection pane="topRight" activeCell="B27" sqref="B27"/>
      <selection pane="bottomLeft" activeCell="B27" sqref="B27"/>
      <selection pane="bottomRight" activeCell="J220" sqref="J220"/>
    </sheetView>
  </sheetViews>
  <sheetFormatPr defaultRowHeight="15.6" outlineLevelCol="1" x14ac:dyDescent="0.3"/>
  <cols>
    <col min="1" max="1" width="3" customWidth="1"/>
    <col min="2" max="2" width="15.109375" customWidth="1"/>
    <col min="3" max="3" width="14.33203125" style="67" customWidth="1"/>
    <col min="4" max="5" width="18.6640625" style="67" customWidth="1"/>
    <col min="6" max="6" width="9.6640625" style="67" customWidth="1"/>
    <col min="7" max="7" width="45.6640625" style="67" customWidth="1"/>
    <col min="8" max="8" width="14.33203125" style="10" customWidth="1"/>
    <col min="9" max="9" width="14.33203125" style="67" customWidth="1"/>
    <col min="10" max="21" width="13.33203125" customWidth="1" outlineLevel="1"/>
    <col min="22" max="22" width="14.44140625" customWidth="1"/>
    <col min="23" max="23" width="14.44140625" customWidth="1" collapsed="1"/>
    <col min="24" max="24" width="2.6640625" customWidth="1"/>
    <col min="25" max="36" width="13.33203125" customWidth="1" outlineLevel="1"/>
    <col min="37" max="37" width="14.44140625" customWidth="1"/>
    <col min="38" max="38" width="14.44140625" customWidth="1" collapsed="1"/>
    <col min="39" max="39" width="2.6640625" customWidth="1"/>
    <col min="40" max="51" width="13.33203125" hidden="1" customWidth="1" outlineLevel="1"/>
    <col min="52" max="53" width="14.44140625" customWidth="1" collapsed="1"/>
    <col min="54" max="54" width="2.6640625" customWidth="1"/>
    <col min="55" max="66" width="13.33203125" customWidth="1" outlineLevel="1"/>
    <col min="67" max="68" width="14.44140625" customWidth="1"/>
  </cols>
  <sheetData>
    <row r="1" spans="2:69" ht="25.8" x14ac:dyDescent="0.3">
      <c r="B1" s="112" t="s">
        <v>1352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</row>
    <row r="2" spans="2:69" ht="17.399999999999999" x14ac:dyDescent="0.3">
      <c r="B2" s="139" t="s">
        <v>299</v>
      </c>
      <c r="C2" s="140" t="str">
        <f>IF(INDEX!C3="","",INDEX!C3)</f>
        <v>Outlet Name</v>
      </c>
      <c r="E2" s="139" t="s">
        <v>323</v>
      </c>
      <c r="F2" s="140" t="str">
        <f>IF(INDEX!C9="","",INDEX!C9)</f>
        <v>Area</v>
      </c>
      <c r="J2" s="109" t="b">
        <f>'CASH REBATE'!$P$22</f>
        <v>0</v>
      </c>
      <c r="K2" s="109" t="b">
        <f>'CASH REBATE'!$P$24</f>
        <v>0</v>
      </c>
      <c r="L2" s="109" t="b">
        <f>'CASH REBATE'!$P$26</f>
        <v>0</v>
      </c>
      <c r="M2" s="109" t="b">
        <f>'CASH REBATE'!$P$28</f>
        <v>0</v>
      </c>
      <c r="N2" s="109" t="b">
        <f>'CASH REBATE'!$P$30</f>
        <v>0</v>
      </c>
      <c r="O2" s="109" t="b">
        <f>'CASH REBATE'!$P$32</f>
        <v>0</v>
      </c>
      <c r="P2" s="109" t="b">
        <f>'CASH REBATE'!$Q$22</f>
        <v>0</v>
      </c>
      <c r="Q2" s="109" t="b">
        <f>'CASH REBATE'!$Q$24</f>
        <v>0</v>
      </c>
      <c r="R2" s="109" t="b">
        <f>'CASH REBATE'!$Q$26</f>
        <v>0</v>
      </c>
      <c r="S2" s="109" t="b">
        <f>'CASH REBATE'!$Q$28</f>
        <v>0</v>
      </c>
      <c r="T2" s="109" t="b">
        <f>'CASH REBATE'!$Q$30</f>
        <v>0</v>
      </c>
      <c r="U2" s="109" t="b">
        <f>'CASH REBATE'!$Q$32</f>
        <v>0</v>
      </c>
      <c r="V2" s="172" t="s">
        <v>1439</v>
      </c>
      <c r="Y2" s="109" t="b">
        <f>'CASH REBATE'!$P$22</f>
        <v>0</v>
      </c>
      <c r="Z2" s="109" t="b">
        <f>'CASH REBATE'!$P$24</f>
        <v>0</v>
      </c>
      <c r="AA2" s="109" t="b">
        <f>'CASH REBATE'!$P$26</f>
        <v>0</v>
      </c>
      <c r="AB2" s="109" t="b">
        <f>'CASH REBATE'!$P$28</f>
        <v>0</v>
      </c>
      <c r="AC2" s="109" t="b">
        <f>'CASH REBATE'!$P$30</f>
        <v>0</v>
      </c>
      <c r="AD2" s="109" t="b">
        <f>'CASH REBATE'!$P$32</f>
        <v>0</v>
      </c>
      <c r="AE2" s="109" t="b">
        <f>'CASH REBATE'!$Q$22</f>
        <v>0</v>
      </c>
      <c r="AF2" s="109" t="b">
        <f>'CASH REBATE'!$Q$24</f>
        <v>0</v>
      </c>
      <c r="AG2" s="109" t="b">
        <f>'CASH REBATE'!$Q$26</f>
        <v>0</v>
      </c>
      <c r="AH2" s="109" t="b">
        <f>'CASH REBATE'!$Q$28</f>
        <v>0</v>
      </c>
      <c r="AI2" s="109" t="b">
        <f>'CASH REBATE'!$Q$30</f>
        <v>0</v>
      </c>
      <c r="AJ2" s="109" t="b">
        <f>'CASH REBATE'!$Q$32</f>
        <v>0</v>
      </c>
      <c r="AK2" s="172" t="s">
        <v>1440</v>
      </c>
      <c r="AN2" s="109" t="b">
        <f>'CASH REBATE'!$P$22</f>
        <v>0</v>
      </c>
      <c r="AO2" s="109" t="b">
        <f>'CASH REBATE'!$P$24</f>
        <v>0</v>
      </c>
      <c r="AP2" s="109" t="b">
        <f>'CASH REBATE'!$P$26</f>
        <v>0</v>
      </c>
      <c r="AQ2" s="109" t="b">
        <f>'CASH REBATE'!$P$28</f>
        <v>0</v>
      </c>
      <c r="AR2" s="109" t="b">
        <f>'CASH REBATE'!$P$30</f>
        <v>0</v>
      </c>
      <c r="AS2" s="109" t="b">
        <f>'CASH REBATE'!$P$32</f>
        <v>0</v>
      </c>
      <c r="AT2" s="109" t="b">
        <f>'CASH REBATE'!$Q$22</f>
        <v>0</v>
      </c>
      <c r="AU2" s="109" t="b">
        <f>'CASH REBATE'!$Q$24</f>
        <v>0</v>
      </c>
      <c r="AV2" s="109" t="b">
        <f>'CASH REBATE'!$Q$26</f>
        <v>0</v>
      </c>
      <c r="AW2" s="109" t="b">
        <f>'CASH REBATE'!$Q$28</f>
        <v>0</v>
      </c>
      <c r="AX2" s="109" t="b">
        <f>'CASH REBATE'!$Q$30</f>
        <v>0</v>
      </c>
      <c r="AY2" s="109" t="b">
        <f>'CASH REBATE'!$Q$32</f>
        <v>0</v>
      </c>
      <c r="AZ2" s="172" t="s">
        <v>1441</v>
      </c>
      <c r="BC2" s="109" t="b">
        <f>'CASH REBATE'!$P$22</f>
        <v>0</v>
      </c>
      <c r="BD2" s="109" t="b">
        <f>'CASH REBATE'!$P$24</f>
        <v>0</v>
      </c>
      <c r="BE2" s="109" t="b">
        <f>'CASH REBATE'!$P$26</f>
        <v>0</v>
      </c>
      <c r="BF2" s="109" t="b">
        <f>'CASH REBATE'!$P$28</f>
        <v>0</v>
      </c>
      <c r="BG2" s="109" t="b">
        <f>'CASH REBATE'!$P$30</f>
        <v>0</v>
      </c>
      <c r="BH2" s="109" t="b">
        <f>'CASH REBATE'!$P$32</f>
        <v>0</v>
      </c>
      <c r="BI2" s="109" t="b">
        <f>'CASH REBATE'!$Q$22</f>
        <v>0</v>
      </c>
      <c r="BJ2" s="109" t="b">
        <f>'CASH REBATE'!$Q$24</f>
        <v>0</v>
      </c>
      <c r="BK2" s="109" t="b">
        <f>'CASH REBATE'!$Q$26</f>
        <v>0</v>
      </c>
      <c r="BL2" s="109" t="b">
        <f>'CASH REBATE'!$Q$28</f>
        <v>0</v>
      </c>
      <c r="BM2" s="109" t="b">
        <f>'CASH REBATE'!$Q$30</f>
        <v>0</v>
      </c>
      <c r="BN2" s="109" t="b">
        <f>'CASH REBATE'!$Q$32</f>
        <v>0</v>
      </c>
      <c r="BO2" s="172" t="s">
        <v>1442</v>
      </c>
    </row>
    <row r="3" spans="2:69" ht="6" customHeight="1" thickBot="1" x14ac:dyDescent="0.35">
      <c r="B3" s="139"/>
      <c r="C3" s="140"/>
      <c r="D3" s="68"/>
      <c r="E3" s="139"/>
      <c r="F3" s="140"/>
      <c r="H3" s="68"/>
      <c r="I3" s="68"/>
      <c r="X3" s="68"/>
      <c r="AM3" s="68"/>
      <c r="BB3" s="68"/>
      <c r="BQ3" t="s">
        <v>1443</v>
      </c>
    </row>
    <row r="4" spans="2:69" ht="18" thickBot="1" x14ac:dyDescent="0.35">
      <c r="B4" s="139" t="s">
        <v>304</v>
      </c>
      <c r="C4" s="140" t="str">
        <f>IF(INDEX!C5="","",INDEX!C5)</f>
        <v>Outlet Company Limited</v>
      </c>
      <c r="E4" s="139" t="s">
        <v>329</v>
      </c>
      <c r="F4" s="140" t="str">
        <f>IF(INDEX!C11="","",INDEX!C11)</f>
        <v>Agent name</v>
      </c>
      <c r="I4" s="107" t="s">
        <v>1444</v>
      </c>
      <c r="J4" s="145">
        <f>SUM(J12:J394)</f>
        <v>0</v>
      </c>
      <c r="K4" s="145">
        <f t="shared" ref="K4:U4" si="0">SUM(K12:K394)</f>
        <v>0</v>
      </c>
      <c r="L4" s="145">
        <f t="shared" si="0"/>
        <v>0</v>
      </c>
      <c r="M4" s="145">
        <f t="shared" si="0"/>
        <v>0</v>
      </c>
      <c r="N4" s="145">
        <f t="shared" si="0"/>
        <v>0</v>
      </c>
      <c r="O4" s="145">
        <f t="shared" si="0"/>
        <v>10</v>
      </c>
      <c r="P4" s="145">
        <f t="shared" si="0"/>
        <v>0</v>
      </c>
      <c r="Q4" s="145">
        <f t="shared" si="0"/>
        <v>0</v>
      </c>
      <c r="R4" s="145">
        <f t="shared" si="0"/>
        <v>0</v>
      </c>
      <c r="S4" s="145">
        <f t="shared" si="0"/>
        <v>0</v>
      </c>
      <c r="T4" s="145">
        <f t="shared" si="0"/>
        <v>0</v>
      </c>
      <c r="U4" s="145">
        <f t="shared" si="0"/>
        <v>0</v>
      </c>
      <c r="V4" s="145">
        <f>SUM(V12:V394)</f>
        <v>10</v>
      </c>
      <c r="W4" s="145">
        <f>SUM(W12:W394)</f>
        <v>0</v>
      </c>
      <c r="Y4" s="145">
        <f t="shared" ref="Y4:AL4" si="1">SUM(Y12:Y394)</f>
        <v>0</v>
      </c>
      <c r="Z4" s="145">
        <f t="shared" si="1"/>
        <v>0</v>
      </c>
      <c r="AA4" s="145">
        <f t="shared" si="1"/>
        <v>0</v>
      </c>
      <c r="AB4" s="145">
        <f t="shared" si="1"/>
        <v>0</v>
      </c>
      <c r="AC4" s="145">
        <f t="shared" si="1"/>
        <v>0</v>
      </c>
      <c r="AD4" s="145">
        <f t="shared" si="1"/>
        <v>10700</v>
      </c>
      <c r="AE4" s="145">
        <f t="shared" si="1"/>
        <v>0</v>
      </c>
      <c r="AF4" s="145">
        <f t="shared" si="1"/>
        <v>0</v>
      </c>
      <c r="AG4" s="145">
        <f t="shared" si="1"/>
        <v>0</v>
      </c>
      <c r="AH4" s="145">
        <f t="shared" si="1"/>
        <v>0</v>
      </c>
      <c r="AI4" s="145">
        <f t="shared" si="1"/>
        <v>0</v>
      </c>
      <c r="AJ4" s="145">
        <f t="shared" si="1"/>
        <v>0</v>
      </c>
      <c r="AK4" s="145">
        <f t="shared" si="1"/>
        <v>10700</v>
      </c>
      <c r="AL4" s="145">
        <f t="shared" si="1"/>
        <v>0</v>
      </c>
      <c r="AN4" s="145">
        <f t="shared" ref="AN4:BA4" si="2">SUM(AN12:AN394)</f>
        <v>0</v>
      </c>
      <c r="AO4" s="145">
        <f t="shared" si="2"/>
        <v>0</v>
      </c>
      <c r="AP4" s="145">
        <f t="shared" si="2"/>
        <v>0</v>
      </c>
      <c r="AQ4" s="145">
        <f t="shared" si="2"/>
        <v>0</v>
      </c>
      <c r="AR4" s="145">
        <f t="shared" si="2"/>
        <v>0</v>
      </c>
      <c r="AS4" s="145">
        <f t="shared" si="2"/>
        <v>10000</v>
      </c>
      <c r="AT4" s="145">
        <f t="shared" si="2"/>
        <v>0</v>
      </c>
      <c r="AU4" s="145">
        <f t="shared" si="2"/>
        <v>0</v>
      </c>
      <c r="AV4" s="145">
        <f t="shared" si="2"/>
        <v>0</v>
      </c>
      <c r="AW4" s="145">
        <f t="shared" si="2"/>
        <v>0</v>
      </c>
      <c r="AX4" s="145">
        <f t="shared" si="2"/>
        <v>0</v>
      </c>
      <c r="AY4" s="145">
        <f t="shared" si="2"/>
        <v>0</v>
      </c>
      <c r="AZ4" s="145">
        <f t="shared" si="2"/>
        <v>10000</v>
      </c>
      <c r="BA4" s="145">
        <f t="shared" si="2"/>
        <v>0</v>
      </c>
      <c r="BC4" s="145">
        <f t="shared" ref="BC4:BO4" si="3">SUM(BC12:BC394)</f>
        <v>0</v>
      </c>
      <c r="BD4" s="145">
        <f t="shared" si="3"/>
        <v>0</v>
      </c>
      <c r="BE4" s="145">
        <f t="shared" si="3"/>
        <v>0</v>
      </c>
      <c r="BF4" s="145">
        <f t="shared" si="3"/>
        <v>0</v>
      </c>
      <c r="BG4" s="145">
        <f t="shared" si="3"/>
        <v>0</v>
      </c>
      <c r="BH4" s="145">
        <f t="shared" si="3"/>
        <v>0</v>
      </c>
      <c r="BI4" s="145">
        <f t="shared" si="3"/>
        <v>0</v>
      </c>
      <c r="BJ4" s="145">
        <f t="shared" si="3"/>
        <v>0</v>
      </c>
      <c r="BK4" s="145">
        <f t="shared" si="3"/>
        <v>0</v>
      </c>
      <c r="BL4" s="145">
        <f t="shared" si="3"/>
        <v>0</v>
      </c>
      <c r="BM4" s="145">
        <f t="shared" si="3"/>
        <v>0</v>
      </c>
      <c r="BN4" s="145">
        <f t="shared" si="3"/>
        <v>0</v>
      </c>
      <c r="BO4" s="145">
        <f t="shared" si="3"/>
        <v>0</v>
      </c>
      <c r="BP4" s="145">
        <f>SUMIFS($BC4:$BN4,$BC$2:$BN$2,"TRUE")</f>
        <v>0</v>
      </c>
    </row>
    <row r="5" spans="2:69" ht="6" customHeight="1" thickBot="1" x14ac:dyDescent="0.35">
      <c r="B5" s="139"/>
      <c r="C5" s="140"/>
      <c r="D5" s="68"/>
      <c r="E5" s="139"/>
      <c r="F5" s="140"/>
      <c r="X5" s="68"/>
      <c r="AM5" s="68"/>
      <c r="BB5" s="68"/>
    </row>
    <row r="6" spans="2:69" ht="18" thickBot="1" x14ac:dyDescent="0.35">
      <c r="B6" s="139" t="s">
        <v>317</v>
      </c>
      <c r="C6" s="140" t="str">
        <f>IF(INDEX!C7="","",INDEX!C7)</f>
        <v>Name of BDE</v>
      </c>
      <c r="E6" s="139" t="s">
        <v>1353</v>
      </c>
      <c r="F6" s="140" t="str">
        <f>IF(INDEX!C13="","",INDEX!C13)</f>
        <v>Manager Name</v>
      </c>
      <c r="I6" s="120" t="s">
        <v>59</v>
      </c>
      <c r="J6" s="145">
        <f>SUMIFS(J$12:J$394,$C$12:$C$394,$I$6)</f>
        <v>0</v>
      </c>
      <c r="K6" s="145">
        <f t="shared" ref="K6:U6" si="4">SUMIFS(K$12:K$394,$C$12:$C$394,$I$6)</f>
        <v>0</v>
      </c>
      <c r="L6" s="145">
        <f t="shared" si="4"/>
        <v>0</v>
      </c>
      <c r="M6" s="145">
        <f t="shared" si="4"/>
        <v>0</v>
      </c>
      <c r="N6" s="145">
        <f t="shared" si="4"/>
        <v>0</v>
      </c>
      <c r="O6" s="145">
        <f t="shared" si="4"/>
        <v>0</v>
      </c>
      <c r="P6" s="145">
        <f t="shared" si="4"/>
        <v>0</v>
      </c>
      <c r="Q6" s="145">
        <f t="shared" si="4"/>
        <v>0</v>
      </c>
      <c r="R6" s="145">
        <f t="shared" si="4"/>
        <v>0</v>
      </c>
      <c r="S6" s="145">
        <f t="shared" si="4"/>
        <v>0</v>
      </c>
      <c r="T6" s="145">
        <f t="shared" si="4"/>
        <v>0</v>
      </c>
      <c r="U6" s="145">
        <f t="shared" si="4"/>
        <v>0</v>
      </c>
      <c r="V6" s="145">
        <f>SUMIFS(V$12:V$394,$C$12:$C$394,$I$8)</f>
        <v>0</v>
      </c>
      <c r="W6" s="145">
        <f>SUMIFS(W$12:W$394,$C$12:$C$394,$I$8)</f>
        <v>0</v>
      </c>
      <c r="Y6" s="145">
        <f t="shared" ref="Y6:AL6" si="5">SUMIFS(Y$12:Y$349,$C$12:$C$349,$I$6)</f>
        <v>0</v>
      </c>
      <c r="Z6" s="145">
        <f t="shared" si="5"/>
        <v>0</v>
      </c>
      <c r="AA6" s="145">
        <f t="shared" si="5"/>
        <v>0</v>
      </c>
      <c r="AB6" s="145">
        <f t="shared" si="5"/>
        <v>0</v>
      </c>
      <c r="AC6" s="145">
        <f t="shared" si="5"/>
        <v>0</v>
      </c>
      <c r="AD6" s="145">
        <f t="shared" si="5"/>
        <v>0</v>
      </c>
      <c r="AE6" s="145">
        <f t="shared" si="5"/>
        <v>0</v>
      </c>
      <c r="AF6" s="145">
        <f t="shared" si="5"/>
        <v>0</v>
      </c>
      <c r="AG6" s="145">
        <f t="shared" si="5"/>
        <v>0</v>
      </c>
      <c r="AH6" s="145">
        <f t="shared" si="5"/>
        <v>0</v>
      </c>
      <c r="AI6" s="145">
        <f t="shared" si="5"/>
        <v>0</v>
      </c>
      <c r="AJ6" s="145">
        <f t="shared" si="5"/>
        <v>0</v>
      </c>
      <c r="AK6" s="145">
        <f t="shared" si="5"/>
        <v>0</v>
      </c>
      <c r="AL6" s="145">
        <f t="shared" si="5"/>
        <v>0</v>
      </c>
      <c r="AN6" s="145">
        <f t="shared" ref="AN6:BA6" si="6">SUMIFS(AN$12:AN$349,$C$12:$C$349,$I$6)</f>
        <v>0</v>
      </c>
      <c r="AO6" s="145">
        <f t="shared" si="6"/>
        <v>0</v>
      </c>
      <c r="AP6" s="145">
        <f t="shared" si="6"/>
        <v>0</v>
      </c>
      <c r="AQ6" s="145">
        <f t="shared" si="6"/>
        <v>0</v>
      </c>
      <c r="AR6" s="145">
        <f t="shared" si="6"/>
        <v>0</v>
      </c>
      <c r="AS6" s="145">
        <f t="shared" si="6"/>
        <v>0</v>
      </c>
      <c r="AT6" s="145">
        <f t="shared" si="6"/>
        <v>0</v>
      </c>
      <c r="AU6" s="145">
        <f t="shared" si="6"/>
        <v>0</v>
      </c>
      <c r="AV6" s="145">
        <f t="shared" si="6"/>
        <v>0</v>
      </c>
      <c r="AW6" s="145">
        <f t="shared" si="6"/>
        <v>0</v>
      </c>
      <c r="AX6" s="145">
        <f t="shared" si="6"/>
        <v>0</v>
      </c>
      <c r="AY6" s="145">
        <f t="shared" si="6"/>
        <v>0</v>
      </c>
      <c r="AZ6" s="145">
        <f t="shared" si="6"/>
        <v>0</v>
      </c>
      <c r="BA6" s="145">
        <f t="shared" si="6"/>
        <v>0</v>
      </c>
      <c r="BC6" s="145">
        <f t="shared" ref="BC6:BO6" si="7">SUMIFS(BC$12:BC$394,$C$12:$C$394,$I$8)</f>
        <v>0</v>
      </c>
      <c r="BD6" s="145">
        <f t="shared" si="7"/>
        <v>0</v>
      </c>
      <c r="BE6" s="145">
        <f t="shared" si="7"/>
        <v>0</v>
      </c>
      <c r="BF6" s="145">
        <f t="shared" si="7"/>
        <v>0</v>
      </c>
      <c r="BG6" s="145">
        <f t="shared" si="7"/>
        <v>0</v>
      </c>
      <c r="BH6" s="145">
        <f t="shared" si="7"/>
        <v>0</v>
      </c>
      <c r="BI6" s="145">
        <f t="shared" si="7"/>
        <v>0</v>
      </c>
      <c r="BJ6" s="145">
        <f t="shared" si="7"/>
        <v>0</v>
      </c>
      <c r="BK6" s="145">
        <f t="shared" si="7"/>
        <v>0</v>
      </c>
      <c r="BL6" s="145">
        <f t="shared" si="7"/>
        <v>0</v>
      </c>
      <c r="BM6" s="145">
        <f t="shared" si="7"/>
        <v>0</v>
      </c>
      <c r="BN6" s="145">
        <f t="shared" si="7"/>
        <v>0</v>
      </c>
      <c r="BO6" s="145">
        <f t="shared" si="7"/>
        <v>0</v>
      </c>
      <c r="BP6" s="145">
        <f>SUMIFS($BC6:$BN6,$BC$2:$BN$2,"TRUE")</f>
        <v>0</v>
      </c>
    </row>
    <row r="7" spans="2:69" s="1" customFormat="1" ht="5.25" customHeight="1" x14ac:dyDescent="0.3">
      <c r="D7" s="140"/>
      <c r="E7" s="109"/>
      <c r="F7" s="110"/>
      <c r="G7" s="109"/>
      <c r="H7" s="109"/>
      <c r="I7" s="67"/>
      <c r="J7" s="109"/>
      <c r="K7" s="109"/>
      <c r="L7" s="109"/>
      <c r="M7" s="115"/>
      <c r="N7" s="109"/>
      <c r="X7" s="111"/>
      <c r="Y7" s="109"/>
      <c r="Z7" s="109"/>
      <c r="AA7" s="109"/>
      <c r="AB7" s="115"/>
      <c r="AC7" s="109"/>
      <c r="AM7" s="111"/>
      <c r="AN7" s="109"/>
      <c r="AO7" s="109"/>
      <c r="AP7" s="109"/>
      <c r="AQ7" s="115"/>
      <c r="AR7" s="109"/>
      <c r="BB7" s="111"/>
      <c r="BC7" s="109"/>
      <c r="BD7" s="109"/>
      <c r="BE7" s="109"/>
      <c r="BF7" s="115"/>
      <c r="BG7" s="109"/>
    </row>
    <row r="8" spans="2:69" s="1" customFormat="1" ht="14.4" x14ac:dyDescent="0.3">
      <c r="C8" s="109"/>
      <c r="D8" s="109"/>
      <c r="E8" s="109"/>
      <c r="F8" s="109"/>
      <c r="H8" s="109"/>
      <c r="I8" s="109"/>
      <c r="J8" s="109"/>
      <c r="M8" s="106"/>
      <c r="X8" s="111"/>
      <c r="AB8" s="106"/>
      <c r="AM8" s="111"/>
      <c r="AQ8" s="106"/>
      <c r="BB8" s="111"/>
      <c r="BF8" s="106"/>
    </row>
    <row r="9" spans="2:69" s="1" customFormat="1" ht="5.25" customHeight="1" x14ac:dyDescent="0.3">
      <c r="C9" s="109"/>
      <c r="D9" s="109"/>
      <c r="E9" s="110"/>
      <c r="F9" s="109"/>
      <c r="H9" s="109"/>
      <c r="I9" s="111"/>
      <c r="J9" s="109"/>
      <c r="K9" s="109"/>
      <c r="L9" s="109"/>
      <c r="M9" s="115"/>
      <c r="N9" s="109"/>
      <c r="X9" s="111"/>
      <c r="Y9" s="109"/>
      <c r="Z9" s="109"/>
      <c r="AA9" s="109"/>
      <c r="AB9" s="115"/>
      <c r="AC9" s="109"/>
      <c r="AM9" s="111"/>
      <c r="AN9" s="109"/>
      <c r="AO9" s="109"/>
      <c r="AP9" s="109"/>
      <c r="AQ9" s="115"/>
      <c r="AR9" s="109"/>
      <c r="BB9" s="111"/>
      <c r="BC9" s="109"/>
      <c r="BD9" s="109"/>
      <c r="BE9" s="109"/>
      <c r="BF9" s="115"/>
      <c r="BG9" s="109"/>
    </row>
    <row r="10" spans="2:69" ht="14.4" x14ac:dyDescent="0.3">
      <c r="C10"/>
      <c r="D10"/>
      <c r="E10"/>
      <c r="F10"/>
      <c r="G10"/>
      <c r="H10"/>
      <c r="I10" s="111"/>
      <c r="J10" s="154">
        <f>SUBTOTAL(9,J13:J354)</f>
        <v>0</v>
      </c>
      <c r="K10" s="154">
        <f t="shared" ref="K10:BP10" si="8">SUBTOTAL(9,K13:K354)</f>
        <v>0</v>
      </c>
      <c r="L10" s="154">
        <f t="shared" si="8"/>
        <v>0</v>
      </c>
      <c r="M10" s="154">
        <f t="shared" si="8"/>
        <v>0</v>
      </c>
      <c r="N10" s="154">
        <f t="shared" si="8"/>
        <v>0</v>
      </c>
      <c r="O10" s="154">
        <f t="shared" si="8"/>
        <v>10</v>
      </c>
      <c r="P10" s="154">
        <f t="shared" si="8"/>
        <v>0</v>
      </c>
      <c r="Q10" s="154">
        <f t="shared" si="8"/>
        <v>0</v>
      </c>
      <c r="R10" s="154">
        <f t="shared" si="8"/>
        <v>0</v>
      </c>
      <c r="S10" s="154">
        <f t="shared" si="8"/>
        <v>0</v>
      </c>
      <c r="T10" s="154">
        <f t="shared" si="8"/>
        <v>0</v>
      </c>
      <c r="U10" s="154">
        <f t="shared" si="8"/>
        <v>0</v>
      </c>
      <c r="V10" s="154">
        <f t="shared" si="8"/>
        <v>10</v>
      </c>
      <c r="W10" s="154">
        <f t="shared" si="8"/>
        <v>0</v>
      </c>
      <c r="X10" s="154">
        <f t="shared" si="8"/>
        <v>0</v>
      </c>
      <c r="Y10" s="154">
        <f t="shared" si="8"/>
        <v>0</v>
      </c>
      <c r="Z10" s="154">
        <f t="shared" si="8"/>
        <v>0</v>
      </c>
      <c r="AA10" s="154">
        <f t="shared" si="8"/>
        <v>0</v>
      </c>
      <c r="AB10" s="154">
        <f t="shared" si="8"/>
        <v>0</v>
      </c>
      <c r="AC10" s="154">
        <f t="shared" si="8"/>
        <v>0</v>
      </c>
      <c r="AD10" s="154">
        <f t="shared" si="8"/>
        <v>10700</v>
      </c>
      <c r="AE10" s="154">
        <f t="shared" si="8"/>
        <v>0</v>
      </c>
      <c r="AF10" s="154">
        <f t="shared" si="8"/>
        <v>0</v>
      </c>
      <c r="AG10" s="154">
        <f t="shared" si="8"/>
        <v>0</v>
      </c>
      <c r="AH10" s="154">
        <f t="shared" si="8"/>
        <v>0</v>
      </c>
      <c r="AI10" s="154">
        <f t="shared" si="8"/>
        <v>0</v>
      </c>
      <c r="AJ10" s="154">
        <f t="shared" si="8"/>
        <v>0</v>
      </c>
      <c r="AK10" s="154">
        <f t="shared" si="8"/>
        <v>10700</v>
      </c>
      <c r="AL10" s="154">
        <f t="shared" si="8"/>
        <v>0</v>
      </c>
      <c r="AM10" s="154">
        <f t="shared" si="8"/>
        <v>0</v>
      </c>
      <c r="AN10" s="154">
        <f t="shared" si="8"/>
        <v>0</v>
      </c>
      <c r="AO10" s="154">
        <f t="shared" si="8"/>
        <v>0</v>
      </c>
      <c r="AP10" s="154">
        <f t="shared" si="8"/>
        <v>0</v>
      </c>
      <c r="AQ10" s="154">
        <f t="shared" si="8"/>
        <v>0</v>
      </c>
      <c r="AR10" s="154">
        <f t="shared" si="8"/>
        <v>0</v>
      </c>
      <c r="AS10" s="154">
        <f t="shared" si="8"/>
        <v>10000</v>
      </c>
      <c r="AT10" s="154">
        <f t="shared" si="8"/>
        <v>0</v>
      </c>
      <c r="AU10" s="154">
        <f t="shared" si="8"/>
        <v>0</v>
      </c>
      <c r="AV10" s="154">
        <f t="shared" si="8"/>
        <v>0</v>
      </c>
      <c r="AW10" s="154">
        <f t="shared" si="8"/>
        <v>0</v>
      </c>
      <c r="AX10" s="154">
        <f t="shared" si="8"/>
        <v>0</v>
      </c>
      <c r="AY10" s="154">
        <f t="shared" si="8"/>
        <v>0</v>
      </c>
      <c r="AZ10" s="154">
        <f t="shared" si="8"/>
        <v>10000</v>
      </c>
      <c r="BA10" s="154">
        <f t="shared" si="8"/>
        <v>0</v>
      </c>
      <c r="BB10" s="154">
        <f t="shared" si="8"/>
        <v>0</v>
      </c>
      <c r="BC10" s="154">
        <f t="shared" si="8"/>
        <v>0</v>
      </c>
      <c r="BD10" s="154">
        <f t="shared" si="8"/>
        <v>0</v>
      </c>
      <c r="BE10" s="154">
        <f t="shared" si="8"/>
        <v>0</v>
      </c>
      <c r="BF10" s="154">
        <f t="shared" si="8"/>
        <v>0</v>
      </c>
      <c r="BG10" s="154">
        <f t="shared" si="8"/>
        <v>0</v>
      </c>
      <c r="BH10" s="154">
        <f t="shared" si="8"/>
        <v>0</v>
      </c>
      <c r="BI10" s="154">
        <f t="shared" si="8"/>
        <v>0</v>
      </c>
      <c r="BJ10" s="154">
        <f>SUBTOTAL(9,BJ13:BJ354)</f>
        <v>0</v>
      </c>
      <c r="BK10" s="154">
        <f t="shared" si="8"/>
        <v>0</v>
      </c>
      <c r="BL10" s="154">
        <f t="shared" si="8"/>
        <v>0</v>
      </c>
      <c r="BM10" s="154">
        <f t="shared" si="8"/>
        <v>0</v>
      </c>
      <c r="BN10" s="154">
        <f t="shared" si="8"/>
        <v>0</v>
      </c>
      <c r="BO10" s="154">
        <f t="shared" si="8"/>
        <v>0</v>
      </c>
      <c r="BP10" s="154">
        <f t="shared" si="8"/>
        <v>0</v>
      </c>
    </row>
    <row r="11" spans="2:69" ht="36" x14ac:dyDescent="0.3">
      <c r="B11" s="130" t="s">
        <v>10</v>
      </c>
      <c r="C11" s="130" t="s">
        <v>10</v>
      </c>
      <c r="D11" s="131" t="s">
        <v>11</v>
      </c>
      <c r="E11" s="131" t="s">
        <v>12</v>
      </c>
      <c r="F11" s="132" t="s">
        <v>1361</v>
      </c>
      <c r="G11" s="131" t="s">
        <v>13</v>
      </c>
      <c r="H11" s="132" t="s">
        <v>14</v>
      </c>
      <c r="I11" s="133" t="s">
        <v>15</v>
      </c>
      <c r="J11" s="137" t="s">
        <v>1445</v>
      </c>
      <c r="K11" s="135"/>
      <c r="L11" s="135"/>
      <c r="M11" s="135"/>
      <c r="N11" s="135"/>
      <c r="O11" s="135"/>
      <c r="P11" s="135"/>
      <c r="Q11" s="135"/>
      <c r="R11" s="135"/>
      <c r="S11" s="135"/>
      <c r="T11" s="135"/>
      <c r="U11" s="135"/>
      <c r="V11" s="138"/>
      <c r="W11" s="149" t="s">
        <v>1446</v>
      </c>
      <c r="Y11" s="134" t="s">
        <v>1447</v>
      </c>
      <c r="Z11" s="135"/>
      <c r="AA11" s="135"/>
      <c r="AB11" s="135"/>
      <c r="AC11" s="135"/>
      <c r="AD11" s="135"/>
      <c r="AE11" s="135"/>
      <c r="AF11" s="135"/>
      <c r="AG11" s="135"/>
      <c r="AH11" s="135"/>
      <c r="AI11" s="135"/>
      <c r="AJ11" s="135"/>
      <c r="AK11" s="136"/>
      <c r="AL11" s="149" t="s">
        <v>1446</v>
      </c>
      <c r="AN11" s="134" t="s">
        <v>1448</v>
      </c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6"/>
      <c r="BA11" s="149" t="s">
        <v>1446</v>
      </c>
      <c r="BC11" s="137" t="s">
        <v>1449</v>
      </c>
      <c r="BD11" s="135"/>
      <c r="BE11" s="135"/>
      <c r="BF11" s="135"/>
      <c r="BG11" s="135"/>
      <c r="BH11" s="135"/>
      <c r="BI11" s="135"/>
      <c r="BJ11" s="135"/>
      <c r="BK11" s="135"/>
      <c r="BL11" s="135"/>
      <c r="BM11" s="135"/>
      <c r="BN11" s="135"/>
      <c r="BO11" s="138"/>
      <c r="BP11" s="149" t="s">
        <v>1446</v>
      </c>
    </row>
    <row r="12" spans="2:69" ht="14.4" x14ac:dyDescent="0.3">
      <c r="B12" s="162"/>
      <c r="C12" s="162"/>
      <c r="D12" s="163"/>
      <c r="E12" s="163"/>
      <c r="F12" s="163"/>
      <c r="G12" s="163"/>
      <c r="H12" s="164"/>
      <c r="I12" s="165"/>
      <c r="J12" s="88" t="s">
        <v>1450</v>
      </c>
      <c r="K12" s="88" t="s">
        <v>1451</v>
      </c>
      <c r="L12" s="88" t="s">
        <v>1452</v>
      </c>
      <c r="M12" s="88" t="s">
        <v>1453</v>
      </c>
      <c r="N12" s="88" t="s">
        <v>1454</v>
      </c>
      <c r="O12" s="88" t="s">
        <v>1455</v>
      </c>
      <c r="P12" s="88" t="s">
        <v>1456</v>
      </c>
      <c r="Q12" s="88" t="s">
        <v>1457</v>
      </c>
      <c r="R12" s="88" t="s">
        <v>1458</v>
      </c>
      <c r="S12" s="88" t="s">
        <v>1459</v>
      </c>
      <c r="T12" s="88" t="s">
        <v>1460</v>
      </c>
      <c r="U12" s="88" t="s">
        <v>1461</v>
      </c>
      <c r="V12" s="88" t="s">
        <v>1462</v>
      </c>
      <c r="W12" s="149" t="s">
        <v>1463</v>
      </c>
      <c r="X12" s="104" t="s">
        <v>1316</v>
      </c>
      <c r="Y12" s="121" t="s">
        <v>1450</v>
      </c>
      <c r="Z12" s="88" t="s">
        <v>1451</v>
      </c>
      <c r="AA12" s="88" t="s">
        <v>1452</v>
      </c>
      <c r="AB12" s="88" t="s">
        <v>1453</v>
      </c>
      <c r="AC12" s="88" t="s">
        <v>1454</v>
      </c>
      <c r="AD12" s="88" t="s">
        <v>1455</v>
      </c>
      <c r="AE12" s="88" t="s">
        <v>1456</v>
      </c>
      <c r="AF12" s="88" t="s">
        <v>1457</v>
      </c>
      <c r="AG12" s="88" t="s">
        <v>1458</v>
      </c>
      <c r="AH12" s="88" t="s">
        <v>1459</v>
      </c>
      <c r="AI12" s="88" t="s">
        <v>1460</v>
      </c>
      <c r="AJ12" s="88" t="s">
        <v>1461</v>
      </c>
      <c r="AK12" s="122" t="s">
        <v>1464</v>
      </c>
      <c r="AL12" s="149" t="s">
        <v>1464</v>
      </c>
      <c r="AM12" s="104" t="s">
        <v>1316</v>
      </c>
      <c r="AN12" s="121" t="s">
        <v>1450</v>
      </c>
      <c r="AO12" s="88" t="s">
        <v>1451</v>
      </c>
      <c r="AP12" s="88" t="s">
        <v>1452</v>
      </c>
      <c r="AQ12" s="88" t="s">
        <v>1453</v>
      </c>
      <c r="AR12" s="88" t="s">
        <v>1454</v>
      </c>
      <c r="AS12" s="88" t="s">
        <v>1455</v>
      </c>
      <c r="AT12" s="88" t="s">
        <v>1456</v>
      </c>
      <c r="AU12" s="88" t="s">
        <v>1457</v>
      </c>
      <c r="AV12" s="88" t="s">
        <v>1458</v>
      </c>
      <c r="AW12" s="88" t="s">
        <v>1459</v>
      </c>
      <c r="AX12" s="88" t="s">
        <v>1460</v>
      </c>
      <c r="AY12" s="88" t="s">
        <v>1461</v>
      </c>
      <c r="AZ12" s="122" t="s">
        <v>1465</v>
      </c>
      <c r="BA12" s="149" t="s">
        <v>1465</v>
      </c>
      <c r="BB12" s="104" t="s">
        <v>1316</v>
      </c>
      <c r="BC12" s="88" t="s">
        <v>1450</v>
      </c>
      <c r="BD12" s="88" t="s">
        <v>1451</v>
      </c>
      <c r="BE12" s="88" t="s">
        <v>1452</v>
      </c>
      <c r="BF12" s="88" t="s">
        <v>1453</v>
      </c>
      <c r="BG12" s="88" t="s">
        <v>1454</v>
      </c>
      <c r="BH12" s="88" t="s">
        <v>1455</v>
      </c>
      <c r="BI12" s="88" t="s">
        <v>1456</v>
      </c>
      <c r="BJ12" s="88" t="s">
        <v>1457</v>
      </c>
      <c r="BK12" s="88" t="s">
        <v>1458</v>
      </c>
      <c r="BL12" s="88" t="s">
        <v>1459</v>
      </c>
      <c r="BM12" s="88" t="s">
        <v>1460</v>
      </c>
      <c r="BN12" s="88" t="s">
        <v>1461</v>
      </c>
      <c r="BO12" s="88" t="s">
        <v>1466</v>
      </c>
      <c r="BP12" s="149" t="s">
        <v>1467</v>
      </c>
    </row>
    <row r="13" spans="2:69" ht="14.4" x14ac:dyDescent="0.3">
      <c r="B13" s="166" t="str" cm="1">
        <f t="array" ref="B13:I306">MAPPING!$B$3:$I$296</f>
        <v>04-SPWHI-07007491</v>
      </c>
      <c r="C13" s="160" t="str">
        <v>TEG</v>
      </c>
      <c r="D13" s="160" t="str">
        <v>Single Malt Scotch</v>
      </c>
      <c r="E13" s="160" t="str">
        <v>The Macallan</v>
      </c>
      <c r="F13" s="160" t="str">
        <v>MAC</v>
      </c>
      <c r="G13" s="160" t="str">
        <v>The Macallan Sherry Oak 12YO</v>
      </c>
      <c r="H13" s="160" t="str">
        <v>700ml</v>
      </c>
      <c r="I13" s="160">
        <v>12</v>
      </c>
      <c r="J13" s="167">
        <f>'01'!N13</f>
        <v>0</v>
      </c>
      <c r="K13" s="167">
        <f>'02'!N13</f>
        <v>0</v>
      </c>
      <c r="L13" s="167">
        <f>'03'!N13</f>
        <v>0</v>
      </c>
      <c r="M13" s="167">
        <f>'04'!N13</f>
        <v>0</v>
      </c>
      <c r="N13" s="167">
        <f>'05'!N13</f>
        <v>0</v>
      </c>
      <c r="O13" s="167">
        <f>'06'!N13</f>
        <v>0</v>
      </c>
      <c r="P13" s="167">
        <f>'07'!N13</f>
        <v>0</v>
      </c>
      <c r="Q13" s="167">
        <f>'08'!N13</f>
        <v>0</v>
      </c>
      <c r="R13" s="167">
        <f>'09'!N13</f>
        <v>0</v>
      </c>
      <c r="S13" s="167">
        <f>'10'!N13</f>
        <v>0</v>
      </c>
      <c r="T13" s="167">
        <f>'11'!N13</f>
        <v>0</v>
      </c>
      <c r="U13" s="167">
        <f>'12'!N13</f>
        <v>0</v>
      </c>
      <c r="V13" s="168">
        <f>SUM(J13:U13)</f>
        <v>0</v>
      </c>
      <c r="W13" s="169">
        <f>SUMIFS($J13:$U13,$J$2:$U$2,"TRUE")</f>
        <v>0</v>
      </c>
      <c r="X13" s="2"/>
      <c r="Y13" s="167">
        <f>'01'!R13</f>
        <v>0</v>
      </c>
      <c r="Z13" s="167">
        <f>'02'!R13</f>
        <v>0</v>
      </c>
      <c r="AA13" s="167">
        <f>'03'!R13</f>
        <v>0</v>
      </c>
      <c r="AB13" s="167">
        <f>'04'!R13</f>
        <v>0</v>
      </c>
      <c r="AC13" s="167">
        <f>'05'!R13</f>
        <v>0</v>
      </c>
      <c r="AD13" s="167">
        <f>'06'!R13</f>
        <v>0</v>
      </c>
      <c r="AE13" s="167">
        <f>'07'!R13</f>
        <v>0</v>
      </c>
      <c r="AF13" s="167">
        <f>'08'!R13</f>
        <v>0</v>
      </c>
      <c r="AG13" s="167">
        <f>'09'!R13</f>
        <v>0</v>
      </c>
      <c r="AH13" s="167">
        <f>'10'!R13</f>
        <v>0</v>
      </c>
      <c r="AI13" s="167">
        <f>'11'!R13</f>
        <v>0</v>
      </c>
      <c r="AJ13" s="167">
        <f>'12'!R13</f>
        <v>0</v>
      </c>
      <c r="AK13" s="127">
        <f>SUM(Y13:AJ13)</f>
        <v>0</v>
      </c>
      <c r="AL13" s="126">
        <f>SUMIFS($Y13:$AJ13,$Y$2:$AJ$2,"TRUE")</f>
        <v>0</v>
      </c>
      <c r="AM13" s="2"/>
      <c r="AN13" s="167">
        <f>'01'!S13</f>
        <v>0</v>
      </c>
      <c r="AO13" s="167">
        <f>'02'!S13</f>
        <v>0</v>
      </c>
      <c r="AP13" s="167">
        <f>'03'!S13</f>
        <v>0</v>
      </c>
      <c r="AQ13" s="167">
        <f>'04'!S13</f>
        <v>0</v>
      </c>
      <c r="AR13" s="167">
        <f>'05'!S13</f>
        <v>0</v>
      </c>
      <c r="AS13" s="167">
        <f>'06'!S13</f>
        <v>0</v>
      </c>
      <c r="AT13" s="167">
        <f>'07'!S13</f>
        <v>0</v>
      </c>
      <c r="AU13" s="167">
        <f>'08'!S13</f>
        <v>0</v>
      </c>
      <c r="AV13" s="167">
        <f>'09'!S13</f>
        <v>0</v>
      </c>
      <c r="AW13" s="167">
        <f>'10'!S13</f>
        <v>0</v>
      </c>
      <c r="AX13" s="167">
        <f>'11'!S13</f>
        <v>0</v>
      </c>
      <c r="AY13" s="167">
        <f>'12'!S13</f>
        <v>0</v>
      </c>
      <c r="AZ13" s="127">
        <f>SUM(AN13:AY13)</f>
        <v>0</v>
      </c>
      <c r="BA13" s="126">
        <f>SUMIFS($AN13:$AY13,$AN$2:$AY$2,"TRUE")</f>
        <v>0</v>
      </c>
      <c r="BB13" s="2"/>
      <c r="BC13" s="167">
        <f>'01'!T13</f>
        <v>0</v>
      </c>
      <c r="BD13" s="167">
        <f>'02'!T13</f>
        <v>0</v>
      </c>
      <c r="BE13" s="167">
        <f>'03'!T13</f>
        <v>0</v>
      </c>
      <c r="BF13" s="167">
        <f>'04'!T13</f>
        <v>0</v>
      </c>
      <c r="BG13" s="167">
        <f>'05'!T13</f>
        <v>0</v>
      </c>
      <c r="BH13" s="167">
        <f>'06'!T13</f>
        <v>0</v>
      </c>
      <c r="BI13" s="167">
        <f>'07'!T13</f>
        <v>0</v>
      </c>
      <c r="BJ13" s="167">
        <f>'08'!T13</f>
        <v>0</v>
      </c>
      <c r="BK13" s="167">
        <f>'09'!T13</f>
        <v>0</v>
      </c>
      <c r="BL13" s="167">
        <f>'10'!T13</f>
        <v>0</v>
      </c>
      <c r="BM13" s="167">
        <f>'11'!T13</f>
        <v>0</v>
      </c>
      <c r="BN13" s="167">
        <f>'12'!T13</f>
        <v>0</v>
      </c>
      <c r="BO13" s="125">
        <f>SUM(BC13:BN13)</f>
        <v>0</v>
      </c>
      <c r="BP13" s="126">
        <f>SUMIFS($BC13:$BN13,$BC$2:$BN$2,"TRUE")</f>
        <v>0</v>
      </c>
    </row>
    <row r="14" spans="2:69" ht="14.4" x14ac:dyDescent="0.3">
      <c r="B14" s="166" t="str">
        <v>04-SPWHI-07017065</v>
      </c>
      <c r="C14" s="160" t="str">
        <v>TEG</v>
      </c>
      <c r="D14" s="160" t="str">
        <v>Single Malt Scotch</v>
      </c>
      <c r="E14" s="160" t="str">
        <v>The Macallan</v>
      </c>
      <c r="F14" s="160" t="str">
        <v>MAC</v>
      </c>
      <c r="G14" s="160" t="str">
        <v>The Macallan Sherry Oak 18YO</v>
      </c>
      <c r="H14" s="160" t="str">
        <v>700ml</v>
      </c>
      <c r="I14" s="160">
        <v>6</v>
      </c>
      <c r="J14" s="167">
        <f>'01'!N14</f>
        <v>0</v>
      </c>
      <c r="K14" s="167">
        <f>'02'!N14</f>
        <v>0</v>
      </c>
      <c r="L14" s="167">
        <f>'03'!N14</f>
        <v>0</v>
      </c>
      <c r="M14" s="167">
        <f>'04'!N14</f>
        <v>0</v>
      </c>
      <c r="N14" s="167">
        <f>'05'!N14</f>
        <v>0</v>
      </c>
      <c r="O14" s="167">
        <f>'06'!N14</f>
        <v>0</v>
      </c>
      <c r="P14" s="167">
        <f>'07'!N14</f>
        <v>0</v>
      </c>
      <c r="Q14" s="167">
        <f>'08'!N14</f>
        <v>0</v>
      </c>
      <c r="R14" s="167">
        <f>'09'!N14</f>
        <v>0</v>
      </c>
      <c r="S14" s="167">
        <f>'10'!N14</f>
        <v>0</v>
      </c>
      <c r="T14" s="167">
        <f>'11'!N14</f>
        <v>0</v>
      </c>
      <c r="U14" s="167">
        <f>'12'!N14</f>
        <v>0</v>
      </c>
      <c r="V14" s="168">
        <f t="shared" ref="V14:V77" si="9">SUM(J14:U14)</f>
        <v>0</v>
      </c>
      <c r="W14" s="169">
        <f t="shared" ref="W14:W77" si="10">SUMIFS($J14:$U14,$J$2:$U$2,"TRUE")</f>
        <v>0</v>
      </c>
      <c r="X14" s="2"/>
      <c r="Y14" s="167">
        <f>'01'!R14</f>
        <v>0</v>
      </c>
      <c r="Z14" s="167">
        <f>'02'!R14</f>
        <v>0</v>
      </c>
      <c r="AA14" s="167">
        <f>'03'!R14</f>
        <v>0</v>
      </c>
      <c r="AB14" s="167">
        <f>'04'!R14</f>
        <v>0</v>
      </c>
      <c r="AC14" s="167">
        <f>'05'!R14</f>
        <v>0</v>
      </c>
      <c r="AD14" s="167">
        <f>'06'!R14</f>
        <v>0</v>
      </c>
      <c r="AE14" s="167">
        <f>'07'!R14</f>
        <v>0</v>
      </c>
      <c r="AF14" s="167">
        <f>'08'!R14</f>
        <v>0</v>
      </c>
      <c r="AG14" s="167">
        <f>'09'!R14</f>
        <v>0</v>
      </c>
      <c r="AH14" s="167">
        <f>'10'!R14</f>
        <v>0</v>
      </c>
      <c r="AI14" s="167">
        <f>'11'!R14</f>
        <v>0</v>
      </c>
      <c r="AJ14" s="167">
        <f>'12'!R14</f>
        <v>0</v>
      </c>
      <c r="AK14" s="127">
        <f t="shared" ref="AK14:AK77" si="11">SUM(Y14:AJ14)</f>
        <v>0</v>
      </c>
      <c r="AL14" s="126">
        <f t="shared" ref="AL14:AL77" si="12">SUMIFS($Y14:$AJ14,$Y$2:$AJ$2,"TRUE")</f>
        <v>0</v>
      </c>
      <c r="AM14" s="2"/>
      <c r="AN14" s="167">
        <f>'01'!S14</f>
        <v>0</v>
      </c>
      <c r="AO14" s="167">
        <f>'02'!S14</f>
        <v>0</v>
      </c>
      <c r="AP14" s="167">
        <f>'03'!S14</f>
        <v>0</v>
      </c>
      <c r="AQ14" s="167">
        <f>'04'!S14</f>
        <v>0</v>
      </c>
      <c r="AR14" s="167">
        <f>'05'!S14</f>
        <v>0</v>
      </c>
      <c r="AS14" s="167">
        <f>'06'!S14</f>
        <v>0</v>
      </c>
      <c r="AT14" s="167">
        <f>'07'!S14</f>
        <v>0</v>
      </c>
      <c r="AU14" s="167">
        <f>'08'!S14</f>
        <v>0</v>
      </c>
      <c r="AV14" s="167">
        <f>'09'!S14</f>
        <v>0</v>
      </c>
      <c r="AW14" s="167">
        <f>'10'!S14</f>
        <v>0</v>
      </c>
      <c r="AX14" s="167">
        <f>'11'!S14</f>
        <v>0</v>
      </c>
      <c r="AY14" s="167">
        <f>'12'!S14</f>
        <v>0</v>
      </c>
      <c r="AZ14" s="127">
        <f t="shared" ref="AZ14:AZ77" si="13">SUM(AN14:AY14)</f>
        <v>0</v>
      </c>
      <c r="BA14" s="126">
        <f t="shared" ref="BA14:BA77" si="14">SUMIFS($AN14:$AY14,$AN$2:$AY$2,"TRUE")</f>
        <v>0</v>
      </c>
      <c r="BB14" s="2"/>
      <c r="BC14" s="167">
        <f>'01'!T14</f>
        <v>0</v>
      </c>
      <c r="BD14" s="167">
        <f>'02'!T14</f>
        <v>0</v>
      </c>
      <c r="BE14" s="167">
        <f>'03'!T14</f>
        <v>0</v>
      </c>
      <c r="BF14" s="167">
        <f>'04'!T14</f>
        <v>0</v>
      </c>
      <c r="BG14" s="167">
        <f>'05'!T14</f>
        <v>0</v>
      </c>
      <c r="BH14" s="167">
        <f>'06'!T14</f>
        <v>0</v>
      </c>
      <c r="BI14" s="167">
        <f>'07'!T14</f>
        <v>0</v>
      </c>
      <c r="BJ14" s="167">
        <f>'08'!T14</f>
        <v>0</v>
      </c>
      <c r="BK14" s="167">
        <f>'09'!T14</f>
        <v>0</v>
      </c>
      <c r="BL14" s="167">
        <f>'10'!T14</f>
        <v>0</v>
      </c>
      <c r="BM14" s="167">
        <f>'11'!T14</f>
        <v>0</v>
      </c>
      <c r="BN14" s="167">
        <f>'12'!T14</f>
        <v>0</v>
      </c>
      <c r="BO14" s="125">
        <f t="shared" ref="BO14:BO77" si="15">SUM(BC14:BN14)</f>
        <v>0</v>
      </c>
      <c r="BP14" s="126">
        <f t="shared" ref="BP14:BP77" si="16">SUMIFS($BC14:$BN14,$BC$2:$BN$2,"TRUE")</f>
        <v>0</v>
      </c>
    </row>
    <row r="15" spans="2:69" ht="14.4" x14ac:dyDescent="0.3">
      <c r="B15" s="166" t="str">
        <v>04-SPWHI-07006031</v>
      </c>
      <c r="C15" s="160" t="str">
        <v>TEG</v>
      </c>
      <c r="D15" s="160" t="str">
        <v>Single Malt Scotch</v>
      </c>
      <c r="E15" s="160" t="str">
        <v>The Macallan</v>
      </c>
      <c r="F15" s="160" t="str">
        <v>MAC</v>
      </c>
      <c r="G15" s="160" t="str">
        <v>The Macallan Sherry Oak 25YO</v>
      </c>
      <c r="H15" s="160" t="str">
        <v>700ml</v>
      </c>
      <c r="I15" s="160">
        <v>3</v>
      </c>
      <c r="J15" s="167">
        <f>'01'!N15</f>
        <v>0</v>
      </c>
      <c r="K15" s="167">
        <f>'02'!N15</f>
        <v>0</v>
      </c>
      <c r="L15" s="167">
        <f>'03'!N15</f>
        <v>0</v>
      </c>
      <c r="M15" s="167">
        <f>'04'!N15</f>
        <v>0</v>
      </c>
      <c r="N15" s="167">
        <f>'05'!N15</f>
        <v>0</v>
      </c>
      <c r="O15" s="167">
        <f>'06'!N15</f>
        <v>10</v>
      </c>
      <c r="P15" s="167">
        <f>'07'!N15</f>
        <v>0</v>
      </c>
      <c r="Q15" s="167">
        <f>'08'!N15</f>
        <v>0</v>
      </c>
      <c r="R15" s="167">
        <f>'09'!N15</f>
        <v>0</v>
      </c>
      <c r="S15" s="167">
        <f>'10'!N15</f>
        <v>0</v>
      </c>
      <c r="T15" s="167">
        <f>'11'!N15</f>
        <v>0</v>
      </c>
      <c r="U15" s="167">
        <f>'12'!N15</f>
        <v>0</v>
      </c>
      <c r="V15" s="168">
        <f t="shared" si="9"/>
        <v>10</v>
      </c>
      <c r="W15" s="169">
        <f t="shared" si="10"/>
        <v>0</v>
      </c>
      <c r="X15" s="2"/>
      <c r="Y15" s="167">
        <f>'01'!R15</f>
        <v>0</v>
      </c>
      <c r="Z15" s="167">
        <f>'02'!R15</f>
        <v>0</v>
      </c>
      <c r="AA15" s="167">
        <f>'03'!R15</f>
        <v>0</v>
      </c>
      <c r="AB15" s="167">
        <f>'04'!R15</f>
        <v>0</v>
      </c>
      <c r="AC15" s="167">
        <f>'05'!R15</f>
        <v>0</v>
      </c>
      <c r="AD15" s="167">
        <f>'06'!R15</f>
        <v>10700</v>
      </c>
      <c r="AE15" s="167">
        <f>'07'!R15</f>
        <v>0</v>
      </c>
      <c r="AF15" s="167">
        <f>'08'!R15</f>
        <v>0</v>
      </c>
      <c r="AG15" s="167">
        <f>'09'!R15</f>
        <v>0</v>
      </c>
      <c r="AH15" s="167">
        <f>'10'!R15</f>
        <v>0</v>
      </c>
      <c r="AI15" s="167">
        <f>'11'!R15</f>
        <v>0</v>
      </c>
      <c r="AJ15" s="167">
        <f>'12'!R15</f>
        <v>0</v>
      </c>
      <c r="AK15" s="127">
        <f t="shared" si="11"/>
        <v>10700</v>
      </c>
      <c r="AL15" s="126">
        <f t="shared" si="12"/>
        <v>0</v>
      </c>
      <c r="AM15" s="2"/>
      <c r="AN15" s="167">
        <f>'01'!S15</f>
        <v>0</v>
      </c>
      <c r="AO15" s="167">
        <f>'02'!S15</f>
        <v>0</v>
      </c>
      <c r="AP15" s="167">
        <f>'03'!S15</f>
        <v>0</v>
      </c>
      <c r="AQ15" s="167">
        <f>'04'!S15</f>
        <v>0</v>
      </c>
      <c r="AR15" s="167">
        <f>'05'!S15</f>
        <v>0</v>
      </c>
      <c r="AS15" s="167">
        <f>'06'!S15</f>
        <v>10000</v>
      </c>
      <c r="AT15" s="167">
        <f>'07'!S15</f>
        <v>0</v>
      </c>
      <c r="AU15" s="167">
        <f>'08'!S15</f>
        <v>0</v>
      </c>
      <c r="AV15" s="167">
        <f>'09'!S15</f>
        <v>0</v>
      </c>
      <c r="AW15" s="167">
        <f>'10'!S15</f>
        <v>0</v>
      </c>
      <c r="AX15" s="167">
        <f>'11'!S15</f>
        <v>0</v>
      </c>
      <c r="AY15" s="167">
        <f>'12'!S15</f>
        <v>0</v>
      </c>
      <c r="AZ15" s="127">
        <f t="shared" si="13"/>
        <v>10000</v>
      </c>
      <c r="BA15" s="126">
        <f t="shared" si="14"/>
        <v>0</v>
      </c>
      <c r="BB15" s="2"/>
      <c r="BC15" s="167">
        <f>'01'!T15</f>
        <v>0</v>
      </c>
      <c r="BD15" s="167">
        <f>'02'!T15</f>
        <v>0</v>
      </c>
      <c r="BE15" s="167">
        <f>'03'!T15</f>
        <v>0</v>
      </c>
      <c r="BF15" s="167">
        <f>'04'!T15</f>
        <v>0</v>
      </c>
      <c r="BG15" s="167">
        <f>'05'!T15</f>
        <v>0</v>
      </c>
      <c r="BH15" s="167">
        <f>'06'!T15</f>
        <v>0</v>
      </c>
      <c r="BI15" s="167">
        <f>'07'!T15</f>
        <v>0</v>
      </c>
      <c r="BJ15" s="167">
        <f>'08'!T15</f>
        <v>0</v>
      </c>
      <c r="BK15" s="167">
        <f>'09'!T15</f>
        <v>0</v>
      </c>
      <c r="BL15" s="167">
        <f>'10'!T15</f>
        <v>0</v>
      </c>
      <c r="BM15" s="167">
        <f>'11'!T15</f>
        <v>0</v>
      </c>
      <c r="BN15" s="167">
        <f>'12'!T15</f>
        <v>0</v>
      </c>
      <c r="BO15" s="125">
        <f t="shared" si="15"/>
        <v>0</v>
      </c>
      <c r="BP15" s="126">
        <f t="shared" si="16"/>
        <v>0</v>
      </c>
    </row>
    <row r="16" spans="2:69" ht="14.4" x14ac:dyDescent="0.3">
      <c r="B16" s="166" t="str">
        <v>04-SPWHI-07006048</v>
      </c>
      <c r="C16" s="160" t="str">
        <v>TEG</v>
      </c>
      <c r="D16" s="160" t="str">
        <v>Single Malt Scotch</v>
      </c>
      <c r="E16" s="160" t="str">
        <v>The Macallan</v>
      </c>
      <c r="F16" s="160" t="str">
        <v>MAC</v>
      </c>
      <c r="G16" s="160" t="str">
        <v>The Macallan Sherry Oak 30YO</v>
      </c>
      <c r="H16" s="160" t="str">
        <v>700ml</v>
      </c>
      <c r="I16" s="160">
        <v>3</v>
      </c>
      <c r="J16" s="167">
        <f>'01'!N16</f>
        <v>0</v>
      </c>
      <c r="K16" s="167">
        <f>'02'!N16</f>
        <v>0</v>
      </c>
      <c r="L16" s="167">
        <f>'03'!N16</f>
        <v>0</v>
      </c>
      <c r="M16" s="167">
        <f>'04'!N16</f>
        <v>0</v>
      </c>
      <c r="N16" s="167">
        <f>'05'!N16</f>
        <v>0</v>
      </c>
      <c r="O16" s="167">
        <f>'06'!N16</f>
        <v>0</v>
      </c>
      <c r="P16" s="167">
        <f>'07'!N16</f>
        <v>0</v>
      </c>
      <c r="Q16" s="167">
        <f>'08'!N16</f>
        <v>0</v>
      </c>
      <c r="R16" s="167">
        <f>'09'!N16</f>
        <v>0</v>
      </c>
      <c r="S16" s="167">
        <f>'10'!N16</f>
        <v>0</v>
      </c>
      <c r="T16" s="167">
        <f>'11'!N16</f>
        <v>0</v>
      </c>
      <c r="U16" s="167">
        <f>'12'!N16</f>
        <v>0</v>
      </c>
      <c r="V16" s="168">
        <f t="shared" si="9"/>
        <v>0</v>
      </c>
      <c r="W16" s="169">
        <f t="shared" si="10"/>
        <v>0</v>
      </c>
      <c r="X16" s="2"/>
      <c r="Y16" s="167">
        <f>'01'!R16</f>
        <v>0</v>
      </c>
      <c r="Z16" s="167">
        <f>'02'!R16</f>
        <v>0</v>
      </c>
      <c r="AA16" s="167">
        <f>'03'!R16</f>
        <v>0</v>
      </c>
      <c r="AB16" s="167">
        <f>'04'!R16</f>
        <v>0</v>
      </c>
      <c r="AC16" s="167">
        <f>'05'!R16</f>
        <v>0</v>
      </c>
      <c r="AD16" s="167">
        <f>'06'!R16</f>
        <v>0</v>
      </c>
      <c r="AE16" s="167">
        <f>'07'!R16</f>
        <v>0</v>
      </c>
      <c r="AF16" s="167">
        <f>'08'!R16</f>
        <v>0</v>
      </c>
      <c r="AG16" s="167">
        <f>'09'!R16</f>
        <v>0</v>
      </c>
      <c r="AH16" s="167">
        <f>'10'!R16</f>
        <v>0</v>
      </c>
      <c r="AI16" s="167">
        <f>'11'!R16</f>
        <v>0</v>
      </c>
      <c r="AJ16" s="167">
        <f>'12'!R16</f>
        <v>0</v>
      </c>
      <c r="AK16" s="127">
        <f t="shared" si="11"/>
        <v>0</v>
      </c>
      <c r="AL16" s="126">
        <f t="shared" si="12"/>
        <v>0</v>
      </c>
      <c r="AM16" s="2"/>
      <c r="AN16" s="167">
        <f>'01'!S16</f>
        <v>0</v>
      </c>
      <c r="AO16" s="167">
        <f>'02'!S16</f>
        <v>0</v>
      </c>
      <c r="AP16" s="167">
        <f>'03'!S16</f>
        <v>0</v>
      </c>
      <c r="AQ16" s="167">
        <f>'04'!S16</f>
        <v>0</v>
      </c>
      <c r="AR16" s="167">
        <f>'05'!S16</f>
        <v>0</v>
      </c>
      <c r="AS16" s="167">
        <f>'06'!S16</f>
        <v>0</v>
      </c>
      <c r="AT16" s="167">
        <f>'07'!S16</f>
        <v>0</v>
      </c>
      <c r="AU16" s="167">
        <f>'08'!S16</f>
        <v>0</v>
      </c>
      <c r="AV16" s="167">
        <f>'09'!S16</f>
        <v>0</v>
      </c>
      <c r="AW16" s="167">
        <f>'10'!S16</f>
        <v>0</v>
      </c>
      <c r="AX16" s="167">
        <f>'11'!S16</f>
        <v>0</v>
      </c>
      <c r="AY16" s="167">
        <f>'12'!S16</f>
        <v>0</v>
      </c>
      <c r="AZ16" s="127">
        <f t="shared" si="13"/>
        <v>0</v>
      </c>
      <c r="BA16" s="126">
        <f t="shared" si="14"/>
        <v>0</v>
      </c>
      <c r="BB16" s="2"/>
      <c r="BC16" s="167">
        <f>'01'!T16</f>
        <v>0</v>
      </c>
      <c r="BD16" s="167">
        <f>'02'!T16</f>
        <v>0</v>
      </c>
      <c r="BE16" s="167">
        <f>'03'!T16</f>
        <v>0</v>
      </c>
      <c r="BF16" s="167">
        <f>'04'!T16</f>
        <v>0</v>
      </c>
      <c r="BG16" s="167">
        <f>'05'!T16</f>
        <v>0</v>
      </c>
      <c r="BH16" s="167">
        <f>'06'!T16</f>
        <v>0</v>
      </c>
      <c r="BI16" s="167">
        <f>'07'!T16</f>
        <v>0</v>
      </c>
      <c r="BJ16" s="167">
        <f>'08'!T16</f>
        <v>0</v>
      </c>
      <c r="BK16" s="167">
        <f>'09'!T16</f>
        <v>0</v>
      </c>
      <c r="BL16" s="167">
        <f>'10'!T16</f>
        <v>0</v>
      </c>
      <c r="BM16" s="167">
        <f>'11'!T16</f>
        <v>0</v>
      </c>
      <c r="BN16" s="167">
        <f>'12'!T16</f>
        <v>0</v>
      </c>
      <c r="BO16" s="125">
        <f t="shared" si="15"/>
        <v>0</v>
      </c>
      <c r="BP16" s="126">
        <f t="shared" si="16"/>
        <v>0</v>
      </c>
    </row>
    <row r="17" spans="2:68" ht="14.4" x14ac:dyDescent="0.3">
      <c r="B17" s="166" t="str">
        <v>04-SPWHI-07003009</v>
      </c>
      <c r="C17" s="160" t="str">
        <v>TEG</v>
      </c>
      <c r="D17" s="160" t="str">
        <v>Single Malt Scotch</v>
      </c>
      <c r="E17" s="160" t="str">
        <v>The Macallan</v>
      </c>
      <c r="F17" s="160" t="str">
        <v>MAC</v>
      </c>
      <c r="G17" s="160" t="str">
        <v>The Macallan Double Cask 12YO</v>
      </c>
      <c r="H17" s="160" t="str">
        <v>700ml</v>
      </c>
      <c r="I17" s="160">
        <v>12</v>
      </c>
      <c r="J17" s="167">
        <f>'01'!N17</f>
        <v>0</v>
      </c>
      <c r="K17" s="167">
        <f>'02'!N17</f>
        <v>0</v>
      </c>
      <c r="L17" s="167">
        <f>'03'!N17</f>
        <v>0</v>
      </c>
      <c r="M17" s="167">
        <f>'04'!N17</f>
        <v>0</v>
      </c>
      <c r="N17" s="167">
        <f>'05'!N17</f>
        <v>0</v>
      </c>
      <c r="O17" s="167">
        <f>'06'!N17</f>
        <v>0</v>
      </c>
      <c r="P17" s="167">
        <f>'07'!N17</f>
        <v>0</v>
      </c>
      <c r="Q17" s="167">
        <f>'08'!N17</f>
        <v>0</v>
      </c>
      <c r="R17" s="167">
        <f>'09'!N17</f>
        <v>0</v>
      </c>
      <c r="S17" s="167">
        <f>'10'!N17</f>
        <v>0</v>
      </c>
      <c r="T17" s="167">
        <f>'11'!N17</f>
        <v>0</v>
      </c>
      <c r="U17" s="167">
        <f>'12'!N17</f>
        <v>0</v>
      </c>
      <c r="V17" s="168">
        <f t="shared" si="9"/>
        <v>0</v>
      </c>
      <c r="W17" s="169">
        <f t="shared" si="10"/>
        <v>0</v>
      </c>
      <c r="X17" s="2"/>
      <c r="Y17" s="167">
        <f>'01'!R17</f>
        <v>0</v>
      </c>
      <c r="Z17" s="167">
        <f>'02'!R17</f>
        <v>0</v>
      </c>
      <c r="AA17" s="167">
        <f>'03'!R17</f>
        <v>0</v>
      </c>
      <c r="AB17" s="167">
        <f>'04'!R17</f>
        <v>0</v>
      </c>
      <c r="AC17" s="167">
        <f>'05'!R17</f>
        <v>0</v>
      </c>
      <c r="AD17" s="167">
        <f>'06'!R17</f>
        <v>0</v>
      </c>
      <c r="AE17" s="167">
        <f>'07'!R17</f>
        <v>0</v>
      </c>
      <c r="AF17" s="167">
        <f>'08'!R17</f>
        <v>0</v>
      </c>
      <c r="AG17" s="167">
        <f>'09'!R17</f>
        <v>0</v>
      </c>
      <c r="AH17" s="167">
        <f>'10'!R17</f>
        <v>0</v>
      </c>
      <c r="AI17" s="167">
        <f>'11'!R17</f>
        <v>0</v>
      </c>
      <c r="AJ17" s="167">
        <f>'12'!R17</f>
        <v>0</v>
      </c>
      <c r="AK17" s="127">
        <f t="shared" si="11"/>
        <v>0</v>
      </c>
      <c r="AL17" s="126">
        <f t="shared" si="12"/>
        <v>0</v>
      </c>
      <c r="AM17" s="2"/>
      <c r="AN17" s="167">
        <f>'01'!S17</f>
        <v>0</v>
      </c>
      <c r="AO17" s="167">
        <f>'02'!S17</f>
        <v>0</v>
      </c>
      <c r="AP17" s="167">
        <f>'03'!S17</f>
        <v>0</v>
      </c>
      <c r="AQ17" s="167">
        <f>'04'!S17</f>
        <v>0</v>
      </c>
      <c r="AR17" s="167">
        <f>'05'!S17</f>
        <v>0</v>
      </c>
      <c r="AS17" s="167">
        <f>'06'!S17</f>
        <v>0</v>
      </c>
      <c r="AT17" s="167">
        <f>'07'!S17</f>
        <v>0</v>
      </c>
      <c r="AU17" s="167">
        <f>'08'!S17</f>
        <v>0</v>
      </c>
      <c r="AV17" s="167">
        <f>'09'!S17</f>
        <v>0</v>
      </c>
      <c r="AW17" s="167">
        <f>'10'!S17</f>
        <v>0</v>
      </c>
      <c r="AX17" s="167">
        <f>'11'!S17</f>
        <v>0</v>
      </c>
      <c r="AY17" s="167">
        <f>'12'!S17</f>
        <v>0</v>
      </c>
      <c r="AZ17" s="127">
        <f t="shared" si="13"/>
        <v>0</v>
      </c>
      <c r="BA17" s="126">
        <f t="shared" si="14"/>
        <v>0</v>
      </c>
      <c r="BB17" s="2"/>
      <c r="BC17" s="167">
        <f>'01'!T17</f>
        <v>0</v>
      </c>
      <c r="BD17" s="167">
        <f>'02'!T17</f>
        <v>0</v>
      </c>
      <c r="BE17" s="167">
        <f>'03'!T17</f>
        <v>0</v>
      </c>
      <c r="BF17" s="167">
        <f>'04'!T17</f>
        <v>0</v>
      </c>
      <c r="BG17" s="167">
        <f>'05'!T17</f>
        <v>0</v>
      </c>
      <c r="BH17" s="167">
        <f>'06'!T17</f>
        <v>0</v>
      </c>
      <c r="BI17" s="167">
        <f>'07'!T17</f>
        <v>0</v>
      </c>
      <c r="BJ17" s="167">
        <f>'08'!T17</f>
        <v>0</v>
      </c>
      <c r="BK17" s="167">
        <f>'09'!T17</f>
        <v>0</v>
      </c>
      <c r="BL17" s="167">
        <f>'10'!T17</f>
        <v>0</v>
      </c>
      <c r="BM17" s="167">
        <f>'11'!T17</f>
        <v>0</v>
      </c>
      <c r="BN17" s="167">
        <f>'12'!T17</f>
        <v>0</v>
      </c>
      <c r="BO17" s="125">
        <f t="shared" si="15"/>
        <v>0</v>
      </c>
      <c r="BP17" s="126">
        <f t="shared" si="16"/>
        <v>0</v>
      </c>
    </row>
    <row r="18" spans="2:68" ht="14.4" x14ac:dyDescent="0.3">
      <c r="B18" s="166" t="str">
        <v>04-SPWHI-07007700</v>
      </c>
      <c r="C18" s="160" t="str">
        <v>TEG</v>
      </c>
      <c r="D18" s="160" t="str">
        <v>Single Malt Scotch</v>
      </c>
      <c r="E18" s="160" t="str">
        <v>The Macallan</v>
      </c>
      <c r="F18" s="160" t="str">
        <v>MAC</v>
      </c>
      <c r="G18" s="160" t="str">
        <v>The Macallan Double Cask 15YO</v>
      </c>
      <c r="H18" s="160" t="str">
        <v>700ml</v>
      </c>
      <c r="I18" s="160">
        <v>6</v>
      </c>
      <c r="J18" s="167">
        <f>'01'!N18</f>
        <v>0</v>
      </c>
      <c r="K18" s="167">
        <f>'02'!N18</f>
        <v>0</v>
      </c>
      <c r="L18" s="167">
        <f>'03'!N18</f>
        <v>0</v>
      </c>
      <c r="M18" s="167">
        <f>'04'!N18</f>
        <v>0</v>
      </c>
      <c r="N18" s="167">
        <f>'05'!N18</f>
        <v>0</v>
      </c>
      <c r="O18" s="167">
        <f>'06'!N18</f>
        <v>0</v>
      </c>
      <c r="P18" s="167">
        <f>'07'!N18</f>
        <v>0</v>
      </c>
      <c r="Q18" s="167">
        <f>'08'!N18</f>
        <v>0</v>
      </c>
      <c r="R18" s="167">
        <f>'09'!N18</f>
        <v>0</v>
      </c>
      <c r="S18" s="167">
        <f>'10'!N18</f>
        <v>0</v>
      </c>
      <c r="T18" s="167">
        <f>'11'!N18</f>
        <v>0</v>
      </c>
      <c r="U18" s="167">
        <f>'12'!N18</f>
        <v>0</v>
      </c>
      <c r="V18" s="168">
        <f t="shared" si="9"/>
        <v>0</v>
      </c>
      <c r="W18" s="169">
        <f t="shared" si="10"/>
        <v>0</v>
      </c>
      <c r="X18" s="2"/>
      <c r="Y18" s="167">
        <f>'01'!R18</f>
        <v>0</v>
      </c>
      <c r="Z18" s="167">
        <f>'02'!R18</f>
        <v>0</v>
      </c>
      <c r="AA18" s="167">
        <f>'03'!R18</f>
        <v>0</v>
      </c>
      <c r="AB18" s="167">
        <f>'04'!R18</f>
        <v>0</v>
      </c>
      <c r="AC18" s="167">
        <f>'05'!R18</f>
        <v>0</v>
      </c>
      <c r="AD18" s="167">
        <f>'06'!R18</f>
        <v>0</v>
      </c>
      <c r="AE18" s="167">
        <f>'07'!R18</f>
        <v>0</v>
      </c>
      <c r="AF18" s="167">
        <f>'08'!R18</f>
        <v>0</v>
      </c>
      <c r="AG18" s="167">
        <f>'09'!R18</f>
        <v>0</v>
      </c>
      <c r="AH18" s="167">
        <f>'10'!R18</f>
        <v>0</v>
      </c>
      <c r="AI18" s="167">
        <f>'11'!R18</f>
        <v>0</v>
      </c>
      <c r="AJ18" s="167">
        <f>'12'!R18</f>
        <v>0</v>
      </c>
      <c r="AK18" s="127">
        <f t="shared" si="11"/>
        <v>0</v>
      </c>
      <c r="AL18" s="126">
        <f t="shared" si="12"/>
        <v>0</v>
      </c>
      <c r="AM18" s="2"/>
      <c r="AN18" s="167">
        <f>'01'!S18</f>
        <v>0</v>
      </c>
      <c r="AO18" s="167">
        <f>'02'!S18</f>
        <v>0</v>
      </c>
      <c r="AP18" s="167">
        <f>'03'!S18</f>
        <v>0</v>
      </c>
      <c r="AQ18" s="167">
        <f>'04'!S18</f>
        <v>0</v>
      </c>
      <c r="AR18" s="167">
        <f>'05'!S18</f>
        <v>0</v>
      </c>
      <c r="AS18" s="167">
        <f>'06'!S18</f>
        <v>0</v>
      </c>
      <c r="AT18" s="167">
        <f>'07'!S18</f>
        <v>0</v>
      </c>
      <c r="AU18" s="167">
        <f>'08'!S18</f>
        <v>0</v>
      </c>
      <c r="AV18" s="167">
        <f>'09'!S18</f>
        <v>0</v>
      </c>
      <c r="AW18" s="167">
        <f>'10'!S18</f>
        <v>0</v>
      </c>
      <c r="AX18" s="167">
        <f>'11'!S18</f>
        <v>0</v>
      </c>
      <c r="AY18" s="167">
        <f>'12'!S18</f>
        <v>0</v>
      </c>
      <c r="AZ18" s="127">
        <f t="shared" si="13"/>
        <v>0</v>
      </c>
      <c r="BA18" s="126">
        <f t="shared" si="14"/>
        <v>0</v>
      </c>
      <c r="BB18" s="2"/>
      <c r="BC18" s="167">
        <f>'01'!T18</f>
        <v>0</v>
      </c>
      <c r="BD18" s="167">
        <f>'02'!T18</f>
        <v>0</v>
      </c>
      <c r="BE18" s="167">
        <f>'03'!T18</f>
        <v>0</v>
      </c>
      <c r="BF18" s="167">
        <f>'04'!T18</f>
        <v>0</v>
      </c>
      <c r="BG18" s="167">
        <f>'05'!T18</f>
        <v>0</v>
      </c>
      <c r="BH18" s="167">
        <f>'06'!T18</f>
        <v>0</v>
      </c>
      <c r="BI18" s="167">
        <f>'07'!T18</f>
        <v>0</v>
      </c>
      <c r="BJ18" s="167">
        <f>'08'!T18</f>
        <v>0</v>
      </c>
      <c r="BK18" s="167">
        <f>'09'!T18</f>
        <v>0</v>
      </c>
      <c r="BL18" s="167">
        <f>'10'!T18</f>
        <v>0</v>
      </c>
      <c r="BM18" s="167">
        <f>'11'!T18</f>
        <v>0</v>
      </c>
      <c r="BN18" s="167">
        <f>'12'!T18</f>
        <v>0</v>
      </c>
      <c r="BO18" s="125">
        <f t="shared" si="15"/>
        <v>0</v>
      </c>
      <c r="BP18" s="126">
        <f t="shared" si="16"/>
        <v>0</v>
      </c>
    </row>
    <row r="19" spans="2:68" ht="14.4" x14ac:dyDescent="0.3">
      <c r="B19" s="166" t="str">
        <v>04-SPWHI-07009254</v>
      </c>
      <c r="C19" s="160" t="str">
        <v>TEG</v>
      </c>
      <c r="D19" s="160" t="str">
        <v>Single Malt Scotch</v>
      </c>
      <c r="E19" s="160" t="str">
        <v>The Macallan</v>
      </c>
      <c r="F19" s="160" t="str">
        <v>MAC</v>
      </c>
      <c r="G19" s="160" t="str">
        <v>The Macallan Double Cask 18YO</v>
      </c>
      <c r="H19" s="160" t="str">
        <v>700ml</v>
      </c>
      <c r="I19" s="160">
        <v>6</v>
      </c>
      <c r="J19" s="167">
        <f>'01'!N19</f>
        <v>0</v>
      </c>
      <c r="K19" s="167">
        <f>'02'!N19</f>
        <v>0</v>
      </c>
      <c r="L19" s="167">
        <f>'03'!N19</f>
        <v>0</v>
      </c>
      <c r="M19" s="167">
        <f>'04'!N19</f>
        <v>0</v>
      </c>
      <c r="N19" s="167">
        <f>'05'!N19</f>
        <v>0</v>
      </c>
      <c r="O19" s="167">
        <f>'06'!N19</f>
        <v>0</v>
      </c>
      <c r="P19" s="167">
        <f>'07'!N19</f>
        <v>0</v>
      </c>
      <c r="Q19" s="167">
        <f>'08'!N19</f>
        <v>0</v>
      </c>
      <c r="R19" s="167">
        <f>'09'!N19</f>
        <v>0</v>
      </c>
      <c r="S19" s="167">
        <f>'10'!N19</f>
        <v>0</v>
      </c>
      <c r="T19" s="167">
        <f>'11'!N19</f>
        <v>0</v>
      </c>
      <c r="U19" s="167">
        <f>'12'!N19</f>
        <v>0</v>
      </c>
      <c r="V19" s="168">
        <f t="shared" si="9"/>
        <v>0</v>
      </c>
      <c r="W19" s="169">
        <f t="shared" si="10"/>
        <v>0</v>
      </c>
      <c r="X19" s="2"/>
      <c r="Y19" s="167">
        <f>'01'!R19</f>
        <v>0</v>
      </c>
      <c r="Z19" s="167">
        <f>'02'!R19</f>
        <v>0</v>
      </c>
      <c r="AA19" s="167">
        <f>'03'!R19</f>
        <v>0</v>
      </c>
      <c r="AB19" s="167">
        <f>'04'!R19</f>
        <v>0</v>
      </c>
      <c r="AC19" s="167">
        <f>'05'!R19</f>
        <v>0</v>
      </c>
      <c r="AD19" s="167">
        <f>'06'!R19</f>
        <v>0</v>
      </c>
      <c r="AE19" s="167">
        <f>'07'!R19</f>
        <v>0</v>
      </c>
      <c r="AF19" s="167">
        <f>'08'!R19</f>
        <v>0</v>
      </c>
      <c r="AG19" s="167">
        <f>'09'!R19</f>
        <v>0</v>
      </c>
      <c r="AH19" s="167">
        <f>'10'!R19</f>
        <v>0</v>
      </c>
      <c r="AI19" s="167">
        <f>'11'!R19</f>
        <v>0</v>
      </c>
      <c r="AJ19" s="167">
        <f>'12'!R19</f>
        <v>0</v>
      </c>
      <c r="AK19" s="127">
        <f t="shared" si="11"/>
        <v>0</v>
      </c>
      <c r="AL19" s="126">
        <f t="shared" si="12"/>
        <v>0</v>
      </c>
      <c r="AM19" s="2"/>
      <c r="AN19" s="167">
        <f>'01'!S19</f>
        <v>0</v>
      </c>
      <c r="AO19" s="167">
        <f>'02'!S19</f>
        <v>0</v>
      </c>
      <c r="AP19" s="167">
        <f>'03'!S19</f>
        <v>0</v>
      </c>
      <c r="AQ19" s="167">
        <f>'04'!S19</f>
        <v>0</v>
      </c>
      <c r="AR19" s="167">
        <f>'05'!S19</f>
        <v>0</v>
      </c>
      <c r="AS19" s="167">
        <f>'06'!S19</f>
        <v>0</v>
      </c>
      <c r="AT19" s="167">
        <f>'07'!S19</f>
        <v>0</v>
      </c>
      <c r="AU19" s="167">
        <f>'08'!S19</f>
        <v>0</v>
      </c>
      <c r="AV19" s="167">
        <f>'09'!S19</f>
        <v>0</v>
      </c>
      <c r="AW19" s="167">
        <f>'10'!S19</f>
        <v>0</v>
      </c>
      <c r="AX19" s="167">
        <f>'11'!S19</f>
        <v>0</v>
      </c>
      <c r="AY19" s="167">
        <f>'12'!S19</f>
        <v>0</v>
      </c>
      <c r="AZ19" s="127">
        <f t="shared" si="13"/>
        <v>0</v>
      </c>
      <c r="BA19" s="126">
        <f t="shared" si="14"/>
        <v>0</v>
      </c>
      <c r="BB19" s="2"/>
      <c r="BC19" s="167">
        <f>'01'!T19</f>
        <v>0</v>
      </c>
      <c r="BD19" s="167">
        <f>'02'!T19</f>
        <v>0</v>
      </c>
      <c r="BE19" s="167">
        <f>'03'!T19</f>
        <v>0</v>
      </c>
      <c r="BF19" s="167">
        <f>'04'!T19</f>
        <v>0</v>
      </c>
      <c r="BG19" s="167">
        <f>'05'!T19</f>
        <v>0</v>
      </c>
      <c r="BH19" s="167">
        <f>'06'!T19</f>
        <v>0</v>
      </c>
      <c r="BI19" s="167">
        <f>'07'!T19</f>
        <v>0</v>
      </c>
      <c r="BJ19" s="167">
        <f>'08'!T19</f>
        <v>0</v>
      </c>
      <c r="BK19" s="167">
        <f>'09'!T19</f>
        <v>0</v>
      </c>
      <c r="BL19" s="167">
        <f>'10'!T19</f>
        <v>0</v>
      </c>
      <c r="BM19" s="167">
        <f>'11'!T19</f>
        <v>0</v>
      </c>
      <c r="BN19" s="167">
        <f>'12'!T19</f>
        <v>0</v>
      </c>
      <c r="BO19" s="125">
        <f t="shared" si="15"/>
        <v>0</v>
      </c>
      <c r="BP19" s="126">
        <f t="shared" si="16"/>
        <v>0</v>
      </c>
    </row>
    <row r="20" spans="2:68" ht="14.4" x14ac:dyDescent="0.3">
      <c r="B20" s="166" t="str">
        <v>04-SPWHI-07000311</v>
      </c>
      <c r="C20" s="160" t="str">
        <v>TEG</v>
      </c>
      <c r="D20" s="160" t="str">
        <v>Single Malt Scotch</v>
      </c>
      <c r="E20" s="160" t="str">
        <v>The Macallan</v>
      </c>
      <c r="F20" s="160" t="str">
        <v>MAC</v>
      </c>
      <c r="G20" s="160" t="str">
        <v>The Macallan Double Cask 30YO</v>
      </c>
      <c r="H20" s="160" t="str">
        <v>700ml</v>
      </c>
      <c r="I20" s="160">
        <v>3</v>
      </c>
      <c r="J20" s="167">
        <f>'01'!N20</f>
        <v>0</v>
      </c>
      <c r="K20" s="167">
        <f>'02'!N20</f>
        <v>0</v>
      </c>
      <c r="L20" s="167">
        <f>'03'!N20</f>
        <v>0</v>
      </c>
      <c r="M20" s="167">
        <f>'04'!N20</f>
        <v>0</v>
      </c>
      <c r="N20" s="167">
        <f>'05'!N20</f>
        <v>0</v>
      </c>
      <c r="O20" s="167">
        <f>'06'!N20</f>
        <v>0</v>
      </c>
      <c r="P20" s="167">
        <f>'07'!N20</f>
        <v>0</v>
      </c>
      <c r="Q20" s="167">
        <f>'08'!N20</f>
        <v>0</v>
      </c>
      <c r="R20" s="167">
        <f>'09'!N20</f>
        <v>0</v>
      </c>
      <c r="S20" s="167">
        <f>'10'!N20</f>
        <v>0</v>
      </c>
      <c r="T20" s="167">
        <f>'11'!N20</f>
        <v>0</v>
      </c>
      <c r="U20" s="167">
        <f>'12'!N20</f>
        <v>0</v>
      </c>
      <c r="V20" s="168">
        <f t="shared" si="9"/>
        <v>0</v>
      </c>
      <c r="W20" s="169">
        <f t="shared" si="10"/>
        <v>0</v>
      </c>
      <c r="X20" s="2"/>
      <c r="Y20" s="167">
        <f>'01'!R20</f>
        <v>0</v>
      </c>
      <c r="Z20" s="167">
        <f>'02'!R20</f>
        <v>0</v>
      </c>
      <c r="AA20" s="167">
        <f>'03'!R20</f>
        <v>0</v>
      </c>
      <c r="AB20" s="167">
        <f>'04'!R20</f>
        <v>0</v>
      </c>
      <c r="AC20" s="167">
        <f>'05'!R20</f>
        <v>0</v>
      </c>
      <c r="AD20" s="167">
        <f>'06'!R20</f>
        <v>0</v>
      </c>
      <c r="AE20" s="167">
        <f>'07'!R20</f>
        <v>0</v>
      </c>
      <c r="AF20" s="167">
        <f>'08'!R20</f>
        <v>0</v>
      </c>
      <c r="AG20" s="167">
        <f>'09'!R20</f>
        <v>0</v>
      </c>
      <c r="AH20" s="167">
        <f>'10'!R20</f>
        <v>0</v>
      </c>
      <c r="AI20" s="167">
        <f>'11'!R20</f>
        <v>0</v>
      </c>
      <c r="AJ20" s="167">
        <f>'12'!R20</f>
        <v>0</v>
      </c>
      <c r="AK20" s="127">
        <f t="shared" si="11"/>
        <v>0</v>
      </c>
      <c r="AL20" s="126">
        <f t="shared" si="12"/>
        <v>0</v>
      </c>
      <c r="AM20" s="2"/>
      <c r="AN20" s="167">
        <f>'01'!S20</f>
        <v>0</v>
      </c>
      <c r="AO20" s="167">
        <f>'02'!S20</f>
        <v>0</v>
      </c>
      <c r="AP20" s="167">
        <f>'03'!S20</f>
        <v>0</v>
      </c>
      <c r="AQ20" s="167">
        <f>'04'!S20</f>
        <v>0</v>
      </c>
      <c r="AR20" s="167">
        <f>'05'!S20</f>
        <v>0</v>
      </c>
      <c r="AS20" s="167">
        <f>'06'!S20</f>
        <v>0</v>
      </c>
      <c r="AT20" s="167">
        <f>'07'!S20</f>
        <v>0</v>
      </c>
      <c r="AU20" s="167">
        <f>'08'!S20</f>
        <v>0</v>
      </c>
      <c r="AV20" s="167">
        <f>'09'!S20</f>
        <v>0</v>
      </c>
      <c r="AW20" s="167">
        <f>'10'!S20</f>
        <v>0</v>
      </c>
      <c r="AX20" s="167">
        <f>'11'!S20</f>
        <v>0</v>
      </c>
      <c r="AY20" s="167">
        <f>'12'!S20</f>
        <v>0</v>
      </c>
      <c r="AZ20" s="127">
        <f t="shared" si="13"/>
        <v>0</v>
      </c>
      <c r="BA20" s="126">
        <f t="shared" si="14"/>
        <v>0</v>
      </c>
      <c r="BB20" s="2"/>
      <c r="BC20" s="167">
        <f>'01'!T20</f>
        <v>0</v>
      </c>
      <c r="BD20" s="167">
        <f>'02'!T20</f>
        <v>0</v>
      </c>
      <c r="BE20" s="167">
        <f>'03'!T20</f>
        <v>0</v>
      </c>
      <c r="BF20" s="167">
        <f>'04'!T20</f>
        <v>0</v>
      </c>
      <c r="BG20" s="167">
        <f>'05'!T20</f>
        <v>0</v>
      </c>
      <c r="BH20" s="167">
        <f>'06'!T20</f>
        <v>0</v>
      </c>
      <c r="BI20" s="167">
        <f>'07'!T20</f>
        <v>0</v>
      </c>
      <c r="BJ20" s="167">
        <f>'08'!T20</f>
        <v>0</v>
      </c>
      <c r="BK20" s="167">
        <f>'09'!T20</f>
        <v>0</v>
      </c>
      <c r="BL20" s="167">
        <f>'10'!T20</f>
        <v>0</v>
      </c>
      <c r="BM20" s="167">
        <f>'11'!T20</f>
        <v>0</v>
      </c>
      <c r="BN20" s="167">
        <f>'12'!T20</f>
        <v>0</v>
      </c>
      <c r="BO20" s="125">
        <f t="shared" si="15"/>
        <v>0</v>
      </c>
      <c r="BP20" s="126">
        <f t="shared" si="16"/>
        <v>0</v>
      </c>
    </row>
    <row r="21" spans="2:68" ht="14.4" x14ac:dyDescent="0.3">
      <c r="B21" s="166" t="str">
        <v>04-SPWHI-07000796</v>
      </c>
      <c r="C21" s="160" t="str">
        <v>TEG</v>
      </c>
      <c r="D21" s="160" t="str">
        <v>Single Malt Scotch</v>
      </c>
      <c r="E21" s="160" t="str">
        <v>The Macallan</v>
      </c>
      <c r="F21" s="160" t="str">
        <v>MAC</v>
      </c>
      <c r="G21" s="160" t="str">
        <v>The Macallan Triple Cask 12YO</v>
      </c>
      <c r="H21" s="160" t="str">
        <v>700ml</v>
      </c>
      <c r="I21" s="160">
        <v>12</v>
      </c>
      <c r="J21" s="167">
        <f>'01'!N21</f>
        <v>0</v>
      </c>
      <c r="K21" s="167">
        <f>'02'!N21</f>
        <v>0</v>
      </c>
      <c r="L21" s="167">
        <f>'03'!N21</f>
        <v>0</v>
      </c>
      <c r="M21" s="167">
        <f>'04'!N21</f>
        <v>0</v>
      </c>
      <c r="N21" s="167">
        <f>'05'!N21</f>
        <v>0</v>
      </c>
      <c r="O21" s="167">
        <f>'06'!N21</f>
        <v>0</v>
      </c>
      <c r="P21" s="167">
        <f>'07'!N21</f>
        <v>0</v>
      </c>
      <c r="Q21" s="167">
        <f>'08'!N21</f>
        <v>0</v>
      </c>
      <c r="R21" s="167">
        <f>'09'!N21</f>
        <v>0</v>
      </c>
      <c r="S21" s="167">
        <f>'10'!N21</f>
        <v>0</v>
      </c>
      <c r="T21" s="167">
        <f>'11'!N21</f>
        <v>0</v>
      </c>
      <c r="U21" s="167">
        <f>'12'!N21</f>
        <v>0</v>
      </c>
      <c r="V21" s="168">
        <f t="shared" si="9"/>
        <v>0</v>
      </c>
      <c r="W21" s="169">
        <f t="shared" si="10"/>
        <v>0</v>
      </c>
      <c r="X21" s="2"/>
      <c r="Y21" s="167">
        <f>'01'!R21</f>
        <v>0</v>
      </c>
      <c r="Z21" s="167">
        <f>'02'!R21</f>
        <v>0</v>
      </c>
      <c r="AA21" s="167">
        <f>'03'!R21</f>
        <v>0</v>
      </c>
      <c r="AB21" s="167">
        <f>'04'!R21</f>
        <v>0</v>
      </c>
      <c r="AC21" s="167">
        <f>'05'!R21</f>
        <v>0</v>
      </c>
      <c r="AD21" s="167">
        <f>'06'!R21</f>
        <v>0</v>
      </c>
      <c r="AE21" s="167">
        <f>'07'!R21</f>
        <v>0</v>
      </c>
      <c r="AF21" s="167">
        <f>'08'!R21</f>
        <v>0</v>
      </c>
      <c r="AG21" s="167">
        <f>'09'!R21</f>
        <v>0</v>
      </c>
      <c r="AH21" s="167">
        <f>'10'!R21</f>
        <v>0</v>
      </c>
      <c r="AI21" s="167">
        <f>'11'!R21</f>
        <v>0</v>
      </c>
      <c r="AJ21" s="167">
        <f>'12'!R21</f>
        <v>0</v>
      </c>
      <c r="AK21" s="127">
        <f t="shared" si="11"/>
        <v>0</v>
      </c>
      <c r="AL21" s="126">
        <f t="shared" si="12"/>
        <v>0</v>
      </c>
      <c r="AM21" s="2"/>
      <c r="AN21" s="167">
        <f>'01'!S21</f>
        <v>0</v>
      </c>
      <c r="AO21" s="167">
        <f>'02'!S21</f>
        <v>0</v>
      </c>
      <c r="AP21" s="167">
        <f>'03'!S21</f>
        <v>0</v>
      </c>
      <c r="AQ21" s="167">
        <f>'04'!S21</f>
        <v>0</v>
      </c>
      <c r="AR21" s="167">
        <f>'05'!S21</f>
        <v>0</v>
      </c>
      <c r="AS21" s="167">
        <f>'06'!S21</f>
        <v>0</v>
      </c>
      <c r="AT21" s="167">
        <f>'07'!S21</f>
        <v>0</v>
      </c>
      <c r="AU21" s="167">
        <f>'08'!S21</f>
        <v>0</v>
      </c>
      <c r="AV21" s="167">
        <f>'09'!S21</f>
        <v>0</v>
      </c>
      <c r="AW21" s="167">
        <f>'10'!S21</f>
        <v>0</v>
      </c>
      <c r="AX21" s="167">
        <f>'11'!S21</f>
        <v>0</v>
      </c>
      <c r="AY21" s="167">
        <f>'12'!S21</f>
        <v>0</v>
      </c>
      <c r="AZ21" s="127">
        <f t="shared" si="13"/>
        <v>0</v>
      </c>
      <c r="BA21" s="126">
        <f t="shared" si="14"/>
        <v>0</v>
      </c>
      <c r="BB21" s="2"/>
      <c r="BC21" s="167">
        <f>'01'!T21</f>
        <v>0</v>
      </c>
      <c r="BD21" s="167">
        <f>'02'!T21</f>
        <v>0</v>
      </c>
      <c r="BE21" s="167">
        <f>'03'!T21</f>
        <v>0</v>
      </c>
      <c r="BF21" s="167">
        <f>'04'!T21</f>
        <v>0</v>
      </c>
      <c r="BG21" s="167">
        <f>'05'!T21</f>
        <v>0</v>
      </c>
      <c r="BH21" s="167">
        <f>'06'!T21</f>
        <v>0</v>
      </c>
      <c r="BI21" s="167">
        <f>'07'!T21</f>
        <v>0</v>
      </c>
      <c r="BJ21" s="167">
        <f>'08'!T21</f>
        <v>0</v>
      </c>
      <c r="BK21" s="167">
        <f>'09'!T21</f>
        <v>0</v>
      </c>
      <c r="BL21" s="167">
        <f>'10'!T21</f>
        <v>0</v>
      </c>
      <c r="BM21" s="167">
        <f>'11'!T21</f>
        <v>0</v>
      </c>
      <c r="BN21" s="167">
        <f>'12'!T21</f>
        <v>0</v>
      </c>
      <c r="BO21" s="125">
        <f t="shared" si="15"/>
        <v>0</v>
      </c>
      <c r="BP21" s="126">
        <f t="shared" si="16"/>
        <v>0</v>
      </c>
    </row>
    <row r="22" spans="2:68" ht="14.4" x14ac:dyDescent="0.3">
      <c r="B22" s="166" t="str">
        <v>04-24HMN-07002650</v>
      </c>
      <c r="C22" s="160" t="str">
        <v>TEG</v>
      </c>
      <c r="D22" s="160" t="str">
        <v>Single Malt Scotch</v>
      </c>
      <c r="E22" s="160" t="str">
        <v>The Macallan</v>
      </c>
      <c r="F22" s="160" t="str">
        <v>MAC</v>
      </c>
      <c r="G22" s="160" t="str">
        <v>The Macallan Harmony Vibrant Oak</v>
      </c>
      <c r="H22" s="160" t="str">
        <v>700ml</v>
      </c>
      <c r="I22" s="160">
        <v>6</v>
      </c>
      <c r="J22" s="167">
        <f>'01'!N22</f>
        <v>0</v>
      </c>
      <c r="K22" s="167">
        <f>'02'!N22</f>
        <v>0</v>
      </c>
      <c r="L22" s="167">
        <f>'03'!N22</f>
        <v>0</v>
      </c>
      <c r="M22" s="167">
        <f>'04'!N22</f>
        <v>0</v>
      </c>
      <c r="N22" s="167">
        <f>'05'!N22</f>
        <v>0</v>
      </c>
      <c r="O22" s="167">
        <f>'06'!N22</f>
        <v>0</v>
      </c>
      <c r="P22" s="167">
        <f>'07'!N22</f>
        <v>0</v>
      </c>
      <c r="Q22" s="167">
        <f>'08'!N22</f>
        <v>0</v>
      </c>
      <c r="R22" s="167">
        <f>'09'!N22</f>
        <v>0</v>
      </c>
      <c r="S22" s="167">
        <f>'10'!N22</f>
        <v>0</v>
      </c>
      <c r="T22" s="167">
        <f>'11'!N22</f>
        <v>0</v>
      </c>
      <c r="U22" s="167">
        <f>'12'!N22</f>
        <v>0</v>
      </c>
      <c r="V22" s="168">
        <f t="shared" si="9"/>
        <v>0</v>
      </c>
      <c r="W22" s="169">
        <f t="shared" si="10"/>
        <v>0</v>
      </c>
      <c r="X22" s="2"/>
      <c r="Y22" s="167">
        <f>'01'!R22</f>
        <v>0</v>
      </c>
      <c r="Z22" s="167">
        <f>'02'!R22</f>
        <v>0</v>
      </c>
      <c r="AA22" s="167">
        <f>'03'!R22</f>
        <v>0</v>
      </c>
      <c r="AB22" s="167">
        <f>'04'!R22</f>
        <v>0</v>
      </c>
      <c r="AC22" s="167">
        <f>'05'!R22</f>
        <v>0</v>
      </c>
      <c r="AD22" s="167">
        <f>'06'!R22</f>
        <v>0</v>
      </c>
      <c r="AE22" s="167">
        <f>'07'!R22</f>
        <v>0</v>
      </c>
      <c r="AF22" s="167">
        <f>'08'!R22</f>
        <v>0</v>
      </c>
      <c r="AG22" s="167">
        <f>'09'!R22</f>
        <v>0</v>
      </c>
      <c r="AH22" s="167">
        <f>'10'!R22</f>
        <v>0</v>
      </c>
      <c r="AI22" s="167">
        <f>'11'!R22</f>
        <v>0</v>
      </c>
      <c r="AJ22" s="167">
        <f>'12'!R22</f>
        <v>0</v>
      </c>
      <c r="AK22" s="127">
        <f t="shared" si="11"/>
        <v>0</v>
      </c>
      <c r="AL22" s="126">
        <f t="shared" si="12"/>
        <v>0</v>
      </c>
      <c r="AM22" s="2"/>
      <c r="AN22" s="167">
        <f>'01'!S22</f>
        <v>0</v>
      </c>
      <c r="AO22" s="167">
        <f>'02'!S22</f>
        <v>0</v>
      </c>
      <c r="AP22" s="167">
        <f>'03'!S22</f>
        <v>0</v>
      </c>
      <c r="AQ22" s="167">
        <f>'04'!S22</f>
        <v>0</v>
      </c>
      <c r="AR22" s="167">
        <f>'05'!S22</f>
        <v>0</v>
      </c>
      <c r="AS22" s="167">
        <f>'06'!S22</f>
        <v>0</v>
      </c>
      <c r="AT22" s="167">
        <f>'07'!S22</f>
        <v>0</v>
      </c>
      <c r="AU22" s="167">
        <f>'08'!S22</f>
        <v>0</v>
      </c>
      <c r="AV22" s="167">
        <f>'09'!S22</f>
        <v>0</v>
      </c>
      <c r="AW22" s="167">
        <f>'10'!S22</f>
        <v>0</v>
      </c>
      <c r="AX22" s="167">
        <f>'11'!S22</f>
        <v>0</v>
      </c>
      <c r="AY22" s="167">
        <f>'12'!S22</f>
        <v>0</v>
      </c>
      <c r="AZ22" s="127">
        <f t="shared" si="13"/>
        <v>0</v>
      </c>
      <c r="BA22" s="126">
        <f t="shared" si="14"/>
        <v>0</v>
      </c>
      <c r="BB22" s="2"/>
      <c r="BC22" s="167">
        <f>'01'!T22</f>
        <v>0</v>
      </c>
      <c r="BD22" s="167">
        <f>'02'!T22</f>
        <v>0</v>
      </c>
      <c r="BE22" s="167">
        <f>'03'!T22</f>
        <v>0</v>
      </c>
      <c r="BF22" s="167">
        <f>'04'!T22</f>
        <v>0</v>
      </c>
      <c r="BG22" s="167">
        <f>'05'!T22</f>
        <v>0</v>
      </c>
      <c r="BH22" s="167">
        <f>'06'!T22</f>
        <v>0</v>
      </c>
      <c r="BI22" s="167">
        <f>'07'!T22</f>
        <v>0</v>
      </c>
      <c r="BJ22" s="167">
        <f>'08'!T22</f>
        <v>0</v>
      </c>
      <c r="BK22" s="167">
        <f>'09'!T22</f>
        <v>0</v>
      </c>
      <c r="BL22" s="167">
        <f>'10'!T22</f>
        <v>0</v>
      </c>
      <c r="BM22" s="167">
        <f>'11'!T22</f>
        <v>0</v>
      </c>
      <c r="BN22" s="167">
        <f>'12'!T22</f>
        <v>0</v>
      </c>
      <c r="BO22" s="125">
        <f t="shared" si="15"/>
        <v>0</v>
      </c>
      <c r="BP22" s="126">
        <f t="shared" si="16"/>
        <v>0</v>
      </c>
    </row>
    <row r="23" spans="2:68" ht="14.4" x14ac:dyDescent="0.3">
      <c r="B23" s="166" t="str">
        <v>04-23WHI-07002322</v>
      </c>
      <c r="C23" s="160" t="str">
        <v>TEG</v>
      </c>
      <c r="D23" s="160" t="str">
        <v>Single Malt Scotch</v>
      </c>
      <c r="E23" s="160" t="str">
        <v>The Macallan</v>
      </c>
      <c r="F23" s="160" t="str">
        <v>MAC</v>
      </c>
      <c r="G23" s="160" t="str">
        <v>The Macallan Harmony Collection Amber Meadow</v>
      </c>
      <c r="H23" s="160" t="str">
        <v>700ml</v>
      </c>
      <c r="I23" s="160">
        <v>12</v>
      </c>
      <c r="J23" s="167">
        <f>'01'!N23</f>
        <v>0</v>
      </c>
      <c r="K23" s="167">
        <f>'02'!N23</f>
        <v>0</v>
      </c>
      <c r="L23" s="167">
        <f>'03'!N23</f>
        <v>0</v>
      </c>
      <c r="M23" s="167">
        <f>'04'!N23</f>
        <v>0</v>
      </c>
      <c r="N23" s="167">
        <f>'05'!N23</f>
        <v>0</v>
      </c>
      <c r="O23" s="167">
        <f>'06'!N23</f>
        <v>0</v>
      </c>
      <c r="P23" s="167">
        <f>'07'!N23</f>
        <v>0</v>
      </c>
      <c r="Q23" s="167">
        <f>'08'!N23</f>
        <v>0</v>
      </c>
      <c r="R23" s="167">
        <f>'09'!N23</f>
        <v>0</v>
      </c>
      <c r="S23" s="167">
        <f>'10'!N23</f>
        <v>0</v>
      </c>
      <c r="T23" s="167">
        <f>'11'!N23</f>
        <v>0</v>
      </c>
      <c r="U23" s="167">
        <f>'12'!N23</f>
        <v>0</v>
      </c>
      <c r="V23" s="168">
        <f t="shared" si="9"/>
        <v>0</v>
      </c>
      <c r="W23" s="169">
        <f t="shared" si="10"/>
        <v>0</v>
      </c>
      <c r="X23" s="2"/>
      <c r="Y23" s="167">
        <f>'01'!R23</f>
        <v>0</v>
      </c>
      <c r="Z23" s="167">
        <f>'02'!R23</f>
        <v>0</v>
      </c>
      <c r="AA23" s="167">
        <f>'03'!R23</f>
        <v>0</v>
      </c>
      <c r="AB23" s="167">
        <f>'04'!R23</f>
        <v>0</v>
      </c>
      <c r="AC23" s="167">
        <f>'05'!R23</f>
        <v>0</v>
      </c>
      <c r="AD23" s="167">
        <f>'06'!R23</f>
        <v>0</v>
      </c>
      <c r="AE23" s="167">
        <f>'07'!R23</f>
        <v>0</v>
      </c>
      <c r="AF23" s="167">
        <f>'08'!R23</f>
        <v>0</v>
      </c>
      <c r="AG23" s="167">
        <f>'09'!R23</f>
        <v>0</v>
      </c>
      <c r="AH23" s="167">
        <f>'10'!R23</f>
        <v>0</v>
      </c>
      <c r="AI23" s="167">
        <f>'11'!R23</f>
        <v>0</v>
      </c>
      <c r="AJ23" s="167">
        <f>'12'!R23</f>
        <v>0</v>
      </c>
      <c r="AK23" s="127">
        <f t="shared" si="11"/>
        <v>0</v>
      </c>
      <c r="AL23" s="126">
        <f t="shared" si="12"/>
        <v>0</v>
      </c>
      <c r="AM23" s="2"/>
      <c r="AN23" s="167">
        <f>'01'!S23</f>
        <v>0</v>
      </c>
      <c r="AO23" s="167">
        <f>'02'!S23</f>
        <v>0</v>
      </c>
      <c r="AP23" s="167">
        <f>'03'!S23</f>
        <v>0</v>
      </c>
      <c r="AQ23" s="167">
        <f>'04'!S23</f>
        <v>0</v>
      </c>
      <c r="AR23" s="167">
        <f>'05'!S23</f>
        <v>0</v>
      </c>
      <c r="AS23" s="167">
        <f>'06'!S23</f>
        <v>0</v>
      </c>
      <c r="AT23" s="167">
        <f>'07'!S23</f>
        <v>0</v>
      </c>
      <c r="AU23" s="167">
        <f>'08'!S23</f>
        <v>0</v>
      </c>
      <c r="AV23" s="167">
        <f>'09'!S23</f>
        <v>0</v>
      </c>
      <c r="AW23" s="167">
        <f>'10'!S23</f>
        <v>0</v>
      </c>
      <c r="AX23" s="167">
        <f>'11'!S23</f>
        <v>0</v>
      </c>
      <c r="AY23" s="167">
        <f>'12'!S23</f>
        <v>0</v>
      </c>
      <c r="AZ23" s="127">
        <f t="shared" si="13"/>
        <v>0</v>
      </c>
      <c r="BA23" s="126">
        <f t="shared" si="14"/>
        <v>0</v>
      </c>
      <c r="BB23" s="2"/>
      <c r="BC23" s="167">
        <f>'01'!T23</f>
        <v>0</v>
      </c>
      <c r="BD23" s="167">
        <f>'02'!T23</f>
        <v>0</v>
      </c>
      <c r="BE23" s="167">
        <f>'03'!T23</f>
        <v>0</v>
      </c>
      <c r="BF23" s="167">
        <f>'04'!T23</f>
        <v>0</v>
      </c>
      <c r="BG23" s="167">
        <f>'05'!T23</f>
        <v>0</v>
      </c>
      <c r="BH23" s="167">
        <f>'06'!T23</f>
        <v>0</v>
      </c>
      <c r="BI23" s="167">
        <f>'07'!T23</f>
        <v>0</v>
      </c>
      <c r="BJ23" s="167">
        <f>'08'!T23</f>
        <v>0</v>
      </c>
      <c r="BK23" s="167">
        <f>'09'!T23</f>
        <v>0</v>
      </c>
      <c r="BL23" s="167">
        <f>'10'!T23</f>
        <v>0</v>
      </c>
      <c r="BM23" s="167">
        <f>'11'!T23</f>
        <v>0</v>
      </c>
      <c r="BN23" s="167">
        <f>'12'!T23</f>
        <v>0</v>
      </c>
      <c r="BO23" s="125">
        <f t="shared" si="15"/>
        <v>0</v>
      </c>
      <c r="BP23" s="126">
        <f t="shared" si="16"/>
        <v>0</v>
      </c>
    </row>
    <row r="24" spans="2:68" ht="14.4" x14ac:dyDescent="0.3">
      <c r="B24" s="166" t="str">
        <v>04-SPWHI-07000557</v>
      </c>
      <c r="C24" s="160" t="str">
        <v>TEG</v>
      </c>
      <c r="D24" s="160" t="str">
        <v>Single Malt Scotch</v>
      </c>
      <c r="E24" s="160" t="str">
        <v>The Macallan</v>
      </c>
      <c r="F24" s="160" t="str">
        <v>MAC</v>
      </c>
      <c r="G24" s="160" t="str">
        <v>The Macallan Harmony Collection</v>
      </c>
      <c r="H24" s="160" t="str">
        <v>700ml</v>
      </c>
      <c r="I24" s="160">
        <v>6</v>
      </c>
      <c r="J24" s="167">
        <f>'01'!N24</f>
        <v>0</v>
      </c>
      <c r="K24" s="167">
        <f>'02'!N24</f>
        <v>0</v>
      </c>
      <c r="L24" s="167">
        <f>'03'!N24</f>
        <v>0</v>
      </c>
      <c r="M24" s="167">
        <f>'04'!N24</f>
        <v>0</v>
      </c>
      <c r="N24" s="167">
        <f>'05'!N24</f>
        <v>0</v>
      </c>
      <c r="O24" s="167">
        <f>'06'!N24</f>
        <v>0</v>
      </c>
      <c r="P24" s="167">
        <f>'07'!N24</f>
        <v>0</v>
      </c>
      <c r="Q24" s="167">
        <f>'08'!N24</f>
        <v>0</v>
      </c>
      <c r="R24" s="167">
        <f>'09'!N24</f>
        <v>0</v>
      </c>
      <c r="S24" s="167">
        <f>'10'!N24</f>
        <v>0</v>
      </c>
      <c r="T24" s="167">
        <f>'11'!N24</f>
        <v>0</v>
      </c>
      <c r="U24" s="167">
        <f>'12'!N24</f>
        <v>0</v>
      </c>
      <c r="V24" s="168">
        <f t="shared" si="9"/>
        <v>0</v>
      </c>
      <c r="W24" s="169">
        <f t="shared" si="10"/>
        <v>0</v>
      </c>
      <c r="X24" s="2"/>
      <c r="Y24" s="167">
        <f>'01'!R24</f>
        <v>0</v>
      </c>
      <c r="Z24" s="167">
        <f>'02'!R24</f>
        <v>0</v>
      </c>
      <c r="AA24" s="167">
        <f>'03'!R24</f>
        <v>0</v>
      </c>
      <c r="AB24" s="167">
        <f>'04'!R24</f>
        <v>0</v>
      </c>
      <c r="AC24" s="167">
        <f>'05'!R24</f>
        <v>0</v>
      </c>
      <c r="AD24" s="167">
        <f>'06'!R24</f>
        <v>0</v>
      </c>
      <c r="AE24" s="167">
        <f>'07'!R24</f>
        <v>0</v>
      </c>
      <c r="AF24" s="167">
        <f>'08'!R24</f>
        <v>0</v>
      </c>
      <c r="AG24" s="167">
        <f>'09'!R24</f>
        <v>0</v>
      </c>
      <c r="AH24" s="167">
        <f>'10'!R24</f>
        <v>0</v>
      </c>
      <c r="AI24" s="167">
        <f>'11'!R24</f>
        <v>0</v>
      </c>
      <c r="AJ24" s="167">
        <f>'12'!R24</f>
        <v>0</v>
      </c>
      <c r="AK24" s="127">
        <f t="shared" si="11"/>
        <v>0</v>
      </c>
      <c r="AL24" s="126">
        <f t="shared" si="12"/>
        <v>0</v>
      </c>
      <c r="AM24" s="2"/>
      <c r="AN24" s="167">
        <f>'01'!S24</f>
        <v>0</v>
      </c>
      <c r="AO24" s="167">
        <f>'02'!S24</f>
        <v>0</v>
      </c>
      <c r="AP24" s="167">
        <f>'03'!S24</f>
        <v>0</v>
      </c>
      <c r="AQ24" s="167">
        <f>'04'!S24</f>
        <v>0</v>
      </c>
      <c r="AR24" s="167">
        <f>'05'!S24</f>
        <v>0</v>
      </c>
      <c r="AS24" s="167">
        <f>'06'!S24</f>
        <v>0</v>
      </c>
      <c r="AT24" s="167">
        <f>'07'!S24</f>
        <v>0</v>
      </c>
      <c r="AU24" s="167">
        <f>'08'!S24</f>
        <v>0</v>
      </c>
      <c r="AV24" s="167">
        <f>'09'!S24</f>
        <v>0</v>
      </c>
      <c r="AW24" s="167">
        <f>'10'!S24</f>
        <v>0</v>
      </c>
      <c r="AX24" s="167">
        <f>'11'!S24</f>
        <v>0</v>
      </c>
      <c r="AY24" s="167">
        <f>'12'!S24</f>
        <v>0</v>
      </c>
      <c r="AZ24" s="127">
        <f t="shared" si="13"/>
        <v>0</v>
      </c>
      <c r="BA24" s="126">
        <f t="shared" si="14"/>
        <v>0</v>
      </c>
      <c r="BB24" s="2"/>
      <c r="BC24" s="167">
        <f>'01'!T24</f>
        <v>0</v>
      </c>
      <c r="BD24" s="167">
        <f>'02'!T24</f>
        <v>0</v>
      </c>
      <c r="BE24" s="167">
        <f>'03'!T24</f>
        <v>0</v>
      </c>
      <c r="BF24" s="167">
        <f>'04'!T24</f>
        <v>0</v>
      </c>
      <c r="BG24" s="167">
        <f>'05'!T24</f>
        <v>0</v>
      </c>
      <c r="BH24" s="167">
        <f>'06'!T24</f>
        <v>0</v>
      </c>
      <c r="BI24" s="167">
        <f>'07'!T24</f>
        <v>0</v>
      </c>
      <c r="BJ24" s="167">
        <f>'08'!T24</f>
        <v>0</v>
      </c>
      <c r="BK24" s="167">
        <f>'09'!T24</f>
        <v>0</v>
      </c>
      <c r="BL24" s="167">
        <f>'10'!T24</f>
        <v>0</v>
      </c>
      <c r="BM24" s="167">
        <f>'11'!T24</f>
        <v>0</v>
      </c>
      <c r="BN24" s="167">
        <f>'12'!T24</f>
        <v>0</v>
      </c>
      <c r="BO24" s="125">
        <f t="shared" si="15"/>
        <v>0</v>
      </c>
      <c r="BP24" s="126">
        <f t="shared" si="16"/>
        <v>0</v>
      </c>
    </row>
    <row r="25" spans="2:68" ht="14.4" x14ac:dyDescent="0.3">
      <c r="B25" s="166" t="str">
        <v>04-SPWHI-07001226</v>
      </c>
      <c r="C25" s="160" t="str">
        <v>TEG</v>
      </c>
      <c r="D25" s="160" t="str">
        <v>Single Malt Scotch</v>
      </c>
      <c r="E25" s="160" t="str">
        <v>The Macallan</v>
      </c>
      <c r="F25" s="160" t="str">
        <v>MAC</v>
      </c>
      <c r="G25" s="160" t="str">
        <v>The Macallan Harmony Collection Intense Arabica</v>
      </c>
      <c r="H25" s="160" t="str">
        <v>700ml</v>
      </c>
      <c r="I25" s="160">
        <v>6</v>
      </c>
      <c r="J25" s="167">
        <f>'01'!N25</f>
        <v>0</v>
      </c>
      <c r="K25" s="167">
        <f>'02'!N25</f>
        <v>0</v>
      </c>
      <c r="L25" s="167">
        <f>'03'!N25</f>
        <v>0</v>
      </c>
      <c r="M25" s="167">
        <f>'04'!N25</f>
        <v>0</v>
      </c>
      <c r="N25" s="167">
        <f>'05'!N25</f>
        <v>0</v>
      </c>
      <c r="O25" s="167">
        <f>'06'!N25</f>
        <v>0</v>
      </c>
      <c r="P25" s="167">
        <f>'07'!N25</f>
        <v>0</v>
      </c>
      <c r="Q25" s="167">
        <f>'08'!N25</f>
        <v>0</v>
      </c>
      <c r="R25" s="167">
        <f>'09'!N25</f>
        <v>0</v>
      </c>
      <c r="S25" s="167">
        <f>'10'!N25</f>
        <v>0</v>
      </c>
      <c r="T25" s="167">
        <f>'11'!N25</f>
        <v>0</v>
      </c>
      <c r="U25" s="167">
        <f>'12'!N25</f>
        <v>0</v>
      </c>
      <c r="V25" s="168">
        <f t="shared" si="9"/>
        <v>0</v>
      </c>
      <c r="W25" s="169">
        <f t="shared" si="10"/>
        <v>0</v>
      </c>
      <c r="X25" s="2"/>
      <c r="Y25" s="167">
        <f>'01'!R25</f>
        <v>0</v>
      </c>
      <c r="Z25" s="167">
        <f>'02'!R25</f>
        <v>0</v>
      </c>
      <c r="AA25" s="167">
        <f>'03'!R25</f>
        <v>0</v>
      </c>
      <c r="AB25" s="167">
        <f>'04'!R25</f>
        <v>0</v>
      </c>
      <c r="AC25" s="167">
        <f>'05'!R25</f>
        <v>0</v>
      </c>
      <c r="AD25" s="167">
        <f>'06'!R25</f>
        <v>0</v>
      </c>
      <c r="AE25" s="167">
        <f>'07'!R25</f>
        <v>0</v>
      </c>
      <c r="AF25" s="167">
        <f>'08'!R25</f>
        <v>0</v>
      </c>
      <c r="AG25" s="167">
        <f>'09'!R25</f>
        <v>0</v>
      </c>
      <c r="AH25" s="167">
        <f>'10'!R25</f>
        <v>0</v>
      </c>
      <c r="AI25" s="167">
        <f>'11'!R25</f>
        <v>0</v>
      </c>
      <c r="AJ25" s="167">
        <f>'12'!R25</f>
        <v>0</v>
      </c>
      <c r="AK25" s="127">
        <f t="shared" si="11"/>
        <v>0</v>
      </c>
      <c r="AL25" s="126">
        <f t="shared" si="12"/>
        <v>0</v>
      </c>
      <c r="AM25" s="2"/>
      <c r="AN25" s="167">
        <f>'01'!S25</f>
        <v>0</v>
      </c>
      <c r="AO25" s="167">
        <f>'02'!S25</f>
        <v>0</v>
      </c>
      <c r="AP25" s="167">
        <f>'03'!S25</f>
        <v>0</v>
      </c>
      <c r="AQ25" s="167">
        <f>'04'!S25</f>
        <v>0</v>
      </c>
      <c r="AR25" s="167">
        <f>'05'!S25</f>
        <v>0</v>
      </c>
      <c r="AS25" s="167">
        <f>'06'!S25</f>
        <v>0</v>
      </c>
      <c r="AT25" s="167">
        <f>'07'!S25</f>
        <v>0</v>
      </c>
      <c r="AU25" s="167">
        <f>'08'!S25</f>
        <v>0</v>
      </c>
      <c r="AV25" s="167">
        <f>'09'!S25</f>
        <v>0</v>
      </c>
      <c r="AW25" s="167">
        <f>'10'!S25</f>
        <v>0</v>
      </c>
      <c r="AX25" s="167">
        <f>'11'!S25</f>
        <v>0</v>
      </c>
      <c r="AY25" s="167">
        <f>'12'!S25</f>
        <v>0</v>
      </c>
      <c r="AZ25" s="127">
        <f t="shared" si="13"/>
        <v>0</v>
      </c>
      <c r="BA25" s="126">
        <f t="shared" si="14"/>
        <v>0</v>
      </c>
      <c r="BB25" s="2"/>
      <c r="BC25" s="167">
        <f>'01'!T25</f>
        <v>0</v>
      </c>
      <c r="BD25" s="167">
        <f>'02'!T25</f>
        <v>0</v>
      </c>
      <c r="BE25" s="167">
        <f>'03'!T25</f>
        <v>0</v>
      </c>
      <c r="BF25" s="167">
        <f>'04'!T25</f>
        <v>0</v>
      </c>
      <c r="BG25" s="167">
        <f>'05'!T25</f>
        <v>0</v>
      </c>
      <c r="BH25" s="167">
        <f>'06'!T25</f>
        <v>0</v>
      </c>
      <c r="BI25" s="167">
        <f>'07'!T25</f>
        <v>0</v>
      </c>
      <c r="BJ25" s="167">
        <f>'08'!T25</f>
        <v>0</v>
      </c>
      <c r="BK25" s="167">
        <f>'09'!T25</f>
        <v>0</v>
      </c>
      <c r="BL25" s="167">
        <f>'10'!T25</f>
        <v>0</v>
      </c>
      <c r="BM25" s="167">
        <f>'11'!T25</f>
        <v>0</v>
      </c>
      <c r="BN25" s="167">
        <f>'12'!T25</f>
        <v>0</v>
      </c>
      <c r="BO25" s="125">
        <f t="shared" si="15"/>
        <v>0</v>
      </c>
      <c r="BP25" s="126">
        <f t="shared" si="16"/>
        <v>0</v>
      </c>
    </row>
    <row r="26" spans="2:68" ht="14.4" x14ac:dyDescent="0.3">
      <c r="B26" s="166" t="str">
        <v>04-25HMN-07002971</v>
      </c>
      <c r="C26" s="160" t="str">
        <v>TEG</v>
      </c>
      <c r="D26" s="160" t="str">
        <v>Single Malt Scotch</v>
      </c>
      <c r="E26" s="160" t="str">
        <v>The Macallan</v>
      </c>
      <c r="F26" s="160" t="str">
        <v>MAC</v>
      </c>
      <c r="G26" s="160" t="str">
        <v>The Macallan Harmony Phoenix Honey Whisky</v>
      </c>
      <c r="H26" s="160" t="str">
        <v>700ml</v>
      </c>
      <c r="I26" s="160">
        <v>6</v>
      </c>
      <c r="J26" s="167">
        <f>'01'!N26</f>
        <v>0</v>
      </c>
      <c r="K26" s="167">
        <f>'02'!N26</f>
        <v>0</v>
      </c>
      <c r="L26" s="167">
        <f>'03'!N26</f>
        <v>0</v>
      </c>
      <c r="M26" s="167">
        <f>'04'!N26</f>
        <v>0</v>
      </c>
      <c r="N26" s="167">
        <f>'05'!N26</f>
        <v>0</v>
      </c>
      <c r="O26" s="167">
        <f>'06'!N26</f>
        <v>0</v>
      </c>
      <c r="P26" s="167">
        <f>'07'!N26</f>
        <v>0</v>
      </c>
      <c r="Q26" s="167">
        <f>'08'!N26</f>
        <v>0</v>
      </c>
      <c r="R26" s="167">
        <f>'09'!N26</f>
        <v>0</v>
      </c>
      <c r="S26" s="167">
        <f>'10'!N26</f>
        <v>0</v>
      </c>
      <c r="T26" s="167">
        <f>'11'!N26</f>
        <v>0</v>
      </c>
      <c r="U26" s="167">
        <f>'12'!N26</f>
        <v>0</v>
      </c>
      <c r="V26" s="168">
        <f t="shared" si="9"/>
        <v>0</v>
      </c>
      <c r="W26" s="169">
        <f t="shared" si="10"/>
        <v>0</v>
      </c>
      <c r="X26" s="2"/>
      <c r="Y26" s="167">
        <f>'01'!R26</f>
        <v>0</v>
      </c>
      <c r="Z26" s="167">
        <f>'02'!R26</f>
        <v>0</v>
      </c>
      <c r="AA26" s="167">
        <f>'03'!R26</f>
        <v>0</v>
      </c>
      <c r="AB26" s="167">
        <f>'04'!R26</f>
        <v>0</v>
      </c>
      <c r="AC26" s="167">
        <f>'05'!R26</f>
        <v>0</v>
      </c>
      <c r="AD26" s="167">
        <f>'06'!R26</f>
        <v>0</v>
      </c>
      <c r="AE26" s="167">
        <f>'07'!R26</f>
        <v>0</v>
      </c>
      <c r="AF26" s="167">
        <f>'08'!R26</f>
        <v>0</v>
      </c>
      <c r="AG26" s="167">
        <f>'09'!R26</f>
        <v>0</v>
      </c>
      <c r="AH26" s="167">
        <f>'10'!R26</f>
        <v>0</v>
      </c>
      <c r="AI26" s="167">
        <f>'11'!R26</f>
        <v>0</v>
      </c>
      <c r="AJ26" s="167">
        <f>'12'!R26</f>
        <v>0</v>
      </c>
      <c r="AK26" s="127">
        <f t="shared" si="11"/>
        <v>0</v>
      </c>
      <c r="AL26" s="126">
        <f t="shared" si="12"/>
        <v>0</v>
      </c>
      <c r="AM26" s="2"/>
      <c r="AN26" s="167">
        <f>'01'!S26</f>
        <v>0</v>
      </c>
      <c r="AO26" s="167">
        <f>'02'!S26</f>
        <v>0</v>
      </c>
      <c r="AP26" s="167">
        <f>'03'!S26</f>
        <v>0</v>
      </c>
      <c r="AQ26" s="167">
        <f>'04'!S26</f>
        <v>0</v>
      </c>
      <c r="AR26" s="167">
        <f>'05'!S26</f>
        <v>0</v>
      </c>
      <c r="AS26" s="167">
        <f>'06'!S26</f>
        <v>0</v>
      </c>
      <c r="AT26" s="167">
        <f>'07'!S26</f>
        <v>0</v>
      </c>
      <c r="AU26" s="167">
        <f>'08'!S26</f>
        <v>0</v>
      </c>
      <c r="AV26" s="167">
        <f>'09'!S26</f>
        <v>0</v>
      </c>
      <c r="AW26" s="167">
        <f>'10'!S26</f>
        <v>0</v>
      </c>
      <c r="AX26" s="167">
        <f>'11'!S26</f>
        <v>0</v>
      </c>
      <c r="AY26" s="167">
        <f>'12'!S26</f>
        <v>0</v>
      </c>
      <c r="AZ26" s="127">
        <f t="shared" si="13"/>
        <v>0</v>
      </c>
      <c r="BA26" s="126">
        <f t="shared" si="14"/>
        <v>0</v>
      </c>
      <c r="BB26" s="2"/>
      <c r="BC26" s="167">
        <f>'01'!T26</f>
        <v>0</v>
      </c>
      <c r="BD26" s="167">
        <f>'02'!T26</f>
        <v>0</v>
      </c>
      <c r="BE26" s="167">
        <f>'03'!T26</f>
        <v>0</v>
      </c>
      <c r="BF26" s="167">
        <f>'04'!T26</f>
        <v>0</v>
      </c>
      <c r="BG26" s="167">
        <f>'05'!T26</f>
        <v>0</v>
      </c>
      <c r="BH26" s="167">
        <f>'06'!T26</f>
        <v>0</v>
      </c>
      <c r="BI26" s="167">
        <f>'07'!T26</f>
        <v>0</v>
      </c>
      <c r="BJ26" s="167">
        <f>'08'!T26</f>
        <v>0</v>
      </c>
      <c r="BK26" s="167">
        <f>'09'!T26</f>
        <v>0</v>
      </c>
      <c r="BL26" s="167">
        <f>'10'!T26</f>
        <v>0</v>
      </c>
      <c r="BM26" s="167">
        <f>'11'!T26</f>
        <v>0</v>
      </c>
      <c r="BN26" s="167">
        <f>'12'!T26</f>
        <v>0</v>
      </c>
      <c r="BO26" s="125">
        <f t="shared" si="15"/>
        <v>0</v>
      </c>
      <c r="BP26" s="126">
        <f t="shared" si="16"/>
        <v>0</v>
      </c>
    </row>
    <row r="27" spans="2:68" ht="14.4" x14ac:dyDescent="0.3">
      <c r="B27" s="166" t="str">
        <v>04-SPWHI-07007984</v>
      </c>
      <c r="C27" s="160" t="str">
        <v>TEG</v>
      </c>
      <c r="D27" s="160" t="str">
        <v>Single Malt Scotch</v>
      </c>
      <c r="E27" s="160" t="str">
        <v>The Macallan</v>
      </c>
      <c r="F27" s="160" t="str">
        <v>MAC</v>
      </c>
      <c r="G27" s="160" t="str">
        <v>The Macallan Rare Cask</v>
      </c>
      <c r="H27" s="160" t="str">
        <v>700ml</v>
      </c>
      <c r="I27" s="160">
        <v>3</v>
      </c>
      <c r="J27" s="167">
        <f>'01'!N27</f>
        <v>0</v>
      </c>
      <c r="K27" s="167">
        <f>'02'!N27</f>
        <v>0</v>
      </c>
      <c r="L27" s="167">
        <f>'03'!N27</f>
        <v>0</v>
      </c>
      <c r="M27" s="167">
        <f>'04'!N27</f>
        <v>0</v>
      </c>
      <c r="N27" s="167">
        <f>'05'!N27</f>
        <v>0</v>
      </c>
      <c r="O27" s="167">
        <f>'06'!N27</f>
        <v>0</v>
      </c>
      <c r="P27" s="167">
        <f>'07'!N27</f>
        <v>0</v>
      </c>
      <c r="Q27" s="167">
        <f>'08'!N27</f>
        <v>0</v>
      </c>
      <c r="R27" s="167">
        <f>'09'!N27</f>
        <v>0</v>
      </c>
      <c r="S27" s="167">
        <f>'10'!N27</f>
        <v>0</v>
      </c>
      <c r="T27" s="167">
        <f>'11'!N27</f>
        <v>0</v>
      </c>
      <c r="U27" s="167">
        <f>'12'!N27</f>
        <v>0</v>
      </c>
      <c r="V27" s="168">
        <f t="shared" si="9"/>
        <v>0</v>
      </c>
      <c r="W27" s="169">
        <f t="shared" si="10"/>
        <v>0</v>
      </c>
      <c r="X27" s="2"/>
      <c r="Y27" s="167">
        <f>'01'!R27</f>
        <v>0</v>
      </c>
      <c r="Z27" s="167">
        <f>'02'!R27</f>
        <v>0</v>
      </c>
      <c r="AA27" s="167">
        <f>'03'!R27</f>
        <v>0</v>
      </c>
      <c r="AB27" s="167">
        <f>'04'!R27</f>
        <v>0</v>
      </c>
      <c r="AC27" s="167">
        <f>'05'!R27</f>
        <v>0</v>
      </c>
      <c r="AD27" s="167">
        <f>'06'!R27</f>
        <v>0</v>
      </c>
      <c r="AE27" s="167">
        <f>'07'!R27</f>
        <v>0</v>
      </c>
      <c r="AF27" s="167">
        <f>'08'!R27</f>
        <v>0</v>
      </c>
      <c r="AG27" s="167">
        <f>'09'!R27</f>
        <v>0</v>
      </c>
      <c r="AH27" s="167">
        <f>'10'!R27</f>
        <v>0</v>
      </c>
      <c r="AI27" s="167">
        <f>'11'!R27</f>
        <v>0</v>
      </c>
      <c r="AJ27" s="167">
        <f>'12'!R27</f>
        <v>0</v>
      </c>
      <c r="AK27" s="127">
        <f t="shared" si="11"/>
        <v>0</v>
      </c>
      <c r="AL27" s="126">
        <f t="shared" si="12"/>
        <v>0</v>
      </c>
      <c r="AM27" s="2"/>
      <c r="AN27" s="167">
        <f>'01'!S27</f>
        <v>0</v>
      </c>
      <c r="AO27" s="167">
        <f>'02'!S27</f>
        <v>0</v>
      </c>
      <c r="AP27" s="167">
        <f>'03'!S27</f>
        <v>0</v>
      </c>
      <c r="AQ27" s="167">
        <f>'04'!S27</f>
        <v>0</v>
      </c>
      <c r="AR27" s="167">
        <f>'05'!S27</f>
        <v>0</v>
      </c>
      <c r="AS27" s="167">
        <f>'06'!S27</f>
        <v>0</v>
      </c>
      <c r="AT27" s="167">
        <f>'07'!S27</f>
        <v>0</v>
      </c>
      <c r="AU27" s="167">
        <f>'08'!S27</f>
        <v>0</v>
      </c>
      <c r="AV27" s="167">
        <f>'09'!S27</f>
        <v>0</v>
      </c>
      <c r="AW27" s="167">
        <f>'10'!S27</f>
        <v>0</v>
      </c>
      <c r="AX27" s="167">
        <f>'11'!S27</f>
        <v>0</v>
      </c>
      <c r="AY27" s="167">
        <f>'12'!S27</f>
        <v>0</v>
      </c>
      <c r="AZ27" s="127">
        <f t="shared" si="13"/>
        <v>0</v>
      </c>
      <c r="BA27" s="126">
        <f t="shared" si="14"/>
        <v>0</v>
      </c>
      <c r="BB27" s="2"/>
      <c r="BC27" s="167">
        <f>'01'!T27</f>
        <v>0</v>
      </c>
      <c r="BD27" s="167">
        <f>'02'!T27</f>
        <v>0</v>
      </c>
      <c r="BE27" s="167">
        <f>'03'!T27</f>
        <v>0</v>
      </c>
      <c r="BF27" s="167">
        <f>'04'!T27</f>
        <v>0</v>
      </c>
      <c r="BG27" s="167">
        <f>'05'!T27</f>
        <v>0</v>
      </c>
      <c r="BH27" s="167">
        <f>'06'!T27</f>
        <v>0</v>
      </c>
      <c r="BI27" s="167">
        <f>'07'!T27</f>
        <v>0</v>
      </c>
      <c r="BJ27" s="167">
        <f>'08'!T27</f>
        <v>0</v>
      </c>
      <c r="BK27" s="167">
        <f>'09'!T27</f>
        <v>0</v>
      </c>
      <c r="BL27" s="167">
        <f>'10'!T27</f>
        <v>0</v>
      </c>
      <c r="BM27" s="167">
        <f>'11'!T27</f>
        <v>0</v>
      </c>
      <c r="BN27" s="167">
        <f>'12'!T27</f>
        <v>0</v>
      </c>
      <c r="BO27" s="125">
        <f t="shared" si="15"/>
        <v>0</v>
      </c>
      <c r="BP27" s="126">
        <f t="shared" si="16"/>
        <v>0</v>
      </c>
    </row>
    <row r="28" spans="2:68" ht="14.4" x14ac:dyDescent="0.3">
      <c r="B28" s="166" t="str">
        <v>04-SPWHI-07001883</v>
      </c>
      <c r="C28" s="160" t="str">
        <v>TEG</v>
      </c>
      <c r="D28" s="160" t="str">
        <v>Single Malt Scotch</v>
      </c>
      <c r="E28" s="160" t="str">
        <v>The Macallan</v>
      </c>
      <c r="F28" s="160" t="str">
        <v>MAC</v>
      </c>
      <c r="G28" s="160" t="str">
        <v>The Macallan Reflexion</v>
      </c>
      <c r="H28" s="160" t="str">
        <v>700ml</v>
      </c>
      <c r="I28" s="160">
        <v>2</v>
      </c>
      <c r="J28" s="167">
        <f>'01'!N28</f>
        <v>0</v>
      </c>
      <c r="K28" s="167">
        <f>'02'!N28</f>
        <v>0</v>
      </c>
      <c r="L28" s="167">
        <f>'03'!N28</f>
        <v>0</v>
      </c>
      <c r="M28" s="167">
        <f>'04'!N28</f>
        <v>0</v>
      </c>
      <c r="N28" s="167">
        <f>'05'!N28</f>
        <v>0</v>
      </c>
      <c r="O28" s="167">
        <f>'06'!N28</f>
        <v>0</v>
      </c>
      <c r="P28" s="167">
        <f>'07'!N28</f>
        <v>0</v>
      </c>
      <c r="Q28" s="167">
        <f>'08'!N28</f>
        <v>0</v>
      </c>
      <c r="R28" s="167">
        <f>'09'!N28</f>
        <v>0</v>
      </c>
      <c r="S28" s="167">
        <f>'10'!N28</f>
        <v>0</v>
      </c>
      <c r="T28" s="167">
        <f>'11'!N28</f>
        <v>0</v>
      </c>
      <c r="U28" s="167">
        <f>'12'!N28</f>
        <v>0</v>
      </c>
      <c r="V28" s="168">
        <f t="shared" si="9"/>
        <v>0</v>
      </c>
      <c r="W28" s="169">
        <f t="shared" si="10"/>
        <v>0</v>
      </c>
      <c r="X28" s="2"/>
      <c r="Y28" s="167">
        <f>'01'!R28</f>
        <v>0</v>
      </c>
      <c r="Z28" s="167">
        <f>'02'!R28</f>
        <v>0</v>
      </c>
      <c r="AA28" s="167">
        <f>'03'!R28</f>
        <v>0</v>
      </c>
      <c r="AB28" s="167">
        <f>'04'!R28</f>
        <v>0</v>
      </c>
      <c r="AC28" s="167">
        <f>'05'!R28</f>
        <v>0</v>
      </c>
      <c r="AD28" s="167">
        <f>'06'!R28</f>
        <v>0</v>
      </c>
      <c r="AE28" s="167">
        <f>'07'!R28</f>
        <v>0</v>
      </c>
      <c r="AF28" s="167">
        <f>'08'!R28</f>
        <v>0</v>
      </c>
      <c r="AG28" s="167">
        <f>'09'!R28</f>
        <v>0</v>
      </c>
      <c r="AH28" s="167">
        <f>'10'!R28</f>
        <v>0</v>
      </c>
      <c r="AI28" s="167">
        <f>'11'!R28</f>
        <v>0</v>
      </c>
      <c r="AJ28" s="167">
        <f>'12'!R28</f>
        <v>0</v>
      </c>
      <c r="AK28" s="127">
        <f t="shared" si="11"/>
        <v>0</v>
      </c>
      <c r="AL28" s="126">
        <f t="shared" si="12"/>
        <v>0</v>
      </c>
      <c r="AM28" s="2"/>
      <c r="AN28" s="167">
        <f>'01'!S28</f>
        <v>0</v>
      </c>
      <c r="AO28" s="167">
        <f>'02'!S28</f>
        <v>0</v>
      </c>
      <c r="AP28" s="167">
        <f>'03'!S28</f>
        <v>0</v>
      </c>
      <c r="AQ28" s="167">
        <f>'04'!S28</f>
        <v>0</v>
      </c>
      <c r="AR28" s="167">
        <f>'05'!S28</f>
        <v>0</v>
      </c>
      <c r="AS28" s="167">
        <f>'06'!S28</f>
        <v>0</v>
      </c>
      <c r="AT28" s="167">
        <f>'07'!S28</f>
        <v>0</v>
      </c>
      <c r="AU28" s="167">
        <f>'08'!S28</f>
        <v>0</v>
      </c>
      <c r="AV28" s="167">
        <f>'09'!S28</f>
        <v>0</v>
      </c>
      <c r="AW28" s="167">
        <f>'10'!S28</f>
        <v>0</v>
      </c>
      <c r="AX28" s="167">
        <f>'11'!S28</f>
        <v>0</v>
      </c>
      <c r="AY28" s="167">
        <f>'12'!S28</f>
        <v>0</v>
      </c>
      <c r="AZ28" s="127">
        <f t="shared" si="13"/>
        <v>0</v>
      </c>
      <c r="BA28" s="126">
        <f t="shared" si="14"/>
        <v>0</v>
      </c>
      <c r="BB28" s="2"/>
      <c r="BC28" s="167">
        <f>'01'!T28</f>
        <v>0</v>
      </c>
      <c r="BD28" s="167">
        <f>'02'!T28</f>
        <v>0</v>
      </c>
      <c r="BE28" s="167">
        <f>'03'!T28</f>
        <v>0</v>
      </c>
      <c r="BF28" s="167">
        <f>'04'!T28</f>
        <v>0</v>
      </c>
      <c r="BG28" s="167">
        <f>'05'!T28</f>
        <v>0</v>
      </c>
      <c r="BH28" s="167">
        <f>'06'!T28</f>
        <v>0</v>
      </c>
      <c r="BI28" s="167">
        <f>'07'!T28</f>
        <v>0</v>
      </c>
      <c r="BJ28" s="167">
        <f>'08'!T28</f>
        <v>0</v>
      </c>
      <c r="BK28" s="167">
        <f>'09'!T28</f>
        <v>0</v>
      </c>
      <c r="BL28" s="167">
        <f>'10'!T28</f>
        <v>0</v>
      </c>
      <c r="BM28" s="167">
        <f>'11'!T28</f>
        <v>0</v>
      </c>
      <c r="BN28" s="167">
        <f>'12'!T28</f>
        <v>0</v>
      </c>
      <c r="BO28" s="125">
        <f t="shared" si="15"/>
        <v>0</v>
      </c>
      <c r="BP28" s="126">
        <f t="shared" si="16"/>
        <v>0</v>
      </c>
    </row>
    <row r="29" spans="2:68" ht="14.4" x14ac:dyDescent="0.3">
      <c r="B29" s="166" t="str">
        <v>04-SPWHI-07001162</v>
      </c>
      <c r="C29" s="160" t="str">
        <v>TEG</v>
      </c>
      <c r="D29" s="160" t="str">
        <v>Single Malt Scotch</v>
      </c>
      <c r="E29" s="160" t="str">
        <v>The Macallan</v>
      </c>
      <c r="F29" s="160" t="str">
        <v>MAC</v>
      </c>
      <c r="G29" s="160" t="str">
        <v>The Macallan Classic Cut Whisky</v>
      </c>
      <c r="H29" s="160" t="str">
        <v>700ml</v>
      </c>
      <c r="I29" s="160">
        <v>12</v>
      </c>
      <c r="J29" s="167">
        <f>'01'!N29</f>
        <v>0</v>
      </c>
      <c r="K29" s="167">
        <f>'02'!N29</f>
        <v>0</v>
      </c>
      <c r="L29" s="167">
        <f>'03'!N29</f>
        <v>0</v>
      </c>
      <c r="M29" s="167">
        <f>'04'!N29</f>
        <v>0</v>
      </c>
      <c r="N29" s="167">
        <f>'05'!N29</f>
        <v>0</v>
      </c>
      <c r="O29" s="167">
        <f>'06'!N29</f>
        <v>0</v>
      </c>
      <c r="P29" s="167">
        <f>'07'!N29</f>
        <v>0</v>
      </c>
      <c r="Q29" s="167">
        <f>'08'!N29</f>
        <v>0</v>
      </c>
      <c r="R29" s="167">
        <f>'09'!N29</f>
        <v>0</v>
      </c>
      <c r="S29" s="167">
        <f>'10'!N29</f>
        <v>0</v>
      </c>
      <c r="T29" s="167">
        <f>'11'!N29</f>
        <v>0</v>
      </c>
      <c r="U29" s="167">
        <f>'12'!N29</f>
        <v>0</v>
      </c>
      <c r="V29" s="168">
        <f t="shared" si="9"/>
        <v>0</v>
      </c>
      <c r="W29" s="169">
        <f t="shared" si="10"/>
        <v>0</v>
      </c>
      <c r="X29" s="2"/>
      <c r="Y29" s="167">
        <f>'01'!R29</f>
        <v>0</v>
      </c>
      <c r="Z29" s="167">
        <f>'02'!R29</f>
        <v>0</v>
      </c>
      <c r="AA29" s="167">
        <f>'03'!R29</f>
        <v>0</v>
      </c>
      <c r="AB29" s="167">
        <f>'04'!R29</f>
        <v>0</v>
      </c>
      <c r="AC29" s="167">
        <f>'05'!R29</f>
        <v>0</v>
      </c>
      <c r="AD29" s="167">
        <f>'06'!R29</f>
        <v>0</v>
      </c>
      <c r="AE29" s="167">
        <f>'07'!R29</f>
        <v>0</v>
      </c>
      <c r="AF29" s="167">
        <f>'08'!R29</f>
        <v>0</v>
      </c>
      <c r="AG29" s="167">
        <f>'09'!R29</f>
        <v>0</v>
      </c>
      <c r="AH29" s="167">
        <f>'10'!R29</f>
        <v>0</v>
      </c>
      <c r="AI29" s="167">
        <f>'11'!R29</f>
        <v>0</v>
      </c>
      <c r="AJ29" s="167">
        <f>'12'!R29</f>
        <v>0</v>
      </c>
      <c r="AK29" s="127">
        <f t="shared" si="11"/>
        <v>0</v>
      </c>
      <c r="AL29" s="126">
        <f t="shared" si="12"/>
        <v>0</v>
      </c>
      <c r="AM29" s="2"/>
      <c r="AN29" s="167">
        <f>'01'!S29</f>
        <v>0</v>
      </c>
      <c r="AO29" s="167">
        <f>'02'!S29</f>
        <v>0</v>
      </c>
      <c r="AP29" s="167">
        <f>'03'!S29</f>
        <v>0</v>
      </c>
      <c r="AQ29" s="167">
        <f>'04'!S29</f>
        <v>0</v>
      </c>
      <c r="AR29" s="167">
        <f>'05'!S29</f>
        <v>0</v>
      </c>
      <c r="AS29" s="167">
        <f>'06'!S29</f>
        <v>0</v>
      </c>
      <c r="AT29" s="167">
        <f>'07'!S29</f>
        <v>0</v>
      </c>
      <c r="AU29" s="167">
        <f>'08'!S29</f>
        <v>0</v>
      </c>
      <c r="AV29" s="167">
        <f>'09'!S29</f>
        <v>0</v>
      </c>
      <c r="AW29" s="167">
        <f>'10'!S29</f>
        <v>0</v>
      </c>
      <c r="AX29" s="167">
        <f>'11'!S29</f>
        <v>0</v>
      </c>
      <c r="AY29" s="167">
        <f>'12'!S29</f>
        <v>0</v>
      </c>
      <c r="AZ29" s="127">
        <f t="shared" si="13"/>
        <v>0</v>
      </c>
      <c r="BA29" s="126">
        <f t="shared" si="14"/>
        <v>0</v>
      </c>
      <c r="BB29" s="2"/>
      <c r="BC29" s="167">
        <f>'01'!T29</f>
        <v>0</v>
      </c>
      <c r="BD29" s="167">
        <f>'02'!T29</f>
        <v>0</v>
      </c>
      <c r="BE29" s="167">
        <f>'03'!T29</f>
        <v>0</v>
      </c>
      <c r="BF29" s="167">
        <f>'04'!T29</f>
        <v>0</v>
      </c>
      <c r="BG29" s="167">
        <f>'05'!T29</f>
        <v>0</v>
      </c>
      <c r="BH29" s="167">
        <f>'06'!T29</f>
        <v>0</v>
      </c>
      <c r="BI29" s="167">
        <f>'07'!T29</f>
        <v>0</v>
      </c>
      <c r="BJ29" s="167">
        <f>'08'!T29</f>
        <v>0</v>
      </c>
      <c r="BK29" s="167">
        <f>'09'!T29</f>
        <v>0</v>
      </c>
      <c r="BL29" s="167">
        <f>'10'!T29</f>
        <v>0</v>
      </c>
      <c r="BM29" s="167">
        <f>'11'!T29</f>
        <v>0</v>
      </c>
      <c r="BN29" s="167">
        <f>'12'!T29</f>
        <v>0</v>
      </c>
      <c r="BO29" s="125">
        <f t="shared" si="15"/>
        <v>0</v>
      </c>
      <c r="BP29" s="126">
        <f t="shared" si="16"/>
        <v>0</v>
      </c>
    </row>
    <row r="30" spans="2:68" ht="14.4" x14ac:dyDescent="0.3">
      <c r="B30" s="166" t="str">
        <v>04-SPWHI-07001155</v>
      </c>
      <c r="C30" s="160" t="str">
        <v>TEG</v>
      </c>
      <c r="D30" s="160" t="str">
        <v>Single Malt Scotch</v>
      </c>
      <c r="E30" s="160" t="str">
        <v>The Macallan</v>
      </c>
      <c r="F30" s="160" t="str">
        <v>MAC</v>
      </c>
      <c r="G30" s="160" t="str">
        <v>The Macallan A Night On Earth Scotch Whisky Y21</v>
      </c>
      <c r="H30" s="160" t="str">
        <v>700ml</v>
      </c>
      <c r="I30" s="160">
        <v>6</v>
      </c>
      <c r="J30" s="167">
        <f>'01'!N30</f>
        <v>0</v>
      </c>
      <c r="K30" s="167">
        <f>'02'!N30</f>
        <v>0</v>
      </c>
      <c r="L30" s="167">
        <f>'03'!N30</f>
        <v>0</v>
      </c>
      <c r="M30" s="167">
        <f>'04'!N30</f>
        <v>0</v>
      </c>
      <c r="N30" s="167">
        <f>'05'!N30</f>
        <v>0</v>
      </c>
      <c r="O30" s="167">
        <f>'06'!N30</f>
        <v>0</v>
      </c>
      <c r="P30" s="167">
        <f>'07'!N30</f>
        <v>0</v>
      </c>
      <c r="Q30" s="167">
        <f>'08'!N30</f>
        <v>0</v>
      </c>
      <c r="R30" s="167">
        <f>'09'!N30</f>
        <v>0</v>
      </c>
      <c r="S30" s="167">
        <f>'10'!N30</f>
        <v>0</v>
      </c>
      <c r="T30" s="167">
        <f>'11'!N30</f>
        <v>0</v>
      </c>
      <c r="U30" s="167">
        <f>'12'!N30</f>
        <v>0</v>
      </c>
      <c r="V30" s="168">
        <f t="shared" si="9"/>
        <v>0</v>
      </c>
      <c r="W30" s="169">
        <f t="shared" si="10"/>
        <v>0</v>
      </c>
      <c r="X30" s="2"/>
      <c r="Y30" s="167">
        <f>'01'!R30</f>
        <v>0</v>
      </c>
      <c r="Z30" s="167">
        <f>'02'!R30</f>
        <v>0</v>
      </c>
      <c r="AA30" s="167">
        <f>'03'!R30</f>
        <v>0</v>
      </c>
      <c r="AB30" s="167">
        <f>'04'!R30</f>
        <v>0</v>
      </c>
      <c r="AC30" s="167">
        <f>'05'!R30</f>
        <v>0</v>
      </c>
      <c r="AD30" s="167">
        <f>'06'!R30</f>
        <v>0</v>
      </c>
      <c r="AE30" s="167">
        <f>'07'!R30</f>
        <v>0</v>
      </c>
      <c r="AF30" s="167">
        <f>'08'!R30</f>
        <v>0</v>
      </c>
      <c r="AG30" s="167">
        <f>'09'!R30</f>
        <v>0</v>
      </c>
      <c r="AH30" s="167">
        <f>'10'!R30</f>
        <v>0</v>
      </c>
      <c r="AI30" s="167">
        <f>'11'!R30</f>
        <v>0</v>
      </c>
      <c r="AJ30" s="167">
        <f>'12'!R30</f>
        <v>0</v>
      </c>
      <c r="AK30" s="127">
        <f t="shared" si="11"/>
        <v>0</v>
      </c>
      <c r="AL30" s="126">
        <f t="shared" si="12"/>
        <v>0</v>
      </c>
      <c r="AM30" s="2"/>
      <c r="AN30" s="167">
        <f>'01'!S30</f>
        <v>0</v>
      </c>
      <c r="AO30" s="167">
        <f>'02'!S30</f>
        <v>0</v>
      </c>
      <c r="AP30" s="167">
        <f>'03'!S30</f>
        <v>0</v>
      </c>
      <c r="AQ30" s="167">
        <f>'04'!S30</f>
        <v>0</v>
      </c>
      <c r="AR30" s="167">
        <f>'05'!S30</f>
        <v>0</v>
      </c>
      <c r="AS30" s="167">
        <f>'06'!S30</f>
        <v>0</v>
      </c>
      <c r="AT30" s="167">
        <f>'07'!S30</f>
        <v>0</v>
      </c>
      <c r="AU30" s="167">
        <f>'08'!S30</f>
        <v>0</v>
      </c>
      <c r="AV30" s="167">
        <f>'09'!S30</f>
        <v>0</v>
      </c>
      <c r="AW30" s="167">
        <f>'10'!S30</f>
        <v>0</v>
      </c>
      <c r="AX30" s="167">
        <f>'11'!S30</f>
        <v>0</v>
      </c>
      <c r="AY30" s="167">
        <f>'12'!S30</f>
        <v>0</v>
      </c>
      <c r="AZ30" s="127">
        <f t="shared" si="13"/>
        <v>0</v>
      </c>
      <c r="BA30" s="126">
        <f t="shared" si="14"/>
        <v>0</v>
      </c>
      <c r="BB30" s="2"/>
      <c r="BC30" s="167">
        <f>'01'!T30</f>
        <v>0</v>
      </c>
      <c r="BD30" s="167">
        <f>'02'!T30</f>
        <v>0</v>
      </c>
      <c r="BE30" s="167">
        <f>'03'!T30</f>
        <v>0</v>
      </c>
      <c r="BF30" s="167">
        <f>'04'!T30</f>
        <v>0</v>
      </c>
      <c r="BG30" s="167">
        <f>'05'!T30</f>
        <v>0</v>
      </c>
      <c r="BH30" s="167">
        <f>'06'!T30</f>
        <v>0</v>
      </c>
      <c r="BI30" s="167">
        <f>'07'!T30</f>
        <v>0</v>
      </c>
      <c r="BJ30" s="167">
        <f>'08'!T30</f>
        <v>0</v>
      </c>
      <c r="BK30" s="167">
        <f>'09'!T30</f>
        <v>0</v>
      </c>
      <c r="BL30" s="167">
        <f>'10'!T30</f>
        <v>0</v>
      </c>
      <c r="BM30" s="167">
        <f>'11'!T30</f>
        <v>0</v>
      </c>
      <c r="BN30" s="167">
        <f>'12'!T30</f>
        <v>0</v>
      </c>
      <c r="BO30" s="125">
        <f t="shared" si="15"/>
        <v>0</v>
      </c>
      <c r="BP30" s="126">
        <f t="shared" si="16"/>
        <v>0</v>
      </c>
    </row>
    <row r="31" spans="2:68" ht="14.4" x14ac:dyDescent="0.3">
      <c r="B31" s="166" t="str">
        <v>04-SPWHI-07001080</v>
      </c>
      <c r="C31" s="160" t="str">
        <v>TEG</v>
      </c>
      <c r="D31" s="160" t="str">
        <v>Single Malt Scotch</v>
      </c>
      <c r="E31" s="160" t="str">
        <v>The Macallan</v>
      </c>
      <c r="F31" s="160" t="str">
        <v>MAC</v>
      </c>
      <c r="G31" s="160" t="str">
        <v>The Macallan A Night On Earth Scotch Whisky Y22</v>
      </c>
      <c r="H31" s="160" t="str">
        <v>700ml</v>
      </c>
      <c r="I31" s="160">
        <v>6</v>
      </c>
      <c r="J31" s="167">
        <f>'01'!N31</f>
        <v>0</v>
      </c>
      <c r="K31" s="167">
        <f>'02'!N31</f>
        <v>0</v>
      </c>
      <c r="L31" s="167">
        <f>'03'!N31</f>
        <v>0</v>
      </c>
      <c r="M31" s="167">
        <f>'04'!N31</f>
        <v>0</v>
      </c>
      <c r="N31" s="167">
        <f>'05'!N31</f>
        <v>0</v>
      </c>
      <c r="O31" s="167">
        <f>'06'!N31</f>
        <v>0</v>
      </c>
      <c r="P31" s="167">
        <f>'07'!N31</f>
        <v>0</v>
      </c>
      <c r="Q31" s="167">
        <f>'08'!N31</f>
        <v>0</v>
      </c>
      <c r="R31" s="167">
        <f>'09'!N31</f>
        <v>0</v>
      </c>
      <c r="S31" s="167">
        <f>'10'!N31</f>
        <v>0</v>
      </c>
      <c r="T31" s="167">
        <f>'11'!N31</f>
        <v>0</v>
      </c>
      <c r="U31" s="167">
        <f>'12'!N31</f>
        <v>0</v>
      </c>
      <c r="V31" s="168">
        <f t="shared" si="9"/>
        <v>0</v>
      </c>
      <c r="W31" s="169">
        <f t="shared" si="10"/>
        <v>0</v>
      </c>
      <c r="X31" s="2"/>
      <c r="Y31" s="167">
        <f>'01'!R31</f>
        <v>0</v>
      </c>
      <c r="Z31" s="167">
        <f>'02'!R31</f>
        <v>0</v>
      </c>
      <c r="AA31" s="167">
        <f>'03'!R31</f>
        <v>0</v>
      </c>
      <c r="AB31" s="167">
        <f>'04'!R31</f>
        <v>0</v>
      </c>
      <c r="AC31" s="167">
        <f>'05'!R31</f>
        <v>0</v>
      </c>
      <c r="AD31" s="167">
        <f>'06'!R31</f>
        <v>0</v>
      </c>
      <c r="AE31" s="167">
        <f>'07'!R31</f>
        <v>0</v>
      </c>
      <c r="AF31" s="167">
        <f>'08'!R31</f>
        <v>0</v>
      </c>
      <c r="AG31" s="167">
        <f>'09'!R31</f>
        <v>0</v>
      </c>
      <c r="AH31" s="167">
        <f>'10'!R31</f>
        <v>0</v>
      </c>
      <c r="AI31" s="167">
        <f>'11'!R31</f>
        <v>0</v>
      </c>
      <c r="AJ31" s="167">
        <f>'12'!R31</f>
        <v>0</v>
      </c>
      <c r="AK31" s="127">
        <f t="shared" si="11"/>
        <v>0</v>
      </c>
      <c r="AL31" s="126">
        <f t="shared" si="12"/>
        <v>0</v>
      </c>
      <c r="AM31" s="2"/>
      <c r="AN31" s="167">
        <f>'01'!S31</f>
        <v>0</v>
      </c>
      <c r="AO31" s="167">
        <f>'02'!S31</f>
        <v>0</v>
      </c>
      <c r="AP31" s="167">
        <f>'03'!S31</f>
        <v>0</v>
      </c>
      <c r="AQ31" s="167">
        <f>'04'!S31</f>
        <v>0</v>
      </c>
      <c r="AR31" s="167">
        <f>'05'!S31</f>
        <v>0</v>
      </c>
      <c r="AS31" s="167">
        <f>'06'!S31</f>
        <v>0</v>
      </c>
      <c r="AT31" s="167">
        <f>'07'!S31</f>
        <v>0</v>
      </c>
      <c r="AU31" s="167">
        <f>'08'!S31</f>
        <v>0</v>
      </c>
      <c r="AV31" s="167">
        <f>'09'!S31</f>
        <v>0</v>
      </c>
      <c r="AW31" s="167">
        <f>'10'!S31</f>
        <v>0</v>
      </c>
      <c r="AX31" s="167">
        <f>'11'!S31</f>
        <v>0</v>
      </c>
      <c r="AY31" s="167">
        <f>'12'!S31</f>
        <v>0</v>
      </c>
      <c r="AZ31" s="127">
        <f t="shared" si="13"/>
        <v>0</v>
      </c>
      <c r="BA31" s="126">
        <f t="shared" si="14"/>
        <v>0</v>
      </c>
      <c r="BB31" s="2"/>
      <c r="BC31" s="167">
        <f>'01'!T31</f>
        <v>0</v>
      </c>
      <c r="BD31" s="167">
        <f>'02'!T31</f>
        <v>0</v>
      </c>
      <c r="BE31" s="167">
        <f>'03'!T31</f>
        <v>0</v>
      </c>
      <c r="BF31" s="167">
        <f>'04'!T31</f>
        <v>0</v>
      </c>
      <c r="BG31" s="167">
        <f>'05'!T31</f>
        <v>0</v>
      </c>
      <c r="BH31" s="167">
        <f>'06'!T31</f>
        <v>0</v>
      </c>
      <c r="BI31" s="167">
        <f>'07'!T31</f>
        <v>0</v>
      </c>
      <c r="BJ31" s="167">
        <f>'08'!T31</f>
        <v>0</v>
      </c>
      <c r="BK31" s="167">
        <f>'09'!T31</f>
        <v>0</v>
      </c>
      <c r="BL31" s="167">
        <f>'10'!T31</f>
        <v>0</v>
      </c>
      <c r="BM31" s="167">
        <f>'11'!T31</f>
        <v>0</v>
      </c>
      <c r="BN31" s="167">
        <f>'12'!T31</f>
        <v>0</v>
      </c>
      <c r="BO31" s="125">
        <f t="shared" si="15"/>
        <v>0</v>
      </c>
      <c r="BP31" s="126">
        <f t="shared" si="16"/>
        <v>0</v>
      </c>
    </row>
    <row r="32" spans="2:68" ht="14.4" x14ac:dyDescent="0.3">
      <c r="B32" s="166" t="str">
        <v>04-23WHI-07001806</v>
      </c>
      <c r="C32" s="160" t="str">
        <v>TEG</v>
      </c>
      <c r="D32" s="160" t="str">
        <v>Single Malt Scotch</v>
      </c>
      <c r="E32" s="160" t="str">
        <v>The Macallan</v>
      </c>
      <c r="F32" s="160" t="str">
        <v>MAC</v>
      </c>
      <c r="G32" s="160" t="str">
        <v>The Macallan A Night On Earth Scotch Whisky Y23</v>
      </c>
      <c r="H32" s="160" t="str">
        <v>700ml</v>
      </c>
      <c r="I32" s="160">
        <v>6</v>
      </c>
      <c r="J32" s="167">
        <f>'01'!N32</f>
        <v>0</v>
      </c>
      <c r="K32" s="167">
        <f>'02'!N32</f>
        <v>0</v>
      </c>
      <c r="L32" s="167">
        <f>'03'!N32</f>
        <v>0</v>
      </c>
      <c r="M32" s="167">
        <f>'04'!N32</f>
        <v>0</v>
      </c>
      <c r="N32" s="167">
        <f>'05'!N32</f>
        <v>0</v>
      </c>
      <c r="O32" s="167">
        <f>'06'!N32</f>
        <v>0</v>
      </c>
      <c r="P32" s="167">
        <f>'07'!N32</f>
        <v>0</v>
      </c>
      <c r="Q32" s="167">
        <f>'08'!N32</f>
        <v>0</v>
      </c>
      <c r="R32" s="167">
        <f>'09'!N32</f>
        <v>0</v>
      </c>
      <c r="S32" s="167">
        <f>'10'!N32</f>
        <v>0</v>
      </c>
      <c r="T32" s="167">
        <f>'11'!N32</f>
        <v>0</v>
      </c>
      <c r="U32" s="167">
        <f>'12'!N32</f>
        <v>0</v>
      </c>
      <c r="V32" s="168">
        <f t="shared" si="9"/>
        <v>0</v>
      </c>
      <c r="W32" s="169">
        <f t="shared" si="10"/>
        <v>0</v>
      </c>
      <c r="X32" s="2"/>
      <c r="Y32" s="167">
        <f>'01'!R32</f>
        <v>0</v>
      </c>
      <c r="Z32" s="167">
        <f>'02'!R32</f>
        <v>0</v>
      </c>
      <c r="AA32" s="167">
        <f>'03'!R32</f>
        <v>0</v>
      </c>
      <c r="AB32" s="167">
        <f>'04'!R32</f>
        <v>0</v>
      </c>
      <c r="AC32" s="167">
        <f>'05'!R32</f>
        <v>0</v>
      </c>
      <c r="AD32" s="167">
        <f>'06'!R32</f>
        <v>0</v>
      </c>
      <c r="AE32" s="167">
        <f>'07'!R32</f>
        <v>0</v>
      </c>
      <c r="AF32" s="167">
        <f>'08'!R32</f>
        <v>0</v>
      </c>
      <c r="AG32" s="167">
        <f>'09'!R32</f>
        <v>0</v>
      </c>
      <c r="AH32" s="167">
        <f>'10'!R32</f>
        <v>0</v>
      </c>
      <c r="AI32" s="167">
        <f>'11'!R32</f>
        <v>0</v>
      </c>
      <c r="AJ32" s="167">
        <f>'12'!R32</f>
        <v>0</v>
      </c>
      <c r="AK32" s="127">
        <f t="shared" si="11"/>
        <v>0</v>
      </c>
      <c r="AL32" s="126">
        <f t="shared" si="12"/>
        <v>0</v>
      </c>
      <c r="AM32" s="2"/>
      <c r="AN32" s="167">
        <f>'01'!S32</f>
        <v>0</v>
      </c>
      <c r="AO32" s="167">
        <f>'02'!S32</f>
        <v>0</v>
      </c>
      <c r="AP32" s="167">
        <f>'03'!S32</f>
        <v>0</v>
      </c>
      <c r="AQ32" s="167">
        <f>'04'!S32</f>
        <v>0</v>
      </c>
      <c r="AR32" s="167">
        <f>'05'!S32</f>
        <v>0</v>
      </c>
      <c r="AS32" s="167">
        <f>'06'!S32</f>
        <v>0</v>
      </c>
      <c r="AT32" s="167">
        <f>'07'!S32</f>
        <v>0</v>
      </c>
      <c r="AU32" s="167">
        <f>'08'!S32</f>
        <v>0</v>
      </c>
      <c r="AV32" s="167">
        <f>'09'!S32</f>
        <v>0</v>
      </c>
      <c r="AW32" s="167">
        <f>'10'!S32</f>
        <v>0</v>
      </c>
      <c r="AX32" s="167">
        <f>'11'!S32</f>
        <v>0</v>
      </c>
      <c r="AY32" s="167">
        <f>'12'!S32</f>
        <v>0</v>
      </c>
      <c r="AZ32" s="127">
        <f t="shared" si="13"/>
        <v>0</v>
      </c>
      <c r="BA32" s="126">
        <f t="shared" si="14"/>
        <v>0</v>
      </c>
      <c r="BB32" s="2"/>
      <c r="BC32" s="167">
        <f>'01'!T32</f>
        <v>0</v>
      </c>
      <c r="BD32" s="167">
        <f>'02'!T32</f>
        <v>0</v>
      </c>
      <c r="BE32" s="167">
        <f>'03'!T32</f>
        <v>0</v>
      </c>
      <c r="BF32" s="167">
        <f>'04'!T32</f>
        <v>0</v>
      </c>
      <c r="BG32" s="167">
        <f>'05'!T32</f>
        <v>0</v>
      </c>
      <c r="BH32" s="167">
        <f>'06'!T32</f>
        <v>0</v>
      </c>
      <c r="BI32" s="167">
        <f>'07'!T32</f>
        <v>0</v>
      </c>
      <c r="BJ32" s="167">
        <f>'08'!T32</f>
        <v>0</v>
      </c>
      <c r="BK32" s="167">
        <f>'09'!T32</f>
        <v>0</v>
      </c>
      <c r="BL32" s="167">
        <f>'10'!T32</f>
        <v>0</v>
      </c>
      <c r="BM32" s="167">
        <f>'11'!T32</f>
        <v>0</v>
      </c>
      <c r="BN32" s="167">
        <f>'12'!T32</f>
        <v>0</v>
      </c>
      <c r="BO32" s="125">
        <f t="shared" si="15"/>
        <v>0</v>
      </c>
      <c r="BP32" s="126">
        <f t="shared" si="16"/>
        <v>0</v>
      </c>
    </row>
    <row r="33" spans="2:68" ht="14.4" x14ac:dyDescent="0.3">
      <c r="B33" s="166" t="str">
        <v>04-24NOE-07002766</v>
      </c>
      <c r="C33" s="160" t="str">
        <v>TEG</v>
      </c>
      <c r="D33" s="160" t="str">
        <v>Single Malt Scotch</v>
      </c>
      <c r="E33" s="160" t="str">
        <v>The Macallan</v>
      </c>
      <c r="F33" s="160" t="str">
        <v>MAC</v>
      </c>
      <c r="G33" s="160" t="str">
        <v>The Macallan A Night On Earth Scotch Whisky Y24</v>
      </c>
      <c r="H33" s="160" t="str">
        <v>700ml</v>
      </c>
      <c r="I33" s="160">
        <v>6</v>
      </c>
      <c r="J33" s="167">
        <f>'01'!N33</f>
        <v>0</v>
      </c>
      <c r="K33" s="167">
        <f>'02'!N33</f>
        <v>0</v>
      </c>
      <c r="L33" s="167">
        <f>'03'!N33</f>
        <v>0</v>
      </c>
      <c r="M33" s="167">
        <f>'04'!N33</f>
        <v>0</v>
      </c>
      <c r="N33" s="167">
        <f>'05'!N33</f>
        <v>0</v>
      </c>
      <c r="O33" s="167">
        <f>'06'!N33</f>
        <v>0</v>
      </c>
      <c r="P33" s="167">
        <f>'07'!N33</f>
        <v>0</v>
      </c>
      <c r="Q33" s="167">
        <f>'08'!N33</f>
        <v>0</v>
      </c>
      <c r="R33" s="167">
        <f>'09'!N33</f>
        <v>0</v>
      </c>
      <c r="S33" s="167">
        <f>'10'!N33</f>
        <v>0</v>
      </c>
      <c r="T33" s="167">
        <f>'11'!N33</f>
        <v>0</v>
      </c>
      <c r="U33" s="167">
        <f>'12'!N33</f>
        <v>0</v>
      </c>
      <c r="V33" s="168">
        <f t="shared" si="9"/>
        <v>0</v>
      </c>
      <c r="W33" s="169">
        <f t="shared" si="10"/>
        <v>0</v>
      </c>
      <c r="X33" s="2"/>
      <c r="Y33" s="167">
        <f>'01'!R33</f>
        <v>0</v>
      </c>
      <c r="Z33" s="167">
        <f>'02'!R33</f>
        <v>0</v>
      </c>
      <c r="AA33" s="167">
        <f>'03'!R33</f>
        <v>0</v>
      </c>
      <c r="AB33" s="167">
        <f>'04'!R33</f>
        <v>0</v>
      </c>
      <c r="AC33" s="167">
        <f>'05'!R33</f>
        <v>0</v>
      </c>
      <c r="AD33" s="167">
        <f>'06'!R33</f>
        <v>0</v>
      </c>
      <c r="AE33" s="167">
        <f>'07'!R33</f>
        <v>0</v>
      </c>
      <c r="AF33" s="167">
        <f>'08'!R33</f>
        <v>0</v>
      </c>
      <c r="AG33" s="167">
        <f>'09'!R33</f>
        <v>0</v>
      </c>
      <c r="AH33" s="167">
        <f>'10'!R33</f>
        <v>0</v>
      </c>
      <c r="AI33" s="167">
        <f>'11'!R33</f>
        <v>0</v>
      </c>
      <c r="AJ33" s="167">
        <f>'12'!R33</f>
        <v>0</v>
      </c>
      <c r="AK33" s="127">
        <f t="shared" si="11"/>
        <v>0</v>
      </c>
      <c r="AL33" s="126">
        <f t="shared" si="12"/>
        <v>0</v>
      </c>
      <c r="AM33" s="2"/>
      <c r="AN33" s="167">
        <f>'01'!S33</f>
        <v>0</v>
      </c>
      <c r="AO33" s="167">
        <f>'02'!S33</f>
        <v>0</v>
      </c>
      <c r="AP33" s="167">
        <f>'03'!S33</f>
        <v>0</v>
      </c>
      <c r="AQ33" s="167">
        <f>'04'!S33</f>
        <v>0</v>
      </c>
      <c r="AR33" s="167">
        <f>'05'!S33</f>
        <v>0</v>
      </c>
      <c r="AS33" s="167">
        <f>'06'!S33</f>
        <v>0</v>
      </c>
      <c r="AT33" s="167">
        <f>'07'!S33</f>
        <v>0</v>
      </c>
      <c r="AU33" s="167">
        <f>'08'!S33</f>
        <v>0</v>
      </c>
      <c r="AV33" s="167">
        <f>'09'!S33</f>
        <v>0</v>
      </c>
      <c r="AW33" s="167">
        <f>'10'!S33</f>
        <v>0</v>
      </c>
      <c r="AX33" s="167">
        <f>'11'!S33</f>
        <v>0</v>
      </c>
      <c r="AY33" s="167">
        <f>'12'!S33</f>
        <v>0</v>
      </c>
      <c r="AZ33" s="127">
        <f t="shared" si="13"/>
        <v>0</v>
      </c>
      <c r="BA33" s="126">
        <f t="shared" si="14"/>
        <v>0</v>
      </c>
      <c r="BB33" s="2"/>
      <c r="BC33" s="167">
        <f>'01'!T33</f>
        <v>0</v>
      </c>
      <c r="BD33" s="167">
        <f>'02'!T33</f>
        <v>0</v>
      </c>
      <c r="BE33" s="167">
        <f>'03'!T33</f>
        <v>0</v>
      </c>
      <c r="BF33" s="167">
        <f>'04'!T33</f>
        <v>0</v>
      </c>
      <c r="BG33" s="167">
        <f>'05'!T33</f>
        <v>0</v>
      </c>
      <c r="BH33" s="167">
        <f>'06'!T33</f>
        <v>0</v>
      </c>
      <c r="BI33" s="167">
        <f>'07'!T33</f>
        <v>0</v>
      </c>
      <c r="BJ33" s="167">
        <f>'08'!T33</f>
        <v>0</v>
      </c>
      <c r="BK33" s="167">
        <f>'09'!T33</f>
        <v>0</v>
      </c>
      <c r="BL33" s="167">
        <f>'10'!T33</f>
        <v>0</v>
      </c>
      <c r="BM33" s="167">
        <f>'11'!T33</f>
        <v>0</v>
      </c>
      <c r="BN33" s="167">
        <f>'12'!T33</f>
        <v>0</v>
      </c>
      <c r="BO33" s="125">
        <f t="shared" si="15"/>
        <v>0</v>
      </c>
      <c r="BP33" s="126">
        <f t="shared" si="16"/>
        <v>0</v>
      </c>
    </row>
    <row r="34" spans="2:68" ht="14.4" x14ac:dyDescent="0.3">
      <c r="B34" s="166" t="str">
        <v>04-25NOE-07003381</v>
      </c>
      <c r="C34" s="160" t="str">
        <v>TEG</v>
      </c>
      <c r="D34" s="160" t="str">
        <v>Single Malt Scotch</v>
      </c>
      <c r="E34" s="160" t="str">
        <v>The Macallan</v>
      </c>
      <c r="F34" s="160" t="str">
        <v>MAC</v>
      </c>
      <c r="G34" s="160" t="str">
        <v>The Macallan A Night On Earth Scotch Whisky Y25</v>
      </c>
      <c r="H34" s="160" t="str">
        <v>700ml</v>
      </c>
      <c r="I34" s="160">
        <v>6</v>
      </c>
      <c r="J34" s="167">
        <f>'01'!N34</f>
        <v>0</v>
      </c>
      <c r="K34" s="167">
        <f>'02'!N34</f>
        <v>0</v>
      </c>
      <c r="L34" s="167">
        <f>'03'!N34</f>
        <v>0</v>
      </c>
      <c r="M34" s="167">
        <f>'04'!N34</f>
        <v>0</v>
      </c>
      <c r="N34" s="167">
        <f>'05'!N34</f>
        <v>0</v>
      </c>
      <c r="O34" s="167">
        <f>'06'!N34</f>
        <v>0</v>
      </c>
      <c r="P34" s="167">
        <f>'07'!N34</f>
        <v>0</v>
      </c>
      <c r="Q34" s="167">
        <f>'08'!N34</f>
        <v>0</v>
      </c>
      <c r="R34" s="167">
        <f>'09'!N34</f>
        <v>0</v>
      </c>
      <c r="S34" s="167">
        <f>'10'!N34</f>
        <v>0</v>
      </c>
      <c r="T34" s="167">
        <f>'11'!N34</f>
        <v>0</v>
      </c>
      <c r="U34" s="167">
        <f>'12'!N34</f>
        <v>0</v>
      </c>
      <c r="V34" s="168">
        <f t="shared" si="9"/>
        <v>0</v>
      </c>
      <c r="W34" s="169">
        <f t="shared" si="10"/>
        <v>0</v>
      </c>
      <c r="X34" s="2"/>
      <c r="Y34" s="167">
        <f>'01'!R34</f>
        <v>0</v>
      </c>
      <c r="Z34" s="167">
        <f>'02'!R34</f>
        <v>0</v>
      </c>
      <c r="AA34" s="167">
        <f>'03'!R34</f>
        <v>0</v>
      </c>
      <c r="AB34" s="167">
        <f>'04'!R34</f>
        <v>0</v>
      </c>
      <c r="AC34" s="167">
        <f>'05'!R34</f>
        <v>0</v>
      </c>
      <c r="AD34" s="167">
        <f>'06'!R34</f>
        <v>0</v>
      </c>
      <c r="AE34" s="167">
        <f>'07'!R34</f>
        <v>0</v>
      </c>
      <c r="AF34" s="167">
        <f>'08'!R34</f>
        <v>0</v>
      </c>
      <c r="AG34" s="167">
        <f>'09'!R34</f>
        <v>0</v>
      </c>
      <c r="AH34" s="167">
        <f>'10'!R34</f>
        <v>0</v>
      </c>
      <c r="AI34" s="167">
        <f>'11'!R34</f>
        <v>0</v>
      </c>
      <c r="AJ34" s="167">
        <f>'12'!R34</f>
        <v>0</v>
      </c>
      <c r="AK34" s="127">
        <f t="shared" si="11"/>
        <v>0</v>
      </c>
      <c r="AL34" s="126">
        <f t="shared" si="12"/>
        <v>0</v>
      </c>
      <c r="AM34" s="2"/>
      <c r="AN34" s="167">
        <f>'01'!S34</f>
        <v>0</v>
      </c>
      <c r="AO34" s="167">
        <f>'02'!S34</f>
        <v>0</v>
      </c>
      <c r="AP34" s="167">
        <f>'03'!S34</f>
        <v>0</v>
      </c>
      <c r="AQ34" s="167">
        <f>'04'!S34</f>
        <v>0</v>
      </c>
      <c r="AR34" s="167">
        <f>'05'!S34</f>
        <v>0</v>
      </c>
      <c r="AS34" s="167">
        <f>'06'!S34</f>
        <v>0</v>
      </c>
      <c r="AT34" s="167">
        <f>'07'!S34</f>
        <v>0</v>
      </c>
      <c r="AU34" s="167">
        <f>'08'!S34</f>
        <v>0</v>
      </c>
      <c r="AV34" s="167">
        <f>'09'!S34</f>
        <v>0</v>
      </c>
      <c r="AW34" s="167">
        <f>'10'!S34</f>
        <v>0</v>
      </c>
      <c r="AX34" s="167">
        <f>'11'!S34</f>
        <v>0</v>
      </c>
      <c r="AY34" s="167">
        <f>'12'!S34</f>
        <v>0</v>
      </c>
      <c r="AZ34" s="127">
        <f t="shared" si="13"/>
        <v>0</v>
      </c>
      <c r="BA34" s="126">
        <f t="shared" si="14"/>
        <v>0</v>
      </c>
      <c r="BB34" s="2"/>
      <c r="BC34" s="167">
        <f>'01'!T34</f>
        <v>0</v>
      </c>
      <c r="BD34" s="167">
        <f>'02'!T34</f>
        <v>0</v>
      </c>
      <c r="BE34" s="167">
        <f>'03'!T34</f>
        <v>0</v>
      </c>
      <c r="BF34" s="167">
        <f>'04'!T34</f>
        <v>0</v>
      </c>
      <c r="BG34" s="167">
        <f>'05'!T34</f>
        <v>0</v>
      </c>
      <c r="BH34" s="167">
        <f>'06'!T34</f>
        <v>0</v>
      </c>
      <c r="BI34" s="167">
        <f>'07'!T34</f>
        <v>0</v>
      </c>
      <c r="BJ34" s="167">
        <f>'08'!T34</f>
        <v>0</v>
      </c>
      <c r="BK34" s="167">
        <f>'09'!T34</f>
        <v>0</v>
      </c>
      <c r="BL34" s="167">
        <f>'10'!T34</f>
        <v>0</v>
      </c>
      <c r="BM34" s="167">
        <f>'11'!T34</f>
        <v>0</v>
      </c>
      <c r="BN34" s="167">
        <f>'12'!T34</f>
        <v>0</v>
      </c>
      <c r="BO34" s="125">
        <f t="shared" si="15"/>
        <v>0</v>
      </c>
      <c r="BP34" s="126">
        <f t="shared" si="16"/>
        <v>0</v>
      </c>
    </row>
    <row r="35" spans="2:68" ht="14.4" x14ac:dyDescent="0.3">
      <c r="B35" s="166" t="str">
        <v>04-SPWHI-07002919</v>
      </c>
      <c r="C35" s="160" t="str">
        <v>TEG</v>
      </c>
      <c r="D35" s="160" t="str">
        <v>Single Malt Scotch</v>
      </c>
      <c r="E35" s="160" t="str">
        <v>The Macallan</v>
      </c>
      <c r="F35" s="160" t="str">
        <v>MAC</v>
      </c>
      <c r="G35" s="160" t="str">
        <v>The Macallan Time Space Mastery</v>
      </c>
      <c r="H35" s="160" t="str">
        <v>700ml</v>
      </c>
      <c r="I35" s="160">
        <v>3</v>
      </c>
      <c r="J35" s="167">
        <f>'01'!N35</f>
        <v>0</v>
      </c>
      <c r="K35" s="167">
        <f>'02'!N35</f>
        <v>0</v>
      </c>
      <c r="L35" s="167">
        <f>'03'!N35</f>
        <v>0</v>
      </c>
      <c r="M35" s="167">
        <f>'04'!N35</f>
        <v>0</v>
      </c>
      <c r="N35" s="167">
        <f>'05'!N35</f>
        <v>0</v>
      </c>
      <c r="O35" s="167">
        <f>'06'!N35</f>
        <v>0</v>
      </c>
      <c r="P35" s="167">
        <f>'07'!N35</f>
        <v>0</v>
      </c>
      <c r="Q35" s="167">
        <f>'08'!N35</f>
        <v>0</v>
      </c>
      <c r="R35" s="167">
        <f>'09'!N35</f>
        <v>0</v>
      </c>
      <c r="S35" s="167">
        <f>'10'!N35</f>
        <v>0</v>
      </c>
      <c r="T35" s="167">
        <f>'11'!N35</f>
        <v>0</v>
      </c>
      <c r="U35" s="167">
        <f>'12'!N35</f>
        <v>0</v>
      </c>
      <c r="V35" s="168">
        <f t="shared" si="9"/>
        <v>0</v>
      </c>
      <c r="W35" s="169">
        <f t="shared" si="10"/>
        <v>0</v>
      </c>
      <c r="X35" s="2"/>
      <c r="Y35" s="167">
        <f>'01'!R35</f>
        <v>0</v>
      </c>
      <c r="Z35" s="167">
        <f>'02'!R35</f>
        <v>0</v>
      </c>
      <c r="AA35" s="167">
        <f>'03'!R35</f>
        <v>0</v>
      </c>
      <c r="AB35" s="167">
        <f>'04'!R35</f>
        <v>0</v>
      </c>
      <c r="AC35" s="167">
        <f>'05'!R35</f>
        <v>0</v>
      </c>
      <c r="AD35" s="167">
        <f>'06'!R35</f>
        <v>0</v>
      </c>
      <c r="AE35" s="167">
        <f>'07'!R35</f>
        <v>0</v>
      </c>
      <c r="AF35" s="167">
        <f>'08'!R35</f>
        <v>0</v>
      </c>
      <c r="AG35" s="167">
        <f>'09'!R35</f>
        <v>0</v>
      </c>
      <c r="AH35" s="167">
        <f>'10'!R35</f>
        <v>0</v>
      </c>
      <c r="AI35" s="167">
        <f>'11'!R35</f>
        <v>0</v>
      </c>
      <c r="AJ35" s="167">
        <f>'12'!R35</f>
        <v>0</v>
      </c>
      <c r="AK35" s="127">
        <f t="shared" si="11"/>
        <v>0</v>
      </c>
      <c r="AL35" s="126">
        <f t="shared" si="12"/>
        <v>0</v>
      </c>
      <c r="AM35" s="2"/>
      <c r="AN35" s="167">
        <f>'01'!S35</f>
        <v>0</v>
      </c>
      <c r="AO35" s="167">
        <f>'02'!S35</f>
        <v>0</v>
      </c>
      <c r="AP35" s="167">
        <f>'03'!S35</f>
        <v>0</v>
      </c>
      <c r="AQ35" s="167">
        <f>'04'!S35</f>
        <v>0</v>
      </c>
      <c r="AR35" s="167">
        <f>'05'!S35</f>
        <v>0</v>
      </c>
      <c r="AS35" s="167">
        <f>'06'!S35</f>
        <v>0</v>
      </c>
      <c r="AT35" s="167">
        <f>'07'!S35</f>
        <v>0</v>
      </c>
      <c r="AU35" s="167">
        <f>'08'!S35</f>
        <v>0</v>
      </c>
      <c r="AV35" s="167">
        <f>'09'!S35</f>
        <v>0</v>
      </c>
      <c r="AW35" s="167">
        <f>'10'!S35</f>
        <v>0</v>
      </c>
      <c r="AX35" s="167">
        <f>'11'!S35</f>
        <v>0</v>
      </c>
      <c r="AY35" s="167">
        <f>'12'!S35</f>
        <v>0</v>
      </c>
      <c r="AZ35" s="127">
        <f t="shared" si="13"/>
        <v>0</v>
      </c>
      <c r="BA35" s="126">
        <f t="shared" si="14"/>
        <v>0</v>
      </c>
      <c r="BB35" s="2"/>
      <c r="BC35" s="167">
        <f>'01'!T35</f>
        <v>0</v>
      </c>
      <c r="BD35" s="167">
        <f>'02'!T35</f>
        <v>0</v>
      </c>
      <c r="BE35" s="167">
        <f>'03'!T35</f>
        <v>0</v>
      </c>
      <c r="BF35" s="167">
        <f>'04'!T35</f>
        <v>0</v>
      </c>
      <c r="BG35" s="167">
        <f>'05'!T35</f>
        <v>0</v>
      </c>
      <c r="BH35" s="167">
        <f>'06'!T35</f>
        <v>0</v>
      </c>
      <c r="BI35" s="167">
        <f>'07'!T35</f>
        <v>0</v>
      </c>
      <c r="BJ35" s="167">
        <f>'08'!T35</f>
        <v>0</v>
      </c>
      <c r="BK35" s="167">
        <f>'09'!T35</f>
        <v>0</v>
      </c>
      <c r="BL35" s="167">
        <f>'10'!T35</f>
        <v>0</v>
      </c>
      <c r="BM35" s="167">
        <f>'11'!T35</f>
        <v>0</v>
      </c>
      <c r="BN35" s="167">
        <f>'12'!T35</f>
        <v>0</v>
      </c>
      <c r="BO35" s="125">
        <f t="shared" si="15"/>
        <v>0</v>
      </c>
      <c r="BP35" s="126">
        <f t="shared" si="16"/>
        <v>0</v>
      </c>
    </row>
    <row r="36" spans="2:68" ht="14.4" x14ac:dyDescent="0.3">
      <c r="B36" s="166" t="str">
        <v>04-SPWHI-07001622</v>
      </c>
      <c r="C36" s="160" t="str">
        <v>TEG</v>
      </c>
      <c r="D36" s="160" t="str">
        <v>Single Malt Scotch</v>
      </c>
      <c r="E36" s="160" t="str">
        <v>The Macallan</v>
      </c>
      <c r="F36" s="160" t="str">
        <v>MAC</v>
      </c>
      <c r="G36" s="160" t="str">
        <v>The Macallan Art is the Flower Whisky</v>
      </c>
      <c r="H36" s="160" t="str">
        <v>700ml</v>
      </c>
      <c r="I36" s="160">
        <v>4</v>
      </c>
      <c r="J36" s="167">
        <f>'01'!N36</f>
        <v>0</v>
      </c>
      <c r="K36" s="167">
        <f>'02'!N36</f>
        <v>0</v>
      </c>
      <c r="L36" s="167">
        <f>'03'!N36</f>
        <v>0</v>
      </c>
      <c r="M36" s="167">
        <f>'04'!N36</f>
        <v>0</v>
      </c>
      <c r="N36" s="167">
        <f>'05'!N36</f>
        <v>0</v>
      </c>
      <c r="O36" s="167">
        <f>'06'!N36</f>
        <v>0</v>
      </c>
      <c r="P36" s="167">
        <f>'07'!N36</f>
        <v>0</v>
      </c>
      <c r="Q36" s="167">
        <f>'08'!N36</f>
        <v>0</v>
      </c>
      <c r="R36" s="167">
        <f>'09'!N36</f>
        <v>0</v>
      </c>
      <c r="S36" s="167">
        <f>'10'!N36</f>
        <v>0</v>
      </c>
      <c r="T36" s="167">
        <f>'11'!N36</f>
        <v>0</v>
      </c>
      <c r="U36" s="167">
        <f>'12'!N36</f>
        <v>0</v>
      </c>
      <c r="V36" s="168">
        <f t="shared" si="9"/>
        <v>0</v>
      </c>
      <c r="W36" s="169">
        <f t="shared" si="10"/>
        <v>0</v>
      </c>
      <c r="X36" s="2"/>
      <c r="Y36" s="167">
        <f>'01'!R36</f>
        <v>0</v>
      </c>
      <c r="Z36" s="167">
        <f>'02'!R36</f>
        <v>0</v>
      </c>
      <c r="AA36" s="167">
        <f>'03'!R36</f>
        <v>0</v>
      </c>
      <c r="AB36" s="167">
        <f>'04'!R36</f>
        <v>0</v>
      </c>
      <c r="AC36" s="167">
        <f>'05'!R36</f>
        <v>0</v>
      </c>
      <c r="AD36" s="167">
        <f>'06'!R36</f>
        <v>0</v>
      </c>
      <c r="AE36" s="167">
        <f>'07'!R36</f>
        <v>0</v>
      </c>
      <c r="AF36" s="167">
        <f>'08'!R36</f>
        <v>0</v>
      </c>
      <c r="AG36" s="167">
        <f>'09'!R36</f>
        <v>0</v>
      </c>
      <c r="AH36" s="167">
        <f>'10'!R36</f>
        <v>0</v>
      </c>
      <c r="AI36" s="167">
        <f>'11'!R36</f>
        <v>0</v>
      </c>
      <c r="AJ36" s="167">
        <f>'12'!R36</f>
        <v>0</v>
      </c>
      <c r="AK36" s="127">
        <f t="shared" si="11"/>
        <v>0</v>
      </c>
      <c r="AL36" s="126">
        <f t="shared" si="12"/>
        <v>0</v>
      </c>
      <c r="AM36" s="2"/>
      <c r="AN36" s="167">
        <f>'01'!S36</f>
        <v>0</v>
      </c>
      <c r="AO36" s="167">
        <f>'02'!S36</f>
        <v>0</v>
      </c>
      <c r="AP36" s="167">
        <f>'03'!S36</f>
        <v>0</v>
      </c>
      <c r="AQ36" s="167">
        <f>'04'!S36</f>
        <v>0</v>
      </c>
      <c r="AR36" s="167">
        <f>'05'!S36</f>
        <v>0</v>
      </c>
      <c r="AS36" s="167">
        <f>'06'!S36</f>
        <v>0</v>
      </c>
      <c r="AT36" s="167">
        <f>'07'!S36</f>
        <v>0</v>
      </c>
      <c r="AU36" s="167">
        <f>'08'!S36</f>
        <v>0</v>
      </c>
      <c r="AV36" s="167">
        <f>'09'!S36</f>
        <v>0</v>
      </c>
      <c r="AW36" s="167">
        <f>'10'!S36</f>
        <v>0</v>
      </c>
      <c r="AX36" s="167">
        <f>'11'!S36</f>
        <v>0</v>
      </c>
      <c r="AY36" s="167">
        <f>'12'!S36</f>
        <v>0</v>
      </c>
      <c r="AZ36" s="127">
        <f t="shared" si="13"/>
        <v>0</v>
      </c>
      <c r="BA36" s="126">
        <f t="shared" si="14"/>
        <v>0</v>
      </c>
      <c r="BB36" s="2"/>
      <c r="BC36" s="167">
        <f>'01'!T36</f>
        <v>0</v>
      </c>
      <c r="BD36" s="167">
        <f>'02'!T36</f>
        <v>0</v>
      </c>
      <c r="BE36" s="167">
        <f>'03'!T36</f>
        <v>0</v>
      </c>
      <c r="BF36" s="167">
        <f>'04'!T36</f>
        <v>0</v>
      </c>
      <c r="BG36" s="167">
        <f>'05'!T36</f>
        <v>0</v>
      </c>
      <c r="BH36" s="167">
        <f>'06'!T36</f>
        <v>0</v>
      </c>
      <c r="BI36" s="167">
        <f>'07'!T36</f>
        <v>0</v>
      </c>
      <c r="BJ36" s="167">
        <f>'08'!T36</f>
        <v>0</v>
      </c>
      <c r="BK36" s="167">
        <f>'09'!T36</f>
        <v>0</v>
      </c>
      <c r="BL36" s="167">
        <f>'10'!T36</f>
        <v>0</v>
      </c>
      <c r="BM36" s="167">
        <f>'11'!T36</f>
        <v>0</v>
      </c>
      <c r="BN36" s="167">
        <f>'12'!T36</f>
        <v>0</v>
      </c>
      <c r="BO36" s="125">
        <f t="shared" si="15"/>
        <v>0</v>
      </c>
      <c r="BP36" s="126">
        <f t="shared" si="16"/>
        <v>0</v>
      </c>
    </row>
    <row r="37" spans="2:68" ht="14.4" x14ac:dyDescent="0.3">
      <c r="B37" s="166" t="str">
        <v>04-SPWHI-07003299</v>
      </c>
      <c r="C37" s="160" t="str">
        <v>TEG</v>
      </c>
      <c r="D37" s="160" t="str">
        <v>Single Malt Scotch</v>
      </c>
      <c r="E37" s="160" t="str">
        <v>The Macallan</v>
      </c>
      <c r="F37" s="160" t="str">
        <v>MAC</v>
      </c>
      <c r="G37" s="160" t="str">
        <v>The Macallan Folio 8 Scotch Whisky</v>
      </c>
      <c r="H37" s="160" t="str">
        <v>700ml</v>
      </c>
      <c r="I37" s="160">
        <v>1</v>
      </c>
      <c r="J37" s="167">
        <f>'01'!N37</f>
        <v>0</v>
      </c>
      <c r="K37" s="167">
        <f>'02'!N37</f>
        <v>0</v>
      </c>
      <c r="L37" s="167">
        <f>'03'!N37</f>
        <v>0</v>
      </c>
      <c r="M37" s="167">
        <f>'04'!N37</f>
        <v>0</v>
      </c>
      <c r="N37" s="167">
        <f>'05'!N37</f>
        <v>0</v>
      </c>
      <c r="O37" s="167">
        <f>'06'!N37</f>
        <v>0</v>
      </c>
      <c r="P37" s="167">
        <f>'07'!N37</f>
        <v>0</v>
      </c>
      <c r="Q37" s="167">
        <f>'08'!N37</f>
        <v>0</v>
      </c>
      <c r="R37" s="167">
        <f>'09'!N37</f>
        <v>0</v>
      </c>
      <c r="S37" s="167">
        <f>'10'!N37</f>
        <v>0</v>
      </c>
      <c r="T37" s="167">
        <f>'11'!N37</f>
        <v>0</v>
      </c>
      <c r="U37" s="167">
        <f>'12'!N37</f>
        <v>0</v>
      </c>
      <c r="V37" s="168">
        <f t="shared" si="9"/>
        <v>0</v>
      </c>
      <c r="W37" s="169">
        <f t="shared" si="10"/>
        <v>0</v>
      </c>
      <c r="X37" s="2"/>
      <c r="Y37" s="167">
        <f>'01'!R37</f>
        <v>0</v>
      </c>
      <c r="Z37" s="167">
        <f>'02'!R37</f>
        <v>0</v>
      </c>
      <c r="AA37" s="167">
        <f>'03'!R37</f>
        <v>0</v>
      </c>
      <c r="AB37" s="167">
        <f>'04'!R37</f>
        <v>0</v>
      </c>
      <c r="AC37" s="167">
        <f>'05'!R37</f>
        <v>0</v>
      </c>
      <c r="AD37" s="167">
        <f>'06'!R37</f>
        <v>0</v>
      </c>
      <c r="AE37" s="167">
        <f>'07'!R37</f>
        <v>0</v>
      </c>
      <c r="AF37" s="167">
        <f>'08'!R37</f>
        <v>0</v>
      </c>
      <c r="AG37" s="167">
        <f>'09'!R37</f>
        <v>0</v>
      </c>
      <c r="AH37" s="167">
        <f>'10'!R37</f>
        <v>0</v>
      </c>
      <c r="AI37" s="167">
        <f>'11'!R37</f>
        <v>0</v>
      </c>
      <c r="AJ37" s="167">
        <f>'12'!R37</f>
        <v>0</v>
      </c>
      <c r="AK37" s="127">
        <f t="shared" si="11"/>
        <v>0</v>
      </c>
      <c r="AL37" s="126">
        <f t="shared" si="12"/>
        <v>0</v>
      </c>
      <c r="AM37" s="2"/>
      <c r="AN37" s="167">
        <f>'01'!S37</f>
        <v>0</v>
      </c>
      <c r="AO37" s="167">
        <f>'02'!S37</f>
        <v>0</v>
      </c>
      <c r="AP37" s="167">
        <f>'03'!S37</f>
        <v>0</v>
      </c>
      <c r="AQ37" s="167">
        <f>'04'!S37</f>
        <v>0</v>
      </c>
      <c r="AR37" s="167">
        <f>'05'!S37</f>
        <v>0</v>
      </c>
      <c r="AS37" s="167">
        <f>'06'!S37</f>
        <v>0</v>
      </c>
      <c r="AT37" s="167">
        <f>'07'!S37</f>
        <v>0</v>
      </c>
      <c r="AU37" s="167">
        <f>'08'!S37</f>
        <v>0</v>
      </c>
      <c r="AV37" s="167">
        <f>'09'!S37</f>
        <v>0</v>
      </c>
      <c r="AW37" s="167">
        <f>'10'!S37</f>
        <v>0</v>
      </c>
      <c r="AX37" s="167">
        <f>'11'!S37</f>
        <v>0</v>
      </c>
      <c r="AY37" s="167">
        <f>'12'!S37</f>
        <v>0</v>
      </c>
      <c r="AZ37" s="127">
        <f t="shared" si="13"/>
        <v>0</v>
      </c>
      <c r="BA37" s="126">
        <f t="shared" si="14"/>
        <v>0</v>
      </c>
      <c r="BB37" s="2"/>
      <c r="BC37" s="167">
        <f>'01'!T37</f>
        <v>0</v>
      </c>
      <c r="BD37" s="167">
        <f>'02'!T37</f>
        <v>0</v>
      </c>
      <c r="BE37" s="167">
        <f>'03'!T37</f>
        <v>0</v>
      </c>
      <c r="BF37" s="167">
        <f>'04'!T37</f>
        <v>0</v>
      </c>
      <c r="BG37" s="167">
        <f>'05'!T37</f>
        <v>0</v>
      </c>
      <c r="BH37" s="167">
        <f>'06'!T37</f>
        <v>0</v>
      </c>
      <c r="BI37" s="167">
        <f>'07'!T37</f>
        <v>0</v>
      </c>
      <c r="BJ37" s="167">
        <f>'08'!T37</f>
        <v>0</v>
      </c>
      <c r="BK37" s="167">
        <f>'09'!T37</f>
        <v>0</v>
      </c>
      <c r="BL37" s="167">
        <f>'10'!T37</f>
        <v>0</v>
      </c>
      <c r="BM37" s="167">
        <f>'11'!T37</f>
        <v>0</v>
      </c>
      <c r="BN37" s="167">
        <f>'12'!T37</f>
        <v>0</v>
      </c>
      <c r="BO37" s="125">
        <f t="shared" si="15"/>
        <v>0</v>
      </c>
      <c r="BP37" s="126">
        <f t="shared" si="16"/>
        <v>0</v>
      </c>
    </row>
    <row r="38" spans="2:68" ht="14.4" x14ac:dyDescent="0.3">
      <c r="B38" s="166" t="str">
        <v>04-23MBL-07000168</v>
      </c>
      <c r="C38" s="160" t="str">
        <v>TEG</v>
      </c>
      <c r="D38" s="160" t="str">
        <v>Single Malt Scotch</v>
      </c>
      <c r="E38" s="160" t="str">
        <v>The Macallan</v>
      </c>
      <c r="F38" s="160" t="str">
        <v>MAC</v>
      </c>
      <c r="G38" s="160" t="str">
        <v>The Macallan M Black Scotch Whisky</v>
      </c>
      <c r="H38" s="160" t="str">
        <v>700ml</v>
      </c>
      <c r="I38" s="160">
        <v>1</v>
      </c>
      <c r="J38" s="167">
        <f>'01'!N38</f>
        <v>0</v>
      </c>
      <c r="K38" s="167">
        <f>'02'!N38</f>
        <v>0</v>
      </c>
      <c r="L38" s="167">
        <f>'03'!N38</f>
        <v>0</v>
      </c>
      <c r="M38" s="167">
        <f>'04'!N38</f>
        <v>0</v>
      </c>
      <c r="N38" s="167">
        <f>'05'!N38</f>
        <v>0</v>
      </c>
      <c r="O38" s="167">
        <f>'06'!N38</f>
        <v>0</v>
      </c>
      <c r="P38" s="167">
        <f>'07'!N38</f>
        <v>0</v>
      </c>
      <c r="Q38" s="167">
        <f>'08'!N38</f>
        <v>0</v>
      </c>
      <c r="R38" s="167">
        <f>'09'!N38</f>
        <v>0</v>
      </c>
      <c r="S38" s="167">
        <f>'10'!N38</f>
        <v>0</v>
      </c>
      <c r="T38" s="167">
        <f>'11'!N38</f>
        <v>0</v>
      </c>
      <c r="U38" s="167">
        <f>'12'!N38</f>
        <v>0</v>
      </c>
      <c r="V38" s="168">
        <f t="shared" si="9"/>
        <v>0</v>
      </c>
      <c r="W38" s="169">
        <f t="shared" si="10"/>
        <v>0</v>
      </c>
      <c r="X38" s="2"/>
      <c r="Y38" s="167">
        <f>'01'!R38</f>
        <v>0</v>
      </c>
      <c r="Z38" s="167">
        <f>'02'!R38</f>
        <v>0</v>
      </c>
      <c r="AA38" s="167">
        <f>'03'!R38</f>
        <v>0</v>
      </c>
      <c r="AB38" s="167">
        <f>'04'!R38</f>
        <v>0</v>
      </c>
      <c r="AC38" s="167">
        <f>'05'!R38</f>
        <v>0</v>
      </c>
      <c r="AD38" s="167">
        <f>'06'!R38</f>
        <v>0</v>
      </c>
      <c r="AE38" s="167">
        <f>'07'!R38</f>
        <v>0</v>
      </c>
      <c r="AF38" s="167">
        <f>'08'!R38</f>
        <v>0</v>
      </c>
      <c r="AG38" s="167">
        <f>'09'!R38</f>
        <v>0</v>
      </c>
      <c r="AH38" s="167">
        <f>'10'!R38</f>
        <v>0</v>
      </c>
      <c r="AI38" s="167">
        <f>'11'!R38</f>
        <v>0</v>
      </c>
      <c r="AJ38" s="167">
        <f>'12'!R38</f>
        <v>0</v>
      </c>
      <c r="AK38" s="127">
        <f t="shared" si="11"/>
        <v>0</v>
      </c>
      <c r="AL38" s="126">
        <f t="shared" si="12"/>
        <v>0</v>
      </c>
      <c r="AM38" s="2"/>
      <c r="AN38" s="167">
        <f>'01'!S38</f>
        <v>0</v>
      </c>
      <c r="AO38" s="167">
        <f>'02'!S38</f>
        <v>0</v>
      </c>
      <c r="AP38" s="167">
        <f>'03'!S38</f>
        <v>0</v>
      </c>
      <c r="AQ38" s="167">
        <f>'04'!S38</f>
        <v>0</v>
      </c>
      <c r="AR38" s="167">
        <f>'05'!S38</f>
        <v>0</v>
      </c>
      <c r="AS38" s="167">
        <f>'06'!S38</f>
        <v>0</v>
      </c>
      <c r="AT38" s="167">
        <f>'07'!S38</f>
        <v>0</v>
      </c>
      <c r="AU38" s="167">
        <f>'08'!S38</f>
        <v>0</v>
      </c>
      <c r="AV38" s="167">
        <f>'09'!S38</f>
        <v>0</v>
      </c>
      <c r="AW38" s="167">
        <f>'10'!S38</f>
        <v>0</v>
      </c>
      <c r="AX38" s="167">
        <f>'11'!S38</f>
        <v>0</v>
      </c>
      <c r="AY38" s="167">
        <f>'12'!S38</f>
        <v>0</v>
      </c>
      <c r="AZ38" s="127">
        <f t="shared" si="13"/>
        <v>0</v>
      </c>
      <c r="BA38" s="126">
        <f t="shared" si="14"/>
        <v>0</v>
      </c>
      <c r="BB38" s="2"/>
      <c r="BC38" s="167">
        <f>'01'!T38</f>
        <v>0</v>
      </c>
      <c r="BD38" s="167">
        <f>'02'!T38</f>
        <v>0</v>
      </c>
      <c r="BE38" s="167">
        <f>'03'!T38</f>
        <v>0</v>
      </c>
      <c r="BF38" s="167">
        <f>'04'!T38</f>
        <v>0</v>
      </c>
      <c r="BG38" s="167">
        <f>'05'!T38</f>
        <v>0</v>
      </c>
      <c r="BH38" s="167">
        <f>'06'!T38</f>
        <v>0</v>
      </c>
      <c r="BI38" s="167">
        <f>'07'!T38</f>
        <v>0</v>
      </c>
      <c r="BJ38" s="167">
        <f>'08'!T38</f>
        <v>0</v>
      </c>
      <c r="BK38" s="167">
        <f>'09'!T38</f>
        <v>0</v>
      </c>
      <c r="BL38" s="167">
        <f>'10'!T38</f>
        <v>0</v>
      </c>
      <c r="BM38" s="167">
        <f>'11'!T38</f>
        <v>0</v>
      </c>
      <c r="BN38" s="167">
        <f>'12'!T38</f>
        <v>0</v>
      </c>
      <c r="BO38" s="125">
        <f t="shared" si="15"/>
        <v>0</v>
      </c>
      <c r="BP38" s="126">
        <f t="shared" si="16"/>
        <v>0</v>
      </c>
    </row>
    <row r="39" spans="2:68" ht="14.4" x14ac:dyDescent="0.3">
      <c r="B39" s="166" t="str">
        <v>04-23MCO-07000175</v>
      </c>
      <c r="C39" s="160" t="str">
        <v>TEG</v>
      </c>
      <c r="D39" s="160" t="str">
        <v>Single Malt Scotch</v>
      </c>
      <c r="E39" s="160" t="str">
        <v>The Macallan</v>
      </c>
      <c r="F39" s="160" t="str">
        <v>MAC</v>
      </c>
      <c r="G39" s="160" t="str">
        <v>The Macallan M Copper Scotch Whisky</v>
      </c>
      <c r="H39" s="160" t="str">
        <v>700ml</v>
      </c>
      <c r="I39" s="160">
        <v>1</v>
      </c>
      <c r="J39" s="167">
        <f>'01'!N39</f>
        <v>0</v>
      </c>
      <c r="K39" s="167">
        <f>'02'!N39</f>
        <v>0</v>
      </c>
      <c r="L39" s="167">
        <f>'03'!N39</f>
        <v>0</v>
      </c>
      <c r="M39" s="167">
        <f>'04'!N39</f>
        <v>0</v>
      </c>
      <c r="N39" s="167">
        <f>'05'!N39</f>
        <v>0</v>
      </c>
      <c r="O39" s="167">
        <f>'06'!N39</f>
        <v>0</v>
      </c>
      <c r="P39" s="167">
        <f>'07'!N39</f>
        <v>0</v>
      </c>
      <c r="Q39" s="167">
        <f>'08'!N39</f>
        <v>0</v>
      </c>
      <c r="R39" s="167">
        <f>'09'!N39</f>
        <v>0</v>
      </c>
      <c r="S39" s="167">
        <f>'10'!N39</f>
        <v>0</v>
      </c>
      <c r="T39" s="167">
        <f>'11'!N39</f>
        <v>0</v>
      </c>
      <c r="U39" s="167">
        <f>'12'!N39</f>
        <v>0</v>
      </c>
      <c r="V39" s="168">
        <f t="shared" si="9"/>
        <v>0</v>
      </c>
      <c r="W39" s="169">
        <f t="shared" si="10"/>
        <v>0</v>
      </c>
      <c r="X39" s="2"/>
      <c r="Y39" s="167">
        <f>'01'!R39</f>
        <v>0</v>
      </c>
      <c r="Z39" s="167">
        <f>'02'!R39</f>
        <v>0</v>
      </c>
      <c r="AA39" s="167">
        <f>'03'!R39</f>
        <v>0</v>
      </c>
      <c r="AB39" s="167">
        <f>'04'!R39</f>
        <v>0</v>
      </c>
      <c r="AC39" s="167">
        <f>'05'!R39</f>
        <v>0</v>
      </c>
      <c r="AD39" s="167">
        <f>'06'!R39</f>
        <v>0</v>
      </c>
      <c r="AE39" s="167">
        <f>'07'!R39</f>
        <v>0</v>
      </c>
      <c r="AF39" s="167">
        <f>'08'!R39</f>
        <v>0</v>
      </c>
      <c r="AG39" s="167">
        <f>'09'!R39</f>
        <v>0</v>
      </c>
      <c r="AH39" s="167">
        <f>'10'!R39</f>
        <v>0</v>
      </c>
      <c r="AI39" s="167">
        <f>'11'!R39</f>
        <v>0</v>
      </c>
      <c r="AJ39" s="167">
        <f>'12'!R39</f>
        <v>0</v>
      </c>
      <c r="AK39" s="127">
        <f t="shared" si="11"/>
        <v>0</v>
      </c>
      <c r="AL39" s="126">
        <f t="shared" si="12"/>
        <v>0</v>
      </c>
      <c r="AM39" s="2"/>
      <c r="AN39" s="167">
        <f>'01'!S39</f>
        <v>0</v>
      </c>
      <c r="AO39" s="167">
        <f>'02'!S39</f>
        <v>0</v>
      </c>
      <c r="AP39" s="167">
        <f>'03'!S39</f>
        <v>0</v>
      </c>
      <c r="AQ39" s="167">
        <f>'04'!S39</f>
        <v>0</v>
      </c>
      <c r="AR39" s="167">
        <f>'05'!S39</f>
        <v>0</v>
      </c>
      <c r="AS39" s="167">
        <f>'06'!S39</f>
        <v>0</v>
      </c>
      <c r="AT39" s="167">
        <f>'07'!S39</f>
        <v>0</v>
      </c>
      <c r="AU39" s="167">
        <f>'08'!S39</f>
        <v>0</v>
      </c>
      <c r="AV39" s="167">
        <f>'09'!S39</f>
        <v>0</v>
      </c>
      <c r="AW39" s="167">
        <f>'10'!S39</f>
        <v>0</v>
      </c>
      <c r="AX39" s="167">
        <f>'11'!S39</f>
        <v>0</v>
      </c>
      <c r="AY39" s="167">
        <f>'12'!S39</f>
        <v>0</v>
      </c>
      <c r="AZ39" s="127">
        <f t="shared" si="13"/>
        <v>0</v>
      </c>
      <c r="BA39" s="126">
        <f t="shared" si="14"/>
        <v>0</v>
      </c>
      <c r="BB39" s="2"/>
      <c r="BC39" s="167">
        <f>'01'!T39</f>
        <v>0</v>
      </c>
      <c r="BD39" s="167">
        <f>'02'!T39</f>
        <v>0</v>
      </c>
      <c r="BE39" s="167">
        <f>'03'!T39</f>
        <v>0</v>
      </c>
      <c r="BF39" s="167">
        <f>'04'!T39</f>
        <v>0</v>
      </c>
      <c r="BG39" s="167">
        <f>'05'!T39</f>
        <v>0</v>
      </c>
      <c r="BH39" s="167">
        <f>'06'!T39</f>
        <v>0</v>
      </c>
      <c r="BI39" s="167">
        <f>'07'!T39</f>
        <v>0</v>
      </c>
      <c r="BJ39" s="167">
        <f>'08'!T39</f>
        <v>0</v>
      </c>
      <c r="BK39" s="167">
        <f>'09'!T39</f>
        <v>0</v>
      </c>
      <c r="BL39" s="167">
        <f>'10'!T39</f>
        <v>0</v>
      </c>
      <c r="BM39" s="167">
        <f>'11'!T39</f>
        <v>0</v>
      </c>
      <c r="BN39" s="167">
        <f>'12'!T39</f>
        <v>0</v>
      </c>
      <c r="BO39" s="125">
        <f t="shared" si="15"/>
        <v>0</v>
      </c>
      <c r="BP39" s="126">
        <f t="shared" si="16"/>
        <v>0</v>
      </c>
    </row>
    <row r="40" spans="2:68" ht="14.4" x14ac:dyDescent="0.3">
      <c r="B40" s="166" t="str">
        <v>04-SPWHI-07003372</v>
      </c>
      <c r="C40" s="160" t="str">
        <v>TEG</v>
      </c>
      <c r="D40" s="160" t="str">
        <v>Single Malt Scotch</v>
      </c>
      <c r="E40" s="160" t="str">
        <v>The Macallan</v>
      </c>
      <c r="F40" s="160" t="str">
        <v>MAC</v>
      </c>
      <c r="G40" s="160" t="str">
        <v>The Macallan M Scotch Whisky</v>
      </c>
      <c r="H40" s="160" t="str">
        <v>700ml</v>
      </c>
      <c r="I40" s="160">
        <v>1</v>
      </c>
      <c r="J40" s="167">
        <f>'01'!N40</f>
        <v>0</v>
      </c>
      <c r="K40" s="167">
        <f>'02'!N40</f>
        <v>0</v>
      </c>
      <c r="L40" s="167">
        <f>'03'!N40</f>
        <v>0</v>
      </c>
      <c r="M40" s="167">
        <f>'04'!N40</f>
        <v>0</v>
      </c>
      <c r="N40" s="167">
        <f>'05'!N40</f>
        <v>0</v>
      </c>
      <c r="O40" s="167">
        <f>'06'!N40</f>
        <v>0</v>
      </c>
      <c r="P40" s="167">
        <f>'07'!N40</f>
        <v>0</v>
      </c>
      <c r="Q40" s="167">
        <f>'08'!N40</f>
        <v>0</v>
      </c>
      <c r="R40" s="167">
        <f>'09'!N40</f>
        <v>0</v>
      </c>
      <c r="S40" s="167">
        <f>'10'!N40</f>
        <v>0</v>
      </c>
      <c r="T40" s="167">
        <f>'11'!N40</f>
        <v>0</v>
      </c>
      <c r="U40" s="167">
        <f>'12'!N40</f>
        <v>0</v>
      </c>
      <c r="V40" s="168">
        <f t="shared" si="9"/>
        <v>0</v>
      </c>
      <c r="W40" s="169">
        <f t="shared" si="10"/>
        <v>0</v>
      </c>
      <c r="X40" s="2"/>
      <c r="Y40" s="167">
        <f>'01'!R40</f>
        <v>0</v>
      </c>
      <c r="Z40" s="167">
        <f>'02'!R40</f>
        <v>0</v>
      </c>
      <c r="AA40" s="167">
        <f>'03'!R40</f>
        <v>0</v>
      </c>
      <c r="AB40" s="167">
        <f>'04'!R40</f>
        <v>0</v>
      </c>
      <c r="AC40" s="167">
        <f>'05'!R40</f>
        <v>0</v>
      </c>
      <c r="AD40" s="167">
        <f>'06'!R40</f>
        <v>0</v>
      </c>
      <c r="AE40" s="167">
        <f>'07'!R40</f>
        <v>0</v>
      </c>
      <c r="AF40" s="167">
        <f>'08'!R40</f>
        <v>0</v>
      </c>
      <c r="AG40" s="167">
        <f>'09'!R40</f>
        <v>0</v>
      </c>
      <c r="AH40" s="167">
        <f>'10'!R40</f>
        <v>0</v>
      </c>
      <c r="AI40" s="167">
        <f>'11'!R40</f>
        <v>0</v>
      </c>
      <c r="AJ40" s="167">
        <f>'12'!R40</f>
        <v>0</v>
      </c>
      <c r="AK40" s="127">
        <f t="shared" si="11"/>
        <v>0</v>
      </c>
      <c r="AL40" s="126">
        <f t="shared" si="12"/>
        <v>0</v>
      </c>
      <c r="AM40" s="2"/>
      <c r="AN40" s="167">
        <f>'01'!S40</f>
        <v>0</v>
      </c>
      <c r="AO40" s="167">
        <f>'02'!S40</f>
        <v>0</v>
      </c>
      <c r="AP40" s="167">
        <f>'03'!S40</f>
        <v>0</v>
      </c>
      <c r="AQ40" s="167">
        <f>'04'!S40</f>
        <v>0</v>
      </c>
      <c r="AR40" s="167">
        <f>'05'!S40</f>
        <v>0</v>
      </c>
      <c r="AS40" s="167">
        <f>'06'!S40</f>
        <v>0</v>
      </c>
      <c r="AT40" s="167">
        <f>'07'!S40</f>
        <v>0</v>
      </c>
      <c r="AU40" s="167">
        <f>'08'!S40</f>
        <v>0</v>
      </c>
      <c r="AV40" s="167">
        <f>'09'!S40</f>
        <v>0</v>
      </c>
      <c r="AW40" s="167">
        <f>'10'!S40</f>
        <v>0</v>
      </c>
      <c r="AX40" s="167">
        <f>'11'!S40</f>
        <v>0</v>
      </c>
      <c r="AY40" s="167">
        <f>'12'!S40</f>
        <v>0</v>
      </c>
      <c r="AZ40" s="127">
        <f t="shared" si="13"/>
        <v>0</v>
      </c>
      <c r="BA40" s="126">
        <f t="shared" si="14"/>
        <v>0</v>
      </c>
      <c r="BB40" s="2"/>
      <c r="BC40" s="167">
        <f>'01'!T40</f>
        <v>0</v>
      </c>
      <c r="BD40" s="167">
        <f>'02'!T40</f>
        <v>0</v>
      </c>
      <c r="BE40" s="167">
        <f>'03'!T40</f>
        <v>0</v>
      </c>
      <c r="BF40" s="167">
        <f>'04'!T40</f>
        <v>0</v>
      </c>
      <c r="BG40" s="167">
        <f>'05'!T40</f>
        <v>0</v>
      </c>
      <c r="BH40" s="167">
        <f>'06'!T40</f>
        <v>0</v>
      </c>
      <c r="BI40" s="167">
        <f>'07'!T40</f>
        <v>0</v>
      </c>
      <c r="BJ40" s="167">
        <f>'08'!T40</f>
        <v>0</v>
      </c>
      <c r="BK40" s="167">
        <f>'09'!T40</f>
        <v>0</v>
      </c>
      <c r="BL40" s="167">
        <f>'10'!T40</f>
        <v>0</v>
      </c>
      <c r="BM40" s="167">
        <f>'11'!T40</f>
        <v>0</v>
      </c>
      <c r="BN40" s="167">
        <f>'12'!T40</f>
        <v>0</v>
      </c>
      <c r="BO40" s="125">
        <f t="shared" si="15"/>
        <v>0</v>
      </c>
      <c r="BP40" s="126">
        <f t="shared" si="16"/>
        <v>0</v>
      </c>
    </row>
    <row r="41" spans="2:68" ht="14.4" x14ac:dyDescent="0.3">
      <c r="B41" s="166" t="str">
        <v>11-SPWHI-07003795</v>
      </c>
      <c r="C41" s="160" t="str">
        <v>TEG</v>
      </c>
      <c r="D41" s="160" t="str">
        <v>Single Malt Scotch</v>
      </c>
      <c r="E41" s="160" t="str">
        <v>Highland Park</v>
      </c>
      <c r="F41" s="160" t="str">
        <v>HLP</v>
      </c>
      <c r="G41" s="160" t="str">
        <v>Highland Park 10YO</v>
      </c>
      <c r="H41" s="160" t="str">
        <v>700ml</v>
      </c>
      <c r="I41" s="160">
        <v>6</v>
      </c>
      <c r="J41" s="167">
        <f>'01'!N41</f>
        <v>0</v>
      </c>
      <c r="K41" s="167">
        <f>'02'!N41</f>
        <v>0</v>
      </c>
      <c r="L41" s="167">
        <f>'03'!N41</f>
        <v>0</v>
      </c>
      <c r="M41" s="167">
        <f>'04'!N41</f>
        <v>0</v>
      </c>
      <c r="N41" s="167">
        <f>'05'!N41</f>
        <v>0</v>
      </c>
      <c r="O41" s="167">
        <f>'06'!N41</f>
        <v>0</v>
      </c>
      <c r="P41" s="167">
        <f>'07'!N41</f>
        <v>0</v>
      </c>
      <c r="Q41" s="167">
        <f>'08'!N41</f>
        <v>0</v>
      </c>
      <c r="R41" s="167">
        <f>'09'!N41</f>
        <v>0</v>
      </c>
      <c r="S41" s="167">
        <f>'10'!N41</f>
        <v>0</v>
      </c>
      <c r="T41" s="167">
        <f>'11'!N41</f>
        <v>0</v>
      </c>
      <c r="U41" s="167">
        <f>'12'!N41</f>
        <v>0</v>
      </c>
      <c r="V41" s="168">
        <f t="shared" si="9"/>
        <v>0</v>
      </c>
      <c r="W41" s="169">
        <f t="shared" si="10"/>
        <v>0</v>
      </c>
      <c r="X41" s="2"/>
      <c r="Y41" s="167">
        <f>'01'!R41</f>
        <v>0</v>
      </c>
      <c r="Z41" s="167">
        <f>'02'!R41</f>
        <v>0</v>
      </c>
      <c r="AA41" s="167">
        <f>'03'!R41</f>
        <v>0</v>
      </c>
      <c r="AB41" s="167">
        <f>'04'!R41</f>
        <v>0</v>
      </c>
      <c r="AC41" s="167">
        <f>'05'!R41</f>
        <v>0</v>
      </c>
      <c r="AD41" s="167">
        <f>'06'!R41</f>
        <v>0</v>
      </c>
      <c r="AE41" s="167">
        <f>'07'!R41</f>
        <v>0</v>
      </c>
      <c r="AF41" s="167">
        <f>'08'!R41</f>
        <v>0</v>
      </c>
      <c r="AG41" s="167">
        <f>'09'!R41</f>
        <v>0</v>
      </c>
      <c r="AH41" s="167">
        <f>'10'!R41</f>
        <v>0</v>
      </c>
      <c r="AI41" s="167">
        <f>'11'!R41</f>
        <v>0</v>
      </c>
      <c r="AJ41" s="167">
        <f>'12'!R41</f>
        <v>0</v>
      </c>
      <c r="AK41" s="127">
        <f t="shared" si="11"/>
        <v>0</v>
      </c>
      <c r="AL41" s="126">
        <f t="shared" si="12"/>
        <v>0</v>
      </c>
      <c r="AM41" s="2"/>
      <c r="AN41" s="167">
        <f>'01'!S41</f>
        <v>0</v>
      </c>
      <c r="AO41" s="167">
        <f>'02'!S41</f>
        <v>0</v>
      </c>
      <c r="AP41" s="167">
        <f>'03'!S41</f>
        <v>0</v>
      </c>
      <c r="AQ41" s="167">
        <f>'04'!S41</f>
        <v>0</v>
      </c>
      <c r="AR41" s="167">
        <f>'05'!S41</f>
        <v>0</v>
      </c>
      <c r="AS41" s="167">
        <f>'06'!S41</f>
        <v>0</v>
      </c>
      <c r="AT41" s="167">
        <f>'07'!S41</f>
        <v>0</v>
      </c>
      <c r="AU41" s="167">
        <f>'08'!S41</f>
        <v>0</v>
      </c>
      <c r="AV41" s="167">
        <f>'09'!S41</f>
        <v>0</v>
      </c>
      <c r="AW41" s="167">
        <f>'10'!S41</f>
        <v>0</v>
      </c>
      <c r="AX41" s="167">
        <f>'11'!S41</f>
        <v>0</v>
      </c>
      <c r="AY41" s="167">
        <f>'12'!S41</f>
        <v>0</v>
      </c>
      <c r="AZ41" s="127">
        <f t="shared" si="13"/>
        <v>0</v>
      </c>
      <c r="BA41" s="126">
        <f t="shared" si="14"/>
        <v>0</v>
      </c>
      <c r="BB41" s="2"/>
      <c r="BC41" s="167">
        <f>'01'!T41</f>
        <v>0</v>
      </c>
      <c r="BD41" s="167">
        <f>'02'!T41</f>
        <v>0</v>
      </c>
      <c r="BE41" s="167">
        <f>'03'!T41</f>
        <v>0</v>
      </c>
      <c r="BF41" s="167">
        <f>'04'!T41</f>
        <v>0</v>
      </c>
      <c r="BG41" s="167">
        <f>'05'!T41</f>
        <v>0</v>
      </c>
      <c r="BH41" s="167">
        <f>'06'!T41</f>
        <v>0</v>
      </c>
      <c r="BI41" s="167">
        <f>'07'!T41</f>
        <v>0</v>
      </c>
      <c r="BJ41" s="167">
        <f>'08'!T41</f>
        <v>0</v>
      </c>
      <c r="BK41" s="167">
        <f>'09'!T41</f>
        <v>0</v>
      </c>
      <c r="BL41" s="167">
        <f>'10'!T41</f>
        <v>0</v>
      </c>
      <c r="BM41" s="167">
        <f>'11'!T41</f>
        <v>0</v>
      </c>
      <c r="BN41" s="167">
        <f>'12'!T41</f>
        <v>0</v>
      </c>
      <c r="BO41" s="125">
        <f t="shared" si="15"/>
        <v>0</v>
      </c>
      <c r="BP41" s="126">
        <f t="shared" si="16"/>
        <v>0</v>
      </c>
    </row>
    <row r="42" spans="2:68" ht="14.4" x14ac:dyDescent="0.3">
      <c r="B42" s="166" t="str">
        <v>11-SPWHI-07000996</v>
      </c>
      <c r="C42" s="160" t="str">
        <v>TEG</v>
      </c>
      <c r="D42" s="160" t="str">
        <v>Single Malt Scotch</v>
      </c>
      <c r="E42" s="160" t="str">
        <v>Highland Park</v>
      </c>
      <c r="F42" s="160" t="str">
        <v>HLP</v>
      </c>
      <c r="G42" s="160" t="str">
        <v>Highland Park 12YO</v>
      </c>
      <c r="H42" s="160" t="str">
        <v>700ml</v>
      </c>
      <c r="I42" s="160">
        <v>6</v>
      </c>
      <c r="J42" s="167">
        <f>'01'!N42</f>
        <v>0</v>
      </c>
      <c r="K42" s="167">
        <f>'02'!N42</f>
        <v>0</v>
      </c>
      <c r="L42" s="167">
        <f>'03'!N42</f>
        <v>0</v>
      </c>
      <c r="M42" s="167">
        <f>'04'!N42</f>
        <v>0</v>
      </c>
      <c r="N42" s="167">
        <f>'05'!N42</f>
        <v>0</v>
      </c>
      <c r="O42" s="167">
        <f>'06'!N42</f>
        <v>0</v>
      </c>
      <c r="P42" s="167">
        <f>'07'!N42</f>
        <v>0</v>
      </c>
      <c r="Q42" s="167">
        <f>'08'!N42</f>
        <v>0</v>
      </c>
      <c r="R42" s="167">
        <f>'09'!N42</f>
        <v>0</v>
      </c>
      <c r="S42" s="167">
        <f>'10'!N42</f>
        <v>0</v>
      </c>
      <c r="T42" s="167">
        <f>'11'!N42</f>
        <v>0</v>
      </c>
      <c r="U42" s="167">
        <f>'12'!N42</f>
        <v>0</v>
      </c>
      <c r="V42" s="168">
        <f t="shared" si="9"/>
        <v>0</v>
      </c>
      <c r="W42" s="169">
        <f t="shared" si="10"/>
        <v>0</v>
      </c>
      <c r="X42" s="2"/>
      <c r="Y42" s="167">
        <f>'01'!R42</f>
        <v>0</v>
      </c>
      <c r="Z42" s="167">
        <f>'02'!R42</f>
        <v>0</v>
      </c>
      <c r="AA42" s="167">
        <f>'03'!R42</f>
        <v>0</v>
      </c>
      <c r="AB42" s="167">
        <f>'04'!R42</f>
        <v>0</v>
      </c>
      <c r="AC42" s="167">
        <f>'05'!R42</f>
        <v>0</v>
      </c>
      <c r="AD42" s="167">
        <f>'06'!R42</f>
        <v>0</v>
      </c>
      <c r="AE42" s="167">
        <f>'07'!R42</f>
        <v>0</v>
      </c>
      <c r="AF42" s="167">
        <f>'08'!R42</f>
        <v>0</v>
      </c>
      <c r="AG42" s="167">
        <f>'09'!R42</f>
        <v>0</v>
      </c>
      <c r="AH42" s="167">
        <f>'10'!R42</f>
        <v>0</v>
      </c>
      <c r="AI42" s="167">
        <f>'11'!R42</f>
        <v>0</v>
      </c>
      <c r="AJ42" s="167">
        <f>'12'!R42</f>
        <v>0</v>
      </c>
      <c r="AK42" s="127">
        <f t="shared" si="11"/>
        <v>0</v>
      </c>
      <c r="AL42" s="126">
        <f t="shared" si="12"/>
        <v>0</v>
      </c>
      <c r="AM42" s="2"/>
      <c r="AN42" s="167">
        <f>'01'!S42</f>
        <v>0</v>
      </c>
      <c r="AO42" s="167">
        <f>'02'!S42</f>
        <v>0</v>
      </c>
      <c r="AP42" s="167">
        <f>'03'!S42</f>
        <v>0</v>
      </c>
      <c r="AQ42" s="167">
        <f>'04'!S42</f>
        <v>0</v>
      </c>
      <c r="AR42" s="167">
        <f>'05'!S42</f>
        <v>0</v>
      </c>
      <c r="AS42" s="167">
        <f>'06'!S42</f>
        <v>0</v>
      </c>
      <c r="AT42" s="167">
        <f>'07'!S42</f>
        <v>0</v>
      </c>
      <c r="AU42" s="167">
        <f>'08'!S42</f>
        <v>0</v>
      </c>
      <c r="AV42" s="167">
        <f>'09'!S42</f>
        <v>0</v>
      </c>
      <c r="AW42" s="167">
        <f>'10'!S42</f>
        <v>0</v>
      </c>
      <c r="AX42" s="167">
        <f>'11'!S42</f>
        <v>0</v>
      </c>
      <c r="AY42" s="167">
        <f>'12'!S42</f>
        <v>0</v>
      </c>
      <c r="AZ42" s="127">
        <f t="shared" si="13"/>
        <v>0</v>
      </c>
      <c r="BA42" s="126">
        <f t="shared" si="14"/>
        <v>0</v>
      </c>
      <c r="BB42" s="2"/>
      <c r="BC42" s="167">
        <f>'01'!T42</f>
        <v>0</v>
      </c>
      <c r="BD42" s="167">
        <f>'02'!T42</f>
        <v>0</v>
      </c>
      <c r="BE42" s="167">
        <f>'03'!T42</f>
        <v>0</v>
      </c>
      <c r="BF42" s="167">
        <f>'04'!T42</f>
        <v>0</v>
      </c>
      <c r="BG42" s="167">
        <f>'05'!T42</f>
        <v>0</v>
      </c>
      <c r="BH42" s="167">
        <f>'06'!T42</f>
        <v>0</v>
      </c>
      <c r="BI42" s="167">
        <f>'07'!T42</f>
        <v>0</v>
      </c>
      <c r="BJ42" s="167">
        <f>'08'!T42</f>
        <v>0</v>
      </c>
      <c r="BK42" s="167">
        <f>'09'!T42</f>
        <v>0</v>
      </c>
      <c r="BL42" s="167">
        <f>'10'!T42</f>
        <v>0</v>
      </c>
      <c r="BM42" s="167">
        <f>'11'!T42</f>
        <v>0</v>
      </c>
      <c r="BN42" s="167">
        <f>'12'!T42</f>
        <v>0</v>
      </c>
      <c r="BO42" s="125">
        <f t="shared" si="15"/>
        <v>0</v>
      </c>
      <c r="BP42" s="126">
        <f t="shared" si="16"/>
        <v>0</v>
      </c>
    </row>
    <row r="43" spans="2:68" ht="14.4" x14ac:dyDescent="0.3">
      <c r="B43" s="166" t="str">
        <v>11-SPWHI-07000489</v>
      </c>
      <c r="C43" s="160" t="str">
        <v>TEG</v>
      </c>
      <c r="D43" s="160" t="str">
        <v>Single Malt Scotch</v>
      </c>
      <c r="E43" s="160" t="str">
        <v>Highland Park</v>
      </c>
      <c r="F43" s="160" t="str">
        <v>HLP</v>
      </c>
      <c r="G43" s="160" t="str">
        <v>Highland Park 15YO</v>
      </c>
      <c r="H43" s="160" t="str">
        <v>700ml</v>
      </c>
      <c r="I43" s="160">
        <v>6</v>
      </c>
      <c r="J43" s="167">
        <f>'01'!N43</f>
        <v>0</v>
      </c>
      <c r="K43" s="167">
        <f>'02'!N43</f>
        <v>0</v>
      </c>
      <c r="L43" s="167">
        <f>'03'!N43</f>
        <v>0</v>
      </c>
      <c r="M43" s="167">
        <f>'04'!N43</f>
        <v>0</v>
      </c>
      <c r="N43" s="167">
        <f>'05'!N43</f>
        <v>0</v>
      </c>
      <c r="O43" s="167">
        <f>'06'!N43</f>
        <v>0</v>
      </c>
      <c r="P43" s="167">
        <f>'07'!N43</f>
        <v>0</v>
      </c>
      <c r="Q43" s="167">
        <f>'08'!N43</f>
        <v>0</v>
      </c>
      <c r="R43" s="167">
        <f>'09'!N43</f>
        <v>0</v>
      </c>
      <c r="S43" s="167">
        <f>'10'!N43</f>
        <v>0</v>
      </c>
      <c r="T43" s="167">
        <f>'11'!N43</f>
        <v>0</v>
      </c>
      <c r="U43" s="167">
        <f>'12'!N43</f>
        <v>0</v>
      </c>
      <c r="V43" s="168">
        <f t="shared" si="9"/>
        <v>0</v>
      </c>
      <c r="W43" s="169">
        <f t="shared" si="10"/>
        <v>0</v>
      </c>
      <c r="X43" s="2"/>
      <c r="Y43" s="167">
        <f>'01'!R43</f>
        <v>0</v>
      </c>
      <c r="Z43" s="167">
        <f>'02'!R43</f>
        <v>0</v>
      </c>
      <c r="AA43" s="167">
        <f>'03'!R43</f>
        <v>0</v>
      </c>
      <c r="AB43" s="167">
        <f>'04'!R43</f>
        <v>0</v>
      </c>
      <c r="AC43" s="167">
        <f>'05'!R43</f>
        <v>0</v>
      </c>
      <c r="AD43" s="167">
        <f>'06'!R43</f>
        <v>0</v>
      </c>
      <c r="AE43" s="167">
        <f>'07'!R43</f>
        <v>0</v>
      </c>
      <c r="AF43" s="167">
        <f>'08'!R43</f>
        <v>0</v>
      </c>
      <c r="AG43" s="167">
        <f>'09'!R43</f>
        <v>0</v>
      </c>
      <c r="AH43" s="167">
        <f>'10'!R43</f>
        <v>0</v>
      </c>
      <c r="AI43" s="167">
        <f>'11'!R43</f>
        <v>0</v>
      </c>
      <c r="AJ43" s="167">
        <f>'12'!R43</f>
        <v>0</v>
      </c>
      <c r="AK43" s="127">
        <f t="shared" si="11"/>
        <v>0</v>
      </c>
      <c r="AL43" s="126">
        <f t="shared" si="12"/>
        <v>0</v>
      </c>
      <c r="AM43" s="2"/>
      <c r="AN43" s="167">
        <f>'01'!S43</f>
        <v>0</v>
      </c>
      <c r="AO43" s="167">
        <f>'02'!S43</f>
        <v>0</v>
      </c>
      <c r="AP43" s="167">
        <f>'03'!S43</f>
        <v>0</v>
      </c>
      <c r="AQ43" s="167">
        <f>'04'!S43</f>
        <v>0</v>
      </c>
      <c r="AR43" s="167">
        <f>'05'!S43</f>
        <v>0</v>
      </c>
      <c r="AS43" s="167">
        <f>'06'!S43</f>
        <v>0</v>
      </c>
      <c r="AT43" s="167">
        <f>'07'!S43</f>
        <v>0</v>
      </c>
      <c r="AU43" s="167">
        <f>'08'!S43</f>
        <v>0</v>
      </c>
      <c r="AV43" s="167">
        <f>'09'!S43</f>
        <v>0</v>
      </c>
      <c r="AW43" s="167">
        <f>'10'!S43</f>
        <v>0</v>
      </c>
      <c r="AX43" s="167">
        <f>'11'!S43</f>
        <v>0</v>
      </c>
      <c r="AY43" s="167">
        <f>'12'!S43</f>
        <v>0</v>
      </c>
      <c r="AZ43" s="127">
        <f t="shared" si="13"/>
        <v>0</v>
      </c>
      <c r="BA43" s="126">
        <f t="shared" si="14"/>
        <v>0</v>
      </c>
      <c r="BB43" s="2"/>
      <c r="BC43" s="167">
        <f>'01'!T43</f>
        <v>0</v>
      </c>
      <c r="BD43" s="167">
        <f>'02'!T43</f>
        <v>0</v>
      </c>
      <c r="BE43" s="167">
        <f>'03'!T43</f>
        <v>0</v>
      </c>
      <c r="BF43" s="167">
        <f>'04'!T43</f>
        <v>0</v>
      </c>
      <c r="BG43" s="167">
        <f>'05'!T43</f>
        <v>0</v>
      </c>
      <c r="BH43" s="167">
        <f>'06'!T43</f>
        <v>0</v>
      </c>
      <c r="BI43" s="167">
        <f>'07'!T43</f>
        <v>0</v>
      </c>
      <c r="BJ43" s="167">
        <f>'08'!T43</f>
        <v>0</v>
      </c>
      <c r="BK43" s="167">
        <f>'09'!T43</f>
        <v>0</v>
      </c>
      <c r="BL43" s="167">
        <f>'10'!T43</f>
        <v>0</v>
      </c>
      <c r="BM43" s="167">
        <f>'11'!T43</f>
        <v>0</v>
      </c>
      <c r="BN43" s="167">
        <f>'12'!T43</f>
        <v>0</v>
      </c>
      <c r="BO43" s="125">
        <f t="shared" si="15"/>
        <v>0</v>
      </c>
      <c r="BP43" s="126">
        <f t="shared" si="16"/>
        <v>0</v>
      </c>
    </row>
    <row r="44" spans="2:68" ht="14.4" x14ac:dyDescent="0.3">
      <c r="B44" s="166" t="str">
        <v>11-SPWHI-07005191</v>
      </c>
      <c r="C44" s="160" t="str">
        <v>TEG</v>
      </c>
      <c r="D44" s="160" t="str">
        <v>Single Malt Scotch</v>
      </c>
      <c r="E44" s="160" t="str">
        <v>Highland Park</v>
      </c>
      <c r="F44" s="160" t="str">
        <v>HLP</v>
      </c>
      <c r="G44" s="160" t="str">
        <v>Highland Park 18YO</v>
      </c>
      <c r="H44" s="160" t="str">
        <v>700ml</v>
      </c>
      <c r="I44" s="160">
        <v>6</v>
      </c>
      <c r="J44" s="167">
        <f>'01'!N44</f>
        <v>0</v>
      </c>
      <c r="K44" s="167">
        <f>'02'!N44</f>
        <v>0</v>
      </c>
      <c r="L44" s="167">
        <f>'03'!N44</f>
        <v>0</v>
      </c>
      <c r="M44" s="167">
        <f>'04'!N44</f>
        <v>0</v>
      </c>
      <c r="N44" s="167">
        <f>'05'!N44</f>
        <v>0</v>
      </c>
      <c r="O44" s="167">
        <f>'06'!N44</f>
        <v>0</v>
      </c>
      <c r="P44" s="167">
        <f>'07'!N44</f>
        <v>0</v>
      </c>
      <c r="Q44" s="167">
        <f>'08'!N44</f>
        <v>0</v>
      </c>
      <c r="R44" s="167">
        <f>'09'!N44</f>
        <v>0</v>
      </c>
      <c r="S44" s="167">
        <f>'10'!N44</f>
        <v>0</v>
      </c>
      <c r="T44" s="167">
        <f>'11'!N44</f>
        <v>0</v>
      </c>
      <c r="U44" s="167">
        <f>'12'!N44</f>
        <v>0</v>
      </c>
      <c r="V44" s="168">
        <f t="shared" si="9"/>
        <v>0</v>
      </c>
      <c r="W44" s="169">
        <f t="shared" si="10"/>
        <v>0</v>
      </c>
      <c r="X44" s="2"/>
      <c r="Y44" s="167">
        <f>'01'!R44</f>
        <v>0</v>
      </c>
      <c r="Z44" s="167">
        <f>'02'!R44</f>
        <v>0</v>
      </c>
      <c r="AA44" s="167">
        <f>'03'!R44</f>
        <v>0</v>
      </c>
      <c r="AB44" s="167">
        <f>'04'!R44</f>
        <v>0</v>
      </c>
      <c r="AC44" s="167">
        <f>'05'!R44</f>
        <v>0</v>
      </c>
      <c r="AD44" s="167">
        <f>'06'!R44</f>
        <v>0</v>
      </c>
      <c r="AE44" s="167">
        <f>'07'!R44</f>
        <v>0</v>
      </c>
      <c r="AF44" s="167">
        <f>'08'!R44</f>
        <v>0</v>
      </c>
      <c r="AG44" s="167">
        <f>'09'!R44</f>
        <v>0</v>
      </c>
      <c r="AH44" s="167">
        <f>'10'!R44</f>
        <v>0</v>
      </c>
      <c r="AI44" s="167">
        <f>'11'!R44</f>
        <v>0</v>
      </c>
      <c r="AJ44" s="167">
        <f>'12'!R44</f>
        <v>0</v>
      </c>
      <c r="AK44" s="127">
        <f t="shared" si="11"/>
        <v>0</v>
      </c>
      <c r="AL44" s="126">
        <f t="shared" si="12"/>
        <v>0</v>
      </c>
      <c r="AM44" s="2"/>
      <c r="AN44" s="167">
        <f>'01'!S44</f>
        <v>0</v>
      </c>
      <c r="AO44" s="167">
        <f>'02'!S44</f>
        <v>0</v>
      </c>
      <c r="AP44" s="167">
        <f>'03'!S44</f>
        <v>0</v>
      </c>
      <c r="AQ44" s="167">
        <f>'04'!S44</f>
        <v>0</v>
      </c>
      <c r="AR44" s="167">
        <f>'05'!S44</f>
        <v>0</v>
      </c>
      <c r="AS44" s="167">
        <f>'06'!S44</f>
        <v>0</v>
      </c>
      <c r="AT44" s="167">
        <f>'07'!S44</f>
        <v>0</v>
      </c>
      <c r="AU44" s="167">
        <f>'08'!S44</f>
        <v>0</v>
      </c>
      <c r="AV44" s="167">
        <f>'09'!S44</f>
        <v>0</v>
      </c>
      <c r="AW44" s="167">
        <f>'10'!S44</f>
        <v>0</v>
      </c>
      <c r="AX44" s="167">
        <f>'11'!S44</f>
        <v>0</v>
      </c>
      <c r="AY44" s="167">
        <f>'12'!S44</f>
        <v>0</v>
      </c>
      <c r="AZ44" s="127">
        <f t="shared" si="13"/>
        <v>0</v>
      </c>
      <c r="BA44" s="126">
        <f t="shared" si="14"/>
        <v>0</v>
      </c>
      <c r="BB44" s="2"/>
      <c r="BC44" s="167">
        <f>'01'!T44</f>
        <v>0</v>
      </c>
      <c r="BD44" s="167">
        <f>'02'!T44</f>
        <v>0</v>
      </c>
      <c r="BE44" s="167">
        <f>'03'!T44</f>
        <v>0</v>
      </c>
      <c r="BF44" s="167">
        <f>'04'!T44</f>
        <v>0</v>
      </c>
      <c r="BG44" s="167">
        <f>'05'!T44</f>
        <v>0</v>
      </c>
      <c r="BH44" s="167">
        <f>'06'!T44</f>
        <v>0</v>
      </c>
      <c r="BI44" s="167">
        <f>'07'!T44</f>
        <v>0</v>
      </c>
      <c r="BJ44" s="167">
        <f>'08'!T44</f>
        <v>0</v>
      </c>
      <c r="BK44" s="167">
        <f>'09'!T44</f>
        <v>0</v>
      </c>
      <c r="BL44" s="167">
        <f>'10'!T44</f>
        <v>0</v>
      </c>
      <c r="BM44" s="167">
        <f>'11'!T44</f>
        <v>0</v>
      </c>
      <c r="BN44" s="167">
        <f>'12'!T44</f>
        <v>0</v>
      </c>
      <c r="BO44" s="125">
        <f t="shared" si="15"/>
        <v>0</v>
      </c>
      <c r="BP44" s="126">
        <f t="shared" si="16"/>
        <v>0</v>
      </c>
    </row>
    <row r="45" spans="2:68" ht="14.4" x14ac:dyDescent="0.3">
      <c r="B45" s="166" t="str">
        <v>11-SPWHI-07008264</v>
      </c>
      <c r="C45" s="160" t="str">
        <v>TEG</v>
      </c>
      <c r="D45" s="160" t="str">
        <v>Single Malt Scotch</v>
      </c>
      <c r="E45" s="160" t="str">
        <v>Highland Park</v>
      </c>
      <c r="F45" s="160" t="str">
        <v>HLP</v>
      </c>
      <c r="G45" s="160" t="str">
        <v>Highland Park Valfather</v>
      </c>
      <c r="H45" s="160" t="str">
        <v>700ml</v>
      </c>
      <c r="I45" s="160">
        <v>6</v>
      </c>
      <c r="J45" s="167">
        <f>'01'!N45</f>
        <v>0</v>
      </c>
      <c r="K45" s="167">
        <f>'02'!N45</f>
        <v>0</v>
      </c>
      <c r="L45" s="167">
        <f>'03'!N45</f>
        <v>0</v>
      </c>
      <c r="M45" s="167">
        <f>'04'!N45</f>
        <v>0</v>
      </c>
      <c r="N45" s="167">
        <f>'05'!N45</f>
        <v>0</v>
      </c>
      <c r="O45" s="167">
        <f>'06'!N45</f>
        <v>0</v>
      </c>
      <c r="P45" s="167">
        <f>'07'!N45</f>
        <v>0</v>
      </c>
      <c r="Q45" s="167">
        <f>'08'!N45</f>
        <v>0</v>
      </c>
      <c r="R45" s="167">
        <f>'09'!N45</f>
        <v>0</v>
      </c>
      <c r="S45" s="167">
        <f>'10'!N45</f>
        <v>0</v>
      </c>
      <c r="T45" s="167">
        <f>'11'!N45</f>
        <v>0</v>
      </c>
      <c r="U45" s="167">
        <f>'12'!N45</f>
        <v>0</v>
      </c>
      <c r="V45" s="168">
        <f t="shared" si="9"/>
        <v>0</v>
      </c>
      <c r="W45" s="169">
        <f t="shared" si="10"/>
        <v>0</v>
      </c>
      <c r="X45" s="2"/>
      <c r="Y45" s="167">
        <f>'01'!R45</f>
        <v>0</v>
      </c>
      <c r="Z45" s="167">
        <f>'02'!R45</f>
        <v>0</v>
      </c>
      <c r="AA45" s="167">
        <f>'03'!R45</f>
        <v>0</v>
      </c>
      <c r="AB45" s="167">
        <f>'04'!R45</f>
        <v>0</v>
      </c>
      <c r="AC45" s="167">
        <f>'05'!R45</f>
        <v>0</v>
      </c>
      <c r="AD45" s="167">
        <f>'06'!R45</f>
        <v>0</v>
      </c>
      <c r="AE45" s="167">
        <f>'07'!R45</f>
        <v>0</v>
      </c>
      <c r="AF45" s="167">
        <f>'08'!R45</f>
        <v>0</v>
      </c>
      <c r="AG45" s="167">
        <f>'09'!R45</f>
        <v>0</v>
      </c>
      <c r="AH45" s="167">
        <f>'10'!R45</f>
        <v>0</v>
      </c>
      <c r="AI45" s="167">
        <f>'11'!R45</f>
        <v>0</v>
      </c>
      <c r="AJ45" s="167">
        <f>'12'!R45</f>
        <v>0</v>
      </c>
      <c r="AK45" s="127">
        <f t="shared" si="11"/>
        <v>0</v>
      </c>
      <c r="AL45" s="126">
        <f t="shared" si="12"/>
        <v>0</v>
      </c>
      <c r="AM45" s="2"/>
      <c r="AN45" s="167">
        <f>'01'!S45</f>
        <v>0</v>
      </c>
      <c r="AO45" s="167">
        <f>'02'!S45</f>
        <v>0</v>
      </c>
      <c r="AP45" s="167">
        <f>'03'!S45</f>
        <v>0</v>
      </c>
      <c r="AQ45" s="167">
        <f>'04'!S45</f>
        <v>0</v>
      </c>
      <c r="AR45" s="167">
        <f>'05'!S45</f>
        <v>0</v>
      </c>
      <c r="AS45" s="167">
        <f>'06'!S45</f>
        <v>0</v>
      </c>
      <c r="AT45" s="167">
        <f>'07'!S45</f>
        <v>0</v>
      </c>
      <c r="AU45" s="167">
        <f>'08'!S45</f>
        <v>0</v>
      </c>
      <c r="AV45" s="167">
        <f>'09'!S45</f>
        <v>0</v>
      </c>
      <c r="AW45" s="167">
        <f>'10'!S45</f>
        <v>0</v>
      </c>
      <c r="AX45" s="167">
        <f>'11'!S45</f>
        <v>0</v>
      </c>
      <c r="AY45" s="167">
        <f>'12'!S45</f>
        <v>0</v>
      </c>
      <c r="AZ45" s="127">
        <f t="shared" si="13"/>
        <v>0</v>
      </c>
      <c r="BA45" s="126">
        <f t="shared" si="14"/>
        <v>0</v>
      </c>
      <c r="BB45" s="2"/>
      <c r="BC45" s="167">
        <f>'01'!T45</f>
        <v>0</v>
      </c>
      <c r="BD45" s="167">
        <f>'02'!T45</f>
        <v>0</v>
      </c>
      <c r="BE45" s="167">
        <f>'03'!T45</f>
        <v>0</v>
      </c>
      <c r="BF45" s="167">
        <f>'04'!T45</f>
        <v>0</v>
      </c>
      <c r="BG45" s="167">
        <f>'05'!T45</f>
        <v>0</v>
      </c>
      <c r="BH45" s="167">
        <f>'06'!T45</f>
        <v>0</v>
      </c>
      <c r="BI45" s="167">
        <f>'07'!T45</f>
        <v>0</v>
      </c>
      <c r="BJ45" s="167">
        <f>'08'!T45</f>
        <v>0</v>
      </c>
      <c r="BK45" s="167">
        <f>'09'!T45</f>
        <v>0</v>
      </c>
      <c r="BL45" s="167">
        <f>'10'!T45</f>
        <v>0</v>
      </c>
      <c r="BM45" s="167">
        <f>'11'!T45</f>
        <v>0</v>
      </c>
      <c r="BN45" s="167">
        <f>'12'!T45</f>
        <v>0</v>
      </c>
      <c r="BO45" s="125">
        <f t="shared" si="15"/>
        <v>0</v>
      </c>
      <c r="BP45" s="126">
        <f t="shared" si="16"/>
        <v>0</v>
      </c>
    </row>
    <row r="46" spans="2:68" ht="14.4" x14ac:dyDescent="0.3">
      <c r="B46" s="166" t="str">
        <v>11-SPWHI-07006123</v>
      </c>
      <c r="C46" s="160" t="str">
        <v>TEG</v>
      </c>
      <c r="D46" s="160" t="str">
        <v>Single Malt Scotch</v>
      </c>
      <c r="E46" s="160" t="str">
        <v>Highland Park</v>
      </c>
      <c r="F46" s="160" t="str">
        <v>HLP</v>
      </c>
      <c r="G46" s="160" t="str">
        <v>Highland Park Valknut</v>
      </c>
      <c r="H46" s="160" t="str">
        <v>700ml</v>
      </c>
      <c r="I46" s="160">
        <v>6</v>
      </c>
      <c r="J46" s="167">
        <f>'01'!N46</f>
        <v>0</v>
      </c>
      <c r="K46" s="167">
        <f>'02'!N46</f>
        <v>0</v>
      </c>
      <c r="L46" s="167">
        <f>'03'!N46</f>
        <v>0</v>
      </c>
      <c r="M46" s="167">
        <f>'04'!N46</f>
        <v>0</v>
      </c>
      <c r="N46" s="167">
        <f>'05'!N46</f>
        <v>0</v>
      </c>
      <c r="O46" s="167">
        <f>'06'!N46</f>
        <v>0</v>
      </c>
      <c r="P46" s="167">
        <f>'07'!N46</f>
        <v>0</v>
      </c>
      <c r="Q46" s="167">
        <f>'08'!N46</f>
        <v>0</v>
      </c>
      <c r="R46" s="167">
        <f>'09'!N46</f>
        <v>0</v>
      </c>
      <c r="S46" s="167">
        <f>'10'!N46</f>
        <v>0</v>
      </c>
      <c r="T46" s="167">
        <f>'11'!N46</f>
        <v>0</v>
      </c>
      <c r="U46" s="167">
        <f>'12'!N46</f>
        <v>0</v>
      </c>
      <c r="V46" s="168">
        <f t="shared" si="9"/>
        <v>0</v>
      </c>
      <c r="W46" s="169">
        <f t="shared" si="10"/>
        <v>0</v>
      </c>
      <c r="X46" s="2"/>
      <c r="Y46" s="167">
        <f>'01'!R46</f>
        <v>0</v>
      </c>
      <c r="Z46" s="167">
        <f>'02'!R46</f>
        <v>0</v>
      </c>
      <c r="AA46" s="167">
        <f>'03'!R46</f>
        <v>0</v>
      </c>
      <c r="AB46" s="167">
        <f>'04'!R46</f>
        <v>0</v>
      </c>
      <c r="AC46" s="167">
        <f>'05'!R46</f>
        <v>0</v>
      </c>
      <c r="AD46" s="167">
        <f>'06'!R46</f>
        <v>0</v>
      </c>
      <c r="AE46" s="167">
        <f>'07'!R46</f>
        <v>0</v>
      </c>
      <c r="AF46" s="167">
        <f>'08'!R46</f>
        <v>0</v>
      </c>
      <c r="AG46" s="167">
        <f>'09'!R46</f>
        <v>0</v>
      </c>
      <c r="AH46" s="167">
        <f>'10'!R46</f>
        <v>0</v>
      </c>
      <c r="AI46" s="167">
        <f>'11'!R46</f>
        <v>0</v>
      </c>
      <c r="AJ46" s="167">
        <f>'12'!R46</f>
        <v>0</v>
      </c>
      <c r="AK46" s="127">
        <f t="shared" si="11"/>
        <v>0</v>
      </c>
      <c r="AL46" s="126">
        <f t="shared" si="12"/>
        <v>0</v>
      </c>
      <c r="AM46" s="2"/>
      <c r="AN46" s="167">
        <f>'01'!S46</f>
        <v>0</v>
      </c>
      <c r="AO46" s="167">
        <f>'02'!S46</f>
        <v>0</v>
      </c>
      <c r="AP46" s="167">
        <f>'03'!S46</f>
        <v>0</v>
      </c>
      <c r="AQ46" s="167">
        <f>'04'!S46</f>
        <v>0</v>
      </c>
      <c r="AR46" s="167">
        <f>'05'!S46</f>
        <v>0</v>
      </c>
      <c r="AS46" s="167">
        <f>'06'!S46</f>
        <v>0</v>
      </c>
      <c r="AT46" s="167">
        <f>'07'!S46</f>
        <v>0</v>
      </c>
      <c r="AU46" s="167">
        <f>'08'!S46</f>
        <v>0</v>
      </c>
      <c r="AV46" s="167">
        <f>'09'!S46</f>
        <v>0</v>
      </c>
      <c r="AW46" s="167">
        <f>'10'!S46</f>
        <v>0</v>
      </c>
      <c r="AX46" s="167">
        <f>'11'!S46</f>
        <v>0</v>
      </c>
      <c r="AY46" s="167">
        <f>'12'!S46</f>
        <v>0</v>
      </c>
      <c r="AZ46" s="127">
        <f t="shared" si="13"/>
        <v>0</v>
      </c>
      <c r="BA46" s="126">
        <f t="shared" si="14"/>
        <v>0</v>
      </c>
      <c r="BB46" s="2"/>
      <c r="BC46" s="167">
        <f>'01'!T46</f>
        <v>0</v>
      </c>
      <c r="BD46" s="167">
        <f>'02'!T46</f>
        <v>0</v>
      </c>
      <c r="BE46" s="167">
        <f>'03'!T46</f>
        <v>0</v>
      </c>
      <c r="BF46" s="167">
        <f>'04'!T46</f>
        <v>0</v>
      </c>
      <c r="BG46" s="167">
        <f>'05'!T46</f>
        <v>0</v>
      </c>
      <c r="BH46" s="167">
        <f>'06'!T46</f>
        <v>0</v>
      </c>
      <c r="BI46" s="167">
        <f>'07'!T46</f>
        <v>0</v>
      </c>
      <c r="BJ46" s="167">
        <f>'08'!T46</f>
        <v>0</v>
      </c>
      <c r="BK46" s="167">
        <f>'09'!T46</f>
        <v>0</v>
      </c>
      <c r="BL46" s="167">
        <f>'10'!T46</f>
        <v>0</v>
      </c>
      <c r="BM46" s="167">
        <f>'11'!T46</f>
        <v>0</v>
      </c>
      <c r="BN46" s="167">
        <f>'12'!T46</f>
        <v>0</v>
      </c>
      <c r="BO46" s="125">
        <f t="shared" si="15"/>
        <v>0</v>
      </c>
      <c r="BP46" s="126">
        <f t="shared" si="16"/>
        <v>0</v>
      </c>
    </row>
    <row r="47" spans="2:68" ht="14.4" x14ac:dyDescent="0.3">
      <c r="B47" s="166" t="str">
        <v>12-SPWHI-07005935</v>
      </c>
      <c r="C47" s="160" t="str">
        <v>TEG</v>
      </c>
      <c r="D47" s="160" t="str">
        <v>Single Malt Scotch</v>
      </c>
      <c r="E47" s="160" t="str">
        <v>The Glenrothes</v>
      </c>
      <c r="F47" s="160" t="str">
        <v>TGR</v>
      </c>
      <c r="G47" s="160" t="str">
        <v>The Glenrothes 12YO</v>
      </c>
      <c r="H47" s="160" t="str">
        <v>700ml</v>
      </c>
      <c r="I47" s="160">
        <v>6</v>
      </c>
      <c r="J47" s="167">
        <f>'01'!N47</f>
        <v>0</v>
      </c>
      <c r="K47" s="167">
        <f>'02'!N47</f>
        <v>0</v>
      </c>
      <c r="L47" s="167">
        <f>'03'!N47</f>
        <v>0</v>
      </c>
      <c r="M47" s="167">
        <f>'04'!N47</f>
        <v>0</v>
      </c>
      <c r="N47" s="167">
        <f>'05'!N47</f>
        <v>0</v>
      </c>
      <c r="O47" s="167">
        <f>'06'!N47</f>
        <v>0</v>
      </c>
      <c r="P47" s="167">
        <f>'07'!N47</f>
        <v>0</v>
      </c>
      <c r="Q47" s="167">
        <f>'08'!N47</f>
        <v>0</v>
      </c>
      <c r="R47" s="167">
        <f>'09'!N47</f>
        <v>0</v>
      </c>
      <c r="S47" s="167">
        <f>'10'!N47</f>
        <v>0</v>
      </c>
      <c r="T47" s="167">
        <f>'11'!N47</f>
        <v>0</v>
      </c>
      <c r="U47" s="167">
        <f>'12'!N47</f>
        <v>0</v>
      </c>
      <c r="V47" s="168">
        <f t="shared" si="9"/>
        <v>0</v>
      </c>
      <c r="W47" s="169">
        <f t="shared" si="10"/>
        <v>0</v>
      </c>
      <c r="X47" s="2"/>
      <c r="Y47" s="167">
        <f>'01'!R47</f>
        <v>0</v>
      </c>
      <c r="Z47" s="167">
        <f>'02'!R47</f>
        <v>0</v>
      </c>
      <c r="AA47" s="167">
        <f>'03'!R47</f>
        <v>0</v>
      </c>
      <c r="AB47" s="167">
        <f>'04'!R47</f>
        <v>0</v>
      </c>
      <c r="AC47" s="167">
        <f>'05'!R47</f>
        <v>0</v>
      </c>
      <c r="AD47" s="167">
        <f>'06'!R47</f>
        <v>0</v>
      </c>
      <c r="AE47" s="167">
        <f>'07'!R47</f>
        <v>0</v>
      </c>
      <c r="AF47" s="167">
        <f>'08'!R47</f>
        <v>0</v>
      </c>
      <c r="AG47" s="167">
        <f>'09'!R47</f>
        <v>0</v>
      </c>
      <c r="AH47" s="167">
        <f>'10'!R47</f>
        <v>0</v>
      </c>
      <c r="AI47" s="167">
        <f>'11'!R47</f>
        <v>0</v>
      </c>
      <c r="AJ47" s="167">
        <f>'12'!R47</f>
        <v>0</v>
      </c>
      <c r="AK47" s="127">
        <f t="shared" si="11"/>
        <v>0</v>
      </c>
      <c r="AL47" s="126">
        <f t="shared" si="12"/>
        <v>0</v>
      </c>
      <c r="AM47" s="2"/>
      <c r="AN47" s="167">
        <f>'01'!S47</f>
        <v>0</v>
      </c>
      <c r="AO47" s="167">
        <f>'02'!S47</f>
        <v>0</v>
      </c>
      <c r="AP47" s="167">
        <f>'03'!S47</f>
        <v>0</v>
      </c>
      <c r="AQ47" s="167">
        <f>'04'!S47</f>
        <v>0</v>
      </c>
      <c r="AR47" s="167">
        <f>'05'!S47</f>
        <v>0</v>
      </c>
      <c r="AS47" s="167">
        <f>'06'!S47</f>
        <v>0</v>
      </c>
      <c r="AT47" s="167">
        <f>'07'!S47</f>
        <v>0</v>
      </c>
      <c r="AU47" s="167">
        <f>'08'!S47</f>
        <v>0</v>
      </c>
      <c r="AV47" s="167">
        <f>'09'!S47</f>
        <v>0</v>
      </c>
      <c r="AW47" s="167">
        <f>'10'!S47</f>
        <v>0</v>
      </c>
      <c r="AX47" s="167">
        <f>'11'!S47</f>
        <v>0</v>
      </c>
      <c r="AY47" s="167">
        <f>'12'!S47</f>
        <v>0</v>
      </c>
      <c r="AZ47" s="127">
        <f t="shared" si="13"/>
        <v>0</v>
      </c>
      <c r="BA47" s="126">
        <f t="shared" si="14"/>
        <v>0</v>
      </c>
      <c r="BB47" s="2"/>
      <c r="BC47" s="167">
        <f>'01'!T47</f>
        <v>0</v>
      </c>
      <c r="BD47" s="167">
        <f>'02'!T47</f>
        <v>0</v>
      </c>
      <c r="BE47" s="167">
        <f>'03'!T47</f>
        <v>0</v>
      </c>
      <c r="BF47" s="167">
        <f>'04'!T47</f>
        <v>0</v>
      </c>
      <c r="BG47" s="167">
        <f>'05'!T47</f>
        <v>0</v>
      </c>
      <c r="BH47" s="167">
        <f>'06'!T47</f>
        <v>0</v>
      </c>
      <c r="BI47" s="167">
        <f>'07'!T47</f>
        <v>0</v>
      </c>
      <c r="BJ47" s="167">
        <f>'08'!T47</f>
        <v>0</v>
      </c>
      <c r="BK47" s="167">
        <f>'09'!T47</f>
        <v>0</v>
      </c>
      <c r="BL47" s="167">
        <f>'10'!T47</f>
        <v>0</v>
      </c>
      <c r="BM47" s="167">
        <f>'11'!T47</f>
        <v>0</v>
      </c>
      <c r="BN47" s="167">
        <f>'12'!T47</f>
        <v>0</v>
      </c>
      <c r="BO47" s="125">
        <f t="shared" si="15"/>
        <v>0</v>
      </c>
      <c r="BP47" s="126">
        <f t="shared" si="16"/>
        <v>0</v>
      </c>
    </row>
    <row r="48" spans="2:68" ht="14.4" x14ac:dyDescent="0.3">
      <c r="B48" s="166" t="str">
        <v>12-SPWHI-07005959</v>
      </c>
      <c r="C48" s="160" t="str">
        <v>TEG</v>
      </c>
      <c r="D48" s="160" t="str">
        <v>Single Malt Scotch</v>
      </c>
      <c r="E48" s="160" t="str">
        <v>The Glenrothes</v>
      </c>
      <c r="F48" s="160" t="str">
        <v>TGR</v>
      </c>
      <c r="G48" s="160" t="str">
        <v>The Glenrothes 18YO</v>
      </c>
      <c r="H48" s="160" t="str">
        <v>700ml</v>
      </c>
      <c r="I48" s="160">
        <v>6</v>
      </c>
      <c r="J48" s="167">
        <f>'01'!N48</f>
        <v>0</v>
      </c>
      <c r="K48" s="167">
        <f>'02'!N48</f>
        <v>0</v>
      </c>
      <c r="L48" s="167">
        <f>'03'!N48</f>
        <v>0</v>
      </c>
      <c r="M48" s="167">
        <f>'04'!N48</f>
        <v>0</v>
      </c>
      <c r="N48" s="167">
        <f>'05'!N48</f>
        <v>0</v>
      </c>
      <c r="O48" s="167">
        <f>'06'!N48</f>
        <v>0</v>
      </c>
      <c r="P48" s="167">
        <f>'07'!N48</f>
        <v>0</v>
      </c>
      <c r="Q48" s="167">
        <f>'08'!N48</f>
        <v>0</v>
      </c>
      <c r="R48" s="167">
        <f>'09'!N48</f>
        <v>0</v>
      </c>
      <c r="S48" s="167">
        <f>'10'!N48</f>
        <v>0</v>
      </c>
      <c r="T48" s="167">
        <f>'11'!N48</f>
        <v>0</v>
      </c>
      <c r="U48" s="167">
        <f>'12'!N48</f>
        <v>0</v>
      </c>
      <c r="V48" s="168">
        <f t="shared" si="9"/>
        <v>0</v>
      </c>
      <c r="W48" s="169">
        <f t="shared" si="10"/>
        <v>0</v>
      </c>
      <c r="X48" s="2"/>
      <c r="Y48" s="167">
        <f>'01'!R48</f>
        <v>0</v>
      </c>
      <c r="Z48" s="167">
        <f>'02'!R48</f>
        <v>0</v>
      </c>
      <c r="AA48" s="167">
        <f>'03'!R48</f>
        <v>0</v>
      </c>
      <c r="AB48" s="167">
        <f>'04'!R48</f>
        <v>0</v>
      </c>
      <c r="AC48" s="167">
        <f>'05'!R48</f>
        <v>0</v>
      </c>
      <c r="AD48" s="167">
        <f>'06'!R48</f>
        <v>0</v>
      </c>
      <c r="AE48" s="167">
        <f>'07'!R48</f>
        <v>0</v>
      </c>
      <c r="AF48" s="167">
        <f>'08'!R48</f>
        <v>0</v>
      </c>
      <c r="AG48" s="167">
        <f>'09'!R48</f>
        <v>0</v>
      </c>
      <c r="AH48" s="167">
        <f>'10'!R48</f>
        <v>0</v>
      </c>
      <c r="AI48" s="167">
        <f>'11'!R48</f>
        <v>0</v>
      </c>
      <c r="AJ48" s="167">
        <f>'12'!R48</f>
        <v>0</v>
      </c>
      <c r="AK48" s="127">
        <f t="shared" si="11"/>
        <v>0</v>
      </c>
      <c r="AL48" s="126">
        <f t="shared" si="12"/>
        <v>0</v>
      </c>
      <c r="AM48" s="2"/>
      <c r="AN48" s="167">
        <f>'01'!S48</f>
        <v>0</v>
      </c>
      <c r="AO48" s="167">
        <f>'02'!S48</f>
        <v>0</v>
      </c>
      <c r="AP48" s="167">
        <f>'03'!S48</f>
        <v>0</v>
      </c>
      <c r="AQ48" s="167">
        <f>'04'!S48</f>
        <v>0</v>
      </c>
      <c r="AR48" s="167">
        <f>'05'!S48</f>
        <v>0</v>
      </c>
      <c r="AS48" s="167">
        <f>'06'!S48</f>
        <v>0</v>
      </c>
      <c r="AT48" s="167">
        <f>'07'!S48</f>
        <v>0</v>
      </c>
      <c r="AU48" s="167">
        <f>'08'!S48</f>
        <v>0</v>
      </c>
      <c r="AV48" s="167">
        <f>'09'!S48</f>
        <v>0</v>
      </c>
      <c r="AW48" s="167">
        <f>'10'!S48</f>
        <v>0</v>
      </c>
      <c r="AX48" s="167">
        <f>'11'!S48</f>
        <v>0</v>
      </c>
      <c r="AY48" s="167">
        <f>'12'!S48</f>
        <v>0</v>
      </c>
      <c r="AZ48" s="127">
        <f t="shared" si="13"/>
        <v>0</v>
      </c>
      <c r="BA48" s="126">
        <f t="shared" si="14"/>
        <v>0</v>
      </c>
      <c r="BB48" s="2"/>
      <c r="BC48" s="167">
        <f>'01'!T48</f>
        <v>0</v>
      </c>
      <c r="BD48" s="167">
        <f>'02'!T48</f>
        <v>0</v>
      </c>
      <c r="BE48" s="167">
        <f>'03'!T48</f>
        <v>0</v>
      </c>
      <c r="BF48" s="167">
        <f>'04'!T48</f>
        <v>0</v>
      </c>
      <c r="BG48" s="167">
        <f>'05'!T48</f>
        <v>0</v>
      </c>
      <c r="BH48" s="167">
        <f>'06'!T48</f>
        <v>0</v>
      </c>
      <c r="BI48" s="167">
        <f>'07'!T48</f>
        <v>0</v>
      </c>
      <c r="BJ48" s="167">
        <f>'08'!T48</f>
        <v>0</v>
      </c>
      <c r="BK48" s="167">
        <f>'09'!T48</f>
        <v>0</v>
      </c>
      <c r="BL48" s="167">
        <f>'10'!T48</f>
        <v>0</v>
      </c>
      <c r="BM48" s="167">
        <f>'11'!T48</f>
        <v>0</v>
      </c>
      <c r="BN48" s="167">
        <f>'12'!T48</f>
        <v>0</v>
      </c>
      <c r="BO48" s="125">
        <f t="shared" si="15"/>
        <v>0</v>
      </c>
      <c r="BP48" s="126">
        <f t="shared" si="16"/>
        <v>0</v>
      </c>
    </row>
    <row r="49" spans="2:68" ht="14.4" x14ac:dyDescent="0.3">
      <c r="B49" s="166" t="str">
        <v>12-SPWHI-07005966</v>
      </c>
      <c r="C49" s="160" t="str">
        <v>TEG</v>
      </c>
      <c r="D49" s="160" t="str">
        <v>Single Malt Scotch</v>
      </c>
      <c r="E49" s="160" t="str">
        <v>The Glenrothes</v>
      </c>
      <c r="F49" s="160" t="str">
        <v>TGR</v>
      </c>
      <c r="G49" s="160" t="str">
        <v>The Glenrothes 25YO</v>
      </c>
      <c r="H49" s="160" t="str">
        <v>700ml</v>
      </c>
      <c r="I49" s="160">
        <v>4</v>
      </c>
      <c r="J49" s="167">
        <f>'01'!N49</f>
        <v>0</v>
      </c>
      <c r="K49" s="167">
        <f>'02'!N49</f>
        <v>0</v>
      </c>
      <c r="L49" s="167">
        <f>'03'!N49</f>
        <v>0</v>
      </c>
      <c r="M49" s="167">
        <f>'04'!N49</f>
        <v>0</v>
      </c>
      <c r="N49" s="167">
        <f>'05'!N49</f>
        <v>0</v>
      </c>
      <c r="O49" s="167">
        <f>'06'!N49</f>
        <v>0</v>
      </c>
      <c r="P49" s="167">
        <f>'07'!N49</f>
        <v>0</v>
      </c>
      <c r="Q49" s="167">
        <f>'08'!N49</f>
        <v>0</v>
      </c>
      <c r="R49" s="167">
        <f>'09'!N49</f>
        <v>0</v>
      </c>
      <c r="S49" s="167">
        <f>'10'!N49</f>
        <v>0</v>
      </c>
      <c r="T49" s="167">
        <f>'11'!N49</f>
        <v>0</v>
      </c>
      <c r="U49" s="167">
        <f>'12'!N49</f>
        <v>0</v>
      </c>
      <c r="V49" s="168">
        <f t="shared" si="9"/>
        <v>0</v>
      </c>
      <c r="W49" s="169">
        <f t="shared" si="10"/>
        <v>0</v>
      </c>
      <c r="X49" s="2"/>
      <c r="Y49" s="167">
        <f>'01'!R49</f>
        <v>0</v>
      </c>
      <c r="Z49" s="167">
        <f>'02'!R49</f>
        <v>0</v>
      </c>
      <c r="AA49" s="167">
        <f>'03'!R49</f>
        <v>0</v>
      </c>
      <c r="AB49" s="167">
        <f>'04'!R49</f>
        <v>0</v>
      </c>
      <c r="AC49" s="167">
        <f>'05'!R49</f>
        <v>0</v>
      </c>
      <c r="AD49" s="167">
        <f>'06'!R49</f>
        <v>0</v>
      </c>
      <c r="AE49" s="167">
        <f>'07'!R49</f>
        <v>0</v>
      </c>
      <c r="AF49" s="167">
        <f>'08'!R49</f>
        <v>0</v>
      </c>
      <c r="AG49" s="167">
        <f>'09'!R49</f>
        <v>0</v>
      </c>
      <c r="AH49" s="167">
        <f>'10'!R49</f>
        <v>0</v>
      </c>
      <c r="AI49" s="167">
        <f>'11'!R49</f>
        <v>0</v>
      </c>
      <c r="AJ49" s="167">
        <f>'12'!R49</f>
        <v>0</v>
      </c>
      <c r="AK49" s="127">
        <f t="shared" si="11"/>
        <v>0</v>
      </c>
      <c r="AL49" s="126">
        <f t="shared" si="12"/>
        <v>0</v>
      </c>
      <c r="AM49" s="2"/>
      <c r="AN49" s="167">
        <f>'01'!S49</f>
        <v>0</v>
      </c>
      <c r="AO49" s="167">
        <f>'02'!S49</f>
        <v>0</v>
      </c>
      <c r="AP49" s="167">
        <f>'03'!S49</f>
        <v>0</v>
      </c>
      <c r="AQ49" s="167">
        <f>'04'!S49</f>
        <v>0</v>
      </c>
      <c r="AR49" s="167">
        <f>'05'!S49</f>
        <v>0</v>
      </c>
      <c r="AS49" s="167">
        <f>'06'!S49</f>
        <v>0</v>
      </c>
      <c r="AT49" s="167">
        <f>'07'!S49</f>
        <v>0</v>
      </c>
      <c r="AU49" s="167">
        <f>'08'!S49</f>
        <v>0</v>
      </c>
      <c r="AV49" s="167">
        <f>'09'!S49</f>
        <v>0</v>
      </c>
      <c r="AW49" s="167">
        <f>'10'!S49</f>
        <v>0</v>
      </c>
      <c r="AX49" s="167">
        <f>'11'!S49</f>
        <v>0</v>
      </c>
      <c r="AY49" s="167">
        <f>'12'!S49</f>
        <v>0</v>
      </c>
      <c r="AZ49" s="127">
        <f t="shared" si="13"/>
        <v>0</v>
      </c>
      <c r="BA49" s="126">
        <f t="shared" si="14"/>
        <v>0</v>
      </c>
      <c r="BB49" s="2"/>
      <c r="BC49" s="167">
        <f>'01'!T49</f>
        <v>0</v>
      </c>
      <c r="BD49" s="167">
        <f>'02'!T49</f>
        <v>0</v>
      </c>
      <c r="BE49" s="167">
        <f>'03'!T49</f>
        <v>0</v>
      </c>
      <c r="BF49" s="167">
        <f>'04'!T49</f>
        <v>0</v>
      </c>
      <c r="BG49" s="167">
        <f>'05'!T49</f>
        <v>0</v>
      </c>
      <c r="BH49" s="167">
        <f>'06'!T49</f>
        <v>0</v>
      </c>
      <c r="BI49" s="167">
        <f>'07'!T49</f>
        <v>0</v>
      </c>
      <c r="BJ49" s="167">
        <f>'08'!T49</f>
        <v>0</v>
      </c>
      <c r="BK49" s="167">
        <f>'09'!T49</f>
        <v>0</v>
      </c>
      <c r="BL49" s="167">
        <f>'10'!T49</f>
        <v>0</v>
      </c>
      <c r="BM49" s="167">
        <f>'11'!T49</f>
        <v>0</v>
      </c>
      <c r="BN49" s="167">
        <f>'12'!T49</f>
        <v>0</v>
      </c>
      <c r="BO49" s="125">
        <f t="shared" si="15"/>
        <v>0</v>
      </c>
      <c r="BP49" s="126">
        <f t="shared" si="16"/>
        <v>0</v>
      </c>
    </row>
    <row r="50" spans="2:68" ht="14.4" x14ac:dyDescent="0.3">
      <c r="B50" s="166" t="str">
        <v>12-SPWHI-07005942</v>
      </c>
      <c r="C50" s="160" t="str">
        <v>TEG</v>
      </c>
      <c r="D50" s="160" t="str">
        <v>Single Malt Scotch</v>
      </c>
      <c r="E50" s="160" t="str">
        <v>The Glenrothes</v>
      </c>
      <c r="F50" s="160" t="str">
        <v>TGR</v>
      </c>
      <c r="G50" s="160" t="str">
        <v>The Glenrothes Makers Cut</v>
      </c>
      <c r="H50" s="160" t="str">
        <v>700ml</v>
      </c>
      <c r="I50" s="160">
        <v>6</v>
      </c>
      <c r="J50" s="167">
        <f>'01'!N50</f>
        <v>0</v>
      </c>
      <c r="K50" s="167">
        <f>'02'!N50</f>
        <v>0</v>
      </c>
      <c r="L50" s="167">
        <f>'03'!N50</f>
        <v>0</v>
      </c>
      <c r="M50" s="167">
        <f>'04'!N50</f>
        <v>0</v>
      </c>
      <c r="N50" s="167">
        <f>'05'!N50</f>
        <v>0</v>
      </c>
      <c r="O50" s="167">
        <f>'06'!N50</f>
        <v>0</v>
      </c>
      <c r="P50" s="167">
        <f>'07'!N50</f>
        <v>0</v>
      </c>
      <c r="Q50" s="167">
        <f>'08'!N50</f>
        <v>0</v>
      </c>
      <c r="R50" s="167">
        <f>'09'!N50</f>
        <v>0</v>
      </c>
      <c r="S50" s="167">
        <f>'10'!N50</f>
        <v>0</v>
      </c>
      <c r="T50" s="167">
        <f>'11'!N50</f>
        <v>0</v>
      </c>
      <c r="U50" s="167">
        <f>'12'!N50</f>
        <v>0</v>
      </c>
      <c r="V50" s="168">
        <f t="shared" si="9"/>
        <v>0</v>
      </c>
      <c r="W50" s="169">
        <f t="shared" si="10"/>
        <v>0</v>
      </c>
      <c r="X50" s="2"/>
      <c r="Y50" s="167">
        <f>'01'!R50</f>
        <v>0</v>
      </c>
      <c r="Z50" s="167">
        <f>'02'!R50</f>
        <v>0</v>
      </c>
      <c r="AA50" s="167">
        <f>'03'!R50</f>
        <v>0</v>
      </c>
      <c r="AB50" s="167">
        <f>'04'!R50</f>
        <v>0</v>
      </c>
      <c r="AC50" s="167">
        <f>'05'!R50</f>
        <v>0</v>
      </c>
      <c r="AD50" s="167">
        <f>'06'!R50</f>
        <v>0</v>
      </c>
      <c r="AE50" s="167">
        <f>'07'!R50</f>
        <v>0</v>
      </c>
      <c r="AF50" s="167">
        <f>'08'!R50</f>
        <v>0</v>
      </c>
      <c r="AG50" s="167">
        <f>'09'!R50</f>
        <v>0</v>
      </c>
      <c r="AH50" s="167">
        <f>'10'!R50</f>
        <v>0</v>
      </c>
      <c r="AI50" s="167">
        <f>'11'!R50</f>
        <v>0</v>
      </c>
      <c r="AJ50" s="167">
        <f>'12'!R50</f>
        <v>0</v>
      </c>
      <c r="AK50" s="127">
        <f t="shared" si="11"/>
        <v>0</v>
      </c>
      <c r="AL50" s="126">
        <f t="shared" si="12"/>
        <v>0</v>
      </c>
      <c r="AM50" s="2"/>
      <c r="AN50" s="167">
        <f>'01'!S50</f>
        <v>0</v>
      </c>
      <c r="AO50" s="167">
        <f>'02'!S50</f>
        <v>0</v>
      </c>
      <c r="AP50" s="167">
        <f>'03'!S50</f>
        <v>0</v>
      </c>
      <c r="AQ50" s="167">
        <f>'04'!S50</f>
        <v>0</v>
      </c>
      <c r="AR50" s="167">
        <f>'05'!S50</f>
        <v>0</v>
      </c>
      <c r="AS50" s="167">
        <f>'06'!S50</f>
        <v>0</v>
      </c>
      <c r="AT50" s="167">
        <f>'07'!S50</f>
        <v>0</v>
      </c>
      <c r="AU50" s="167">
        <f>'08'!S50</f>
        <v>0</v>
      </c>
      <c r="AV50" s="167">
        <f>'09'!S50</f>
        <v>0</v>
      </c>
      <c r="AW50" s="167">
        <f>'10'!S50</f>
        <v>0</v>
      </c>
      <c r="AX50" s="167">
        <f>'11'!S50</f>
        <v>0</v>
      </c>
      <c r="AY50" s="167">
        <f>'12'!S50</f>
        <v>0</v>
      </c>
      <c r="AZ50" s="127">
        <f t="shared" si="13"/>
        <v>0</v>
      </c>
      <c r="BA50" s="126">
        <f t="shared" si="14"/>
        <v>0</v>
      </c>
      <c r="BB50" s="2"/>
      <c r="BC50" s="167">
        <f>'01'!T50</f>
        <v>0</v>
      </c>
      <c r="BD50" s="167">
        <f>'02'!T50</f>
        <v>0</v>
      </c>
      <c r="BE50" s="167">
        <f>'03'!T50</f>
        <v>0</v>
      </c>
      <c r="BF50" s="167">
        <f>'04'!T50</f>
        <v>0</v>
      </c>
      <c r="BG50" s="167">
        <f>'05'!T50</f>
        <v>0</v>
      </c>
      <c r="BH50" s="167">
        <f>'06'!T50</f>
        <v>0</v>
      </c>
      <c r="BI50" s="167">
        <f>'07'!T50</f>
        <v>0</v>
      </c>
      <c r="BJ50" s="167">
        <f>'08'!T50</f>
        <v>0</v>
      </c>
      <c r="BK50" s="167">
        <f>'09'!T50</f>
        <v>0</v>
      </c>
      <c r="BL50" s="167">
        <f>'10'!T50</f>
        <v>0</v>
      </c>
      <c r="BM50" s="167">
        <f>'11'!T50</f>
        <v>0</v>
      </c>
      <c r="BN50" s="167">
        <f>'12'!T50</f>
        <v>0</v>
      </c>
      <c r="BO50" s="125">
        <f t="shared" si="15"/>
        <v>0</v>
      </c>
      <c r="BP50" s="126">
        <f t="shared" si="16"/>
        <v>0</v>
      </c>
    </row>
    <row r="51" spans="2:68" ht="14.4" x14ac:dyDescent="0.3">
      <c r="B51" s="166" t="str">
        <v>12-SPWHI-07000235</v>
      </c>
      <c r="C51" s="160" t="str">
        <v>TEG</v>
      </c>
      <c r="D51" s="160" t="str">
        <v>Single Malt Scotch</v>
      </c>
      <c r="E51" s="160" t="str">
        <v>The Glenrothes</v>
      </c>
      <c r="F51" s="160" t="str">
        <v>TGR</v>
      </c>
      <c r="G51" s="160" t="str">
        <v>The Glenrothes Vintage Reserve</v>
      </c>
      <c r="H51" s="160" t="str">
        <v>700ml</v>
      </c>
      <c r="I51" s="160">
        <v>6</v>
      </c>
      <c r="J51" s="167">
        <f>'01'!N51</f>
        <v>0</v>
      </c>
      <c r="K51" s="167">
        <f>'02'!N51</f>
        <v>0</v>
      </c>
      <c r="L51" s="167">
        <f>'03'!N51</f>
        <v>0</v>
      </c>
      <c r="M51" s="167">
        <f>'04'!N51</f>
        <v>0</v>
      </c>
      <c r="N51" s="167">
        <f>'05'!N51</f>
        <v>0</v>
      </c>
      <c r="O51" s="167">
        <f>'06'!N51</f>
        <v>0</v>
      </c>
      <c r="P51" s="167">
        <f>'07'!N51</f>
        <v>0</v>
      </c>
      <c r="Q51" s="167">
        <f>'08'!N51</f>
        <v>0</v>
      </c>
      <c r="R51" s="167">
        <f>'09'!N51</f>
        <v>0</v>
      </c>
      <c r="S51" s="167">
        <f>'10'!N51</f>
        <v>0</v>
      </c>
      <c r="T51" s="167">
        <f>'11'!N51</f>
        <v>0</v>
      </c>
      <c r="U51" s="167">
        <f>'12'!N51</f>
        <v>0</v>
      </c>
      <c r="V51" s="168">
        <f t="shared" si="9"/>
        <v>0</v>
      </c>
      <c r="W51" s="169">
        <f t="shared" si="10"/>
        <v>0</v>
      </c>
      <c r="X51" s="2"/>
      <c r="Y51" s="167">
        <f>'01'!R51</f>
        <v>0</v>
      </c>
      <c r="Z51" s="167">
        <f>'02'!R51</f>
        <v>0</v>
      </c>
      <c r="AA51" s="167">
        <f>'03'!R51</f>
        <v>0</v>
      </c>
      <c r="AB51" s="167">
        <f>'04'!R51</f>
        <v>0</v>
      </c>
      <c r="AC51" s="167">
        <f>'05'!R51</f>
        <v>0</v>
      </c>
      <c r="AD51" s="167">
        <f>'06'!R51</f>
        <v>0</v>
      </c>
      <c r="AE51" s="167">
        <f>'07'!R51</f>
        <v>0</v>
      </c>
      <c r="AF51" s="167">
        <f>'08'!R51</f>
        <v>0</v>
      </c>
      <c r="AG51" s="167">
        <f>'09'!R51</f>
        <v>0</v>
      </c>
      <c r="AH51" s="167">
        <f>'10'!R51</f>
        <v>0</v>
      </c>
      <c r="AI51" s="167">
        <f>'11'!R51</f>
        <v>0</v>
      </c>
      <c r="AJ51" s="167">
        <f>'12'!R51</f>
        <v>0</v>
      </c>
      <c r="AK51" s="127">
        <f t="shared" si="11"/>
        <v>0</v>
      </c>
      <c r="AL51" s="126">
        <f t="shared" si="12"/>
        <v>0</v>
      </c>
      <c r="AM51" s="2"/>
      <c r="AN51" s="167">
        <f>'01'!S51</f>
        <v>0</v>
      </c>
      <c r="AO51" s="167">
        <f>'02'!S51</f>
        <v>0</v>
      </c>
      <c r="AP51" s="167">
        <f>'03'!S51</f>
        <v>0</v>
      </c>
      <c r="AQ51" s="167">
        <f>'04'!S51</f>
        <v>0</v>
      </c>
      <c r="AR51" s="167">
        <f>'05'!S51</f>
        <v>0</v>
      </c>
      <c r="AS51" s="167">
        <f>'06'!S51</f>
        <v>0</v>
      </c>
      <c r="AT51" s="167">
        <f>'07'!S51</f>
        <v>0</v>
      </c>
      <c r="AU51" s="167">
        <f>'08'!S51</f>
        <v>0</v>
      </c>
      <c r="AV51" s="167">
        <f>'09'!S51</f>
        <v>0</v>
      </c>
      <c r="AW51" s="167">
        <f>'10'!S51</f>
        <v>0</v>
      </c>
      <c r="AX51" s="167">
        <f>'11'!S51</f>
        <v>0</v>
      </c>
      <c r="AY51" s="167">
        <f>'12'!S51</f>
        <v>0</v>
      </c>
      <c r="AZ51" s="127">
        <f t="shared" si="13"/>
        <v>0</v>
      </c>
      <c r="BA51" s="126">
        <f t="shared" si="14"/>
        <v>0</v>
      </c>
      <c r="BB51" s="2"/>
      <c r="BC51" s="167">
        <f>'01'!T51</f>
        <v>0</v>
      </c>
      <c r="BD51" s="167">
        <f>'02'!T51</f>
        <v>0</v>
      </c>
      <c r="BE51" s="167">
        <f>'03'!T51</f>
        <v>0</v>
      </c>
      <c r="BF51" s="167">
        <f>'04'!T51</f>
        <v>0</v>
      </c>
      <c r="BG51" s="167">
        <f>'05'!T51</f>
        <v>0</v>
      </c>
      <c r="BH51" s="167">
        <f>'06'!T51</f>
        <v>0</v>
      </c>
      <c r="BI51" s="167">
        <f>'07'!T51</f>
        <v>0</v>
      </c>
      <c r="BJ51" s="167">
        <f>'08'!T51</f>
        <v>0</v>
      </c>
      <c r="BK51" s="167">
        <f>'09'!T51</f>
        <v>0</v>
      </c>
      <c r="BL51" s="167">
        <f>'10'!T51</f>
        <v>0</v>
      </c>
      <c r="BM51" s="167">
        <f>'11'!T51</f>
        <v>0</v>
      </c>
      <c r="BN51" s="167">
        <f>'12'!T51</f>
        <v>0</v>
      </c>
      <c r="BO51" s="125">
        <f t="shared" si="15"/>
        <v>0</v>
      </c>
      <c r="BP51" s="126">
        <f t="shared" si="16"/>
        <v>0</v>
      </c>
    </row>
    <row r="52" spans="2:68" ht="14.4" x14ac:dyDescent="0.3">
      <c r="B52" s="166" t="str">
        <v>28-SPWHI-07000329</v>
      </c>
      <c r="C52" s="160" t="str">
        <v>RC</v>
      </c>
      <c r="D52" s="160" t="str">
        <v>Single Malt Scotch</v>
      </c>
      <c r="E52" s="160" t="str">
        <v>Bruichladdich</v>
      </c>
      <c r="F52" s="160" t="str">
        <v>BLD</v>
      </c>
      <c r="G52" s="160" t="str">
        <v>Bruichladdich Classic Laddie</v>
      </c>
      <c r="H52" s="160" t="str">
        <v>700ml</v>
      </c>
      <c r="I52" s="160">
        <v>6</v>
      </c>
      <c r="J52" s="167">
        <f>'01'!N52</f>
        <v>0</v>
      </c>
      <c r="K52" s="167">
        <f>'02'!N52</f>
        <v>0</v>
      </c>
      <c r="L52" s="167">
        <f>'03'!N52</f>
        <v>0</v>
      </c>
      <c r="M52" s="167">
        <f>'04'!N52</f>
        <v>0</v>
      </c>
      <c r="N52" s="167">
        <f>'05'!N52</f>
        <v>0</v>
      </c>
      <c r="O52" s="167">
        <f>'06'!N52</f>
        <v>0</v>
      </c>
      <c r="P52" s="167">
        <f>'07'!N52</f>
        <v>0</v>
      </c>
      <c r="Q52" s="167">
        <f>'08'!N52</f>
        <v>0</v>
      </c>
      <c r="R52" s="167">
        <f>'09'!N52</f>
        <v>0</v>
      </c>
      <c r="S52" s="167">
        <f>'10'!N52</f>
        <v>0</v>
      </c>
      <c r="T52" s="167">
        <f>'11'!N52</f>
        <v>0</v>
      </c>
      <c r="U52" s="167">
        <f>'12'!N52</f>
        <v>0</v>
      </c>
      <c r="V52" s="168">
        <f t="shared" si="9"/>
        <v>0</v>
      </c>
      <c r="W52" s="169">
        <f t="shared" si="10"/>
        <v>0</v>
      </c>
      <c r="X52" s="2"/>
      <c r="Y52" s="167">
        <f>'01'!R52</f>
        <v>0</v>
      </c>
      <c r="Z52" s="167">
        <f>'02'!R52</f>
        <v>0</v>
      </c>
      <c r="AA52" s="167">
        <f>'03'!R52</f>
        <v>0</v>
      </c>
      <c r="AB52" s="167">
        <f>'04'!R52</f>
        <v>0</v>
      </c>
      <c r="AC52" s="167">
        <f>'05'!R52</f>
        <v>0</v>
      </c>
      <c r="AD52" s="167">
        <f>'06'!R52</f>
        <v>0</v>
      </c>
      <c r="AE52" s="167">
        <f>'07'!R52</f>
        <v>0</v>
      </c>
      <c r="AF52" s="167">
        <f>'08'!R52</f>
        <v>0</v>
      </c>
      <c r="AG52" s="167">
        <f>'09'!R52</f>
        <v>0</v>
      </c>
      <c r="AH52" s="167">
        <f>'10'!R52</f>
        <v>0</v>
      </c>
      <c r="AI52" s="167">
        <f>'11'!R52</f>
        <v>0</v>
      </c>
      <c r="AJ52" s="167">
        <f>'12'!R52</f>
        <v>0</v>
      </c>
      <c r="AK52" s="127">
        <f t="shared" si="11"/>
        <v>0</v>
      </c>
      <c r="AL52" s="126">
        <f t="shared" si="12"/>
        <v>0</v>
      </c>
      <c r="AM52" s="2"/>
      <c r="AN52" s="167">
        <f>'01'!S52</f>
        <v>0</v>
      </c>
      <c r="AO52" s="167">
        <f>'02'!S52</f>
        <v>0</v>
      </c>
      <c r="AP52" s="167">
        <f>'03'!S52</f>
        <v>0</v>
      </c>
      <c r="AQ52" s="167">
        <f>'04'!S52</f>
        <v>0</v>
      </c>
      <c r="AR52" s="167">
        <f>'05'!S52</f>
        <v>0</v>
      </c>
      <c r="AS52" s="167">
        <f>'06'!S52</f>
        <v>0</v>
      </c>
      <c r="AT52" s="167">
        <f>'07'!S52</f>
        <v>0</v>
      </c>
      <c r="AU52" s="167">
        <f>'08'!S52</f>
        <v>0</v>
      </c>
      <c r="AV52" s="167">
        <f>'09'!S52</f>
        <v>0</v>
      </c>
      <c r="AW52" s="167">
        <f>'10'!S52</f>
        <v>0</v>
      </c>
      <c r="AX52" s="167">
        <f>'11'!S52</f>
        <v>0</v>
      </c>
      <c r="AY52" s="167">
        <f>'12'!S52</f>
        <v>0</v>
      </c>
      <c r="AZ52" s="127">
        <f t="shared" si="13"/>
        <v>0</v>
      </c>
      <c r="BA52" s="126">
        <f t="shared" si="14"/>
        <v>0</v>
      </c>
      <c r="BB52" s="2"/>
      <c r="BC52" s="167">
        <f>'01'!T52</f>
        <v>0</v>
      </c>
      <c r="BD52" s="167">
        <f>'02'!T52</f>
        <v>0</v>
      </c>
      <c r="BE52" s="167">
        <f>'03'!T52</f>
        <v>0</v>
      </c>
      <c r="BF52" s="167">
        <f>'04'!T52</f>
        <v>0</v>
      </c>
      <c r="BG52" s="167">
        <f>'05'!T52</f>
        <v>0</v>
      </c>
      <c r="BH52" s="167">
        <f>'06'!T52</f>
        <v>0</v>
      </c>
      <c r="BI52" s="167">
        <f>'07'!T52</f>
        <v>0</v>
      </c>
      <c r="BJ52" s="167">
        <f>'08'!T52</f>
        <v>0</v>
      </c>
      <c r="BK52" s="167">
        <f>'09'!T52</f>
        <v>0</v>
      </c>
      <c r="BL52" s="167">
        <f>'10'!T52</f>
        <v>0</v>
      </c>
      <c r="BM52" s="167">
        <f>'11'!T52</f>
        <v>0</v>
      </c>
      <c r="BN52" s="167">
        <f>'12'!T52</f>
        <v>0</v>
      </c>
      <c r="BO52" s="125">
        <f t="shared" si="15"/>
        <v>0</v>
      </c>
      <c r="BP52" s="126">
        <f t="shared" si="16"/>
        <v>0</v>
      </c>
    </row>
    <row r="53" spans="2:68" ht="14.4" x14ac:dyDescent="0.3">
      <c r="B53" s="166" t="str">
        <v>28-SPWHI-07009957</v>
      </c>
      <c r="C53" s="160" t="str">
        <v>RC</v>
      </c>
      <c r="D53" s="160" t="str">
        <v>Single Malt Scotch</v>
      </c>
      <c r="E53" s="160" t="str">
        <v>Bruichladdich</v>
      </c>
      <c r="F53" s="160" t="str">
        <v>BLD</v>
      </c>
      <c r="G53" s="160" t="str">
        <v>Bruichladdich Port Charlotte 10YO</v>
      </c>
      <c r="H53" s="160" t="str">
        <v>700ml</v>
      </c>
      <c r="I53" s="160">
        <v>6</v>
      </c>
      <c r="J53" s="167">
        <f>'01'!N53</f>
        <v>0</v>
      </c>
      <c r="K53" s="167">
        <f>'02'!N53</f>
        <v>0</v>
      </c>
      <c r="L53" s="167">
        <f>'03'!N53</f>
        <v>0</v>
      </c>
      <c r="M53" s="167">
        <f>'04'!N53</f>
        <v>0</v>
      </c>
      <c r="N53" s="167">
        <f>'05'!N53</f>
        <v>0</v>
      </c>
      <c r="O53" s="167">
        <f>'06'!N53</f>
        <v>0</v>
      </c>
      <c r="P53" s="167">
        <f>'07'!N53</f>
        <v>0</v>
      </c>
      <c r="Q53" s="167">
        <f>'08'!N53</f>
        <v>0</v>
      </c>
      <c r="R53" s="167">
        <f>'09'!N53</f>
        <v>0</v>
      </c>
      <c r="S53" s="167">
        <f>'10'!N53</f>
        <v>0</v>
      </c>
      <c r="T53" s="167">
        <f>'11'!N53</f>
        <v>0</v>
      </c>
      <c r="U53" s="167">
        <f>'12'!N53</f>
        <v>0</v>
      </c>
      <c r="V53" s="168">
        <f t="shared" si="9"/>
        <v>0</v>
      </c>
      <c r="W53" s="169">
        <f t="shared" si="10"/>
        <v>0</v>
      </c>
      <c r="X53" s="2"/>
      <c r="Y53" s="167">
        <f>'01'!R53</f>
        <v>0</v>
      </c>
      <c r="Z53" s="167">
        <f>'02'!R53</f>
        <v>0</v>
      </c>
      <c r="AA53" s="167">
        <f>'03'!R53</f>
        <v>0</v>
      </c>
      <c r="AB53" s="167">
        <f>'04'!R53</f>
        <v>0</v>
      </c>
      <c r="AC53" s="167">
        <f>'05'!R53</f>
        <v>0</v>
      </c>
      <c r="AD53" s="167">
        <f>'06'!R53</f>
        <v>0</v>
      </c>
      <c r="AE53" s="167">
        <f>'07'!R53</f>
        <v>0</v>
      </c>
      <c r="AF53" s="167">
        <f>'08'!R53</f>
        <v>0</v>
      </c>
      <c r="AG53" s="167">
        <f>'09'!R53</f>
        <v>0</v>
      </c>
      <c r="AH53" s="167">
        <f>'10'!R53</f>
        <v>0</v>
      </c>
      <c r="AI53" s="167">
        <f>'11'!R53</f>
        <v>0</v>
      </c>
      <c r="AJ53" s="167">
        <f>'12'!R53</f>
        <v>0</v>
      </c>
      <c r="AK53" s="127">
        <f t="shared" si="11"/>
        <v>0</v>
      </c>
      <c r="AL53" s="126">
        <f t="shared" si="12"/>
        <v>0</v>
      </c>
      <c r="AM53" s="2"/>
      <c r="AN53" s="167">
        <f>'01'!S53</f>
        <v>0</v>
      </c>
      <c r="AO53" s="167">
        <f>'02'!S53</f>
        <v>0</v>
      </c>
      <c r="AP53" s="167">
        <f>'03'!S53</f>
        <v>0</v>
      </c>
      <c r="AQ53" s="167">
        <f>'04'!S53</f>
        <v>0</v>
      </c>
      <c r="AR53" s="167">
        <f>'05'!S53</f>
        <v>0</v>
      </c>
      <c r="AS53" s="167">
        <f>'06'!S53</f>
        <v>0</v>
      </c>
      <c r="AT53" s="167">
        <f>'07'!S53</f>
        <v>0</v>
      </c>
      <c r="AU53" s="167">
        <f>'08'!S53</f>
        <v>0</v>
      </c>
      <c r="AV53" s="167">
        <f>'09'!S53</f>
        <v>0</v>
      </c>
      <c r="AW53" s="167">
        <f>'10'!S53</f>
        <v>0</v>
      </c>
      <c r="AX53" s="167">
        <f>'11'!S53</f>
        <v>0</v>
      </c>
      <c r="AY53" s="167">
        <f>'12'!S53</f>
        <v>0</v>
      </c>
      <c r="AZ53" s="127">
        <f t="shared" si="13"/>
        <v>0</v>
      </c>
      <c r="BA53" s="126">
        <f t="shared" si="14"/>
        <v>0</v>
      </c>
      <c r="BB53" s="2"/>
      <c r="BC53" s="167">
        <f>'01'!T53</f>
        <v>0</v>
      </c>
      <c r="BD53" s="167">
        <f>'02'!T53</f>
        <v>0</v>
      </c>
      <c r="BE53" s="167">
        <f>'03'!T53</f>
        <v>0</v>
      </c>
      <c r="BF53" s="167">
        <f>'04'!T53</f>
        <v>0</v>
      </c>
      <c r="BG53" s="167">
        <f>'05'!T53</f>
        <v>0</v>
      </c>
      <c r="BH53" s="167">
        <f>'06'!T53</f>
        <v>0</v>
      </c>
      <c r="BI53" s="167">
        <f>'07'!T53</f>
        <v>0</v>
      </c>
      <c r="BJ53" s="167">
        <f>'08'!T53</f>
        <v>0</v>
      </c>
      <c r="BK53" s="167">
        <f>'09'!T53</f>
        <v>0</v>
      </c>
      <c r="BL53" s="167">
        <f>'10'!T53</f>
        <v>0</v>
      </c>
      <c r="BM53" s="167">
        <f>'11'!T53</f>
        <v>0</v>
      </c>
      <c r="BN53" s="167">
        <f>'12'!T53</f>
        <v>0</v>
      </c>
      <c r="BO53" s="125">
        <f t="shared" si="15"/>
        <v>0</v>
      </c>
      <c r="BP53" s="126">
        <f t="shared" si="16"/>
        <v>0</v>
      </c>
    </row>
    <row r="54" spans="2:68" ht="14.4" x14ac:dyDescent="0.3">
      <c r="B54" s="166" t="str">
        <v>28-SPWHI-07008041</v>
      </c>
      <c r="C54" s="160" t="str">
        <v>RC</v>
      </c>
      <c r="D54" s="160" t="str">
        <v>Single Malt Scotch</v>
      </c>
      <c r="E54" s="160" t="str">
        <v>Bruichladdich</v>
      </c>
      <c r="F54" s="160" t="str">
        <v>BLD</v>
      </c>
      <c r="G54" s="160" t="str">
        <v>Bruichladdich 18 YO</v>
      </c>
      <c r="H54" s="160" t="str">
        <v>700ml</v>
      </c>
      <c r="I54" s="160">
        <v>6</v>
      </c>
      <c r="J54" s="167">
        <f>'01'!N54</f>
        <v>0</v>
      </c>
      <c r="K54" s="167">
        <f>'02'!N54</f>
        <v>0</v>
      </c>
      <c r="L54" s="167">
        <f>'03'!N54</f>
        <v>0</v>
      </c>
      <c r="M54" s="167">
        <f>'04'!N54</f>
        <v>0</v>
      </c>
      <c r="N54" s="167">
        <f>'05'!N54</f>
        <v>0</v>
      </c>
      <c r="O54" s="167">
        <f>'06'!N54</f>
        <v>0</v>
      </c>
      <c r="P54" s="167">
        <f>'07'!N54</f>
        <v>0</v>
      </c>
      <c r="Q54" s="167">
        <f>'08'!N54</f>
        <v>0</v>
      </c>
      <c r="R54" s="167">
        <f>'09'!N54</f>
        <v>0</v>
      </c>
      <c r="S54" s="167">
        <f>'10'!N54</f>
        <v>0</v>
      </c>
      <c r="T54" s="167">
        <f>'11'!N54</f>
        <v>0</v>
      </c>
      <c r="U54" s="167">
        <f>'12'!N54</f>
        <v>0</v>
      </c>
      <c r="V54" s="168">
        <f t="shared" si="9"/>
        <v>0</v>
      </c>
      <c r="W54" s="169">
        <f t="shared" si="10"/>
        <v>0</v>
      </c>
      <c r="X54" s="2"/>
      <c r="Y54" s="167">
        <f>'01'!R54</f>
        <v>0</v>
      </c>
      <c r="Z54" s="167">
        <f>'02'!R54</f>
        <v>0</v>
      </c>
      <c r="AA54" s="167">
        <f>'03'!R54</f>
        <v>0</v>
      </c>
      <c r="AB54" s="167">
        <f>'04'!R54</f>
        <v>0</v>
      </c>
      <c r="AC54" s="167">
        <f>'05'!R54</f>
        <v>0</v>
      </c>
      <c r="AD54" s="167">
        <f>'06'!R54</f>
        <v>0</v>
      </c>
      <c r="AE54" s="167">
        <f>'07'!R54</f>
        <v>0</v>
      </c>
      <c r="AF54" s="167">
        <f>'08'!R54</f>
        <v>0</v>
      </c>
      <c r="AG54" s="167">
        <f>'09'!R54</f>
        <v>0</v>
      </c>
      <c r="AH54" s="167">
        <f>'10'!R54</f>
        <v>0</v>
      </c>
      <c r="AI54" s="167">
        <f>'11'!R54</f>
        <v>0</v>
      </c>
      <c r="AJ54" s="167">
        <f>'12'!R54</f>
        <v>0</v>
      </c>
      <c r="AK54" s="127">
        <f t="shared" si="11"/>
        <v>0</v>
      </c>
      <c r="AL54" s="126">
        <f t="shared" si="12"/>
        <v>0</v>
      </c>
      <c r="AM54" s="2"/>
      <c r="AN54" s="167">
        <f>'01'!S54</f>
        <v>0</v>
      </c>
      <c r="AO54" s="167">
        <f>'02'!S54</f>
        <v>0</v>
      </c>
      <c r="AP54" s="167">
        <f>'03'!S54</f>
        <v>0</v>
      </c>
      <c r="AQ54" s="167">
        <f>'04'!S54</f>
        <v>0</v>
      </c>
      <c r="AR54" s="167">
        <f>'05'!S54</f>
        <v>0</v>
      </c>
      <c r="AS54" s="167">
        <f>'06'!S54</f>
        <v>0</v>
      </c>
      <c r="AT54" s="167">
        <f>'07'!S54</f>
        <v>0</v>
      </c>
      <c r="AU54" s="167">
        <f>'08'!S54</f>
        <v>0</v>
      </c>
      <c r="AV54" s="167">
        <f>'09'!S54</f>
        <v>0</v>
      </c>
      <c r="AW54" s="167">
        <f>'10'!S54</f>
        <v>0</v>
      </c>
      <c r="AX54" s="167">
        <f>'11'!S54</f>
        <v>0</v>
      </c>
      <c r="AY54" s="167">
        <f>'12'!S54</f>
        <v>0</v>
      </c>
      <c r="AZ54" s="127">
        <f t="shared" si="13"/>
        <v>0</v>
      </c>
      <c r="BA54" s="126">
        <f t="shared" si="14"/>
        <v>0</v>
      </c>
      <c r="BB54" s="2"/>
      <c r="BC54" s="167">
        <f>'01'!T54</f>
        <v>0</v>
      </c>
      <c r="BD54" s="167">
        <f>'02'!T54</f>
        <v>0</v>
      </c>
      <c r="BE54" s="167">
        <f>'03'!T54</f>
        <v>0</v>
      </c>
      <c r="BF54" s="167">
        <f>'04'!T54</f>
        <v>0</v>
      </c>
      <c r="BG54" s="167">
        <f>'05'!T54</f>
        <v>0</v>
      </c>
      <c r="BH54" s="167">
        <f>'06'!T54</f>
        <v>0</v>
      </c>
      <c r="BI54" s="167">
        <f>'07'!T54</f>
        <v>0</v>
      </c>
      <c r="BJ54" s="167">
        <f>'08'!T54</f>
        <v>0</v>
      </c>
      <c r="BK54" s="167">
        <f>'09'!T54</f>
        <v>0</v>
      </c>
      <c r="BL54" s="167">
        <f>'10'!T54</f>
        <v>0</v>
      </c>
      <c r="BM54" s="167">
        <f>'11'!T54</f>
        <v>0</v>
      </c>
      <c r="BN54" s="167">
        <f>'12'!T54</f>
        <v>0</v>
      </c>
      <c r="BO54" s="125">
        <f t="shared" si="15"/>
        <v>0</v>
      </c>
      <c r="BP54" s="126">
        <f t="shared" si="16"/>
        <v>0</v>
      </c>
    </row>
    <row r="55" spans="2:68" ht="14.4" x14ac:dyDescent="0.3">
      <c r="B55" s="166" t="str">
        <v>28-SPWHI-07008102</v>
      </c>
      <c r="C55" s="160" t="str">
        <v>RC</v>
      </c>
      <c r="D55" s="160" t="str">
        <v>Single Malt Scotch</v>
      </c>
      <c r="E55" s="160" t="str">
        <v>Bruichladdich</v>
      </c>
      <c r="F55" s="160" t="str">
        <v>BLD</v>
      </c>
      <c r="G55" s="160" t="str">
        <v>Bruichladdich 30 YO</v>
      </c>
      <c r="H55" s="160" t="str">
        <v>700ml</v>
      </c>
      <c r="I55" s="160">
        <v>6</v>
      </c>
      <c r="J55" s="167">
        <f>'01'!N55</f>
        <v>0</v>
      </c>
      <c r="K55" s="167">
        <f>'02'!N55</f>
        <v>0</v>
      </c>
      <c r="L55" s="167">
        <f>'03'!N55</f>
        <v>0</v>
      </c>
      <c r="M55" s="167">
        <f>'04'!N55</f>
        <v>0</v>
      </c>
      <c r="N55" s="167">
        <f>'05'!N55</f>
        <v>0</v>
      </c>
      <c r="O55" s="167">
        <f>'06'!N55</f>
        <v>0</v>
      </c>
      <c r="P55" s="167">
        <f>'07'!N55</f>
        <v>0</v>
      </c>
      <c r="Q55" s="167">
        <f>'08'!N55</f>
        <v>0</v>
      </c>
      <c r="R55" s="167">
        <f>'09'!N55</f>
        <v>0</v>
      </c>
      <c r="S55" s="167">
        <f>'10'!N55</f>
        <v>0</v>
      </c>
      <c r="T55" s="167">
        <f>'11'!N55</f>
        <v>0</v>
      </c>
      <c r="U55" s="167">
        <f>'12'!N55</f>
        <v>0</v>
      </c>
      <c r="V55" s="168">
        <f t="shared" si="9"/>
        <v>0</v>
      </c>
      <c r="W55" s="169">
        <f t="shared" si="10"/>
        <v>0</v>
      </c>
      <c r="X55" s="2"/>
      <c r="Y55" s="167">
        <f>'01'!R55</f>
        <v>0</v>
      </c>
      <c r="Z55" s="167">
        <f>'02'!R55</f>
        <v>0</v>
      </c>
      <c r="AA55" s="167">
        <f>'03'!R55</f>
        <v>0</v>
      </c>
      <c r="AB55" s="167">
        <f>'04'!R55</f>
        <v>0</v>
      </c>
      <c r="AC55" s="167">
        <f>'05'!R55</f>
        <v>0</v>
      </c>
      <c r="AD55" s="167">
        <f>'06'!R55</f>
        <v>0</v>
      </c>
      <c r="AE55" s="167">
        <f>'07'!R55</f>
        <v>0</v>
      </c>
      <c r="AF55" s="167">
        <f>'08'!R55</f>
        <v>0</v>
      </c>
      <c r="AG55" s="167">
        <f>'09'!R55</f>
        <v>0</v>
      </c>
      <c r="AH55" s="167">
        <f>'10'!R55</f>
        <v>0</v>
      </c>
      <c r="AI55" s="167">
        <f>'11'!R55</f>
        <v>0</v>
      </c>
      <c r="AJ55" s="167">
        <f>'12'!R55</f>
        <v>0</v>
      </c>
      <c r="AK55" s="127">
        <f t="shared" si="11"/>
        <v>0</v>
      </c>
      <c r="AL55" s="126">
        <f t="shared" si="12"/>
        <v>0</v>
      </c>
      <c r="AM55" s="2"/>
      <c r="AN55" s="167">
        <f>'01'!S55</f>
        <v>0</v>
      </c>
      <c r="AO55" s="167">
        <f>'02'!S55</f>
        <v>0</v>
      </c>
      <c r="AP55" s="167">
        <f>'03'!S55</f>
        <v>0</v>
      </c>
      <c r="AQ55" s="167">
        <f>'04'!S55</f>
        <v>0</v>
      </c>
      <c r="AR55" s="167">
        <f>'05'!S55</f>
        <v>0</v>
      </c>
      <c r="AS55" s="167">
        <f>'06'!S55</f>
        <v>0</v>
      </c>
      <c r="AT55" s="167">
        <f>'07'!S55</f>
        <v>0</v>
      </c>
      <c r="AU55" s="167">
        <f>'08'!S55</f>
        <v>0</v>
      </c>
      <c r="AV55" s="167">
        <f>'09'!S55</f>
        <v>0</v>
      </c>
      <c r="AW55" s="167">
        <f>'10'!S55</f>
        <v>0</v>
      </c>
      <c r="AX55" s="167">
        <f>'11'!S55</f>
        <v>0</v>
      </c>
      <c r="AY55" s="167">
        <f>'12'!S55</f>
        <v>0</v>
      </c>
      <c r="AZ55" s="127">
        <f t="shared" si="13"/>
        <v>0</v>
      </c>
      <c r="BA55" s="126">
        <f t="shared" si="14"/>
        <v>0</v>
      </c>
      <c r="BB55" s="2"/>
      <c r="BC55" s="167">
        <f>'01'!T55</f>
        <v>0</v>
      </c>
      <c r="BD55" s="167">
        <f>'02'!T55</f>
        <v>0</v>
      </c>
      <c r="BE55" s="167">
        <f>'03'!T55</f>
        <v>0</v>
      </c>
      <c r="BF55" s="167">
        <f>'04'!T55</f>
        <v>0</v>
      </c>
      <c r="BG55" s="167">
        <f>'05'!T55</f>
        <v>0</v>
      </c>
      <c r="BH55" s="167">
        <f>'06'!T55</f>
        <v>0</v>
      </c>
      <c r="BI55" s="167">
        <f>'07'!T55</f>
        <v>0</v>
      </c>
      <c r="BJ55" s="167">
        <f>'08'!T55</f>
        <v>0</v>
      </c>
      <c r="BK55" s="167">
        <f>'09'!T55</f>
        <v>0</v>
      </c>
      <c r="BL55" s="167">
        <f>'10'!T55</f>
        <v>0</v>
      </c>
      <c r="BM55" s="167">
        <f>'11'!T55</f>
        <v>0</v>
      </c>
      <c r="BN55" s="167">
        <f>'12'!T55</f>
        <v>0</v>
      </c>
      <c r="BO55" s="125">
        <f t="shared" si="15"/>
        <v>0</v>
      </c>
      <c r="BP55" s="126">
        <f t="shared" si="16"/>
        <v>0</v>
      </c>
    </row>
    <row r="56" spans="2:68" ht="14.4" x14ac:dyDescent="0.3">
      <c r="B56" s="166" t="str">
        <v>28-SPWHI-07002230</v>
      </c>
      <c r="C56" s="160" t="str">
        <v>RC</v>
      </c>
      <c r="D56" s="160" t="str">
        <v>Single Malt Scotch</v>
      </c>
      <c r="E56" s="160" t="str">
        <v>Bruichladdich</v>
      </c>
      <c r="F56" s="160" t="str">
        <v>BLD</v>
      </c>
      <c r="G56" s="160" t="str">
        <v>Bruichladdich Octomore 10.1</v>
      </c>
      <c r="H56" s="160" t="str">
        <v>700ml</v>
      </c>
      <c r="I56" s="160">
        <v>6</v>
      </c>
      <c r="J56" s="167">
        <f>'01'!N56</f>
        <v>0</v>
      </c>
      <c r="K56" s="167">
        <f>'02'!N56</f>
        <v>0</v>
      </c>
      <c r="L56" s="167">
        <f>'03'!N56</f>
        <v>0</v>
      </c>
      <c r="M56" s="167">
        <f>'04'!N56</f>
        <v>0</v>
      </c>
      <c r="N56" s="167">
        <f>'05'!N56</f>
        <v>0</v>
      </c>
      <c r="O56" s="167">
        <f>'06'!N56</f>
        <v>0</v>
      </c>
      <c r="P56" s="167">
        <f>'07'!N56</f>
        <v>0</v>
      </c>
      <c r="Q56" s="167">
        <f>'08'!N56</f>
        <v>0</v>
      </c>
      <c r="R56" s="167">
        <f>'09'!N56</f>
        <v>0</v>
      </c>
      <c r="S56" s="167">
        <f>'10'!N56</f>
        <v>0</v>
      </c>
      <c r="T56" s="167">
        <f>'11'!N56</f>
        <v>0</v>
      </c>
      <c r="U56" s="167">
        <f>'12'!N56</f>
        <v>0</v>
      </c>
      <c r="V56" s="168">
        <f t="shared" si="9"/>
        <v>0</v>
      </c>
      <c r="W56" s="169">
        <f t="shared" si="10"/>
        <v>0</v>
      </c>
      <c r="X56" s="2"/>
      <c r="Y56" s="167">
        <f>'01'!R56</f>
        <v>0</v>
      </c>
      <c r="Z56" s="167">
        <f>'02'!R56</f>
        <v>0</v>
      </c>
      <c r="AA56" s="167">
        <f>'03'!R56</f>
        <v>0</v>
      </c>
      <c r="AB56" s="167">
        <f>'04'!R56</f>
        <v>0</v>
      </c>
      <c r="AC56" s="167">
        <f>'05'!R56</f>
        <v>0</v>
      </c>
      <c r="AD56" s="167">
        <f>'06'!R56</f>
        <v>0</v>
      </c>
      <c r="AE56" s="167">
        <f>'07'!R56</f>
        <v>0</v>
      </c>
      <c r="AF56" s="167">
        <f>'08'!R56</f>
        <v>0</v>
      </c>
      <c r="AG56" s="167">
        <f>'09'!R56</f>
        <v>0</v>
      </c>
      <c r="AH56" s="167">
        <f>'10'!R56</f>
        <v>0</v>
      </c>
      <c r="AI56" s="167">
        <f>'11'!R56</f>
        <v>0</v>
      </c>
      <c r="AJ56" s="167">
        <f>'12'!R56</f>
        <v>0</v>
      </c>
      <c r="AK56" s="127">
        <f t="shared" si="11"/>
        <v>0</v>
      </c>
      <c r="AL56" s="126">
        <f t="shared" si="12"/>
        <v>0</v>
      </c>
      <c r="AM56" s="2"/>
      <c r="AN56" s="167">
        <f>'01'!S56</f>
        <v>0</v>
      </c>
      <c r="AO56" s="167">
        <f>'02'!S56</f>
        <v>0</v>
      </c>
      <c r="AP56" s="167">
        <f>'03'!S56</f>
        <v>0</v>
      </c>
      <c r="AQ56" s="167">
        <f>'04'!S56</f>
        <v>0</v>
      </c>
      <c r="AR56" s="167">
        <f>'05'!S56</f>
        <v>0</v>
      </c>
      <c r="AS56" s="167">
        <f>'06'!S56</f>
        <v>0</v>
      </c>
      <c r="AT56" s="167">
        <f>'07'!S56</f>
        <v>0</v>
      </c>
      <c r="AU56" s="167">
        <f>'08'!S56</f>
        <v>0</v>
      </c>
      <c r="AV56" s="167">
        <f>'09'!S56</f>
        <v>0</v>
      </c>
      <c r="AW56" s="167">
        <f>'10'!S56</f>
        <v>0</v>
      </c>
      <c r="AX56" s="167">
        <f>'11'!S56</f>
        <v>0</v>
      </c>
      <c r="AY56" s="167">
        <f>'12'!S56</f>
        <v>0</v>
      </c>
      <c r="AZ56" s="127">
        <f t="shared" si="13"/>
        <v>0</v>
      </c>
      <c r="BA56" s="126">
        <f t="shared" si="14"/>
        <v>0</v>
      </c>
      <c r="BB56" s="2"/>
      <c r="BC56" s="167">
        <f>'01'!T56</f>
        <v>0</v>
      </c>
      <c r="BD56" s="167">
        <f>'02'!T56</f>
        <v>0</v>
      </c>
      <c r="BE56" s="167">
        <f>'03'!T56</f>
        <v>0</v>
      </c>
      <c r="BF56" s="167">
        <f>'04'!T56</f>
        <v>0</v>
      </c>
      <c r="BG56" s="167">
        <f>'05'!T56</f>
        <v>0</v>
      </c>
      <c r="BH56" s="167">
        <f>'06'!T56</f>
        <v>0</v>
      </c>
      <c r="BI56" s="167">
        <f>'07'!T56</f>
        <v>0</v>
      </c>
      <c r="BJ56" s="167">
        <f>'08'!T56</f>
        <v>0</v>
      </c>
      <c r="BK56" s="167">
        <f>'09'!T56</f>
        <v>0</v>
      </c>
      <c r="BL56" s="167">
        <f>'10'!T56</f>
        <v>0</v>
      </c>
      <c r="BM56" s="167">
        <f>'11'!T56</f>
        <v>0</v>
      </c>
      <c r="BN56" s="167">
        <f>'12'!T56</f>
        <v>0</v>
      </c>
      <c r="BO56" s="125">
        <f t="shared" si="15"/>
        <v>0</v>
      </c>
      <c r="BP56" s="126">
        <f t="shared" si="16"/>
        <v>0</v>
      </c>
    </row>
    <row r="57" spans="2:68" ht="14.4" x14ac:dyDescent="0.3">
      <c r="B57" s="166" t="str">
        <v>28-SPWHI-07005392</v>
      </c>
      <c r="C57" s="160" t="str">
        <v>RC</v>
      </c>
      <c r="D57" s="160" t="str">
        <v>Single Malt Scotch</v>
      </c>
      <c r="E57" s="160" t="str">
        <v>Bruichladdich</v>
      </c>
      <c r="F57" s="160" t="str">
        <v>BLD</v>
      </c>
      <c r="G57" s="160" t="str">
        <v>Bruichladdich Octomore 13.1</v>
      </c>
      <c r="H57" s="160" t="str">
        <v>700ml</v>
      </c>
      <c r="I57" s="160">
        <v>6</v>
      </c>
      <c r="J57" s="167">
        <f>'01'!N57</f>
        <v>0</v>
      </c>
      <c r="K57" s="167">
        <f>'02'!N57</f>
        <v>0</v>
      </c>
      <c r="L57" s="167">
        <f>'03'!N57</f>
        <v>0</v>
      </c>
      <c r="M57" s="167">
        <f>'04'!N57</f>
        <v>0</v>
      </c>
      <c r="N57" s="167">
        <f>'05'!N57</f>
        <v>0</v>
      </c>
      <c r="O57" s="167">
        <f>'06'!N57</f>
        <v>0</v>
      </c>
      <c r="P57" s="167">
        <f>'07'!N57</f>
        <v>0</v>
      </c>
      <c r="Q57" s="167">
        <f>'08'!N57</f>
        <v>0</v>
      </c>
      <c r="R57" s="167">
        <f>'09'!N57</f>
        <v>0</v>
      </c>
      <c r="S57" s="167">
        <f>'10'!N57</f>
        <v>0</v>
      </c>
      <c r="T57" s="167">
        <f>'11'!N57</f>
        <v>0</v>
      </c>
      <c r="U57" s="167">
        <f>'12'!N57</f>
        <v>0</v>
      </c>
      <c r="V57" s="168">
        <f t="shared" si="9"/>
        <v>0</v>
      </c>
      <c r="W57" s="169">
        <f t="shared" si="10"/>
        <v>0</v>
      </c>
      <c r="X57" s="2"/>
      <c r="Y57" s="167">
        <f>'01'!R57</f>
        <v>0</v>
      </c>
      <c r="Z57" s="167">
        <f>'02'!R57</f>
        <v>0</v>
      </c>
      <c r="AA57" s="167">
        <f>'03'!R57</f>
        <v>0</v>
      </c>
      <c r="AB57" s="167">
        <f>'04'!R57</f>
        <v>0</v>
      </c>
      <c r="AC57" s="167">
        <f>'05'!R57</f>
        <v>0</v>
      </c>
      <c r="AD57" s="167">
        <f>'06'!R57</f>
        <v>0</v>
      </c>
      <c r="AE57" s="167">
        <f>'07'!R57</f>
        <v>0</v>
      </c>
      <c r="AF57" s="167">
        <f>'08'!R57</f>
        <v>0</v>
      </c>
      <c r="AG57" s="167">
        <f>'09'!R57</f>
        <v>0</v>
      </c>
      <c r="AH57" s="167">
        <f>'10'!R57</f>
        <v>0</v>
      </c>
      <c r="AI57" s="167">
        <f>'11'!R57</f>
        <v>0</v>
      </c>
      <c r="AJ57" s="167">
        <f>'12'!R57</f>
        <v>0</v>
      </c>
      <c r="AK57" s="127">
        <f t="shared" si="11"/>
        <v>0</v>
      </c>
      <c r="AL57" s="126">
        <f t="shared" si="12"/>
        <v>0</v>
      </c>
      <c r="AM57" s="2"/>
      <c r="AN57" s="167">
        <f>'01'!S57</f>
        <v>0</v>
      </c>
      <c r="AO57" s="167">
        <f>'02'!S57</f>
        <v>0</v>
      </c>
      <c r="AP57" s="167">
        <f>'03'!S57</f>
        <v>0</v>
      </c>
      <c r="AQ57" s="167">
        <f>'04'!S57</f>
        <v>0</v>
      </c>
      <c r="AR57" s="167">
        <f>'05'!S57</f>
        <v>0</v>
      </c>
      <c r="AS57" s="167">
        <f>'06'!S57</f>
        <v>0</v>
      </c>
      <c r="AT57" s="167">
        <f>'07'!S57</f>
        <v>0</v>
      </c>
      <c r="AU57" s="167">
        <f>'08'!S57</f>
        <v>0</v>
      </c>
      <c r="AV57" s="167">
        <f>'09'!S57</f>
        <v>0</v>
      </c>
      <c r="AW57" s="167">
        <f>'10'!S57</f>
        <v>0</v>
      </c>
      <c r="AX57" s="167">
        <f>'11'!S57</f>
        <v>0</v>
      </c>
      <c r="AY57" s="167">
        <f>'12'!S57</f>
        <v>0</v>
      </c>
      <c r="AZ57" s="127">
        <f t="shared" si="13"/>
        <v>0</v>
      </c>
      <c r="BA57" s="126">
        <f t="shared" si="14"/>
        <v>0</v>
      </c>
      <c r="BB57" s="2"/>
      <c r="BC57" s="167">
        <f>'01'!T57</f>
        <v>0</v>
      </c>
      <c r="BD57" s="167">
        <f>'02'!T57</f>
        <v>0</v>
      </c>
      <c r="BE57" s="167">
        <f>'03'!T57</f>
        <v>0</v>
      </c>
      <c r="BF57" s="167">
        <f>'04'!T57</f>
        <v>0</v>
      </c>
      <c r="BG57" s="167">
        <f>'05'!T57</f>
        <v>0</v>
      </c>
      <c r="BH57" s="167">
        <f>'06'!T57</f>
        <v>0</v>
      </c>
      <c r="BI57" s="167">
        <f>'07'!T57</f>
        <v>0</v>
      </c>
      <c r="BJ57" s="167">
        <f>'08'!T57</f>
        <v>0</v>
      </c>
      <c r="BK57" s="167">
        <f>'09'!T57</f>
        <v>0</v>
      </c>
      <c r="BL57" s="167">
        <f>'10'!T57</f>
        <v>0</v>
      </c>
      <c r="BM57" s="167">
        <f>'11'!T57</f>
        <v>0</v>
      </c>
      <c r="BN57" s="167">
        <f>'12'!T57</f>
        <v>0</v>
      </c>
      <c r="BO57" s="125">
        <f t="shared" si="15"/>
        <v>0</v>
      </c>
      <c r="BP57" s="126">
        <f t="shared" si="16"/>
        <v>0</v>
      </c>
    </row>
    <row r="58" spans="2:68" ht="14.4" x14ac:dyDescent="0.3">
      <c r="B58" s="166" t="str">
        <v>28-SPWHI-07006474</v>
      </c>
      <c r="C58" s="160" t="str">
        <v>RC</v>
      </c>
      <c r="D58" s="160" t="str">
        <v>Single Malt Scotch</v>
      </c>
      <c r="E58" s="160" t="str">
        <v>Bruichladdich</v>
      </c>
      <c r="F58" s="160" t="str">
        <v>BLD</v>
      </c>
      <c r="G58" s="160" t="str">
        <v>Bruichladdich Octomore 14.1</v>
      </c>
      <c r="H58" s="160" t="str">
        <v>700ml</v>
      </c>
      <c r="I58" s="160">
        <v>6</v>
      </c>
      <c r="J58" s="167">
        <f>'01'!N58</f>
        <v>0</v>
      </c>
      <c r="K58" s="167">
        <f>'02'!N58</f>
        <v>0</v>
      </c>
      <c r="L58" s="167">
        <f>'03'!N58</f>
        <v>0</v>
      </c>
      <c r="M58" s="167">
        <f>'04'!N58</f>
        <v>0</v>
      </c>
      <c r="N58" s="167">
        <f>'05'!N58</f>
        <v>0</v>
      </c>
      <c r="O58" s="167">
        <f>'06'!N58</f>
        <v>0</v>
      </c>
      <c r="P58" s="167">
        <f>'07'!N58</f>
        <v>0</v>
      </c>
      <c r="Q58" s="167">
        <f>'08'!N58</f>
        <v>0</v>
      </c>
      <c r="R58" s="167">
        <f>'09'!N58</f>
        <v>0</v>
      </c>
      <c r="S58" s="167">
        <f>'10'!N58</f>
        <v>0</v>
      </c>
      <c r="T58" s="167">
        <f>'11'!N58</f>
        <v>0</v>
      </c>
      <c r="U58" s="167">
        <f>'12'!N58</f>
        <v>0</v>
      </c>
      <c r="V58" s="168">
        <f t="shared" si="9"/>
        <v>0</v>
      </c>
      <c r="W58" s="169">
        <f t="shared" si="10"/>
        <v>0</v>
      </c>
      <c r="X58" s="2"/>
      <c r="Y58" s="167">
        <f>'01'!R58</f>
        <v>0</v>
      </c>
      <c r="Z58" s="167">
        <f>'02'!R58</f>
        <v>0</v>
      </c>
      <c r="AA58" s="167">
        <f>'03'!R58</f>
        <v>0</v>
      </c>
      <c r="AB58" s="167">
        <f>'04'!R58</f>
        <v>0</v>
      </c>
      <c r="AC58" s="167">
        <f>'05'!R58</f>
        <v>0</v>
      </c>
      <c r="AD58" s="167">
        <f>'06'!R58</f>
        <v>0</v>
      </c>
      <c r="AE58" s="167">
        <f>'07'!R58</f>
        <v>0</v>
      </c>
      <c r="AF58" s="167">
        <f>'08'!R58</f>
        <v>0</v>
      </c>
      <c r="AG58" s="167">
        <f>'09'!R58</f>
        <v>0</v>
      </c>
      <c r="AH58" s="167">
        <f>'10'!R58</f>
        <v>0</v>
      </c>
      <c r="AI58" s="167">
        <f>'11'!R58</f>
        <v>0</v>
      </c>
      <c r="AJ58" s="167">
        <f>'12'!R58</f>
        <v>0</v>
      </c>
      <c r="AK58" s="127">
        <f t="shared" si="11"/>
        <v>0</v>
      </c>
      <c r="AL58" s="126">
        <f t="shared" si="12"/>
        <v>0</v>
      </c>
      <c r="AM58" s="2"/>
      <c r="AN58" s="167">
        <f>'01'!S58</f>
        <v>0</v>
      </c>
      <c r="AO58" s="167">
        <f>'02'!S58</f>
        <v>0</v>
      </c>
      <c r="AP58" s="167">
        <f>'03'!S58</f>
        <v>0</v>
      </c>
      <c r="AQ58" s="167">
        <f>'04'!S58</f>
        <v>0</v>
      </c>
      <c r="AR58" s="167">
        <f>'05'!S58</f>
        <v>0</v>
      </c>
      <c r="AS58" s="167">
        <f>'06'!S58</f>
        <v>0</v>
      </c>
      <c r="AT58" s="167">
        <f>'07'!S58</f>
        <v>0</v>
      </c>
      <c r="AU58" s="167">
        <f>'08'!S58</f>
        <v>0</v>
      </c>
      <c r="AV58" s="167">
        <f>'09'!S58</f>
        <v>0</v>
      </c>
      <c r="AW58" s="167">
        <f>'10'!S58</f>
        <v>0</v>
      </c>
      <c r="AX58" s="167">
        <f>'11'!S58</f>
        <v>0</v>
      </c>
      <c r="AY58" s="167">
        <f>'12'!S58</f>
        <v>0</v>
      </c>
      <c r="AZ58" s="127">
        <f t="shared" si="13"/>
        <v>0</v>
      </c>
      <c r="BA58" s="126">
        <f t="shared" si="14"/>
        <v>0</v>
      </c>
      <c r="BB58" s="2"/>
      <c r="BC58" s="167">
        <f>'01'!T58</f>
        <v>0</v>
      </c>
      <c r="BD58" s="167">
        <f>'02'!T58</f>
        <v>0</v>
      </c>
      <c r="BE58" s="167">
        <f>'03'!T58</f>
        <v>0</v>
      </c>
      <c r="BF58" s="167">
        <f>'04'!T58</f>
        <v>0</v>
      </c>
      <c r="BG58" s="167">
        <f>'05'!T58</f>
        <v>0</v>
      </c>
      <c r="BH58" s="167">
        <f>'06'!T58</f>
        <v>0</v>
      </c>
      <c r="BI58" s="167">
        <f>'07'!T58</f>
        <v>0</v>
      </c>
      <c r="BJ58" s="167">
        <f>'08'!T58</f>
        <v>0</v>
      </c>
      <c r="BK58" s="167">
        <f>'09'!T58</f>
        <v>0</v>
      </c>
      <c r="BL58" s="167">
        <f>'10'!T58</f>
        <v>0</v>
      </c>
      <c r="BM58" s="167">
        <f>'11'!T58</f>
        <v>0</v>
      </c>
      <c r="BN58" s="167">
        <f>'12'!T58</f>
        <v>0</v>
      </c>
      <c r="BO58" s="125">
        <f t="shared" si="15"/>
        <v>0</v>
      </c>
      <c r="BP58" s="126">
        <f t="shared" si="16"/>
        <v>0</v>
      </c>
    </row>
    <row r="59" spans="2:68" ht="14.4" x14ac:dyDescent="0.3">
      <c r="B59" s="166" t="str">
        <v>28-SPWHI-07006511</v>
      </c>
      <c r="C59" s="160" t="str">
        <v>RC</v>
      </c>
      <c r="D59" s="160" t="str">
        <v>Single Malt Scotch</v>
      </c>
      <c r="E59" s="160" t="str">
        <v>Bruichladdich</v>
      </c>
      <c r="F59" s="160" t="str">
        <v>BLD</v>
      </c>
      <c r="G59" s="160" t="str">
        <v>Bruichladdich Octomore 14.2</v>
      </c>
      <c r="H59" s="160" t="str">
        <v>700ml</v>
      </c>
      <c r="I59" s="160">
        <v>6</v>
      </c>
      <c r="J59" s="167">
        <f>'01'!N59</f>
        <v>0</v>
      </c>
      <c r="K59" s="167">
        <f>'02'!N59</f>
        <v>0</v>
      </c>
      <c r="L59" s="167">
        <f>'03'!N59</f>
        <v>0</v>
      </c>
      <c r="M59" s="167">
        <f>'04'!N59</f>
        <v>0</v>
      </c>
      <c r="N59" s="167">
        <f>'05'!N59</f>
        <v>0</v>
      </c>
      <c r="O59" s="167">
        <f>'06'!N59</f>
        <v>0</v>
      </c>
      <c r="P59" s="167">
        <f>'07'!N59</f>
        <v>0</v>
      </c>
      <c r="Q59" s="167">
        <f>'08'!N59</f>
        <v>0</v>
      </c>
      <c r="R59" s="167">
        <f>'09'!N59</f>
        <v>0</v>
      </c>
      <c r="S59" s="167">
        <f>'10'!N59</f>
        <v>0</v>
      </c>
      <c r="T59" s="167">
        <f>'11'!N59</f>
        <v>0</v>
      </c>
      <c r="U59" s="167">
        <f>'12'!N59</f>
        <v>0</v>
      </c>
      <c r="V59" s="168">
        <f t="shared" si="9"/>
        <v>0</v>
      </c>
      <c r="W59" s="169">
        <f t="shared" si="10"/>
        <v>0</v>
      </c>
      <c r="X59" s="2"/>
      <c r="Y59" s="167">
        <f>'01'!R59</f>
        <v>0</v>
      </c>
      <c r="Z59" s="167">
        <f>'02'!R59</f>
        <v>0</v>
      </c>
      <c r="AA59" s="167">
        <f>'03'!R59</f>
        <v>0</v>
      </c>
      <c r="AB59" s="167">
        <f>'04'!R59</f>
        <v>0</v>
      </c>
      <c r="AC59" s="167">
        <f>'05'!R59</f>
        <v>0</v>
      </c>
      <c r="AD59" s="167">
        <f>'06'!R59</f>
        <v>0</v>
      </c>
      <c r="AE59" s="167">
        <f>'07'!R59</f>
        <v>0</v>
      </c>
      <c r="AF59" s="167">
        <f>'08'!R59</f>
        <v>0</v>
      </c>
      <c r="AG59" s="167">
        <f>'09'!R59</f>
        <v>0</v>
      </c>
      <c r="AH59" s="167">
        <f>'10'!R59</f>
        <v>0</v>
      </c>
      <c r="AI59" s="167">
        <f>'11'!R59</f>
        <v>0</v>
      </c>
      <c r="AJ59" s="167">
        <f>'12'!R59</f>
        <v>0</v>
      </c>
      <c r="AK59" s="127">
        <f t="shared" si="11"/>
        <v>0</v>
      </c>
      <c r="AL59" s="126">
        <f t="shared" si="12"/>
        <v>0</v>
      </c>
      <c r="AM59" s="2"/>
      <c r="AN59" s="167">
        <f>'01'!S59</f>
        <v>0</v>
      </c>
      <c r="AO59" s="167">
        <f>'02'!S59</f>
        <v>0</v>
      </c>
      <c r="AP59" s="167">
        <f>'03'!S59</f>
        <v>0</v>
      </c>
      <c r="AQ59" s="167">
        <f>'04'!S59</f>
        <v>0</v>
      </c>
      <c r="AR59" s="167">
        <f>'05'!S59</f>
        <v>0</v>
      </c>
      <c r="AS59" s="167">
        <f>'06'!S59</f>
        <v>0</v>
      </c>
      <c r="AT59" s="167">
        <f>'07'!S59</f>
        <v>0</v>
      </c>
      <c r="AU59" s="167">
        <f>'08'!S59</f>
        <v>0</v>
      </c>
      <c r="AV59" s="167">
        <f>'09'!S59</f>
        <v>0</v>
      </c>
      <c r="AW59" s="167">
        <f>'10'!S59</f>
        <v>0</v>
      </c>
      <c r="AX59" s="167">
        <f>'11'!S59</f>
        <v>0</v>
      </c>
      <c r="AY59" s="167">
        <f>'12'!S59</f>
        <v>0</v>
      </c>
      <c r="AZ59" s="127">
        <f t="shared" si="13"/>
        <v>0</v>
      </c>
      <c r="BA59" s="126">
        <f t="shared" si="14"/>
        <v>0</v>
      </c>
      <c r="BB59" s="2"/>
      <c r="BC59" s="167">
        <f>'01'!T59</f>
        <v>0</v>
      </c>
      <c r="BD59" s="167">
        <f>'02'!T59</f>
        <v>0</v>
      </c>
      <c r="BE59" s="167">
        <f>'03'!T59</f>
        <v>0</v>
      </c>
      <c r="BF59" s="167">
        <f>'04'!T59</f>
        <v>0</v>
      </c>
      <c r="BG59" s="167">
        <f>'05'!T59</f>
        <v>0</v>
      </c>
      <c r="BH59" s="167">
        <f>'06'!T59</f>
        <v>0</v>
      </c>
      <c r="BI59" s="167">
        <f>'07'!T59</f>
        <v>0</v>
      </c>
      <c r="BJ59" s="167">
        <f>'08'!T59</f>
        <v>0</v>
      </c>
      <c r="BK59" s="167">
        <f>'09'!T59</f>
        <v>0</v>
      </c>
      <c r="BL59" s="167">
        <f>'10'!T59</f>
        <v>0</v>
      </c>
      <c r="BM59" s="167">
        <f>'11'!T59</f>
        <v>0</v>
      </c>
      <c r="BN59" s="167">
        <f>'12'!T59</f>
        <v>0</v>
      </c>
      <c r="BO59" s="125">
        <f t="shared" si="15"/>
        <v>0</v>
      </c>
      <c r="BP59" s="126">
        <f t="shared" si="16"/>
        <v>0</v>
      </c>
    </row>
    <row r="60" spans="2:68" ht="14.4" x14ac:dyDescent="0.3">
      <c r="B60" s="166" t="str">
        <v>28-SPWHI-07006597</v>
      </c>
      <c r="C60" s="160" t="str">
        <v>RC</v>
      </c>
      <c r="D60" s="160" t="str">
        <v>Single Malt Scotch</v>
      </c>
      <c r="E60" s="160" t="str">
        <v>Bruichladdich</v>
      </c>
      <c r="F60" s="160" t="str">
        <v>BLD</v>
      </c>
      <c r="G60" s="160" t="str">
        <v>Bruichladdich Octomore 14.3</v>
      </c>
      <c r="H60" s="160" t="str">
        <v>700ml</v>
      </c>
      <c r="I60" s="160">
        <v>6</v>
      </c>
      <c r="J60" s="167">
        <f>'01'!N60</f>
        <v>0</v>
      </c>
      <c r="K60" s="167">
        <f>'02'!N60</f>
        <v>0</v>
      </c>
      <c r="L60" s="167">
        <f>'03'!N60</f>
        <v>0</v>
      </c>
      <c r="M60" s="167">
        <f>'04'!N60</f>
        <v>0</v>
      </c>
      <c r="N60" s="167">
        <f>'05'!N60</f>
        <v>0</v>
      </c>
      <c r="O60" s="167">
        <f>'06'!N60</f>
        <v>0</v>
      </c>
      <c r="P60" s="167">
        <f>'07'!N60</f>
        <v>0</v>
      </c>
      <c r="Q60" s="167">
        <f>'08'!N60</f>
        <v>0</v>
      </c>
      <c r="R60" s="167">
        <f>'09'!N60</f>
        <v>0</v>
      </c>
      <c r="S60" s="167">
        <f>'10'!N60</f>
        <v>0</v>
      </c>
      <c r="T60" s="167">
        <f>'11'!N60</f>
        <v>0</v>
      </c>
      <c r="U60" s="167">
        <f>'12'!N60</f>
        <v>0</v>
      </c>
      <c r="V60" s="168">
        <f t="shared" si="9"/>
        <v>0</v>
      </c>
      <c r="W60" s="169">
        <f t="shared" si="10"/>
        <v>0</v>
      </c>
      <c r="X60" s="2"/>
      <c r="Y60" s="167">
        <f>'01'!R60</f>
        <v>0</v>
      </c>
      <c r="Z60" s="167">
        <f>'02'!R60</f>
        <v>0</v>
      </c>
      <c r="AA60" s="167">
        <f>'03'!R60</f>
        <v>0</v>
      </c>
      <c r="AB60" s="167">
        <f>'04'!R60</f>
        <v>0</v>
      </c>
      <c r="AC60" s="167">
        <f>'05'!R60</f>
        <v>0</v>
      </c>
      <c r="AD60" s="167">
        <f>'06'!R60</f>
        <v>0</v>
      </c>
      <c r="AE60" s="167">
        <f>'07'!R60</f>
        <v>0</v>
      </c>
      <c r="AF60" s="167">
        <f>'08'!R60</f>
        <v>0</v>
      </c>
      <c r="AG60" s="167">
        <f>'09'!R60</f>
        <v>0</v>
      </c>
      <c r="AH60" s="167">
        <f>'10'!R60</f>
        <v>0</v>
      </c>
      <c r="AI60" s="167">
        <f>'11'!R60</f>
        <v>0</v>
      </c>
      <c r="AJ60" s="167">
        <f>'12'!R60</f>
        <v>0</v>
      </c>
      <c r="AK60" s="127">
        <f t="shared" si="11"/>
        <v>0</v>
      </c>
      <c r="AL60" s="126">
        <f t="shared" si="12"/>
        <v>0</v>
      </c>
      <c r="AM60" s="2"/>
      <c r="AN60" s="167">
        <f>'01'!S60</f>
        <v>0</v>
      </c>
      <c r="AO60" s="167">
        <f>'02'!S60</f>
        <v>0</v>
      </c>
      <c r="AP60" s="167">
        <f>'03'!S60</f>
        <v>0</v>
      </c>
      <c r="AQ60" s="167">
        <f>'04'!S60</f>
        <v>0</v>
      </c>
      <c r="AR60" s="167">
        <f>'05'!S60</f>
        <v>0</v>
      </c>
      <c r="AS60" s="167">
        <f>'06'!S60</f>
        <v>0</v>
      </c>
      <c r="AT60" s="167">
        <f>'07'!S60</f>
        <v>0</v>
      </c>
      <c r="AU60" s="167">
        <f>'08'!S60</f>
        <v>0</v>
      </c>
      <c r="AV60" s="167">
        <f>'09'!S60</f>
        <v>0</v>
      </c>
      <c r="AW60" s="167">
        <f>'10'!S60</f>
        <v>0</v>
      </c>
      <c r="AX60" s="167">
        <f>'11'!S60</f>
        <v>0</v>
      </c>
      <c r="AY60" s="167">
        <f>'12'!S60</f>
        <v>0</v>
      </c>
      <c r="AZ60" s="127">
        <f t="shared" si="13"/>
        <v>0</v>
      </c>
      <c r="BA60" s="126">
        <f t="shared" si="14"/>
        <v>0</v>
      </c>
      <c r="BB60" s="2"/>
      <c r="BC60" s="167">
        <f>'01'!T60</f>
        <v>0</v>
      </c>
      <c r="BD60" s="167">
        <f>'02'!T60</f>
        <v>0</v>
      </c>
      <c r="BE60" s="167">
        <f>'03'!T60</f>
        <v>0</v>
      </c>
      <c r="BF60" s="167">
        <f>'04'!T60</f>
        <v>0</v>
      </c>
      <c r="BG60" s="167">
        <f>'05'!T60</f>
        <v>0</v>
      </c>
      <c r="BH60" s="167">
        <f>'06'!T60</f>
        <v>0</v>
      </c>
      <c r="BI60" s="167">
        <f>'07'!T60</f>
        <v>0</v>
      </c>
      <c r="BJ60" s="167">
        <f>'08'!T60</f>
        <v>0</v>
      </c>
      <c r="BK60" s="167">
        <f>'09'!T60</f>
        <v>0</v>
      </c>
      <c r="BL60" s="167">
        <f>'10'!T60</f>
        <v>0</v>
      </c>
      <c r="BM60" s="167">
        <f>'11'!T60</f>
        <v>0</v>
      </c>
      <c r="BN60" s="167">
        <f>'12'!T60</f>
        <v>0</v>
      </c>
      <c r="BO60" s="125">
        <f t="shared" si="15"/>
        <v>0</v>
      </c>
      <c r="BP60" s="126">
        <f t="shared" si="16"/>
        <v>0</v>
      </c>
    </row>
    <row r="61" spans="2:68" ht="14.4" x14ac:dyDescent="0.3">
      <c r="B61" s="166" t="str">
        <v>28-SPWHI-07005538</v>
      </c>
      <c r="C61" s="160" t="str">
        <v>RC</v>
      </c>
      <c r="D61" s="160" t="str">
        <v>Single Malt Scotch</v>
      </c>
      <c r="E61" s="160" t="str">
        <v>Bruichladdich</v>
      </c>
      <c r="F61" s="160" t="str">
        <v>BLD</v>
      </c>
      <c r="G61" s="160" t="str">
        <v>Bruichladdich Black Art Whisky</v>
      </c>
      <c r="H61" s="160" t="str">
        <v>700ml</v>
      </c>
      <c r="I61" s="160">
        <v>6</v>
      </c>
      <c r="J61" s="167">
        <f>'01'!N61</f>
        <v>0</v>
      </c>
      <c r="K61" s="167">
        <f>'02'!N61</f>
        <v>0</v>
      </c>
      <c r="L61" s="167">
        <f>'03'!N61</f>
        <v>0</v>
      </c>
      <c r="M61" s="167">
        <f>'04'!N61</f>
        <v>0</v>
      </c>
      <c r="N61" s="167">
        <f>'05'!N61</f>
        <v>0</v>
      </c>
      <c r="O61" s="167">
        <f>'06'!N61</f>
        <v>0</v>
      </c>
      <c r="P61" s="167">
        <f>'07'!N61</f>
        <v>0</v>
      </c>
      <c r="Q61" s="167">
        <f>'08'!N61</f>
        <v>0</v>
      </c>
      <c r="R61" s="167">
        <f>'09'!N61</f>
        <v>0</v>
      </c>
      <c r="S61" s="167">
        <f>'10'!N61</f>
        <v>0</v>
      </c>
      <c r="T61" s="167">
        <f>'11'!N61</f>
        <v>0</v>
      </c>
      <c r="U61" s="167">
        <f>'12'!N61</f>
        <v>0</v>
      </c>
      <c r="V61" s="168">
        <f t="shared" si="9"/>
        <v>0</v>
      </c>
      <c r="W61" s="169">
        <f t="shared" si="10"/>
        <v>0</v>
      </c>
      <c r="X61" s="2"/>
      <c r="Y61" s="167">
        <f>'01'!R61</f>
        <v>0</v>
      </c>
      <c r="Z61" s="167">
        <f>'02'!R61</f>
        <v>0</v>
      </c>
      <c r="AA61" s="167">
        <f>'03'!R61</f>
        <v>0</v>
      </c>
      <c r="AB61" s="167">
        <f>'04'!R61</f>
        <v>0</v>
      </c>
      <c r="AC61" s="167">
        <f>'05'!R61</f>
        <v>0</v>
      </c>
      <c r="AD61" s="167">
        <f>'06'!R61</f>
        <v>0</v>
      </c>
      <c r="AE61" s="167">
        <f>'07'!R61</f>
        <v>0</v>
      </c>
      <c r="AF61" s="167">
        <f>'08'!R61</f>
        <v>0</v>
      </c>
      <c r="AG61" s="167">
        <f>'09'!R61</f>
        <v>0</v>
      </c>
      <c r="AH61" s="167">
        <f>'10'!R61</f>
        <v>0</v>
      </c>
      <c r="AI61" s="167">
        <f>'11'!R61</f>
        <v>0</v>
      </c>
      <c r="AJ61" s="167">
        <f>'12'!R61</f>
        <v>0</v>
      </c>
      <c r="AK61" s="127">
        <f t="shared" si="11"/>
        <v>0</v>
      </c>
      <c r="AL61" s="126">
        <f t="shared" si="12"/>
        <v>0</v>
      </c>
      <c r="AM61" s="2"/>
      <c r="AN61" s="167">
        <f>'01'!S61</f>
        <v>0</v>
      </c>
      <c r="AO61" s="167">
        <f>'02'!S61</f>
        <v>0</v>
      </c>
      <c r="AP61" s="167">
        <f>'03'!S61</f>
        <v>0</v>
      </c>
      <c r="AQ61" s="167">
        <f>'04'!S61</f>
        <v>0</v>
      </c>
      <c r="AR61" s="167">
        <f>'05'!S61</f>
        <v>0</v>
      </c>
      <c r="AS61" s="167">
        <f>'06'!S61</f>
        <v>0</v>
      </c>
      <c r="AT61" s="167">
        <f>'07'!S61</f>
        <v>0</v>
      </c>
      <c r="AU61" s="167">
        <f>'08'!S61</f>
        <v>0</v>
      </c>
      <c r="AV61" s="167">
        <f>'09'!S61</f>
        <v>0</v>
      </c>
      <c r="AW61" s="167">
        <f>'10'!S61</f>
        <v>0</v>
      </c>
      <c r="AX61" s="167">
        <f>'11'!S61</f>
        <v>0</v>
      </c>
      <c r="AY61" s="167">
        <f>'12'!S61</f>
        <v>0</v>
      </c>
      <c r="AZ61" s="127">
        <f t="shared" si="13"/>
        <v>0</v>
      </c>
      <c r="BA61" s="126">
        <f t="shared" si="14"/>
        <v>0</v>
      </c>
      <c r="BB61" s="2"/>
      <c r="BC61" s="167">
        <f>'01'!T61</f>
        <v>0</v>
      </c>
      <c r="BD61" s="167">
        <f>'02'!T61</f>
        <v>0</v>
      </c>
      <c r="BE61" s="167">
        <f>'03'!T61</f>
        <v>0</v>
      </c>
      <c r="BF61" s="167">
        <f>'04'!T61</f>
        <v>0</v>
      </c>
      <c r="BG61" s="167">
        <f>'05'!T61</f>
        <v>0</v>
      </c>
      <c r="BH61" s="167">
        <f>'06'!T61</f>
        <v>0</v>
      </c>
      <c r="BI61" s="167">
        <f>'07'!T61</f>
        <v>0</v>
      </c>
      <c r="BJ61" s="167">
        <f>'08'!T61</f>
        <v>0</v>
      </c>
      <c r="BK61" s="167">
        <f>'09'!T61</f>
        <v>0</v>
      </c>
      <c r="BL61" s="167">
        <f>'10'!T61</f>
        <v>0</v>
      </c>
      <c r="BM61" s="167">
        <f>'11'!T61</f>
        <v>0</v>
      </c>
      <c r="BN61" s="167">
        <f>'12'!T61</f>
        <v>0</v>
      </c>
      <c r="BO61" s="125">
        <f t="shared" si="15"/>
        <v>0</v>
      </c>
      <c r="BP61" s="126">
        <f t="shared" si="16"/>
        <v>0</v>
      </c>
    </row>
    <row r="62" spans="2:68" ht="14.4" x14ac:dyDescent="0.3">
      <c r="B62" s="166" t="str">
        <v>46-SPWHI-07000051</v>
      </c>
      <c r="C62" s="160" t="str">
        <v>Campari</v>
      </c>
      <c r="D62" s="160" t="str">
        <v>Single Malt Scotch</v>
      </c>
      <c r="E62" s="160" t="str">
        <v>Glen Grant</v>
      </c>
      <c r="F62" s="160" t="str">
        <v>GGT</v>
      </c>
      <c r="G62" s="160" t="str">
        <v>Glen Grant Single Malt Arboralis</v>
      </c>
      <c r="H62" s="160" t="str">
        <v>700ml</v>
      </c>
      <c r="I62" s="160">
        <v>6</v>
      </c>
      <c r="J62" s="167">
        <f>'01'!N62</f>
        <v>0</v>
      </c>
      <c r="K62" s="167">
        <f>'02'!N62</f>
        <v>0</v>
      </c>
      <c r="L62" s="167">
        <f>'03'!N62</f>
        <v>0</v>
      </c>
      <c r="M62" s="167">
        <f>'04'!N62</f>
        <v>0</v>
      </c>
      <c r="N62" s="167">
        <f>'05'!N62</f>
        <v>0</v>
      </c>
      <c r="O62" s="167">
        <f>'06'!N62</f>
        <v>0</v>
      </c>
      <c r="P62" s="167">
        <f>'07'!N62</f>
        <v>0</v>
      </c>
      <c r="Q62" s="167">
        <f>'08'!N62</f>
        <v>0</v>
      </c>
      <c r="R62" s="167">
        <f>'09'!N62</f>
        <v>0</v>
      </c>
      <c r="S62" s="167">
        <f>'10'!N62</f>
        <v>0</v>
      </c>
      <c r="T62" s="167">
        <f>'11'!N62</f>
        <v>0</v>
      </c>
      <c r="U62" s="167">
        <f>'12'!N62</f>
        <v>0</v>
      </c>
      <c r="V62" s="168">
        <f t="shared" si="9"/>
        <v>0</v>
      </c>
      <c r="W62" s="169">
        <f t="shared" si="10"/>
        <v>0</v>
      </c>
      <c r="X62" s="2"/>
      <c r="Y62" s="167">
        <f>'01'!R62</f>
        <v>0</v>
      </c>
      <c r="Z62" s="167">
        <f>'02'!R62</f>
        <v>0</v>
      </c>
      <c r="AA62" s="167">
        <f>'03'!R62</f>
        <v>0</v>
      </c>
      <c r="AB62" s="167">
        <f>'04'!R62</f>
        <v>0</v>
      </c>
      <c r="AC62" s="167">
        <f>'05'!R62</f>
        <v>0</v>
      </c>
      <c r="AD62" s="167">
        <f>'06'!R62</f>
        <v>0</v>
      </c>
      <c r="AE62" s="167">
        <f>'07'!R62</f>
        <v>0</v>
      </c>
      <c r="AF62" s="167">
        <f>'08'!R62</f>
        <v>0</v>
      </c>
      <c r="AG62" s="167">
        <f>'09'!R62</f>
        <v>0</v>
      </c>
      <c r="AH62" s="167">
        <f>'10'!R62</f>
        <v>0</v>
      </c>
      <c r="AI62" s="167">
        <f>'11'!R62</f>
        <v>0</v>
      </c>
      <c r="AJ62" s="167">
        <f>'12'!R62</f>
        <v>0</v>
      </c>
      <c r="AK62" s="127">
        <f t="shared" si="11"/>
        <v>0</v>
      </c>
      <c r="AL62" s="126">
        <f t="shared" si="12"/>
        <v>0</v>
      </c>
      <c r="AM62" s="2"/>
      <c r="AN62" s="167">
        <f>'01'!S62</f>
        <v>0</v>
      </c>
      <c r="AO62" s="167">
        <f>'02'!S62</f>
        <v>0</v>
      </c>
      <c r="AP62" s="167">
        <f>'03'!S62</f>
        <v>0</v>
      </c>
      <c r="AQ62" s="167">
        <f>'04'!S62</f>
        <v>0</v>
      </c>
      <c r="AR62" s="167">
        <f>'05'!S62</f>
        <v>0</v>
      </c>
      <c r="AS62" s="167">
        <f>'06'!S62</f>
        <v>0</v>
      </c>
      <c r="AT62" s="167">
        <f>'07'!S62</f>
        <v>0</v>
      </c>
      <c r="AU62" s="167">
        <f>'08'!S62</f>
        <v>0</v>
      </c>
      <c r="AV62" s="167">
        <f>'09'!S62</f>
        <v>0</v>
      </c>
      <c r="AW62" s="167">
        <f>'10'!S62</f>
        <v>0</v>
      </c>
      <c r="AX62" s="167">
        <f>'11'!S62</f>
        <v>0</v>
      </c>
      <c r="AY62" s="167">
        <f>'12'!S62</f>
        <v>0</v>
      </c>
      <c r="AZ62" s="127">
        <f t="shared" si="13"/>
        <v>0</v>
      </c>
      <c r="BA62" s="126">
        <f t="shared" si="14"/>
        <v>0</v>
      </c>
      <c r="BB62" s="2"/>
      <c r="BC62" s="167">
        <f>'01'!T62</f>
        <v>0</v>
      </c>
      <c r="BD62" s="167">
        <f>'02'!T62</f>
        <v>0</v>
      </c>
      <c r="BE62" s="167">
        <f>'03'!T62</f>
        <v>0</v>
      </c>
      <c r="BF62" s="167">
        <f>'04'!T62</f>
        <v>0</v>
      </c>
      <c r="BG62" s="167">
        <f>'05'!T62</f>
        <v>0</v>
      </c>
      <c r="BH62" s="167">
        <f>'06'!T62</f>
        <v>0</v>
      </c>
      <c r="BI62" s="167">
        <f>'07'!T62</f>
        <v>0</v>
      </c>
      <c r="BJ62" s="167">
        <f>'08'!T62</f>
        <v>0</v>
      </c>
      <c r="BK62" s="167">
        <f>'09'!T62</f>
        <v>0</v>
      </c>
      <c r="BL62" s="167">
        <f>'10'!T62</f>
        <v>0</v>
      </c>
      <c r="BM62" s="167">
        <f>'11'!T62</f>
        <v>0</v>
      </c>
      <c r="BN62" s="167">
        <f>'12'!T62</f>
        <v>0</v>
      </c>
      <c r="BO62" s="125">
        <f t="shared" si="15"/>
        <v>0</v>
      </c>
      <c r="BP62" s="126">
        <f t="shared" si="16"/>
        <v>0</v>
      </c>
    </row>
    <row r="63" spans="2:68" ht="14.4" x14ac:dyDescent="0.3">
      <c r="B63" s="166" t="str">
        <v>46-SPWHI-07002976</v>
      </c>
      <c r="C63" s="160" t="str">
        <v>Campari</v>
      </c>
      <c r="D63" s="160" t="str">
        <v>Single Malt Scotch</v>
      </c>
      <c r="E63" s="160" t="str">
        <v>Glen Grant</v>
      </c>
      <c r="F63" s="160" t="str">
        <v>GGT</v>
      </c>
      <c r="G63" s="160" t="str">
        <v>Glen Grant Single Malt 10YO</v>
      </c>
      <c r="H63" s="160" t="str">
        <v>700ml</v>
      </c>
      <c r="I63" s="160">
        <v>6</v>
      </c>
      <c r="J63" s="167">
        <f>'01'!N63</f>
        <v>0</v>
      </c>
      <c r="K63" s="167">
        <f>'02'!N63</f>
        <v>0</v>
      </c>
      <c r="L63" s="167">
        <f>'03'!N63</f>
        <v>0</v>
      </c>
      <c r="M63" s="167">
        <f>'04'!N63</f>
        <v>0</v>
      </c>
      <c r="N63" s="167">
        <f>'05'!N63</f>
        <v>0</v>
      </c>
      <c r="O63" s="167">
        <f>'06'!N63</f>
        <v>0</v>
      </c>
      <c r="P63" s="167">
        <f>'07'!N63</f>
        <v>0</v>
      </c>
      <c r="Q63" s="167">
        <f>'08'!N63</f>
        <v>0</v>
      </c>
      <c r="R63" s="167">
        <f>'09'!N63</f>
        <v>0</v>
      </c>
      <c r="S63" s="167">
        <f>'10'!N63</f>
        <v>0</v>
      </c>
      <c r="T63" s="167">
        <f>'11'!N63</f>
        <v>0</v>
      </c>
      <c r="U63" s="167">
        <f>'12'!N63</f>
        <v>0</v>
      </c>
      <c r="V63" s="168">
        <f t="shared" si="9"/>
        <v>0</v>
      </c>
      <c r="W63" s="169">
        <f t="shared" si="10"/>
        <v>0</v>
      </c>
      <c r="X63" s="2"/>
      <c r="Y63" s="167">
        <f>'01'!R63</f>
        <v>0</v>
      </c>
      <c r="Z63" s="167">
        <f>'02'!R63</f>
        <v>0</v>
      </c>
      <c r="AA63" s="167">
        <f>'03'!R63</f>
        <v>0</v>
      </c>
      <c r="AB63" s="167">
        <f>'04'!R63</f>
        <v>0</v>
      </c>
      <c r="AC63" s="167">
        <f>'05'!R63</f>
        <v>0</v>
      </c>
      <c r="AD63" s="167">
        <f>'06'!R63</f>
        <v>0</v>
      </c>
      <c r="AE63" s="167">
        <f>'07'!R63</f>
        <v>0</v>
      </c>
      <c r="AF63" s="167">
        <f>'08'!R63</f>
        <v>0</v>
      </c>
      <c r="AG63" s="167">
        <f>'09'!R63</f>
        <v>0</v>
      </c>
      <c r="AH63" s="167">
        <f>'10'!R63</f>
        <v>0</v>
      </c>
      <c r="AI63" s="167">
        <f>'11'!R63</f>
        <v>0</v>
      </c>
      <c r="AJ63" s="167">
        <f>'12'!R63</f>
        <v>0</v>
      </c>
      <c r="AK63" s="127">
        <f t="shared" si="11"/>
        <v>0</v>
      </c>
      <c r="AL63" s="126">
        <f t="shared" si="12"/>
        <v>0</v>
      </c>
      <c r="AM63" s="2"/>
      <c r="AN63" s="167">
        <f>'01'!S63</f>
        <v>0</v>
      </c>
      <c r="AO63" s="167">
        <f>'02'!S63</f>
        <v>0</v>
      </c>
      <c r="AP63" s="167">
        <f>'03'!S63</f>
        <v>0</v>
      </c>
      <c r="AQ63" s="167">
        <f>'04'!S63</f>
        <v>0</v>
      </c>
      <c r="AR63" s="167">
        <f>'05'!S63</f>
        <v>0</v>
      </c>
      <c r="AS63" s="167">
        <f>'06'!S63</f>
        <v>0</v>
      </c>
      <c r="AT63" s="167">
        <f>'07'!S63</f>
        <v>0</v>
      </c>
      <c r="AU63" s="167">
        <f>'08'!S63</f>
        <v>0</v>
      </c>
      <c r="AV63" s="167">
        <f>'09'!S63</f>
        <v>0</v>
      </c>
      <c r="AW63" s="167">
        <f>'10'!S63</f>
        <v>0</v>
      </c>
      <c r="AX63" s="167">
        <f>'11'!S63</f>
        <v>0</v>
      </c>
      <c r="AY63" s="167">
        <f>'12'!S63</f>
        <v>0</v>
      </c>
      <c r="AZ63" s="127">
        <f t="shared" si="13"/>
        <v>0</v>
      </c>
      <c r="BA63" s="126">
        <f t="shared" si="14"/>
        <v>0</v>
      </c>
      <c r="BB63" s="2"/>
      <c r="BC63" s="167">
        <f>'01'!T63</f>
        <v>0</v>
      </c>
      <c r="BD63" s="167">
        <f>'02'!T63</f>
        <v>0</v>
      </c>
      <c r="BE63" s="167">
        <f>'03'!T63</f>
        <v>0</v>
      </c>
      <c r="BF63" s="167">
        <f>'04'!T63</f>
        <v>0</v>
      </c>
      <c r="BG63" s="167">
        <f>'05'!T63</f>
        <v>0</v>
      </c>
      <c r="BH63" s="167">
        <f>'06'!T63</f>
        <v>0</v>
      </c>
      <c r="BI63" s="167">
        <f>'07'!T63</f>
        <v>0</v>
      </c>
      <c r="BJ63" s="167">
        <f>'08'!T63</f>
        <v>0</v>
      </c>
      <c r="BK63" s="167">
        <f>'09'!T63</f>
        <v>0</v>
      </c>
      <c r="BL63" s="167">
        <f>'10'!T63</f>
        <v>0</v>
      </c>
      <c r="BM63" s="167">
        <f>'11'!T63</f>
        <v>0</v>
      </c>
      <c r="BN63" s="167">
        <f>'12'!T63</f>
        <v>0</v>
      </c>
      <c r="BO63" s="125">
        <f t="shared" si="15"/>
        <v>0</v>
      </c>
      <c r="BP63" s="126">
        <f t="shared" si="16"/>
        <v>0</v>
      </c>
    </row>
    <row r="64" spans="2:68" ht="14.4" x14ac:dyDescent="0.3">
      <c r="B64" s="166" t="str">
        <v>46-SPWHI-07000266</v>
      </c>
      <c r="C64" s="160" t="str">
        <v>Campari</v>
      </c>
      <c r="D64" s="160" t="str">
        <v>Single Malt Scotch</v>
      </c>
      <c r="E64" s="160" t="str">
        <v>Glen Grant</v>
      </c>
      <c r="F64" s="160" t="str">
        <v>GGT</v>
      </c>
      <c r="G64" s="160" t="str">
        <v>Glen Grant Single Malt 12YO</v>
      </c>
      <c r="H64" s="160" t="str">
        <v>700ml</v>
      </c>
      <c r="I64" s="160">
        <v>6</v>
      </c>
      <c r="J64" s="167">
        <f>'01'!N64</f>
        <v>0</v>
      </c>
      <c r="K64" s="167">
        <f>'02'!N64</f>
        <v>0</v>
      </c>
      <c r="L64" s="167">
        <f>'03'!N64</f>
        <v>0</v>
      </c>
      <c r="M64" s="167">
        <f>'04'!N64</f>
        <v>0</v>
      </c>
      <c r="N64" s="167">
        <f>'05'!N64</f>
        <v>0</v>
      </c>
      <c r="O64" s="167">
        <f>'06'!N64</f>
        <v>0</v>
      </c>
      <c r="P64" s="167">
        <f>'07'!N64</f>
        <v>0</v>
      </c>
      <c r="Q64" s="167">
        <f>'08'!N64</f>
        <v>0</v>
      </c>
      <c r="R64" s="167">
        <f>'09'!N64</f>
        <v>0</v>
      </c>
      <c r="S64" s="167">
        <f>'10'!N64</f>
        <v>0</v>
      </c>
      <c r="T64" s="167">
        <f>'11'!N64</f>
        <v>0</v>
      </c>
      <c r="U64" s="167">
        <f>'12'!N64</f>
        <v>0</v>
      </c>
      <c r="V64" s="168">
        <f t="shared" si="9"/>
        <v>0</v>
      </c>
      <c r="W64" s="169">
        <f t="shared" si="10"/>
        <v>0</v>
      </c>
      <c r="X64" s="2"/>
      <c r="Y64" s="167">
        <f>'01'!R64</f>
        <v>0</v>
      </c>
      <c r="Z64" s="167">
        <f>'02'!R64</f>
        <v>0</v>
      </c>
      <c r="AA64" s="167">
        <f>'03'!R64</f>
        <v>0</v>
      </c>
      <c r="AB64" s="167">
        <f>'04'!R64</f>
        <v>0</v>
      </c>
      <c r="AC64" s="167">
        <f>'05'!R64</f>
        <v>0</v>
      </c>
      <c r="AD64" s="167">
        <f>'06'!R64</f>
        <v>0</v>
      </c>
      <c r="AE64" s="167">
        <f>'07'!R64</f>
        <v>0</v>
      </c>
      <c r="AF64" s="167">
        <f>'08'!R64</f>
        <v>0</v>
      </c>
      <c r="AG64" s="167">
        <f>'09'!R64</f>
        <v>0</v>
      </c>
      <c r="AH64" s="167">
        <f>'10'!R64</f>
        <v>0</v>
      </c>
      <c r="AI64" s="167">
        <f>'11'!R64</f>
        <v>0</v>
      </c>
      <c r="AJ64" s="167">
        <f>'12'!R64</f>
        <v>0</v>
      </c>
      <c r="AK64" s="127">
        <f t="shared" si="11"/>
        <v>0</v>
      </c>
      <c r="AL64" s="126">
        <f t="shared" si="12"/>
        <v>0</v>
      </c>
      <c r="AM64" s="2"/>
      <c r="AN64" s="167">
        <f>'01'!S64</f>
        <v>0</v>
      </c>
      <c r="AO64" s="167">
        <f>'02'!S64</f>
        <v>0</v>
      </c>
      <c r="AP64" s="167">
        <f>'03'!S64</f>
        <v>0</v>
      </c>
      <c r="AQ64" s="167">
        <f>'04'!S64</f>
        <v>0</v>
      </c>
      <c r="AR64" s="167">
        <f>'05'!S64</f>
        <v>0</v>
      </c>
      <c r="AS64" s="167">
        <f>'06'!S64</f>
        <v>0</v>
      </c>
      <c r="AT64" s="167">
        <f>'07'!S64</f>
        <v>0</v>
      </c>
      <c r="AU64" s="167">
        <f>'08'!S64</f>
        <v>0</v>
      </c>
      <c r="AV64" s="167">
        <f>'09'!S64</f>
        <v>0</v>
      </c>
      <c r="AW64" s="167">
        <f>'10'!S64</f>
        <v>0</v>
      </c>
      <c r="AX64" s="167">
        <f>'11'!S64</f>
        <v>0</v>
      </c>
      <c r="AY64" s="167">
        <f>'12'!S64</f>
        <v>0</v>
      </c>
      <c r="AZ64" s="127">
        <f t="shared" si="13"/>
        <v>0</v>
      </c>
      <c r="BA64" s="126">
        <f t="shared" si="14"/>
        <v>0</v>
      </c>
      <c r="BB64" s="2"/>
      <c r="BC64" s="167">
        <f>'01'!T64</f>
        <v>0</v>
      </c>
      <c r="BD64" s="167">
        <f>'02'!T64</f>
        <v>0</v>
      </c>
      <c r="BE64" s="167">
        <f>'03'!T64</f>
        <v>0</v>
      </c>
      <c r="BF64" s="167">
        <f>'04'!T64</f>
        <v>0</v>
      </c>
      <c r="BG64" s="167">
        <f>'05'!T64</f>
        <v>0</v>
      </c>
      <c r="BH64" s="167">
        <f>'06'!T64</f>
        <v>0</v>
      </c>
      <c r="BI64" s="167">
        <f>'07'!T64</f>
        <v>0</v>
      </c>
      <c r="BJ64" s="167">
        <f>'08'!T64</f>
        <v>0</v>
      </c>
      <c r="BK64" s="167">
        <f>'09'!T64</f>
        <v>0</v>
      </c>
      <c r="BL64" s="167">
        <f>'10'!T64</f>
        <v>0</v>
      </c>
      <c r="BM64" s="167">
        <f>'11'!T64</f>
        <v>0</v>
      </c>
      <c r="BN64" s="167">
        <f>'12'!T64</f>
        <v>0</v>
      </c>
      <c r="BO64" s="125">
        <f t="shared" si="15"/>
        <v>0</v>
      </c>
      <c r="BP64" s="126">
        <f t="shared" si="16"/>
        <v>0</v>
      </c>
    </row>
    <row r="65" spans="2:68" ht="14.4" x14ac:dyDescent="0.3">
      <c r="B65" s="166" t="str">
        <v>46-SPWHI-07000399</v>
      </c>
      <c r="C65" s="160" t="str">
        <v>Campari</v>
      </c>
      <c r="D65" s="160" t="str">
        <v>Single Malt Scotch</v>
      </c>
      <c r="E65" s="160" t="str">
        <v>Glen Grant</v>
      </c>
      <c r="F65" s="160" t="str">
        <v>GGT</v>
      </c>
      <c r="G65" s="160" t="str">
        <v>Glen Grant Single Malt 18YO</v>
      </c>
      <c r="H65" s="160" t="str">
        <v>700ml</v>
      </c>
      <c r="I65" s="160">
        <v>6</v>
      </c>
      <c r="J65" s="167">
        <f>'01'!N65</f>
        <v>0</v>
      </c>
      <c r="K65" s="167">
        <f>'02'!N65</f>
        <v>0</v>
      </c>
      <c r="L65" s="167">
        <f>'03'!N65</f>
        <v>0</v>
      </c>
      <c r="M65" s="167">
        <f>'04'!N65</f>
        <v>0</v>
      </c>
      <c r="N65" s="167">
        <f>'05'!N65</f>
        <v>0</v>
      </c>
      <c r="O65" s="167">
        <f>'06'!N65</f>
        <v>0</v>
      </c>
      <c r="P65" s="167">
        <f>'07'!N65</f>
        <v>0</v>
      </c>
      <c r="Q65" s="167">
        <f>'08'!N65</f>
        <v>0</v>
      </c>
      <c r="R65" s="167">
        <f>'09'!N65</f>
        <v>0</v>
      </c>
      <c r="S65" s="167">
        <f>'10'!N65</f>
        <v>0</v>
      </c>
      <c r="T65" s="167">
        <f>'11'!N65</f>
        <v>0</v>
      </c>
      <c r="U65" s="167">
        <f>'12'!N65</f>
        <v>0</v>
      </c>
      <c r="V65" s="168">
        <f t="shared" si="9"/>
        <v>0</v>
      </c>
      <c r="W65" s="169">
        <f t="shared" si="10"/>
        <v>0</v>
      </c>
      <c r="X65" s="2"/>
      <c r="Y65" s="167">
        <f>'01'!R65</f>
        <v>0</v>
      </c>
      <c r="Z65" s="167">
        <f>'02'!R65</f>
        <v>0</v>
      </c>
      <c r="AA65" s="167">
        <f>'03'!R65</f>
        <v>0</v>
      </c>
      <c r="AB65" s="167">
        <f>'04'!R65</f>
        <v>0</v>
      </c>
      <c r="AC65" s="167">
        <f>'05'!R65</f>
        <v>0</v>
      </c>
      <c r="AD65" s="167">
        <f>'06'!R65</f>
        <v>0</v>
      </c>
      <c r="AE65" s="167">
        <f>'07'!R65</f>
        <v>0</v>
      </c>
      <c r="AF65" s="167">
        <f>'08'!R65</f>
        <v>0</v>
      </c>
      <c r="AG65" s="167">
        <f>'09'!R65</f>
        <v>0</v>
      </c>
      <c r="AH65" s="167">
        <f>'10'!R65</f>
        <v>0</v>
      </c>
      <c r="AI65" s="167">
        <f>'11'!R65</f>
        <v>0</v>
      </c>
      <c r="AJ65" s="167">
        <f>'12'!R65</f>
        <v>0</v>
      </c>
      <c r="AK65" s="127">
        <f t="shared" si="11"/>
        <v>0</v>
      </c>
      <c r="AL65" s="126">
        <f t="shared" si="12"/>
        <v>0</v>
      </c>
      <c r="AM65" s="2"/>
      <c r="AN65" s="167">
        <f>'01'!S65</f>
        <v>0</v>
      </c>
      <c r="AO65" s="167">
        <f>'02'!S65</f>
        <v>0</v>
      </c>
      <c r="AP65" s="167">
        <f>'03'!S65</f>
        <v>0</v>
      </c>
      <c r="AQ65" s="167">
        <f>'04'!S65</f>
        <v>0</v>
      </c>
      <c r="AR65" s="167">
        <f>'05'!S65</f>
        <v>0</v>
      </c>
      <c r="AS65" s="167">
        <f>'06'!S65</f>
        <v>0</v>
      </c>
      <c r="AT65" s="167">
        <f>'07'!S65</f>
        <v>0</v>
      </c>
      <c r="AU65" s="167">
        <f>'08'!S65</f>
        <v>0</v>
      </c>
      <c r="AV65" s="167">
        <f>'09'!S65</f>
        <v>0</v>
      </c>
      <c r="AW65" s="167">
        <f>'10'!S65</f>
        <v>0</v>
      </c>
      <c r="AX65" s="167">
        <f>'11'!S65</f>
        <v>0</v>
      </c>
      <c r="AY65" s="167">
        <f>'12'!S65</f>
        <v>0</v>
      </c>
      <c r="AZ65" s="127">
        <f t="shared" si="13"/>
        <v>0</v>
      </c>
      <c r="BA65" s="126">
        <f t="shared" si="14"/>
        <v>0</v>
      </c>
      <c r="BB65" s="2"/>
      <c r="BC65" s="167">
        <f>'01'!T65</f>
        <v>0</v>
      </c>
      <c r="BD65" s="167">
        <f>'02'!T65</f>
        <v>0</v>
      </c>
      <c r="BE65" s="167">
        <f>'03'!T65</f>
        <v>0</v>
      </c>
      <c r="BF65" s="167">
        <f>'04'!T65</f>
        <v>0</v>
      </c>
      <c r="BG65" s="167">
        <f>'05'!T65</f>
        <v>0</v>
      </c>
      <c r="BH65" s="167">
        <f>'06'!T65</f>
        <v>0</v>
      </c>
      <c r="BI65" s="167">
        <f>'07'!T65</f>
        <v>0</v>
      </c>
      <c r="BJ65" s="167">
        <f>'08'!T65</f>
        <v>0</v>
      </c>
      <c r="BK65" s="167">
        <f>'09'!T65</f>
        <v>0</v>
      </c>
      <c r="BL65" s="167">
        <f>'10'!T65</f>
        <v>0</v>
      </c>
      <c r="BM65" s="167">
        <f>'11'!T65</f>
        <v>0</v>
      </c>
      <c r="BN65" s="167">
        <f>'12'!T65</f>
        <v>0</v>
      </c>
      <c r="BO65" s="125">
        <f t="shared" si="15"/>
        <v>0</v>
      </c>
      <c r="BP65" s="126">
        <f t="shared" si="16"/>
        <v>0</v>
      </c>
    </row>
    <row r="66" spans="2:68" ht="14.4" x14ac:dyDescent="0.3">
      <c r="B66" s="166" t="str">
        <v>06-SPWHI-07000096</v>
      </c>
      <c r="C66" s="160" t="str">
        <v>TEG</v>
      </c>
      <c r="D66" s="160" t="str">
        <v>Blended Scotch</v>
      </c>
      <c r="E66" s="160" t="str">
        <v>The Famous Grouse</v>
      </c>
      <c r="F66" s="160" t="str">
        <v>TFG</v>
      </c>
      <c r="G66" s="160" t="str">
        <v>The Famous Grouse Finest 700ml</v>
      </c>
      <c r="H66" s="160" t="str">
        <v>700ml</v>
      </c>
      <c r="I66" s="160">
        <v>12</v>
      </c>
      <c r="J66" s="167">
        <f>'01'!N66</f>
        <v>0</v>
      </c>
      <c r="K66" s="167">
        <f>'02'!N66</f>
        <v>0</v>
      </c>
      <c r="L66" s="167">
        <f>'03'!N66</f>
        <v>0</v>
      </c>
      <c r="M66" s="167">
        <f>'04'!N66</f>
        <v>0</v>
      </c>
      <c r="N66" s="167">
        <f>'05'!N66</f>
        <v>0</v>
      </c>
      <c r="O66" s="167">
        <f>'06'!N66</f>
        <v>0</v>
      </c>
      <c r="P66" s="167">
        <f>'07'!N66</f>
        <v>0</v>
      </c>
      <c r="Q66" s="167">
        <f>'08'!N66</f>
        <v>0</v>
      </c>
      <c r="R66" s="167">
        <f>'09'!N66</f>
        <v>0</v>
      </c>
      <c r="S66" s="167">
        <f>'10'!N66</f>
        <v>0</v>
      </c>
      <c r="T66" s="167">
        <f>'11'!N66</f>
        <v>0</v>
      </c>
      <c r="U66" s="167">
        <f>'12'!N66</f>
        <v>0</v>
      </c>
      <c r="V66" s="168">
        <f t="shared" si="9"/>
        <v>0</v>
      </c>
      <c r="W66" s="169">
        <f t="shared" si="10"/>
        <v>0</v>
      </c>
      <c r="X66" s="2"/>
      <c r="Y66" s="167">
        <f>'01'!R66</f>
        <v>0</v>
      </c>
      <c r="Z66" s="167">
        <f>'02'!R66</f>
        <v>0</v>
      </c>
      <c r="AA66" s="167">
        <f>'03'!R66</f>
        <v>0</v>
      </c>
      <c r="AB66" s="167">
        <f>'04'!R66</f>
        <v>0</v>
      </c>
      <c r="AC66" s="167">
        <f>'05'!R66</f>
        <v>0</v>
      </c>
      <c r="AD66" s="167">
        <f>'06'!R66</f>
        <v>0</v>
      </c>
      <c r="AE66" s="167">
        <f>'07'!R66</f>
        <v>0</v>
      </c>
      <c r="AF66" s="167">
        <f>'08'!R66</f>
        <v>0</v>
      </c>
      <c r="AG66" s="167">
        <f>'09'!R66</f>
        <v>0</v>
      </c>
      <c r="AH66" s="167">
        <f>'10'!R66</f>
        <v>0</v>
      </c>
      <c r="AI66" s="167">
        <f>'11'!R66</f>
        <v>0</v>
      </c>
      <c r="AJ66" s="167">
        <f>'12'!R66</f>
        <v>0</v>
      </c>
      <c r="AK66" s="127">
        <f t="shared" si="11"/>
        <v>0</v>
      </c>
      <c r="AL66" s="126">
        <f t="shared" si="12"/>
        <v>0</v>
      </c>
      <c r="AM66" s="2"/>
      <c r="AN66" s="167">
        <f>'01'!S66</f>
        <v>0</v>
      </c>
      <c r="AO66" s="167">
        <f>'02'!S66</f>
        <v>0</v>
      </c>
      <c r="AP66" s="167">
        <f>'03'!S66</f>
        <v>0</v>
      </c>
      <c r="AQ66" s="167">
        <f>'04'!S66</f>
        <v>0</v>
      </c>
      <c r="AR66" s="167">
        <f>'05'!S66</f>
        <v>0</v>
      </c>
      <c r="AS66" s="167">
        <f>'06'!S66</f>
        <v>0</v>
      </c>
      <c r="AT66" s="167">
        <f>'07'!S66</f>
        <v>0</v>
      </c>
      <c r="AU66" s="167">
        <f>'08'!S66</f>
        <v>0</v>
      </c>
      <c r="AV66" s="167">
        <f>'09'!S66</f>
        <v>0</v>
      </c>
      <c r="AW66" s="167">
        <f>'10'!S66</f>
        <v>0</v>
      </c>
      <c r="AX66" s="167">
        <f>'11'!S66</f>
        <v>0</v>
      </c>
      <c r="AY66" s="167">
        <f>'12'!S66</f>
        <v>0</v>
      </c>
      <c r="AZ66" s="127">
        <f t="shared" si="13"/>
        <v>0</v>
      </c>
      <c r="BA66" s="126">
        <f t="shared" si="14"/>
        <v>0</v>
      </c>
      <c r="BB66" s="2"/>
      <c r="BC66" s="167">
        <f>'01'!T66</f>
        <v>0</v>
      </c>
      <c r="BD66" s="167">
        <f>'02'!T66</f>
        <v>0</v>
      </c>
      <c r="BE66" s="167">
        <f>'03'!T66</f>
        <v>0</v>
      </c>
      <c r="BF66" s="167">
        <f>'04'!T66</f>
        <v>0</v>
      </c>
      <c r="BG66" s="167">
        <f>'05'!T66</f>
        <v>0</v>
      </c>
      <c r="BH66" s="167">
        <f>'06'!T66</f>
        <v>0</v>
      </c>
      <c r="BI66" s="167">
        <f>'07'!T66</f>
        <v>0</v>
      </c>
      <c r="BJ66" s="167">
        <f>'08'!T66</f>
        <v>0</v>
      </c>
      <c r="BK66" s="167">
        <f>'09'!T66</f>
        <v>0</v>
      </c>
      <c r="BL66" s="167">
        <f>'10'!T66</f>
        <v>0</v>
      </c>
      <c r="BM66" s="167">
        <f>'11'!T66</f>
        <v>0</v>
      </c>
      <c r="BN66" s="167">
        <f>'12'!T66</f>
        <v>0</v>
      </c>
      <c r="BO66" s="125">
        <f t="shared" si="15"/>
        <v>0</v>
      </c>
      <c r="BP66" s="126">
        <f t="shared" si="16"/>
        <v>0</v>
      </c>
    </row>
    <row r="67" spans="2:68" ht="14.4" x14ac:dyDescent="0.3">
      <c r="B67" s="166" t="str">
        <v>06-SPWHI-10001091</v>
      </c>
      <c r="C67" s="160" t="str">
        <v>TEG</v>
      </c>
      <c r="D67" s="160" t="str">
        <v>Blended Scotch</v>
      </c>
      <c r="E67" s="160" t="str">
        <v>The Famous Grouse</v>
      </c>
      <c r="F67" s="160" t="str">
        <v>TFG</v>
      </c>
      <c r="G67" s="160" t="str">
        <v>The Famous Grouse Finest 1L</v>
      </c>
      <c r="H67" s="160" t="str">
        <v>1000ml</v>
      </c>
      <c r="I67" s="160">
        <v>12</v>
      </c>
      <c r="J67" s="167">
        <f>'01'!N67</f>
        <v>0</v>
      </c>
      <c r="K67" s="167">
        <f>'02'!N67</f>
        <v>0</v>
      </c>
      <c r="L67" s="167">
        <f>'03'!N67</f>
        <v>0</v>
      </c>
      <c r="M67" s="167">
        <f>'04'!N67</f>
        <v>0</v>
      </c>
      <c r="N67" s="167">
        <f>'05'!N67</f>
        <v>0</v>
      </c>
      <c r="O67" s="167">
        <f>'06'!N67</f>
        <v>0</v>
      </c>
      <c r="P67" s="167">
        <f>'07'!N67</f>
        <v>0</v>
      </c>
      <c r="Q67" s="167">
        <f>'08'!N67</f>
        <v>0</v>
      </c>
      <c r="R67" s="167">
        <f>'09'!N67</f>
        <v>0</v>
      </c>
      <c r="S67" s="167">
        <f>'10'!N67</f>
        <v>0</v>
      </c>
      <c r="T67" s="167">
        <f>'11'!N67</f>
        <v>0</v>
      </c>
      <c r="U67" s="167">
        <f>'12'!N67</f>
        <v>0</v>
      </c>
      <c r="V67" s="168">
        <f t="shared" si="9"/>
        <v>0</v>
      </c>
      <c r="W67" s="169">
        <f t="shared" si="10"/>
        <v>0</v>
      </c>
      <c r="X67" s="2"/>
      <c r="Y67" s="167">
        <f>'01'!R67</f>
        <v>0</v>
      </c>
      <c r="Z67" s="167">
        <f>'02'!R67</f>
        <v>0</v>
      </c>
      <c r="AA67" s="167">
        <f>'03'!R67</f>
        <v>0</v>
      </c>
      <c r="AB67" s="167">
        <f>'04'!R67</f>
        <v>0</v>
      </c>
      <c r="AC67" s="167">
        <f>'05'!R67</f>
        <v>0</v>
      </c>
      <c r="AD67" s="167">
        <f>'06'!R67</f>
        <v>0</v>
      </c>
      <c r="AE67" s="167">
        <f>'07'!R67</f>
        <v>0</v>
      </c>
      <c r="AF67" s="167">
        <f>'08'!R67</f>
        <v>0</v>
      </c>
      <c r="AG67" s="167">
        <f>'09'!R67</f>
        <v>0</v>
      </c>
      <c r="AH67" s="167">
        <f>'10'!R67</f>
        <v>0</v>
      </c>
      <c r="AI67" s="167">
        <f>'11'!R67</f>
        <v>0</v>
      </c>
      <c r="AJ67" s="167">
        <f>'12'!R67</f>
        <v>0</v>
      </c>
      <c r="AK67" s="127">
        <f t="shared" si="11"/>
        <v>0</v>
      </c>
      <c r="AL67" s="126">
        <f t="shared" si="12"/>
        <v>0</v>
      </c>
      <c r="AM67" s="2"/>
      <c r="AN67" s="167">
        <f>'01'!S67</f>
        <v>0</v>
      </c>
      <c r="AO67" s="167">
        <f>'02'!S67</f>
        <v>0</v>
      </c>
      <c r="AP67" s="167">
        <f>'03'!S67</f>
        <v>0</v>
      </c>
      <c r="AQ67" s="167">
        <f>'04'!S67</f>
        <v>0</v>
      </c>
      <c r="AR67" s="167">
        <f>'05'!S67</f>
        <v>0</v>
      </c>
      <c r="AS67" s="167">
        <f>'06'!S67</f>
        <v>0</v>
      </c>
      <c r="AT67" s="167">
        <f>'07'!S67</f>
        <v>0</v>
      </c>
      <c r="AU67" s="167">
        <f>'08'!S67</f>
        <v>0</v>
      </c>
      <c r="AV67" s="167">
        <f>'09'!S67</f>
        <v>0</v>
      </c>
      <c r="AW67" s="167">
        <f>'10'!S67</f>
        <v>0</v>
      </c>
      <c r="AX67" s="167">
        <f>'11'!S67</f>
        <v>0</v>
      </c>
      <c r="AY67" s="167">
        <f>'12'!S67</f>
        <v>0</v>
      </c>
      <c r="AZ67" s="127">
        <f t="shared" si="13"/>
        <v>0</v>
      </c>
      <c r="BA67" s="126">
        <f t="shared" si="14"/>
        <v>0</v>
      </c>
      <c r="BB67" s="2"/>
      <c r="BC67" s="167">
        <f>'01'!T67</f>
        <v>0</v>
      </c>
      <c r="BD67" s="167">
        <f>'02'!T67</f>
        <v>0</v>
      </c>
      <c r="BE67" s="167">
        <f>'03'!T67</f>
        <v>0</v>
      </c>
      <c r="BF67" s="167">
        <f>'04'!T67</f>
        <v>0</v>
      </c>
      <c r="BG67" s="167">
        <f>'05'!T67</f>
        <v>0</v>
      </c>
      <c r="BH67" s="167">
        <f>'06'!T67</f>
        <v>0</v>
      </c>
      <c r="BI67" s="167">
        <f>'07'!T67</f>
        <v>0</v>
      </c>
      <c r="BJ67" s="167">
        <f>'08'!T67</f>
        <v>0</v>
      </c>
      <c r="BK67" s="167">
        <f>'09'!T67</f>
        <v>0</v>
      </c>
      <c r="BL67" s="167">
        <f>'10'!T67</f>
        <v>0</v>
      </c>
      <c r="BM67" s="167">
        <f>'11'!T67</f>
        <v>0</v>
      </c>
      <c r="BN67" s="167">
        <f>'12'!T67</f>
        <v>0</v>
      </c>
      <c r="BO67" s="125">
        <f t="shared" si="15"/>
        <v>0</v>
      </c>
      <c r="BP67" s="126">
        <f t="shared" si="16"/>
        <v>0</v>
      </c>
    </row>
    <row r="68" spans="2:68" ht="14.4" x14ac:dyDescent="0.3">
      <c r="B68" s="166" t="str">
        <v>06-SPWHI-07000649</v>
      </c>
      <c r="C68" s="160" t="str">
        <v>TEG</v>
      </c>
      <c r="D68" s="160" t="str">
        <v>Blended Scotch</v>
      </c>
      <c r="E68" s="160" t="str">
        <v>The Famous Grouse</v>
      </c>
      <c r="F68" s="160" t="str">
        <v>TFG</v>
      </c>
      <c r="G68" s="160" t="str">
        <v>The Famous Grouse Sherry Cask</v>
      </c>
      <c r="H68" s="160" t="str">
        <v>700ml</v>
      </c>
      <c r="I68" s="160">
        <v>6</v>
      </c>
      <c r="J68" s="167">
        <f>'01'!N68</f>
        <v>0</v>
      </c>
      <c r="K68" s="167">
        <f>'02'!N68</f>
        <v>0</v>
      </c>
      <c r="L68" s="167">
        <f>'03'!N68</f>
        <v>0</v>
      </c>
      <c r="M68" s="167">
        <f>'04'!N68</f>
        <v>0</v>
      </c>
      <c r="N68" s="167">
        <f>'05'!N68</f>
        <v>0</v>
      </c>
      <c r="O68" s="167">
        <f>'06'!N68</f>
        <v>0</v>
      </c>
      <c r="P68" s="167">
        <f>'07'!N68</f>
        <v>0</v>
      </c>
      <c r="Q68" s="167">
        <f>'08'!N68</f>
        <v>0</v>
      </c>
      <c r="R68" s="167">
        <f>'09'!N68</f>
        <v>0</v>
      </c>
      <c r="S68" s="167">
        <f>'10'!N68</f>
        <v>0</v>
      </c>
      <c r="T68" s="167">
        <f>'11'!N68</f>
        <v>0</v>
      </c>
      <c r="U68" s="167">
        <f>'12'!N68</f>
        <v>0</v>
      </c>
      <c r="V68" s="168">
        <f t="shared" si="9"/>
        <v>0</v>
      </c>
      <c r="W68" s="169">
        <f t="shared" si="10"/>
        <v>0</v>
      </c>
      <c r="X68" s="2"/>
      <c r="Y68" s="167">
        <f>'01'!R68</f>
        <v>0</v>
      </c>
      <c r="Z68" s="167">
        <f>'02'!R68</f>
        <v>0</v>
      </c>
      <c r="AA68" s="167">
        <f>'03'!R68</f>
        <v>0</v>
      </c>
      <c r="AB68" s="167">
        <f>'04'!R68</f>
        <v>0</v>
      </c>
      <c r="AC68" s="167">
        <f>'05'!R68</f>
        <v>0</v>
      </c>
      <c r="AD68" s="167">
        <f>'06'!R68</f>
        <v>0</v>
      </c>
      <c r="AE68" s="167">
        <f>'07'!R68</f>
        <v>0</v>
      </c>
      <c r="AF68" s="167">
        <f>'08'!R68</f>
        <v>0</v>
      </c>
      <c r="AG68" s="167">
        <f>'09'!R68</f>
        <v>0</v>
      </c>
      <c r="AH68" s="167">
        <f>'10'!R68</f>
        <v>0</v>
      </c>
      <c r="AI68" s="167">
        <f>'11'!R68</f>
        <v>0</v>
      </c>
      <c r="AJ68" s="167">
        <f>'12'!R68</f>
        <v>0</v>
      </c>
      <c r="AK68" s="127">
        <f t="shared" si="11"/>
        <v>0</v>
      </c>
      <c r="AL68" s="126">
        <f t="shared" si="12"/>
        <v>0</v>
      </c>
      <c r="AM68" s="2"/>
      <c r="AN68" s="167">
        <f>'01'!S68</f>
        <v>0</v>
      </c>
      <c r="AO68" s="167">
        <f>'02'!S68</f>
        <v>0</v>
      </c>
      <c r="AP68" s="167">
        <f>'03'!S68</f>
        <v>0</v>
      </c>
      <c r="AQ68" s="167">
        <f>'04'!S68</f>
        <v>0</v>
      </c>
      <c r="AR68" s="167">
        <f>'05'!S68</f>
        <v>0</v>
      </c>
      <c r="AS68" s="167">
        <f>'06'!S68</f>
        <v>0</v>
      </c>
      <c r="AT68" s="167">
        <f>'07'!S68</f>
        <v>0</v>
      </c>
      <c r="AU68" s="167">
        <f>'08'!S68</f>
        <v>0</v>
      </c>
      <c r="AV68" s="167">
        <f>'09'!S68</f>
        <v>0</v>
      </c>
      <c r="AW68" s="167">
        <f>'10'!S68</f>
        <v>0</v>
      </c>
      <c r="AX68" s="167">
        <f>'11'!S68</f>
        <v>0</v>
      </c>
      <c r="AY68" s="167">
        <f>'12'!S68</f>
        <v>0</v>
      </c>
      <c r="AZ68" s="127">
        <f t="shared" si="13"/>
        <v>0</v>
      </c>
      <c r="BA68" s="126">
        <f t="shared" si="14"/>
        <v>0</v>
      </c>
      <c r="BB68" s="2"/>
      <c r="BC68" s="167">
        <f>'01'!T68</f>
        <v>0</v>
      </c>
      <c r="BD68" s="167">
        <f>'02'!T68</f>
        <v>0</v>
      </c>
      <c r="BE68" s="167">
        <f>'03'!T68</f>
        <v>0</v>
      </c>
      <c r="BF68" s="167">
        <f>'04'!T68</f>
        <v>0</v>
      </c>
      <c r="BG68" s="167">
        <f>'05'!T68</f>
        <v>0</v>
      </c>
      <c r="BH68" s="167">
        <f>'06'!T68</f>
        <v>0</v>
      </c>
      <c r="BI68" s="167">
        <f>'07'!T68</f>
        <v>0</v>
      </c>
      <c r="BJ68" s="167">
        <f>'08'!T68</f>
        <v>0</v>
      </c>
      <c r="BK68" s="167">
        <f>'09'!T68</f>
        <v>0</v>
      </c>
      <c r="BL68" s="167">
        <f>'10'!T68</f>
        <v>0</v>
      </c>
      <c r="BM68" s="167">
        <f>'11'!T68</f>
        <v>0</v>
      </c>
      <c r="BN68" s="167">
        <f>'12'!T68</f>
        <v>0</v>
      </c>
      <c r="BO68" s="125">
        <f t="shared" si="15"/>
        <v>0</v>
      </c>
      <c r="BP68" s="126">
        <f t="shared" si="16"/>
        <v>0</v>
      </c>
    </row>
    <row r="69" spans="2:68" ht="14.4" x14ac:dyDescent="0.3">
      <c r="B69" s="166" t="str">
        <v>06-SPWHI-07002675</v>
      </c>
      <c r="C69" s="160" t="str">
        <v>TEG</v>
      </c>
      <c r="D69" s="160" t="str">
        <v>Blended Scotch</v>
      </c>
      <c r="E69" s="160" t="str">
        <v>The Famous Grouse</v>
      </c>
      <c r="F69" s="160" t="str">
        <v>TFG</v>
      </c>
      <c r="G69" s="160" t="str">
        <v>The Famous Grouse Smoky Black</v>
      </c>
      <c r="H69" s="160" t="str">
        <v>700ml</v>
      </c>
      <c r="I69" s="160">
        <v>6</v>
      </c>
      <c r="J69" s="167">
        <f>'01'!N69</f>
        <v>0</v>
      </c>
      <c r="K69" s="167">
        <f>'02'!N69</f>
        <v>0</v>
      </c>
      <c r="L69" s="167">
        <f>'03'!N69</f>
        <v>0</v>
      </c>
      <c r="M69" s="167">
        <f>'04'!N69</f>
        <v>0</v>
      </c>
      <c r="N69" s="167">
        <f>'05'!N69</f>
        <v>0</v>
      </c>
      <c r="O69" s="167">
        <f>'06'!N69</f>
        <v>0</v>
      </c>
      <c r="P69" s="167">
        <f>'07'!N69</f>
        <v>0</v>
      </c>
      <c r="Q69" s="167">
        <f>'08'!N69</f>
        <v>0</v>
      </c>
      <c r="R69" s="167">
        <f>'09'!N69</f>
        <v>0</v>
      </c>
      <c r="S69" s="167">
        <f>'10'!N69</f>
        <v>0</v>
      </c>
      <c r="T69" s="167">
        <f>'11'!N69</f>
        <v>0</v>
      </c>
      <c r="U69" s="167">
        <f>'12'!N69</f>
        <v>0</v>
      </c>
      <c r="V69" s="168">
        <f t="shared" si="9"/>
        <v>0</v>
      </c>
      <c r="W69" s="169">
        <f t="shared" si="10"/>
        <v>0</v>
      </c>
      <c r="X69" s="2"/>
      <c r="Y69" s="167">
        <f>'01'!R69</f>
        <v>0</v>
      </c>
      <c r="Z69" s="167">
        <f>'02'!R69</f>
        <v>0</v>
      </c>
      <c r="AA69" s="167">
        <f>'03'!R69</f>
        <v>0</v>
      </c>
      <c r="AB69" s="167">
        <f>'04'!R69</f>
        <v>0</v>
      </c>
      <c r="AC69" s="167">
        <f>'05'!R69</f>
        <v>0</v>
      </c>
      <c r="AD69" s="167">
        <f>'06'!R69</f>
        <v>0</v>
      </c>
      <c r="AE69" s="167">
        <f>'07'!R69</f>
        <v>0</v>
      </c>
      <c r="AF69" s="167">
        <f>'08'!R69</f>
        <v>0</v>
      </c>
      <c r="AG69" s="167">
        <f>'09'!R69</f>
        <v>0</v>
      </c>
      <c r="AH69" s="167">
        <f>'10'!R69</f>
        <v>0</v>
      </c>
      <c r="AI69" s="167">
        <f>'11'!R69</f>
        <v>0</v>
      </c>
      <c r="AJ69" s="167">
        <f>'12'!R69</f>
        <v>0</v>
      </c>
      <c r="AK69" s="127">
        <f t="shared" si="11"/>
        <v>0</v>
      </c>
      <c r="AL69" s="126">
        <f t="shared" si="12"/>
        <v>0</v>
      </c>
      <c r="AM69" s="2"/>
      <c r="AN69" s="167">
        <f>'01'!S69</f>
        <v>0</v>
      </c>
      <c r="AO69" s="167">
        <f>'02'!S69</f>
        <v>0</v>
      </c>
      <c r="AP69" s="167">
        <f>'03'!S69</f>
        <v>0</v>
      </c>
      <c r="AQ69" s="167">
        <f>'04'!S69</f>
        <v>0</v>
      </c>
      <c r="AR69" s="167">
        <f>'05'!S69</f>
        <v>0</v>
      </c>
      <c r="AS69" s="167">
        <f>'06'!S69</f>
        <v>0</v>
      </c>
      <c r="AT69" s="167">
        <f>'07'!S69</f>
        <v>0</v>
      </c>
      <c r="AU69" s="167">
        <f>'08'!S69</f>
        <v>0</v>
      </c>
      <c r="AV69" s="167">
        <f>'09'!S69</f>
        <v>0</v>
      </c>
      <c r="AW69" s="167">
        <f>'10'!S69</f>
        <v>0</v>
      </c>
      <c r="AX69" s="167">
        <f>'11'!S69</f>
        <v>0</v>
      </c>
      <c r="AY69" s="167">
        <f>'12'!S69</f>
        <v>0</v>
      </c>
      <c r="AZ69" s="127">
        <f t="shared" si="13"/>
        <v>0</v>
      </c>
      <c r="BA69" s="126">
        <f t="shared" si="14"/>
        <v>0</v>
      </c>
      <c r="BB69" s="2"/>
      <c r="BC69" s="167">
        <f>'01'!T69</f>
        <v>0</v>
      </c>
      <c r="BD69" s="167">
        <f>'02'!T69</f>
        <v>0</v>
      </c>
      <c r="BE69" s="167">
        <f>'03'!T69</f>
        <v>0</v>
      </c>
      <c r="BF69" s="167">
        <f>'04'!T69</f>
        <v>0</v>
      </c>
      <c r="BG69" s="167">
        <f>'05'!T69</f>
        <v>0</v>
      </c>
      <c r="BH69" s="167">
        <f>'06'!T69</f>
        <v>0</v>
      </c>
      <c r="BI69" s="167">
        <f>'07'!T69</f>
        <v>0</v>
      </c>
      <c r="BJ69" s="167">
        <f>'08'!T69</f>
        <v>0</v>
      </c>
      <c r="BK69" s="167">
        <f>'09'!T69</f>
        <v>0</v>
      </c>
      <c r="BL69" s="167">
        <f>'10'!T69</f>
        <v>0</v>
      </c>
      <c r="BM69" s="167">
        <f>'11'!T69</f>
        <v>0</v>
      </c>
      <c r="BN69" s="167">
        <f>'12'!T69</f>
        <v>0</v>
      </c>
      <c r="BO69" s="125">
        <f t="shared" si="15"/>
        <v>0</v>
      </c>
      <c r="BP69" s="126">
        <f t="shared" si="16"/>
        <v>0</v>
      </c>
    </row>
    <row r="70" spans="2:68" ht="14.4" x14ac:dyDescent="0.3">
      <c r="B70" s="166" t="str">
        <v>06-SPWHI-07014082</v>
      </c>
      <c r="C70" s="160" t="str">
        <v>TEG</v>
      </c>
      <c r="D70" s="160" t="str">
        <v>Blended Scotch</v>
      </c>
      <c r="E70" s="160" t="str">
        <v>Naked Malt</v>
      </c>
      <c r="F70" s="160" t="str">
        <v>NAK</v>
      </c>
      <c r="G70" s="160" t="str">
        <v>Naked Malt Blended Malt Scotch Whisky</v>
      </c>
      <c r="H70" s="160" t="str">
        <v>700ml</v>
      </c>
      <c r="I70" s="160">
        <v>6</v>
      </c>
      <c r="J70" s="167">
        <f>'01'!N70</f>
        <v>0</v>
      </c>
      <c r="K70" s="167">
        <f>'02'!N70</f>
        <v>0</v>
      </c>
      <c r="L70" s="167">
        <f>'03'!N70</f>
        <v>0</v>
      </c>
      <c r="M70" s="167">
        <f>'04'!N70</f>
        <v>0</v>
      </c>
      <c r="N70" s="167">
        <f>'05'!N70</f>
        <v>0</v>
      </c>
      <c r="O70" s="167">
        <f>'06'!N70</f>
        <v>0</v>
      </c>
      <c r="P70" s="167">
        <f>'07'!N70</f>
        <v>0</v>
      </c>
      <c r="Q70" s="167">
        <f>'08'!N70</f>
        <v>0</v>
      </c>
      <c r="R70" s="167">
        <f>'09'!N70</f>
        <v>0</v>
      </c>
      <c r="S70" s="167">
        <f>'10'!N70</f>
        <v>0</v>
      </c>
      <c r="T70" s="167">
        <f>'11'!N70</f>
        <v>0</v>
      </c>
      <c r="U70" s="167">
        <f>'12'!N70</f>
        <v>0</v>
      </c>
      <c r="V70" s="168">
        <f t="shared" si="9"/>
        <v>0</v>
      </c>
      <c r="W70" s="169">
        <f t="shared" si="10"/>
        <v>0</v>
      </c>
      <c r="X70" s="2"/>
      <c r="Y70" s="167">
        <f>'01'!R70</f>
        <v>0</v>
      </c>
      <c r="Z70" s="167">
        <f>'02'!R70</f>
        <v>0</v>
      </c>
      <c r="AA70" s="167">
        <f>'03'!R70</f>
        <v>0</v>
      </c>
      <c r="AB70" s="167">
        <f>'04'!R70</f>
        <v>0</v>
      </c>
      <c r="AC70" s="167">
        <f>'05'!R70</f>
        <v>0</v>
      </c>
      <c r="AD70" s="167">
        <f>'06'!R70</f>
        <v>0</v>
      </c>
      <c r="AE70" s="167">
        <f>'07'!R70</f>
        <v>0</v>
      </c>
      <c r="AF70" s="167">
        <f>'08'!R70</f>
        <v>0</v>
      </c>
      <c r="AG70" s="167">
        <f>'09'!R70</f>
        <v>0</v>
      </c>
      <c r="AH70" s="167">
        <f>'10'!R70</f>
        <v>0</v>
      </c>
      <c r="AI70" s="167">
        <f>'11'!R70</f>
        <v>0</v>
      </c>
      <c r="AJ70" s="167">
        <f>'12'!R70</f>
        <v>0</v>
      </c>
      <c r="AK70" s="127">
        <f t="shared" si="11"/>
        <v>0</v>
      </c>
      <c r="AL70" s="126">
        <f t="shared" si="12"/>
        <v>0</v>
      </c>
      <c r="AM70" s="2"/>
      <c r="AN70" s="167">
        <f>'01'!S70</f>
        <v>0</v>
      </c>
      <c r="AO70" s="167">
        <f>'02'!S70</f>
        <v>0</v>
      </c>
      <c r="AP70" s="167">
        <f>'03'!S70</f>
        <v>0</v>
      </c>
      <c r="AQ70" s="167">
        <f>'04'!S70</f>
        <v>0</v>
      </c>
      <c r="AR70" s="167">
        <f>'05'!S70</f>
        <v>0</v>
      </c>
      <c r="AS70" s="167">
        <f>'06'!S70</f>
        <v>0</v>
      </c>
      <c r="AT70" s="167">
        <f>'07'!S70</f>
        <v>0</v>
      </c>
      <c r="AU70" s="167">
        <f>'08'!S70</f>
        <v>0</v>
      </c>
      <c r="AV70" s="167">
        <f>'09'!S70</f>
        <v>0</v>
      </c>
      <c r="AW70" s="167">
        <f>'10'!S70</f>
        <v>0</v>
      </c>
      <c r="AX70" s="167">
        <f>'11'!S70</f>
        <v>0</v>
      </c>
      <c r="AY70" s="167">
        <f>'12'!S70</f>
        <v>0</v>
      </c>
      <c r="AZ70" s="127">
        <f t="shared" si="13"/>
        <v>0</v>
      </c>
      <c r="BA70" s="126">
        <f t="shared" si="14"/>
        <v>0</v>
      </c>
      <c r="BB70" s="2"/>
      <c r="BC70" s="167">
        <f>'01'!T70</f>
        <v>0</v>
      </c>
      <c r="BD70" s="167">
        <f>'02'!T70</f>
        <v>0</v>
      </c>
      <c r="BE70" s="167">
        <f>'03'!T70</f>
        <v>0</v>
      </c>
      <c r="BF70" s="167">
        <f>'04'!T70</f>
        <v>0</v>
      </c>
      <c r="BG70" s="167">
        <f>'05'!T70</f>
        <v>0</v>
      </c>
      <c r="BH70" s="167">
        <f>'06'!T70</f>
        <v>0</v>
      </c>
      <c r="BI70" s="167">
        <f>'07'!T70</f>
        <v>0</v>
      </c>
      <c r="BJ70" s="167">
        <f>'08'!T70</f>
        <v>0</v>
      </c>
      <c r="BK70" s="167">
        <f>'09'!T70</f>
        <v>0</v>
      </c>
      <c r="BL70" s="167">
        <f>'10'!T70</f>
        <v>0</v>
      </c>
      <c r="BM70" s="167">
        <f>'11'!T70</f>
        <v>0</v>
      </c>
      <c r="BN70" s="167">
        <f>'12'!T70</f>
        <v>0</v>
      </c>
      <c r="BO70" s="125">
        <f t="shared" si="15"/>
        <v>0</v>
      </c>
      <c r="BP70" s="126">
        <f t="shared" si="16"/>
        <v>0</v>
      </c>
    </row>
    <row r="71" spans="2:68" ht="14.4" x14ac:dyDescent="0.3">
      <c r="B71" s="166" t="str">
        <v>23-SPWHI-07000029</v>
      </c>
      <c r="C71" s="160" t="str">
        <v>Proximo</v>
      </c>
      <c r="D71" s="160" t="str">
        <v>Irish Whiskey</v>
      </c>
      <c r="E71" s="160" t="str">
        <v>Bushmills</v>
      </c>
      <c r="F71" s="160" t="str">
        <v>BUM</v>
      </c>
      <c r="G71" s="160" t="str">
        <v>Bushmills Original Blend</v>
      </c>
      <c r="H71" s="160" t="str">
        <v>700ml</v>
      </c>
      <c r="I71" s="160">
        <v>6</v>
      </c>
      <c r="J71" s="167">
        <f>'01'!N71</f>
        <v>0</v>
      </c>
      <c r="K71" s="167">
        <f>'02'!N71</f>
        <v>0</v>
      </c>
      <c r="L71" s="167">
        <f>'03'!N71</f>
        <v>0</v>
      </c>
      <c r="M71" s="167">
        <f>'04'!N71</f>
        <v>0</v>
      </c>
      <c r="N71" s="167">
        <f>'05'!N71</f>
        <v>0</v>
      </c>
      <c r="O71" s="167">
        <f>'06'!N71</f>
        <v>0</v>
      </c>
      <c r="P71" s="167">
        <f>'07'!N71</f>
        <v>0</v>
      </c>
      <c r="Q71" s="167">
        <f>'08'!N71</f>
        <v>0</v>
      </c>
      <c r="R71" s="167">
        <f>'09'!N71</f>
        <v>0</v>
      </c>
      <c r="S71" s="167">
        <f>'10'!N71</f>
        <v>0</v>
      </c>
      <c r="T71" s="167">
        <f>'11'!N71</f>
        <v>0</v>
      </c>
      <c r="U71" s="167">
        <f>'12'!N71</f>
        <v>0</v>
      </c>
      <c r="V71" s="168">
        <f t="shared" si="9"/>
        <v>0</v>
      </c>
      <c r="W71" s="169">
        <f t="shared" si="10"/>
        <v>0</v>
      </c>
      <c r="X71" s="2"/>
      <c r="Y71" s="167">
        <f>'01'!R71</f>
        <v>0</v>
      </c>
      <c r="Z71" s="167">
        <f>'02'!R71</f>
        <v>0</v>
      </c>
      <c r="AA71" s="167">
        <f>'03'!R71</f>
        <v>0</v>
      </c>
      <c r="AB71" s="167">
        <f>'04'!R71</f>
        <v>0</v>
      </c>
      <c r="AC71" s="167">
        <f>'05'!R71</f>
        <v>0</v>
      </c>
      <c r="AD71" s="167">
        <f>'06'!R71</f>
        <v>0</v>
      </c>
      <c r="AE71" s="167">
        <f>'07'!R71</f>
        <v>0</v>
      </c>
      <c r="AF71" s="167">
        <f>'08'!R71</f>
        <v>0</v>
      </c>
      <c r="AG71" s="167">
        <f>'09'!R71</f>
        <v>0</v>
      </c>
      <c r="AH71" s="167">
        <f>'10'!R71</f>
        <v>0</v>
      </c>
      <c r="AI71" s="167">
        <f>'11'!R71</f>
        <v>0</v>
      </c>
      <c r="AJ71" s="167">
        <f>'12'!R71</f>
        <v>0</v>
      </c>
      <c r="AK71" s="127">
        <f t="shared" si="11"/>
        <v>0</v>
      </c>
      <c r="AL71" s="126">
        <f t="shared" si="12"/>
        <v>0</v>
      </c>
      <c r="AM71" s="2"/>
      <c r="AN71" s="167">
        <f>'01'!S71</f>
        <v>0</v>
      </c>
      <c r="AO71" s="167">
        <f>'02'!S71</f>
        <v>0</v>
      </c>
      <c r="AP71" s="167">
        <f>'03'!S71</f>
        <v>0</v>
      </c>
      <c r="AQ71" s="167">
        <f>'04'!S71</f>
        <v>0</v>
      </c>
      <c r="AR71" s="167">
        <f>'05'!S71</f>
        <v>0</v>
      </c>
      <c r="AS71" s="167">
        <f>'06'!S71</f>
        <v>0</v>
      </c>
      <c r="AT71" s="167">
        <f>'07'!S71</f>
        <v>0</v>
      </c>
      <c r="AU71" s="167">
        <f>'08'!S71</f>
        <v>0</v>
      </c>
      <c r="AV71" s="167">
        <f>'09'!S71</f>
        <v>0</v>
      </c>
      <c r="AW71" s="167">
        <f>'10'!S71</f>
        <v>0</v>
      </c>
      <c r="AX71" s="167">
        <f>'11'!S71</f>
        <v>0</v>
      </c>
      <c r="AY71" s="167">
        <f>'12'!S71</f>
        <v>0</v>
      </c>
      <c r="AZ71" s="127">
        <f t="shared" si="13"/>
        <v>0</v>
      </c>
      <c r="BA71" s="126">
        <f t="shared" si="14"/>
        <v>0</v>
      </c>
      <c r="BB71" s="2"/>
      <c r="BC71" s="167">
        <f>'01'!T71</f>
        <v>0</v>
      </c>
      <c r="BD71" s="167">
        <f>'02'!T71</f>
        <v>0</v>
      </c>
      <c r="BE71" s="167">
        <f>'03'!T71</f>
        <v>0</v>
      </c>
      <c r="BF71" s="167">
        <f>'04'!T71</f>
        <v>0</v>
      </c>
      <c r="BG71" s="167">
        <f>'05'!T71</f>
        <v>0</v>
      </c>
      <c r="BH71" s="167">
        <f>'06'!T71</f>
        <v>0</v>
      </c>
      <c r="BI71" s="167">
        <f>'07'!T71</f>
        <v>0</v>
      </c>
      <c r="BJ71" s="167">
        <f>'08'!T71</f>
        <v>0</v>
      </c>
      <c r="BK71" s="167">
        <f>'09'!T71</f>
        <v>0</v>
      </c>
      <c r="BL71" s="167">
        <f>'10'!T71</f>
        <v>0</v>
      </c>
      <c r="BM71" s="167">
        <f>'11'!T71</f>
        <v>0</v>
      </c>
      <c r="BN71" s="167">
        <f>'12'!T71</f>
        <v>0</v>
      </c>
      <c r="BO71" s="125">
        <f t="shared" si="15"/>
        <v>0</v>
      </c>
      <c r="BP71" s="126">
        <f t="shared" si="16"/>
        <v>0</v>
      </c>
    </row>
    <row r="72" spans="2:68" ht="14.4" x14ac:dyDescent="0.3">
      <c r="B72" s="166" t="str">
        <v>23-SPWHI-07000066</v>
      </c>
      <c r="C72" s="160" t="str">
        <v>Proximo</v>
      </c>
      <c r="D72" s="160" t="str">
        <v>Irish Whiskey</v>
      </c>
      <c r="E72" s="160" t="str">
        <v>Bushmills</v>
      </c>
      <c r="F72" s="160" t="str">
        <v>BUM</v>
      </c>
      <c r="G72" s="160" t="str">
        <v>Bushmills Black Bush Blend</v>
      </c>
      <c r="H72" s="160" t="str">
        <v>700ml</v>
      </c>
      <c r="I72" s="160">
        <v>6</v>
      </c>
      <c r="J72" s="167">
        <f>'01'!N72</f>
        <v>0</v>
      </c>
      <c r="K72" s="167">
        <f>'02'!N72</f>
        <v>0</v>
      </c>
      <c r="L72" s="167">
        <f>'03'!N72</f>
        <v>0</v>
      </c>
      <c r="M72" s="167">
        <f>'04'!N72</f>
        <v>0</v>
      </c>
      <c r="N72" s="167">
        <f>'05'!N72</f>
        <v>0</v>
      </c>
      <c r="O72" s="167">
        <f>'06'!N72</f>
        <v>0</v>
      </c>
      <c r="P72" s="167">
        <f>'07'!N72</f>
        <v>0</v>
      </c>
      <c r="Q72" s="167">
        <f>'08'!N72</f>
        <v>0</v>
      </c>
      <c r="R72" s="167">
        <f>'09'!N72</f>
        <v>0</v>
      </c>
      <c r="S72" s="167">
        <f>'10'!N72</f>
        <v>0</v>
      </c>
      <c r="T72" s="167">
        <f>'11'!N72</f>
        <v>0</v>
      </c>
      <c r="U72" s="167">
        <f>'12'!N72</f>
        <v>0</v>
      </c>
      <c r="V72" s="168">
        <f t="shared" si="9"/>
        <v>0</v>
      </c>
      <c r="W72" s="169">
        <f t="shared" si="10"/>
        <v>0</v>
      </c>
      <c r="X72" s="2"/>
      <c r="Y72" s="167">
        <f>'01'!R72</f>
        <v>0</v>
      </c>
      <c r="Z72" s="167">
        <f>'02'!R72</f>
        <v>0</v>
      </c>
      <c r="AA72" s="167">
        <f>'03'!R72</f>
        <v>0</v>
      </c>
      <c r="AB72" s="167">
        <f>'04'!R72</f>
        <v>0</v>
      </c>
      <c r="AC72" s="167">
        <f>'05'!R72</f>
        <v>0</v>
      </c>
      <c r="AD72" s="167">
        <f>'06'!R72</f>
        <v>0</v>
      </c>
      <c r="AE72" s="167">
        <f>'07'!R72</f>
        <v>0</v>
      </c>
      <c r="AF72" s="167">
        <f>'08'!R72</f>
        <v>0</v>
      </c>
      <c r="AG72" s="167">
        <f>'09'!R72</f>
        <v>0</v>
      </c>
      <c r="AH72" s="167">
        <f>'10'!R72</f>
        <v>0</v>
      </c>
      <c r="AI72" s="167">
        <f>'11'!R72</f>
        <v>0</v>
      </c>
      <c r="AJ72" s="167">
        <f>'12'!R72</f>
        <v>0</v>
      </c>
      <c r="AK72" s="127">
        <f t="shared" si="11"/>
        <v>0</v>
      </c>
      <c r="AL72" s="126">
        <f t="shared" si="12"/>
        <v>0</v>
      </c>
      <c r="AM72" s="2"/>
      <c r="AN72" s="167">
        <f>'01'!S72</f>
        <v>0</v>
      </c>
      <c r="AO72" s="167">
        <f>'02'!S72</f>
        <v>0</v>
      </c>
      <c r="AP72" s="167">
        <f>'03'!S72</f>
        <v>0</v>
      </c>
      <c r="AQ72" s="167">
        <f>'04'!S72</f>
        <v>0</v>
      </c>
      <c r="AR72" s="167">
        <f>'05'!S72</f>
        <v>0</v>
      </c>
      <c r="AS72" s="167">
        <f>'06'!S72</f>
        <v>0</v>
      </c>
      <c r="AT72" s="167">
        <f>'07'!S72</f>
        <v>0</v>
      </c>
      <c r="AU72" s="167">
        <f>'08'!S72</f>
        <v>0</v>
      </c>
      <c r="AV72" s="167">
        <f>'09'!S72</f>
        <v>0</v>
      </c>
      <c r="AW72" s="167">
        <f>'10'!S72</f>
        <v>0</v>
      </c>
      <c r="AX72" s="167">
        <f>'11'!S72</f>
        <v>0</v>
      </c>
      <c r="AY72" s="167">
        <f>'12'!S72</f>
        <v>0</v>
      </c>
      <c r="AZ72" s="127">
        <f t="shared" si="13"/>
        <v>0</v>
      </c>
      <c r="BA72" s="126">
        <f t="shared" si="14"/>
        <v>0</v>
      </c>
      <c r="BB72" s="2"/>
      <c r="BC72" s="167">
        <f>'01'!T72</f>
        <v>0</v>
      </c>
      <c r="BD72" s="167">
        <f>'02'!T72</f>
        <v>0</v>
      </c>
      <c r="BE72" s="167">
        <f>'03'!T72</f>
        <v>0</v>
      </c>
      <c r="BF72" s="167">
        <f>'04'!T72</f>
        <v>0</v>
      </c>
      <c r="BG72" s="167">
        <f>'05'!T72</f>
        <v>0</v>
      </c>
      <c r="BH72" s="167">
        <f>'06'!T72</f>
        <v>0</v>
      </c>
      <c r="BI72" s="167">
        <f>'07'!T72</f>
        <v>0</v>
      </c>
      <c r="BJ72" s="167">
        <f>'08'!T72</f>
        <v>0</v>
      </c>
      <c r="BK72" s="167">
        <f>'09'!T72</f>
        <v>0</v>
      </c>
      <c r="BL72" s="167">
        <f>'10'!T72</f>
        <v>0</v>
      </c>
      <c r="BM72" s="167">
        <f>'11'!T72</f>
        <v>0</v>
      </c>
      <c r="BN72" s="167">
        <f>'12'!T72</f>
        <v>0</v>
      </c>
      <c r="BO72" s="125">
        <f t="shared" si="15"/>
        <v>0</v>
      </c>
      <c r="BP72" s="126">
        <f t="shared" si="16"/>
        <v>0</v>
      </c>
    </row>
    <row r="73" spans="2:68" ht="14.4" x14ac:dyDescent="0.3">
      <c r="B73" s="166" t="str">
        <v>23-SPWHI-07000031</v>
      </c>
      <c r="C73" s="160" t="str">
        <v>Proximo</v>
      </c>
      <c r="D73" s="160" t="str">
        <v>Irish Whiskey</v>
      </c>
      <c r="E73" s="160" t="str">
        <v>Bushmills</v>
      </c>
      <c r="F73" s="160" t="str">
        <v>BUM</v>
      </c>
      <c r="G73" s="160" t="str">
        <v>Bushmills Single Malt 10YO</v>
      </c>
      <c r="H73" s="160" t="str">
        <v>700ml</v>
      </c>
      <c r="I73" s="160">
        <v>6</v>
      </c>
      <c r="J73" s="167">
        <f>'01'!N73</f>
        <v>0</v>
      </c>
      <c r="K73" s="167">
        <f>'02'!N73</f>
        <v>0</v>
      </c>
      <c r="L73" s="167">
        <f>'03'!N73</f>
        <v>0</v>
      </c>
      <c r="M73" s="167">
        <f>'04'!N73</f>
        <v>0</v>
      </c>
      <c r="N73" s="167">
        <f>'05'!N73</f>
        <v>0</v>
      </c>
      <c r="O73" s="167">
        <f>'06'!N73</f>
        <v>0</v>
      </c>
      <c r="P73" s="167">
        <f>'07'!N73</f>
        <v>0</v>
      </c>
      <c r="Q73" s="167">
        <f>'08'!N73</f>
        <v>0</v>
      </c>
      <c r="R73" s="167">
        <f>'09'!N73</f>
        <v>0</v>
      </c>
      <c r="S73" s="167">
        <f>'10'!N73</f>
        <v>0</v>
      </c>
      <c r="T73" s="167">
        <f>'11'!N73</f>
        <v>0</v>
      </c>
      <c r="U73" s="167">
        <f>'12'!N73</f>
        <v>0</v>
      </c>
      <c r="V73" s="168">
        <f t="shared" si="9"/>
        <v>0</v>
      </c>
      <c r="W73" s="169">
        <f t="shared" si="10"/>
        <v>0</v>
      </c>
      <c r="X73" s="2"/>
      <c r="Y73" s="167">
        <f>'01'!R73</f>
        <v>0</v>
      </c>
      <c r="Z73" s="167">
        <f>'02'!R73</f>
        <v>0</v>
      </c>
      <c r="AA73" s="167">
        <f>'03'!R73</f>
        <v>0</v>
      </c>
      <c r="AB73" s="167">
        <f>'04'!R73</f>
        <v>0</v>
      </c>
      <c r="AC73" s="167">
        <f>'05'!R73</f>
        <v>0</v>
      </c>
      <c r="AD73" s="167">
        <f>'06'!R73</f>
        <v>0</v>
      </c>
      <c r="AE73" s="167">
        <f>'07'!R73</f>
        <v>0</v>
      </c>
      <c r="AF73" s="167">
        <f>'08'!R73</f>
        <v>0</v>
      </c>
      <c r="AG73" s="167">
        <f>'09'!R73</f>
        <v>0</v>
      </c>
      <c r="AH73" s="167">
        <f>'10'!R73</f>
        <v>0</v>
      </c>
      <c r="AI73" s="167">
        <f>'11'!R73</f>
        <v>0</v>
      </c>
      <c r="AJ73" s="167">
        <f>'12'!R73</f>
        <v>0</v>
      </c>
      <c r="AK73" s="127">
        <f t="shared" si="11"/>
        <v>0</v>
      </c>
      <c r="AL73" s="126">
        <f t="shared" si="12"/>
        <v>0</v>
      </c>
      <c r="AM73" s="2"/>
      <c r="AN73" s="167">
        <f>'01'!S73</f>
        <v>0</v>
      </c>
      <c r="AO73" s="167">
        <f>'02'!S73</f>
        <v>0</v>
      </c>
      <c r="AP73" s="167">
        <f>'03'!S73</f>
        <v>0</v>
      </c>
      <c r="AQ73" s="167">
        <f>'04'!S73</f>
        <v>0</v>
      </c>
      <c r="AR73" s="167">
        <f>'05'!S73</f>
        <v>0</v>
      </c>
      <c r="AS73" s="167">
        <f>'06'!S73</f>
        <v>0</v>
      </c>
      <c r="AT73" s="167">
        <f>'07'!S73</f>
        <v>0</v>
      </c>
      <c r="AU73" s="167">
        <f>'08'!S73</f>
        <v>0</v>
      </c>
      <c r="AV73" s="167">
        <f>'09'!S73</f>
        <v>0</v>
      </c>
      <c r="AW73" s="167">
        <f>'10'!S73</f>
        <v>0</v>
      </c>
      <c r="AX73" s="167">
        <f>'11'!S73</f>
        <v>0</v>
      </c>
      <c r="AY73" s="167">
        <f>'12'!S73</f>
        <v>0</v>
      </c>
      <c r="AZ73" s="127">
        <f t="shared" si="13"/>
        <v>0</v>
      </c>
      <c r="BA73" s="126">
        <f t="shared" si="14"/>
        <v>0</v>
      </c>
      <c r="BB73" s="2"/>
      <c r="BC73" s="167">
        <f>'01'!T73</f>
        <v>0</v>
      </c>
      <c r="BD73" s="167">
        <f>'02'!T73</f>
        <v>0</v>
      </c>
      <c r="BE73" s="167">
        <f>'03'!T73</f>
        <v>0</v>
      </c>
      <c r="BF73" s="167">
        <f>'04'!T73</f>
        <v>0</v>
      </c>
      <c r="BG73" s="167">
        <f>'05'!T73</f>
        <v>0</v>
      </c>
      <c r="BH73" s="167">
        <f>'06'!T73</f>
        <v>0</v>
      </c>
      <c r="BI73" s="167">
        <f>'07'!T73</f>
        <v>0</v>
      </c>
      <c r="BJ73" s="167">
        <f>'08'!T73</f>
        <v>0</v>
      </c>
      <c r="BK73" s="167">
        <f>'09'!T73</f>
        <v>0</v>
      </c>
      <c r="BL73" s="167">
        <f>'10'!T73</f>
        <v>0</v>
      </c>
      <c r="BM73" s="167">
        <f>'11'!T73</f>
        <v>0</v>
      </c>
      <c r="BN73" s="167">
        <f>'12'!T73</f>
        <v>0</v>
      </c>
      <c r="BO73" s="125">
        <f t="shared" si="15"/>
        <v>0</v>
      </c>
      <c r="BP73" s="126">
        <f t="shared" si="16"/>
        <v>0</v>
      </c>
    </row>
    <row r="74" spans="2:68" ht="14.4" x14ac:dyDescent="0.3">
      <c r="B74" s="166" t="str">
        <v>23-SPWHI-07000197</v>
      </c>
      <c r="C74" s="160" t="str">
        <v>Proximo</v>
      </c>
      <c r="D74" s="160" t="str">
        <v>Irish Whiskey</v>
      </c>
      <c r="E74" s="160" t="str">
        <v>Bushmills</v>
      </c>
      <c r="F74" s="160" t="str">
        <v>BUM</v>
      </c>
      <c r="G74" s="160" t="str">
        <v>Bushmills Single Malt 12YO</v>
      </c>
      <c r="H74" s="160" t="str">
        <v>700ml</v>
      </c>
      <c r="I74" s="160">
        <v>6</v>
      </c>
      <c r="J74" s="167">
        <f>'01'!N74</f>
        <v>0</v>
      </c>
      <c r="K74" s="167">
        <f>'02'!N74</f>
        <v>0</v>
      </c>
      <c r="L74" s="167">
        <f>'03'!N74</f>
        <v>0</v>
      </c>
      <c r="M74" s="167">
        <f>'04'!N74</f>
        <v>0</v>
      </c>
      <c r="N74" s="167">
        <f>'05'!N74</f>
        <v>0</v>
      </c>
      <c r="O74" s="167">
        <f>'06'!N74</f>
        <v>0</v>
      </c>
      <c r="P74" s="167">
        <f>'07'!N74</f>
        <v>0</v>
      </c>
      <c r="Q74" s="167">
        <f>'08'!N74</f>
        <v>0</v>
      </c>
      <c r="R74" s="167">
        <f>'09'!N74</f>
        <v>0</v>
      </c>
      <c r="S74" s="167">
        <f>'10'!N74</f>
        <v>0</v>
      </c>
      <c r="T74" s="167">
        <f>'11'!N74</f>
        <v>0</v>
      </c>
      <c r="U74" s="167">
        <f>'12'!N74</f>
        <v>0</v>
      </c>
      <c r="V74" s="168">
        <f t="shared" si="9"/>
        <v>0</v>
      </c>
      <c r="W74" s="169">
        <f t="shared" si="10"/>
        <v>0</v>
      </c>
      <c r="X74" s="2"/>
      <c r="Y74" s="167">
        <f>'01'!R74</f>
        <v>0</v>
      </c>
      <c r="Z74" s="167">
        <f>'02'!R74</f>
        <v>0</v>
      </c>
      <c r="AA74" s="167">
        <f>'03'!R74</f>
        <v>0</v>
      </c>
      <c r="AB74" s="167">
        <f>'04'!R74</f>
        <v>0</v>
      </c>
      <c r="AC74" s="167">
        <f>'05'!R74</f>
        <v>0</v>
      </c>
      <c r="AD74" s="167">
        <f>'06'!R74</f>
        <v>0</v>
      </c>
      <c r="AE74" s="167">
        <f>'07'!R74</f>
        <v>0</v>
      </c>
      <c r="AF74" s="167">
        <f>'08'!R74</f>
        <v>0</v>
      </c>
      <c r="AG74" s="167">
        <f>'09'!R74</f>
        <v>0</v>
      </c>
      <c r="AH74" s="167">
        <f>'10'!R74</f>
        <v>0</v>
      </c>
      <c r="AI74" s="167">
        <f>'11'!R74</f>
        <v>0</v>
      </c>
      <c r="AJ74" s="167">
        <f>'12'!R74</f>
        <v>0</v>
      </c>
      <c r="AK74" s="127">
        <f t="shared" si="11"/>
        <v>0</v>
      </c>
      <c r="AL74" s="126">
        <f t="shared" si="12"/>
        <v>0</v>
      </c>
      <c r="AM74" s="2"/>
      <c r="AN74" s="167">
        <f>'01'!S74</f>
        <v>0</v>
      </c>
      <c r="AO74" s="167">
        <f>'02'!S74</f>
        <v>0</v>
      </c>
      <c r="AP74" s="167">
        <f>'03'!S74</f>
        <v>0</v>
      </c>
      <c r="AQ74" s="167">
        <f>'04'!S74</f>
        <v>0</v>
      </c>
      <c r="AR74" s="167">
        <f>'05'!S74</f>
        <v>0</v>
      </c>
      <c r="AS74" s="167">
        <f>'06'!S74</f>
        <v>0</v>
      </c>
      <c r="AT74" s="167">
        <f>'07'!S74</f>
        <v>0</v>
      </c>
      <c r="AU74" s="167">
        <f>'08'!S74</f>
        <v>0</v>
      </c>
      <c r="AV74" s="167">
        <f>'09'!S74</f>
        <v>0</v>
      </c>
      <c r="AW74" s="167">
        <f>'10'!S74</f>
        <v>0</v>
      </c>
      <c r="AX74" s="167">
        <f>'11'!S74</f>
        <v>0</v>
      </c>
      <c r="AY74" s="167">
        <f>'12'!S74</f>
        <v>0</v>
      </c>
      <c r="AZ74" s="127">
        <f t="shared" si="13"/>
        <v>0</v>
      </c>
      <c r="BA74" s="126">
        <f t="shared" si="14"/>
        <v>0</v>
      </c>
      <c r="BB74" s="2"/>
      <c r="BC74" s="167">
        <f>'01'!T74</f>
        <v>0</v>
      </c>
      <c r="BD74" s="167">
        <f>'02'!T74</f>
        <v>0</v>
      </c>
      <c r="BE74" s="167">
        <f>'03'!T74</f>
        <v>0</v>
      </c>
      <c r="BF74" s="167">
        <f>'04'!T74</f>
        <v>0</v>
      </c>
      <c r="BG74" s="167">
        <f>'05'!T74</f>
        <v>0</v>
      </c>
      <c r="BH74" s="167">
        <f>'06'!T74</f>
        <v>0</v>
      </c>
      <c r="BI74" s="167">
        <f>'07'!T74</f>
        <v>0</v>
      </c>
      <c r="BJ74" s="167">
        <f>'08'!T74</f>
        <v>0</v>
      </c>
      <c r="BK74" s="167">
        <f>'09'!T74</f>
        <v>0</v>
      </c>
      <c r="BL74" s="167">
        <f>'10'!T74</f>
        <v>0</v>
      </c>
      <c r="BM74" s="167">
        <f>'11'!T74</f>
        <v>0</v>
      </c>
      <c r="BN74" s="167">
        <f>'12'!T74</f>
        <v>0</v>
      </c>
      <c r="BO74" s="125">
        <f t="shared" si="15"/>
        <v>0</v>
      </c>
      <c r="BP74" s="126">
        <f t="shared" si="16"/>
        <v>0</v>
      </c>
    </row>
    <row r="75" spans="2:68" ht="14.4" x14ac:dyDescent="0.3">
      <c r="B75" s="166" t="str">
        <v>23-SPWHI-07005022</v>
      </c>
      <c r="C75" s="160" t="str">
        <v>Proximo</v>
      </c>
      <c r="D75" s="160" t="str">
        <v>Irish Whiskey</v>
      </c>
      <c r="E75" s="160" t="str">
        <v>Bushmills</v>
      </c>
      <c r="F75" s="160" t="str">
        <v>BUM</v>
      </c>
      <c r="G75" s="160" t="str">
        <v>Bushmills Single Malt 16YO</v>
      </c>
      <c r="H75" s="160" t="str">
        <v>700ml</v>
      </c>
      <c r="I75" s="160">
        <v>6</v>
      </c>
      <c r="J75" s="167">
        <f>'01'!N75</f>
        <v>0</v>
      </c>
      <c r="K75" s="167">
        <f>'02'!N75</f>
        <v>0</v>
      </c>
      <c r="L75" s="167">
        <f>'03'!N75</f>
        <v>0</v>
      </c>
      <c r="M75" s="167">
        <f>'04'!N75</f>
        <v>0</v>
      </c>
      <c r="N75" s="167">
        <f>'05'!N75</f>
        <v>0</v>
      </c>
      <c r="O75" s="167">
        <f>'06'!N75</f>
        <v>0</v>
      </c>
      <c r="P75" s="167">
        <f>'07'!N75</f>
        <v>0</v>
      </c>
      <c r="Q75" s="167">
        <f>'08'!N75</f>
        <v>0</v>
      </c>
      <c r="R75" s="167">
        <f>'09'!N75</f>
        <v>0</v>
      </c>
      <c r="S75" s="167">
        <f>'10'!N75</f>
        <v>0</v>
      </c>
      <c r="T75" s="167">
        <f>'11'!N75</f>
        <v>0</v>
      </c>
      <c r="U75" s="167">
        <f>'12'!N75</f>
        <v>0</v>
      </c>
      <c r="V75" s="168">
        <f t="shared" si="9"/>
        <v>0</v>
      </c>
      <c r="W75" s="169">
        <f t="shared" si="10"/>
        <v>0</v>
      </c>
      <c r="X75" s="2"/>
      <c r="Y75" s="167">
        <f>'01'!R75</f>
        <v>0</v>
      </c>
      <c r="Z75" s="167">
        <f>'02'!R75</f>
        <v>0</v>
      </c>
      <c r="AA75" s="167">
        <f>'03'!R75</f>
        <v>0</v>
      </c>
      <c r="AB75" s="167">
        <f>'04'!R75</f>
        <v>0</v>
      </c>
      <c r="AC75" s="167">
        <f>'05'!R75</f>
        <v>0</v>
      </c>
      <c r="AD75" s="167">
        <f>'06'!R75</f>
        <v>0</v>
      </c>
      <c r="AE75" s="167">
        <f>'07'!R75</f>
        <v>0</v>
      </c>
      <c r="AF75" s="167">
        <f>'08'!R75</f>
        <v>0</v>
      </c>
      <c r="AG75" s="167">
        <f>'09'!R75</f>
        <v>0</v>
      </c>
      <c r="AH75" s="167">
        <f>'10'!R75</f>
        <v>0</v>
      </c>
      <c r="AI75" s="167">
        <f>'11'!R75</f>
        <v>0</v>
      </c>
      <c r="AJ75" s="167">
        <f>'12'!R75</f>
        <v>0</v>
      </c>
      <c r="AK75" s="127">
        <f t="shared" si="11"/>
        <v>0</v>
      </c>
      <c r="AL75" s="126">
        <f t="shared" si="12"/>
        <v>0</v>
      </c>
      <c r="AM75" s="2"/>
      <c r="AN75" s="167">
        <f>'01'!S75</f>
        <v>0</v>
      </c>
      <c r="AO75" s="167">
        <f>'02'!S75</f>
        <v>0</v>
      </c>
      <c r="AP75" s="167">
        <f>'03'!S75</f>
        <v>0</v>
      </c>
      <c r="AQ75" s="167">
        <f>'04'!S75</f>
        <v>0</v>
      </c>
      <c r="AR75" s="167">
        <f>'05'!S75</f>
        <v>0</v>
      </c>
      <c r="AS75" s="167">
        <f>'06'!S75</f>
        <v>0</v>
      </c>
      <c r="AT75" s="167">
        <f>'07'!S75</f>
        <v>0</v>
      </c>
      <c r="AU75" s="167">
        <f>'08'!S75</f>
        <v>0</v>
      </c>
      <c r="AV75" s="167">
        <f>'09'!S75</f>
        <v>0</v>
      </c>
      <c r="AW75" s="167">
        <f>'10'!S75</f>
        <v>0</v>
      </c>
      <c r="AX75" s="167">
        <f>'11'!S75</f>
        <v>0</v>
      </c>
      <c r="AY75" s="167">
        <f>'12'!S75</f>
        <v>0</v>
      </c>
      <c r="AZ75" s="127">
        <f t="shared" si="13"/>
        <v>0</v>
      </c>
      <c r="BA75" s="126">
        <f t="shared" si="14"/>
        <v>0</v>
      </c>
      <c r="BB75" s="2"/>
      <c r="BC75" s="167">
        <f>'01'!T75</f>
        <v>0</v>
      </c>
      <c r="BD75" s="167">
        <f>'02'!T75</f>
        <v>0</v>
      </c>
      <c r="BE75" s="167">
        <f>'03'!T75</f>
        <v>0</v>
      </c>
      <c r="BF75" s="167">
        <f>'04'!T75</f>
        <v>0</v>
      </c>
      <c r="BG75" s="167">
        <f>'05'!T75</f>
        <v>0</v>
      </c>
      <c r="BH75" s="167">
        <f>'06'!T75</f>
        <v>0</v>
      </c>
      <c r="BI75" s="167">
        <f>'07'!T75</f>
        <v>0</v>
      </c>
      <c r="BJ75" s="167">
        <f>'08'!T75</f>
        <v>0</v>
      </c>
      <c r="BK75" s="167">
        <f>'09'!T75</f>
        <v>0</v>
      </c>
      <c r="BL75" s="167">
        <f>'10'!T75</f>
        <v>0</v>
      </c>
      <c r="BM75" s="167">
        <f>'11'!T75</f>
        <v>0</v>
      </c>
      <c r="BN75" s="167">
        <f>'12'!T75</f>
        <v>0</v>
      </c>
      <c r="BO75" s="125">
        <f t="shared" si="15"/>
        <v>0</v>
      </c>
      <c r="BP75" s="126">
        <f t="shared" si="16"/>
        <v>0</v>
      </c>
    </row>
    <row r="76" spans="2:68" ht="14.4" x14ac:dyDescent="0.3">
      <c r="B76" s="166" t="str">
        <v>23-SPWHI-07008268</v>
      </c>
      <c r="C76" s="160" t="str">
        <v>Proximo</v>
      </c>
      <c r="D76" s="160" t="str">
        <v>Irish Whiskey</v>
      </c>
      <c r="E76" s="160" t="str">
        <v>Bushmills</v>
      </c>
      <c r="F76" s="160" t="str">
        <v>BUM</v>
      </c>
      <c r="G76" s="160" t="str">
        <v>Bushmills Single Malt 21YO</v>
      </c>
      <c r="H76" s="160" t="str">
        <v>700ml</v>
      </c>
      <c r="I76" s="160">
        <v>6</v>
      </c>
      <c r="J76" s="167">
        <f>'01'!N76</f>
        <v>0</v>
      </c>
      <c r="K76" s="167">
        <f>'02'!N76</f>
        <v>0</v>
      </c>
      <c r="L76" s="167">
        <f>'03'!N76</f>
        <v>0</v>
      </c>
      <c r="M76" s="167">
        <f>'04'!N76</f>
        <v>0</v>
      </c>
      <c r="N76" s="167">
        <f>'05'!N76</f>
        <v>0</v>
      </c>
      <c r="O76" s="167">
        <f>'06'!N76</f>
        <v>0</v>
      </c>
      <c r="P76" s="167">
        <f>'07'!N76</f>
        <v>0</v>
      </c>
      <c r="Q76" s="167">
        <f>'08'!N76</f>
        <v>0</v>
      </c>
      <c r="R76" s="167">
        <f>'09'!N76</f>
        <v>0</v>
      </c>
      <c r="S76" s="167">
        <f>'10'!N76</f>
        <v>0</v>
      </c>
      <c r="T76" s="167">
        <f>'11'!N76</f>
        <v>0</v>
      </c>
      <c r="U76" s="167">
        <f>'12'!N76</f>
        <v>0</v>
      </c>
      <c r="V76" s="168">
        <f t="shared" si="9"/>
        <v>0</v>
      </c>
      <c r="W76" s="169">
        <f t="shared" si="10"/>
        <v>0</v>
      </c>
      <c r="X76" s="2"/>
      <c r="Y76" s="167">
        <f>'01'!R76</f>
        <v>0</v>
      </c>
      <c r="Z76" s="167">
        <f>'02'!R76</f>
        <v>0</v>
      </c>
      <c r="AA76" s="167">
        <f>'03'!R76</f>
        <v>0</v>
      </c>
      <c r="AB76" s="167">
        <f>'04'!R76</f>
        <v>0</v>
      </c>
      <c r="AC76" s="167">
        <f>'05'!R76</f>
        <v>0</v>
      </c>
      <c r="AD76" s="167">
        <f>'06'!R76</f>
        <v>0</v>
      </c>
      <c r="AE76" s="167">
        <f>'07'!R76</f>
        <v>0</v>
      </c>
      <c r="AF76" s="167">
        <f>'08'!R76</f>
        <v>0</v>
      </c>
      <c r="AG76" s="167">
        <f>'09'!R76</f>
        <v>0</v>
      </c>
      <c r="AH76" s="167">
        <f>'10'!R76</f>
        <v>0</v>
      </c>
      <c r="AI76" s="167">
        <f>'11'!R76</f>
        <v>0</v>
      </c>
      <c r="AJ76" s="167">
        <f>'12'!R76</f>
        <v>0</v>
      </c>
      <c r="AK76" s="127">
        <f t="shared" si="11"/>
        <v>0</v>
      </c>
      <c r="AL76" s="126">
        <f t="shared" si="12"/>
        <v>0</v>
      </c>
      <c r="AM76" s="2"/>
      <c r="AN76" s="167">
        <f>'01'!S76</f>
        <v>0</v>
      </c>
      <c r="AO76" s="167">
        <f>'02'!S76</f>
        <v>0</v>
      </c>
      <c r="AP76" s="167">
        <f>'03'!S76</f>
        <v>0</v>
      </c>
      <c r="AQ76" s="167">
        <f>'04'!S76</f>
        <v>0</v>
      </c>
      <c r="AR76" s="167">
        <f>'05'!S76</f>
        <v>0</v>
      </c>
      <c r="AS76" s="167">
        <f>'06'!S76</f>
        <v>0</v>
      </c>
      <c r="AT76" s="167">
        <f>'07'!S76</f>
        <v>0</v>
      </c>
      <c r="AU76" s="167">
        <f>'08'!S76</f>
        <v>0</v>
      </c>
      <c r="AV76" s="167">
        <f>'09'!S76</f>
        <v>0</v>
      </c>
      <c r="AW76" s="167">
        <f>'10'!S76</f>
        <v>0</v>
      </c>
      <c r="AX76" s="167">
        <f>'11'!S76</f>
        <v>0</v>
      </c>
      <c r="AY76" s="167">
        <f>'12'!S76</f>
        <v>0</v>
      </c>
      <c r="AZ76" s="127">
        <f t="shared" si="13"/>
        <v>0</v>
      </c>
      <c r="BA76" s="126">
        <f t="shared" si="14"/>
        <v>0</v>
      </c>
      <c r="BB76" s="2"/>
      <c r="BC76" s="167">
        <f>'01'!T76</f>
        <v>0</v>
      </c>
      <c r="BD76" s="167">
        <f>'02'!T76</f>
        <v>0</v>
      </c>
      <c r="BE76" s="167">
        <f>'03'!T76</f>
        <v>0</v>
      </c>
      <c r="BF76" s="167">
        <f>'04'!T76</f>
        <v>0</v>
      </c>
      <c r="BG76" s="167">
        <f>'05'!T76</f>
        <v>0</v>
      </c>
      <c r="BH76" s="167">
        <f>'06'!T76</f>
        <v>0</v>
      </c>
      <c r="BI76" s="167">
        <f>'07'!T76</f>
        <v>0</v>
      </c>
      <c r="BJ76" s="167">
        <f>'08'!T76</f>
        <v>0</v>
      </c>
      <c r="BK76" s="167">
        <f>'09'!T76</f>
        <v>0</v>
      </c>
      <c r="BL76" s="167">
        <f>'10'!T76</f>
        <v>0</v>
      </c>
      <c r="BM76" s="167">
        <f>'11'!T76</f>
        <v>0</v>
      </c>
      <c r="BN76" s="167">
        <f>'12'!T76</f>
        <v>0</v>
      </c>
      <c r="BO76" s="125">
        <f t="shared" si="15"/>
        <v>0</v>
      </c>
      <c r="BP76" s="126">
        <f t="shared" si="16"/>
        <v>0</v>
      </c>
    </row>
    <row r="77" spans="2:68" ht="14.4" x14ac:dyDescent="0.3">
      <c r="B77" s="166" t="str">
        <v>47-SPWHI-07000010</v>
      </c>
      <c r="C77" s="160" t="str">
        <v>Proximo</v>
      </c>
      <c r="D77" s="160" t="str">
        <v>Irish Whiskey</v>
      </c>
      <c r="E77" s="160" t="str">
        <v>The Sexton</v>
      </c>
      <c r="F77" s="160" t="str">
        <v>TST</v>
      </c>
      <c r="G77" s="160" t="str">
        <v>Sexton Single Malt</v>
      </c>
      <c r="H77" s="160" t="str">
        <v>700ml</v>
      </c>
      <c r="I77" s="160">
        <v>6</v>
      </c>
      <c r="J77" s="167">
        <f>'01'!N77</f>
        <v>0</v>
      </c>
      <c r="K77" s="167">
        <f>'02'!N77</f>
        <v>0</v>
      </c>
      <c r="L77" s="167">
        <f>'03'!N77</f>
        <v>0</v>
      </c>
      <c r="M77" s="167">
        <f>'04'!N77</f>
        <v>0</v>
      </c>
      <c r="N77" s="167">
        <f>'05'!N77</f>
        <v>0</v>
      </c>
      <c r="O77" s="167">
        <f>'06'!N77</f>
        <v>0</v>
      </c>
      <c r="P77" s="167">
        <f>'07'!N77</f>
        <v>0</v>
      </c>
      <c r="Q77" s="167">
        <f>'08'!N77</f>
        <v>0</v>
      </c>
      <c r="R77" s="167">
        <f>'09'!N77</f>
        <v>0</v>
      </c>
      <c r="S77" s="167">
        <f>'10'!N77</f>
        <v>0</v>
      </c>
      <c r="T77" s="167">
        <f>'11'!N77</f>
        <v>0</v>
      </c>
      <c r="U77" s="167">
        <f>'12'!N77</f>
        <v>0</v>
      </c>
      <c r="V77" s="168">
        <f t="shared" si="9"/>
        <v>0</v>
      </c>
      <c r="W77" s="169">
        <f t="shared" si="10"/>
        <v>0</v>
      </c>
      <c r="X77" s="2"/>
      <c r="Y77" s="167">
        <f>'01'!R77</f>
        <v>0</v>
      </c>
      <c r="Z77" s="167">
        <f>'02'!R77</f>
        <v>0</v>
      </c>
      <c r="AA77" s="167">
        <f>'03'!R77</f>
        <v>0</v>
      </c>
      <c r="AB77" s="167">
        <f>'04'!R77</f>
        <v>0</v>
      </c>
      <c r="AC77" s="167">
        <f>'05'!R77</f>
        <v>0</v>
      </c>
      <c r="AD77" s="167">
        <f>'06'!R77</f>
        <v>0</v>
      </c>
      <c r="AE77" s="167">
        <f>'07'!R77</f>
        <v>0</v>
      </c>
      <c r="AF77" s="167">
        <f>'08'!R77</f>
        <v>0</v>
      </c>
      <c r="AG77" s="167">
        <f>'09'!R77</f>
        <v>0</v>
      </c>
      <c r="AH77" s="167">
        <f>'10'!R77</f>
        <v>0</v>
      </c>
      <c r="AI77" s="167">
        <f>'11'!R77</f>
        <v>0</v>
      </c>
      <c r="AJ77" s="167">
        <f>'12'!R77</f>
        <v>0</v>
      </c>
      <c r="AK77" s="127">
        <f t="shared" si="11"/>
        <v>0</v>
      </c>
      <c r="AL77" s="126">
        <f t="shared" si="12"/>
        <v>0</v>
      </c>
      <c r="AM77" s="2"/>
      <c r="AN77" s="167">
        <f>'01'!S77</f>
        <v>0</v>
      </c>
      <c r="AO77" s="167">
        <f>'02'!S77</f>
        <v>0</v>
      </c>
      <c r="AP77" s="167">
        <f>'03'!S77</f>
        <v>0</v>
      </c>
      <c r="AQ77" s="167">
        <f>'04'!S77</f>
        <v>0</v>
      </c>
      <c r="AR77" s="167">
        <f>'05'!S77</f>
        <v>0</v>
      </c>
      <c r="AS77" s="167">
        <f>'06'!S77</f>
        <v>0</v>
      </c>
      <c r="AT77" s="167">
        <f>'07'!S77</f>
        <v>0</v>
      </c>
      <c r="AU77" s="167">
        <f>'08'!S77</f>
        <v>0</v>
      </c>
      <c r="AV77" s="167">
        <f>'09'!S77</f>
        <v>0</v>
      </c>
      <c r="AW77" s="167">
        <f>'10'!S77</f>
        <v>0</v>
      </c>
      <c r="AX77" s="167">
        <f>'11'!S77</f>
        <v>0</v>
      </c>
      <c r="AY77" s="167">
        <f>'12'!S77</f>
        <v>0</v>
      </c>
      <c r="AZ77" s="127">
        <f t="shared" si="13"/>
        <v>0</v>
      </c>
      <c r="BA77" s="126">
        <f t="shared" si="14"/>
        <v>0</v>
      </c>
      <c r="BB77" s="2"/>
      <c r="BC77" s="167">
        <f>'01'!T77</f>
        <v>0</v>
      </c>
      <c r="BD77" s="167">
        <f>'02'!T77</f>
        <v>0</v>
      </c>
      <c r="BE77" s="167">
        <f>'03'!T77</f>
        <v>0</v>
      </c>
      <c r="BF77" s="167">
        <f>'04'!T77</f>
        <v>0</v>
      </c>
      <c r="BG77" s="167">
        <f>'05'!T77</f>
        <v>0</v>
      </c>
      <c r="BH77" s="167">
        <f>'06'!T77</f>
        <v>0</v>
      </c>
      <c r="BI77" s="167">
        <f>'07'!T77</f>
        <v>0</v>
      </c>
      <c r="BJ77" s="167">
        <f>'08'!T77</f>
        <v>0</v>
      </c>
      <c r="BK77" s="167">
        <f>'09'!T77</f>
        <v>0</v>
      </c>
      <c r="BL77" s="167">
        <f>'10'!T77</f>
        <v>0</v>
      </c>
      <c r="BM77" s="167">
        <f>'11'!T77</f>
        <v>0</v>
      </c>
      <c r="BN77" s="167">
        <f>'12'!T77</f>
        <v>0</v>
      </c>
      <c r="BO77" s="125">
        <f t="shared" si="15"/>
        <v>0</v>
      </c>
      <c r="BP77" s="126">
        <f t="shared" si="16"/>
        <v>0</v>
      </c>
    </row>
    <row r="78" spans="2:68" ht="14.4" x14ac:dyDescent="0.3">
      <c r="B78" s="166" t="str">
        <v>37-SPWHI-07003251</v>
      </c>
      <c r="C78" s="160" t="str">
        <v>Campari</v>
      </c>
      <c r="D78" s="160" t="str">
        <v>American Whiskey</v>
      </c>
      <c r="E78" s="160" t="str">
        <v>Wild Turkey</v>
      </c>
      <c r="F78" s="160" t="str">
        <v>WTK</v>
      </c>
      <c r="G78" s="160" t="str">
        <v>Wild Turkey Aged 8 YO</v>
      </c>
      <c r="H78" s="160" t="str">
        <v>700ml</v>
      </c>
      <c r="I78" s="160">
        <v>12</v>
      </c>
      <c r="J78" s="167">
        <f>'01'!N78</f>
        <v>0</v>
      </c>
      <c r="K78" s="167">
        <f>'02'!N78</f>
        <v>0</v>
      </c>
      <c r="L78" s="167">
        <f>'03'!N78</f>
        <v>0</v>
      </c>
      <c r="M78" s="167">
        <f>'04'!N78</f>
        <v>0</v>
      </c>
      <c r="N78" s="167">
        <f>'05'!N78</f>
        <v>0</v>
      </c>
      <c r="O78" s="167">
        <f>'06'!N78</f>
        <v>0</v>
      </c>
      <c r="P78" s="167">
        <f>'07'!N78</f>
        <v>0</v>
      </c>
      <c r="Q78" s="167">
        <f>'08'!N78</f>
        <v>0</v>
      </c>
      <c r="R78" s="167">
        <f>'09'!N78</f>
        <v>0</v>
      </c>
      <c r="S78" s="167">
        <f>'10'!N78</f>
        <v>0</v>
      </c>
      <c r="T78" s="167">
        <f>'11'!N78</f>
        <v>0</v>
      </c>
      <c r="U78" s="167">
        <f>'12'!N78</f>
        <v>0</v>
      </c>
      <c r="V78" s="168">
        <f t="shared" ref="V78:V141" si="17">SUM(J78:U78)</f>
        <v>0</v>
      </c>
      <c r="W78" s="169">
        <f t="shared" ref="W78:W141" si="18">SUMIFS($J78:$U78,$J$2:$U$2,"TRUE")</f>
        <v>0</v>
      </c>
      <c r="X78" s="2"/>
      <c r="Y78" s="167">
        <f>'01'!R78</f>
        <v>0</v>
      </c>
      <c r="Z78" s="167">
        <f>'02'!R78</f>
        <v>0</v>
      </c>
      <c r="AA78" s="167">
        <f>'03'!R78</f>
        <v>0</v>
      </c>
      <c r="AB78" s="167">
        <f>'04'!R78</f>
        <v>0</v>
      </c>
      <c r="AC78" s="167">
        <f>'05'!R78</f>
        <v>0</v>
      </c>
      <c r="AD78" s="167">
        <f>'06'!R78</f>
        <v>0</v>
      </c>
      <c r="AE78" s="167">
        <f>'07'!R78</f>
        <v>0</v>
      </c>
      <c r="AF78" s="167">
        <f>'08'!R78</f>
        <v>0</v>
      </c>
      <c r="AG78" s="167">
        <f>'09'!R78</f>
        <v>0</v>
      </c>
      <c r="AH78" s="167">
        <f>'10'!R78</f>
        <v>0</v>
      </c>
      <c r="AI78" s="167">
        <f>'11'!R78</f>
        <v>0</v>
      </c>
      <c r="AJ78" s="167">
        <f>'12'!R78</f>
        <v>0</v>
      </c>
      <c r="AK78" s="127">
        <f t="shared" ref="AK78:AK141" si="19">SUM(Y78:AJ78)</f>
        <v>0</v>
      </c>
      <c r="AL78" s="126">
        <f t="shared" ref="AL78:AL141" si="20">SUMIFS($Y78:$AJ78,$Y$2:$AJ$2,"TRUE")</f>
        <v>0</v>
      </c>
      <c r="AM78" s="2"/>
      <c r="AN78" s="167">
        <f>'01'!S78</f>
        <v>0</v>
      </c>
      <c r="AO78" s="167">
        <f>'02'!S78</f>
        <v>0</v>
      </c>
      <c r="AP78" s="167">
        <f>'03'!S78</f>
        <v>0</v>
      </c>
      <c r="AQ78" s="167">
        <f>'04'!S78</f>
        <v>0</v>
      </c>
      <c r="AR78" s="167">
        <f>'05'!S78</f>
        <v>0</v>
      </c>
      <c r="AS78" s="167">
        <f>'06'!S78</f>
        <v>0</v>
      </c>
      <c r="AT78" s="167">
        <f>'07'!S78</f>
        <v>0</v>
      </c>
      <c r="AU78" s="167">
        <f>'08'!S78</f>
        <v>0</v>
      </c>
      <c r="AV78" s="167">
        <f>'09'!S78</f>
        <v>0</v>
      </c>
      <c r="AW78" s="167">
        <f>'10'!S78</f>
        <v>0</v>
      </c>
      <c r="AX78" s="167">
        <f>'11'!S78</f>
        <v>0</v>
      </c>
      <c r="AY78" s="167">
        <f>'12'!S78</f>
        <v>0</v>
      </c>
      <c r="AZ78" s="127">
        <f t="shared" ref="AZ78:AZ141" si="21">SUM(AN78:AY78)</f>
        <v>0</v>
      </c>
      <c r="BA78" s="126">
        <f t="shared" ref="BA78:BA141" si="22">SUMIFS($AN78:$AY78,$AN$2:$AY$2,"TRUE")</f>
        <v>0</v>
      </c>
      <c r="BB78" s="2"/>
      <c r="BC78" s="167">
        <f>'01'!T78</f>
        <v>0</v>
      </c>
      <c r="BD78" s="167">
        <f>'02'!T78</f>
        <v>0</v>
      </c>
      <c r="BE78" s="167">
        <f>'03'!T78</f>
        <v>0</v>
      </c>
      <c r="BF78" s="167">
        <f>'04'!T78</f>
        <v>0</v>
      </c>
      <c r="BG78" s="167">
        <f>'05'!T78</f>
        <v>0</v>
      </c>
      <c r="BH78" s="167">
        <f>'06'!T78</f>
        <v>0</v>
      </c>
      <c r="BI78" s="167">
        <f>'07'!T78</f>
        <v>0</v>
      </c>
      <c r="BJ78" s="167">
        <f>'08'!T78</f>
        <v>0</v>
      </c>
      <c r="BK78" s="167">
        <f>'09'!T78</f>
        <v>0</v>
      </c>
      <c r="BL78" s="167">
        <f>'10'!T78</f>
        <v>0</v>
      </c>
      <c r="BM78" s="167">
        <f>'11'!T78</f>
        <v>0</v>
      </c>
      <c r="BN78" s="167">
        <f>'12'!T78</f>
        <v>0</v>
      </c>
      <c r="BO78" s="125">
        <f t="shared" ref="BO78:BO141" si="23">SUM(BC78:BN78)</f>
        <v>0</v>
      </c>
      <c r="BP78" s="126">
        <f t="shared" ref="BP78:BP141" si="24">SUMIFS($BC78:$BN78,$BC$2:$BN$2,"TRUE")</f>
        <v>0</v>
      </c>
    </row>
    <row r="79" spans="2:68" ht="14.4" x14ac:dyDescent="0.3">
      <c r="B79" s="166" t="str">
        <v>37-SPWHI-07507508</v>
      </c>
      <c r="C79" s="160" t="str">
        <v>Campari</v>
      </c>
      <c r="D79" s="160" t="str">
        <v>American Whiskey</v>
      </c>
      <c r="E79" s="160" t="str">
        <v>Wild Turkey</v>
      </c>
      <c r="F79" s="160" t="str">
        <v>WTK</v>
      </c>
      <c r="G79" s="160" t="str">
        <v>Wild Turkey 101 Bourbon</v>
      </c>
      <c r="H79" s="160" t="str">
        <v>750ml</v>
      </c>
      <c r="I79" s="160">
        <v>12</v>
      </c>
      <c r="J79" s="167">
        <f>'01'!N79</f>
        <v>0</v>
      </c>
      <c r="K79" s="167">
        <f>'02'!N79</f>
        <v>0</v>
      </c>
      <c r="L79" s="167">
        <f>'03'!N79</f>
        <v>0</v>
      </c>
      <c r="M79" s="167">
        <f>'04'!N79</f>
        <v>0</v>
      </c>
      <c r="N79" s="167">
        <f>'05'!N79</f>
        <v>0</v>
      </c>
      <c r="O79" s="167">
        <f>'06'!N79</f>
        <v>0</v>
      </c>
      <c r="P79" s="167">
        <f>'07'!N79</f>
        <v>0</v>
      </c>
      <c r="Q79" s="167">
        <f>'08'!N79</f>
        <v>0</v>
      </c>
      <c r="R79" s="167">
        <f>'09'!N79</f>
        <v>0</v>
      </c>
      <c r="S79" s="167">
        <f>'10'!N79</f>
        <v>0</v>
      </c>
      <c r="T79" s="167">
        <f>'11'!N79</f>
        <v>0</v>
      </c>
      <c r="U79" s="167">
        <f>'12'!N79</f>
        <v>0</v>
      </c>
      <c r="V79" s="168">
        <f t="shared" si="17"/>
        <v>0</v>
      </c>
      <c r="W79" s="169">
        <f t="shared" si="18"/>
        <v>0</v>
      </c>
      <c r="X79" s="2"/>
      <c r="Y79" s="167">
        <f>'01'!R79</f>
        <v>0</v>
      </c>
      <c r="Z79" s="167">
        <f>'02'!R79</f>
        <v>0</v>
      </c>
      <c r="AA79" s="167">
        <f>'03'!R79</f>
        <v>0</v>
      </c>
      <c r="AB79" s="167">
        <f>'04'!R79</f>
        <v>0</v>
      </c>
      <c r="AC79" s="167">
        <f>'05'!R79</f>
        <v>0</v>
      </c>
      <c r="AD79" s="167">
        <f>'06'!R79</f>
        <v>0</v>
      </c>
      <c r="AE79" s="167">
        <f>'07'!R79</f>
        <v>0</v>
      </c>
      <c r="AF79" s="167">
        <f>'08'!R79</f>
        <v>0</v>
      </c>
      <c r="AG79" s="167">
        <f>'09'!R79</f>
        <v>0</v>
      </c>
      <c r="AH79" s="167">
        <f>'10'!R79</f>
        <v>0</v>
      </c>
      <c r="AI79" s="167">
        <f>'11'!R79</f>
        <v>0</v>
      </c>
      <c r="AJ79" s="167">
        <f>'12'!R79</f>
        <v>0</v>
      </c>
      <c r="AK79" s="127">
        <f t="shared" si="19"/>
        <v>0</v>
      </c>
      <c r="AL79" s="126">
        <f t="shared" si="20"/>
        <v>0</v>
      </c>
      <c r="AM79" s="2"/>
      <c r="AN79" s="167">
        <f>'01'!S79</f>
        <v>0</v>
      </c>
      <c r="AO79" s="167">
        <f>'02'!S79</f>
        <v>0</v>
      </c>
      <c r="AP79" s="167">
        <f>'03'!S79</f>
        <v>0</v>
      </c>
      <c r="AQ79" s="167">
        <f>'04'!S79</f>
        <v>0</v>
      </c>
      <c r="AR79" s="167">
        <f>'05'!S79</f>
        <v>0</v>
      </c>
      <c r="AS79" s="167">
        <f>'06'!S79</f>
        <v>0</v>
      </c>
      <c r="AT79" s="167">
        <f>'07'!S79</f>
        <v>0</v>
      </c>
      <c r="AU79" s="167">
        <f>'08'!S79</f>
        <v>0</v>
      </c>
      <c r="AV79" s="167">
        <f>'09'!S79</f>
        <v>0</v>
      </c>
      <c r="AW79" s="167">
        <f>'10'!S79</f>
        <v>0</v>
      </c>
      <c r="AX79" s="167">
        <f>'11'!S79</f>
        <v>0</v>
      </c>
      <c r="AY79" s="167">
        <f>'12'!S79</f>
        <v>0</v>
      </c>
      <c r="AZ79" s="127">
        <f t="shared" si="21"/>
        <v>0</v>
      </c>
      <c r="BA79" s="126">
        <f t="shared" si="22"/>
        <v>0</v>
      </c>
      <c r="BB79" s="2"/>
      <c r="BC79" s="167">
        <f>'01'!T79</f>
        <v>0</v>
      </c>
      <c r="BD79" s="167">
        <f>'02'!T79</f>
        <v>0</v>
      </c>
      <c r="BE79" s="167">
        <f>'03'!T79</f>
        <v>0</v>
      </c>
      <c r="BF79" s="167">
        <f>'04'!T79</f>
        <v>0</v>
      </c>
      <c r="BG79" s="167">
        <f>'05'!T79</f>
        <v>0</v>
      </c>
      <c r="BH79" s="167">
        <f>'06'!T79</f>
        <v>0</v>
      </c>
      <c r="BI79" s="167">
        <f>'07'!T79</f>
        <v>0</v>
      </c>
      <c r="BJ79" s="167">
        <f>'08'!T79</f>
        <v>0</v>
      </c>
      <c r="BK79" s="167">
        <f>'09'!T79</f>
        <v>0</v>
      </c>
      <c r="BL79" s="167">
        <f>'10'!T79</f>
        <v>0</v>
      </c>
      <c r="BM79" s="167">
        <f>'11'!T79</f>
        <v>0</v>
      </c>
      <c r="BN79" s="167">
        <f>'12'!T79</f>
        <v>0</v>
      </c>
      <c r="BO79" s="125">
        <f t="shared" si="23"/>
        <v>0</v>
      </c>
      <c r="BP79" s="126">
        <f t="shared" si="24"/>
        <v>0</v>
      </c>
    </row>
    <row r="80" spans="2:68" ht="14.4" x14ac:dyDescent="0.3">
      <c r="B80" s="166" t="str">
        <v>37-SPWHI-07507503</v>
      </c>
      <c r="C80" s="160" t="str">
        <v>Campari</v>
      </c>
      <c r="D80" s="160" t="str">
        <v>American Whiskey</v>
      </c>
      <c r="E80" s="160" t="str">
        <v>Wild Turkey</v>
      </c>
      <c r="F80" s="160" t="str">
        <v>WTK</v>
      </c>
      <c r="G80" s="160" t="str">
        <v>Wild Turkey Bourbon 750ml</v>
      </c>
      <c r="H80" s="160" t="str">
        <v>750ml</v>
      </c>
      <c r="I80" s="160">
        <v>12</v>
      </c>
      <c r="J80" s="167">
        <f>'01'!N80</f>
        <v>0</v>
      </c>
      <c r="K80" s="167">
        <f>'02'!N80</f>
        <v>0</v>
      </c>
      <c r="L80" s="167">
        <f>'03'!N80</f>
        <v>0</v>
      </c>
      <c r="M80" s="167">
        <f>'04'!N80</f>
        <v>0</v>
      </c>
      <c r="N80" s="167">
        <f>'05'!N80</f>
        <v>0</v>
      </c>
      <c r="O80" s="167">
        <f>'06'!N80</f>
        <v>0</v>
      </c>
      <c r="P80" s="167">
        <f>'07'!N80</f>
        <v>0</v>
      </c>
      <c r="Q80" s="167">
        <f>'08'!N80</f>
        <v>0</v>
      </c>
      <c r="R80" s="167">
        <f>'09'!N80</f>
        <v>0</v>
      </c>
      <c r="S80" s="167">
        <f>'10'!N80</f>
        <v>0</v>
      </c>
      <c r="T80" s="167">
        <f>'11'!N80</f>
        <v>0</v>
      </c>
      <c r="U80" s="167">
        <f>'12'!N80</f>
        <v>0</v>
      </c>
      <c r="V80" s="168">
        <f t="shared" si="17"/>
        <v>0</v>
      </c>
      <c r="W80" s="169">
        <f t="shared" si="18"/>
        <v>0</v>
      </c>
      <c r="X80" s="2"/>
      <c r="Y80" s="167">
        <f>'01'!R80</f>
        <v>0</v>
      </c>
      <c r="Z80" s="167">
        <f>'02'!R80</f>
        <v>0</v>
      </c>
      <c r="AA80" s="167">
        <f>'03'!R80</f>
        <v>0</v>
      </c>
      <c r="AB80" s="167">
        <f>'04'!R80</f>
        <v>0</v>
      </c>
      <c r="AC80" s="167">
        <f>'05'!R80</f>
        <v>0</v>
      </c>
      <c r="AD80" s="167">
        <f>'06'!R80</f>
        <v>0</v>
      </c>
      <c r="AE80" s="167">
        <f>'07'!R80</f>
        <v>0</v>
      </c>
      <c r="AF80" s="167">
        <f>'08'!R80</f>
        <v>0</v>
      </c>
      <c r="AG80" s="167">
        <f>'09'!R80</f>
        <v>0</v>
      </c>
      <c r="AH80" s="167">
        <f>'10'!R80</f>
        <v>0</v>
      </c>
      <c r="AI80" s="167">
        <f>'11'!R80</f>
        <v>0</v>
      </c>
      <c r="AJ80" s="167">
        <f>'12'!R80</f>
        <v>0</v>
      </c>
      <c r="AK80" s="127">
        <f t="shared" si="19"/>
        <v>0</v>
      </c>
      <c r="AL80" s="126">
        <f t="shared" si="20"/>
        <v>0</v>
      </c>
      <c r="AM80" s="2"/>
      <c r="AN80" s="167">
        <f>'01'!S80</f>
        <v>0</v>
      </c>
      <c r="AO80" s="167">
        <f>'02'!S80</f>
        <v>0</v>
      </c>
      <c r="AP80" s="167">
        <f>'03'!S80</f>
        <v>0</v>
      </c>
      <c r="AQ80" s="167">
        <f>'04'!S80</f>
        <v>0</v>
      </c>
      <c r="AR80" s="167">
        <f>'05'!S80</f>
        <v>0</v>
      </c>
      <c r="AS80" s="167">
        <f>'06'!S80</f>
        <v>0</v>
      </c>
      <c r="AT80" s="167">
        <f>'07'!S80</f>
        <v>0</v>
      </c>
      <c r="AU80" s="167">
        <f>'08'!S80</f>
        <v>0</v>
      </c>
      <c r="AV80" s="167">
        <f>'09'!S80</f>
        <v>0</v>
      </c>
      <c r="AW80" s="167">
        <f>'10'!S80</f>
        <v>0</v>
      </c>
      <c r="AX80" s="167">
        <f>'11'!S80</f>
        <v>0</v>
      </c>
      <c r="AY80" s="167">
        <f>'12'!S80</f>
        <v>0</v>
      </c>
      <c r="AZ80" s="127">
        <f t="shared" si="21"/>
        <v>0</v>
      </c>
      <c r="BA80" s="126">
        <f t="shared" si="22"/>
        <v>0</v>
      </c>
      <c r="BB80" s="2"/>
      <c r="BC80" s="167">
        <f>'01'!T80</f>
        <v>0</v>
      </c>
      <c r="BD80" s="167">
        <f>'02'!T80</f>
        <v>0</v>
      </c>
      <c r="BE80" s="167">
        <f>'03'!T80</f>
        <v>0</v>
      </c>
      <c r="BF80" s="167">
        <f>'04'!T80</f>
        <v>0</v>
      </c>
      <c r="BG80" s="167">
        <f>'05'!T80</f>
        <v>0</v>
      </c>
      <c r="BH80" s="167">
        <f>'06'!T80</f>
        <v>0</v>
      </c>
      <c r="BI80" s="167">
        <f>'07'!T80</f>
        <v>0</v>
      </c>
      <c r="BJ80" s="167">
        <f>'08'!T80</f>
        <v>0</v>
      </c>
      <c r="BK80" s="167">
        <f>'09'!T80</f>
        <v>0</v>
      </c>
      <c r="BL80" s="167">
        <f>'10'!T80</f>
        <v>0</v>
      </c>
      <c r="BM80" s="167">
        <f>'11'!T80</f>
        <v>0</v>
      </c>
      <c r="BN80" s="167">
        <f>'12'!T80</f>
        <v>0</v>
      </c>
      <c r="BO80" s="125">
        <f t="shared" si="23"/>
        <v>0</v>
      </c>
      <c r="BP80" s="126">
        <f t="shared" si="24"/>
        <v>0</v>
      </c>
    </row>
    <row r="81" spans="2:68" ht="14.4" x14ac:dyDescent="0.3">
      <c r="B81" s="166" t="str">
        <v>37-SPWHI-10001006</v>
      </c>
      <c r="C81" s="160" t="str">
        <v>Campari</v>
      </c>
      <c r="D81" s="160" t="str">
        <v>American Whiskey</v>
      </c>
      <c r="E81" s="160" t="str">
        <v>Wild Turkey</v>
      </c>
      <c r="F81" s="160" t="str">
        <v>WTK</v>
      </c>
      <c r="G81" s="160" t="str">
        <v>Wild Turkey Bourbon 1L</v>
      </c>
      <c r="H81" s="160" t="str">
        <v>1000ml</v>
      </c>
      <c r="I81" s="160">
        <v>12</v>
      </c>
      <c r="J81" s="167">
        <f>'01'!N81</f>
        <v>0</v>
      </c>
      <c r="K81" s="167">
        <f>'02'!N81</f>
        <v>0</v>
      </c>
      <c r="L81" s="167">
        <f>'03'!N81</f>
        <v>0</v>
      </c>
      <c r="M81" s="167">
        <f>'04'!N81</f>
        <v>0</v>
      </c>
      <c r="N81" s="167">
        <f>'05'!N81</f>
        <v>0</v>
      </c>
      <c r="O81" s="167">
        <f>'06'!N81</f>
        <v>0</v>
      </c>
      <c r="P81" s="167">
        <f>'07'!N81</f>
        <v>0</v>
      </c>
      <c r="Q81" s="167">
        <f>'08'!N81</f>
        <v>0</v>
      </c>
      <c r="R81" s="167">
        <f>'09'!N81</f>
        <v>0</v>
      </c>
      <c r="S81" s="167">
        <f>'10'!N81</f>
        <v>0</v>
      </c>
      <c r="T81" s="167">
        <f>'11'!N81</f>
        <v>0</v>
      </c>
      <c r="U81" s="167">
        <f>'12'!N81</f>
        <v>0</v>
      </c>
      <c r="V81" s="168">
        <f t="shared" si="17"/>
        <v>0</v>
      </c>
      <c r="W81" s="169">
        <f t="shared" si="18"/>
        <v>0</v>
      </c>
      <c r="X81" s="2"/>
      <c r="Y81" s="167">
        <f>'01'!R81</f>
        <v>0</v>
      </c>
      <c r="Z81" s="167">
        <f>'02'!R81</f>
        <v>0</v>
      </c>
      <c r="AA81" s="167">
        <f>'03'!R81</f>
        <v>0</v>
      </c>
      <c r="AB81" s="167">
        <f>'04'!R81</f>
        <v>0</v>
      </c>
      <c r="AC81" s="167">
        <f>'05'!R81</f>
        <v>0</v>
      </c>
      <c r="AD81" s="167">
        <f>'06'!R81</f>
        <v>0</v>
      </c>
      <c r="AE81" s="167">
        <f>'07'!R81</f>
        <v>0</v>
      </c>
      <c r="AF81" s="167">
        <f>'08'!R81</f>
        <v>0</v>
      </c>
      <c r="AG81" s="167">
        <f>'09'!R81</f>
        <v>0</v>
      </c>
      <c r="AH81" s="167">
        <f>'10'!R81</f>
        <v>0</v>
      </c>
      <c r="AI81" s="167">
        <f>'11'!R81</f>
        <v>0</v>
      </c>
      <c r="AJ81" s="167">
        <f>'12'!R81</f>
        <v>0</v>
      </c>
      <c r="AK81" s="127">
        <f t="shared" si="19"/>
        <v>0</v>
      </c>
      <c r="AL81" s="126">
        <f t="shared" si="20"/>
        <v>0</v>
      </c>
      <c r="AM81" s="2"/>
      <c r="AN81" s="167">
        <f>'01'!S81</f>
        <v>0</v>
      </c>
      <c r="AO81" s="167">
        <f>'02'!S81</f>
        <v>0</v>
      </c>
      <c r="AP81" s="167">
        <f>'03'!S81</f>
        <v>0</v>
      </c>
      <c r="AQ81" s="167">
        <f>'04'!S81</f>
        <v>0</v>
      </c>
      <c r="AR81" s="167">
        <f>'05'!S81</f>
        <v>0</v>
      </c>
      <c r="AS81" s="167">
        <f>'06'!S81</f>
        <v>0</v>
      </c>
      <c r="AT81" s="167">
        <f>'07'!S81</f>
        <v>0</v>
      </c>
      <c r="AU81" s="167">
        <f>'08'!S81</f>
        <v>0</v>
      </c>
      <c r="AV81" s="167">
        <f>'09'!S81</f>
        <v>0</v>
      </c>
      <c r="AW81" s="167">
        <f>'10'!S81</f>
        <v>0</v>
      </c>
      <c r="AX81" s="167">
        <f>'11'!S81</f>
        <v>0</v>
      </c>
      <c r="AY81" s="167">
        <f>'12'!S81</f>
        <v>0</v>
      </c>
      <c r="AZ81" s="127">
        <f t="shared" si="21"/>
        <v>0</v>
      </c>
      <c r="BA81" s="126">
        <f t="shared" si="22"/>
        <v>0</v>
      </c>
      <c r="BB81" s="2"/>
      <c r="BC81" s="167">
        <f>'01'!T81</f>
        <v>0</v>
      </c>
      <c r="BD81" s="167">
        <f>'02'!T81</f>
        <v>0</v>
      </c>
      <c r="BE81" s="167">
        <f>'03'!T81</f>
        <v>0</v>
      </c>
      <c r="BF81" s="167">
        <f>'04'!T81</f>
        <v>0</v>
      </c>
      <c r="BG81" s="167">
        <f>'05'!T81</f>
        <v>0</v>
      </c>
      <c r="BH81" s="167">
        <f>'06'!T81</f>
        <v>0</v>
      </c>
      <c r="BI81" s="167">
        <f>'07'!T81</f>
        <v>0</v>
      </c>
      <c r="BJ81" s="167">
        <f>'08'!T81</f>
        <v>0</v>
      </c>
      <c r="BK81" s="167">
        <f>'09'!T81</f>
        <v>0</v>
      </c>
      <c r="BL81" s="167">
        <f>'10'!T81</f>
        <v>0</v>
      </c>
      <c r="BM81" s="167">
        <f>'11'!T81</f>
        <v>0</v>
      </c>
      <c r="BN81" s="167">
        <f>'12'!T81</f>
        <v>0</v>
      </c>
      <c r="BO81" s="125">
        <f t="shared" si="23"/>
        <v>0</v>
      </c>
      <c r="BP81" s="126">
        <f t="shared" si="24"/>
        <v>0</v>
      </c>
    </row>
    <row r="82" spans="2:68" ht="14.4" x14ac:dyDescent="0.3">
      <c r="B82" s="166" t="str">
        <v>37-SPWHI-07007019</v>
      </c>
      <c r="C82" s="160" t="str">
        <v>Campari</v>
      </c>
      <c r="D82" s="160" t="str">
        <v>American Whiskey</v>
      </c>
      <c r="E82" s="160" t="str">
        <v>Wild Turkey</v>
      </c>
      <c r="F82" s="160" t="str">
        <v>WTK</v>
      </c>
      <c r="G82" s="160" t="str">
        <v>Wild Turkey Rye 40.5% 700ml</v>
      </c>
      <c r="H82" s="160" t="str">
        <v>700ml</v>
      </c>
      <c r="I82" s="160">
        <v>6</v>
      </c>
      <c r="J82" s="167">
        <f>'01'!N82</f>
        <v>0</v>
      </c>
      <c r="K82" s="167">
        <f>'02'!N82</f>
        <v>0</v>
      </c>
      <c r="L82" s="167">
        <f>'03'!N82</f>
        <v>0</v>
      </c>
      <c r="M82" s="167">
        <f>'04'!N82</f>
        <v>0</v>
      </c>
      <c r="N82" s="167">
        <f>'05'!N82</f>
        <v>0</v>
      </c>
      <c r="O82" s="167">
        <f>'06'!N82</f>
        <v>0</v>
      </c>
      <c r="P82" s="167">
        <f>'07'!N82</f>
        <v>0</v>
      </c>
      <c r="Q82" s="167">
        <f>'08'!N82</f>
        <v>0</v>
      </c>
      <c r="R82" s="167">
        <f>'09'!N82</f>
        <v>0</v>
      </c>
      <c r="S82" s="167">
        <f>'10'!N82</f>
        <v>0</v>
      </c>
      <c r="T82" s="167">
        <f>'11'!N82</f>
        <v>0</v>
      </c>
      <c r="U82" s="167">
        <f>'12'!N82</f>
        <v>0</v>
      </c>
      <c r="V82" s="168">
        <f t="shared" si="17"/>
        <v>0</v>
      </c>
      <c r="W82" s="169">
        <f t="shared" si="18"/>
        <v>0</v>
      </c>
      <c r="X82" s="2"/>
      <c r="Y82" s="167">
        <f>'01'!R82</f>
        <v>0</v>
      </c>
      <c r="Z82" s="167">
        <f>'02'!R82</f>
        <v>0</v>
      </c>
      <c r="AA82" s="167">
        <f>'03'!R82</f>
        <v>0</v>
      </c>
      <c r="AB82" s="167">
        <f>'04'!R82</f>
        <v>0</v>
      </c>
      <c r="AC82" s="167">
        <f>'05'!R82</f>
        <v>0</v>
      </c>
      <c r="AD82" s="167">
        <f>'06'!R82</f>
        <v>0</v>
      </c>
      <c r="AE82" s="167">
        <f>'07'!R82</f>
        <v>0</v>
      </c>
      <c r="AF82" s="167">
        <f>'08'!R82</f>
        <v>0</v>
      </c>
      <c r="AG82" s="167">
        <f>'09'!R82</f>
        <v>0</v>
      </c>
      <c r="AH82" s="167">
        <f>'10'!R82</f>
        <v>0</v>
      </c>
      <c r="AI82" s="167">
        <f>'11'!R82</f>
        <v>0</v>
      </c>
      <c r="AJ82" s="167">
        <f>'12'!R82</f>
        <v>0</v>
      </c>
      <c r="AK82" s="127">
        <f t="shared" si="19"/>
        <v>0</v>
      </c>
      <c r="AL82" s="126">
        <f t="shared" si="20"/>
        <v>0</v>
      </c>
      <c r="AM82" s="2"/>
      <c r="AN82" s="167">
        <f>'01'!S82</f>
        <v>0</v>
      </c>
      <c r="AO82" s="167">
        <f>'02'!S82</f>
        <v>0</v>
      </c>
      <c r="AP82" s="167">
        <f>'03'!S82</f>
        <v>0</v>
      </c>
      <c r="AQ82" s="167">
        <f>'04'!S82</f>
        <v>0</v>
      </c>
      <c r="AR82" s="167">
        <f>'05'!S82</f>
        <v>0</v>
      </c>
      <c r="AS82" s="167">
        <f>'06'!S82</f>
        <v>0</v>
      </c>
      <c r="AT82" s="167">
        <f>'07'!S82</f>
        <v>0</v>
      </c>
      <c r="AU82" s="167">
        <f>'08'!S82</f>
        <v>0</v>
      </c>
      <c r="AV82" s="167">
        <f>'09'!S82</f>
        <v>0</v>
      </c>
      <c r="AW82" s="167">
        <f>'10'!S82</f>
        <v>0</v>
      </c>
      <c r="AX82" s="167">
        <f>'11'!S82</f>
        <v>0</v>
      </c>
      <c r="AY82" s="167">
        <f>'12'!S82</f>
        <v>0</v>
      </c>
      <c r="AZ82" s="127">
        <f t="shared" si="21"/>
        <v>0</v>
      </c>
      <c r="BA82" s="126">
        <f t="shared" si="22"/>
        <v>0</v>
      </c>
      <c r="BB82" s="2"/>
      <c r="BC82" s="167">
        <f>'01'!T82</f>
        <v>0</v>
      </c>
      <c r="BD82" s="167">
        <f>'02'!T82</f>
        <v>0</v>
      </c>
      <c r="BE82" s="167">
        <f>'03'!T82</f>
        <v>0</v>
      </c>
      <c r="BF82" s="167">
        <f>'04'!T82</f>
        <v>0</v>
      </c>
      <c r="BG82" s="167">
        <f>'05'!T82</f>
        <v>0</v>
      </c>
      <c r="BH82" s="167">
        <f>'06'!T82</f>
        <v>0</v>
      </c>
      <c r="BI82" s="167">
        <f>'07'!T82</f>
        <v>0</v>
      </c>
      <c r="BJ82" s="167">
        <f>'08'!T82</f>
        <v>0</v>
      </c>
      <c r="BK82" s="167">
        <f>'09'!T82</f>
        <v>0</v>
      </c>
      <c r="BL82" s="167">
        <f>'10'!T82</f>
        <v>0</v>
      </c>
      <c r="BM82" s="167">
        <f>'11'!T82</f>
        <v>0</v>
      </c>
      <c r="BN82" s="167">
        <f>'12'!T82</f>
        <v>0</v>
      </c>
      <c r="BO82" s="125">
        <f t="shared" si="23"/>
        <v>0</v>
      </c>
      <c r="BP82" s="126">
        <f t="shared" si="24"/>
        <v>0</v>
      </c>
    </row>
    <row r="83" spans="2:68" ht="14.4" x14ac:dyDescent="0.3">
      <c r="B83" s="166" t="str">
        <v>37-SPWHI-07500229</v>
      </c>
      <c r="C83" s="160" t="str">
        <v>Campari</v>
      </c>
      <c r="D83" s="160" t="str">
        <v>American Whiskey</v>
      </c>
      <c r="E83" s="160" t="str">
        <v>Wild Turkey</v>
      </c>
      <c r="F83" s="160" t="str">
        <v>WTK</v>
      </c>
      <c r="G83" s="160" t="str">
        <v>Wild Turkey Rare Breed Bourbon 54.1%</v>
      </c>
      <c r="H83" s="160" t="str">
        <v>750ml</v>
      </c>
      <c r="I83" s="160">
        <v>6</v>
      </c>
      <c r="J83" s="167">
        <f>'01'!N83</f>
        <v>0</v>
      </c>
      <c r="K83" s="167">
        <f>'02'!N83</f>
        <v>0</v>
      </c>
      <c r="L83" s="167">
        <f>'03'!N83</f>
        <v>0</v>
      </c>
      <c r="M83" s="167">
        <f>'04'!N83</f>
        <v>0</v>
      </c>
      <c r="N83" s="167">
        <f>'05'!N83</f>
        <v>0</v>
      </c>
      <c r="O83" s="167">
        <f>'06'!N83</f>
        <v>0</v>
      </c>
      <c r="P83" s="167">
        <f>'07'!N83</f>
        <v>0</v>
      </c>
      <c r="Q83" s="167">
        <f>'08'!N83</f>
        <v>0</v>
      </c>
      <c r="R83" s="167">
        <f>'09'!N83</f>
        <v>0</v>
      </c>
      <c r="S83" s="167">
        <f>'10'!N83</f>
        <v>0</v>
      </c>
      <c r="T83" s="167">
        <f>'11'!N83</f>
        <v>0</v>
      </c>
      <c r="U83" s="167">
        <f>'12'!N83</f>
        <v>0</v>
      </c>
      <c r="V83" s="168">
        <f t="shared" si="17"/>
        <v>0</v>
      </c>
      <c r="W83" s="169">
        <f t="shared" si="18"/>
        <v>0</v>
      </c>
      <c r="X83" s="2"/>
      <c r="Y83" s="167">
        <f>'01'!R83</f>
        <v>0</v>
      </c>
      <c r="Z83" s="167">
        <f>'02'!R83</f>
        <v>0</v>
      </c>
      <c r="AA83" s="167">
        <f>'03'!R83</f>
        <v>0</v>
      </c>
      <c r="AB83" s="167">
        <f>'04'!R83</f>
        <v>0</v>
      </c>
      <c r="AC83" s="167">
        <f>'05'!R83</f>
        <v>0</v>
      </c>
      <c r="AD83" s="167">
        <f>'06'!R83</f>
        <v>0</v>
      </c>
      <c r="AE83" s="167">
        <f>'07'!R83</f>
        <v>0</v>
      </c>
      <c r="AF83" s="167">
        <f>'08'!R83</f>
        <v>0</v>
      </c>
      <c r="AG83" s="167">
        <f>'09'!R83</f>
        <v>0</v>
      </c>
      <c r="AH83" s="167">
        <f>'10'!R83</f>
        <v>0</v>
      </c>
      <c r="AI83" s="167">
        <f>'11'!R83</f>
        <v>0</v>
      </c>
      <c r="AJ83" s="167">
        <f>'12'!R83</f>
        <v>0</v>
      </c>
      <c r="AK83" s="127">
        <f t="shared" si="19"/>
        <v>0</v>
      </c>
      <c r="AL83" s="126">
        <f t="shared" si="20"/>
        <v>0</v>
      </c>
      <c r="AM83" s="2"/>
      <c r="AN83" s="167">
        <f>'01'!S83</f>
        <v>0</v>
      </c>
      <c r="AO83" s="167">
        <f>'02'!S83</f>
        <v>0</v>
      </c>
      <c r="AP83" s="167">
        <f>'03'!S83</f>
        <v>0</v>
      </c>
      <c r="AQ83" s="167">
        <f>'04'!S83</f>
        <v>0</v>
      </c>
      <c r="AR83" s="167">
        <f>'05'!S83</f>
        <v>0</v>
      </c>
      <c r="AS83" s="167">
        <f>'06'!S83</f>
        <v>0</v>
      </c>
      <c r="AT83" s="167">
        <f>'07'!S83</f>
        <v>0</v>
      </c>
      <c r="AU83" s="167">
        <f>'08'!S83</f>
        <v>0</v>
      </c>
      <c r="AV83" s="167">
        <f>'09'!S83</f>
        <v>0</v>
      </c>
      <c r="AW83" s="167">
        <f>'10'!S83</f>
        <v>0</v>
      </c>
      <c r="AX83" s="167">
        <f>'11'!S83</f>
        <v>0</v>
      </c>
      <c r="AY83" s="167">
        <f>'12'!S83</f>
        <v>0</v>
      </c>
      <c r="AZ83" s="127">
        <f t="shared" si="21"/>
        <v>0</v>
      </c>
      <c r="BA83" s="126">
        <f t="shared" si="22"/>
        <v>0</v>
      </c>
      <c r="BB83" s="2"/>
      <c r="BC83" s="167">
        <f>'01'!T83</f>
        <v>0</v>
      </c>
      <c r="BD83" s="167">
        <f>'02'!T83</f>
        <v>0</v>
      </c>
      <c r="BE83" s="167">
        <f>'03'!T83</f>
        <v>0</v>
      </c>
      <c r="BF83" s="167">
        <f>'04'!T83</f>
        <v>0</v>
      </c>
      <c r="BG83" s="167">
        <f>'05'!T83</f>
        <v>0</v>
      </c>
      <c r="BH83" s="167">
        <f>'06'!T83</f>
        <v>0</v>
      </c>
      <c r="BI83" s="167">
        <f>'07'!T83</f>
        <v>0</v>
      </c>
      <c r="BJ83" s="167">
        <f>'08'!T83</f>
        <v>0</v>
      </c>
      <c r="BK83" s="167">
        <f>'09'!T83</f>
        <v>0</v>
      </c>
      <c r="BL83" s="167">
        <f>'10'!T83</f>
        <v>0</v>
      </c>
      <c r="BM83" s="167">
        <f>'11'!T83</f>
        <v>0</v>
      </c>
      <c r="BN83" s="167">
        <f>'12'!T83</f>
        <v>0</v>
      </c>
      <c r="BO83" s="125">
        <f t="shared" si="23"/>
        <v>0</v>
      </c>
      <c r="BP83" s="126">
        <f t="shared" si="24"/>
        <v>0</v>
      </c>
    </row>
    <row r="84" spans="2:68" ht="14.4" x14ac:dyDescent="0.3">
      <c r="B84" s="166" t="str">
        <v>37-SPWHI-07003268</v>
      </c>
      <c r="C84" s="160" t="str">
        <v>Campari</v>
      </c>
      <c r="D84" s="160" t="str">
        <v>American Whiskey</v>
      </c>
      <c r="E84" s="160" t="str">
        <v>Wild Turkey</v>
      </c>
      <c r="F84" s="160" t="str">
        <v>WTK</v>
      </c>
      <c r="G84" s="160" t="str">
        <v>Wild Turkey Aged 12 Years GB</v>
      </c>
      <c r="H84" s="160" t="str">
        <v>700ml</v>
      </c>
      <c r="I84" s="160">
        <v>6</v>
      </c>
      <c r="J84" s="167">
        <f>'01'!N84</f>
        <v>0</v>
      </c>
      <c r="K84" s="167">
        <f>'02'!N84</f>
        <v>0</v>
      </c>
      <c r="L84" s="167">
        <f>'03'!N84</f>
        <v>0</v>
      </c>
      <c r="M84" s="167">
        <f>'04'!N84</f>
        <v>0</v>
      </c>
      <c r="N84" s="167">
        <f>'05'!N84</f>
        <v>0</v>
      </c>
      <c r="O84" s="167">
        <f>'06'!N84</f>
        <v>0</v>
      </c>
      <c r="P84" s="167">
        <f>'07'!N84</f>
        <v>0</v>
      </c>
      <c r="Q84" s="167">
        <f>'08'!N84</f>
        <v>0</v>
      </c>
      <c r="R84" s="167">
        <f>'09'!N84</f>
        <v>0</v>
      </c>
      <c r="S84" s="167">
        <f>'10'!N84</f>
        <v>0</v>
      </c>
      <c r="T84" s="167">
        <f>'11'!N84</f>
        <v>0</v>
      </c>
      <c r="U84" s="167">
        <f>'12'!N84</f>
        <v>0</v>
      </c>
      <c r="V84" s="168">
        <f t="shared" si="17"/>
        <v>0</v>
      </c>
      <c r="W84" s="169">
        <f t="shared" si="18"/>
        <v>0</v>
      </c>
      <c r="X84" s="2"/>
      <c r="Y84" s="167">
        <f>'01'!R84</f>
        <v>0</v>
      </c>
      <c r="Z84" s="167">
        <f>'02'!R84</f>
        <v>0</v>
      </c>
      <c r="AA84" s="167">
        <f>'03'!R84</f>
        <v>0</v>
      </c>
      <c r="AB84" s="167">
        <f>'04'!R84</f>
        <v>0</v>
      </c>
      <c r="AC84" s="167">
        <f>'05'!R84</f>
        <v>0</v>
      </c>
      <c r="AD84" s="167">
        <f>'06'!R84</f>
        <v>0</v>
      </c>
      <c r="AE84" s="167">
        <f>'07'!R84</f>
        <v>0</v>
      </c>
      <c r="AF84" s="167">
        <f>'08'!R84</f>
        <v>0</v>
      </c>
      <c r="AG84" s="167">
        <f>'09'!R84</f>
        <v>0</v>
      </c>
      <c r="AH84" s="167">
        <f>'10'!R84</f>
        <v>0</v>
      </c>
      <c r="AI84" s="167">
        <f>'11'!R84</f>
        <v>0</v>
      </c>
      <c r="AJ84" s="167">
        <f>'12'!R84</f>
        <v>0</v>
      </c>
      <c r="AK84" s="127">
        <f t="shared" si="19"/>
        <v>0</v>
      </c>
      <c r="AL84" s="126">
        <f t="shared" si="20"/>
        <v>0</v>
      </c>
      <c r="AM84" s="2"/>
      <c r="AN84" s="167">
        <f>'01'!S84</f>
        <v>0</v>
      </c>
      <c r="AO84" s="167">
        <f>'02'!S84</f>
        <v>0</v>
      </c>
      <c r="AP84" s="167">
        <f>'03'!S84</f>
        <v>0</v>
      </c>
      <c r="AQ84" s="167">
        <f>'04'!S84</f>
        <v>0</v>
      </c>
      <c r="AR84" s="167">
        <f>'05'!S84</f>
        <v>0</v>
      </c>
      <c r="AS84" s="167">
        <f>'06'!S84</f>
        <v>0</v>
      </c>
      <c r="AT84" s="167">
        <f>'07'!S84</f>
        <v>0</v>
      </c>
      <c r="AU84" s="167">
        <f>'08'!S84</f>
        <v>0</v>
      </c>
      <c r="AV84" s="167">
        <f>'09'!S84</f>
        <v>0</v>
      </c>
      <c r="AW84" s="167">
        <f>'10'!S84</f>
        <v>0</v>
      </c>
      <c r="AX84" s="167">
        <f>'11'!S84</f>
        <v>0</v>
      </c>
      <c r="AY84" s="167">
        <f>'12'!S84</f>
        <v>0</v>
      </c>
      <c r="AZ84" s="127">
        <f t="shared" si="21"/>
        <v>0</v>
      </c>
      <c r="BA84" s="126">
        <f t="shared" si="22"/>
        <v>0</v>
      </c>
      <c r="BB84" s="2"/>
      <c r="BC84" s="167">
        <f>'01'!T84</f>
        <v>0</v>
      </c>
      <c r="BD84" s="167">
        <f>'02'!T84</f>
        <v>0</v>
      </c>
      <c r="BE84" s="167">
        <f>'03'!T84</f>
        <v>0</v>
      </c>
      <c r="BF84" s="167">
        <f>'04'!T84</f>
        <v>0</v>
      </c>
      <c r="BG84" s="167">
        <f>'05'!T84</f>
        <v>0</v>
      </c>
      <c r="BH84" s="167">
        <f>'06'!T84</f>
        <v>0</v>
      </c>
      <c r="BI84" s="167">
        <f>'07'!T84</f>
        <v>0</v>
      </c>
      <c r="BJ84" s="167">
        <f>'08'!T84</f>
        <v>0</v>
      </c>
      <c r="BK84" s="167">
        <f>'09'!T84</f>
        <v>0</v>
      </c>
      <c r="BL84" s="167">
        <f>'10'!T84</f>
        <v>0</v>
      </c>
      <c r="BM84" s="167">
        <f>'11'!T84</f>
        <v>0</v>
      </c>
      <c r="BN84" s="167">
        <f>'12'!T84</f>
        <v>0</v>
      </c>
      <c r="BO84" s="125">
        <f t="shared" si="23"/>
        <v>0</v>
      </c>
      <c r="BP84" s="126">
        <f t="shared" si="24"/>
        <v>0</v>
      </c>
    </row>
    <row r="85" spans="2:68" ht="14.4" x14ac:dyDescent="0.3">
      <c r="B85" s="166" t="str">
        <v>37-SPLIQ-07507506</v>
      </c>
      <c r="C85" s="160" t="str">
        <v>Campari</v>
      </c>
      <c r="D85" s="160" t="str">
        <v>American Whiskey</v>
      </c>
      <c r="E85" s="160" t="str">
        <v>Wild Turkey</v>
      </c>
      <c r="F85" s="160" t="str">
        <v>WTK</v>
      </c>
      <c r="G85" s="160" t="str">
        <v>Wild Turkey American Honey 35.5%</v>
      </c>
      <c r="H85" s="160" t="str">
        <v>750ml</v>
      </c>
      <c r="I85" s="160">
        <v>12</v>
      </c>
      <c r="J85" s="167">
        <f>'01'!N85</f>
        <v>0</v>
      </c>
      <c r="K85" s="167">
        <f>'02'!N85</f>
        <v>0</v>
      </c>
      <c r="L85" s="167">
        <f>'03'!N85</f>
        <v>0</v>
      </c>
      <c r="M85" s="167">
        <f>'04'!N85</f>
        <v>0</v>
      </c>
      <c r="N85" s="167">
        <f>'05'!N85</f>
        <v>0</v>
      </c>
      <c r="O85" s="167">
        <f>'06'!N85</f>
        <v>0</v>
      </c>
      <c r="P85" s="167">
        <f>'07'!N85</f>
        <v>0</v>
      </c>
      <c r="Q85" s="167">
        <f>'08'!N85</f>
        <v>0</v>
      </c>
      <c r="R85" s="167">
        <f>'09'!N85</f>
        <v>0</v>
      </c>
      <c r="S85" s="167">
        <f>'10'!N85</f>
        <v>0</v>
      </c>
      <c r="T85" s="167">
        <f>'11'!N85</f>
        <v>0</v>
      </c>
      <c r="U85" s="167">
        <f>'12'!N85</f>
        <v>0</v>
      </c>
      <c r="V85" s="168">
        <f t="shared" si="17"/>
        <v>0</v>
      </c>
      <c r="W85" s="169">
        <f t="shared" si="18"/>
        <v>0</v>
      </c>
      <c r="X85" s="2"/>
      <c r="Y85" s="167">
        <f>'01'!R85</f>
        <v>0</v>
      </c>
      <c r="Z85" s="167">
        <f>'02'!R85</f>
        <v>0</v>
      </c>
      <c r="AA85" s="167">
        <f>'03'!R85</f>
        <v>0</v>
      </c>
      <c r="AB85" s="167">
        <f>'04'!R85</f>
        <v>0</v>
      </c>
      <c r="AC85" s="167">
        <f>'05'!R85</f>
        <v>0</v>
      </c>
      <c r="AD85" s="167">
        <f>'06'!R85</f>
        <v>0</v>
      </c>
      <c r="AE85" s="167">
        <f>'07'!R85</f>
        <v>0</v>
      </c>
      <c r="AF85" s="167">
        <f>'08'!R85</f>
        <v>0</v>
      </c>
      <c r="AG85" s="167">
        <f>'09'!R85</f>
        <v>0</v>
      </c>
      <c r="AH85" s="167">
        <f>'10'!R85</f>
        <v>0</v>
      </c>
      <c r="AI85" s="167">
        <f>'11'!R85</f>
        <v>0</v>
      </c>
      <c r="AJ85" s="167">
        <f>'12'!R85</f>
        <v>0</v>
      </c>
      <c r="AK85" s="127">
        <f t="shared" si="19"/>
        <v>0</v>
      </c>
      <c r="AL85" s="126">
        <f t="shared" si="20"/>
        <v>0</v>
      </c>
      <c r="AM85" s="2"/>
      <c r="AN85" s="167">
        <f>'01'!S85</f>
        <v>0</v>
      </c>
      <c r="AO85" s="167">
        <f>'02'!S85</f>
        <v>0</v>
      </c>
      <c r="AP85" s="167">
        <f>'03'!S85</f>
        <v>0</v>
      </c>
      <c r="AQ85" s="167">
        <f>'04'!S85</f>
        <v>0</v>
      </c>
      <c r="AR85" s="167">
        <f>'05'!S85</f>
        <v>0</v>
      </c>
      <c r="AS85" s="167">
        <f>'06'!S85</f>
        <v>0</v>
      </c>
      <c r="AT85" s="167">
        <f>'07'!S85</f>
        <v>0</v>
      </c>
      <c r="AU85" s="167">
        <f>'08'!S85</f>
        <v>0</v>
      </c>
      <c r="AV85" s="167">
        <f>'09'!S85</f>
        <v>0</v>
      </c>
      <c r="AW85" s="167">
        <f>'10'!S85</f>
        <v>0</v>
      </c>
      <c r="AX85" s="167">
        <f>'11'!S85</f>
        <v>0</v>
      </c>
      <c r="AY85" s="167">
        <f>'12'!S85</f>
        <v>0</v>
      </c>
      <c r="AZ85" s="127">
        <f t="shared" si="21"/>
        <v>0</v>
      </c>
      <c r="BA85" s="126">
        <f t="shared" si="22"/>
        <v>0</v>
      </c>
      <c r="BB85" s="2"/>
      <c r="BC85" s="167">
        <f>'01'!T85</f>
        <v>0</v>
      </c>
      <c r="BD85" s="167">
        <f>'02'!T85</f>
        <v>0</v>
      </c>
      <c r="BE85" s="167">
        <f>'03'!T85</f>
        <v>0</v>
      </c>
      <c r="BF85" s="167">
        <f>'04'!T85</f>
        <v>0</v>
      </c>
      <c r="BG85" s="167">
        <f>'05'!T85</f>
        <v>0</v>
      </c>
      <c r="BH85" s="167">
        <f>'06'!T85</f>
        <v>0</v>
      </c>
      <c r="BI85" s="167">
        <f>'07'!T85</f>
        <v>0</v>
      </c>
      <c r="BJ85" s="167">
        <f>'08'!T85</f>
        <v>0</v>
      </c>
      <c r="BK85" s="167">
        <f>'09'!T85</f>
        <v>0</v>
      </c>
      <c r="BL85" s="167">
        <f>'10'!T85</f>
        <v>0</v>
      </c>
      <c r="BM85" s="167">
        <f>'11'!T85</f>
        <v>0</v>
      </c>
      <c r="BN85" s="167">
        <f>'12'!T85</f>
        <v>0</v>
      </c>
      <c r="BO85" s="125">
        <f t="shared" si="23"/>
        <v>0</v>
      </c>
      <c r="BP85" s="126">
        <f t="shared" si="24"/>
        <v>0</v>
      </c>
    </row>
    <row r="86" spans="2:68" ht="14.4" x14ac:dyDescent="0.3">
      <c r="B86" s="166" t="str">
        <v>37-WTWHI-07507507</v>
      </c>
      <c r="C86" s="160" t="str">
        <v>Campari</v>
      </c>
      <c r="D86" s="160" t="str">
        <v>American Whiskey</v>
      </c>
      <c r="E86" s="160" t="str">
        <v>Wild Turkey</v>
      </c>
      <c r="F86" s="160" t="str">
        <v>WTK</v>
      </c>
      <c r="G86" s="160" t="str">
        <v>Wild Turkey Kentucky Spirit Single Barrel</v>
      </c>
      <c r="H86" s="160" t="str">
        <v>750ml</v>
      </c>
      <c r="I86" s="160">
        <v>6</v>
      </c>
      <c r="J86" s="167">
        <f>'01'!N86</f>
        <v>0</v>
      </c>
      <c r="K86" s="167">
        <f>'02'!N86</f>
        <v>0</v>
      </c>
      <c r="L86" s="167">
        <f>'03'!N86</f>
        <v>0</v>
      </c>
      <c r="M86" s="167">
        <f>'04'!N86</f>
        <v>0</v>
      </c>
      <c r="N86" s="167">
        <f>'05'!N86</f>
        <v>0</v>
      </c>
      <c r="O86" s="167">
        <f>'06'!N86</f>
        <v>0</v>
      </c>
      <c r="P86" s="167">
        <f>'07'!N86</f>
        <v>0</v>
      </c>
      <c r="Q86" s="167">
        <f>'08'!N86</f>
        <v>0</v>
      </c>
      <c r="R86" s="167">
        <f>'09'!N86</f>
        <v>0</v>
      </c>
      <c r="S86" s="167">
        <f>'10'!N86</f>
        <v>0</v>
      </c>
      <c r="T86" s="167">
        <f>'11'!N86</f>
        <v>0</v>
      </c>
      <c r="U86" s="167">
        <f>'12'!N86</f>
        <v>0</v>
      </c>
      <c r="V86" s="168">
        <f t="shared" si="17"/>
        <v>0</v>
      </c>
      <c r="W86" s="169">
        <f t="shared" si="18"/>
        <v>0</v>
      </c>
      <c r="X86" s="2"/>
      <c r="Y86" s="167">
        <f>'01'!R86</f>
        <v>0</v>
      </c>
      <c r="Z86" s="167">
        <f>'02'!R86</f>
        <v>0</v>
      </c>
      <c r="AA86" s="167">
        <f>'03'!R86</f>
        <v>0</v>
      </c>
      <c r="AB86" s="167">
        <f>'04'!R86</f>
        <v>0</v>
      </c>
      <c r="AC86" s="167">
        <f>'05'!R86</f>
        <v>0</v>
      </c>
      <c r="AD86" s="167">
        <f>'06'!R86</f>
        <v>0</v>
      </c>
      <c r="AE86" s="167">
        <f>'07'!R86</f>
        <v>0</v>
      </c>
      <c r="AF86" s="167">
        <f>'08'!R86</f>
        <v>0</v>
      </c>
      <c r="AG86" s="167">
        <f>'09'!R86</f>
        <v>0</v>
      </c>
      <c r="AH86" s="167">
        <f>'10'!R86</f>
        <v>0</v>
      </c>
      <c r="AI86" s="167">
        <f>'11'!R86</f>
        <v>0</v>
      </c>
      <c r="AJ86" s="167">
        <f>'12'!R86</f>
        <v>0</v>
      </c>
      <c r="AK86" s="127">
        <f t="shared" si="19"/>
        <v>0</v>
      </c>
      <c r="AL86" s="126">
        <f t="shared" si="20"/>
        <v>0</v>
      </c>
      <c r="AM86" s="2"/>
      <c r="AN86" s="167">
        <f>'01'!S86</f>
        <v>0</v>
      </c>
      <c r="AO86" s="167">
        <f>'02'!S86</f>
        <v>0</v>
      </c>
      <c r="AP86" s="167">
        <f>'03'!S86</f>
        <v>0</v>
      </c>
      <c r="AQ86" s="167">
        <f>'04'!S86</f>
        <v>0</v>
      </c>
      <c r="AR86" s="167">
        <f>'05'!S86</f>
        <v>0</v>
      </c>
      <c r="AS86" s="167">
        <f>'06'!S86</f>
        <v>0</v>
      </c>
      <c r="AT86" s="167">
        <f>'07'!S86</f>
        <v>0</v>
      </c>
      <c r="AU86" s="167">
        <f>'08'!S86</f>
        <v>0</v>
      </c>
      <c r="AV86" s="167">
        <f>'09'!S86</f>
        <v>0</v>
      </c>
      <c r="AW86" s="167">
        <f>'10'!S86</f>
        <v>0</v>
      </c>
      <c r="AX86" s="167">
        <f>'11'!S86</f>
        <v>0</v>
      </c>
      <c r="AY86" s="167">
        <f>'12'!S86</f>
        <v>0</v>
      </c>
      <c r="AZ86" s="127">
        <f t="shared" si="21"/>
        <v>0</v>
      </c>
      <c r="BA86" s="126">
        <f t="shared" si="22"/>
        <v>0</v>
      </c>
      <c r="BB86" s="2"/>
      <c r="BC86" s="167">
        <f>'01'!T86</f>
        <v>0</v>
      </c>
      <c r="BD86" s="167">
        <f>'02'!T86</f>
        <v>0</v>
      </c>
      <c r="BE86" s="167">
        <f>'03'!T86</f>
        <v>0</v>
      </c>
      <c r="BF86" s="167">
        <f>'04'!T86</f>
        <v>0</v>
      </c>
      <c r="BG86" s="167">
        <f>'05'!T86</f>
        <v>0</v>
      </c>
      <c r="BH86" s="167">
        <f>'06'!T86</f>
        <v>0</v>
      </c>
      <c r="BI86" s="167">
        <f>'07'!T86</f>
        <v>0</v>
      </c>
      <c r="BJ86" s="167">
        <f>'08'!T86</f>
        <v>0</v>
      </c>
      <c r="BK86" s="167">
        <f>'09'!T86</f>
        <v>0</v>
      </c>
      <c r="BL86" s="167">
        <f>'10'!T86</f>
        <v>0</v>
      </c>
      <c r="BM86" s="167">
        <f>'11'!T86</f>
        <v>0</v>
      </c>
      <c r="BN86" s="167">
        <f>'12'!T86</f>
        <v>0</v>
      </c>
      <c r="BO86" s="125">
        <f t="shared" si="23"/>
        <v>0</v>
      </c>
      <c r="BP86" s="126">
        <f t="shared" si="24"/>
        <v>0</v>
      </c>
    </row>
    <row r="87" spans="2:68" ht="14.4" x14ac:dyDescent="0.3">
      <c r="B87" s="166" t="str">
        <v>39-SPWHI-07500007</v>
      </c>
      <c r="C87" s="160" t="str">
        <v>Campari</v>
      </c>
      <c r="D87" s="160" t="str">
        <v>American Whiskey</v>
      </c>
      <c r="E87" s="160" t="str">
        <v>Russell's</v>
      </c>
      <c r="F87" s="160" t="str">
        <v>WTK</v>
      </c>
      <c r="G87" s="160" t="str">
        <v>Russell's Reserve Single Barrel</v>
      </c>
      <c r="H87" s="160" t="str">
        <v>750ml</v>
      </c>
      <c r="I87" s="160">
        <v>6</v>
      </c>
      <c r="J87" s="167">
        <f>'01'!N87</f>
        <v>0</v>
      </c>
      <c r="K87" s="167">
        <f>'02'!N87</f>
        <v>0</v>
      </c>
      <c r="L87" s="167">
        <f>'03'!N87</f>
        <v>0</v>
      </c>
      <c r="M87" s="167">
        <f>'04'!N87</f>
        <v>0</v>
      </c>
      <c r="N87" s="167">
        <f>'05'!N87</f>
        <v>0</v>
      </c>
      <c r="O87" s="167">
        <f>'06'!N87</f>
        <v>0</v>
      </c>
      <c r="P87" s="167">
        <f>'07'!N87</f>
        <v>0</v>
      </c>
      <c r="Q87" s="167">
        <f>'08'!N87</f>
        <v>0</v>
      </c>
      <c r="R87" s="167">
        <f>'09'!N87</f>
        <v>0</v>
      </c>
      <c r="S87" s="167">
        <f>'10'!N87</f>
        <v>0</v>
      </c>
      <c r="T87" s="167">
        <f>'11'!N87</f>
        <v>0</v>
      </c>
      <c r="U87" s="167">
        <f>'12'!N87</f>
        <v>0</v>
      </c>
      <c r="V87" s="168">
        <f t="shared" si="17"/>
        <v>0</v>
      </c>
      <c r="W87" s="169">
        <f t="shared" si="18"/>
        <v>0</v>
      </c>
      <c r="X87" s="2"/>
      <c r="Y87" s="167">
        <f>'01'!R87</f>
        <v>0</v>
      </c>
      <c r="Z87" s="167">
        <f>'02'!R87</f>
        <v>0</v>
      </c>
      <c r="AA87" s="167">
        <f>'03'!R87</f>
        <v>0</v>
      </c>
      <c r="AB87" s="167">
        <f>'04'!R87</f>
        <v>0</v>
      </c>
      <c r="AC87" s="167">
        <f>'05'!R87</f>
        <v>0</v>
      </c>
      <c r="AD87" s="167">
        <f>'06'!R87</f>
        <v>0</v>
      </c>
      <c r="AE87" s="167">
        <f>'07'!R87</f>
        <v>0</v>
      </c>
      <c r="AF87" s="167">
        <f>'08'!R87</f>
        <v>0</v>
      </c>
      <c r="AG87" s="167">
        <f>'09'!R87</f>
        <v>0</v>
      </c>
      <c r="AH87" s="167">
        <f>'10'!R87</f>
        <v>0</v>
      </c>
      <c r="AI87" s="167">
        <f>'11'!R87</f>
        <v>0</v>
      </c>
      <c r="AJ87" s="167">
        <f>'12'!R87</f>
        <v>0</v>
      </c>
      <c r="AK87" s="127">
        <f t="shared" si="19"/>
        <v>0</v>
      </c>
      <c r="AL87" s="126">
        <f t="shared" si="20"/>
        <v>0</v>
      </c>
      <c r="AM87" s="2"/>
      <c r="AN87" s="167">
        <f>'01'!S87</f>
        <v>0</v>
      </c>
      <c r="AO87" s="167">
        <f>'02'!S87</f>
        <v>0</v>
      </c>
      <c r="AP87" s="167">
        <f>'03'!S87</f>
        <v>0</v>
      </c>
      <c r="AQ87" s="167">
        <f>'04'!S87</f>
        <v>0</v>
      </c>
      <c r="AR87" s="167">
        <f>'05'!S87</f>
        <v>0</v>
      </c>
      <c r="AS87" s="167">
        <f>'06'!S87</f>
        <v>0</v>
      </c>
      <c r="AT87" s="167">
        <f>'07'!S87</f>
        <v>0</v>
      </c>
      <c r="AU87" s="167">
        <f>'08'!S87</f>
        <v>0</v>
      </c>
      <c r="AV87" s="167">
        <f>'09'!S87</f>
        <v>0</v>
      </c>
      <c r="AW87" s="167">
        <f>'10'!S87</f>
        <v>0</v>
      </c>
      <c r="AX87" s="167">
        <f>'11'!S87</f>
        <v>0</v>
      </c>
      <c r="AY87" s="167">
        <f>'12'!S87</f>
        <v>0</v>
      </c>
      <c r="AZ87" s="127">
        <f t="shared" si="21"/>
        <v>0</v>
      </c>
      <c r="BA87" s="126">
        <f t="shared" si="22"/>
        <v>0</v>
      </c>
      <c r="BB87" s="2"/>
      <c r="BC87" s="167">
        <f>'01'!T87</f>
        <v>0</v>
      </c>
      <c r="BD87" s="167">
        <f>'02'!T87</f>
        <v>0</v>
      </c>
      <c r="BE87" s="167">
        <f>'03'!T87</f>
        <v>0</v>
      </c>
      <c r="BF87" s="167">
        <f>'04'!T87</f>
        <v>0</v>
      </c>
      <c r="BG87" s="167">
        <f>'05'!T87</f>
        <v>0</v>
      </c>
      <c r="BH87" s="167">
        <f>'06'!T87</f>
        <v>0</v>
      </c>
      <c r="BI87" s="167">
        <f>'07'!T87</f>
        <v>0</v>
      </c>
      <c r="BJ87" s="167">
        <f>'08'!T87</f>
        <v>0</v>
      </c>
      <c r="BK87" s="167">
        <f>'09'!T87</f>
        <v>0</v>
      </c>
      <c r="BL87" s="167">
        <f>'10'!T87</f>
        <v>0</v>
      </c>
      <c r="BM87" s="167">
        <f>'11'!T87</f>
        <v>0</v>
      </c>
      <c r="BN87" s="167">
        <f>'12'!T87</f>
        <v>0</v>
      </c>
      <c r="BO87" s="125">
        <f t="shared" si="23"/>
        <v>0</v>
      </c>
      <c r="BP87" s="126">
        <f t="shared" si="24"/>
        <v>0</v>
      </c>
    </row>
    <row r="88" spans="2:68" ht="14.4" x14ac:dyDescent="0.3">
      <c r="B88" s="166" t="str">
        <v>39-SPWHI-07507509</v>
      </c>
      <c r="C88" s="160" t="str">
        <v>Campari</v>
      </c>
      <c r="D88" s="160" t="str">
        <v>American Whiskey</v>
      </c>
      <c r="E88" s="160" t="str">
        <v>Russell's</v>
      </c>
      <c r="F88" s="160" t="str">
        <v>WTK</v>
      </c>
      <c r="G88" s="160" t="str">
        <v>Russell's Reserve 10YO</v>
      </c>
      <c r="H88" s="160" t="str">
        <v>750ml</v>
      </c>
      <c r="I88" s="160">
        <v>6</v>
      </c>
      <c r="J88" s="167">
        <f>'01'!N88</f>
        <v>0</v>
      </c>
      <c r="K88" s="167">
        <f>'02'!N88</f>
        <v>0</v>
      </c>
      <c r="L88" s="167">
        <f>'03'!N88</f>
        <v>0</v>
      </c>
      <c r="M88" s="167">
        <f>'04'!N88</f>
        <v>0</v>
      </c>
      <c r="N88" s="167">
        <f>'05'!N88</f>
        <v>0</v>
      </c>
      <c r="O88" s="167">
        <f>'06'!N88</f>
        <v>0</v>
      </c>
      <c r="P88" s="167">
        <f>'07'!N88</f>
        <v>0</v>
      </c>
      <c r="Q88" s="167">
        <f>'08'!N88</f>
        <v>0</v>
      </c>
      <c r="R88" s="167">
        <f>'09'!N88</f>
        <v>0</v>
      </c>
      <c r="S88" s="167">
        <f>'10'!N88</f>
        <v>0</v>
      </c>
      <c r="T88" s="167">
        <f>'11'!N88</f>
        <v>0</v>
      </c>
      <c r="U88" s="167">
        <f>'12'!N88</f>
        <v>0</v>
      </c>
      <c r="V88" s="168">
        <f t="shared" si="17"/>
        <v>0</v>
      </c>
      <c r="W88" s="169">
        <f t="shared" si="18"/>
        <v>0</v>
      </c>
      <c r="X88" s="2"/>
      <c r="Y88" s="167">
        <f>'01'!R88</f>
        <v>0</v>
      </c>
      <c r="Z88" s="167">
        <f>'02'!R88</f>
        <v>0</v>
      </c>
      <c r="AA88" s="167">
        <f>'03'!R88</f>
        <v>0</v>
      </c>
      <c r="AB88" s="167">
        <f>'04'!R88</f>
        <v>0</v>
      </c>
      <c r="AC88" s="167">
        <f>'05'!R88</f>
        <v>0</v>
      </c>
      <c r="AD88" s="167">
        <f>'06'!R88</f>
        <v>0</v>
      </c>
      <c r="AE88" s="167">
        <f>'07'!R88</f>
        <v>0</v>
      </c>
      <c r="AF88" s="167">
        <f>'08'!R88</f>
        <v>0</v>
      </c>
      <c r="AG88" s="167">
        <f>'09'!R88</f>
        <v>0</v>
      </c>
      <c r="AH88" s="167">
        <f>'10'!R88</f>
        <v>0</v>
      </c>
      <c r="AI88" s="167">
        <f>'11'!R88</f>
        <v>0</v>
      </c>
      <c r="AJ88" s="167">
        <f>'12'!R88</f>
        <v>0</v>
      </c>
      <c r="AK88" s="127">
        <f t="shared" si="19"/>
        <v>0</v>
      </c>
      <c r="AL88" s="126">
        <f t="shared" si="20"/>
        <v>0</v>
      </c>
      <c r="AM88" s="2"/>
      <c r="AN88" s="167">
        <f>'01'!S88</f>
        <v>0</v>
      </c>
      <c r="AO88" s="167">
        <f>'02'!S88</f>
        <v>0</v>
      </c>
      <c r="AP88" s="167">
        <f>'03'!S88</f>
        <v>0</v>
      </c>
      <c r="AQ88" s="167">
        <f>'04'!S88</f>
        <v>0</v>
      </c>
      <c r="AR88" s="167">
        <f>'05'!S88</f>
        <v>0</v>
      </c>
      <c r="AS88" s="167">
        <f>'06'!S88</f>
        <v>0</v>
      </c>
      <c r="AT88" s="167">
        <f>'07'!S88</f>
        <v>0</v>
      </c>
      <c r="AU88" s="167">
        <f>'08'!S88</f>
        <v>0</v>
      </c>
      <c r="AV88" s="167">
        <f>'09'!S88</f>
        <v>0</v>
      </c>
      <c r="AW88" s="167">
        <f>'10'!S88</f>
        <v>0</v>
      </c>
      <c r="AX88" s="167">
        <f>'11'!S88</f>
        <v>0</v>
      </c>
      <c r="AY88" s="167">
        <f>'12'!S88</f>
        <v>0</v>
      </c>
      <c r="AZ88" s="127">
        <f t="shared" si="21"/>
        <v>0</v>
      </c>
      <c r="BA88" s="126">
        <f t="shared" si="22"/>
        <v>0</v>
      </c>
      <c r="BB88" s="2"/>
      <c r="BC88" s="167">
        <f>'01'!T88</f>
        <v>0</v>
      </c>
      <c r="BD88" s="167">
        <f>'02'!T88</f>
        <v>0</v>
      </c>
      <c r="BE88" s="167">
        <f>'03'!T88</f>
        <v>0</v>
      </c>
      <c r="BF88" s="167">
        <f>'04'!T88</f>
        <v>0</v>
      </c>
      <c r="BG88" s="167">
        <f>'05'!T88</f>
        <v>0</v>
      </c>
      <c r="BH88" s="167">
        <f>'06'!T88</f>
        <v>0</v>
      </c>
      <c r="BI88" s="167">
        <f>'07'!T88</f>
        <v>0</v>
      </c>
      <c r="BJ88" s="167">
        <f>'08'!T88</f>
        <v>0</v>
      </c>
      <c r="BK88" s="167">
        <f>'09'!T88</f>
        <v>0</v>
      </c>
      <c r="BL88" s="167">
        <f>'10'!T88</f>
        <v>0</v>
      </c>
      <c r="BM88" s="167">
        <f>'11'!T88</f>
        <v>0</v>
      </c>
      <c r="BN88" s="167">
        <f>'12'!T88</f>
        <v>0</v>
      </c>
      <c r="BO88" s="125">
        <f t="shared" si="23"/>
        <v>0</v>
      </c>
      <c r="BP88" s="126">
        <f t="shared" si="24"/>
        <v>0</v>
      </c>
    </row>
    <row r="89" spans="2:68" ht="14.4" x14ac:dyDescent="0.3">
      <c r="B89" s="166" t="str">
        <v>75-SPWHI-07007038</v>
      </c>
      <c r="C89" s="160" t="str">
        <v>Independent</v>
      </c>
      <c r="D89" s="160" t="str">
        <v>American Whiskey</v>
      </c>
      <c r="E89" s="160" t="str">
        <v>Real Mccoy</v>
      </c>
      <c r="F89" s="160" t="str">
        <v>RMC</v>
      </c>
      <c r="G89" s="160" t="str">
        <v>Real Mccoy Bourbon Whiskey</v>
      </c>
      <c r="H89" s="160" t="str">
        <v>700ml</v>
      </c>
      <c r="I89" s="160">
        <v>12</v>
      </c>
      <c r="J89" s="167">
        <f>'01'!N89</f>
        <v>0</v>
      </c>
      <c r="K89" s="167">
        <f>'02'!N89</f>
        <v>0</v>
      </c>
      <c r="L89" s="167">
        <f>'03'!N89</f>
        <v>0</v>
      </c>
      <c r="M89" s="167">
        <f>'04'!N89</f>
        <v>0</v>
      </c>
      <c r="N89" s="167">
        <f>'05'!N89</f>
        <v>0</v>
      </c>
      <c r="O89" s="167">
        <f>'06'!N89</f>
        <v>0</v>
      </c>
      <c r="P89" s="167">
        <f>'07'!N89</f>
        <v>0</v>
      </c>
      <c r="Q89" s="167">
        <f>'08'!N89</f>
        <v>0</v>
      </c>
      <c r="R89" s="167">
        <f>'09'!N89</f>
        <v>0</v>
      </c>
      <c r="S89" s="167">
        <f>'10'!N89</f>
        <v>0</v>
      </c>
      <c r="T89" s="167">
        <f>'11'!N89</f>
        <v>0</v>
      </c>
      <c r="U89" s="167">
        <f>'12'!N89</f>
        <v>0</v>
      </c>
      <c r="V89" s="168">
        <f t="shared" si="17"/>
        <v>0</v>
      </c>
      <c r="W89" s="169">
        <f t="shared" si="18"/>
        <v>0</v>
      </c>
      <c r="X89" s="2"/>
      <c r="Y89" s="167">
        <f>'01'!R89</f>
        <v>0</v>
      </c>
      <c r="Z89" s="167">
        <f>'02'!R89</f>
        <v>0</v>
      </c>
      <c r="AA89" s="167">
        <f>'03'!R89</f>
        <v>0</v>
      </c>
      <c r="AB89" s="167">
        <f>'04'!R89</f>
        <v>0</v>
      </c>
      <c r="AC89" s="167">
        <f>'05'!R89</f>
        <v>0</v>
      </c>
      <c r="AD89" s="167">
        <f>'06'!R89</f>
        <v>0</v>
      </c>
      <c r="AE89" s="167">
        <f>'07'!R89</f>
        <v>0</v>
      </c>
      <c r="AF89" s="167">
        <f>'08'!R89</f>
        <v>0</v>
      </c>
      <c r="AG89" s="167">
        <f>'09'!R89</f>
        <v>0</v>
      </c>
      <c r="AH89" s="167">
        <f>'10'!R89</f>
        <v>0</v>
      </c>
      <c r="AI89" s="167">
        <f>'11'!R89</f>
        <v>0</v>
      </c>
      <c r="AJ89" s="167">
        <f>'12'!R89</f>
        <v>0</v>
      </c>
      <c r="AK89" s="127">
        <f t="shared" si="19"/>
        <v>0</v>
      </c>
      <c r="AL89" s="126">
        <f t="shared" si="20"/>
        <v>0</v>
      </c>
      <c r="AM89" s="2"/>
      <c r="AN89" s="167">
        <f>'01'!S89</f>
        <v>0</v>
      </c>
      <c r="AO89" s="167">
        <f>'02'!S89</f>
        <v>0</v>
      </c>
      <c r="AP89" s="167">
        <f>'03'!S89</f>
        <v>0</v>
      </c>
      <c r="AQ89" s="167">
        <f>'04'!S89</f>
        <v>0</v>
      </c>
      <c r="AR89" s="167">
        <f>'05'!S89</f>
        <v>0</v>
      </c>
      <c r="AS89" s="167">
        <f>'06'!S89</f>
        <v>0</v>
      </c>
      <c r="AT89" s="167">
        <f>'07'!S89</f>
        <v>0</v>
      </c>
      <c r="AU89" s="167">
        <f>'08'!S89</f>
        <v>0</v>
      </c>
      <c r="AV89" s="167">
        <f>'09'!S89</f>
        <v>0</v>
      </c>
      <c r="AW89" s="167">
        <f>'10'!S89</f>
        <v>0</v>
      </c>
      <c r="AX89" s="167">
        <f>'11'!S89</f>
        <v>0</v>
      </c>
      <c r="AY89" s="167">
        <f>'12'!S89</f>
        <v>0</v>
      </c>
      <c r="AZ89" s="127">
        <f t="shared" si="21"/>
        <v>0</v>
      </c>
      <c r="BA89" s="126">
        <f t="shared" si="22"/>
        <v>0</v>
      </c>
      <c r="BB89" s="2"/>
      <c r="BC89" s="167">
        <f>'01'!T89</f>
        <v>0</v>
      </c>
      <c r="BD89" s="167">
        <f>'02'!T89</f>
        <v>0</v>
      </c>
      <c r="BE89" s="167">
        <f>'03'!T89</f>
        <v>0</v>
      </c>
      <c r="BF89" s="167">
        <f>'04'!T89</f>
        <v>0</v>
      </c>
      <c r="BG89" s="167">
        <f>'05'!T89</f>
        <v>0</v>
      </c>
      <c r="BH89" s="167">
        <f>'06'!T89</f>
        <v>0</v>
      </c>
      <c r="BI89" s="167">
        <f>'07'!T89</f>
        <v>0</v>
      </c>
      <c r="BJ89" s="167">
        <f>'08'!T89</f>
        <v>0</v>
      </c>
      <c r="BK89" s="167">
        <f>'09'!T89</f>
        <v>0</v>
      </c>
      <c r="BL89" s="167">
        <f>'10'!T89</f>
        <v>0</v>
      </c>
      <c r="BM89" s="167">
        <f>'11'!T89</f>
        <v>0</v>
      </c>
      <c r="BN89" s="167">
        <f>'12'!T89</f>
        <v>0</v>
      </c>
      <c r="BO89" s="125">
        <f t="shared" si="23"/>
        <v>0</v>
      </c>
      <c r="BP89" s="126">
        <f t="shared" si="24"/>
        <v>0</v>
      </c>
    </row>
    <row r="90" spans="2:68" ht="14.4" x14ac:dyDescent="0.3">
      <c r="B90" s="166" t="str">
        <v>74-SPWHI-07000029</v>
      </c>
      <c r="C90" s="160" t="str">
        <v>Independent</v>
      </c>
      <c r="D90" s="160" t="str">
        <v>Japanese Whiskey</v>
      </c>
      <c r="E90" s="160" t="str">
        <v>Kaibutsu</v>
      </c>
      <c r="F90" s="160" t="str">
        <v>KAI</v>
      </c>
      <c r="G90" s="160" t="str">
        <v>Kaibutsu Doragon 43%</v>
      </c>
      <c r="H90" s="160" t="str">
        <v>700ml</v>
      </c>
      <c r="I90" s="160">
        <v>12</v>
      </c>
      <c r="J90" s="167">
        <f>'01'!N90</f>
        <v>0</v>
      </c>
      <c r="K90" s="167">
        <f>'02'!N90</f>
        <v>0</v>
      </c>
      <c r="L90" s="167">
        <f>'03'!N90</f>
        <v>0</v>
      </c>
      <c r="M90" s="167">
        <f>'04'!N90</f>
        <v>0</v>
      </c>
      <c r="N90" s="167">
        <f>'05'!N90</f>
        <v>0</v>
      </c>
      <c r="O90" s="167">
        <f>'06'!N90</f>
        <v>0</v>
      </c>
      <c r="P90" s="167">
        <f>'07'!N90</f>
        <v>0</v>
      </c>
      <c r="Q90" s="167">
        <f>'08'!N90</f>
        <v>0</v>
      </c>
      <c r="R90" s="167">
        <f>'09'!N90</f>
        <v>0</v>
      </c>
      <c r="S90" s="167">
        <f>'10'!N90</f>
        <v>0</v>
      </c>
      <c r="T90" s="167">
        <f>'11'!N90</f>
        <v>0</v>
      </c>
      <c r="U90" s="167">
        <f>'12'!N90</f>
        <v>0</v>
      </c>
      <c r="V90" s="168">
        <f t="shared" si="17"/>
        <v>0</v>
      </c>
      <c r="W90" s="169">
        <f t="shared" si="18"/>
        <v>0</v>
      </c>
      <c r="X90" s="2"/>
      <c r="Y90" s="167">
        <f>'01'!R90</f>
        <v>0</v>
      </c>
      <c r="Z90" s="167">
        <f>'02'!R90</f>
        <v>0</v>
      </c>
      <c r="AA90" s="167">
        <f>'03'!R90</f>
        <v>0</v>
      </c>
      <c r="AB90" s="167">
        <f>'04'!R90</f>
        <v>0</v>
      </c>
      <c r="AC90" s="167">
        <f>'05'!R90</f>
        <v>0</v>
      </c>
      <c r="AD90" s="167">
        <f>'06'!R90</f>
        <v>0</v>
      </c>
      <c r="AE90" s="167">
        <f>'07'!R90</f>
        <v>0</v>
      </c>
      <c r="AF90" s="167">
        <f>'08'!R90</f>
        <v>0</v>
      </c>
      <c r="AG90" s="167">
        <f>'09'!R90</f>
        <v>0</v>
      </c>
      <c r="AH90" s="167">
        <f>'10'!R90</f>
        <v>0</v>
      </c>
      <c r="AI90" s="167">
        <f>'11'!R90</f>
        <v>0</v>
      </c>
      <c r="AJ90" s="167">
        <f>'12'!R90</f>
        <v>0</v>
      </c>
      <c r="AK90" s="127">
        <f t="shared" si="19"/>
        <v>0</v>
      </c>
      <c r="AL90" s="126">
        <f t="shared" si="20"/>
        <v>0</v>
      </c>
      <c r="AM90" s="2"/>
      <c r="AN90" s="167">
        <f>'01'!S90</f>
        <v>0</v>
      </c>
      <c r="AO90" s="167">
        <f>'02'!S90</f>
        <v>0</v>
      </c>
      <c r="AP90" s="167">
        <f>'03'!S90</f>
        <v>0</v>
      </c>
      <c r="AQ90" s="167">
        <f>'04'!S90</f>
        <v>0</v>
      </c>
      <c r="AR90" s="167">
        <f>'05'!S90</f>
        <v>0</v>
      </c>
      <c r="AS90" s="167">
        <f>'06'!S90</f>
        <v>0</v>
      </c>
      <c r="AT90" s="167">
        <f>'07'!S90</f>
        <v>0</v>
      </c>
      <c r="AU90" s="167">
        <f>'08'!S90</f>
        <v>0</v>
      </c>
      <c r="AV90" s="167">
        <f>'09'!S90</f>
        <v>0</v>
      </c>
      <c r="AW90" s="167">
        <f>'10'!S90</f>
        <v>0</v>
      </c>
      <c r="AX90" s="167">
        <f>'11'!S90</f>
        <v>0</v>
      </c>
      <c r="AY90" s="167">
        <f>'12'!S90</f>
        <v>0</v>
      </c>
      <c r="AZ90" s="127">
        <f t="shared" si="21"/>
        <v>0</v>
      </c>
      <c r="BA90" s="126">
        <f t="shared" si="22"/>
        <v>0</v>
      </c>
      <c r="BB90" s="2"/>
      <c r="BC90" s="167">
        <f>'01'!T90</f>
        <v>0</v>
      </c>
      <c r="BD90" s="167">
        <f>'02'!T90</f>
        <v>0</v>
      </c>
      <c r="BE90" s="167">
        <f>'03'!T90</f>
        <v>0</v>
      </c>
      <c r="BF90" s="167">
        <f>'04'!T90</f>
        <v>0</v>
      </c>
      <c r="BG90" s="167">
        <f>'05'!T90</f>
        <v>0</v>
      </c>
      <c r="BH90" s="167">
        <f>'06'!T90</f>
        <v>0</v>
      </c>
      <c r="BI90" s="167">
        <f>'07'!T90</f>
        <v>0</v>
      </c>
      <c r="BJ90" s="167">
        <f>'08'!T90</f>
        <v>0</v>
      </c>
      <c r="BK90" s="167">
        <f>'09'!T90</f>
        <v>0</v>
      </c>
      <c r="BL90" s="167">
        <f>'10'!T90</f>
        <v>0</v>
      </c>
      <c r="BM90" s="167">
        <f>'11'!T90</f>
        <v>0</v>
      </c>
      <c r="BN90" s="167">
        <f>'12'!T90</f>
        <v>0</v>
      </c>
      <c r="BO90" s="125">
        <f t="shared" si="23"/>
        <v>0</v>
      </c>
      <c r="BP90" s="126">
        <f t="shared" si="24"/>
        <v>0</v>
      </c>
    </row>
    <row r="91" spans="2:68" ht="14.4" x14ac:dyDescent="0.3">
      <c r="B91" s="166" t="str">
        <v>74-SPWHI-07000012</v>
      </c>
      <c r="C91" s="160" t="str">
        <v>Independent</v>
      </c>
      <c r="D91" s="160" t="str">
        <v>Japanese Whiskey</v>
      </c>
      <c r="E91" s="160" t="str">
        <v>Kaibutsu</v>
      </c>
      <c r="F91" s="160" t="str">
        <v>KAI</v>
      </c>
      <c r="G91" s="160" t="str">
        <v>Kaibutsu Monki 43%</v>
      </c>
      <c r="H91" s="160" t="str">
        <v>700ml</v>
      </c>
      <c r="I91" s="160">
        <v>12</v>
      </c>
      <c r="J91" s="167">
        <f>'01'!N91</f>
        <v>0</v>
      </c>
      <c r="K91" s="167">
        <f>'02'!N91</f>
        <v>0</v>
      </c>
      <c r="L91" s="167">
        <f>'03'!N91</f>
        <v>0</v>
      </c>
      <c r="M91" s="167">
        <f>'04'!N91</f>
        <v>0</v>
      </c>
      <c r="N91" s="167">
        <f>'05'!N91</f>
        <v>0</v>
      </c>
      <c r="O91" s="167">
        <f>'06'!N91</f>
        <v>0</v>
      </c>
      <c r="P91" s="167">
        <f>'07'!N91</f>
        <v>0</v>
      </c>
      <c r="Q91" s="167">
        <f>'08'!N91</f>
        <v>0</v>
      </c>
      <c r="R91" s="167">
        <f>'09'!N91</f>
        <v>0</v>
      </c>
      <c r="S91" s="167">
        <f>'10'!N91</f>
        <v>0</v>
      </c>
      <c r="T91" s="167">
        <f>'11'!N91</f>
        <v>0</v>
      </c>
      <c r="U91" s="167">
        <f>'12'!N91</f>
        <v>0</v>
      </c>
      <c r="V91" s="168">
        <f t="shared" si="17"/>
        <v>0</v>
      </c>
      <c r="W91" s="169">
        <f t="shared" si="18"/>
        <v>0</v>
      </c>
      <c r="X91" s="2"/>
      <c r="Y91" s="167">
        <f>'01'!R91</f>
        <v>0</v>
      </c>
      <c r="Z91" s="167">
        <f>'02'!R91</f>
        <v>0</v>
      </c>
      <c r="AA91" s="167">
        <f>'03'!R91</f>
        <v>0</v>
      </c>
      <c r="AB91" s="167">
        <f>'04'!R91</f>
        <v>0</v>
      </c>
      <c r="AC91" s="167">
        <f>'05'!R91</f>
        <v>0</v>
      </c>
      <c r="AD91" s="167">
        <f>'06'!R91</f>
        <v>0</v>
      </c>
      <c r="AE91" s="167">
        <f>'07'!R91</f>
        <v>0</v>
      </c>
      <c r="AF91" s="167">
        <f>'08'!R91</f>
        <v>0</v>
      </c>
      <c r="AG91" s="167">
        <f>'09'!R91</f>
        <v>0</v>
      </c>
      <c r="AH91" s="167">
        <f>'10'!R91</f>
        <v>0</v>
      </c>
      <c r="AI91" s="167">
        <f>'11'!R91</f>
        <v>0</v>
      </c>
      <c r="AJ91" s="167">
        <f>'12'!R91</f>
        <v>0</v>
      </c>
      <c r="AK91" s="127">
        <f t="shared" si="19"/>
        <v>0</v>
      </c>
      <c r="AL91" s="126">
        <f t="shared" si="20"/>
        <v>0</v>
      </c>
      <c r="AM91" s="2"/>
      <c r="AN91" s="167">
        <f>'01'!S91</f>
        <v>0</v>
      </c>
      <c r="AO91" s="167">
        <f>'02'!S91</f>
        <v>0</v>
      </c>
      <c r="AP91" s="167">
        <f>'03'!S91</f>
        <v>0</v>
      </c>
      <c r="AQ91" s="167">
        <f>'04'!S91</f>
        <v>0</v>
      </c>
      <c r="AR91" s="167">
        <f>'05'!S91</f>
        <v>0</v>
      </c>
      <c r="AS91" s="167">
        <f>'06'!S91</f>
        <v>0</v>
      </c>
      <c r="AT91" s="167">
        <f>'07'!S91</f>
        <v>0</v>
      </c>
      <c r="AU91" s="167">
        <f>'08'!S91</f>
        <v>0</v>
      </c>
      <c r="AV91" s="167">
        <f>'09'!S91</f>
        <v>0</v>
      </c>
      <c r="AW91" s="167">
        <f>'10'!S91</f>
        <v>0</v>
      </c>
      <c r="AX91" s="167">
        <f>'11'!S91</f>
        <v>0</v>
      </c>
      <c r="AY91" s="167">
        <f>'12'!S91</f>
        <v>0</v>
      </c>
      <c r="AZ91" s="127">
        <f t="shared" si="21"/>
        <v>0</v>
      </c>
      <c r="BA91" s="126">
        <f t="shared" si="22"/>
        <v>0</v>
      </c>
      <c r="BB91" s="2"/>
      <c r="BC91" s="167">
        <f>'01'!T91</f>
        <v>0</v>
      </c>
      <c r="BD91" s="167">
        <f>'02'!T91</f>
        <v>0</v>
      </c>
      <c r="BE91" s="167">
        <f>'03'!T91</f>
        <v>0</v>
      </c>
      <c r="BF91" s="167">
        <f>'04'!T91</f>
        <v>0</v>
      </c>
      <c r="BG91" s="167">
        <f>'05'!T91</f>
        <v>0</v>
      </c>
      <c r="BH91" s="167">
        <f>'06'!T91</f>
        <v>0</v>
      </c>
      <c r="BI91" s="167">
        <f>'07'!T91</f>
        <v>0</v>
      </c>
      <c r="BJ91" s="167">
        <f>'08'!T91</f>
        <v>0</v>
      </c>
      <c r="BK91" s="167">
        <f>'09'!T91</f>
        <v>0</v>
      </c>
      <c r="BL91" s="167">
        <f>'10'!T91</f>
        <v>0</v>
      </c>
      <c r="BM91" s="167">
        <f>'11'!T91</f>
        <v>0</v>
      </c>
      <c r="BN91" s="167">
        <f>'12'!T91</f>
        <v>0</v>
      </c>
      <c r="BO91" s="125">
        <f t="shared" si="23"/>
        <v>0</v>
      </c>
      <c r="BP91" s="126">
        <f t="shared" si="24"/>
        <v>0</v>
      </c>
    </row>
    <row r="92" spans="2:68" ht="14.4" x14ac:dyDescent="0.3">
      <c r="B92" s="166" t="str">
        <v>45-SPRUM-07000051</v>
      </c>
      <c r="C92" s="160" t="str">
        <v>Campari</v>
      </c>
      <c r="D92" s="160" t="str">
        <v>Cachaca</v>
      </c>
      <c r="E92" s="160" t="str">
        <v>Sagatiba</v>
      </c>
      <c r="F92" s="160" t="str">
        <v>SGT</v>
      </c>
      <c r="G92" s="160" t="str">
        <v>Sagatiba Cachaca</v>
      </c>
      <c r="H92" s="160" t="str">
        <v>700ml</v>
      </c>
      <c r="I92" s="160">
        <v>6</v>
      </c>
      <c r="J92" s="167">
        <f>'01'!N92</f>
        <v>0</v>
      </c>
      <c r="K92" s="167">
        <f>'02'!N92</f>
        <v>0</v>
      </c>
      <c r="L92" s="167">
        <f>'03'!N92</f>
        <v>0</v>
      </c>
      <c r="M92" s="167">
        <f>'04'!N92</f>
        <v>0</v>
      </c>
      <c r="N92" s="167">
        <f>'05'!N92</f>
        <v>0</v>
      </c>
      <c r="O92" s="167">
        <f>'06'!N92</f>
        <v>0</v>
      </c>
      <c r="P92" s="167">
        <f>'07'!N92</f>
        <v>0</v>
      </c>
      <c r="Q92" s="167">
        <f>'08'!N92</f>
        <v>0</v>
      </c>
      <c r="R92" s="167">
        <f>'09'!N92</f>
        <v>0</v>
      </c>
      <c r="S92" s="167">
        <f>'10'!N92</f>
        <v>0</v>
      </c>
      <c r="T92" s="167">
        <f>'11'!N92</f>
        <v>0</v>
      </c>
      <c r="U92" s="167">
        <f>'12'!N92</f>
        <v>0</v>
      </c>
      <c r="V92" s="168">
        <f t="shared" si="17"/>
        <v>0</v>
      </c>
      <c r="W92" s="169">
        <f t="shared" si="18"/>
        <v>0</v>
      </c>
      <c r="X92" s="2"/>
      <c r="Y92" s="167">
        <f>'01'!R92</f>
        <v>0</v>
      </c>
      <c r="Z92" s="167">
        <f>'02'!R92</f>
        <v>0</v>
      </c>
      <c r="AA92" s="167">
        <f>'03'!R92</f>
        <v>0</v>
      </c>
      <c r="AB92" s="167">
        <f>'04'!R92</f>
        <v>0</v>
      </c>
      <c r="AC92" s="167">
        <f>'05'!R92</f>
        <v>0</v>
      </c>
      <c r="AD92" s="167">
        <f>'06'!R92</f>
        <v>0</v>
      </c>
      <c r="AE92" s="167">
        <f>'07'!R92</f>
        <v>0</v>
      </c>
      <c r="AF92" s="167">
        <f>'08'!R92</f>
        <v>0</v>
      </c>
      <c r="AG92" s="167">
        <f>'09'!R92</f>
        <v>0</v>
      </c>
      <c r="AH92" s="167">
        <f>'10'!R92</f>
        <v>0</v>
      </c>
      <c r="AI92" s="167">
        <f>'11'!R92</f>
        <v>0</v>
      </c>
      <c r="AJ92" s="167">
        <f>'12'!R92</f>
        <v>0</v>
      </c>
      <c r="AK92" s="127">
        <f t="shared" si="19"/>
        <v>0</v>
      </c>
      <c r="AL92" s="126">
        <f t="shared" si="20"/>
        <v>0</v>
      </c>
      <c r="AM92" s="2"/>
      <c r="AN92" s="167">
        <f>'01'!S92</f>
        <v>0</v>
      </c>
      <c r="AO92" s="167">
        <f>'02'!S92</f>
        <v>0</v>
      </c>
      <c r="AP92" s="167">
        <f>'03'!S92</f>
        <v>0</v>
      </c>
      <c r="AQ92" s="167">
        <f>'04'!S92</f>
        <v>0</v>
      </c>
      <c r="AR92" s="167">
        <f>'05'!S92</f>
        <v>0</v>
      </c>
      <c r="AS92" s="167">
        <f>'06'!S92</f>
        <v>0</v>
      </c>
      <c r="AT92" s="167">
        <f>'07'!S92</f>
        <v>0</v>
      </c>
      <c r="AU92" s="167">
        <f>'08'!S92</f>
        <v>0</v>
      </c>
      <c r="AV92" s="167">
        <f>'09'!S92</f>
        <v>0</v>
      </c>
      <c r="AW92" s="167">
        <f>'10'!S92</f>
        <v>0</v>
      </c>
      <c r="AX92" s="167">
        <f>'11'!S92</f>
        <v>0</v>
      </c>
      <c r="AY92" s="167">
        <f>'12'!S92</f>
        <v>0</v>
      </c>
      <c r="AZ92" s="127">
        <f t="shared" si="21"/>
        <v>0</v>
      </c>
      <c r="BA92" s="126">
        <f t="shared" si="22"/>
        <v>0</v>
      </c>
      <c r="BB92" s="2"/>
      <c r="BC92" s="167">
        <f>'01'!T92</f>
        <v>0</v>
      </c>
      <c r="BD92" s="167">
        <f>'02'!T92</f>
        <v>0</v>
      </c>
      <c r="BE92" s="167">
        <f>'03'!T92</f>
        <v>0</v>
      </c>
      <c r="BF92" s="167">
        <f>'04'!T92</f>
        <v>0</v>
      </c>
      <c r="BG92" s="167">
        <f>'05'!T92</f>
        <v>0</v>
      </c>
      <c r="BH92" s="167">
        <f>'06'!T92</f>
        <v>0</v>
      </c>
      <c r="BI92" s="167">
        <f>'07'!T92</f>
        <v>0</v>
      </c>
      <c r="BJ92" s="167">
        <f>'08'!T92</f>
        <v>0</v>
      </c>
      <c r="BK92" s="167">
        <f>'09'!T92</f>
        <v>0</v>
      </c>
      <c r="BL92" s="167">
        <f>'10'!T92</f>
        <v>0</v>
      </c>
      <c r="BM92" s="167">
        <f>'11'!T92</f>
        <v>0</v>
      </c>
      <c r="BN92" s="167">
        <f>'12'!T92</f>
        <v>0</v>
      </c>
      <c r="BO92" s="125">
        <f t="shared" si="23"/>
        <v>0</v>
      </c>
      <c r="BP92" s="126">
        <f t="shared" si="24"/>
        <v>0</v>
      </c>
    </row>
    <row r="93" spans="2:68" ht="14.4" x14ac:dyDescent="0.3">
      <c r="B93" s="166" t="str">
        <v>40-SPRUM-07505400</v>
      </c>
      <c r="C93" s="160" t="str">
        <v>Campari</v>
      </c>
      <c r="D93" s="160" t="str">
        <v>RUM</v>
      </c>
      <c r="E93" s="160" t="str">
        <v>Appleton</v>
      </c>
      <c r="F93" s="160" t="str">
        <v>APT</v>
      </c>
      <c r="G93" s="160" t="str">
        <v>Appleton White Jamaican</v>
      </c>
      <c r="H93" s="160" t="str">
        <v>750ml</v>
      </c>
      <c r="I93" s="160">
        <v>12</v>
      </c>
      <c r="J93" s="167">
        <f>'01'!N93</f>
        <v>0</v>
      </c>
      <c r="K93" s="167">
        <f>'02'!N93</f>
        <v>0</v>
      </c>
      <c r="L93" s="167">
        <f>'03'!N93</f>
        <v>0</v>
      </c>
      <c r="M93" s="167">
        <f>'04'!N93</f>
        <v>0</v>
      </c>
      <c r="N93" s="167">
        <f>'05'!N93</f>
        <v>0</v>
      </c>
      <c r="O93" s="167">
        <f>'06'!N93</f>
        <v>0</v>
      </c>
      <c r="P93" s="167">
        <f>'07'!N93</f>
        <v>0</v>
      </c>
      <c r="Q93" s="167">
        <f>'08'!N93</f>
        <v>0</v>
      </c>
      <c r="R93" s="167">
        <f>'09'!N93</f>
        <v>0</v>
      </c>
      <c r="S93" s="167">
        <f>'10'!N93</f>
        <v>0</v>
      </c>
      <c r="T93" s="167">
        <f>'11'!N93</f>
        <v>0</v>
      </c>
      <c r="U93" s="167">
        <f>'12'!N93</f>
        <v>0</v>
      </c>
      <c r="V93" s="168">
        <f t="shared" si="17"/>
        <v>0</v>
      </c>
      <c r="W93" s="169">
        <f t="shared" si="18"/>
        <v>0</v>
      </c>
      <c r="X93" s="2"/>
      <c r="Y93" s="167">
        <f>'01'!R93</f>
        <v>0</v>
      </c>
      <c r="Z93" s="167">
        <f>'02'!R93</f>
        <v>0</v>
      </c>
      <c r="AA93" s="167">
        <f>'03'!R93</f>
        <v>0</v>
      </c>
      <c r="AB93" s="167">
        <f>'04'!R93</f>
        <v>0</v>
      </c>
      <c r="AC93" s="167">
        <f>'05'!R93</f>
        <v>0</v>
      </c>
      <c r="AD93" s="167">
        <f>'06'!R93</f>
        <v>0</v>
      </c>
      <c r="AE93" s="167">
        <f>'07'!R93</f>
        <v>0</v>
      </c>
      <c r="AF93" s="167">
        <f>'08'!R93</f>
        <v>0</v>
      </c>
      <c r="AG93" s="167">
        <f>'09'!R93</f>
        <v>0</v>
      </c>
      <c r="AH93" s="167">
        <f>'10'!R93</f>
        <v>0</v>
      </c>
      <c r="AI93" s="167">
        <f>'11'!R93</f>
        <v>0</v>
      </c>
      <c r="AJ93" s="167">
        <f>'12'!R93</f>
        <v>0</v>
      </c>
      <c r="AK93" s="127">
        <f t="shared" si="19"/>
        <v>0</v>
      </c>
      <c r="AL93" s="126">
        <f t="shared" si="20"/>
        <v>0</v>
      </c>
      <c r="AM93" s="2"/>
      <c r="AN93" s="167">
        <f>'01'!S93</f>
        <v>0</v>
      </c>
      <c r="AO93" s="167">
        <f>'02'!S93</f>
        <v>0</v>
      </c>
      <c r="AP93" s="167">
        <f>'03'!S93</f>
        <v>0</v>
      </c>
      <c r="AQ93" s="167">
        <f>'04'!S93</f>
        <v>0</v>
      </c>
      <c r="AR93" s="167">
        <f>'05'!S93</f>
        <v>0</v>
      </c>
      <c r="AS93" s="167">
        <f>'06'!S93</f>
        <v>0</v>
      </c>
      <c r="AT93" s="167">
        <f>'07'!S93</f>
        <v>0</v>
      </c>
      <c r="AU93" s="167">
        <f>'08'!S93</f>
        <v>0</v>
      </c>
      <c r="AV93" s="167">
        <f>'09'!S93</f>
        <v>0</v>
      </c>
      <c r="AW93" s="167">
        <f>'10'!S93</f>
        <v>0</v>
      </c>
      <c r="AX93" s="167">
        <f>'11'!S93</f>
        <v>0</v>
      </c>
      <c r="AY93" s="167">
        <f>'12'!S93</f>
        <v>0</v>
      </c>
      <c r="AZ93" s="127">
        <f t="shared" si="21"/>
        <v>0</v>
      </c>
      <c r="BA93" s="126">
        <f t="shared" si="22"/>
        <v>0</v>
      </c>
      <c r="BB93" s="2"/>
      <c r="BC93" s="167">
        <f>'01'!T93</f>
        <v>0</v>
      </c>
      <c r="BD93" s="167">
        <f>'02'!T93</f>
        <v>0</v>
      </c>
      <c r="BE93" s="167">
        <f>'03'!T93</f>
        <v>0</v>
      </c>
      <c r="BF93" s="167">
        <f>'04'!T93</f>
        <v>0</v>
      </c>
      <c r="BG93" s="167">
        <f>'05'!T93</f>
        <v>0</v>
      </c>
      <c r="BH93" s="167">
        <f>'06'!T93</f>
        <v>0</v>
      </c>
      <c r="BI93" s="167">
        <f>'07'!T93</f>
        <v>0</v>
      </c>
      <c r="BJ93" s="167">
        <f>'08'!T93</f>
        <v>0</v>
      </c>
      <c r="BK93" s="167">
        <f>'09'!T93</f>
        <v>0</v>
      </c>
      <c r="BL93" s="167">
        <f>'10'!T93</f>
        <v>0</v>
      </c>
      <c r="BM93" s="167">
        <f>'11'!T93</f>
        <v>0</v>
      </c>
      <c r="BN93" s="167">
        <f>'12'!T93</f>
        <v>0</v>
      </c>
      <c r="BO93" s="125">
        <f t="shared" si="23"/>
        <v>0</v>
      </c>
      <c r="BP93" s="126">
        <f t="shared" si="24"/>
        <v>0</v>
      </c>
    </row>
    <row r="94" spans="2:68" ht="14.4" x14ac:dyDescent="0.3">
      <c r="B94" s="166" t="str">
        <v>40-SPRUM-07507404</v>
      </c>
      <c r="C94" s="160" t="str">
        <v>Campari</v>
      </c>
      <c r="D94" s="160" t="str">
        <v>RUM</v>
      </c>
      <c r="E94" s="160" t="str">
        <v>Appleton</v>
      </c>
      <c r="F94" s="160" t="str">
        <v>APT</v>
      </c>
      <c r="G94" s="160" t="str">
        <v>Appleton Special Dark Jamaican</v>
      </c>
      <c r="H94" s="160" t="str">
        <v>750ml</v>
      </c>
      <c r="I94" s="160">
        <v>12</v>
      </c>
      <c r="J94" s="167">
        <f>'01'!N94</f>
        <v>0</v>
      </c>
      <c r="K94" s="167">
        <f>'02'!N94</f>
        <v>0</v>
      </c>
      <c r="L94" s="167">
        <f>'03'!N94</f>
        <v>0</v>
      </c>
      <c r="M94" s="167">
        <f>'04'!N94</f>
        <v>0</v>
      </c>
      <c r="N94" s="167">
        <f>'05'!N94</f>
        <v>0</v>
      </c>
      <c r="O94" s="167">
        <f>'06'!N94</f>
        <v>0</v>
      </c>
      <c r="P94" s="167">
        <f>'07'!N94</f>
        <v>0</v>
      </c>
      <c r="Q94" s="167">
        <f>'08'!N94</f>
        <v>0</v>
      </c>
      <c r="R94" s="167">
        <f>'09'!N94</f>
        <v>0</v>
      </c>
      <c r="S94" s="167">
        <f>'10'!N94</f>
        <v>0</v>
      </c>
      <c r="T94" s="167">
        <f>'11'!N94</f>
        <v>0</v>
      </c>
      <c r="U94" s="167">
        <f>'12'!N94</f>
        <v>0</v>
      </c>
      <c r="V94" s="168">
        <f t="shared" si="17"/>
        <v>0</v>
      </c>
      <c r="W94" s="169">
        <f t="shared" si="18"/>
        <v>0</v>
      </c>
      <c r="X94" s="2"/>
      <c r="Y94" s="167">
        <f>'01'!R94</f>
        <v>0</v>
      </c>
      <c r="Z94" s="167">
        <f>'02'!R94</f>
        <v>0</v>
      </c>
      <c r="AA94" s="167">
        <f>'03'!R94</f>
        <v>0</v>
      </c>
      <c r="AB94" s="167">
        <f>'04'!R94</f>
        <v>0</v>
      </c>
      <c r="AC94" s="167">
        <f>'05'!R94</f>
        <v>0</v>
      </c>
      <c r="AD94" s="167">
        <f>'06'!R94</f>
        <v>0</v>
      </c>
      <c r="AE94" s="167">
        <f>'07'!R94</f>
        <v>0</v>
      </c>
      <c r="AF94" s="167">
        <f>'08'!R94</f>
        <v>0</v>
      </c>
      <c r="AG94" s="167">
        <f>'09'!R94</f>
        <v>0</v>
      </c>
      <c r="AH94" s="167">
        <f>'10'!R94</f>
        <v>0</v>
      </c>
      <c r="AI94" s="167">
        <f>'11'!R94</f>
        <v>0</v>
      </c>
      <c r="AJ94" s="167">
        <f>'12'!R94</f>
        <v>0</v>
      </c>
      <c r="AK94" s="127">
        <f t="shared" si="19"/>
        <v>0</v>
      </c>
      <c r="AL94" s="126">
        <f t="shared" si="20"/>
        <v>0</v>
      </c>
      <c r="AM94" s="2"/>
      <c r="AN94" s="167">
        <f>'01'!S94</f>
        <v>0</v>
      </c>
      <c r="AO94" s="167">
        <f>'02'!S94</f>
        <v>0</v>
      </c>
      <c r="AP94" s="167">
        <f>'03'!S94</f>
        <v>0</v>
      </c>
      <c r="AQ94" s="167">
        <f>'04'!S94</f>
        <v>0</v>
      </c>
      <c r="AR94" s="167">
        <f>'05'!S94</f>
        <v>0</v>
      </c>
      <c r="AS94" s="167">
        <f>'06'!S94</f>
        <v>0</v>
      </c>
      <c r="AT94" s="167">
        <f>'07'!S94</f>
        <v>0</v>
      </c>
      <c r="AU94" s="167">
        <f>'08'!S94</f>
        <v>0</v>
      </c>
      <c r="AV94" s="167">
        <f>'09'!S94</f>
        <v>0</v>
      </c>
      <c r="AW94" s="167">
        <f>'10'!S94</f>
        <v>0</v>
      </c>
      <c r="AX94" s="167">
        <f>'11'!S94</f>
        <v>0</v>
      </c>
      <c r="AY94" s="167">
        <f>'12'!S94</f>
        <v>0</v>
      </c>
      <c r="AZ94" s="127">
        <f t="shared" si="21"/>
        <v>0</v>
      </c>
      <c r="BA94" s="126">
        <f t="shared" si="22"/>
        <v>0</v>
      </c>
      <c r="BB94" s="2"/>
      <c r="BC94" s="167">
        <f>'01'!T94</f>
        <v>0</v>
      </c>
      <c r="BD94" s="167">
        <f>'02'!T94</f>
        <v>0</v>
      </c>
      <c r="BE94" s="167">
        <f>'03'!T94</f>
        <v>0</v>
      </c>
      <c r="BF94" s="167">
        <f>'04'!T94</f>
        <v>0</v>
      </c>
      <c r="BG94" s="167">
        <f>'05'!T94</f>
        <v>0</v>
      </c>
      <c r="BH94" s="167">
        <f>'06'!T94</f>
        <v>0</v>
      </c>
      <c r="BI94" s="167">
        <f>'07'!T94</f>
        <v>0</v>
      </c>
      <c r="BJ94" s="167">
        <f>'08'!T94</f>
        <v>0</v>
      </c>
      <c r="BK94" s="167">
        <f>'09'!T94</f>
        <v>0</v>
      </c>
      <c r="BL94" s="167">
        <f>'10'!T94</f>
        <v>0</v>
      </c>
      <c r="BM94" s="167">
        <f>'11'!T94</f>
        <v>0</v>
      </c>
      <c r="BN94" s="167">
        <f>'12'!T94</f>
        <v>0</v>
      </c>
      <c r="BO94" s="125">
        <f t="shared" si="23"/>
        <v>0</v>
      </c>
      <c r="BP94" s="126">
        <f t="shared" si="24"/>
        <v>0</v>
      </c>
    </row>
    <row r="95" spans="2:68" ht="14.4" x14ac:dyDescent="0.3">
      <c r="B95" s="166" t="str">
        <v>40-SPRUM-07500403</v>
      </c>
      <c r="C95" s="160" t="str">
        <v>Campari</v>
      </c>
      <c r="D95" s="160" t="str">
        <v>RUM</v>
      </c>
      <c r="E95" s="160" t="str">
        <v>Appleton</v>
      </c>
      <c r="F95" s="160" t="str">
        <v>APT</v>
      </c>
      <c r="G95" s="160" t="str">
        <v>Appleton Estate Reserve Jamaican</v>
      </c>
      <c r="H95" s="160" t="str">
        <v>750ml</v>
      </c>
      <c r="I95" s="160">
        <v>12</v>
      </c>
      <c r="J95" s="167">
        <f>'01'!N95</f>
        <v>0</v>
      </c>
      <c r="K95" s="167">
        <f>'02'!N95</f>
        <v>0</v>
      </c>
      <c r="L95" s="167">
        <f>'03'!N95</f>
        <v>0</v>
      </c>
      <c r="M95" s="167">
        <f>'04'!N95</f>
        <v>0</v>
      </c>
      <c r="N95" s="167">
        <f>'05'!N95</f>
        <v>0</v>
      </c>
      <c r="O95" s="167">
        <f>'06'!N95</f>
        <v>0</v>
      </c>
      <c r="P95" s="167">
        <f>'07'!N95</f>
        <v>0</v>
      </c>
      <c r="Q95" s="167">
        <f>'08'!N95</f>
        <v>0</v>
      </c>
      <c r="R95" s="167">
        <f>'09'!N95</f>
        <v>0</v>
      </c>
      <c r="S95" s="167">
        <f>'10'!N95</f>
        <v>0</v>
      </c>
      <c r="T95" s="167">
        <f>'11'!N95</f>
        <v>0</v>
      </c>
      <c r="U95" s="167">
        <f>'12'!N95</f>
        <v>0</v>
      </c>
      <c r="V95" s="168">
        <f t="shared" si="17"/>
        <v>0</v>
      </c>
      <c r="W95" s="169">
        <f t="shared" si="18"/>
        <v>0</v>
      </c>
      <c r="X95" s="2"/>
      <c r="Y95" s="167">
        <f>'01'!R95</f>
        <v>0</v>
      </c>
      <c r="Z95" s="167">
        <f>'02'!R95</f>
        <v>0</v>
      </c>
      <c r="AA95" s="167">
        <f>'03'!R95</f>
        <v>0</v>
      </c>
      <c r="AB95" s="167">
        <f>'04'!R95</f>
        <v>0</v>
      </c>
      <c r="AC95" s="167">
        <f>'05'!R95</f>
        <v>0</v>
      </c>
      <c r="AD95" s="167">
        <f>'06'!R95</f>
        <v>0</v>
      </c>
      <c r="AE95" s="167">
        <f>'07'!R95</f>
        <v>0</v>
      </c>
      <c r="AF95" s="167">
        <f>'08'!R95</f>
        <v>0</v>
      </c>
      <c r="AG95" s="167">
        <f>'09'!R95</f>
        <v>0</v>
      </c>
      <c r="AH95" s="167">
        <f>'10'!R95</f>
        <v>0</v>
      </c>
      <c r="AI95" s="167">
        <f>'11'!R95</f>
        <v>0</v>
      </c>
      <c r="AJ95" s="167">
        <f>'12'!R95</f>
        <v>0</v>
      </c>
      <c r="AK95" s="127">
        <f t="shared" si="19"/>
        <v>0</v>
      </c>
      <c r="AL95" s="126">
        <f t="shared" si="20"/>
        <v>0</v>
      </c>
      <c r="AM95" s="2"/>
      <c r="AN95" s="167">
        <f>'01'!S95</f>
        <v>0</v>
      </c>
      <c r="AO95" s="167">
        <f>'02'!S95</f>
        <v>0</v>
      </c>
      <c r="AP95" s="167">
        <f>'03'!S95</f>
        <v>0</v>
      </c>
      <c r="AQ95" s="167">
        <f>'04'!S95</f>
        <v>0</v>
      </c>
      <c r="AR95" s="167">
        <f>'05'!S95</f>
        <v>0</v>
      </c>
      <c r="AS95" s="167">
        <f>'06'!S95</f>
        <v>0</v>
      </c>
      <c r="AT95" s="167">
        <f>'07'!S95</f>
        <v>0</v>
      </c>
      <c r="AU95" s="167">
        <f>'08'!S95</f>
        <v>0</v>
      </c>
      <c r="AV95" s="167">
        <f>'09'!S95</f>
        <v>0</v>
      </c>
      <c r="AW95" s="167">
        <f>'10'!S95</f>
        <v>0</v>
      </c>
      <c r="AX95" s="167">
        <f>'11'!S95</f>
        <v>0</v>
      </c>
      <c r="AY95" s="167">
        <f>'12'!S95</f>
        <v>0</v>
      </c>
      <c r="AZ95" s="127">
        <f t="shared" si="21"/>
        <v>0</v>
      </c>
      <c r="BA95" s="126">
        <f t="shared" si="22"/>
        <v>0</v>
      </c>
      <c r="BB95" s="2"/>
      <c r="BC95" s="167">
        <f>'01'!T95</f>
        <v>0</v>
      </c>
      <c r="BD95" s="167">
        <f>'02'!T95</f>
        <v>0</v>
      </c>
      <c r="BE95" s="167">
        <f>'03'!T95</f>
        <v>0</v>
      </c>
      <c r="BF95" s="167">
        <f>'04'!T95</f>
        <v>0</v>
      </c>
      <c r="BG95" s="167">
        <f>'05'!T95</f>
        <v>0</v>
      </c>
      <c r="BH95" s="167">
        <f>'06'!T95</f>
        <v>0</v>
      </c>
      <c r="BI95" s="167">
        <f>'07'!T95</f>
        <v>0</v>
      </c>
      <c r="BJ95" s="167">
        <f>'08'!T95</f>
        <v>0</v>
      </c>
      <c r="BK95" s="167">
        <f>'09'!T95</f>
        <v>0</v>
      </c>
      <c r="BL95" s="167">
        <f>'10'!T95</f>
        <v>0</v>
      </c>
      <c r="BM95" s="167">
        <f>'11'!T95</f>
        <v>0</v>
      </c>
      <c r="BN95" s="167">
        <f>'12'!T95</f>
        <v>0</v>
      </c>
      <c r="BO95" s="125">
        <f t="shared" si="23"/>
        <v>0</v>
      </c>
      <c r="BP95" s="126">
        <f t="shared" si="24"/>
        <v>0</v>
      </c>
    </row>
    <row r="96" spans="2:68" ht="14.4" x14ac:dyDescent="0.3">
      <c r="B96" s="166" t="str">
        <v>40-SPRUM-07503406</v>
      </c>
      <c r="C96" s="160" t="str">
        <v>Campari</v>
      </c>
      <c r="D96" s="160" t="str">
        <v>RUM</v>
      </c>
      <c r="E96" s="160" t="str">
        <v>Appleton</v>
      </c>
      <c r="F96" s="160" t="str">
        <v>APT</v>
      </c>
      <c r="G96" s="160" t="str">
        <v>Appleton Estate Signature Jamaican Blend</v>
      </c>
      <c r="H96" s="160" t="str">
        <v>750ml</v>
      </c>
      <c r="I96" s="160">
        <v>12</v>
      </c>
      <c r="J96" s="167">
        <f>'01'!N96</f>
        <v>0</v>
      </c>
      <c r="K96" s="167">
        <f>'02'!N96</f>
        <v>0</v>
      </c>
      <c r="L96" s="167">
        <f>'03'!N96</f>
        <v>0</v>
      </c>
      <c r="M96" s="167">
        <f>'04'!N96</f>
        <v>0</v>
      </c>
      <c r="N96" s="167">
        <f>'05'!N96</f>
        <v>0</v>
      </c>
      <c r="O96" s="167">
        <f>'06'!N96</f>
        <v>0</v>
      </c>
      <c r="P96" s="167">
        <f>'07'!N96</f>
        <v>0</v>
      </c>
      <c r="Q96" s="167">
        <f>'08'!N96</f>
        <v>0</v>
      </c>
      <c r="R96" s="167">
        <f>'09'!N96</f>
        <v>0</v>
      </c>
      <c r="S96" s="167">
        <f>'10'!N96</f>
        <v>0</v>
      </c>
      <c r="T96" s="167">
        <f>'11'!N96</f>
        <v>0</v>
      </c>
      <c r="U96" s="167">
        <f>'12'!N96</f>
        <v>0</v>
      </c>
      <c r="V96" s="168">
        <f t="shared" si="17"/>
        <v>0</v>
      </c>
      <c r="W96" s="169">
        <f t="shared" si="18"/>
        <v>0</v>
      </c>
      <c r="X96" s="2"/>
      <c r="Y96" s="167">
        <f>'01'!R96</f>
        <v>0</v>
      </c>
      <c r="Z96" s="167">
        <f>'02'!R96</f>
        <v>0</v>
      </c>
      <c r="AA96" s="167">
        <f>'03'!R96</f>
        <v>0</v>
      </c>
      <c r="AB96" s="167">
        <f>'04'!R96</f>
        <v>0</v>
      </c>
      <c r="AC96" s="167">
        <f>'05'!R96</f>
        <v>0</v>
      </c>
      <c r="AD96" s="167">
        <f>'06'!R96</f>
        <v>0</v>
      </c>
      <c r="AE96" s="167">
        <f>'07'!R96</f>
        <v>0</v>
      </c>
      <c r="AF96" s="167">
        <f>'08'!R96</f>
        <v>0</v>
      </c>
      <c r="AG96" s="167">
        <f>'09'!R96</f>
        <v>0</v>
      </c>
      <c r="AH96" s="167">
        <f>'10'!R96</f>
        <v>0</v>
      </c>
      <c r="AI96" s="167">
        <f>'11'!R96</f>
        <v>0</v>
      </c>
      <c r="AJ96" s="167">
        <f>'12'!R96</f>
        <v>0</v>
      </c>
      <c r="AK96" s="127">
        <f t="shared" si="19"/>
        <v>0</v>
      </c>
      <c r="AL96" s="126">
        <f t="shared" si="20"/>
        <v>0</v>
      </c>
      <c r="AM96" s="2"/>
      <c r="AN96" s="167">
        <f>'01'!S96</f>
        <v>0</v>
      </c>
      <c r="AO96" s="167">
        <f>'02'!S96</f>
        <v>0</v>
      </c>
      <c r="AP96" s="167">
        <f>'03'!S96</f>
        <v>0</v>
      </c>
      <c r="AQ96" s="167">
        <f>'04'!S96</f>
        <v>0</v>
      </c>
      <c r="AR96" s="167">
        <f>'05'!S96</f>
        <v>0</v>
      </c>
      <c r="AS96" s="167">
        <f>'06'!S96</f>
        <v>0</v>
      </c>
      <c r="AT96" s="167">
        <f>'07'!S96</f>
        <v>0</v>
      </c>
      <c r="AU96" s="167">
        <f>'08'!S96</f>
        <v>0</v>
      </c>
      <c r="AV96" s="167">
        <f>'09'!S96</f>
        <v>0</v>
      </c>
      <c r="AW96" s="167">
        <f>'10'!S96</f>
        <v>0</v>
      </c>
      <c r="AX96" s="167">
        <f>'11'!S96</f>
        <v>0</v>
      </c>
      <c r="AY96" s="167">
        <f>'12'!S96</f>
        <v>0</v>
      </c>
      <c r="AZ96" s="127">
        <f t="shared" si="21"/>
        <v>0</v>
      </c>
      <c r="BA96" s="126">
        <f t="shared" si="22"/>
        <v>0</v>
      </c>
      <c r="BB96" s="2"/>
      <c r="BC96" s="167">
        <f>'01'!T96</f>
        <v>0</v>
      </c>
      <c r="BD96" s="167">
        <f>'02'!T96</f>
        <v>0</v>
      </c>
      <c r="BE96" s="167">
        <f>'03'!T96</f>
        <v>0</v>
      </c>
      <c r="BF96" s="167">
        <f>'04'!T96</f>
        <v>0</v>
      </c>
      <c r="BG96" s="167">
        <f>'05'!T96</f>
        <v>0</v>
      </c>
      <c r="BH96" s="167">
        <f>'06'!T96</f>
        <v>0</v>
      </c>
      <c r="BI96" s="167">
        <f>'07'!T96</f>
        <v>0</v>
      </c>
      <c r="BJ96" s="167">
        <f>'08'!T96</f>
        <v>0</v>
      </c>
      <c r="BK96" s="167">
        <f>'09'!T96</f>
        <v>0</v>
      </c>
      <c r="BL96" s="167">
        <f>'10'!T96</f>
        <v>0</v>
      </c>
      <c r="BM96" s="167">
        <f>'11'!T96</f>
        <v>0</v>
      </c>
      <c r="BN96" s="167">
        <f>'12'!T96</f>
        <v>0</v>
      </c>
      <c r="BO96" s="125">
        <f t="shared" si="23"/>
        <v>0</v>
      </c>
      <c r="BP96" s="126">
        <f t="shared" si="24"/>
        <v>0</v>
      </c>
    </row>
    <row r="97" spans="2:68" ht="14.4" x14ac:dyDescent="0.3">
      <c r="B97" s="166" t="str">
        <v>40-SPRUM-07500408</v>
      </c>
      <c r="C97" s="160" t="str">
        <v>Campari</v>
      </c>
      <c r="D97" s="160" t="str">
        <v>RUM</v>
      </c>
      <c r="E97" s="160" t="str">
        <v>Appleton</v>
      </c>
      <c r="F97" s="160" t="str">
        <v>APT</v>
      </c>
      <c r="G97" s="160" t="str">
        <v>Appleton Estate 12YO Rare Cask</v>
      </c>
      <c r="H97" s="160" t="str">
        <v>750ml</v>
      </c>
      <c r="I97" s="160">
        <v>12</v>
      </c>
      <c r="J97" s="167">
        <f>'01'!N97</f>
        <v>0</v>
      </c>
      <c r="K97" s="167">
        <f>'02'!N97</f>
        <v>0</v>
      </c>
      <c r="L97" s="167">
        <f>'03'!N97</f>
        <v>0</v>
      </c>
      <c r="M97" s="167">
        <f>'04'!N97</f>
        <v>0</v>
      </c>
      <c r="N97" s="167">
        <f>'05'!N97</f>
        <v>0</v>
      </c>
      <c r="O97" s="167">
        <f>'06'!N97</f>
        <v>0</v>
      </c>
      <c r="P97" s="167">
        <f>'07'!N97</f>
        <v>0</v>
      </c>
      <c r="Q97" s="167">
        <f>'08'!N97</f>
        <v>0</v>
      </c>
      <c r="R97" s="167">
        <f>'09'!N97</f>
        <v>0</v>
      </c>
      <c r="S97" s="167">
        <f>'10'!N97</f>
        <v>0</v>
      </c>
      <c r="T97" s="167">
        <f>'11'!N97</f>
        <v>0</v>
      </c>
      <c r="U97" s="167">
        <f>'12'!N97</f>
        <v>0</v>
      </c>
      <c r="V97" s="168">
        <f t="shared" si="17"/>
        <v>0</v>
      </c>
      <c r="W97" s="169">
        <f t="shared" si="18"/>
        <v>0</v>
      </c>
      <c r="X97" s="2"/>
      <c r="Y97" s="167">
        <f>'01'!R97</f>
        <v>0</v>
      </c>
      <c r="Z97" s="167">
        <f>'02'!R97</f>
        <v>0</v>
      </c>
      <c r="AA97" s="167">
        <f>'03'!R97</f>
        <v>0</v>
      </c>
      <c r="AB97" s="167">
        <f>'04'!R97</f>
        <v>0</v>
      </c>
      <c r="AC97" s="167">
        <f>'05'!R97</f>
        <v>0</v>
      </c>
      <c r="AD97" s="167">
        <f>'06'!R97</f>
        <v>0</v>
      </c>
      <c r="AE97" s="167">
        <f>'07'!R97</f>
        <v>0</v>
      </c>
      <c r="AF97" s="167">
        <f>'08'!R97</f>
        <v>0</v>
      </c>
      <c r="AG97" s="167">
        <f>'09'!R97</f>
        <v>0</v>
      </c>
      <c r="AH97" s="167">
        <f>'10'!R97</f>
        <v>0</v>
      </c>
      <c r="AI97" s="167">
        <f>'11'!R97</f>
        <v>0</v>
      </c>
      <c r="AJ97" s="167">
        <f>'12'!R97</f>
        <v>0</v>
      </c>
      <c r="AK97" s="127">
        <f t="shared" si="19"/>
        <v>0</v>
      </c>
      <c r="AL97" s="126">
        <f t="shared" si="20"/>
        <v>0</v>
      </c>
      <c r="AM97" s="2"/>
      <c r="AN97" s="167">
        <f>'01'!S97</f>
        <v>0</v>
      </c>
      <c r="AO97" s="167">
        <f>'02'!S97</f>
        <v>0</v>
      </c>
      <c r="AP97" s="167">
        <f>'03'!S97</f>
        <v>0</v>
      </c>
      <c r="AQ97" s="167">
        <f>'04'!S97</f>
        <v>0</v>
      </c>
      <c r="AR97" s="167">
        <f>'05'!S97</f>
        <v>0</v>
      </c>
      <c r="AS97" s="167">
        <f>'06'!S97</f>
        <v>0</v>
      </c>
      <c r="AT97" s="167">
        <f>'07'!S97</f>
        <v>0</v>
      </c>
      <c r="AU97" s="167">
        <f>'08'!S97</f>
        <v>0</v>
      </c>
      <c r="AV97" s="167">
        <f>'09'!S97</f>
        <v>0</v>
      </c>
      <c r="AW97" s="167">
        <f>'10'!S97</f>
        <v>0</v>
      </c>
      <c r="AX97" s="167">
        <f>'11'!S97</f>
        <v>0</v>
      </c>
      <c r="AY97" s="167">
        <f>'12'!S97</f>
        <v>0</v>
      </c>
      <c r="AZ97" s="127">
        <f t="shared" si="21"/>
        <v>0</v>
      </c>
      <c r="BA97" s="126">
        <f t="shared" si="22"/>
        <v>0</v>
      </c>
      <c r="BB97" s="2"/>
      <c r="BC97" s="167">
        <f>'01'!T97</f>
        <v>0</v>
      </c>
      <c r="BD97" s="167">
        <f>'02'!T97</f>
        <v>0</v>
      </c>
      <c r="BE97" s="167">
        <f>'03'!T97</f>
        <v>0</v>
      </c>
      <c r="BF97" s="167">
        <f>'04'!T97</f>
        <v>0</v>
      </c>
      <c r="BG97" s="167">
        <f>'05'!T97</f>
        <v>0</v>
      </c>
      <c r="BH97" s="167">
        <f>'06'!T97</f>
        <v>0</v>
      </c>
      <c r="BI97" s="167">
        <f>'07'!T97</f>
        <v>0</v>
      </c>
      <c r="BJ97" s="167">
        <f>'08'!T97</f>
        <v>0</v>
      </c>
      <c r="BK97" s="167">
        <f>'09'!T97</f>
        <v>0</v>
      </c>
      <c r="BL97" s="167">
        <f>'10'!T97</f>
        <v>0</v>
      </c>
      <c r="BM97" s="167">
        <f>'11'!T97</f>
        <v>0</v>
      </c>
      <c r="BN97" s="167">
        <f>'12'!T97</f>
        <v>0</v>
      </c>
      <c r="BO97" s="125">
        <f t="shared" si="23"/>
        <v>0</v>
      </c>
      <c r="BP97" s="126">
        <f t="shared" si="24"/>
        <v>0</v>
      </c>
    </row>
    <row r="98" spans="2:68" ht="14.4" x14ac:dyDescent="0.3">
      <c r="B98" s="166" t="str">
        <v>40-SPRUM-07504405</v>
      </c>
      <c r="C98" s="160" t="str">
        <v>Campari</v>
      </c>
      <c r="D98" s="160" t="str">
        <v>RUM</v>
      </c>
      <c r="E98" s="160" t="str">
        <v>Appleton</v>
      </c>
      <c r="F98" s="160" t="str">
        <v>APT</v>
      </c>
      <c r="G98" s="160" t="str">
        <v>Appleton Estate 21YO Jamaican</v>
      </c>
      <c r="H98" s="160" t="str">
        <v>750ml</v>
      </c>
      <c r="I98" s="160">
        <v>6</v>
      </c>
      <c r="J98" s="167">
        <f>'01'!N98</f>
        <v>0</v>
      </c>
      <c r="K98" s="167">
        <f>'02'!N98</f>
        <v>0</v>
      </c>
      <c r="L98" s="167">
        <f>'03'!N98</f>
        <v>0</v>
      </c>
      <c r="M98" s="167">
        <f>'04'!N98</f>
        <v>0</v>
      </c>
      <c r="N98" s="167">
        <f>'05'!N98</f>
        <v>0</v>
      </c>
      <c r="O98" s="167">
        <f>'06'!N98</f>
        <v>0</v>
      </c>
      <c r="P98" s="167">
        <f>'07'!N98</f>
        <v>0</v>
      </c>
      <c r="Q98" s="167">
        <f>'08'!N98</f>
        <v>0</v>
      </c>
      <c r="R98" s="167">
        <f>'09'!N98</f>
        <v>0</v>
      </c>
      <c r="S98" s="167">
        <f>'10'!N98</f>
        <v>0</v>
      </c>
      <c r="T98" s="167">
        <f>'11'!N98</f>
        <v>0</v>
      </c>
      <c r="U98" s="167">
        <f>'12'!N98</f>
        <v>0</v>
      </c>
      <c r="V98" s="168">
        <f t="shared" si="17"/>
        <v>0</v>
      </c>
      <c r="W98" s="169">
        <f t="shared" si="18"/>
        <v>0</v>
      </c>
      <c r="X98" s="2"/>
      <c r="Y98" s="167">
        <f>'01'!R98</f>
        <v>0</v>
      </c>
      <c r="Z98" s="167">
        <f>'02'!R98</f>
        <v>0</v>
      </c>
      <c r="AA98" s="167">
        <f>'03'!R98</f>
        <v>0</v>
      </c>
      <c r="AB98" s="167">
        <f>'04'!R98</f>
        <v>0</v>
      </c>
      <c r="AC98" s="167">
        <f>'05'!R98</f>
        <v>0</v>
      </c>
      <c r="AD98" s="167">
        <f>'06'!R98</f>
        <v>0</v>
      </c>
      <c r="AE98" s="167">
        <f>'07'!R98</f>
        <v>0</v>
      </c>
      <c r="AF98" s="167">
        <f>'08'!R98</f>
        <v>0</v>
      </c>
      <c r="AG98" s="167">
        <f>'09'!R98</f>
        <v>0</v>
      </c>
      <c r="AH98" s="167">
        <f>'10'!R98</f>
        <v>0</v>
      </c>
      <c r="AI98" s="167">
        <f>'11'!R98</f>
        <v>0</v>
      </c>
      <c r="AJ98" s="167">
        <f>'12'!R98</f>
        <v>0</v>
      </c>
      <c r="AK98" s="127">
        <f t="shared" si="19"/>
        <v>0</v>
      </c>
      <c r="AL98" s="126">
        <f t="shared" si="20"/>
        <v>0</v>
      </c>
      <c r="AM98" s="2"/>
      <c r="AN98" s="167">
        <f>'01'!S98</f>
        <v>0</v>
      </c>
      <c r="AO98" s="167">
        <f>'02'!S98</f>
        <v>0</v>
      </c>
      <c r="AP98" s="167">
        <f>'03'!S98</f>
        <v>0</v>
      </c>
      <c r="AQ98" s="167">
        <f>'04'!S98</f>
        <v>0</v>
      </c>
      <c r="AR98" s="167">
        <f>'05'!S98</f>
        <v>0</v>
      </c>
      <c r="AS98" s="167">
        <f>'06'!S98</f>
        <v>0</v>
      </c>
      <c r="AT98" s="167">
        <f>'07'!S98</f>
        <v>0</v>
      </c>
      <c r="AU98" s="167">
        <f>'08'!S98</f>
        <v>0</v>
      </c>
      <c r="AV98" s="167">
        <f>'09'!S98</f>
        <v>0</v>
      </c>
      <c r="AW98" s="167">
        <f>'10'!S98</f>
        <v>0</v>
      </c>
      <c r="AX98" s="167">
        <f>'11'!S98</f>
        <v>0</v>
      </c>
      <c r="AY98" s="167">
        <f>'12'!S98</f>
        <v>0</v>
      </c>
      <c r="AZ98" s="127">
        <f t="shared" si="21"/>
        <v>0</v>
      </c>
      <c r="BA98" s="126">
        <f t="shared" si="22"/>
        <v>0</v>
      </c>
      <c r="BB98" s="2"/>
      <c r="BC98" s="167">
        <f>'01'!T98</f>
        <v>0</v>
      </c>
      <c r="BD98" s="167">
        <f>'02'!T98</f>
        <v>0</v>
      </c>
      <c r="BE98" s="167">
        <f>'03'!T98</f>
        <v>0</v>
      </c>
      <c r="BF98" s="167">
        <f>'04'!T98</f>
        <v>0</v>
      </c>
      <c r="BG98" s="167">
        <f>'05'!T98</f>
        <v>0</v>
      </c>
      <c r="BH98" s="167">
        <f>'06'!T98</f>
        <v>0</v>
      </c>
      <c r="BI98" s="167">
        <f>'07'!T98</f>
        <v>0</v>
      </c>
      <c r="BJ98" s="167">
        <f>'08'!T98</f>
        <v>0</v>
      </c>
      <c r="BK98" s="167">
        <f>'09'!T98</f>
        <v>0</v>
      </c>
      <c r="BL98" s="167">
        <f>'10'!T98</f>
        <v>0</v>
      </c>
      <c r="BM98" s="167">
        <f>'11'!T98</f>
        <v>0</v>
      </c>
      <c r="BN98" s="167">
        <f>'12'!T98</f>
        <v>0</v>
      </c>
      <c r="BO98" s="125">
        <f t="shared" si="23"/>
        <v>0</v>
      </c>
      <c r="BP98" s="126">
        <f t="shared" si="24"/>
        <v>0</v>
      </c>
    </row>
    <row r="99" spans="2:68" ht="14.4" x14ac:dyDescent="0.3">
      <c r="B99" s="166" t="str">
        <v>40-SPRUM-07502400</v>
      </c>
      <c r="C99" s="160" t="str">
        <v>Campari</v>
      </c>
      <c r="D99" s="160" t="str">
        <v>RUM</v>
      </c>
      <c r="E99" s="160" t="str">
        <v>Appleton</v>
      </c>
      <c r="F99" s="160" t="str">
        <v>APT</v>
      </c>
      <c r="G99" s="160" t="str">
        <v>Appleton Estate 30YO Jamaican</v>
      </c>
      <c r="H99" s="160" t="str">
        <v>750ml</v>
      </c>
      <c r="I99" s="160">
        <v>6</v>
      </c>
      <c r="J99" s="167">
        <f>'01'!N99</f>
        <v>0</v>
      </c>
      <c r="K99" s="167">
        <f>'02'!N99</f>
        <v>0</v>
      </c>
      <c r="L99" s="167">
        <f>'03'!N99</f>
        <v>0</v>
      </c>
      <c r="M99" s="167">
        <f>'04'!N99</f>
        <v>0</v>
      </c>
      <c r="N99" s="167">
        <f>'05'!N99</f>
        <v>0</v>
      </c>
      <c r="O99" s="167">
        <f>'06'!N99</f>
        <v>0</v>
      </c>
      <c r="P99" s="167">
        <f>'07'!N99</f>
        <v>0</v>
      </c>
      <c r="Q99" s="167">
        <f>'08'!N99</f>
        <v>0</v>
      </c>
      <c r="R99" s="167">
        <f>'09'!N99</f>
        <v>0</v>
      </c>
      <c r="S99" s="167">
        <f>'10'!N99</f>
        <v>0</v>
      </c>
      <c r="T99" s="167">
        <f>'11'!N99</f>
        <v>0</v>
      </c>
      <c r="U99" s="167">
        <f>'12'!N99</f>
        <v>0</v>
      </c>
      <c r="V99" s="168">
        <f t="shared" si="17"/>
        <v>0</v>
      </c>
      <c r="W99" s="169">
        <f t="shared" si="18"/>
        <v>0</v>
      </c>
      <c r="X99" s="2"/>
      <c r="Y99" s="167">
        <f>'01'!R99</f>
        <v>0</v>
      </c>
      <c r="Z99" s="167">
        <f>'02'!R99</f>
        <v>0</v>
      </c>
      <c r="AA99" s="167">
        <f>'03'!R99</f>
        <v>0</v>
      </c>
      <c r="AB99" s="167">
        <f>'04'!R99</f>
        <v>0</v>
      </c>
      <c r="AC99" s="167">
        <f>'05'!R99</f>
        <v>0</v>
      </c>
      <c r="AD99" s="167">
        <f>'06'!R99</f>
        <v>0</v>
      </c>
      <c r="AE99" s="167">
        <f>'07'!R99</f>
        <v>0</v>
      </c>
      <c r="AF99" s="167">
        <f>'08'!R99</f>
        <v>0</v>
      </c>
      <c r="AG99" s="167">
        <f>'09'!R99</f>
        <v>0</v>
      </c>
      <c r="AH99" s="167">
        <f>'10'!R99</f>
        <v>0</v>
      </c>
      <c r="AI99" s="167">
        <f>'11'!R99</f>
        <v>0</v>
      </c>
      <c r="AJ99" s="167">
        <f>'12'!R99</f>
        <v>0</v>
      </c>
      <c r="AK99" s="127">
        <f t="shared" si="19"/>
        <v>0</v>
      </c>
      <c r="AL99" s="126">
        <f t="shared" si="20"/>
        <v>0</v>
      </c>
      <c r="AM99" s="2"/>
      <c r="AN99" s="167">
        <f>'01'!S99</f>
        <v>0</v>
      </c>
      <c r="AO99" s="167">
        <f>'02'!S99</f>
        <v>0</v>
      </c>
      <c r="AP99" s="167">
        <f>'03'!S99</f>
        <v>0</v>
      </c>
      <c r="AQ99" s="167">
        <f>'04'!S99</f>
        <v>0</v>
      </c>
      <c r="AR99" s="167">
        <f>'05'!S99</f>
        <v>0</v>
      </c>
      <c r="AS99" s="167">
        <f>'06'!S99</f>
        <v>0</v>
      </c>
      <c r="AT99" s="167">
        <f>'07'!S99</f>
        <v>0</v>
      </c>
      <c r="AU99" s="167">
        <f>'08'!S99</f>
        <v>0</v>
      </c>
      <c r="AV99" s="167">
        <f>'09'!S99</f>
        <v>0</v>
      </c>
      <c r="AW99" s="167">
        <f>'10'!S99</f>
        <v>0</v>
      </c>
      <c r="AX99" s="167">
        <f>'11'!S99</f>
        <v>0</v>
      </c>
      <c r="AY99" s="167">
        <f>'12'!S99</f>
        <v>0</v>
      </c>
      <c r="AZ99" s="127">
        <f t="shared" si="21"/>
        <v>0</v>
      </c>
      <c r="BA99" s="126">
        <f t="shared" si="22"/>
        <v>0</v>
      </c>
      <c r="BB99" s="2"/>
      <c r="BC99" s="167">
        <f>'01'!T99</f>
        <v>0</v>
      </c>
      <c r="BD99" s="167">
        <f>'02'!T99</f>
        <v>0</v>
      </c>
      <c r="BE99" s="167">
        <f>'03'!T99</f>
        <v>0</v>
      </c>
      <c r="BF99" s="167">
        <f>'04'!T99</f>
        <v>0</v>
      </c>
      <c r="BG99" s="167">
        <f>'05'!T99</f>
        <v>0</v>
      </c>
      <c r="BH99" s="167">
        <f>'06'!T99</f>
        <v>0</v>
      </c>
      <c r="BI99" s="167">
        <f>'07'!T99</f>
        <v>0</v>
      </c>
      <c r="BJ99" s="167">
        <f>'08'!T99</f>
        <v>0</v>
      </c>
      <c r="BK99" s="167">
        <f>'09'!T99</f>
        <v>0</v>
      </c>
      <c r="BL99" s="167">
        <f>'10'!T99</f>
        <v>0</v>
      </c>
      <c r="BM99" s="167">
        <f>'11'!T99</f>
        <v>0</v>
      </c>
      <c r="BN99" s="167">
        <f>'12'!T99</f>
        <v>0</v>
      </c>
      <c r="BO99" s="125">
        <f t="shared" si="23"/>
        <v>0</v>
      </c>
      <c r="BP99" s="126">
        <f t="shared" si="24"/>
        <v>0</v>
      </c>
    </row>
    <row r="100" spans="2:68" ht="14.4" x14ac:dyDescent="0.3">
      <c r="B100" s="166" t="str">
        <v>40-SPRUM-07517404</v>
      </c>
      <c r="C100" s="160" t="str">
        <v>Campari</v>
      </c>
      <c r="D100" s="160" t="str">
        <v>RUM</v>
      </c>
      <c r="E100" s="160" t="str">
        <v>Kingston</v>
      </c>
      <c r="F100" s="160" t="str">
        <v>KIN</v>
      </c>
      <c r="G100" s="160" t="str">
        <v>Kingston 62 Jamaica Gold Rum</v>
      </c>
      <c r="H100" s="160" t="str">
        <v>750ml</v>
      </c>
      <c r="I100" s="160">
        <v>12</v>
      </c>
      <c r="J100" s="167">
        <f>'01'!N100</f>
        <v>0</v>
      </c>
      <c r="K100" s="167">
        <f>'02'!N100</f>
        <v>0</v>
      </c>
      <c r="L100" s="167">
        <f>'03'!N100</f>
        <v>0</v>
      </c>
      <c r="M100" s="167">
        <f>'04'!N100</f>
        <v>0</v>
      </c>
      <c r="N100" s="167">
        <f>'05'!N100</f>
        <v>0</v>
      </c>
      <c r="O100" s="167">
        <f>'06'!N100</f>
        <v>0</v>
      </c>
      <c r="P100" s="167">
        <f>'07'!N100</f>
        <v>0</v>
      </c>
      <c r="Q100" s="167">
        <f>'08'!N100</f>
        <v>0</v>
      </c>
      <c r="R100" s="167">
        <f>'09'!N100</f>
        <v>0</v>
      </c>
      <c r="S100" s="167">
        <f>'10'!N100</f>
        <v>0</v>
      </c>
      <c r="T100" s="167">
        <f>'11'!N100</f>
        <v>0</v>
      </c>
      <c r="U100" s="167">
        <f>'12'!N100</f>
        <v>0</v>
      </c>
      <c r="V100" s="168">
        <f t="shared" si="17"/>
        <v>0</v>
      </c>
      <c r="W100" s="169">
        <f t="shared" si="18"/>
        <v>0</v>
      </c>
      <c r="X100" s="2"/>
      <c r="Y100" s="167">
        <f>'01'!R100</f>
        <v>0</v>
      </c>
      <c r="Z100" s="167">
        <f>'02'!R100</f>
        <v>0</v>
      </c>
      <c r="AA100" s="167">
        <f>'03'!R100</f>
        <v>0</v>
      </c>
      <c r="AB100" s="167">
        <f>'04'!R100</f>
        <v>0</v>
      </c>
      <c r="AC100" s="167">
        <f>'05'!R100</f>
        <v>0</v>
      </c>
      <c r="AD100" s="167">
        <f>'06'!R100</f>
        <v>0</v>
      </c>
      <c r="AE100" s="167">
        <f>'07'!R100</f>
        <v>0</v>
      </c>
      <c r="AF100" s="167">
        <f>'08'!R100</f>
        <v>0</v>
      </c>
      <c r="AG100" s="167">
        <f>'09'!R100</f>
        <v>0</v>
      </c>
      <c r="AH100" s="167">
        <f>'10'!R100</f>
        <v>0</v>
      </c>
      <c r="AI100" s="167">
        <f>'11'!R100</f>
        <v>0</v>
      </c>
      <c r="AJ100" s="167">
        <f>'12'!R100</f>
        <v>0</v>
      </c>
      <c r="AK100" s="127">
        <f t="shared" si="19"/>
        <v>0</v>
      </c>
      <c r="AL100" s="126">
        <f t="shared" si="20"/>
        <v>0</v>
      </c>
      <c r="AM100" s="2"/>
      <c r="AN100" s="167">
        <f>'01'!S100</f>
        <v>0</v>
      </c>
      <c r="AO100" s="167">
        <f>'02'!S100</f>
        <v>0</v>
      </c>
      <c r="AP100" s="167">
        <f>'03'!S100</f>
        <v>0</v>
      </c>
      <c r="AQ100" s="167">
        <f>'04'!S100</f>
        <v>0</v>
      </c>
      <c r="AR100" s="167">
        <f>'05'!S100</f>
        <v>0</v>
      </c>
      <c r="AS100" s="167">
        <f>'06'!S100</f>
        <v>0</v>
      </c>
      <c r="AT100" s="167">
        <f>'07'!S100</f>
        <v>0</v>
      </c>
      <c r="AU100" s="167">
        <f>'08'!S100</f>
        <v>0</v>
      </c>
      <c r="AV100" s="167">
        <f>'09'!S100</f>
        <v>0</v>
      </c>
      <c r="AW100" s="167">
        <f>'10'!S100</f>
        <v>0</v>
      </c>
      <c r="AX100" s="167">
        <f>'11'!S100</f>
        <v>0</v>
      </c>
      <c r="AY100" s="167">
        <f>'12'!S100</f>
        <v>0</v>
      </c>
      <c r="AZ100" s="127">
        <f t="shared" si="21"/>
        <v>0</v>
      </c>
      <c r="BA100" s="126">
        <f t="shared" si="22"/>
        <v>0</v>
      </c>
      <c r="BB100" s="2"/>
      <c r="BC100" s="167">
        <f>'01'!T100</f>
        <v>0</v>
      </c>
      <c r="BD100" s="167">
        <f>'02'!T100</f>
        <v>0</v>
      </c>
      <c r="BE100" s="167">
        <f>'03'!T100</f>
        <v>0</v>
      </c>
      <c r="BF100" s="167">
        <f>'04'!T100</f>
        <v>0</v>
      </c>
      <c r="BG100" s="167">
        <f>'05'!T100</f>
        <v>0</v>
      </c>
      <c r="BH100" s="167">
        <f>'06'!T100</f>
        <v>0</v>
      </c>
      <c r="BI100" s="167">
        <f>'07'!T100</f>
        <v>0</v>
      </c>
      <c r="BJ100" s="167">
        <f>'08'!T100</f>
        <v>0</v>
      </c>
      <c r="BK100" s="167">
        <f>'09'!T100</f>
        <v>0</v>
      </c>
      <c r="BL100" s="167">
        <f>'10'!T100</f>
        <v>0</v>
      </c>
      <c r="BM100" s="167">
        <f>'11'!T100</f>
        <v>0</v>
      </c>
      <c r="BN100" s="167">
        <f>'12'!T100</f>
        <v>0</v>
      </c>
      <c r="BO100" s="125">
        <f t="shared" si="23"/>
        <v>0</v>
      </c>
      <c r="BP100" s="126">
        <f t="shared" si="24"/>
        <v>0</v>
      </c>
    </row>
    <row r="101" spans="2:68" ht="14.4" x14ac:dyDescent="0.3">
      <c r="B101" s="166" t="str">
        <v>40-SPRUM-07515400</v>
      </c>
      <c r="C101" s="160" t="str">
        <v>Campari</v>
      </c>
      <c r="D101" s="160" t="str">
        <v>RUM</v>
      </c>
      <c r="E101" s="160" t="str">
        <v>Kingston</v>
      </c>
      <c r="F101" s="160" t="str">
        <v>KIN</v>
      </c>
      <c r="G101" s="160" t="str">
        <v>Kingston 62 Jamaica White Rum</v>
      </c>
      <c r="H101" s="160" t="str">
        <v>750ml</v>
      </c>
      <c r="I101" s="160">
        <v>12</v>
      </c>
      <c r="J101" s="167">
        <f>'01'!N101</f>
        <v>0</v>
      </c>
      <c r="K101" s="167">
        <f>'02'!N101</f>
        <v>0</v>
      </c>
      <c r="L101" s="167">
        <f>'03'!N101</f>
        <v>0</v>
      </c>
      <c r="M101" s="167">
        <f>'04'!N101</f>
        <v>0</v>
      </c>
      <c r="N101" s="167">
        <f>'05'!N101</f>
        <v>0</v>
      </c>
      <c r="O101" s="167">
        <f>'06'!N101</f>
        <v>0</v>
      </c>
      <c r="P101" s="167">
        <f>'07'!N101</f>
        <v>0</v>
      </c>
      <c r="Q101" s="167">
        <f>'08'!N101</f>
        <v>0</v>
      </c>
      <c r="R101" s="167">
        <f>'09'!N101</f>
        <v>0</v>
      </c>
      <c r="S101" s="167">
        <f>'10'!N101</f>
        <v>0</v>
      </c>
      <c r="T101" s="167">
        <f>'11'!N101</f>
        <v>0</v>
      </c>
      <c r="U101" s="167">
        <f>'12'!N101</f>
        <v>0</v>
      </c>
      <c r="V101" s="168">
        <f t="shared" si="17"/>
        <v>0</v>
      </c>
      <c r="W101" s="169">
        <f t="shared" si="18"/>
        <v>0</v>
      </c>
      <c r="X101" s="2"/>
      <c r="Y101" s="167">
        <f>'01'!R101</f>
        <v>0</v>
      </c>
      <c r="Z101" s="167">
        <f>'02'!R101</f>
        <v>0</v>
      </c>
      <c r="AA101" s="167">
        <f>'03'!R101</f>
        <v>0</v>
      </c>
      <c r="AB101" s="167">
        <f>'04'!R101</f>
        <v>0</v>
      </c>
      <c r="AC101" s="167">
        <f>'05'!R101</f>
        <v>0</v>
      </c>
      <c r="AD101" s="167">
        <f>'06'!R101</f>
        <v>0</v>
      </c>
      <c r="AE101" s="167">
        <f>'07'!R101</f>
        <v>0</v>
      </c>
      <c r="AF101" s="167">
        <f>'08'!R101</f>
        <v>0</v>
      </c>
      <c r="AG101" s="167">
        <f>'09'!R101</f>
        <v>0</v>
      </c>
      <c r="AH101" s="167">
        <f>'10'!R101</f>
        <v>0</v>
      </c>
      <c r="AI101" s="167">
        <f>'11'!R101</f>
        <v>0</v>
      </c>
      <c r="AJ101" s="167">
        <f>'12'!R101</f>
        <v>0</v>
      </c>
      <c r="AK101" s="127">
        <f t="shared" si="19"/>
        <v>0</v>
      </c>
      <c r="AL101" s="126">
        <f t="shared" si="20"/>
        <v>0</v>
      </c>
      <c r="AM101" s="2"/>
      <c r="AN101" s="167">
        <f>'01'!S101</f>
        <v>0</v>
      </c>
      <c r="AO101" s="167">
        <f>'02'!S101</f>
        <v>0</v>
      </c>
      <c r="AP101" s="167">
        <f>'03'!S101</f>
        <v>0</v>
      </c>
      <c r="AQ101" s="167">
        <f>'04'!S101</f>
        <v>0</v>
      </c>
      <c r="AR101" s="167">
        <f>'05'!S101</f>
        <v>0</v>
      </c>
      <c r="AS101" s="167">
        <f>'06'!S101</f>
        <v>0</v>
      </c>
      <c r="AT101" s="167">
        <f>'07'!S101</f>
        <v>0</v>
      </c>
      <c r="AU101" s="167">
        <f>'08'!S101</f>
        <v>0</v>
      </c>
      <c r="AV101" s="167">
        <f>'09'!S101</f>
        <v>0</v>
      </c>
      <c r="AW101" s="167">
        <f>'10'!S101</f>
        <v>0</v>
      </c>
      <c r="AX101" s="167">
        <f>'11'!S101</f>
        <v>0</v>
      </c>
      <c r="AY101" s="167">
        <f>'12'!S101</f>
        <v>0</v>
      </c>
      <c r="AZ101" s="127">
        <f t="shared" si="21"/>
        <v>0</v>
      </c>
      <c r="BA101" s="126">
        <f t="shared" si="22"/>
        <v>0</v>
      </c>
      <c r="BB101" s="2"/>
      <c r="BC101" s="167">
        <f>'01'!T101</f>
        <v>0</v>
      </c>
      <c r="BD101" s="167">
        <f>'02'!T101</f>
        <v>0</v>
      </c>
      <c r="BE101" s="167">
        <f>'03'!T101</f>
        <v>0</v>
      </c>
      <c r="BF101" s="167">
        <f>'04'!T101</f>
        <v>0</v>
      </c>
      <c r="BG101" s="167">
        <f>'05'!T101</f>
        <v>0</v>
      </c>
      <c r="BH101" s="167">
        <f>'06'!T101</f>
        <v>0</v>
      </c>
      <c r="BI101" s="167">
        <f>'07'!T101</f>
        <v>0</v>
      </c>
      <c r="BJ101" s="167">
        <f>'08'!T101</f>
        <v>0</v>
      </c>
      <c r="BK101" s="167">
        <f>'09'!T101</f>
        <v>0</v>
      </c>
      <c r="BL101" s="167">
        <f>'10'!T101</f>
        <v>0</v>
      </c>
      <c r="BM101" s="167">
        <f>'11'!T101</f>
        <v>0</v>
      </c>
      <c r="BN101" s="167">
        <f>'12'!T101</f>
        <v>0</v>
      </c>
      <c r="BO101" s="125">
        <f t="shared" si="23"/>
        <v>0</v>
      </c>
      <c r="BP101" s="126">
        <f t="shared" si="24"/>
        <v>0</v>
      </c>
    </row>
    <row r="102" spans="2:68" ht="14.4" x14ac:dyDescent="0.3">
      <c r="B102" s="166" t="str">
        <v>30-SPRUM-07005168</v>
      </c>
      <c r="C102" s="160" t="str">
        <v>RC</v>
      </c>
      <c r="D102" s="160" t="str">
        <v>RUM</v>
      </c>
      <c r="E102" s="160" t="str">
        <v>Mount Gay</v>
      </c>
      <c r="F102" s="160" t="str">
        <v>MGY</v>
      </c>
      <c r="G102" s="160" t="str">
        <v>Mt Gay Eclipse Barbados</v>
      </c>
      <c r="H102" s="160" t="str">
        <v>700ml</v>
      </c>
      <c r="I102" s="160">
        <v>6</v>
      </c>
      <c r="J102" s="167">
        <f>'01'!N102</f>
        <v>0</v>
      </c>
      <c r="K102" s="167">
        <f>'02'!N102</f>
        <v>0</v>
      </c>
      <c r="L102" s="167">
        <f>'03'!N102</f>
        <v>0</v>
      </c>
      <c r="M102" s="167">
        <f>'04'!N102</f>
        <v>0</v>
      </c>
      <c r="N102" s="167">
        <f>'05'!N102</f>
        <v>0</v>
      </c>
      <c r="O102" s="167">
        <f>'06'!N102</f>
        <v>0</v>
      </c>
      <c r="P102" s="167">
        <f>'07'!N102</f>
        <v>0</v>
      </c>
      <c r="Q102" s="167">
        <f>'08'!N102</f>
        <v>0</v>
      </c>
      <c r="R102" s="167">
        <f>'09'!N102</f>
        <v>0</v>
      </c>
      <c r="S102" s="167">
        <f>'10'!N102</f>
        <v>0</v>
      </c>
      <c r="T102" s="167">
        <f>'11'!N102</f>
        <v>0</v>
      </c>
      <c r="U102" s="167">
        <f>'12'!N102</f>
        <v>0</v>
      </c>
      <c r="V102" s="168">
        <f t="shared" si="17"/>
        <v>0</v>
      </c>
      <c r="W102" s="169">
        <f t="shared" si="18"/>
        <v>0</v>
      </c>
      <c r="X102" s="2"/>
      <c r="Y102" s="167">
        <f>'01'!R102</f>
        <v>0</v>
      </c>
      <c r="Z102" s="167">
        <f>'02'!R102</f>
        <v>0</v>
      </c>
      <c r="AA102" s="167">
        <f>'03'!R102</f>
        <v>0</v>
      </c>
      <c r="AB102" s="167">
        <f>'04'!R102</f>
        <v>0</v>
      </c>
      <c r="AC102" s="167">
        <f>'05'!R102</f>
        <v>0</v>
      </c>
      <c r="AD102" s="167">
        <f>'06'!R102</f>
        <v>0</v>
      </c>
      <c r="AE102" s="167">
        <f>'07'!R102</f>
        <v>0</v>
      </c>
      <c r="AF102" s="167">
        <f>'08'!R102</f>
        <v>0</v>
      </c>
      <c r="AG102" s="167">
        <f>'09'!R102</f>
        <v>0</v>
      </c>
      <c r="AH102" s="167">
        <f>'10'!R102</f>
        <v>0</v>
      </c>
      <c r="AI102" s="167">
        <f>'11'!R102</f>
        <v>0</v>
      </c>
      <c r="AJ102" s="167">
        <f>'12'!R102</f>
        <v>0</v>
      </c>
      <c r="AK102" s="127">
        <f t="shared" si="19"/>
        <v>0</v>
      </c>
      <c r="AL102" s="126">
        <f t="shared" si="20"/>
        <v>0</v>
      </c>
      <c r="AM102" s="2"/>
      <c r="AN102" s="167">
        <f>'01'!S102</f>
        <v>0</v>
      </c>
      <c r="AO102" s="167">
        <f>'02'!S102</f>
        <v>0</v>
      </c>
      <c r="AP102" s="167">
        <f>'03'!S102</f>
        <v>0</v>
      </c>
      <c r="AQ102" s="167">
        <f>'04'!S102</f>
        <v>0</v>
      </c>
      <c r="AR102" s="167">
        <f>'05'!S102</f>
        <v>0</v>
      </c>
      <c r="AS102" s="167">
        <f>'06'!S102</f>
        <v>0</v>
      </c>
      <c r="AT102" s="167">
        <f>'07'!S102</f>
        <v>0</v>
      </c>
      <c r="AU102" s="167">
        <f>'08'!S102</f>
        <v>0</v>
      </c>
      <c r="AV102" s="167">
        <f>'09'!S102</f>
        <v>0</v>
      </c>
      <c r="AW102" s="167">
        <f>'10'!S102</f>
        <v>0</v>
      </c>
      <c r="AX102" s="167">
        <f>'11'!S102</f>
        <v>0</v>
      </c>
      <c r="AY102" s="167">
        <f>'12'!S102</f>
        <v>0</v>
      </c>
      <c r="AZ102" s="127">
        <f t="shared" si="21"/>
        <v>0</v>
      </c>
      <c r="BA102" s="126">
        <f t="shared" si="22"/>
        <v>0</v>
      </c>
      <c r="BB102" s="2"/>
      <c r="BC102" s="167">
        <f>'01'!T102</f>
        <v>0</v>
      </c>
      <c r="BD102" s="167">
        <f>'02'!T102</f>
        <v>0</v>
      </c>
      <c r="BE102" s="167">
        <f>'03'!T102</f>
        <v>0</v>
      </c>
      <c r="BF102" s="167">
        <f>'04'!T102</f>
        <v>0</v>
      </c>
      <c r="BG102" s="167">
        <f>'05'!T102</f>
        <v>0</v>
      </c>
      <c r="BH102" s="167">
        <f>'06'!T102</f>
        <v>0</v>
      </c>
      <c r="BI102" s="167">
        <f>'07'!T102</f>
        <v>0</v>
      </c>
      <c r="BJ102" s="167">
        <f>'08'!T102</f>
        <v>0</v>
      </c>
      <c r="BK102" s="167">
        <f>'09'!T102</f>
        <v>0</v>
      </c>
      <c r="BL102" s="167">
        <f>'10'!T102</f>
        <v>0</v>
      </c>
      <c r="BM102" s="167">
        <f>'11'!T102</f>
        <v>0</v>
      </c>
      <c r="BN102" s="167">
        <f>'12'!T102</f>
        <v>0</v>
      </c>
      <c r="BO102" s="125">
        <f t="shared" si="23"/>
        <v>0</v>
      </c>
      <c r="BP102" s="126">
        <f t="shared" si="24"/>
        <v>0</v>
      </c>
    </row>
    <row r="103" spans="2:68" ht="14.4" x14ac:dyDescent="0.3">
      <c r="B103" s="166" t="str">
        <v>30-SPRUM-07003508</v>
      </c>
      <c r="C103" s="160" t="str">
        <v>RC</v>
      </c>
      <c r="D103" s="160" t="str">
        <v>RUM</v>
      </c>
      <c r="E103" s="160" t="str">
        <v>Mount Gay</v>
      </c>
      <c r="F103" s="160" t="str">
        <v>MGY</v>
      </c>
      <c r="G103" s="160" t="str">
        <v>Mt Gay Black Barrel Barbados</v>
      </c>
      <c r="H103" s="160" t="str">
        <v>700ml</v>
      </c>
      <c r="I103" s="160">
        <v>6</v>
      </c>
      <c r="J103" s="167">
        <f>'01'!N103</f>
        <v>0</v>
      </c>
      <c r="K103" s="167">
        <f>'02'!N103</f>
        <v>0</v>
      </c>
      <c r="L103" s="167">
        <f>'03'!N103</f>
        <v>0</v>
      </c>
      <c r="M103" s="167">
        <f>'04'!N103</f>
        <v>0</v>
      </c>
      <c r="N103" s="167">
        <f>'05'!N103</f>
        <v>0</v>
      </c>
      <c r="O103" s="167">
        <f>'06'!N103</f>
        <v>0</v>
      </c>
      <c r="P103" s="167">
        <f>'07'!N103</f>
        <v>0</v>
      </c>
      <c r="Q103" s="167">
        <f>'08'!N103</f>
        <v>0</v>
      </c>
      <c r="R103" s="167">
        <f>'09'!N103</f>
        <v>0</v>
      </c>
      <c r="S103" s="167">
        <f>'10'!N103</f>
        <v>0</v>
      </c>
      <c r="T103" s="167">
        <f>'11'!N103</f>
        <v>0</v>
      </c>
      <c r="U103" s="167">
        <f>'12'!N103</f>
        <v>0</v>
      </c>
      <c r="V103" s="168">
        <f t="shared" si="17"/>
        <v>0</v>
      </c>
      <c r="W103" s="169">
        <f t="shared" si="18"/>
        <v>0</v>
      </c>
      <c r="X103" s="2"/>
      <c r="Y103" s="167">
        <f>'01'!R103</f>
        <v>0</v>
      </c>
      <c r="Z103" s="167">
        <f>'02'!R103</f>
        <v>0</v>
      </c>
      <c r="AA103" s="167">
        <f>'03'!R103</f>
        <v>0</v>
      </c>
      <c r="AB103" s="167">
        <f>'04'!R103</f>
        <v>0</v>
      </c>
      <c r="AC103" s="167">
        <f>'05'!R103</f>
        <v>0</v>
      </c>
      <c r="AD103" s="167">
        <f>'06'!R103</f>
        <v>0</v>
      </c>
      <c r="AE103" s="167">
        <f>'07'!R103</f>
        <v>0</v>
      </c>
      <c r="AF103" s="167">
        <f>'08'!R103</f>
        <v>0</v>
      </c>
      <c r="AG103" s="167">
        <f>'09'!R103</f>
        <v>0</v>
      </c>
      <c r="AH103" s="167">
        <f>'10'!R103</f>
        <v>0</v>
      </c>
      <c r="AI103" s="167">
        <f>'11'!R103</f>
        <v>0</v>
      </c>
      <c r="AJ103" s="167">
        <f>'12'!R103</f>
        <v>0</v>
      </c>
      <c r="AK103" s="127">
        <f t="shared" si="19"/>
        <v>0</v>
      </c>
      <c r="AL103" s="126">
        <f t="shared" si="20"/>
        <v>0</v>
      </c>
      <c r="AM103" s="2"/>
      <c r="AN103" s="167">
        <f>'01'!S103</f>
        <v>0</v>
      </c>
      <c r="AO103" s="167">
        <f>'02'!S103</f>
        <v>0</v>
      </c>
      <c r="AP103" s="167">
        <f>'03'!S103</f>
        <v>0</v>
      </c>
      <c r="AQ103" s="167">
        <f>'04'!S103</f>
        <v>0</v>
      </c>
      <c r="AR103" s="167">
        <f>'05'!S103</f>
        <v>0</v>
      </c>
      <c r="AS103" s="167">
        <f>'06'!S103</f>
        <v>0</v>
      </c>
      <c r="AT103" s="167">
        <f>'07'!S103</f>
        <v>0</v>
      </c>
      <c r="AU103" s="167">
        <f>'08'!S103</f>
        <v>0</v>
      </c>
      <c r="AV103" s="167">
        <f>'09'!S103</f>
        <v>0</v>
      </c>
      <c r="AW103" s="167">
        <f>'10'!S103</f>
        <v>0</v>
      </c>
      <c r="AX103" s="167">
        <f>'11'!S103</f>
        <v>0</v>
      </c>
      <c r="AY103" s="167">
        <f>'12'!S103</f>
        <v>0</v>
      </c>
      <c r="AZ103" s="127">
        <f t="shared" si="21"/>
        <v>0</v>
      </c>
      <c r="BA103" s="126">
        <f t="shared" si="22"/>
        <v>0</v>
      </c>
      <c r="BB103" s="2"/>
      <c r="BC103" s="167">
        <f>'01'!T103</f>
        <v>0</v>
      </c>
      <c r="BD103" s="167">
        <f>'02'!T103</f>
        <v>0</v>
      </c>
      <c r="BE103" s="167">
        <f>'03'!T103</f>
        <v>0</v>
      </c>
      <c r="BF103" s="167">
        <f>'04'!T103</f>
        <v>0</v>
      </c>
      <c r="BG103" s="167">
        <f>'05'!T103</f>
        <v>0</v>
      </c>
      <c r="BH103" s="167">
        <f>'06'!T103</f>
        <v>0</v>
      </c>
      <c r="BI103" s="167">
        <f>'07'!T103</f>
        <v>0</v>
      </c>
      <c r="BJ103" s="167">
        <f>'08'!T103</f>
        <v>0</v>
      </c>
      <c r="BK103" s="167">
        <f>'09'!T103</f>
        <v>0</v>
      </c>
      <c r="BL103" s="167">
        <f>'10'!T103</f>
        <v>0</v>
      </c>
      <c r="BM103" s="167">
        <f>'11'!T103</f>
        <v>0</v>
      </c>
      <c r="BN103" s="167">
        <f>'12'!T103</f>
        <v>0</v>
      </c>
      <c r="BO103" s="125">
        <f t="shared" si="23"/>
        <v>0</v>
      </c>
      <c r="BP103" s="126">
        <f t="shared" si="24"/>
        <v>0</v>
      </c>
    </row>
    <row r="104" spans="2:68" ht="14.4" x14ac:dyDescent="0.3">
      <c r="B104" s="166" t="str">
        <v>30-SPRUM-07003502</v>
      </c>
      <c r="C104" s="160" t="str">
        <v>RC</v>
      </c>
      <c r="D104" s="160" t="str">
        <v>RUM</v>
      </c>
      <c r="E104" s="160" t="str">
        <v>Mount Gay</v>
      </c>
      <c r="F104" s="160" t="str">
        <v>MGY</v>
      </c>
      <c r="G104" s="160" t="str">
        <v>Mt Gay XO Barbados</v>
      </c>
      <c r="H104" s="160" t="str">
        <v>700ml</v>
      </c>
      <c r="I104" s="160">
        <v>6</v>
      </c>
      <c r="J104" s="167">
        <f>'01'!N104</f>
        <v>0</v>
      </c>
      <c r="K104" s="167">
        <f>'02'!N104</f>
        <v>0</v>
      </c>
      <c r="L104" s="167">
        <f>'03'!N104</f>
        <v>0</v>
      </c>
      <c r="M104" s="167">
        <f>'04'!N104</f>
        <v>0</v>
      </c>
      <c r="N104" s="167">
        <f>'05'!N104</f>
        <v>0</v>
      </c>
      <c r="O104" s="167">
        <f>'06'!N104</f>
        <v>0</v>
      </c>
      <c r="P104" s="167">
        <f>'07'!N104</f>
        <v>0</v>
      </c>
      <c r="Q104" s="167">
        <f>'08'!N104</f>
        <v>0</v>
      </c>
      <c r="R104" s="167">
        <f>'09'!N104</f>
        <v>0</v>
      </c>
      <c r="S104" s="167">
        <f>'10'!N104</f>
        <v>0</v>
      </c>
      <c r="T104" s="167">
        <f>'11'!N104</f>
        <v>0</v>
      </c>
      <c r="U104" s="167">
        <f>'12'!N104</f>
        <v>0</v>
      </c>
      <c r="V104" s="168">
        <f t="shared" si="17"/>
        <v>0</v>
      </c>
      <c r="W104" s="169">
        <f t="shared" si="18"/>
        <v>0</v>
      </c>
      <c r="X104" s="2"/>
      <c r="Y104" s="167">
        <f>'01'!R104</f>
        <v>0</v>
      </c>
      <c r="Z104" s="167">
        <f>'02'!R104</f>
        <v>0</v>
      </c>
      <c r="AA104" s="167">
        <f>'03'!R104</f>
        <v>0</v>
      </c>
      <c r="AB104" s="167">
        <f>'04'!R104</f>
        <v>0</v>
      </c>
      <c r="AC104" s="167">
        <f>'05'!R104</f>
        <v>0</v>
      </c>
      <c r="AD104" s="167">
        <f>'06'!R104</f>
        <v>0</v>
      </c>
      <c r="AE104" s="167">
        <f>'07'!R104</f>
        <v>0</v>
      </c>
      <c r="AF104" s="167">
        <f>'08'!R104</f>
        <v>0</v>
      </c>
      <c r="AG104" s="167">
        <f>'09'!R104</f>
        <v>0</v>
      </c>
      <c r="AH104" s="167">
        <f>'10'!R104</f>
        <v>0</v>
      </c>
      <c r="AI104" s="167">
        <f>'11'!R104</f>
        <v>0</v>
      </c>
      <c r="AJ104" s="167">
        <f>'12'!R104</f>
        <v>0</v>
      </c>
      <c r="AK104" s="127">
        <f t="shared" si="19"/>
        <v>0</v>
      </c>
      <c r="AL104" s="126">
        <f t="shared" si="20"/>
        <v>0</v>
      </c>
      <c r="AM104" s="2"/>
      <c r="AN104" s="167">
        <f>'01'!S104</f>
        <v>0</v>
      </c>
      <c r="AO104" s="167">
        <f>'02'!S104</f>
        <v>0</v>
      </c>
      <c r="AP104" s="167">
        <f>'03'!S104</f>
        <v>0</v>
      </c>
      <c r="AQ104" s="167">
        <f>'04'!S104</f>
        <v>0</v>
      </c>
      <c r="AR104" s="167">
        <f>'05'!S104</f>
        <v>0</v>
      </c>
      <c r="AS104" s="167">
        <f>'06'!S104</f>
        <v>0</v>
      </c>
      <c r="AT104" s="167">
        <f>'07'!S104</f>
        <v>0</v>
      </c>
      <c r="AU104" s="167">
        <f>'08'!S104</f>
        <v>0</v>
      </c>
      <c r="AV104" s="167">
        <f>'09'!S104</f>
        <v>0</v>
      </c>
      <c r="AW104" s="167">
        <f>'10'!S104</f>
        <v>0</v>
      </c>
      <c r="AX104" s="167">
        <f>'11'!S104</f>
        <v>0</v>
      </c>
      <c r="AY104" s="167">
        <f>'12'!S104</f>
        <v>0</v>
      </c>
      <c r="AZ104" s="127">
        <f t="shared" si="21"/>
        <v>0</v>
      </c>
      <c r="BA104" s="126">
        <f t="shared" si="22"/>
        <v>0</v>
      </c>
      <c r="BB104" s="2"/>
      <c r="BC104" s="167">
        <f>'01'!T104</f>
        <v>0</v>
      </c>
      <c r="BD104" s="167">
        <f>'02'!T104</f>
        <v>0</v>
      </c>
      <c r="BE104" s="167">
        <f>'03'!T104</f>
        <v>0</v>
      </c>
      <c r="BF104" s="167">
        <f>'04'!T104</f>
        <v>0</v>
      </c>
      <c r="BG104" s="167">
        <f>'05'!T104</f>
        <v>0</v>
      </c>
      <c r="BH104" s="167">
        <f>'06'!T104</f>
        <v>0</v>
      </c>
      <c r="BI104" s="167">
        <f>'07'!T104</f>
        <v>0</v>
      </c>
      <c r="BJ104" s="167">
        <f>'08'!T104</f>
        <v>0</v>
      </c>
      <c r="BK104" s="167">
        <f>'09'!T104</f>
        <v>0</v>
      </c>
      <c r="BL104" s="167">
        <f>'10'!T104</f>
        <v>0</v>
      </c>
      <c r="BM104" s="167">
        <f>'11'!T104</f>
        <v>0</v>
      </c>
      <c r="BN104" s="167">
        <f>'12'!T104</f>
        <v>0</v>
      </c>
      <c r="BO104" s="125">
        <f t="shared" si="23"/>
        <v>0</v>
      </c>
      <c r="BP104" s="126">
        <f t="shared" si="24"/>
        <v>0</v>
      </c>
    </row>
    <row r="105" spans="2:68" ht="14.4" x14ac:dyDescent="0.3">
      <c r="B105" s="166" t="str">
        <v>30-SPRUM-07002463</v>
      </c>
      <c r="C105" s="160" t="str">
        <v>RC</v>
      </c>
      <c r="D105" s="160" t="str">
        <v>RUM</v>
      </c>
      <c r="E105" s="160" t="str">
        <v>Mount Gay</v>
      </c>
      <c r="F105" s="160" t="str">
        <v>MGY</v>
      </c>
      <c r="G105" s="160" t="str">
        <v>Mt Gay Estate Rum</v>
      </c>
      <c r="H105" s="160" t="str">
        <v>700ml</v>
      </c>
      <c r="I105" s="160">
        <v>6</v>
      </c>
      <c r="J105" s="167">
        <f>'01'!N105</f>
        <v>0</v>
      </c>
      <c r="K105" s="167">
        <f>'02'!N105</f>
        <v>0</v>
      </c>
      <c r="L105" s="167">
        <f>'03'!N105</f>
        <v>0</v>
      </c>
      <c r="M105" s="167">
        <f>'04'!N105</f>
        <v>0</v>
      </c>
      <c r="N105" s="167">
        <f>'05'!N105</f>
        <v>0</v>
      </c>
      <c r="O105" s="167">
        <f>'06'!N105</f>
        <v>0</v>
      </c>
      <c r="P105" s="167">
        <f>'07'!N105</f>
        <v>0</v>
      </c>
      <c r="Q105" s="167">
        <f>'08'!N105</f>
        <v>0</v>
      </c>
      <c r="R105" s="167">
        <f>'09'!N105</f>
        <v>0</v>
      </c>
      <c r="S105" s="167">
        <f>'10'!N105</f>
        <v>0</v>
      </c>
      <c r="T105" s="167">
        <f>'11'!N105</f>
        <v>0</v>
      </c>
      <c r="U105" s="167">
        <f>'12'!N105</f>
        <v>0</v>
      </c>
      <c r="V105" s="168">
        <f t="shared" si="17"/>
        <v>0</v>
      </c>
      <c r="W105" s="169">
        <f t="shared" si="18"/>
        <v>0</v>
      </c>
      <c r="X105" s="2"/>
      <c r="Y105" s="167">
        <f>'01'!R105</f>
        <v>0</v>
      </c>
      <c r="Z105" s="167">
        <f>'02'!R105</f>
        <v>0</v>
      </c>
      <c r="AA105" s="167">
        <f>'03'!R105</f>
        <v>0</v>
      </c>
      <c r="AB105" s="167">
        <f>'04'!R105</f>
        <v>0</v>
      </c>
      <c r="AC105" s="167">
        <f>'05'!R105</f>
        <v>0</v>
      </c>
      <c r="AD105" s="167">
        <f>'06'!R105</f>
        <v>0</v>
      </c>
      <c r="AE105" s="167">
        <f>'07'!R105</f>
        <v>0</v>
      </c>
      <c r="AF105" s="167">
        <f>'08'!R105</f>
        <v>0</v>
      </c>
      <c r="AG105" s="167">
        <f>'09'!R105</f>
        <v>0</v>
      </c>
      <c r="AH105" s="167">
        <f>'10'!R105</f>
        <v>0</v>
      </c>
      <c r="AI105" s="167">
        <f>'11'!R105</f>
        <v>0</v>
      </c>
      <c r="AJ105" s="167">
        <f>'12'!R105</f>
        <v>0</v>
      </c>
      <c r="AK105" s="127">
        <f t="shared" si="19"/>
        <v>0</v>
      </c>
      <c r="AL105" s="126">
        <f t="shared" si="20"/>
        <v>0</v>
      </c>
      <c r="AM105" s="2"/>
      <c r="AN105" s="167">
        <f>'01'!S105</f>
        <v>0</v>
      </c>
      <c r="AO105" s="167">
        <f>'02'!S105</f>
        <v>0</v>
      </c>
      <c r="AP105" s="167">
        <f>'03'!S105</f>
        <v>0</v>
      </c>
      <c r="AQ105" s="167">
        <f>'04'!S105</f>
        <v>0</v>
      </c>
      <c r="AR105" s="167">
        <f>'05'!S105</f>
        <v>0</v>
      </c>
      <c r="AS105" s="167">
        <f>'06'!S105</f>
        <v>0</v>
      </c>
      <c r="AT105" s="167">
        <f>'07'!S105</f>
        <v>0</v>
      </c>
      <c r="AU105" s="167">
        <f>'08'!S105</f>
        <v>0</v>
      </c>
      <c r="AV105" s="167">
        <f>'09'!S105</f>
        <v>0</v>
      </c>
      <c r="AW105" s="167">
        <f>'10'!S105</f>
        <v>0</v>
      </c>
      <c r="AX105" s="167">
        <f>'11'!S105</f>
        <v>0</v>
      </c>
      <c r="AY105" s="167">
        <f>'12'!S105</f>
        <v>0</v>
      </c>
      <c r="AZ105" s="127">
        <f t="shared" si="21"/>
        <v>0</v>
      </c>
      <c r="BA105" s="126">
        <f t="shared" si="22"/>
        <v>0</v>
      </c>
      <c r="BB105" s="2"/>
      <c r="BC105" s="167">
        <f>'01'!T105</f>
        <v>0</v>
      </c>
      <c r="BD105" s="167">
        <f>'02'!T105</f>
        <v>0</v>
      </c>
      <c r="BE105" s="167">
        <f>'03'!T105</f>
        <v>0</v>
      </c>
      <c r="BF105" s="167">
        <f>'04'!T105</f>
        <v>0</v>
      </c>
      <c r="BG105" s="167">
        <f>'05'!T105</f>
        <v>0</v>
      </c>
      <c r="BH105" s="167">
        <f>'06'!T105</f>
        <v>0</v>
      </c>
      <c r="BI105" s="167">
        <f>'07'!T105</f>
        <v>0</v>
      </c>
      <c r="BJ105" s="167">
        <f>'08'!T105</f>
        <v>0</v>
      </c>
      <c r="BK105" s="167">
        <f>'09'!T105</f>
        <v>0</v>
      </c>
      <c r="BL105" s="167">
        <f>'10'!T105</f>
        <v>0</v>
      </c>
      <c r="BM105" s="167">
        <f>'11'!T105</f>
        <v>0</v>
      </c>
      <c r="BN105" s="167">
        <f>'12'!T105</f>
        <v>0</v>
      </c>
      <c r="BO105" s="125">
        <f t="shared" si="23"/>
        <v>0</v>
      </c>
      <c r="BP105" s="126">
        <f t="shared" si="24"/>
        <v>0</v>
      </c>
    </row>
    <row r="106" spans="2:68" ht="14.4" x14ac:dyDescent="0.3">
      <c r="B106" s="166" t="str">
        <v>07-SPRUM-07000534</v>
      </c>
      <c r="C106" s="160" t="str">
        <v>TEG</v>
      </c>
      <c r="D106" s="160" t="str">
        <v>RUM</v>
      </c>
      <c r="E106" s="160" t="str">
        <v>Brugal</v>
      </c>
      <c r="F106" s="160" t="str">
        <v>BRU</v>
      </c>
      <c r="G106" s="160" t="str">
        <v>Brugal Supremo Blanco White Rum</v>
      </c>
      <c r="H106" s="160" t="str">
        <v>700ml</v>
      </c>
      <c r="I106" s="160">
        <v>12</v>
      </c>
      <c r="J106" s="167">
        <f>'01'!N106</f>
        <v>0</v>
      </c>
      <c r="K106" s="167">
        <f>'02'!N106</f>
        <v>0</v>
      </c>
      <c r="L106" s="167">
        <f>'03'!N106</f>
        <v>0</v>
      </c>
      <c r="M106" s="167">
        <f>'04'!N106</f>
        <v>0</v>
      </c>
      <c r="N106" s="167">
        <f>'05'!N106</f>
        <v>0</v>
      </c>
      <c r="O106" s="167">
        <f>'06'!N106</f>
        <v>0</v>
      </c>
      <c r="P106" s="167">
        <f>'07'!N106</f>
        <v>0</v>
      </c>
      <c r="Q106" s="167">
        <f>'08'!N106</f>
        <v>0</v>
      </c>
      <c r="R106" s="167">
        <f>'09'!N106</f>
        <v>0</v>
      </c>
      <c r="S106" s="167">
        <f>'10'!N106</f>
        <v>0</v>
      </c>
      <c r="T106" s="167">
        <f>'11'!N106</f>
        <v>0</v>
      </c>
      <c r="U106" s="167">
        <f>'12'!N106</f>
        <v>0</v>
      </c>
      <c r="V106" s="168">
        <f t="shared" si="17"/>
        <v>0</v>
      </c>
      <c r="W106" s="169">
        <f t="shared" si="18"/>
        <v>0</v>
      </c>
      <c r="X106" s="2"/>
      <c r="Y106" s="167">
        <f>'01'!R106</f>
        <v>0</v>
      </c>
      <c r="Z106" s="167">
        <f>'02'!R106</f>
        <v>0</v>
      </c>
      <c r="AA106" s="167">
        <f>'03'!R106</f>
        <v>0</v>
      </c>
      <c r="AB106" s="167">
        <f>'04'!R106</f>
        <v>0</v>
      </c>
      <c r="AC106" s="167">
        <f>'05'!R106</f>
        <v>0</v>
      </c>
      <c r="AD106" s="167">
        <f>'06'!R106</f>
        <v>0</v>
      </c>
      <c r="AE106" s="167">
        <f>'07'!R106</f>
        <v>0</v>
      </c>
      <c r="AF106" s="167">
        <f>'08'!R106</f>
        <v>0</v>
      </c>
      <c r="AG106" s="167">
        <f>'09'!R106</f>
        <v>0</v>
      </c>
      <c r="AH106" s="167">
        <f>'10'!R106</f>
        <v>0</v>
      </c>
      <c r="AI106" s="167">
        <f>'11'!R106</f>
        <v>0</v>
      </c>
      <c r="AJ106" s="167">
        <f>'12'!R106</f>
        <v>0</v>
      </c>
      <c r="AK106" s="127">
        <f t="shared" si="19"/>
        <v>0</v>
      </c>
      <c r="AL106" s="126">
        <f t="shared" si="20"/>
        <v>0</v>
      </c>
      <c r="AM106" s="2"/>
      <c r="AN106" s="167">
        <f>'01'!S106</f>
        <v>0</v>
      </c>
      <c r="AO106" s="167">
        <f>'02'!S106</f>
        <v>0</v>
      </c>
      <c r="AP106" s="167">
        <f>'03'!S106</f>
        <v>0</v>
      </c>
      <c r="AQ106" s="167">
        <f>'04'!S106</f>
        <v>0</v>
      </c>
      <c r="AR106" s="167">
        <f>'05'!S106</f>
        <v>0</v>
      </c>
      <c r="AS106" s="167">
        <f>'06'!S106</f>
        <v>0</v>
      </c>
      <c r="AT106" s="167">
        <f>'07'!S106</f>
        <v>0</v>
      </c>
      <c r="AU106" s="167">
        <f>'08'!S106</f>
        <v>0</v>
      </c>
      <c r="AV106" s="167">
        <f>'09'!S106</f>
        <v>0</v>
      </c>
      <c r="AW106" s="167">
        <f>'10'!S106</f>
        <v>0</v>
      </c>
      <c r="AX106" s="167">
        <f>'11'!S106</f>
        <v>0</v>
      </c>
      <c r="AY106" s="167">
        <f>'12'!S106</f>
        <v>0</v>
      </c>
      <c r="AZ106" s="127">
        <f t="shared" si="21"/>
        <v>0</v>
      </c>
      <c r="BA106" s="126">
        <f t="shared" si="22"/>
        <v>0</v>
      </c>
      <c r="BB106" s="2"/>
      <c r="BC106" s="167">
        <f>'01'!T106</f>
        <v>0</v>
      </c>
      <c r="BD106" s="167">
        <f>'02'!T106</f>
        <v>0</v>
      </c>
      <c r="BE106" s="167">
        <f>'03'!T106</f>
        <v>0</v>
      </c>
      <c r="BF106" s="167">
        <f>'04'!T106</f>
        <v>0</v>
      </c>
      <c r="BG106" s="167">
        <f>'05'!T106</f>
        <v>0</v>
      </c>
      <c r="BH106" s="167">
        <f>'06'!T106</f>
        <v>0</v>
      </c>
      <c r="BI106" s="167">
        <f>'07'!T106</f>
        <v>0</v>
      </c>
      <c r="BJ106" s="167">
        <f>'08'!T106</f>
        <v>0</v>
      </c>
      <c r="BK106" s="167">
        <f>'09'!T106</f>
        <v>0</v>
      </c>
      <c r="BL106" s="167">
        <f>'10'!T106</f>
        <v>0</v>
      </c>
      <c r="BM106" s="167">
        <f>'11'!T106</f>
        <v>0</v>
      </c>
      <c r="BN106" s="167">
        <f>'12'!T106</f>
        <v>0</v>
      </c>
      <c r="BO106" s="125">
        <f t="shared" si="23"/>
        <v>0</v>
      </c>
      <c r="BP106" s="126">
        <f t="shared" si="24"/>
        <v>0</v>
      </c>
    </row>
    <row r="107" spans="2:68" ht="14.4" x14ac:dyDescent="0.3">
      <c r="B107" s="166" t="str">
        <v>07-SPRUM-07001468</v>
      </c>
      <c r="C107" s="160" t="str">
        <v>TEG</v>
      </c>
      <c r="D107" s="160" t="str">
        <v>RUM</v>
      </c>
      <c r="E107" s="160" t="str">
        <v>Brugal</v>
      </c>
      <c r="F107" s="160" t="str">
        <v>BRU</v>
      </c>
      <c r="G107" s="160" t="str">
        <v>Brugal Anejo Superior Rum</v>
      </c>
      <c r="H107" s="160" t="str">
        <v>700ml</v>
      </c>
      <c r="I107" s="160">
        <v>6</v>
      </c>
      <c r="J107" s="167">
        <f>'01'!N107</f>
        <v>0</v>
      </c>
      <c r="K107" s="167">
        <f>'02'!N107</f>
        <v>0</v>
      </c>
      <c r="L107" s="167">
        <f>'03'!N107</f>
        <v>0</v>
      </c>
      <c r="M107" s="167">
        <f>'04'!N107</f>
        <v>0</v>
      </c>
      <c r="N107" s="167">
        <f>'05'!N107</f>
        <v>0</v>
      </c>
      <c r="O107" s="167">
        <f>'06'!N107</f>
        <v>0</v>
      </c>
      <c r="P107" s="167">
        <f>'07'!N107</f>
        <v>0</v>
      </c>
      <c r="Q107" s="167">
        <f>'08'!N107</f>
        <v>0</v>
      </c>
      <c r="R107" s="167">
        <f>'09'!N107</f>
        <v>0</v>
      </c>
      <c r="S107" s="167">
        <f>'10'!N107</f>
        <v>0</v>
      </c>
      <c r="T107" s="167">
        <f>'11'!N107</f>
        <v>0</v>
      </c>
      <c r="U107" s="167">
        <f>'12'!N107</f>
        <v>0</v>
      </c>
      <c r="V107" s="168">
        <f t="shared" si="17"/>
        <v>0</v>
      </c>
      <c r="W107" s="169">
        <f t="shared" si="18"/>
        <v>0</v>
      </c>
      <c r="X107" s="2"/>
      <c r="Y107" s="167">
        <f>'01'!R107</f>
        <v>0</v>
      </c>
      <c r="Z107" s="167">
        <f>'02'!R107</f>
        <v>0</v>
      </c>
      <c r="AA107" s="167">
        <f>'03'!R107</f>
        <v>0</v>
      </c>
      <c r="AB107" s="167">
        <f>'04'!R107</f>
        <v>0</v>
      </c>
      <c r="AC107" s="167">
        <f>'05'!R107</f>
        <v>0</v>
      </c>
      <c r="AD107" s="167">
        <f>'06'!R107</f>
        <v>0</v>
      </c>
      <c r="AE107" s="167">
        <f>'07'!R107</f>
        <v>0</v>
      </c>
      <c r="AF107" s="167">
        <f>'08'!R107</f>
        <v>0</v>
      </c>
      <c r="AG107" s="167">
        <f>'09'!R107</f>
        <v>0</v>
      </c>
      <c r="AH107" s="167">
        <f>'10'!R107</f>
        <v>0</v>
      </c>
      <c r="AI107" s="167">
        <f>'11'!R107</f>
        <v>0</v>
      </c>
      <c r="AJ107" s="167">
        <f>'12'!R107</f>
        <v>0</v>
      </c>
      <c r="AK107" s="127">
        <f t="shared" si="19"/>
        <v>0</v>
      </c>
      <c r="AL107" s="126">
        <f t="shared" si="20"/>
        <v>0</v>
      </c>
      <c r="AM107" s="2"/>
      <c r="AN107" s="167">
        <f>'01'!S107</f>
        <v>0</v>
      </c>
      <c r="AO107" s="167">
        <f>'02'!S107</f>
        <v>0</v>
      </c>
      <c r="AP107" s="167">
        <f>'03'!S107</f>
        <v>0</v>
      </c>
      <c r="AQ107" s="167">
        <f>'04'!S107</f>
        <v>0</v>
      </c>
      <c r="AR107" s="167">
        <f>'05'!S107</f>
        <v>0</v>
      </c>
      <c r="AS107" s="167">
        <f>'06'!S107</f>
        <v>0</v>
      </c>
      <c r="AT107" s="167">
        <f>'07'!S107</f>
        <v>0</v>
      </c>
      <c r="AU107" s="167">
        <f>'08'!S107</f>
        <v>0</v>
      </c>
      <c r="AV107" s="167">
        <f>'09'!S107</f>
        <v>0</v>
      </c>
      <c r="AW107" s="167">
        <f>'10'!S107</f>
        <v>0</v>
      </c>
      <c r="AX107" s="167">
        <f>'11'!S107</f>
        <v>0</v>
      </c>
      <c r="AY107" s="167">
        <f>'12'!S107</f>
        <v>0</v>
      </c>
      <c r="AZ107" s="127">
        <f t="shared" si="21"/>
        <v>0</v>
      </c>
      <c r="BA107" s="126">
        <f t="shared" si="22"/>
        <v>0</v>
      </c>
      <c r="BB107" s="2"/>
      <c r="BC107" s="167">
        <f>'01'!T107</f>
        <v>0</v>
      </c>
      <c r="BD107" s="167">
        <f>'02'!T107</f>
        <v>0</v>
      </c>
      <c r="BE107" s="167">
        <f>'03'!T107</f>
        <v>0</v>
      </c>
      <c r="BF107" s="167">
        <f>'04'!T107</f>
        <v>0</v>
      </c>
      <c r="BG107" s="167">
        <f>'05'!T107</f>
        <v>0</v>
      </c>
      <c r="BH107" s="167">
        <f>'06'!T107</f>
        <v>0</v>
      </c>
      <c r="BI107" s="167">
        <f>'07'!T107</f>
        <v>0</v>
      </c>
      <c r="BJ107" s="167">
        <f>'08'!T107</f>
        <v>0</v>
      </c>
      <c r="BK107" s="167">
        <f>'09'!T107</f>
        <v>0</v>
      </c>
      <c r="BL107" s="167">
        <f>'10'!T107</f>
        <v>0</v>
      </c>
      <c r="BM107" s="167">
        <f>'11'!T107</f>
        <v>0</v>
      </c>
      <c r="BN107" s="167">
        <f>'12'!T107</f>
        <v>0</v>
      </c>
      <c r="BO107" s="125">
        <f t="shared" si="23"/>
        <v>0</v>
      </c>
      <c r="BP107" s="126">
        <f t="shared" si="24"/>
        <v>0</v>
      </c>
    </row>
    <row r="108" spans="2:68" ht="14.4" x14ac:dyDescent="0.3">
      <c r="B108" s="166" t="str">
        <v>07-SPRUM-07002960</v>
      </c>
      <c r="C108" s="160" t="str">
        <v>TEG</v>
      </c>
      <c r="D108" s="160" t="str">
        <v>RUM</v>
      </c>
      <c r="E108" s="160" t="str">
        <v>Brugal</v>
      </c>
      <c r="F108" s="160" t="str">
        <v>BRU</v>
      </c>
      <c r="G108" s="160" t="str">
        <v>Brugal 1888 Dominican</v>
      </c>
      <c r="H108" s="160" t="str">
        <v>700ml</v>
      </c>
      <c r="I108" s="160">
        <v>6</v>
      </c>
      <c r="J108" s="167">
        <f>'01'!N108</f>
        <v>0</v>
      </c>
      <c r="K108" s="167">
        <f>'02'!N108</f>
        <v>0</v>
      </c>
      <c r="L108" s="167">
        <f>'03'!N108</f>
        <v>0</v>
      </c>
      <c r="M108" s="167">
        <f>'04'!N108</f>
        <v>0</v>
      </c>
      <c r="N108" s="167">
        <f>'05'!N108</f>
        <v>0</v>
      </c>
      <c r="O108" s="167">
        <f>'06'!N108</f>
        <v>0</v>
      </c>
      <c r="P108" s="167">
        <f>'07'!N108</f>
        <v>0</v>
      </c>
      <c r="Q108" s="167">
        <f>'08'!N108</f>
        <v>0</v>
      </c>
      <c r="R108" s="167">
        <f>'09'!N108</f>
        <v>0</v>
      </c>
      <c r="S108" s="167">
        <f>'10'!N108</f>
        <v>0</v>
      </c>
      <c r="T108" s="167">
        <f>'11'!N108</f>
        <v>0</v>
      </c>
      <c r="U108" s="167">
        <f>'12'!N108</f>
        <v>0</v>
      </c>
      <c r="V108" s="168">
        <f t="shared" si="17"/>
        <v>0</v>
      </c>
      <c r="W108" s="169">
        <f t="shared" si="18"/>
        <v>0</v>
      </c>
      <c r="X108" s="2"/>
      <c r="Y108" s="167">
        <f>'01'!R108</f>
        <v>0</v>
      </c>
      <c r="Z108" s="167">
        <f>'02'!R108</f>
        <v>0</v>
      </c>
      <c r="AA108" s="167">
        <f>'03'!R108</f>
        <v>0</v>
      </c>
      <c r="AB108" s="167">
        <f>'04'!R108</f>
        <v>0</v>
      </c>
      <c r="AC108" s="167">
        <f>'05'!R108</f>
        <v>0</v>
      </c>
      <c r="AD108" s="167">
        <f>'06'!R108</f>
        <v>0</v>
      </c>
      <c r="AE108" s="167">
        <f>'07'!R108</f>
        <v>0</v>
      </c>
      <c r="AF108" s="167">
        <f>'08'!R108</f>
        <v>0</v>
      </c>
      <c r="AG108" s="167">
        <f>'09'!R108</f>
        <v>0</v>
      </c>
      <c r="AH108" s="167">
        <f>'10'!R108</f>
        <v>0</v>
      </c>
      <c r="AI108" s="167">
        <f>'11'!R108</f>
        <v>0</v>
      </c>
      <c r="AJ108" s="167">
        <f>'12'!R108</f>
        <v>0</v>
      </c>
      <c r="AK108" s="127">
        <f t="shared" si="19"/>
        <v>0</v>
      </c>
      <c r="AL108" s="126">
        <f t="shared" si="20"/>
        <v>0</v>
      </c>
      <c r="AM108" s="2"/>
      <c r="AN108" s="167">
        <f>'01'!S108</f>
        <v>0</v>
      </c>
      <c r="AO108" s="167">
        <f>'02'!S108</f>
        <v>0</v>
      </c>
      <c r="AP108" s="167">
        <f>'03'!S108</f>
        <v>0</v>
      </c>
      <c r="AQ108" s="167">
        <f>'04'!S108</f>
        <v>0</v>
      </c>
      <c r="AR108" s="167">
        <f>'05'!S108</f>
        <v>0</v>
      </c>
      <c r="AS108" s="167">
        <f>'06'!S108</f>
        <v>0</v>
      </c>
      <c r="AT108" s="167">
        <f>'07'!S108</f>
        <v>0</v>
      </c>
      <c r="AU108" s="167">
        <f>'08'!S108</f>
        <v>0</v>
      </c>
      <c r="AV108" s="167">
        <f>'09'!S108</f>
        <v>0</v>
      </c>
      <c r="AW108" s="167">
        <f>'10'!S108</f>
        <v>0</v>
      </c>
      <c r="AX108" s="167">
        <f>'11'!S108</f>
        <v>0</v>
      </c>
      <c r="AY108" s="167">
        <f>'12'!S108</f>
        <v>0</v>
      </c>
      <c r="AZ108" s="127">
        <f t="shared" si="21"/>
        <v>0</v>
      </c>
      <c r="BA108" s="126">
        <f t="shared" si="22"/>
        <v>0</v>
      </c>
      <c r="BB108" s="2"/>
      <c r="BC108" s="167">
        <f>'01'!T108</f>
        <v>0</v>
      </c>
      <c r="BD108" s="167">
        <f>'02'!T108</f>
        <v>0</v>
      </c>
      <c r="BE108" s="167">
        <f>'03'!T108</f>
        <v>0</v>
      </c>
      <c r="BF108" s="167">
        <f>'04'!T108</f>
        <v>0</v>
      </c>
      <c r="BG108" s="167">
        <f>'05'!T108</f>
        <v>0</v>
      </c>
      <c r="BH108" s="167">
        <f>'06'!T108</f>
        <v>0</v>
      </c>
      <c r="BI108" s="167">
        <f>'07'!T108</f>
        <v>0</v>
      </c>
      <c r="BJ108" s="167">
        <f>'08'!T108</f>
        <v>0</v>
      </c>
      <c r="BK108" s="167">
        <f>'09'!T108</f>
        <v>0</v>
      </c>
      <c r="BL108" s="167">
        <f>'10'!T108</f>
        <v>0</v>
      </c>
      <c r="BM108" s="167">
        <f>'11'!T108</f>
        <v>0</v>
      </c>
      <c r="BN108" s="167">
        <f>'12'!T108</f>
        <v>0</v>
      </c>
      <c r="BO108" s="125">
        <f t="shared" si="23"/>
        <v>0</v>
      </c>
      <c r="BP108" s="126">
        <f t="shared" si="24"/>
        <v>0</v>
      </c>
    </row>
    <row r="109" spans="2:68" ht="14.4" x14ac:dyDescent="0.3">
      <c r="B109" s="166" t="str">
        <v>21-SPRUM-07003069</v>
      </c>
      <c r="C109" s="160" t="str">
        <v>Proximo</v>
      </c>
      <c r="D109" s="160" t="str">
        <v>RUM</v>
      </c>
      <c r="E109" s="160" t="str">
        <v>Kraken</v>
      </c>
      <c r="F109" s="160" t="str">
        <v>KKR</v>
      </c>
      <c r="G109" s="160" t="str">
        <v>Kraken Black Spiced</v>
      </c>
      <c r="H109" s="160" t="str">
        <v>700ml</v>
      </c>
      <c r="I109" s="160">
        <v>6</v>
      </c>
      <c r="J109" s="167">
        <f>'01'!N109</f>
        <v>0</v>
      </c>
      <c r="K109" s="167">
        <f>'02'!N109</f>
        <v>0</v>
      </c>
      <c r="L109" s="167">
        <f>'03'!N109</f>
        <v>0</v>
      </c>
      <c r="M109" s="167">
        <f>'04'!N109</f>
        <v>0</v>
      </c>
      <c r="N109" s="167">
        <f>'05'!N109</f>
        <v>0</v>
      </c>
      <c r="O109" s="167">
        <f>'06'!N109</f>
        <v>0</v>
      </c>
      <c r="P109" s="167">
        <f>'07'!N109</f>
        <v>0</v>
      </c>
      <c r="Q109" s="167">
        <f>'08'!N109</f>
        <v>0</v>
      </c>
      <c r="R109" s="167">
        <f>'09'!N109</f>
        <v>0</v>
      </c>
      <c r="S109" s="167">
        <f>'10'!N109</f>
        <v>0</v>
      </c>
      <c r="T109" s="167">
        <f>'11'!N109</f>
        <v>0</v>
      </c>
      <c r="U109" s="167">
        <f>'12'!N109</f>
        <v>0</v>
      </c>
      <c r="V109" s="168">
        <f t="shared" si="17"/>
        <v>0</v>
      </c>
      <c r="W109" s="169">
        <f t="shared" si="18"/>
        <v>0</v>
      </c>
      <c r="X109" s="2"/>
      <c r="Y109" s="167">
        <f>'01'!R109</f>
        <v>0</v>
      </c>
      <c r="Z109" s="167">
        <f>'02'!R109</f>
        <v>0</v>
      </c>
      <c r="AA109" s="167">
        <f>'03'!R109</f>
        <v>0</v>
      </c>
      <c r="AB109" s="167">
        <f>'04'!R109</f>
        <v>0</v>
      </c>
      <c r="AC109" s="167">
        <f>'05'!R109</f>
        <v>0</v>
      </c>
      <c r="AD109" s="167">
        <f>'06'!R109</f>
        <v>0</v>
      </c>
      <c r="AE109" s="167">
        <f>'07'!R109</f>
        <v>0</v>
      </c>
      <c r="AF109" s="167">
        <f>'08'!R109</f>
        <v>0</v>
      </c>
      <c r="AG109" s="167">
        <f>'09'!R109</f>
        <v>0</v>
      </c>
      <c r="AH109" s="167">
        <f>'10'!R109</f>
        <v>0</v>
      </c>
      <c r="AI109" s="167">
        <f>'11'!R109</f>
        <v>0</v>
      </c>
      <c r="AJ109" s="167">
        <f>'12'!R109</f>
        <v>0</v>
      </c>
      <c r="AK109" s="127">
        <f t="shared" si="19"/>
        <v>0</v>
      </c>
      <c r="AL109" s="126">
        <f t="shared" si="20"/>
        <v>0</v>
      </c>
      <c r="AM109" s="2"/>
      <c r="AN109" s="167">
        <f>'01'!S109</f>
        <v>0</v>
      </c>
      <c r="AO109" s="167">
        <f>'02'!S109</f>
        <v>0</v>
      </c>
      <c r="AP109" s="167">
        <f>'03'!S109</f>
        <v>0</v>
      </c>
      <c r="AQ109" s="167">
        <f>'04'!S109</f>
        <v>0</v>
      </c>
      <c r="AR109" s="167">
        <f>'05'!S109</f>
        <v>0</v>
      </c>
      <c r="AS109" s="167">
        <f>'06'!S109</f>
        <v>0</v>
      </c>
      <c r="AT109" s="167">
        <f>'07'!S109</f>
        <v>0</v>
      </c>
      <c r="AU109" s="167">
        <f>'08'!S109</f>
        <v>0</v>
      </c>
      <c r="AV109" s="167">
        <f>'09'!S109</f>
        <v>0</v>
      </c>
      <c r="AW109" s="167">
        <f>'10'!S109</f>
        <v>0</v>
      </c>
      <c r="AX109" s="167">
        <f>'11'!S109</f>
        <v>0</v>
      </c>
      <c r="AY109" s="167">
        <f>'12'!S109</f>
        <v>0</v>
      </c>
      <c r="AZ109" s="127">
        <f t="shared" si="21"/>
        <v>0</v>
      </c>
      <c r="BA109" s="126">
        <f t="shared" si="22"/>
        <v>0</v>
      </c>
      <c r="BB109" s="2"/>
      <c r="BC109" s="167">
        <f>'01'!T109</f>
        <v>0</v>
      </c>
      <c r="BD109" s="167">
        <f>'02'!T109</f>
        <v>0</v>
      </c>
      <c r="BE109" s="167">
        <f>'03'!T109</f>
        <v>0</v>
      </c>
      <c r="BF109" s="167">
        <f>'04'!T109</f>
        <v>0</v>
      </c>
      <c r="BG109" s="167">
        <f>'05'!T109</f>
        <v>0</v>
      </c>
      <c r="BH109" s="167">
        <f>'06'!T109</f>
        <v>0</v>
      </c>
      <c r="BI109" s="167">
        <f>'07'!T109</f>
        <v>0</v>
      </c>
      <c r="BJ109" s="167">
        <f>'08'!T109</f>
        <v>0</v>
      </c>
      <c r="BK109" s="167">
        <f>'09'!T109</f>
        <v>0</v>
      </c>
      <c r="BL109" s="167">
        <f>'10'!T109</f>
        <v>0</v>
      </c>
      <c r="BM109" s="167">
        <f>'11'!T109</f>
        <v>0</v>
      </c>
      <c r="BN109" s="167">
        <f>'12'!T109</f>
        <v>0</v>
      </c>
      <c r="BO109" s="125">
        <f t="shared" si="23"/>
        <v>0</v>
      </c>
      <c r="BP109" s="126">
        <f t="shared" si="24"/>
        <v>0</v>
      </c>
    </row>
    <row r="110" spans="2:68" ht="14.4" x14ac:dyDescent="0.3">
      <c r="B110" s="166" t="str">
        <v>63-SPRUM-07000050</v>
      </c>
      <c r="C110" s="160" t="str">
        <v>Independent</v>
      </c>
      <c r="D110" s="160" t="str">
        <v>RUM</v>
      </c>
      <c r="E110" s="160" t="str">
        <v>Matusalem</v>
      </c>
      <c r="F110" s="160" t="str">
        <v>MAT</v>
      </c>
      <c r="G110" s="160" t="str">
        <v>Matusalem Platino Rum</v>
      </c>
      <c r="H110" s="160" t="str">
        <v>700ml</v>
      </c>
      <c r="I110" s="160">
        <v>6</v>
      </c>
      <c r="J110" s="167">
        <f>'01'!N110</f>
        <v>0</v>
      </c>
      <c r="K110" s="167">
        <f>'02'!N110</f>
        <v>0</v>
      </c>
      <c r="L110" s="167">
        <f>'03'!N110</f>
        <v>0</v>
      </c>
      <c r="M110" s="167">
        <f>'04'!N110</f>
        <v>0</v>
      </c>
      <c r="N110" s="167">
        <f>'05'!N110</f>
        <v>0</v>
      </c>
      <c r="O110" s="167">
        <f>'06'!N110</f>
        <v>0</v>
      </c>
      <c r="P110" s="167">
        <f>'07'!N110</f>
        <v>0</v>
      </c>
      <c r="Q110" s="167">
        <f>'08'!N110</f>
        <v>0</v>
      </c>
      <c r="R110" s="167">
        <f>'09'!N110</f>
        <v>0</v>
      </c>
      <c r="S110" s="167">
        <f>'10'!N110</f>
        <v>0</v>
      </c>
      <c r="T110" s="167">
        <f>'11'!N110</f>
        <v>0</v>
      </c>
      <c r="U110" s="167">
        <f>'12'!N110</f>
        <v>0</v>
      </c>
      <c r="V110" s="168">
        <f t="shared" si="17"/>
        <v>0</v>
      </c>
      <c r="W110" s="169">
        <f t="shared" si="18"/>
        <v>0</v>
      </c>
      <c r="X110" s="2"/>
      <c r="Y110" s="167">
        <f>'01'!R110</f>
        <v>0</v>
      </c>
      <c r="Z110" s="167">
        <f>'02'!R110</f>
        <v>0</v>
      </c>
      <c r="AA110" s="167">
        <f>'03'!R110</f>
        <v>0</v>
      </c>
      <c r="AB110" s="167">
        <f>'04'!R110</f>
        <v>0</v>
      </c>
      <c r="AC110" s="167">
        <f>'05'!R110</f>
        <v>0</v>
      </c>
      <c r="AD110" s="167">
        <f>'06'!R110</f>
        <v>0</v>
      </c>
      <c r="AE110" s="167">
        <f>'07'!R110</f>
        <v>0</v>
      </c>
      <c r="AF110" s="167">
        <f>'08'!R110</f>
        <v>0</v>
      </c>
      <c r="AG110" s="167">
        <f>'09'!R110</f>
        <v>0</v>
      </c>
      <c r="AH110" s="167">
        <f>'10'!R110</f>
        <v>0</v>
      </c>
      <c r="AI110" s="167">
        <f>'11'!R110</f>
        <v>0</v>
      </c>
      <c r="AJ110" s="167">
        <f>'12'!R110</f>
        <v>0</v>
      </c>
      <c r="AK110" s="127">
        <f t="shared" si="19"/>
        <v>0</v>
      </c>
      <c r="AL110" s="126">
        <f t="shared" si="20"/>
        <v>0</v>
      </c>
      <c r="AM110" s="2"/>
      <c r="AN110" s="167">
        <f>'01'!S110</f>
        <v>0</v>
      </c>
      <c r="AO110" s="167">
        <f>'02'!S110</f>
        <v>0</v>
      </c>
      <c r="AP110" s="167">
        <f>'03'!S110</f>
        <v>0</v>
      </c>
      <c r="AQ110" s="167">
        <f>'04'!S110</f>
        <v>0</v>
      </c>
      <c r="AR110" s="167">
        <f>'05'!S110</f>
        <v>0</v>
      </c>
      <c r="AS110" s="167">
        <f>'06'!S110</f>
        <v>0</v>
      </c>
      <c r="AT110" s="167">
        <f>'07'!S110</f>
        <v>0</v>
      </c>
      <c r="AU110" s="167">
        <f>'08'!S110</f>
        <v>0</v>
      </c>
      <c r="AV110" s="167">
        <f>'09'!S110</f>
        <v>0</v>
      </c>
      <c r="AW110" s="167">
        <f>'10'!S110</f>
        <v>0</v>
      </c>
      <c r="AX110" s="167">
        <f>'11'!S110</f>
        <v>0</v>
      </c>
      <c r="AY110" s="167">
        <f>'12'!S110</f>
        <v>0</v>
      </c>
      <c r="AZ110" s="127">
        <f t="shared" si="21"/>
        <v>0</v>
      </c>
      <c r="BA110" s="126">
        <f t="shared" si="22"/>
        <v>0</v>
      </c>
      <c r="BB110" s="2"/>
      <c r="BC110" s="167">
        <f>'01'!T110</f>
        <v>0</v>
      </c>
      <c r="BD110" s="167">
        <f>'02'!T110</f>
        <v>0</v>
      </c>
      <c r="BE110" s="167">
        <f>'03'!T110</f>
        <v>0</v>
      </c>
      <c r="BF110" s="167">
        <f>'04'!T110</f>
        <v>0</v>
      </c>
      <c r="BG110" s="167">
        <f>'05'!T110</f>
        <v>0</v>
      </c>
      <c r="BH110" s="167">
        <f>'06'!T110</f>
        <v>0</v>
      </c>
      <c r="BI110" s="167">
        <f>'07'!T110</f>
        <v>0</v>
      </c>
      <c r="BJ110" s="167">
        <f>'08'!T110</f>
        <v>0</v>
      </c>
      <c r="BK110" s="167">
        <f>'09'!T110</f>
        <v>0</v>
      </c>
      <c r="BL110" s="167">
        <f>'10'!T110</f>
        <v>0</v>
      </c>
      <c r="BM110" s="167">
        <f>'11'!T110</f>
        <v>0</v>
      </c>
      <c r="BN110" s="167">
        <f>'12'!T110</f>
        <v>0</v>
      </c>
      <c r="BO110" s="125">
        <f t="shared" si="23"/>
        <v>0</v>
      </c>
      <c r="BP110" s="126">
        <f t="shared" si="24"/>
        <v>0</v>
      </c>
    </row>
    <row r="111" spans="2:68" ht="14.4" x14ac:dyDescent="0.3">
      <c r="B111" s="166" t="str">
        <v>63-SPRUM-07000053</v>
      </c>
      <c r="C111" s="160" t="str">
        <v>Independent</v>
      </c>
      <c r="D111" s="160" t="str">
        <v>RUM</v>
      </c>
      <c r="E111" s="160" t="str">
        <v>Matusalem</v>
      </c>
      <c r="F111" s="160" t="str">
        <v>MAT</v>
      </c>
      <c r="G111" s="160" t="str">
        <v>Matusalem Solera 7 Rum</v>
      </c>
      <c r="H111" s="160" t="str">
        <v>700ml</v>
      </c>
      <c r="I111" s="160">
        <v>6</v>
      </c>
      <c r="J111" s="167">
        <f>'01'!N111</f>
        <v>0</v>
      </c>
      <c r="K111" s="167">
        <f>'02'!N111</f>
        <v>0</v>
      </c>
      <c r="L111" s="167">
        <f>'03'!N111</f>
        <v>0</v>
      </c>
      <c r="M111" s="167">
        <f>'04'!N111</f>
        <v>0</v>
      </c>
      <c r="N111" s="167">
        <f>'05'!N111</f>
        <v>0</v>
      </c>
      <c r="O111" s="167">
        <f>'06'!N111</f>
        <v>0</v>
      </c>
      <c r="P111" s="167">
        <f>'07'!N111</f>
        <v>0</v>
      </c>
      <c r="Q111" s="167">
        <f>'08'!N111</f>
        <v>0</v>
      </c>
      <c r="R111" s="167">
        <f>'09'!N111</f>
        <v>0</v>
      </c>
      <c r="S111" s="167">
        <f>'10'!N111</f>
        <v>0</v>
      </c>
      <c r="T111" s="167">
        <f>'11'!N111</f>
        <v>0</v>
      </c>
      <c r="U111" s="167">
        <f>'12'!N111</f>
        <v>0</v>
      </c>
      <c r="V111" s="168">
        <f t="shared" si="17"/>
        <v>0</v>
      </c>
      <c r="W111" s="169">
        <f t="shared" si="18"/>
        <v>0</v>
      </c>
      <c r="X111" s="2"/>
      <c r="Y111" s="167">
        <f>'01'!R111</f>
        <v>0</v>
      </c>
      <c r="Z111" s="167">
        <f>'02'!R111</f>
        <v>0</v>
      </c>
      <c r="AA111" s="167">
        <f>'03'!R111</f>
        <v>0</v>
      </c>
      <c r="AB111" s="167">
        <f>'04'!R111</f>
        <v>0</v>
      </c>
      <c r="AC111" s="167">
        <f>'05'!R111</f>
        <v>0</v>
      </c>
      <c r="AD111" s="167">
        <f>'06'!R111</f>
        <v>0</v>
      </c>
      <c r="AE111" s="167">
        <f>'07'!R111</f>
        <v>0</v>
      </c>
      <c r="AF111" s="167">
        <f>'08'!R111</f>
        <v>0</v>
      </c>
      <c r="AG111" s="167">
        <f>'09'!R111</f>
        <v>0</v>
      </c>
      <c r="AH111" s="167">
        <f>'10'!R111</f>
        <v>0</v>
      </c>
      <c r="AI111" s="167">
        <f>'11'!R111</f>
        <v>0</v>
      </c>
      <c r="AJ111" s="167">
        <f>'12'!R111</f>
        <v>0</v>
      </c>
      <c r="AK111" s="127">
        <f t="shared" si="19"/>
        <v>0</v>
      </c>
      <c r="AL111" s="126">
        <f t="shared" si="20"/>
        <v>0</v>
      </c>
      <c r="AM111" s="2"/>
      <c r="AN111" s="167">
        <f>'01'!S111</f>
        <v>0</v>
      </c>
      <c r="AO111" s="167">
        <f>'02'!S111</f>
        <v>0</v>
      </c>
      <c r="AP111" s="167">
        <f>'03'!S111</f>
        <v>0</v>
      </c>
      <c r="AQ111" s="167">
        <f>'04'!S111</f>
        <v>0</v>
      </c>
      <c r="AR111" s="167">
        <f>'05'!S111</f>
        <v>0</v>
      </c>
      <c r="AS111" s="167">
        <f>'06'!S111</f>
        <v>0</v>
      </c>
      <c r="AT111" s="167">
        <f>'07'!S111</f>
        <v>0</v>
      </c>
      <c r="AU111" s="167">
        <f>'08'!S111</f>
        <v>0</v>
      </c>
      <c r="AV111" s="167">
        <f>'09'!S111</f>
        <v>0</v>
      </c>
      <c r="AW111" s="167">
        <f>'10'!S111</f>
        <v>0</v>
      </c>
      <c r="AX111" s="167">
        <f>'11'!S111</f>
        <v>0</v>
      </c>
      <c r="AY111" s="167">
        <f>'12'!S111</f>
        <v>0</v>
      </c>
      <c r="AZ111" s="127">
        <f t="shared" si="21"/>
        <v>0</v>
      </c>
      <c r="BA111" s="126">
        <f t="shared" si="22"/>
        <v>0</v>
      </c>
      <c r="BB111" s="2"/>
      <c r="BC111" s="167">
        <f>'01'!T111</f>
        <v>0</v>
      </c>
      <c r="BD111" s="167">
        <f>'02'!T111</f>
        <v>0</v>
      </c>
      <c r="BE111" s="167">
        <f>'03'!T111</f>
        <v>0</v>
      </c>
      <c r="BF111" s="167">
        <f>'04'!T111</f>
        <v>0</v>
      </c>
      <c r="BG111" s="167">
        <f>'05'!T111</f>
        <v>0</v>
      </c>
      <c r="BH111" s="167">
        <f>'06'!T111</f>
        <v>0</v>
      </c>
      <c r="BI111" s="167">
        <f>'07'!T111</f>
        <v>0</v>
      </c>
      <c r="BJ111" s="167">
        <f>'08'!T111</f>
        <v>0</v>
      </c>
      <c r="BK111" s="167">
        <f>'09'!T111</f>
        <v>0</v>
      </c>
      <c r="BL111" s="167">
        <f>'10'!T111</f>
        <v>0</v>
      </c>
      <c r="BM111" s="167">
        <f>'11'!T111</f>
        <v>0</v>
      </c>
      <c r="BN111" s="167">
        <f>'12'!T111</f>
        <v>0</v>
      </c>
      <c r="BO111" s="125">
        <f t="shared" si="23"/>
        <v>0</v>
      </c>
      <c r="BP111" s="126">
        <f t="shared" si="24"/>
        <v>0</v>
      </c>
    </row>
    <row r="112" spans="2:68" ht="14.4" x14ac:dyDescent="0.3">
      <c r="B112" s="166" t="str">
        <v>63-SPRUM-07000055</v>
      </c>
      <c r="C112" s="160" t="str">
        <v>Independent</v>
      </c>
      <c r="D112" s="160" t="str">
        <v>RUM</v>
      </c>
      <c r="E112" s="160" t="str">
        <v>Matusalem</v>
      </c>
      <c r="F112" s="160" t="str">
        <v>MAT</v>
      </c>
      <c r="G112" s="160" t="str">
        <v>Matusalem Gran Reserva 15 Rum</v>
      </c>
      <c r="H112" s="160" t="str">
        <v>700ml</v>
      </c>
      <c r="I112" s="160">
        <v>6</v>
      </c>
      <c r="J112" s="167">
        <f>'01'!N112</f>
        <v>0</v>
      </c>
      <c r="K112" s="167">
        <f>'02'!N112</f>
        <v>0</v>
      </c>
      <c r="L112" s="167">
        <f>'03'!N112</f>
        <v>0</v>
      </c>
      <c r="M112" s="167">
        <f>'04'!N112</f>
        <v>0</v>
      </c>
      <c r="N112" s="167">
        <f>'05'!N112</f>
        <v>0</v>
      </c>
      <c r="O112" s="167">
        <f>'06'!N112</f>
        <v>0</v>
      </c>
      <c r="P112" s="167">
        <f>'07'!N112</f>
        <v>0</v>
      </c>
      <c r="Q112" s="167">
        <f>'08'!N112</f>
        <v>0</v>
      </c>
      <c r="R112" s="167">
        <f>'09'!N112</f>
        <v>0</v>
      </c>
      <c r="S112" s="167">
        <f>'10'!N112</f>
        <v>0</v>
      </c>
      <c r="T112" s="167">
        <f>'11'!N112</f>
        <v>0</v>
      </c>
      <c r="U112" s="167">
        <f>'12'!N112</f>
        <v>0</v>
      </c>
      <c r="V112" s="168">
        <f t="shared" si="17"/>
        <v>0</v>
      </c>
      <c r="W112" s="169">
        <f t="shared" si="18"/>
        <v>0</v>
      </c>
      <c r="X112" s="2"/>
      <c r="Y112" s="167">
        <f>'01'!R112</f>
        <v>0</v>
      </c>
      <c r="Z112" s="167">
        <f>'02'!R112</f>
        <v>0</v>
      </c>
      <c r="AA112" s="167">
        <f>'03'!R112</f>
        <v>0</v>
      </c>
      <c r="AB112" s="167">
        <f>'04'!R112</f>
        <v>0</v>
      </c>
      <c r="AC112" s="167">
        <f>'05'!R112</f>
        <v>0</v>
      </c>
      <c r="AD112" s="167">
        <f>'06'!R112</f>
        <v>0</v>
      </c>
      <c r="AE112" s="167">
        <f>'07'!R112</f>
        <v>0</v>
      </c>
      <c r="AF112" s="167">
        <f>'08'!R112</f>
        <v>0</v>
      </c>
      <c r="AG112" s="167">
        <f>'09'!R112</f>
        <v>0</v>
      </c>
      <c r="AH112" s="167">
        <f>'10'!R112</f>
        <v>0</v>
      </c>
      <c r="AI112" s="167">
        <f>'11'!R112</f>
        <v>0</v>
      </c>
      <c r="AJ112" s="167">
        <f>'12'!R112</f>
        <v>0</v>
      </c>
      <c r="AK112" s="127">
        <f t="shared" si="19"/>
        <v>0</v>
      </c>
      <c r="AL112" s="126">
        <f t="shared" si="20"/>
        <v>0</v>
      </c>
      <c r="AM112" s="2"/>
      <c r="AN112" s="167">
        <f>'01'!S112</f>
        <v>0</v>
      </c>
      <c r="AO112" s="167">
        <f>'02'!S112</f>
        <v>0</v>
      </c>
      <c r="AP112" s="167">
        <f>'03'!S112</f>
        <v>0</v>
      </c>
      <c r="AQ112" s="167">
        <f>'04'!S112</f>
        <v>0</v>
      </c>
      <c r="AR112" s="167">
        <f>'05'!S112</f>
        <v>0</v>
      </c>
      <c r="AS112" s="167">
        <f>'06'!S112</f>
        <v>0</v>
      </c>
      <c r="AT112" s="167">
        <f>'07'!S112</f>
        <v>0</v>
      </c>
      <c r="AU112" s="167">
        <f>'08'!S112</f>
        <v>0</v>
      </c>
      <c r="AV112" s="167">
        <f>'09'!S112</f>
        <v>0</v>
      </c>
      <c r="AW112" s="167">
        <f>'10'!S112</f>
        <v>0</v>
      </c>
      <c r="AX112" s="167">
        <f>'11'!S112</f>
        <v>0</v>
      </c>
      <c r="AY112" s="167">
        <f>'12'!S112</f>
        <v>0</v>
      </c>
      <c r="AZ112" s="127">
        <f t="shared" si="21"/>
        <v>0</v>
      </c>
      <c r="BA112" s="126">
        <f t="shared" si="22"/>
        <v>0</v>
      </c>
      <c r="BB112" s="2"/>
      <c r="BC112" s="167">
        <f>'01'!T112</f>
        <v>0</v>
      </c>
      <c r="BD112" s="167">
        <f>'02'!T112</f>
        <v>0</v>
      </c>
      <c r="BE112" s="167">
        <f>'03'!T112</f>
        <v>0</v>
      </c>
      <c r="BF112" s="167">
        <f>'04'!T112</f>
        <v>0</v>
      </c>
      <c r="BG112" s="167">
        <f>'05'!T112</f>
        <v>0</v>
      </c>
      <c r="BH112" s="167">
        <f>'06'!T112</f>
        <v>0</v>
      </c>
      <c r="BI112" s="167">
        <f>'07'!T112</f>
        <v>0</v>
      </c>
      <c r="BJ112" s="167">
        <f>'08'!T112</f>
        <v>0</v>
      </c>
      <c r="BK112" s="167">
        <f>'09'!T112</f>
        <v>0</v>
      </c>
      <c r="BL112" s="167">
        <f>'10'!T112</f>
        <v>0</v>
      </c>
      <c r="BM112" s="167">
        <f>'11'!T112</f>
        <v>0</v>
      </c>
      <c r="BN112" s="167">
        <f>'12'!T112</f>
        <v>0</v>
      </c>
      <c r="BO112" s="125">
        <f t="shared" si="23"/>
        <v>0</v>
      </c>
      <c r="BP112" s="126">
        <f t="shared" si="24"/>
        <v>0</v>
      </c>
    </row>
    <row r="113" spans="2:68" ht="14.4" x14ac:dyDescent="0.3">
      <c r="B113" s="166" t="str">
        <v>63-SPRUM-07000052</v>
      </c>
      <c r="C113" s="160" t="str">
        <v>Independent</v>
      </c>
      <c r="D113" s="160" t="str">
        <v>RUM</v>
      </c>
      <c r="E113" s="160" t="str">
        <v>Matusalem</v>
      </c>
      <c r="F113" s="160" t="str">
        <v>MAT</v>
      </c>
      <c r="G113" s="160" t="str">
        <v>Matusalem Gran Reserva 23 Rum</v>
      </c>
      <c r="H113" s="160" t="str">
        <v>700ml</v>
      </c>
      <c r="I113" s="160">
        <v>3</v>
      </c>
      <c r="J113" s="167">
        <f>'01'!N113</f>
        <v>0</v>
      </c>
      <c r="K113" s="167">
        <f>'02'!N113</f>
        <v>0</v>
      </c>
      <c r="L113" s="167">
        <f>'03'!N113</f>
        <v>0</v>
      </c>
      <c r="M113" s="167">
        <f>'04'!N113</f>
        <v>0</v>
      </c>
      <c r="N113" s="167">
        <f>'05'!N113</f>
        <v>0</v>
      </c>
      <c r="O113" s="167">
        <f>'06'!N113</f>
        <v>0</v>
      </c>
      <c r="P113" s="167">
        <f>'07'!N113</f>
        <v>0</v>
      </c>
      <c r="Q113" s="167">
        <f>'08'!N113</f>
        <v>0</v>
      </c>
      <c r="R113" s="167">
        <f>'09'!N113</f>
        <v>0</v>
      </c>
      <c r="S113" s="167">
        <f>'10'!N113</f>
        <v>0</v>
      </c>
      <c r="T113" s="167">
        <f>'11'!N113</f>
        <v>0</v>
      </c>
      <c r="U113" s="167">
        <f>'12'!N113</f>
        <v>0</v>
      </c>
      <c r="V113" s="168">
        <f t="shared" si="17"/>
        <v>0</v>
      </c>
      <c r="W113" s="169">
        <f t="shared" si="18"/>
        <v>0</v>
      </c>
      <c r="X113" s="2"/>
      <c r="Y113" s="167">
        <f>'01'!R113</f>
        <v>0</v>
      </c>
      <c r="Z113" s="167">
        <f>'02'!R113</f>
        <v>0</v>
      </c>
      <c r="AA113" s="167">
        <f>'03'!R113</f>
        <v>0</v>
      </c>
      <c r="AB113" s="167">
        <f>'04'!R113</f>
        <v>0</v>
      </c>
      <c r="AC113" s="167">
        <f>'05'!R113</f>
        <v>0</v>
      </c>
      <c r="AD113" s="167">
        <f>'06'!R113</f>
        <v>0</v>
      </c>
      <c r="AE113" s="167">
        <f>'07'!R113</f>
        <v>0</v>
      </c>
      <c r="AF113" s="167">
        <f>'08'!R113</f>
        <v>0</v>
      </c>
      <c r="AG113" s="167">
        <f>'09'!R113</f>
        <v>0</v>
      </c>
      <c r="AH113" s="167">
        <f>'10'!R113</f>
        <v>0</v>
      </c>
      <c r="AI113" s="167">
        <f>'11'!R113</f>
        <v>0</v>
      </c>
      <c r="AJ113" s="167">
        <f>'12'!R113</f>
        <v>0</v>
      </c>
      <c r="AK113" s="127">
        <f t="shared" si="19"/>
        <v>0</v>
      </c>
      <c r="AL113" s="126">
        <f t="shared" si="20"/>
        <v>0</v>
      </c>
      <c r="AM113" s="2"/>
      <c r="AN113" s="167">
        <f>'01'!S113</f>
        <v>0</v>
      </c>
      <c r="AO113" s="167">
        <f>'02'!S113</f>
        <v>0</v>
      </c>
      <c r="AP113" s="167">
        <f>'03'!S113</f>
        <v>0</v>
      </c>
      <c r="AQ113" s="167">
        <f>'04'!S113</f>
        <v>0</v>
      </c>
      <c r="AR113" s="167">
        <f>'05'!S113</f>
        <v>0</v>
      </c>
      <c r="AS113" s="167">
        <f>'06'!S113</f>
        <v>0</v>
      </c>
      <c r="AT113" s="167">
        <f>'07'!S113</f>
        <v>0</v>
      </c>
      <c r="AU113" s="167">
        <f>'08'!S113</f>
        <v>0</v>
      </c>
      <c r="AV113" s="167">
        <f>'09'!S113</f>
        <v>0</v>
      </c>
      <c r="AW113" s="167">
        <f>'10'!S113</f>
        <v>0</v>
      </c>
      <c r="AX113" s="167">
        <f>'11'!S113</f>
        <v>0</v>
      </c>
      <c r="AY113" s="167">
        <f>'12'!S113</f>
        <v>0</v>
      </c>
      <c r="AZ113" s="127">
        <f t="shared" si="21"/>
        <v>0</v>
      </c>
      <c r="BA113" s="126">
        <f t="shared" si="22"/>
        <v>0</v>
      </c>
      <c r="BB113" s="2"/>
      <c r="BC113" s="167">
        <f>'01'!T113</f>
        <v>0</v>
      </c>
      <c r="BD113" s="167">
        <f>'02'!T113</f>
        <v>0</v>
      </c>
      <c r="BE113" s="167">
        <f>'03'!T113</f>
        <v>0</v>
      </c>
      <c r="BF113" s="167">
        <f>'04'!T113</f>
        <v>0</v>
      </c>
      <c r="BG113" s="167">
        <f>'05'!T113</f>
        <v>0</v>
      </c>
      <c r="BH113" s="167">
        <f>'06'!T113</f>
        <v>0</v>
      </c>
      <c r="BI113" s="167">
        <f>'07'!T113</f>
        <v>0</v>
      </c>
      <c r="BJ113" s="167">
        <f>'08'!T113</f>
        <v>0</v>
      </c>
      <c r="BK113" s="167">
        <f>'09'!T113</f>
        <v>0</v>
      </c>
      <c r="BL113" s="167">
        <f>'10'!T113</f>
        <v>0</v>
      </c>
      <c r="BM113" s="167">
        <f>'11'!T113</f>
        <v>0</v>
      </c>
      <c r="BN113" s="167">
        <f>'12'!T113</f>
        <v>0</v>
      </c>
      <c r="BO113" s="125">
        <f t="shared" si="23"/>
        <v>0</v>
      </c>
      <c r="BP113" s="126">
        <f t="shared" si="24"/>
        <v>0</v>
      </c>
    </row>
    <row r="114" spans="2:68" ht="14.4" x14ac:dyDescent="0.3">
      <c r="B114" s="166" t="str">
        <v>63-SPRUM-07010055</v>
      </c>
      <c r="C114" s="160" t="str">
        <v>Independent</v>
      </c>
      <c r="D114" s="160" t="str">
        <v>RUM</v>
      </c>
      <c r="E114" s="160" t="str">
        <v>Matusalem</v>
      </c>
      <c r="F114" s="160" t="str">
        <v>MAT</v>
      </c>
      <c r="G114" s="160" t="str">
        <v>Matusalem Gran Reserva Lefebre Rum</v>
      </c>
      <c r="H114" s="160" t="str">
        <v>700ml</v>
      </c>
      <c r="I114" s="160">
        <v>3</v>
      </c>
      <c r="J114" s="167">
        <f>'01'!N114</f>
        <v>0</v>
      </c>
      <c r="K114" s="167">
        <f>'02'!N114</f>
        <v>0</v>
      </c>
      <c r="L114" s="167">
        <f>'03'!N114</f>
        <v>0</v>
      </c>
      <c r="M114" s="167">
        <f>'04'!N114</f>
        <v>0</v>
      </c>
      <c r="N114" s="167">
        <f>'05'!N114</f>
        <v>0</v>
      </c>
      <c r="O114" s="167">
        <f>'06'!N114</f>
        <v>0</v>
      </c>
      <c r="P114" s="167">
        <f>'07'!N114</f>
        <v>0</v>
      </c>
      <c r="Q114" s="167">
        <f>'08'!N114</f>
        <v>0</v>
      </c>
      <c r="R114" s="167">
        <f>'09'!N114</f>
        <v>0</v>
      </c>
      <c r="S114" s="167">
        <f>'10'!N114</f>
        <v>0</v>
      </c>
      <c r="T114" s="167">
        <f>'11'!N114</f>
        <v>0</v>
      </c>
      <c r="U114" s="167">
        <f>'12'!N114</f>
        <v>0</v>
      </c>
      <c r="V114" s="168">
        <f t="shared" si="17"/>
        <v>0</v>
      </c>
      <c r="W114" s="169">
        <f t="shared" si="18"/>
        <v>0</v>
      </c>
      <c r="X114" s="2"/>
      <c r="Y114" s="167">
        <f>'01'!R114</f>
        <v>0</v>
      </c>
      <c r="Z114" s="167">
        <f>'02'!R114</f>
        <v>0</v>
      </c>
      <c r="AA114" s="167">
        <f>'03'!R114</f>
        <v>0</v>
      </c>
      <c r="AB114" s="167">
        <f>'04'!R114</f>
        <v>0</v>
      </c>
      <c r="AC114" s="167">
        <f>'05'!R114</f>
        <v>0</v>
      </c>
      <c r="AD114" s="167">
        <f>'06'!R114</f>
        <v>0</v>
      </c>
      <c r="AE114" s="167">
        <f>'07'!R114</f>
        <v>0</v>
      </c>
      <c r="AF114" s="167">
        <f>'08'!R114</f>
        <v>0</v>
      </c>
      <c r="AG114" s="167">
        <f>'09'!R114</f>
        <v>0</v>
      </c>
      <c r="AH114" s="167">
        <f>'10'!R114</f>
        <v>0</v>
      </c>
      <c r="AI114" s="167">
        <f>'11'!R114</f>
        <v>0</v>
      </c>
      <c r="AJ114" s="167">
        <f>'12'!R114</f>
        <v>0</v>
      </c>
      <c r="AK114" s="127">
        <f t="shared" si="19"/>
        <v>0</v>
      </c>
      <c r="AL114" s="126">
        <f t="shared" si="20"/>
        <v>0</v>
      </c>
      <c r="AM114" s="2"/>
      <c r="AN114" s="167">
        <f>'01'!S114</f>
        <v>0</v>
      </c>
      <c r="AO114" s="167">
        <f>'02'!S114</f>
        <v>0</v>
      </c>
      <c r="AP114" s="167">
        <f>'03'!S114</f>
        <v>0</v>
      </c>
      <c r="AQ114" s="167">
        <f>'04'!S114</f>
        <v>0</v>
      </c>
      <c r="AR114" s="167">
        <f>'05'!S114</f>
        <v>0</v>
      </c>
      <c r="AS114" s="167">
        <f>'06'!S114</f>
        <v>0</v>
      </c>
      <c r="AT114" s="167">
        <f>'07'!S114</f>
        <v>0</v>
      </c>
      <c r="AU114" s="167">
        <f>'08'!S114</f>
        <v>0</v>
      </c>
      <c r="AV114" s="167">
        <f>'09'!S114</f>
        <v>0</v>
      </c>
      <c r="AW114" s="167">
        <f>'10'!S114</f>
        <v>0</v>
      </c>
      <c r="AX114" s="167">
        <f>'11'!S114</f>
        <v>0</v>
      </c>
      <c r="AY114" s="167">
        <f>'12'!S114</f>
        <v>0</v>
      </c>
      <c r="AZ114" s="127">
        <f t="shared" si="21"/>
        <v>0</v>
      </c>
      <c r="BA114" s="126">
        <f t="shared" si="22"/>
        <v>0</v>
      </c>
      <c r="BB114" s="2"/>
      <c r="BC114" s="167">
        <f>'01'!T114</f>
        <v>0</v>
      </c>
      <c r="BD114" s="167">
        <f>'02'!T114</f>
        <v>0</v>
      </c>
      <c r="BE114" s="167">
        <f>'03'!T114</f>
        <v>0</v>
      </c>
      <c r="BF114" s="167">
        <f>'04'!T114</f>
        <v>0</v>
      </c>
      <c r="BG114" s="167">
        <f>'05'!T114</f>
        <v>0</v>
      </c>
      <c r="BH114" s="167">
        <f>'06'!T114</f>
        <v>0</v>
      </c>
      <c r="BI114" s="167">
        <f>'07'!T114</f>
        <v>0</v>
      </c>
      <c r="BJ114" s="167">
        <f>'08'!T114</f>
        <v>0</v>
      </c>
      <c r="BK114" s="167">
        <f>'09'!T114</f>
        <v>0</v>
      </c>
      <c r="BL114" s="167">
        <f>'10'!T114</f>
        <v>0</v>
      </c>
      <c r="BM114" s="167">
        <f>'11'!T114</f>
        <v>0</v>
      </c>
      <c r="BN114" s="167">
        <f>'12'!T114</f>
        <v>0</v>
      </c>
      <c r="BO114" s="125">
        <f t="shared" si="23"/>
        <v>0</v>
      </c>
      <c r="BP114" s="126">
        <f t="shared" si="24"/>
        <v>0</v>
      </c>
    </row>
    <row r="115" spans="2:68" ht="14.4" x14ac:dyDescent="0.3">
      <c r="B115" s="166" t="str">
        <v>63-SPRUM-07000057</v>
      </c>
      <c r="C115" s="160" t="str">
        <v>Independent</v>
      </c>
      <c r="D115" s="160" t="str">
        <v>RUM</v>
      </c>
      <c r="E115" s="160" t="str">
        <v>Matusalem</v>
      </c>
      <c r="F115" s="160" t="str">
        <v>MAT</v>
      </c>
      <c r="G115" s="160" t="str">
        <v>Matusalem Insolito Rum</v>
      </c>
      <c r="H115" s="160" t="str">
        <v>700ml</v>
      </c>
      <c r="I115" s="160">
        <v>3</v>
      </c>
      <c r="J115" s="167">
        <f>'01'!N115</f>
        <v>0</v>
      </c>
      <c r="K115" s="167">
        <f>'02'!N115</f>
        <v>0</v>
      </c>
      <c r="L115" s="167">
        <f>'03'!N115</f>
        <v>0</v>
      </c>
      <c r="M115" s="167">
        <f>'04'!N115</f>
        <v>0</v>
      </c>
      <c r="N115" s="167">
        <f>'05'!N115</f>
        <v>0</v>
      </c>
      <c r="O115" s="167">
        <f>'06'!N115</f>
        <v>0</v>
      </c>
      <c r="P115" s="167">
        <f>'07'!N115</f>
        <v>0</v>
      </c>
      <c r="Q115" s="167">
        <f>'08'!N115</f>
        <v>0</v>
      </c>
      <c r="R115" s="167">
        <f>'09'!N115</f>
        <v>0</v>
      </c>
      <c r="S115" s="167">
        <f>'10'!N115</f>
        <v>0</v>
      </c>
      <c r="T115" s="167">
        <f>'11'!N115</f>
        <v>0</v>
      </c>
      <c r="U115" s="167">
        <f>'12'!N115</f>
        <v>0</v>
      </c>
      <c r="V115" s="168">
        <f t="shared" si="17"/>
        <v>0</v>
      </c>
      <c r="W115" s="169">
        <f t="shared" si="18"/>
        <v>0</v>
      </c>
      <c r="X115" s="2"/>
      <c r="Y115" s="167">
        <f>'01'!R115</f>
        <v>0</v>
      </c>
      <c r="Z115" s="167">
        <f>'02'!R115</f>
        <v>0</v>
      </c>
      <c r="AA115" s="167">
        <f>'03'!R115</f>
        <v>0</v>
      </c>
      <c r="AB115" s="167">
        <f>'04'!R115</f>
        <v>0</v>
      </c>
      <c r="AC115" s="167">
        <f>'05'!R115</f>
        <v>0</v>
      </c>
      <c r="AD115" s="167">
        <f>'06'!R115</f>
        <v>0</v>
      </c>
      <c r="AE115" s="167">
        <f>'07'!R115</f>
        <v>0</v>
      </c>
      <c r="AF115" s="167">
        <f>'08'!R115</f>
        <v>0</v>
      </c>
      <c r="AG115" s="167">
        <f>'09'!R115</f>
        <v>0</v>
      </c>
      <c r="AH115" s="167">
        <f>'10'!R115</f>
        <v>0</v>
      </c>
      <c r="AI115" s="167">
        <f>'11'!R115</f>
        <v>0</v>
      </c>
      <c r="AJ115" s="167">
        <f>'12'!R115</f>
        <v>0</v>
      </c>
      <c r="AK115" s="127">
        <f t="shared" si="19"/>
        <v>0</v>
      </c>
      <c r="AL115" s="126">
        <f t="shared" si="20"/>
        <v>0</v>
      </c>
      <c r="AM115" s="2"/>
      <c r="AN115" s="167">
        <f>'01'!S115</f>
        <v>0</v>
      </c>
      <c r="AO115" s="167">
        <f>'02'!S115</f>
        <v>0</v>
      </c>
      <c r="AP115" s="167">
        <f>'03'!S115</f>
        <v>0</v>
      </c>
      <c r="AQ115" s="167">
        <f>'04'!S115</f>
        <v>0</v>
      </c>
      <c r="AR115" s="167">
        <f>'05'!S115</f>
        <v>0</v>
      </c>
      <c r="AS115" s="167">
        <f>'06'!S115</f>
        <v>0</v>
      </c>
      <c r="AT115" s="167">
        <f>'07'!S115</f>
        <v>0</v>
      </c>
      <c r="AU115" s="167">
        <f>'08'!S115</f>
        <v>0</v>
      </c>
      <c r="AV115" s="167">
        <f>'09'!S115</f>
        <v>0</v>
      </c>
      <c r="AW115" s="167">
        <f>'10'!S115</f>
        <v>0</v>
      </c>
      <c r="AX115" s="167">
        <f>'11'!S115</f>
        <v>0</v>
      </c>
      <c r="AY115" s="167">
        <f>'12'!S115</f>
        <v>0</v>
      </c>
      <c r="AZ115" s="127">
        <f t="shared" si="21"/>
        <v>0</v>
      </c>
      <c r="BA115" s="126">
        <f t="shared" si="22"/>
        <v>0</v>
      </c>
      <c r="BB115" s="2"/>
      <c r="BC115" s="167">
        <f>'01'!T115</f>
        <v>0</v>
      </c>
      <c r="BD115" s="167">
        <f>'02'!T115</f>
        <v>0</v>
      </c>
      <c r="BE115" s="167">
        <f>'03'!T115</f>
        <v>0</v>
      </c>
      <c r="BF115" s="167">
        <f>'04'!T115</f>
        <v>0</v>
      </c>
      <c r="BG115" s="167">
        <f>'05'!T115</f>
        <v>0</v>
      </c>
      <c r="BH115" s="167">
        <f>'06'!T115</f>
        <v>0</v>
      </c>
      <c r="BI115" s="167">
        <f>'07'!T115</f>
        <v>0</v>
      </c>
      <c r="BJ115" s="167">
        <f>'08'!T115</f>
        <v>0</v>
      </c>
      <c r="BK115" s="167">
        <f>'09'!T115</f>
        <v>0</v>
      </c>
      <c r="BL115" s="167">
        <f>'10'!T115</f>
        <v>0</v>
      </c>
      <c r="BM115" s="167">
        <f>'11'!T115</f>
        <v>0</v>
      </c>
      <c r="BN115" s="167">
        <f>'12'!T115</f>
        <v>0</v>
      </c>
      <c r="BO115" s="125">
        <f t="shared" si="23"/>
        <v>0</v>
      </c>
      <c r="BP115" s="126">
        <f t="shared" si="24"/>
        <v>0</v>
      </c>
    </row>
    <row r="116" spans="2:68" ht="14.4" x14ac:dyDescent="0.3">
      <c r="B116" s="166" t="str">
        <v>24-SPBRA-03758190</v>
      </c>
      <c r="C116" s="160" t="str">
        <v>RC</v>
      </c>
      <c r="D116" s="160" t="str">
        <v>Brandy and Cognac</v>
      </c>
      <c r="E116" s="160" t="str">
        <v>Remy</v>
      </c>
      <c r="F116" s="160" t="str">
        <v>RMM</v>
      </c>
      <c r="G116" s="160" t="str">
        <v>Remy Martin VSOP 375ml</v>
      </c>
      <c r="H116" s="160" t="str">
        <v>375ml</v>
      </c>
      <c r="I116" s="160">
        <v>12</v>
      </c>
      <c r="J116" s="167">
        <f>'01'!N116</f>
        <v>0</v>
      </c>
      <c r="K116" s="167">
        <f>'02'!N116</f>
        <v>0</v>
      </c>
      <c r="L116" s="167">
        <f>'03'!N116</f>
        <v>0</v>
      </c>
      <c r="M116" s="167">
        <f>'04'!N116</f>
        <v>0</v>
      </c>
      <c r="N116" s="167">
        <f>'05'!N116</f>
        <v>0</v>
      </c>
      <c r="O116" s="167">
        <f>'06'!N116</f>
        <v>0</v>
      </c>
      <c r="P116" s="167">
        <f>'07'!N116</f>
        <v>0</v>
      </c>
      <c r="Q116" s="167">
        <f>'08'!N116</f>
        <v>0</v>
      </c>
      <c r="R116" s="167">
        <f>'09'!N116</f>
        <v>0</v>
      </c>
      <c r="S116" s="167">
        <f>'10'!N116</f>
        <v>0</v>
      </c>
      <c r="T116" s="167">
        <f>'11'!N116</f>
        <v>0</v>
      </c>
      <c r="U116" s="167">
        <f>'12'!N116</f>
        <v>0</v>
      </c>
      <c r="V116" s="168">
        <f t="shared" si="17"/>
        <v>0</v>
      </c>
      <c r="W116" s="169">
        <f t="shared" si="18"/>
        <v>0</v>
      </c>
      <c r="X116" s="2"/>
      <c r="Y116" s="167">
        <f>'01'!R116</f>
        <v>0</v>
      </c>
      <c r="Z116" s="167">
        <f>'02'!R116</f>
        <v>0</v>
      </c>
      <c r="AA116" s="167">
        <f>'03'!R116</f>
        <v>0</v>
      </c>
      <c r="AB116" s="167">
        <f>'04'!R116</f>
        <v>0</v>
      </c>
      <c r="AC116" s="167">
        <f>'05'!R116</f>
        <v>0</v>
      </c>
      <c r="AD116" s="167">
        <f>'06'!R116</f>
        <v>0</v>
      </c>
      <c r="AE116" s="167">
        <f>'07'!R116</f>
        <v>0</v>
      </c>
      <c r="AF116" s="167">
        <f>'08'!R116</f>
        <v>0</v>
      </c>
      <c r="AG116" s="167">
        <f>'09'!R116</f>
        <v>0</v>
      </c>
      <c r="AH116" s="167">
        <f>'10'!R116</f>
        <v>0</v>
      </c>
      <c r="AI116" s="167">
        <f>'11'!R116</f>
        <v>0</v>
      </c>
      <c r="AJ116" s="167">
        <f>'12'!R116</f>
        <v>0</v>
      </c>
      <c r="AK116" s="127">
        <f t="shared" si="19"/>
        <v>0</v>
      </c>
      <c r="AL116" s="126">
        <f t="shared" si="20"/>
        <v>0</v>
      </c>
      <c r="AM116" s="2"/>
      <c r="AN116" s="167">
        <f>'01'!S116</f>
        <v>0</v>
      </c>
      <c r="AO116" s="167">
        <f>'02'!S116</f>
        <v>0</v>
      </c>
      <c r="AP116" s="167">
        <f>'03'!S116</f>
        <v>0</v>
      </c>
      <c r="AQ116" s="167">
        <f>'04'!S116</f>
        <v>0</v>
      </c>
      <c r="AR116" s="167">
        <f>'05'!S116</f>
        <v>0</v>
      </c>
      <c r="AS116" s="167">
        <f>'06'!S116</f>
        <v>0</v>
      </c>
      <c r="AT116" s="167">
        <f>'07'!S116</f>
        <v>0</v>
      </c>
      <c r="AU116" s="167">
        <f>'08'!S116</f>
        <v>0</v>
      </c>
      <c r="AV116" s="167">
        <f>'09'!S116</f>
        <v>0</v>
      </c>
      <c r="AW116" s="167">
        <f>'10'!S116</f>
        <v>0</v>
      </c>
      <c r="AX116" s="167">
        <f>'11'!S116</f>
        <v>0</v>
      </c>
      <c r="AY116" s="167">
        <f>'12'!S116</f>
        <v>0</v>
      </c>
      <c r="AZ116" s="127">
        <f t="shared" si="21"/>
        <v>0</v>
      </c>
      <c r="BA116" s="126">
        <f t="shared" si="22"/>
        <v>0</v>
      </c>
      <c r="BB116" s="2"/>
      <c r="BC116" s="167">
        <f>'01'!T116</f>
        <v>0</v>
      </c>
      <c r="BD116" s="167">
        <f>'02'!T116</f>
        <v>0</v>
      </c>
      <c r="BE116" s="167">
        <f>'03'!T116</f>
        <v>0</v>
      </c>
      <c r="BF116" s="167">
        <f>'04'!T116</f>
        <v>0</v>
      </c>
      <c r="BG116" s="167">
        <f>'05'!T116</f>
        <v>0</v>
      </c>
      <c r="BH116" s="167">
        <f>'06'!T116</f>
        <v>0</v>
      </c>
      <c r="BI116" s="167">
        <f>'07'!T116</f>
        <v>0</v>
      </c>
      <c r="BJ116" s="167">
        <f>'08'!T116</f>
        <v>0</v>
      </c>
      <c r="BK116" s="167">
        <f>'09'!T116</f>
        <v>0</v>
      </c>
      <c r="BL116" s="167">
        <f>'10'!T116</f>
        <v>0</v>
      </c>
      <c r="BM116" s="167">
        <f>'11'!T116</f>
        <v>0</v>
      </c>
      <c r="BN116" s="167">
        <f>'12'!T116</f>
        <v>0</v>
      </c>
      <c r="BO116" s="125">
        <f t="shared" si="23"/>
        <v>0</v>
      </c>
      <c r="BP116" s="126">
        <f t="shared" si="24"/>
        <v>0</v>
      </c>
    </row>
    <row r="117" spans="2:68" ht="14.4" x14ac:dyDescent="0.3">
      <c r="B117" s="166" t="str">
        <v>24-SPBRA-07000427</v>
      </c>
      <c r="C117" s="160" t="str">
        <v>RC</v>
      </c>
      <c r="D117" s="160" t="str">
        <v>Brandy and Cognac</v>
      </c>
      <c r="E117" s="160" t="str">
        <v>Remy</v>
      </c>
      <c r="F117" s="160" t="str">
        <v>RMM</v>
      </c>
      <c r="G117" s="160" t="str">
        <v>Remy Martin VSOP 700ml</v>
      </c>
      <c r="H117" s="160" t="str">
        <v>700ml</v>
      </c>
      <c r="I117" s="160">
        <v>12</v>
      </c>
      <c r="J117" s="167">
        <f>'01'!N117</f>
        <v>0</v>
      </c>
      <c r="K117" s="167">
        <f>'02'!N117</f>
        <v>0</v>
      </c>
      <c r="L117" s="167">
        <f>'03'!N117</f>
        <v>0</v>
      </c>
      <c r="M117" s="167">
        <f>'04'!N117</f>
        <v>0</v>
      </c>
      <c r="N117" s="167">
        <f>'05'!N117</f>
        <v>0</v>
      </c>
      <c r="O117" s="167">
        <f>'06'!N117</f>
        <v>0</v>
      </c>
      <c r="P117" s="167">
        <f>'07'!N117</f>
        <v>0</v>
      </c>
      <c r="Q117" s="167">
        <f>'08'!N117</f>
        <v>0</v>
      </c>
      <c r="R117" s="167">
        <f>'09'!N117</f>
        <v>0</v>
      </c>
      <c r="S117" s="167">
        <f>'10'!N117</f>
        <v>0</v>
      </c>
      <c r="T117" s="167">
        <f>'11'!N117</f>
        <v>0</v>
      </c>
      <c r="U117" s="167">
        <f>'12'!N117</f>
        <v>0</v>
      </c>
      <c r="V117" s="168">
        <f t="shared" si="17"/>
        <v>0</v>
      </c>
      <c r="W117" s="169">
        <f t="shared" si="18"/>
        <v>0</v>
      </c>
      <c r="X117" s="2"/>
      <c r="Y117" s="167">
        <f>'01'!R117</f>
        <v>0</v>
      </c>
      <c r="Z117" s="167">
        <f>'02'!R117</f>
        <v>0</v>
      </c>
      <c r="AA117" s="167">
        <f>'03'!R117</f>
        <v>0</v>
      </c>
      <c r="AB117" s="167">
        <f>'04'!R117</f>
        <v>0</v>
      </c>
      <c r="AC117" s="167">
        <f>'05'!R117</f>
        <v>0</v>
      </c>
      <c r="AD117" s="167">
        <f>'06'!R117</f>
        <v>0</v>
      </c>
      <c r="AE117" s="167">
        <f>'07'!R117</f>
        <v>0</v>
      </c>
      <c r="AF117" s="167">
        <f>'08'!R117</f>
        <v>0</v>
      </c>
      <c r="AG117" s="167">
        <f>'09'!R117</f>
        <v>0</v>
      </c>
      <c r="AH117" s="167">
        <f>'10'!R117</f>
        <v>0</v>
      </c>
      <c r="AI117" s="167">
        <f>'11'!R117</f>
        <v>0</v>
      </c>
      <c r="AJ117" s="167">
        <f>'12'!R117</f>
        <v>0</v>
      </c>
      <c r="AK117" s="127">
        <f t="shared" si="19"/>
        <v>0</v>
      </c>
      <c r="AL117" s="126">
        <f t="shared" si="20"/>
        <v>0</v>
      </c>
      <c r="AM117" s="2"/>
      <c r="AN117" s="167">
        <f>'01'!S117</f>
        <v>0</v>
      </c>
      <c r="AO117" s="167">
        <f>'02'!S117</f>
        <v>0</v>
      </c>
      <c r="AP117" s="167">
        <f>'03'!S117</f>
        <v>0</v>
      </c>
      <c r="AQ117" s="167">
        <f>'04'!S117</f>
        <v>0</v>
      </c>
      <c r="AR117" s="167">
        <f>'05'!S117</f>
        <v>0</v>
      </c>
      <c r="AS117" s="167">
        <f>'06'!S117</f>
        <v>0</v>
      </c>
      <c r="AT117" s="167">
        <f>'07'!S117</f>
        <v>0</v>
      </c>
      <c r="AU117" s="167">
        <f>'08'!S117</f>
        <v>0</v>
      </c>
      <c r="AV117" s="167">
        <f>'09'!S117</f>
        <v>0</v>
      </c>
      <c r="AW117" s="167">
        <f>'10'!S117</f>
        <v>0</v>
      </c>
      <c r="AX117" s="167">
        <f>'11'!S117</f>
        <v>0</v>
      </c>
      <c r="AY117" s="167">
        <f>'12'!S117</f>
        <v>0</v>
      </c>
      <c r="AZ117" s="127">
        <f t="shared" si="21"/>
        <v>0</v>
      </c>
      <c r="BA117" s="126">
        <f t="shared" si="22"/>
        <v>0</v>
      </c>
      <c r="BB117" s="2"/>
      <c r="BC117" s="167">
        <f>'01'!T117</f>
        <v>0</v>
      </c>
      <c r="BD117" s="167">
        <f>'02'!T117</f>
        <v>0</v>
      </c>
      <c r="BE117" s="167">
        <f>'03'!T117</f>
        <v>0</v>
      </c>
      <c r="BF117" s="167">
        <f>'04'!T117</f>
        <v>0</v>
      </c>
      <c r="BG117" s="167">
        <f>'05'!T117</f>
        <v>0</v>
      </c>
      <c r="BH117" s="167">
        <f>'06'!T117</f>
        <v>0</v>
      </c>
      <c r="BI117" s="167">
        <f>'07'!T117</f>
        <v>0</v>
      </c>
      <c r="BJ117" s="167">
        <f>'08'!T117</f>
        <v>0</v>
      </c>
      <c r="BK117" s="167">
        <f>'09'!T117</f>
        <v>0</v>
      </c>
      <c r="BL117" s="167">
        <f>'10'!T117</f>
        <v>0</v>
      </c>
      <c r="BM117" s="167">
        <f>'11'!T117</f>
        <v>0</v>
      </c>
      <c r="BN117" s="167">
        <f>'12'!T117</f>
        <v>0</v>
      </c>
      <c r="BO117" s="125">
        <f t="shared" si="23"/>
        <v>0</v>
      </c>
      <c r="BP117" s="126">
        <f t="shared" si="24"/>
        <v>0</v>
      </c>
    </row>
    <row r="118" spans="2:68" ht="14.4" x14ac:dyDescent="0.3">
      <c r="B118" s="166" t="str">
        <v>24-SPBRA-07004581</v>
      </c>
      <c r="C118" s="160" t="str">
        <v>RC</v>
      </c>
      <c r="D118" s="160" t="str">
        <v>Brandy and Cognac</v>
      </c>
      <c r="E118" s="160" t="str">
        <v>Remy</v>
      </c>
      <c r="F118" s="160" t="str">
        <v>RMM</v>
      </c>
      <c r="G118" s="160" t="str">
        <v>Remy Martin XO 700ml</v>
      </c>
      <c r="H118" s="160" t="str">
        <v>700ml</v>
      </c>
      <c r="I118" s="160">
        <v>12</v>
      </c>
      <c r="J118" s="167">
        <f>'01'!N118</f>
        <v>0</v>
      </c>
      <c r="K118" s="167">
        <f>'02'!N118</f>
        <v>0</v>
      </c>
      <c r="L118" s="167">
        <f>'03'!N118</f>
        <v>0</v>
      </c>
      <c r="M118" s="167">
        <f>'04'!N118</f>
        <v>0</v>
      </c>
      <c r="N118" s="167">
        <f>'05'!N118</f>
        <v>0</v>
      </c>
      <c r="O118" s="167">
        <f>'06'!N118</f>
        <v>0</v>
      </c>
      <c r="P118" s="167">
        <f>'07'!N118</f>
        <v>0</v>
      </c>
      <c r="Q118" s="167">
        <f>'08'!N118</f>
        <v>0</v>
      </c>
      <c r="R118" s="167">
        <f>'09'!N118</f>
        <v>0</v>
      </c>
      <c r="S118" s="167">
        <f>'10'!N118</f>
        <v>0</v>
      </c>
      <c r="T118" s="167">
        <f>'11'!N118</f>
        <v>0</v>
      </c>
      <c r="U118" s="167">
        <f>'12'!N118</f>
        <v>0</v>
      </c>
      <c r="V118" s="168">
        <f t="shared" si="17"/>
        <v>0</v>
      </c>
      <c r="W118" s="169">
        <f t="shared" si="18"/>
        <v>0</v>
      </c>
      <c r="X118" s="2"/>
      <c r="Y118" s="167">
        <f>'01'!R118</f>
        <v>0</v>
      </c>
      <c r="Z118" s="167">
        <f>'02'!R118</f>
        <v>0</v>
      </c>
      <c r="AA118" s="167">
        <f>'03'!R118</f>
        <v>0</v>
      </c>
      <c r="AB118" s="167">
        <f>'04'!R118</f>
        <v>0</v>
      </c>
      <c r="AC118" s="167">
        <f>'05'!R118</f>
        <v>0</v>
      </c>
      <c r="AD118" s="167">
        <f>'06'!R118</f>
        <v>0</v>
      </c>
      <c r="AE118" s="167">
        <f>'07'!R118</f>
        <v>0</v>
      </c>
      <c r="AF118" s="167">
        <f>'08'!R118</f>
        <v>0</v>
      </c>
      <c r="AG118" s="167">
        <f>'09'!R118</f>
        <v>0</v>
      </c>
      <c r="AH118" s="167">
        <f>'10'!R118</f>
        <v>0</v>
      </c>
      <c r="AI118" s="167">
        <f>'11'!R118</f>
        <v>0</v>
      </c>
      <c r="AJ118" s="167">
        <f>'12'!R118</f>
        <v>0</v>
      </c>
      <c r="AK118" s="127">
        <f t="shared" si="19"/>
        <v>0</v>
      </c>
      <c r="AL118" s="126">
        <f t="shared" si="20"/>
        <v>0</v>
      </c>
      <c r="AM118" s="2"/>
      <c r="AN118" s="167">
        <f>'01'!S118</f>
        <v>0</v>
      </c>
      <c r="AO118" s="167">
        <f>'02'!S118</f>
        <v>0</v>
      </c>
      <c r="AP118" s="167">
        <f>'03'!S118</f>
        <v>0</v>
      </c>
      <c r="AQ118" s="167">
        <f>'04'!S118</f>
        <v>0</v>
      </c>
      <c r="AR118" s="167">
        <f>'05'!S118</f>
        <v>0</v>
      </c>
      <c r="AS118" s="167">
        <f>'06'!S118</f>
        <v>0</v>
      </c>
      <c r="AT118" s="167">
        <f>'07'!S118</f>
        <v>0</v>
      </c>
      <c r="AU118" s="167">
        <f>'08'!S118</f>
        <v>0</v>
      </c>
      <c r="AV118" s="167">
        <f>'09'!S118</f>
        <v>0</v>
      </c>
      <c r="AW118" s="167">
        <f>'10'!S118</f>
        <v>0</v>
      </c>
      <c r="AX118" s="167">
        <f>'11'!S118</f>
        <v>0</v>
      </c>
      <c r="AY118" s="167">
        <f>'12'!S118</f>
        <v>0</v>
      </c>
      <c r="AZ118" s="127">
        <f t="shared" si="21"/>
        <v>0</v>
      </c>
      <c r="BA118" s="126">
        <f t="shared" si="22"/>
        <v>0</v>
      </c>
      <c r="BB118" s="2"/>
      <c r="BC118" s="167">
        <f>'01'!T118</f>
        <v>0</v>
      </c>
      <c r="BD118" s="167">
        <f>'02'!T118</f>
        <v>0</v>
      </c>
      <c r="BE118" s="167">
        <f>'03'!T118</f>
        <v>0</v>
      </c>
      <c r="BF118" s="167">
        <f>'04'!T118</f>
        <v>0</v>
      </c>
      <c r="BG118" s="167">
        <f>'05'!T118</f>
        <v>0</v>
      </c>
      <c r="BH118" s="167">
        <f>'06'!T118</f>
        <v>0</v>
      </c>
      <c r="BI118" s="167">
        <f>'07'!T118</f>
        <v>0</v>
      </c>
      <c r="BJ118" s="167">
        <f>'08'!T118</f>
        <v>0</v>
      </c>
      <c r="BK118" s="167">
        <f>'09'!T118</f>
        <v>0</v>
      </c>
      <c r="BL118" s="167">
        <f>'10'!T118</f>
        <v>0</v>
      </c>
      <c r="BM118" s="167">
        <f>'11'!T118</f>
        <v>0</v>
      </c>
      <c r="BN118" s="167">
        <f>'12'!T118</f>
        <v>0</v>
      </c>
      <c r="BO118" s="125">
        <f t="shared" si="23"/>
        <v>0</v>
      </c>
      <c r="BP118" s="126">
        <f t="shared" si="24"/>
        <v>0</v>
      </c>
    </row>
    <row r="119" spans="2:68" ht="14.4" x14ac:dyDescent="0.3">
      <c r="B119" s="166" t="str">
        <v>24-SPBRA-07002463</v>
      </c>
      <c r="C119" s="160" t="str">
        <v>RC</v>
      </c>
      <c r="D119" s="160" t="str">
        <v>Brandy and Cognac</v>
      </c>
      <c r="E119" s="160" t="str">
        <v>Remy</v>
      </c>
      <c r="F119" s="160" t="str">
        <v>RMM</v>
      </c>
      <c r="G119" s="160" t="str">
        <v>Remy Martin XO Night 700ml</v>
      </c>
      <c r="H119" s="160" t="str">
        <v>700ml</v>
      </c>
      <c r="I119" s="160">
        <v>12</v>
      </c>
      <c r="J119" s="167">
        <f>'01'!N119</f>
        <v>0</v>
      </c>
      <c r="K119" s="167">
        <f>'02'!N119</f>
        <v>0</v>
      </c>
      <c r="L119" s="167">
        <f>'03'!N119</f>
        <v>0</v>
      </c>
      <c r="M119" s="167">
        <f>'04'!N119</f>
        <v>0</v>
      </c>
      <c r="N119" s="167">
        <f>'05'!N119</f>
        <v>0</v>
      </c>
      <c r="O119" s="167">
        <f>'06'!N119</f>
        <v>0</v>
      </c>
      <c r="P119" s="167">
        <f>'07'!N119</f>
        <v>0</v>
      </c>
      <c r="Q119" s="167">
        <f>'08'!N119</f>
        <v>0</v>
      </c>
      <c r="R119" s="167">
        <f>'09'!N119</f>
        <v>0</v>
      </c>
      <c r="S119" s="167">
        <f>'10'!N119</f>
        <v>0</v>
      </c>
      <c r="T119" s="167">
        <f>'11'!N119</f>
        <v>0</v>
      </c>
      <c r="U119" s="167">
        <f>'12'!N119</f>
        <v>0</v>
      </c>
      <c r="V119" s="168">
        <f t="shared" si="17"/>
        <v>0</v>
      </c>
      <c r="W119" s="169">
        <f t="shared" si="18"/>
        <v>0</v>
      </c>
      <c r="X119" s="2"/>
      <c r="Y119" s="167">
        <f>'01'!R119</f>
        <v>0</v>
      </c>
      <c r="Z119" s="167">
        <f>'02'!R119</f>
        <v>0</v>
      </c>
      <c r="AA119" s="167">
        <f>'03'!R119</f>
        <v>0</v>
      </c>
      <c r="AB119" s="167">
        <f>'04'!R119</f>
        <v>0</v>
      </c>
      <c r="AC119" s="167">
        <f>'05'!R119</f>
        <v>0</v>
      </c>
      <c r="AD119" s="167">
        <f>'06'!R119</f>
        <v>0</v>
      </c>
      <c r="AE119" s="167">
        <f>'07'!R119</f>
        <v>0</v>
      </c>
      <c r="AF119" s="167">
        <f>'08'!R119</f>
        <v>0</v>
      </c>
      <c r="AG119" s="167">
        <f>'09'!R119</f>
        <v>0</v>
      </c>
      <c r="AH119" s="167">
        <f>'10'!R119</f>
        <v>0</v>
      </c>
      <c r="AI119" s="167">
        <f>'11'!R119</f>
        <v>0</v>
      </c>
      <c r="AJ119" s="167">
        <f>'12'!R119</f>
        <v>0</v>
      </c>
      <c r="AK119" s="127">
        <f t="shared" si="19"/>
        <v>0</v>
      </c>
      <c r="AL119" s="126">
        <f t="shared" si="20"/>
        <v>0</v>
      </c>
      <c r="AM119" s="2"/>
      <c r="AN119" s="167">
        <f>'01'!S119</f>
        <v>0</v>
      </c>
      <c r="AO119" s="167">
        <f>'02'!S119</f>
        <v>0</v>
      </c>
      <c r="AP119" s="167">
        <f>'03'!S119</f>
        <v>0</v>
      </c>
      <c r="AQ119" s="167">
        <f>'04'!S119</f>
        <v>0</v>
      </c>
      <c r="AR119" s="167">
        <f>'05'!S119</f>
        <v>0</v>
      </c>
      <c r="AS119" s="167">
        <f>'06'!S119</f>
        <v>0</v>
      </c>
      <c r="AT119" s="167">
        <f>'07'!S119</f>
        <v>0</v>
      </c>
      <c r="AU119" s="167">
        <f>'08'!S119</f>
        <v>0</v>
      </c>
      <c r="AV119" s="167">
        <f>'09'!S119</f>
        <v>0</v>
      </c>
      <c r="AW119" s="167">
        <f>'10'!S119</f>
        <v>0</v>
      </c>
      <c r="AX119" s="167">
        <f>'11'!S119</f>
        <v>0</v>
      </c>
      <c r="AY119" s="167">
        <f>'12'!S119</f>
        <v>0</v>
      </c>
      <c r="AZ119" s="127">
        <f t="shared" si="21"/>
        <v>0</v>
      </c>
      <c r="BA119" s="126">
        <f t="shared" si="22"/>
        <v>0</v>
      </c>
      <c r="BB119" s="2"/>
      <c r="BC119" s="167">
        <f>'01'!T119</f>
        <v>0</v>
      </c>
      <c r="BD119" s="167">
        <f>'02'!T119</f>
        <v>0</v>
      </c>
      <c r="BE119" s="167">
        <f>'03'!T119</f>
        <v>0</v>
      </c>
      <c r="BF119" s="167">
        <f>'04'!T119</f>
        <v>0</v>
      </c>
      <c r="BG119" s="167">
        <f>'05'!T119</f>
        <v>0</v>
      </c>
      <c r="BH119" s="167">
        <f>'06'!T119</f>
        <v>0</v>
      </c>
      <c r="BI119" s="167">
        <f>'07'!T119</f>
        <v>0</v>
      </c>
      <c r="BJ119" s="167">
        <f>'08'!T119</f>
        <v>0</v>
      </c>
      <c r="BK119" s="167">
        <f>'09'!T119</f>
        <v>0</v>
      </c>
      <c r="BL119" s="167">
        <f>'10'!T119</f>
        <v>0</v>
      </c>
      <c r="BM119" s="167">
        <f>'11'!T119</f>
        <v>0</v>
      </c>
      <c r="BN119" s="167">
        <f>'12'!T119</f>
        <v>0</v>
      </c>
      <c r="BO119" s="125">
        <f t="shared" si="23"/>
        <v>0</v>
      </c>
      <c r="BP119" s="126">
        <f t="shared" si="24"/>
        <v>0</v>
      </c>
    </row>
    <row r="120" spans="2:68" ht="14.4" x14ac:dyDescent="0.3">
      <c r="B120" s="166" t="str">
        <v>24-SPBRA-07005366</v>
      </c>
      <c r="C120" s="160" t="str">
        <v>RC</v>
      </c>
      <c r="D120" s="160" t="str">
        <v>Brandy and Cognac</v>
      </c>
      <c r="E120" s="160" t="str">
        <v>Remy</v>
      </c>
      <c r="F120" s="160" t="str">
        <v>RMM</v>
      </c>
      <c r="G120" s="160" t="str">
        <v>Remy Martin 1738</v>
      </c>
      <c r="H120" s="160" t="str">
        <v>700ml</v>
      </c>
      <c r="I120" s="160">
        <v>12</v>
      </c>
      <c r="J120" s="167">
        <f>'01'!N120</f>
        <v>0</v>
      </c>
      <c r="K120" s="167">
        <f>'02'!N120</f>
        <v>0</v>
      </c>
      <c r="L120" s="167">
        <f>'03'!N120</f>
        <v>0</v>
      </c>
      <c r="M120" s="167">
        <f>'04'!N120</f>
        <v>0</v>
      </c>
      <c r="N120" s="167">
        <f>'05'!N120</f>
        <v>0</v>
      </c>
      <c r="O120" s="167">
        <f>'06'!N120</f>
        <v>0</v>
      </c>
      <c r="P120" s="167">
        <f>'07'!N120</f>
        <v>0</v>
      </c>
      <c r="Q120" s="167">
        <f>'08'!N120</f>
        <v>0</v>
      </c>
      <c r="R120" s="167">
        <f>'09'!N120</f>
        <v>0</v>
      </c>
      <c r="S120" s="167">
        <f>'10'!N120</f>
        <v>0</v>
      </c>
      <c r="T120" s="167">
        <f>'11'!N120</f>
        <v>0</v>
      </c>
      <c r="U120" s="167">
        <f>'12'!N120</f>
        <v>0</v>
      </c>
      <c r="V120" s="168">
        <f t="shared" si="17"/>
        <v>0</v>
      </c>
      <c r="W120" s="169">
        <f t="shared" si="18"/>
        <v>0</v>
      </c>
      <c r="X120" s="2"/>
      <c r="Y120" s="167">
        <f>'01'!R120</f>
        <v>0</v>
      </c>
      <c r="Z120" s="167">
        <f>'02'!R120</f>
        <v>0</v>
      </c>
      <c r="AA120" s="167">
        <f>'03'!R120</f>
        <v>0</v>
      </c>
      <c r="AB120" s="167">
        <f>'04'!R120</f>
        <v>0</v>
      </c>
      <c r="AC120" s="167">
        <f>'05'!R120</f>
        <v>0</v>
      </c>
      <c r="AD120" s="167">
        <f>'06'!R120</f>
        <v>0</v>
      </c>
      <c r="AE120" s="167">
        <f>'07'!R120</f>
        <v>0</v>
      </c>
      <c r="AF120" s="167">
        <f>'08'!R120</f>
        <v>0</v>
      </c>
      <c r="AG120" s="167">
        <f>'09'!R120</f>
        <v>0</v>
      </c>
      <c r="AH120" s="167">
        <f>'10'!R120</f>
        <v>0</v>
      </c>
      <c r="AI120" s="167">
        <f>'11'!R120</f>
        <v>0</v>
      </c>
      <c r="AJ120" s="167">
        <f>'12'!R120</f>
        <v>0</v>
      </c>
      <c r="AK120" s="127">
        <f t="shared" si="19"/>
        <v>0</v>
      </c>
      <c r="AL120" s="126">
        <f t="shared" si="20"/>
        <v>0</v>
      </c>
      <c r="AM120" s="2"/>
      <c r="AN120" s="167">
        <f>'01'!S120</f>
        <v>0</v>
      </c>
      <c r="AO120" s="167">
        <f>'02'!S120</f>
        <v>0</v>
      </c>
      <c r="AP120" s="167">
        <f>'03'!S120</f>
        <v>0</v>
      </c>
      <c r="AQ120" s="167">
        <f>'04'!S120</f>
        <v>0</v>
      </c>
      <c r="AR120" s="167">
        <f>'05'!S120</f>
        <v>0</v>
      </c>
      <c r="AS120" s="167">
        <f>'06'!S120</f>
        <v>0</v>
      </c>
      <c r="AT120" s="167">
        <f>'07'!S120</f>
        <v>0</v>
      </c>
      <c r="AU120" s="167">
        <f>'08'!S120</f>
        <v>0</v>
      </c>
      <c r="AV120" s="167">
        <f>'09'!S120</f>
        <v>0</v>
      </c>
      <c r="AW120" s="167">
        <f>'10'!S120</f>
        <v>0</v>
      </c>
      <c r="AX120" s="167">
        <f>'11'!S120</f>
        <v>0</v>
      </c>
      <c r="AY120" s="167">
        <f>'12'!S120</f>
        <v>0</v>
      </c>
      <c r="AZ120" s="127">
        <f t="shared" si="21"/>
        <v>0</v>
      </c>
      <c r="BA120" s="126">
        <f t="shared" si="22"/>
        <v>0</v>
      </c>
      <c r="BB120" s="2"/>
      <c r="BC120" s="167">
        <f>'01'!T120</f>
        <v>0</v>
      </c>
      <c r="BD120" s="167">
        <f>'02'!T120</f>
        <v>0</v>
      </c>
      <c r="BE120" s="167">
        <f>'03'!T120</f>
        <v>0</v>
      </c>
      <c r="BF120" s="167">
        <f>'04'!T120</f>
        <v>0</v>
      </c>
      <c r="BG120" s="167">
        <f>'05'!T120</f>
        <v>0</v>
      </c>
      <c r="BH120" s="167">
        <f>'06'!T120</f>
        <v>0</v>
      </c>
      <c r="BI120" s="167">
        <f>'07'!T120</f>
        <v>0</v>
      </c>
      <c r="BJ120" s="167">
        <f>'08'!T120</f>
        <v>0</v>
      </c>
      <c r="BK120" s="167">
        <f>'09'!T120</f>
        <v>0</v>
      </c>
      <c r="BL120" s="167">
        <f>'10'!T120</f>
        <v>0</v>
      </c>
      <c r="BM120" s="167">
        <f>'11'!T120</f>
        <v>0</v>
      </c>
      <c r="BN120" s="167">
        <f>'12'!T120</f>
        <v>0</v>
      </c>
      <c r="BO120" s="125">
        <f t="shared" si="23"/>
        <v>0</v>
      </c>
      <c r="BP120" s="126">
        <f t="shared" si="24"/>
        <v>0</v>
      </c>
    </row>
    <row r="121" spans="2:68" ht="14.4" x14ac:dyDescent="0.3">
      <c r="B121" s="166" t="str">
        <v>27-SPBRA-07007452</v>
      </c>
      <c r="C121" s="160" t="str">
        <v>RC</v>
      </c>
      <c r="D121" s="160" t="str">
        <v>Brandy and Cognac</v>
      </c>
      <c r="E121" s="160" t="str">
        <v>LOUIS XIII</v>
      </c>
      <c r="F121" s="160" t="str">
        <v>RMM</v>
      </c>
      <c r="G121" s="160" t="str">
        <v>Remy Martin Louis XIII 700ml</v>
      </c>
      <c r="H121" s="160" t="str">
        <v>700ml</v>
      </c>
      <c r="I121" s="160">
        <v>3</v>
      </c>
      <c r="J121" s="167">
        <f>'01'!N121</f>
        <v>0</v>
      </c>
      <c r="K121" s="167">
        <f>'02'!N121</f>
        <v>0</v>
      </c>
      <c r="L121" s="167">
        <f>'03'!N121</f>
        <v>0</v>
      </c>
      <c r="M121" s="167">
        <f>'04'!N121</f>
        <v>0</v>
      </c>
      <c r="N121" s="167">
        <f>'05'!N121</f>
        <v>0</v>
      </c>
      <c r="O121" s="167">
        <f>'06'!N121</f>
        <v>0</v>
      </c>
      <c r="P121" s="167">
        <f>'07'!N121</f>
        <v>0</v>
      </c>
      <c r="Q121" s="167">
        <f>'08'!N121</f>
        <v>0</v>
      </c>
      <c r="R121" s="167">
        <f>'09'!N121</f>
        <v>0</v>
      </c>
      <c r="S121" s="167">
        <f>'10'!N121</f>
        <v>0</v>
      </c>
      <c r="T121" s="167">
        <f>'11'!N121</f>
        <v>0</v>
      </c>
      <c r="U121" s="167">
        <f>'12'!N121</f>
        <v>0</v>
      </c>
      <c r="V121" s="168">
        <f t="shared" si="17"/>
        <v>0</v>
      </c>
      <c r="W121" s="169">
        <f t="shared" si="18"/>
        <v>0</v>
      </c>
      <c r="X121" s="2"/>
      <c r="Y121" s="167">
        <f>'01'!R121</f>
        <v>0</v>
      </c>
      <c r="Z121" s="167">
        <f>'02'!R121</f>
        <v>0</v>
      </c>
      <c r="AA121" s="167">
        <f>'03'!R121</f>
        <v>0</v>
      </c>
      <c r="AB121" s="167">
        <f>'04'!R121</f>
        <v>0</v>
      </c>
      <c r="AC121" s="167">
        <f>'05'!R121</f>
        <v>0</v>
      </c>
      <c r="AD121" s="167">
        <f>'06'!R121</f>
        <v>0</v>
      </c>
      <c r="AE121" s="167">
        <f>'07'!R121</f>
        <v>0</v>
      </c>
      <c r="AF121" s="167">
        <f>'08'!R121</f>
        <v>0</v>
      </c>
      <c r="AG121" s="167">
        <f>'09'!R121</f>
        <v>0</v>
      </c>
      <c r="AH121" s="167">
        <f>'10'!R121</f>
        <v>0</v>
      </c>
      <c r="AI121" s="167">
        <f>'11'!R121</f>
        <v>0</v>
      </c>
      <c r="AJ121" s="167">
        <f>'12'!R121</f>
        <v>0</v>
      </c>
      <c r="AK121" s="127">
        <f t="shared" si="19"/>
        <v>0</v>
      </c>
      <c r="AL121" s="126">
        <f t="shared" si="20"/>
        <v>0</v>
      </c>
      <c r="AM121" s="2"/>
      <c r="AN121" s="167">
        <f>'01'!S121</f>
        <v>0</v>
      </c>
      <c r="AO121" s="167">
        <f>'02'!S121</f>
        <v>0</v>
      </c>
      <c r="AP121" s="167">
        <f>'03'!S121</f>
        <v>0</v>
      </c>
      <c r="AQ121" s="167">
        <f>'04'!S121</f>
        <v>0</v>
      </c>
      <c r="AR121" s="167">
        <f>'05'!S121</f>
        <v>0</v>
      </c>
      <c r="AS121" s="167">
        <f>'06'!S121</f>
        <v>0</v>
      </c>
      <c r="AT121" s="167">
        <f>'07'!S121</f>
        <v>0</v>
      </c>
      <c r="AU121" s="167">
        <f>'08'!S121</f>
        <v>0</v>
      </c>
      <c r="AV121" s="167">
        <f>'09'!S121</f>
        <v>0</v>
      </c>
      <c r="AW121" s="167">
        <f>'10'!S121</f>
        <v>0</v>
      </c>
      <c r="AX121" s="167">
        <f>'11'!S121</f>
        <v>0</v>
      </c>
      <c r="AY121" s="167">
        <f>'12'!S121</f>
        <v>0</v>
      </c>
      <c r="AZ121" s="127">
        <f t="shared" si="21"/>
        <v>0</v>
      </c>
      <c r="BA121" s="126">
        <f t="shared" si="22"/>
        <v>0</v>
      </c>
      <c r="BB121" s="2"/>
      <c r="BC121" s="167">
        <f>'01'!T121</f>
        <v>0</v>
      </c>
      <c r="BD121" s="167">
        <f>'02'!T121</f>
        <v>0</v>
      </c>
      <c r="BE121" s="167">
        <f>'03'!T121</f>
        <v>0</v>
      </c>
      <c r="BF121" s="167">
        <f>'04'!T121</f>
        <v>0</v>
      </c>
      <c r="BG121" s="167">
        <f>'05'!T121</f>
        <v>0</v>
      </c>
      <c r="BH121" s="167">
        <f>'06'!T121</f>
        <v>0</v>
      </c>
      <c r="BI121" s="167">
        <f>'07'!T121</f>
        <v>0</v>
      </c>
      <c r="BJ121" s="167">
        <f>'08'!T121</f>
        <v>0</v>
      </c>
      <c r="BK121" s="167">
        <f>'09'!T121</f>
        <v>0</v>
      </c>
      <c r="BL121" s="167">
        <f>'10'!T121</f>
        <v>0</v>
      </c>
      <c r="BM121" s="167">
        <f>'11'!T121</f>
        <v>0</v>
      </c>
      <c r="BN121" s="167">
        <f>'12'!T121</f>
        <v>0</v>
      </c>
      <c r="BO121" s="125">
        <f t="shared" si="23"/>
        <v>0</v>
      </c>
      <c r="BP121" s="126">
        <f t="shared" si="24"/>
        <v>0</v>
      </c>
    </row>
    <row r="122" spans="2:68" ht="14.4" x14ac:dyDescent="0.3">
      <c r="B122" s="166" t="str">
        <v>27-SPBRA-15008565</v>
      </c>
      <c r="C122" s="160" t="str">
        <v>RC</v>
      </c>
      <c r="D122" s="160" t="str">
        <v>Brandy and Cognac</v>
      </c>
      <c r="E122" s="160" t="str">
        <v>LOUIS XIII</v>
      </c>
      <c r="F122" s="160" t="str">
        <v>RMM</v>
      </c>
      <c r="G122" s="160" t="str">
        <v>Louis XIII Magnum 1.5L</v>
      </c>
      <c r="H122" s="160" t="str">
        <v>1500ml</v>
      </c>
      <c r="I122" s="160">
        <v>1</v>
      </c>
      <c r="J122" s="167">
        <f>'01'!N122</f>
        <v>0</v>
      </c>
      <c r="K122" s="167">
        <f>'02'!N122</f>
        <v>0</v>
      </c>
      <c r="L122" s="167">
        <f>'03'!N122</f>
        <v>0</v>
      </c>
      <c r="M122" s="167">
        <f>'04'!N122</f>
        <v>0</v>
      </c>
      <c r="N122" s="167">
        <f>'05'!N122</f>
        <v>0</v>
      </c>
      <c r="O122" s="167">
        <f>'06'!N122</f>
        <v>0</v>
      </c>
      <c r="P122" s="167">
        <f>'07'!N122</f>
        <v>0</v>
      </c>
      <c r="Q122" s="167">
        <f>'08'!N122</f>
        <v>0</v>
      </c>
      <c r="R122" s="167">
        <f>'09'!N122</f>
        <v>0</v>
      </c>
      <c r="S122" s="167">
        <f>'10'!N122</f>
        <v>0</v>
      </c>
      <c r="T122" s="167">
        <f>'11'!N122</f>
        <v>0</v>
      </c>
      <c r="U122" s="167">
        <f>'12'!N122</f>
        <v>0</v>
      </c>
      <c r="V122" s="168">
        <f t="shared" si="17"/>
        <v>0</v>
      </c>
      <c r="W122" s="169">
        <f t="shared" si="18"/>
        <v>0</v>
      </c>
      <c r="X122" s="2"/>
      <c r="Y122" s="167">
        <f>'01'!R122</f>
        <v>0</v>
      </c>
      <c r="Z122" s="167">
        <f>'02'!R122</f>
        <v>0</v>
      </c>
      <c r="AA122" s="167">
        <f>'03'!R122</f>
        <v>0</v>
      </c>
      <c r="AB122" s="167">
        <f>'04'!R122</f>
        <v>0</v>
      </c>
      <c r="AC122" s="167">
        <f>'05'!R122</f>
        <v>0</v>
      </c>
      <c r="AD122" s="167">
        <f>'06'!R122</f>
        <v>0</v>
      </c>
      <c r="AE122" s="167">
        <f>'07'!R122</f>
        <v>0</v>
      </c>
      <c r="AF122" s="167">
        <f>'08'!R122</f>
        <v>0</v>
      </c>
      <c r="AG122" s="167">
        <f>'09'!R122</f>
        <v>0</v>
      </c>
      <c r="AH122" s="167">
        <f>'10'!R122</f>
        <v>0</v>
      </c>
      <c r="AI122" s="167">
        <f>'11'!R122</f>
        <v>0</v>
      </c>
      <c r="AJ122" s="167">
        <f>'12'!R122</f>
        <v>0</v>
      </c>
      <c r="AK122" s="127">
        <f t="shared" si="19"/>
        <v>0</v>
      </c>
      <c r="AL122" s="126">
        <f t="shared" si="20"/>
        <v>0</v>
      </c>
      <c r="AM122" s="2"/>
      <c r="AN122" s="167">
        <f>'01'!S122</f>
        <v>0</v>
      </c>
      <c r="AO122" s="167">
        <f>'02'!S122</f>
        <v>0</v>
      </c>
      <c r="AP122" s="167">
        <f>'03'!S122</f>
        <v>0</v>
      </c>
      <c r="AQ122" s="167">
        <f>'04'!S122</f>
        <v>0</v>
      </c>
      <c r="AR122" s="167">
        <f>'05'!S122</f>
        <v>0</v>
      </c>
      <c r="AS122" s="167">
        <f>'06'!S122</f>
        <v>0</v>
      </c>
      <c r="AT122" s="167">
        <f>'07'!S122</f>
        <v>0</v>
      </c>
      <c r="AU122" s="167">
        <f>'08'!S122</f>
        <v>0</v>
      </c>
      <c r="AV122" s="167">
        <f>'09'!S122</f>
        <v>0</v>
      </c>
      <c r="AW122" s="167">
        <f>'10'!S122</f>
        <v>0</v>
      </c>
      <c r="AX122" s="167">
        <f>'11'!S122</f>
        <v>0</v>
      </c>
      <c r="AY122" s="167">
        <f>'12'!S122</f>
        <v>0</v>
      </c>
      <c r="AZ122" s="127">
        <f t="shared" si="21"/>
        <v>0</v>
      </c>
      <c r="BA122" s="126">
        <f t="shared" si="22"/>
        <v>0</v>
      </c>
      <c r="BB122" s="2"/>
      <c r="BC122" s="167">
        <f>'01'!T122</f>
        <v>0</v>
      </c>
      <c r="BD122" s="167">
        <f>'02'!T122</f>
        <v>0</v>
      </c>
      <c r="BE122" s="167">
        <f>'03'!T122</f>
        <v>0</v>
      </c>
      <c r="BF122" s="167">
        <f>'04'!T122</f>
        <v>0</v>
      </c>
      <c r="BG122" s="167">
        <f>'05'!T122</f>
        <v>0</v>
      </c>
      <c r="BH122" s="167">
        <f>'06'!T122</f>
        <v>0</v>
      </c>
      <c r="BI122" s="167">
        <f>'07'!T122</f>
        <v>0</v>
      </c>
      <c r="BJ122" s="167">
        <f>'08'!T122</f>
        <v>0</v>
      </c>
      <c r="BK122" s="167">
        <f>'09'!T122</f>
        <v>0</v>
      </c>
      <c r="BL122" s="167">
        <f>'10'!T122</f>
        <v>0</v>
      </c>
      <c r="BM122" s="167">
        <f>'11'!T122</f>
        <v>0</v>
      </c>
      <c r="BN122" s="167">
        <f>'12'!T122</f>
        <v>0</v>
      </c>
      <c r="BO122" s="125">
        <f t="shared" si="23"/>
        <v>0</v>
      </c>
      <c r="BP122" s="126">
        <f t="shared" si="24"/>
        <v>0</v>
      </c>
    </row>
    <row r="123" spans="2:68" ht="14.4" x14ac:dyDescent="0.3">
      <c r="B123" s="166" t="str">
        <v>27-SPBRA-30008169</v>
      </c>
      <c r="C123" s="160" t="str">
        <v>RC</v>
      </c>
      <c r="D123" s="160" t="str">
        <v>Brandy and Cognac</v>
      </c>
      <c r="E123" s="160" t="str">
        <v>LOUIS XIII</v>
      </c>
      <c r="F123" s="160" t="str">
        <v>RMM</v>
      </c>
      <c r="G123" s="160" t="str">
        <v>Louis XIII Decanter Jeroboam 3L</v>
      </c>
      <c r="H123" s="160" t="str">
        <v>3000ml</v>
      </c>
      <c r="I123" s="160">
        <v>1</v>
      </c>
      <c r="J123" s="167">
        <f>'01'!N123</f>
        <v>0</v>
      </c>
      <c r="K123" s="167">
        <f>'02'!N123</f>
        <v>0</v>
      </c>
      <c r="L123" s="167">
        <f>'03'!N123</f>
        <v>0</v>
      </c>
      <c r="M123" s="167">
        <f>'04'!N123</f>
        <v>0</v>
      </c>
      <c r="N123" s="167">
        <f>'05'!N123</f>
        <v>0</v>
      </c>
      <c r="O123" s="167">
        <f>'06'!N123</f>
        <v>0</v>
      </c>
      <c r="P123" s="167">
        <f>'07'!N123</f>
        <v>0</v>
      </c>
      <c r="Q123" s="167">
        <f>'08'!N123</f>
        <v>0</v>
      </c>
      <c r="R123" s="167">
        <f>'09'!N123</f>
        <v>0</v>
      </c>
      <c r="S123" s="167">
        <f>'10'!N123</f>
        <v>0</v>
      </c>
      <c r="T123" s="167">
        <f>'11'!N123</f>
        <v>0</v>
      </c>
      <c r="U123" s="167">
        <f>'12'!N123</f>
        <v>0</v>
      </c>
      <c r="V123" s="168">
        <f t="shared" si="17"/>
        <v>0</v>
      </c>
      <c r="W123" s="169">
        <f t="shared" si="18"/>
        <v>0</v>
      </c>
      <c r="X123" s="2"/>
      <c r="Y123" s="167">
        <f>'01'!R123</f>
        <v>0</v>
      </c>
      <c r="Z123" s="167">
        <f>'02'!R123</f>
        <v>0</v>
      </c>
      <c r="AA123" s="167">
        <f>'03'!R123</f>
        <v>0</v>
      </c>
      <c r="AB123" s="167">
        <f>'04'!R123</f>
        <v>0</v>
      </c>
      <c r="AC123" s="167">
        <f>'05'!R123</f>
        <v>0</v>
      </c>
      <c r="AD123" s="167">
        <f>'06'!R123</f>
        <v>0</v>
      </c>
      <c r="AE123" s="167">
        <f>'07'!R123</f>
        <v>0</v>
      </c>
      <c r="AF123" s="167">
        <f>'08'!R123</f>
        <v>0</v>
      </c>
      <c r="AG123" s="167">
        <f>'09'!R123</f>
        <v>0</v>
      </c>
      <c r="AH123" s="167">
        <f>'10'!R123</f>
        <v>0</v>
      </c>
      <c r="AI123" s="167">
        <f>'11'!R123</f>
        <v>0</v>
      </c>
      <c r="AJ123" s="167">
        <f>'12'!R123</f>
        <v>0</v>
      </c>
      <c r="AK123" s="127">
        <f t="shared" si="19"/>
        <v>0</v>
      </c>
      <c r="AL123" s="126">
        <f t="shared" si="20"/>
        <v>0</v>
      </c>
      <c r="AM123" s="2"/>
      <c r="AN123" s="167">
        <f>'01'!S123</f>
        <v>0</v>
      </c>
      <c r="AO123" s="167">
        <f>'02'!S123</f>
        <v>0</v>
      </c>
      <c r="AP123" s="167">
        <f>'03'!S123</f>
        <v>0</v>
      </c>
      <c r="AQ123" s="167">
        <f>'04'!S123</f>
        <v>0</v>
      </c>
      <c r="AR123" s="167">
        <f>'05'!S123</f>
        <v>0</v>
      </c>
      <c r="AS123" s="167">
        <f>'06'!S123</f>
        <v>0</v>
      </c>
      <c r="AT123" s="167">
        <f>'07'!S123</f>
        <v>0</v>
      </c>
      <c r="AU123" s="167">
        <f>'08'!S123</f>
        <v>0</v>
      </c>
      <c r="AV123" s="167">
        <f>'09'!S123</f>
        <v>0</v>
      </c>
      <c r="AW123" s="167">
        <f>'10'!S123</f>
        <v>0</v>
      </c>
      <c r="AX123" s="167">
        <f>'11'!S123</f>
        <v>0</v>
      </c>
      <c r="AY123" s="167">
        <f>'12'!S123</f>
        <v>0</v>
      </c>
      <c r="AZ123" s="127">
        <f t="shared" si="21"/>
        <v>0</v>
      </c>
      <c r="BA123" s="126">
        <f t="shared" si="22"/>
        <v>0</v>
      </c>
      <c r="BB123" s="2"/>
      <c r="BC123" s="167">
        <f>'01'!T123</f>
        <v>0</v>
      </c>
      <c r="BD123" s="167">
        <f>'02'!T123</f>
        <v>0</v>
      </c>
      <c r="BE123" s="167">
        <f>'03'!T123</f>
        <v>0</v>
      </c>
      <c r="BF123" s="167">
        <f>'04'!T123</f>
        <v>0</v>
      </c>
      <c r="BG123" s="167">
        <f>'05'!T123</f>
        <v>0</v>
      </c>
      <c r="BH123" s="167">
        <f>'06'!T123</f>
        <v>0</v>
      </c>
      <c r="BI123" s="167">
        <f>'07'!T123</f>
        <v>0</v>
      </c>
      <c r="BJ123" s="167">
        <f>'08'!T123</f>
        <v>0</v>
      </c>
      <c r="BK123" s="167">
        <f>'09'!T123</f>
        <v>0</v>
      </c>
      <c r="BL123" s="167">
        <f>'10'!T123</f>
        <v>0</v>
      </c>
      <c r="BM123" s="167">
        <f>'11'!T123</f>
        <v>0</v>
      </c>
      <c r="BN123" s="167">
        <f>'12'!T123</f>
        <v>0</v>
      </c>
      <c r="BO123" s="125">
        <f t="shared" si="23"/>
        <v>0</v>
      </c>
      <c r="BP123" s="126">
        <f t="shared" si="24"/>
        <v>0</v>
      </c>
    </row>
    <row r="124" spans="2:68" ht="14.4" x14ac:dyDescent="0.3">
      <c r="B124" s="166" t="str">
        <v>27-SPBRA-60000155</v>
      </c>
      <c r="C124" s="160" t="str">
        <v>RC</v>
      </c>
      <c r="D124" s="160" t="str">
        <v>Brandy and Cognac</v>
      </c>
      <c r="E124" s="160" t="str">
        <v>LOUIS XIII</v>
      </c>
      <c r="F124" s="160" t="str">
        <v>RMM</v>
      </c>
      <c r="G124" s="160" t="str">
        <v>Louis XIII Mathusalem 6L</v>
      </c>
      <c r="H124" s="160" t="str">
        <v>6000ml</v>
      </c>
      <c r="I124" s="160">
        <v>1</v>
      </c>
      <c r="J124" s="167">
        <f>'01'!N124</f>
        <v>0</v>
      </c>
      <c r="K124" s="167">
        <f>'02'!N124</f>
        <v>0</v>
      </c>
      <c r="L124" s="167">
        <f>'03'!N124</f>
        <v>0</v>
      </c>
      <c r="M124" s="167">
        <f>'04'!N124</f>
        <v>0</v>
      </c>
      <c r="N124" s="167">
        <f>'05'!N124</f>
        <v>0</v>
      </c>
      <c r="O124" s="167">
        <f>'06'!N124</f>
        <v>0</v>
      </c>
      <c r="P124" s="167">
        <f>'07'!N124</f>
        <v>0</v>
      </c>
      <c r="Q124" s="167">
        <f>'08'!N124</f>
        <v>0</v>
      </c>
      <c r="R124" s="167">
        <f>'09'!N124</f>
        <v>0</v>
      </c>
      <c r="S124" s="167">
        <f>'10'!N124</f>
        <v>0</v>
      </c>
      <c r="T124" s="167">
        <f>'11'!N124</f>
        <v>0</v>
      </c>
      <c r="U124" s="167">
        <f>'12'!N124</f>
        <v>0</v>
      </c>
      <c r="V124" s="168">
        <f t="shared" si="17"/>
        <v>0</v>
      </c>
      <c r="W124" s="169">
        <f t="shared" si="18"/>
        <v>0</v>
      </c>
      <c r="X124" s="2"/>
      <c r="Y124" s="167">
        <f>'01'!R124</f>
        <v>0</v>
      </c>
      <c r="Z124" s="167">
        <f>'02'!R124</f>
        <v>0</v>
      </c>
      <c r="AA124" s="167">
        <f>'03'!R124</f>
        <v>0</v>
      </c>
      <c r="AB124" s="167">
        <f>'04'!R124</f>
        <v>0</v>
      </c>
      <c r="AC124" s="167">
        <f>'05'!R124</f>
        <v>0</v>
      </c>
      <c r="AD124" s="167">
        <f>'06'!R124</f>
        <v>0</v>
      </c>
      <c r="AE124" s="167">
        <f>'07'!R124</f>
        <v>0</v>
      </c>
      <c r="AF124" s="167">
        <f>'08'!R124</f>
        <v>0</v>
      </c>
      <c r="AG124" s="167">
        <f>'09'!R124</f>
        <v>0</v>
      </c>
      <c r="AH124" s="167">
        <f>'10'!R124</f>
        <v>0</v>
      </c>
      <c r="AI124" s="167">
        <f>'11'!R124</f>
        <v>0</v>
      </c>
      <c r="AJ124" s="167">
        <f>'12'!R124</f>
        <v>0</v>
      </c>
      <c r="AK124" s="127">
        <f t="shared" si="19"/>
        <v>0</v>
      </c>
      <c r="AL124" s="126">
        <f t="shared" si="20"/>
        <v>0</v>
      </c>
      <c r="AM124" s="2"/>
      <c r="AN124" s="167">
        <f>'01'!S124</f>
        <v>0</v>
      </c>
      <c r="AO124" s="167">
        <f>'02'!S124</f>
        <v>0</v>
      </c>
      <c r="AP124" s="167">
        <f>'03'!S124</f>
        <v>0</v>
      </c>
      <c r="AQ124" s="167">
        <f>'04'!S124</f>
        <v>0</v>
      </c>
      <c r="AR124" s="167">
        <f>'05'!S124</f>
        <v>0</v>
      </c>
      <c r="AS124" s="167">
        <f>'06'!S124</f>
        <v>0</v>
      </c>
      <c r="AT124" s="167">
        <f>'07'!S124</f>
        <v>0</v>
      </c>
      <c r="AU124" s="167">
        <f>'08'!S124</f>
        <v>0</v>
      </c>
      <c r="AV124" s="167">
        <f>'09'!S124</f>
        <v>0</v>
      </c>
      <c r="AW124" s="167">
        <f>'10'!S124</f>
        <v>0</v>
      </c>
      <c r="AX124" s="167">
        <f>'11'!S124</f>
        <v>0</v>
      </c>
      <c r="AY124" s="167">
        <f>'12'!S124</f>
        <v>0</v>
      </c>
      <c r="AZ124" s="127">
        <f t="shared" si="21"/>
        <v>0</v>
      </c>
      <c r="BA124" s="126">
        <f t="shared" si="22"/>
        <v>0</v>
      </c>
      <c r="BB124" s="2"/>
      <c r="BC124" s="167">
        <f>'01'!T124</f>
        <v>0</v>
      </c>
      <c r="BD124" s="167">
        <f>'02'!T124</f>
        <v>0</v>
      </c>
      <c r="BE124" s="167">
        <f>'03'!T124</f>
        <v>0</v>
      </c>
      <c r="BF124" s="167">
        <f>'04'!T124</f>
        <v>0</v>
      </c>
      <c r="BG124" s="167">
        <f>'05'!T124</f>
        <v>0</v>
      </c>
      <c r="BH124" s="167">
        <f>'06'!T124</f>
        <v>0</v>
      </c>
      <c r="BI124" s="167">
        <f>'07'!T124</f>
        <v>0</v>
      </c>
      <c r="BJ124" s="167">
        <f>'08'!T124</f>
        <v>0</v>
      </c>
      <c r="BK124" s="167">
        <f>'09'!T124</f>
        <v>0</v>
      </c>
      <c r="BL124" s="167">
        <f>'10'!T124</f>
        <v>0</v>
      </c>
      <c r="BM124" s="167">
        <f>'11'!T124</f>
        <v>0</v>
      </c>
      <c r="BN124" s="167">
        <f>'12'!T124</f>
        <v>0</v>
      </c>
      <c r="BO124" s="125">
        <f t="shared" si="23"/>
        <v>0</v>
      </c>
      <c r="BP124" s="126">
        <f t="shared" si="24"/>
        <v>0</v>
      </c>
    </row>
    <row r="125" spans="2:68" ht="14.4" x14ac:dyDescent="0.3">
      <c r="B125" s="166" t="str">
        <v>26-SPBRA-07002153</v>
      </c>
      <c r="C125" s="160" t="str">
        <v>RC</v>
      </c>
      <c r="D125" s="160" t="str">
        <v>Brandy and Cognac</v>
      </c>
      <c r="E125" s="160" t="str">
        <v>St Remy</v>
      </c>
      <c r="F125" s="160" t="str">
        <v>RMM</v>
      </c>
      <c r="G125" s="160" t="str">
        <v>St Remy VSOP</v>
      </c>
      <c r="H125" s="160" t="str">
        <v>700ml</v>
      </c>
      <c r="I125" s="160">
        <v>12</v>
      </c>
      <c r="J125" s="167">
        <f>'01'!N125</f>
        <v>0</v>
      </c>
      <c r="K125" s="167">
        <f>'02'!N125</f>
        <v>0</v>
      </c>
      <c r="L125" s="167">
        <f>'03'!N125</f>
        <v>0</v>
      </c>
      <c r="M125" s="167">
        <f>'04'!N125</f>
        <v>0</v>
      </c>
      <c r="N125" s="167">
        <f>'05'!N125</f>
        <v>0</v>
      </c>
      <c r="O125" s="167">
        <f>'06'!N125</f>
        <v>0</v>
      </c>
      <c r="P125" s="167">
        <f>'07'!N125</f>
        <v>0</v>
      </c>
      <c r="Q125" s="167">
        <f>'08'!N125</f>
        <v>0</v>
      </c>
      <c r="R125" s="167">
        <f>'09'!N125</f>
        <v>0</v>
      </c>
      <c r="S125" s="167">
        <f>'10'!N125</f>
        <v>0</v>
      </c>
      <c r="T125" s="167">
        <f>'11'!N125</f>
        <v>0</v>
      </c>
      <c r="U125" s="167">
        <f>'12'!N125</f>
        <v>0</v>
      </c>
      <c r="V125" s="168">
        <f t="shared" si="17"/>
        <v>0</v>
      </c>
      <c r="W125" s="169">
        <f t="shared" si="18"/>
        <v>0</v>
      </c>
      <c r="X125" s="2"/>
      <c r="Y125" s="167">
        <f>'01'!R125</f>
        <v>0</v>
      </c>
      <c r="Z125" s="167">
        <f>'02'!R125</f>
        <v>0</v>
      </c>
      <c r="AA125" s="167">
        <f>'03'!R125</f>
        <v>0</v>
      </c>
      <c r="AB125" s="167">
        <f>'04'!R125</f>
        <v>0</v>
      </c>
      <c r="AC125" s="167">
        <f>'05'!R125</f>
        <v>0</v>
      </c>
      <c r="AD125" s="167">
        <f>'06'!R125</f>
        <v>0</v>
      </c>
      <c r="AE125" s="167">
        <f>'07'!R125</f>
        <v>0</v>
      </c>
      <c r="AF125" s="167">
        <f>'08'!R125</f>
        <v>0</v>
      </c>
      <c r="AG125" s="167">
        <f>'09'!R125</f>
        <v>0</v>
      </c>
      <c r="AH125" s="167">
        <f>'10'!R125</f>
        <v>0</v>
      </c>
      <c r="AI125" s="167">
        <f>'11'!R125</f>
        <v>0</v>
      </c>
      <c r="AJ125" s="167">
        <f>'12'!R125</f>
        <v>0</v>
      </c>
      <c r="AK125" s="127">
        <f t="shared" si="19"/>
        <v>0</v>
      </c>
      <c r="AL125" s="126">
        <f t="shared" si="20"/>
        <v>0</v>
      </c>
      <c r="AM125" s="2"/>
      <c r="AN125" s="167">
        <f>'01'!S125</f>
        <v>0</v>
      </c>
      <c r="AO125" s="167">
        <f>'02'!S125</f>
        <v>0</v>
      </c>
      <c r="AP125" s="167">
        <f>'03'!S125</f>
        <v>0</v>
      </c>
      <c r="AQ125" s="167">
        <f>'04'!S125</f>
        <v>0</v>
      </c>
      <c r="AR125" s="167">
        <f>'05'!S125</f>
        <v>0</v>
      </c>
      <c r="AS125" s="167">
        <f>'06'!S125</f>
        <v>0</v>
      </c>
      <c r="AT125" s="167">
        <f>'07'!S125</f>
        <v>0</v>
      </c>
      <c r="AU125" s="167">
        <f>'08'!S125</f>
        <v>0</v>
      </c>
      <c r="AV125" s="167">
        <f>'09'!S125</f>
        <v>0</v>
      </c>
      <c r="AW125" s="167">
        <f>'10'!S125</f>
        <v>0</v>
      </c>
      <c r="AX125" s="167">
        <f>'11'!S125</f>
        <v>0</v>
      </c>
      <c r="AY125" s="167">
        <f>'12'!S125</f>
        <v>0</v>
      </c>
      <c r="AZ125" s="127">
        <f t="shared" si="21"/>
        <v>0</v>
      </c>
      <c r="BA125" s="126">
        <f t="shared" si="22"/>
        <v>0</v>
      </c>
      <c r="BB125" s="2"/>
      <c r="BC125" s="167">
        <f>'01'!T125</f>
        <v>0</v>
      </c>
      <c r="BD125" s="167">
        <f>'02'!T125</f>
        <v>0</v>
      </c>
      <c r="BE125" s="167">
        <f>'03'!T125</f>
        <v>0</v>
      </c>
      <c r="BF125" s="167">
        <f>'04'!T125</f>
        <v>0</v>
      </c>
      <c r="BG125" s="167">
        <f>'05'!T125</f>
        <v>0</v>
      </c>
      <c r="BH125" s="167">
        <f>'06'!T125</f>
        <v>0</v>
      </c>
      <c r="BI125" s="167">
        <f>'07'!T125</f>
        <v>0</v>
      </c>
      <c r="BJ125" s="167">
        <f>'08'!T125</f>
        <v>0</v>
      </c>
      <c r="BK125" s="167">
        <f>'09'!T125</f>
        <v>0</v>
      </c>
      <c r="BL125" s="167">
        <f>'10'!T125</f>
        <v>0</v>
      </c>
      <c r="BM125" s="167">
        <f>'11'!T125</f>
        <v>0</v>
      </c>
      <c r="BN125" s="167">
        <f>'12'!T125</f>
        <v>0</v>
      </c>
      <c r="BO125" s="125">
        <f t="shared" si="23"/>
        <v>0</v>
      </c>
      <c r="BP125" s="126">
        <f t="shared" si="24"/>
        <v>0</v>
      </c>
    </row>
    <row r="126" spans="2:68" ht="14.4" x14ac:dyDescent="0.3">
      <c r="B126" s="166" t="str">
        <v>26-SPBRA-07002603</v>
      </c>
      <c r="C126" s="160" t="str">
        <v>RC</v>
      </c>
      <c r="D126" s="160" t="str">
        <v>Brandy and Cognac</v>
      </c>
      <c r="E126" s="160" t="str">
        <v>St Remy</v>
      </c>
      <c r="F126" s="160" t="str">
        <v>RMM</v>
      </c>
      <c r="G126" s="160" t="str">
        <v>St Remy XO</v>
      </c>
      <c r="H126" s="160" t="str">
        <v>700ml</v>
      </c>
      <c r="I126" s="160">
        <v>12</v>
      </c>
      <c r="J126" s="167">
        <f>'01'!N126</f>
        <v>0</v>
      </c>
      <c r="K126" s="167">
        <f>'02'!N126</f>
        <v>0</v>
      </c>
      <c r="L126" s="167">
        <f>'03'!N126</f>
        <v>0</v>
      </c>
      <c r="M126" s="167">
        <f>'04'!N126</f>
        <v>0</v>
      </c>
      <c r="N126" s="167">
        <f>'05'!N126</f>
        <v>0</v>
      </c>
      <c r="O126" s="167">
        <f>'06'!N126</f>
        <v>0</v>
      </c>
      <c r="P126" s="167">
        <f>'07'!N126</f>
        <v>0</v>
      </c>
      <c r="Q126" s="167">
        <f>'08'!N126</f>
        <v>0</v>
      </c>
      <c r="R126" s="167">
        <f>'09'!N126</f>
        <v>0</v>
      </c>
      <c r="S126" s="167">
        <f>'10'!N126</f>
        <v>0</v>
      </c>
      <c r="T126" s="167">
        <f>'11'!N126</f>
        <v>0</v>
      </c>
      <c r="U126" s="167">
        <f>'12'!N126</f>
        <v>0</v>
      </c>
      <c r="V126" s="168">
        <f t="shared" si="17"/>
        <v>0</v>
      </c>
      <c r="W126" s="169">
        <f t="shared" si="18"/>
        <v>0</v>
      </c>
      <c r="X126" s="2"/>
      <c r="Y126" s="167">
        <f>'01'!R126</f>
        <v>0</v>
      </c>
      <c r="Z126" s="167">
        <f>'02'!R126</f>
        <v>0</v>
      </c>
      <c r="AA126" s="167">
        <f>'03'!R126</f>
        <v>0</v>
      </c>
      <c r="AB126" s="167">
        <f>'04'!R126</f>
        <v>0</v>
      </c>
      <c r="AC126" s="167">
        <f>'05'!R126</f>
        <v>0</v>
      </c>
      <c r="AD126" s="167">
        <f>'06'!R126</f>
        <v>0</v>
      </c>
      <c r="AE126" s="167">
        <f>'07'!R126</f>
        <v>0</v>
      </c>
      <c r="AF126" s="167">
        <f>'08'!R126</f>
        <v>0</v>
      </c>
      <c r="AG126" s="167">
        <f>'09'!R126</f>
        <v>0</v>
      </c>
      <c r="AH126" s="167">
        <f>'10'!R126</f>
        <v>0</v>
      </c>
      <c r="AI126" s="167">
        <f>'11'!R126</f>
        <v>0</v>
      </c>
      <c r="AJ126" s="167">
        <f>'12'!R126</f>
        <v>0</v>
      </c>
      <c r="AK126" s="127">
        <f t="shared" si="19"/>
        <v>0</v>
      </c>
      <c r="AL126" s="126">
        <f t="shared" si="20"/>
        <v>0</v>
      </c>
      <c r="AM126" s="2"/>
      <c r="AN126" s="167">
        <f>'01'!S126</f>
        <v>0</v>
      </c>
      <c r="AO126" s="167">
        <f>'02'!S126</f>
        <v>0</v>
      </c>
      <c r="AP126" s="167">
        <f>'03'!S126</f>
        <v>0</v>
      </c>
      <c r="AQ126" s="167">
        <f>'04'!S126</f>
        <v>0</v>
      </c>
      <c r="AR126" s="167">
        <f>'05'!S126</f>
        <v>0</v>
      </c>
      <c r="AS126" s="167">
        <f>'06'!S126</f>
        <v>0</v>
      </c>
      <c r="AT126" s="167">
        <f>'07'!S126</f>
        <v>0</v>
      </c>
      <c r="AU126" s="167">
        <f>'08'!S126</f>
        <v>0</v>
      </c>
      <c r="AV126" s="167">
        <f>'09'!S126</f>
        <v>0</v>
      </c>
      <c r="AW126" s="167">
        <f>'10'!S126</f>
        <v>0</v>
      </c>
      <c r="AX126" s="167">
        <f>'11'!S126</f>
        <v>0</v>
      </c>
      <c r="AY126" s="167">
        <f>'12'!S126</f>
        <v>0</v>
      </c>
      <c r="AZ126" s="127">
        <f t="shared" si="21"/>
        <v>0</v>
      </c>
      <c r="BA126" s="126">
        <f t="shared" si="22"/>
        <v>0</v>
      </c>
      <c r="BB126" s="2"/>
      <c r="BC126" s="167">
        <f>'01'!T126</f>
        <v>0</v>
      </c>
      <c r="BD126" s="167">
        <f>'02'!T126</f>
        <v>0</v>
      </c>
      <c r="BE126" s="167">
        <f>'03'!T126</f>
        <v>0</v>
      </c>
      <c r="BF126" s="167">
        <f>'04'!T126</f>
        <v>0</v>
      </c>
      <c r="BG126" s="167">
        <f>'05'!T126</f>
        <v>0</v>
      </c>
      <c r="BH126" s="167">
        <f>'06'!T126</f>
        <v>0</v>
      </c>
      <c r="BI126" s="167">
        <f>'07'!T126</f>
        <v>0</v>
      </c>
      <c r="BJ126" s="167">
        <f>'08'!T126</f>
        <v>0</v>
      </c>
      <c r="BK126" s="167">
        <f>'09'!T126</f>
        <v>0</v>
      </c>
      <c r="BL126" s="167">
        <f>'10'!T126</f>
        <v>0</v>
      </c>
      <c r="BM126" s="167">
        <f>'11'!T126</f>
        <v>0</v>
      </c>
      <c r="BN126" s="167">
        <f>'12'!T126</f>
        <v>0</v>
      </c>
      <c r="BO126" s="125">
        <f t="shared" si="23"/>
        <v>0</v>
      </c>
      <c r="BP126" s="126">
        <f t="shared" si="24"/>
        <v>0</v>
      </c>
    </row>
    <row r="127" spans="2:68" ht="14.4" x14ac:dyDescent="0.3">
      <c r="B127" s="166" t="str">
        <v>01-SPVOD-07008530</v>
      </c>
      <c r="C127" s="160" t="str">
        <v>Lucas Bols</v>
      </c>
      <c r="D127" s="160" t="str">
        <v>Vodka</v>
      </c>
      <c r="E127" s="160" t="str">
        <v>Bols Vodka</v>
      </c>
      <c r="F127" s="160" t="str">
        <v>BLV</v>
      </c>
      <c r="G127" s="160" t="str">
        <v>Bols Vodka 700ml</v>
      </c>
      <c r="H127" s="160" t="str">
        <v>700ml</v>
      </c>
      <c r="I127" s="160">
        <v>12</v>
      </c>
      <c r="J127" s="167">
        <f>'01'!N127</f>
        <v>0</v>
      </c>
      <c r="K127" s="167">
        <f>'02'!N127</f>
        <v>0</v>
      </c>
      <c r="L127" s="167">
        <f>'03'!N127</f>
        <v>0</v>
      </c>
      <c r="M127" s="167">
        <f>'04'!N127</f>
        <v>0</v>
      </c>
      <c r="N127" s="167">
        <f>'05'!N127</f>
        <v>0</v>
      </c>
      <c r="O127" s="167">
        <f>'06'!N127</f>
        <v>0</v>
      </c>
      <c r="P127" s="167">
        <f>'07'!N127</f>
        <v>0</v>
      </c>
      <c r="Q127" s="167">
        <f>'08'!N127</f>
        <v>0</v>
      </c>
      <c r="R127" s="167">
        <f>'09'!N127</f>
        <v>0</v>
      </c>
      <c r="S127" s="167">
        <f>'10'!N127</f>
        <v>0</v>
      </c>
      <c r="T127" s="167">
        <f>'11'!N127</f>
        <v>0</v>
      </c>
      <c r="U127" s="167">
        <f>'12'!N127</f>
        <v>0</v>
      </c>
      <c r="V127" s="168">
        <f t="shared" si="17"/>
        <v>0</v>
      </c>
      <c r="W127" s="169">
        <f t="shared" si="18"/>
        <v>0</v>
      </c>
      <c r="X127" s="2"/>
      <c r="Y127" s="167">
        <f>'01'!R127</f>
        <v>0</v>
      </c>
      <c r="Z127" s="167">
        <f>'02'!R127</f>
        <v>0</v>
      </c>
      <c r="AA127" s="167">
        <f>'03'!R127</f>
        <v>0</v>
      </c>
      <c r="AB127" s="167">
        <f>'04'!R127</f>
        <v>0</v>
      </c>
      <c r="AC127" s="167">
        <f>'05'!R127</f>
        <v>0</v>
      </c>
      <c r="AD127" s="167">
        <f>'06'!R127</f>
        <v>0</v>
      </c>
      <c r="AE127" s="167">
        <f>'07'!R127</f>
        <v>0</v>
      </c>
      <c r="AF127" s="167">
        <f>'08'!R127</f>
        <v>0</v>
      </c>
      <c r="AG127" s="167">
        <f>'09'!R127</f>
        <v>0</v>
      </c>
      <c r="AH127" s="167">
        <f>'10'!R127</f>
        <v>0</v>
      </c>
      <c r="AI127" s="167">
        <f>'11'!R127</f>
        <v>0</v>
      </c>
      <c r="AJ127" s="167">
        <f>'12'!R127</f>
        <v>0</v>
      </c>
      <c r="AK127" s="127">
        <f t="shared" si="19"/>
        <v>0</v>
      </c>
      <c r="AL127" s="126">
        <f t="shared" si="20"/>
        <v>0</v>
      </c>
      <c r="AM127" s="2"/>
      <c r="AN127" s="167">
        <f>'01'!S127</f>
        <v>0</v>
      </c>
      <c r="AO127" s="167">
        <f>'02'!S127</f>
        <v>0</v>
      </c>
      <c r="AP127" s="167">
        <f>'03'!S127</f>
        <v>0</v>
      </c>
      <c r="AQ127" s="167">
        <f>'04'!S127</f>
        <v>0</v>
      </c>
      <c r="AR127" s="167">
        <f>'05'!S127</f>
        <v>0</v>
      </c>
      <c r="AS127" s="167">
        <f>'06'!S127</f>
        <v>0</v>
      </c>
      <c r="AT127" s="167">
        <f>'07'!S127</f>
        <v>0</v>
      </c>
      <c r="AU127" s="167">
        <f>'08'!S127</f>
        <v>0</v>
      </c>
      <c r="AV127" s="167">
        <f>'09'!S127</f>
        <v>0</v>
      </c>
      <c r="AW127" s="167">
        <f>'10'!S127</f>
        <v>0</v>
      </c>
      <c r="AX127" s="167">
        <f>'11'!S127</f>
        <v>0</v>
      </c>
      <c r="AY127" s="167">
        <f>'12'!S127</f>
        <v>0</v>
      </c>
      <c r="AZ127" s="127">
        <f t="shared" si="21"/>
        <v>0</v>
      </c>
      <c r="BA127" s="126">
        <f t="shared" si="22"/>
        <v>0</v>
      </c>
      <c r="BB127" s="2"/>
      <c r="BC127" s="167">
        <f>'01'!T127</f>
        <v>0</v>
      </c>
      <c r="BD127" s="167">
        <f>'02'!T127</f>
        <v>0</v>
      </c>
      <c r="BE127" s="167">
        <f>'03'!T127</f>
        <v>0</v>
      </c>
      <c r="BF127" s="167">
        <f>'04'!T127</f>
        <v>0</v>
      </c>
      <c r="BG127" s="167">
        <f>'05'!T127</f>
        <v>0</v>
      </c>
      <c r="BH127" s="167">
        <f>'06'!T127</f>
        <v>0</v>
      </c>
      <c r="BI127" s="167">
        <f>'07'!T127</f>
        <v>0</v>
      </c>
      <c r="BJ127" s="167">
        <f>'08'!T127</f>
        <v>0</v>
      </c>
      <c r="BK127" s="167">
        <f>'09'!T127</f>
        <v>0</v>
      </c>
      <c r="BL127" s="167">
        <f>'10'!T127</f>
        <v>0</v>
      </c>
      <c r="BM127" s="167">
        <f>'11'!T127</f>
        <v>0</v>
      </c>
      <c r="BN127" s="167">
        <f>'12'!T127</f>
        <v>0</v>
      </c>
      <c r="BO127" s="125">
        <f t="shared" si="23"/>
        <v>0</v>
      </c>
      <c r="BP127" s="126">
        <f t="shared" si="24"/>
        <v>0</v>
      </c>
    </row>
    <row r="128" spans="2:68" ht="14.4" x14ac:dyDescent="0.3">
      <c r="B128" s="166" t="str">
        <v>01-SPVOD-10008547</v>
      </c>
      <c r="C128" s="160" t="str">
        <v>Lucas Bols</v>
      </c>
      <c r="D128" s="160" t="str">
        <v>Vodka</v>
      </c>
      <c r="E128" s="160" t="str">
        <v>Bols Vodka</v>
      </c>
      <c r="F128" s="160" t="str">
        <v>BLV</v>
      </c>
      <c r="G128" s="160" t="str">
        <v>Bols Vodka 1L</v>
      </c>
      <c r="H128" s="160" t="str">
        <v>1000ml</v>
      </c>
      <c r="I128" s="160">
        <v>6</v>
      </c>
      <c r="J128" s="167">
        <f>'01'!N128</f>
        <v>0</v>
      </c>
      <c r="K128" s="167">
        <f>'02'!N128</f>
        <v>0</v>
      </c>
      <c r="L128" s="167">
        <f>'03'!N128</f>
        <v>0</v>
      </c>
      <c r="M128" s="167">
        <f>'04'!N128</f>
        <v>0</v>
      </c>
      <c r="N128" s="167">
        <f>'05'!N128</f>
        <v>0</v>
      </c>
      <c r="O128" s="167">
        <f>'06'!N128</f>
        <v>0</v>
      </c>
      <c r="P128" s="167">
        <f>'07'!N128</f>
        <v>0</v>
      </c>
      <c r="Q128" s="167">
        <f>'08'!N128</f>
        <v>0</v>
      </c>
      <c r="R128" s="167">
        <f>'09'!N128</f>
        <v>0</v>
      </c>
      <c r="S128" s="167">
        <f>'10'!N128</f>
        <v>0</v>
      </c>
      <c r="T128" s="167">
        <f>'11'!N128</f>
        <v>0</v>
      </c>
      <c r="U128" s="167">
        <f>'12'!N128</f>
        <v>0</v>
      </c>
      <c r="V128" s="168">
        <f t="shared" si="17"/>
        <v>0</v>
      </c>
      <c r="W128" s="169">
        <f t="shared" si="18"/>
        <v>0</v>
      </c>
      <c r="X128" s="2"/>
      <c r="Y128" s="167">
        <f>'01'!R128</f>
        <v>0</v>
      </c>
      <c r="Z128" s="167">
        <f>'02'!R128</f>
        <v>0</v>
      </c>
      <c r="AA128" s="167">
        <f>'03'!R128</f>
        <v>0</v>
      </c>
      <c r="AB128" s="167">
        <f>'04'!R128</f>
        <v>0</v>
      </c>
      <c r="AC128" s="167">
        <f>'05'!R128</f>
        <v>0</v>
      </c>
      <c r="AD128" s="167">
        <f>'06'!R128</f>
        <v>0</v>
      </c>
      <c r="AE128" s="167">
        <f>'07'!R128</f>
        <v>0</v>
      </c>
      <c r="AF128" s="167">
        <f>'08'!R128</f>
        <v>0</v>
      </c>
      <c r="AG128" s="167">
        <f>'09'!R128</f>
        <v>0</v>
      </c>
      <c r="AH128" s="167">
        <f>'10'!R128</f>
        <v>0</v>
      </c>
      <c r="AI128" s="167">
        <f>'11'!R128</f>
        <v>0</v>
      </c>
      <c r="AJ128" s="167">
        <f>'12'!R128</f>
        <v>0</v>
      </c>
      <c r="AK128" s="127">
        <f t="shared" si="19"/>
        <v>0</v>
      </c>
      <c r="AL128" s="126">
        <f t="shared" si="20"/>
        <v>0</v>
      </c>
      <c r="AM128" s="2"/>
      <c r="AN128" s="167">
        <f>'01'!S128</f>
        <v>0</v>
      </c>
      <c r="AO128" s="167">
        <f>'02'!S128</f>
        <v>0</v>
      </c>
      <c r="AP128" s="167">
        <f>'03'!S128</f>
        <v>0</v>
      </c>
      <c r="AQ128" s="167">
        <f>'04'!S128</f>
        <v>0</v>
      </c>
      <c r="AR128" s="167">
        <f>'05'!S128</f>
        <v>0</v>
      </c>
      <c r="AS128" s="167">
        <f>'06'!S128</f>
        <v>0</v>
      </c>
      <c r="AT128" s="167">
        <f>'07'!S128</f>
        <v>0</v>
      </c>
      <c r="AU128" s="167">
        <f>'08'!S128</f>
        <v>0</v>
      </c>
      <c r="AV128" s="167">
        <f>'09'!S128</f>
        <v>0</v>
      </c>
      <c r="AW128" s="167">
        <f>'10'!S128</f>
        <v>0</v>
      </c>
      <c r="AX128" s="167">
        <f>'11'!S128</f>
        <v>0</v>
      </c>
      <c r="AY128" s="167">
        <f>'12'!S128</f>
        <v>0</v>
      </c>
      <c r="AZ128" s="127">
        <f t="shared" si="21"/>
        <v>0</v>
      </c>
      <c r="BA128" s="126">
        <f t="shared" si="22"/>
        <v>0</v>
      </c>
      <c r="BB128" s="2"/>
      <c r="BC128" s="167">
        <f>'01'!T128</f>
        <v>0</v>
      </c>
      <c r="BD128" s="167">
        <f>'02'!T128</f>
        <v>0</v>
      </c>
      <c r="BE128" s="167">
        <f>'03'!T128</f>
        <v>0</v>
      </c>
      <c r="BF128" s="167">
        <f>'04'!T128</f>
        <v>0</v>
      </c>
      <c r="BG128" s="167">
        <f>'05'!T128</f>
        <v>0</v>
      </c>
      <c r="BH128" s="167">
        <f>'06'!T128</f>
        <v>0</v>
      </c>
      <c r="BI128" s="167">
        <f>'07'!T128</f>
        <v>0</v>
      </c>
      <c r="BJ128" s="167">
        <f>'08'!T128</f>
        <v>0</v>
      </c>
      <c r="BK128" s="167">
        <f>'09'!T128</f>
        <v>0</v>
      </c>
      <c r="BL128" s="167">
        <f>'10'!T128</f>
        <v>0</v>
      </c>
      <c r="BM128" s="167">
        <f>'11'!T128</f>
        <v>0</v>
      </c>
      <c r="BN128" s="167">
        <f>'12'!T128</f>
        <v>0</v>
      </c>
      <c r="BO128" s="125">
        <f t="shared" si="23"/>
        <v>0</v>
      </c>
      <c r="BP128" s="126">
        <f t="shared" si="24"/>
        <v>0</v>
      </c>
    </row>
    <row r="129" spans="2:68" ht="14.4" x14ac:dyDescent="0.3">
      <c r="B129" s="166" t="str">
        <v>34-SPVOD-01808261</v>
      </c>
      <c r="C129" s="160" t="str">
        <v>Campari</v>
      </c>
      <c r="D129" s="160" t="str">
        <v>Vodka</v>
      </c>
      <c r="E129" s="160" t="str">
        <v>Skyy</v>
      </c>
      <c r="F129" s="160" t="str">
        <v>SKY</v>
      </c>
      <c r="G129" s="160" t="str">
        <v>Skyy 180ml</v>
      </c>
      <c r="H129" s="160" t="str">
        <v>180ml</v>
      </c>
      <c r="I129" s="160">
        <v>12</v>
      </c>
      <c r="J129" s="167">
        <f>'01'!N129</f>
        <v>0</v>
      </c>
      <c r="K129" s="167">
        <f>'02'!N129</f>
        <v>0</v>
      </c>
      <c r="L129" s="167">
        <f>'03'!N129</f>
        <v>0</v>
      </c>
      <c r="M129" s="167">
        <f>'04'!N129</f>
        <v>0</v>
      </c>
      <c r="N129" s="167">
        <f>'05'!N129</f>
        <v>0</v>
      </c>
      <c r="O129" s="167">
        <f>'06'!N129</f>
        <v>0</v>
      </c>
      <c r="P129" s="167">
        <f>'07'!N129</f>
        <v>0</v>
      </c>
      <c r="Q129" s="167">
        <f>'08'!N129</f>
        <v>0</v>
      </c>
      <c r="R129" s="167">
        <f>'09'!N129</f>
        <v>0</v>
      </c>
      <c r="S129" s="167">
        <f>'10'!N129</f>
        <v>0</v>
      </c>
      <c r="T129" s="167">
        <f>'11'!N129</f>
        <v>0</v>
      </c>
      <c r="U129" s="167">
        <f>'12'!N129</f>
        <v>0</v>
      </c>
      <c r="V129" s="168">
        <f t="shared" si="17"/>
        <v>0</v>
      </c>
      <c r="W129" s="169">
        <f t="shared" si="18"/>
        <v>0</v>
      </c>
      <c r="X129" s="2"/>
      <c r="Y129" s="167">
        <f>'01'!R129</f>
        <v>0</v>
      </c>
      <c r="Z129" s="167">
        <f>'02'!R129</f>
        <v>0</v>
      </c>
      <c r="AA129" s="167">
        <f>'03'!R129</f>
        <v>0</v>
      </c>
      <c r="AB129" s="167">
        <f>'04'!R129</f>
        <v>0</v>
      </c>
      <c r="AC129" s="167">
        <f>'05'!R129</f>
        <v>0</v>
      </c>
      <c r="AD129" s="167">
        <f>'06'!R129</f>
        <v>0</v>
      </c>
      <c r="AE129" s="167">
        <f>'07'!R129</f>
        <v>0</v>
      </c>
      <c r="AF129" s="167">
        <f>'08'!R129</f>
        <v>0</v>
      </c>
      <c r="AG129" s="167">
        <f>'09'!R129</f>
        <v>0</v>
      </c>
      <c r="AH129" s="167">
        <f>'10'!R129</f>
        <v>0</v>
      </c>
      <c r="AI129" s="167">
        <f>'11'!R129</f>
        <v>0</v>
      </c>
      <c r="AJ129" s="167">
        <f>'12'!R129</f>
        <v>0</v>
      </c>
      <c r="AK129" s="127">
        <f t="shared" si="19"/>
        <v>0</v>
      </c>
      <c r="AL129" s="126">
        <f t="shared" si="20"/>
        <v>0</v>
      </c>
      <c r="AM129" s="2"/>
      <c r="AN129" s="167">
        <f>'01'!S129</f>
        <v>0</v>
      </c>
      <c r="AO129" s="167">
        <f>'02'!S129</f>
        <v>0</v>
      </c>
      <c r="AP129" s="167">
        <f>'03'!S129</f>
        <v>0</v>
      </c>
      <c r="AQ129" s="167">
        <f>'04'!S129</f>
        <v>0</v>
      </c>
      <c r="AR129" s="167">
        <f>'05'!S129</f>
        <v>0</v>
      </c>
      <c r="AS129" s="167">
        <f>'06'!S129</f>
        <v>0</v>
      </c>
      <c r="AT129" s="167">
        <f>'07'!S129</f>
        <v>0</v>
      </c>
      <c r="AU129" s="167">
        <f>'08'!S129</f>
        <v>0</v>
      </c>
      <c r="AV129" s="167">
        <f>'09'!S129</f>
        <v>0</v>
      </c>
      <c r="AW129" s="167">
        <f>'10'!S129</f>
        <v>0</v>
      </c>
      <c r="AX129" s="167">
        <f>'11'!S129</f>
        <v>0</v>
      </c>
      <c r="AY129" s="167">
        <f>'12'!S129</f>
        <v>0</v>
      </c>
      <c r="AZ129" s="127">
        <f t="shared" si="21"/>
        <v>0</v>
      </c>
      <c r="BA129" s="126">
        <f t="shared" si="22"/>
        <v>0</v>
      </c>
      <c r="BB129" s="2"/>
      <c r="BC129" s="167">
        <f>'01'!T129</f>
        <v>0</v>
      </c>
      <c r="BD129" s="167">
        <f>'02'!T129</f>
        <v>0</v>
      </c>
      <c r="BE129" s="167">
        <f>'03'!T129</f>
        <v>0</v>
      </c>
      <c r="BF129" s="167">
        <f>'04'!T129</f>
        <v>0</v>
      </c>
      <c r="BG129" s="167">
        <f>'05'!T129</f>
        <v>0</v>
      </c>
      <c r="BH129" s="167">
        <f>'06'!T129</f>
        <v>0</v>
      </c>
      <c r="BI129" s="167">
        <f>'07'!T129</f>
        <v>0</v>
      </c>
      <c r="BJ129" s="167">
        <f>'08'!T129</f>
        <v>0</v>
      </c>
      <c r="BK129" s="167">
        <f>'09'!T129</f>
        <v>0</v>
      </c>
      <c r="BL129" s="167">
        <f>'10'!T129</f>
        <v>0</v>
      </c>
      <c r="BM129" s="167">
        <f>'11'!T129</f>
        <v>0</v>
      </c>
      <c r="BN129" s="167">
        <f>'12'!T129</f>
        <v>0</v>
      </c>
      <c r="BO129" s="125">
        <f t="shared" si="23"/>
        <v>0</v>
      </c>
      <c r="BP129" s="126">
        <f t="shared" si="24"/>
        <v>0</v>
      </c>
    </row>
    <row r="130" spans="2:68" ht="14.4" x14ac:dyDescent="0.3">
      <c r="B130" s="166" t="str">
        <v>34-SPVOD-07507004</v>
      </c>
      <c r="C130" s="160" t="str">
        <v>Campari</v>
      </c>
      <c r="D130" s="160" t="str">
        <v>Vodka</v>
      </c>
      <c r="E130" s="160" t="str">
        <v>Skyy</v>
      </c>
      <c r="F130" s="160" t="str">
        <v>SKY</v>
      </c>
      <c r="G130" s="160" t="str">
        <v>Skyy 750ml</v>
      </c>
      <c r="H130" s="160" t="str">
        <v>750ml</v>
      </c>
      <c r="I130" s="160">
        <v>12</v>
      </c>
      <c r="J130" s="167">
        <f>'01'!N130</f>
        <v>0</v>
      </c>
      <c r="K130" s="167">
        <f>'02'!N130</f>
        <v>0</v>
      </c>
      <c r="L130" s="167">
        <f>'03'!N130</f>
        <v>0</v>
      </c>
      <c r="M130" s="167">
        <f>'04'!N130</f>
        <v>0</v>
      </c>
      <c r="N130" s="167">
        <f>'05'!N130</f>
        <v>0</v>
      </c>
      <c r="O130" s="167">
        <f>'06'!N130</f>
        <v>0</v>
      </c>
      <c r="P130" s="167">
        <f>'07'!N130</f>
        <v>0</v>
      </c>
      <c r="Q130" s="167">
        <f>'08'!N130</f>
        <v>0</v>
      </c>
      <c r="R130" s="167">
        <f>'09'!N130</f>
        <v>0</v>
      </c>
      <c r="S130" s="167">
        <f>'10'!N130</f>
        <v>0</v>
      </c>
      <c r="T130" s="167">
        <f>'11'!N130</f>
        <v>0</v>
      </c>
      <c r="U130" s="167">
        <f>'12'!N130</f>
        <v>0</v>
      </c>
      <c r="V130" s="168">
        <f t="shared" si="17"/>
        <v>0</v>
      </c>
      <c r="W130" s="169">
        <f t="shared" si="18"/>
        <v>0</v>
      </c>
      <c r="X130" s="2"/>
      <c r="Y130" s="167">
        <f>'01'!R130</f>
        <v>0</v>
      </c>
      <c r="Z130" s="167">
        <f>'02'!R130</f>
        <v>0</v>
      </c>
      <c r="AA130" s="167">
        <f>'03'!R130</f>
        <v>0</v>
      </c>
      <c r="AB130" s="167">
        <f>'04'!R130</f>
        <v>0</v>
      </c>
      <c r="AC130" s="167">
        <f>'05'!R130</f>
        <v>0</v>
      </c>
      <c r="AD130" s="167">
        <f>'06'!R130</f>
        <v>0</v>
      </c>
      <c r="AE130" s="167">
        <f>'07'!R130</f>
        <v>0</v>
      </c>
      <c r="AF130" s="167">
        <f>'08'!R130</f>
        <v>0</v>
      </c>
      <c r="AG130" s="167">
        <f>'09'!R130</f>
        <v>0</v>
      </c>
      <c r="AH130" s="167">
        <f>'10'!R130</f>
        <v>0</v>
      </c>
      <c r="AI130" s="167">
        <f>'11'!R130</f>
        <v>0</v>
      </c>
      <c r="AJ130" s="167">
        <f>'12'!R130</f>
        <v>0</v>
      </c>
      <c r="AK130" s="127">
        <f t="shared" si="19"/>
        <v>0</v>
      </c>
      <c r="AL130" s="126">
        <f t="shared" si="20"/>
        <v>0</v>
      </c>
      <c r="AM130" s="2"/>
      <c r="AN130" s="167">
        <f>'01'!S130</f>
        <v>0</v>
      </c>
      <c r="AO130" s="167">
        <f>'02'!S130</f>
        <v>0</v>
      </c>
      <c r="AP130" s="167">
        <f>'03'!S130</f>
        <v>0</v>
      </c>
      <c r="AQ130" s="167">
        <f>'04'!S130</f>
        <v>0</v>
      </c>
      <c r="AR130" s="167">
        <f>'05'!S130</f>
        <v>0</v>
      </c>
      <c r="AS130" s="167">
        <f>'06'!S130</f>
        <v>0</v>
      </c>
      <c r="AT130" s="167">
        <f>'07'!S130</f>
        <v>0</v>
      </c>
      <c r="AU130" s="167">
        <f>'08'!S130</f>
        <v>0</v>
      </c>
      <c r="AV130" s="167">
        <f>'09'!S130</f>
        <v>0</v>
      </c>
      <c r="AW130" s="167">
        <f>'10'!S130</f>
        <v>0</v>
      </c>
      <c r="AX130" s="167">
        <f>'11'!S130</f>
        <v>0</v>
      </c>
      <c r="AY130" s="167">
        <f>'12'!S130</f>
        <v>0</v>
      </c>
      <c r="AZ130" s="127">
        <f t="shared" si="21"/>
        <v>0</v>
      </c>
      <c r="BA130" s="126">
        <f t="shared" si="22"/>
        <v>0</v>
      </c>
      <c r="BB130" s="2"/>
      <c r="BC130" s="167">
        <f>'01'!T130</f>
        <v>0</v>
      </c>
      <c r="BD130" s="167">
        <f>'02'!T130</f>
        <v>0</v>
      </c>
      <c r="BE130" s="167">
        <f>'03'!T130</f>
        <v>0</v>
      </c>
      <c r="BF130" s="167">
        <f>'04'!T130</f>
        <v>0</v>
      </c>
      <c r="BG130" s="167">
        <f>'05'!T130</f>
        <v>0</v>
      </c>
      <c r="BH130" s="167">
        <f>'06'!T130</f>
        <v>0</v>
      </c>
      <c r="BI130" s="167">
        <f>'07'!T130</f>
        <v>0</v>
      </c>
      <c r="BJ130" s="167">
        <f>'08'!T130</f>
        <v>0</v>
      </c>
      <c r="BK130" s="167">
        <f>'09'!T130</f>
        <v>0</v>
      </c>
      <c r="BL130" s="167">
        <f>'10'!T130</f>
        <v>0</v>
      </c>
      <c r="BM130" s="167">
        <f>'11'!T130</f>
        <v>0</v>
      </c>
      <c r="BN130" s="167">
        <f>'12'!T130</f>
        <v>0</v>
      </c>
      <c r="BO130" s="125">
        <f t="shared" si="23"/>
        <v>0</v>
      </c>
      <c r="BP130" s="126">
        <f t="shared" si="24"/>
        <v>0</v>
      </c>
    </row>
    <row r="131" spans="2:68" ht="14.4" x14ac:dyDescent="0.3">
      <c r="B131" s="166" t="str">
        <v>34-SPVOD-10001002</v>
      </c>
      <c r="C131" s="160" t="str">
        <v>Campari</v>
      </c>
      <c r="D131" s="160" t="str">
        <v>Vodka</v>
      </c>
      <c r="E131" s="160" t="str">
        <v>Skyy</v>
      </c>
      <c r="F131" s="160" t="str">
        <v>SKY</v>
      </c>
      <c r="G131" s="160" t="str">
        <v>Skyy 1L</v>
      </c>
      <c r="H131" s="160" t="str">
        <v>1000ml</v>
      </c>
      <c r="I131" s="160">
        <v>12</v>
      </c>
      <c r="J131" s="167">
        <f>'01'!N131</f>
        <v>0</v>
      </c>
      <c r="K131" s="167">
        <f>'02'!N131</f>
        <v>0</v>
      </c>
      <c r="L131" s="167">
        <f>'03'!N131</f>
        <v>0</v>
      </c>
      <c r="M131" s="167">
        <f>'04'!N131</f>
        <v>0</v>
      </c>
      <c r="N131" s="167">
        <f>'05'!N131</f>
        <v>0</v>
      </c>
      <c r="O131" s="167">
        <f>'06'!N131</f>
        <v>0</v>
      </c>
      <c r="P131" s="167">
        <f>'07'!N131</f>
        <v>0</v>
      </c>
      <c r="Q131" s="167">
        <f>'08'!N131</f>
        <v>0</v>
      </c>
      <c r="R131" s="167">
        <f>'09'!N131</f>
        <v>0</v>
      </c>
      <c r="S131" s="167">
        <f>'10'!N131</f>
        <v>0</v>
      </c>
      <c r="T131" s="167">
        <f>'11'!N131</f>
        <v>0</v>
      </c>
      <c r="U131" s="167">
        <f>'12'!N131</f>
        <v>0</v>
      </c>
      <c r="V131" s="168">
        <f t="shared" si="17"/>
        <v>0</v>
      </c>
      <c r="W131" s="169">
        <f t="shared" si="18"/>
        <v>0</v>
      </c>
      <c r="X131" s="2"/>
      <c r="Y131" s="167">
        <f>'01'!R131</f>
        <v>0</v>
      </c>
      <c r="Z131" s="167">
        <f>'02'!R131</f>
        <v>0</v>
      </c>
      <c r="AA131" s="167">
        <f>'03'!R131</f>
        <v>0</v>
      </c>
      <c r="AB131" s="167">
        <f>'04'!R131</f>
        <v>0</v>
      </c>
      <c r="AC131" s="167">
        <f>'05'!R131</f>
        <v>0</v>
      </c>
      <c r="AD131" s="167">
        <f>'06'!R131</f>
        <v>0</v>
      </c>
      <c r="AE131" s="167">
        <f>'07'!R131</f>
        <v>0</v>
      </c>
      <c r="AF131" s="167">
        <f>'08'!R131</f>
        <v>0</v>
      </c>
      <c r="AG131" s="167">
        <f>'09'!R131</f>
        <v>0</v>
      </c>
      <c r="AH131" s="167">
        <f>'10'!R131</f>
        <v>0</v>
      </c>
      <c r="AI131" s="167">
        <f>'11'!R131</f>
        <v>0</v>
      </c>
      <c r="AJ131" s="167">
        <f>'12'!R131</f>
        <v>0</v>
      </c>
      <c r="AK131" s="127">
        <f t="shared" si="19"/>
        <v>0</v>
      </c>
      <c r="AL131" s="126">
        <f t="shared" si="20"/>
        <v>0</v>
      </c>
      <c r="AM131" s="2"/>
      <c r="AN131" s="167">
        <f>'01'!S131</f>
        <v>0</v>
      </c>
      <c r="AO131" s="167">
        <f>'02'!S131</f>
        <v>0</v>
      </c>
      <c r="AP131" s="167">
        <f>'03'!S131</f>
        <v>0</v>
      </c>
      <c r="AQ131" s="167">
        <f>'04'!S131</f>
        <v>0</v>
      </c>
      <c r="AR131" s="167">
        <f>'05'!S131</f>
        <v>0</v>
      </c>
      <c r="AS131" s="167">
        <f>'06'!S131</f>
        <v>0</v>
      </c>
      <c r="AT131" s="167">
        <f>'07'!S131</f>
        <v>0</v>
      </c>
      <c r="AU131" s="167">
        <f>'08'!S131</f>
        <v>0</v>
      </c>
      <c r="AV131" s="167">
        <f>'09'!S131</f>
        <v>0</v>
      </c>
      <c r="AW131" s="167">
        <f>'10'!S131</f>
        <v>0</v>
      </c>
      <c r="AX131" s="167">
        <f>'11'!S131</f>
        <v>0</v>
      </c>
      <c r="AY131" s="167">
        <f>'12'!S131</f>
        <v>0</v>
      </c>
      <c r="AZ131" s="127">
        <f t="shared" si="21"/>
        <v>0</v>
      </c>
      <c r="BA131" s="126">
        <f t="shared" si="22"/>
        <v>0</v>
      </c>
      <c r="BB131" s="2"/>
      <c r="BC131" s="167">
        <f>'01'!T131</f>
        <v>0</v>
      </c>
      <c r="BD131" s="167">
        <f>'02'!T131</f>
        <v>0</v>
      </c>
      <c r="BE131" s="167">
        <f>'03'!T131</f>
        <v>0</v>
      </c>
      <c r="BF131" s="167">
        <f>'04'!T131</f>
        <v>0</v>
      </c>
      <c r="BG131" s="167">
        <f>'05'!T131</f>
        <v>0</v>
      </c>
      <c r="BH131" s="167">
        <f>'06'!T131</f>
        <v>0</v>
      </c>
      <c r="BI131" s="167">
        <f>'07'!T131</f>
        <v>0</v>
      </c>
      <c r="BJ131" s="167">
        <f>'08'!T131</f>
        <v>0</v>
      </c>
      <c r="BK131" s="167">
        <f>'09'!T131</f>
        <v>0</v>
      </c>
      <c r="BL131" s="167">
        <f>'10'!T131</f>
        <v>0</v>
      </c>
      <c r="BM131" s="167">
        <f>'11'!T131</f>
        <v>0</v>
      </c>
      <c r="BN131" s="167">
        <f>'12'!T131</f>
        <v>0</v>
      </c>
      <c r="BO131" s="125">
        <f t="shared" si="23"/>
        <v>0</v>
      </c>
      <c r="BP131" s="126">
        <f t="shared" si="24"/>
        <v>0</v>
      </c>
    </row>
    <row r="132" spans="2:68" ht="14.4" x14ac:dyDescent="0.3">
      <c r="B132" s="166" t="str">
        <v>34-SPVOD-07017004</v>
      </c>
      <c r="C132" s="160" t="str">
        <v>Campari</v>
      </c>
      <c r="D132" s="160" t="str">
        <v>Vodka</v>
      </c>
      <c r="E132" s="160" t="str">
        <v>Skyy</v>
      </c>
      <c r="F132" s="160" t="str">
        <v>SKY</v>
      </c>
      <c r="G132" s="160" t="str">
        <v>Skyy Neptune</v>
      </c>
      <c r="H132" s="160" t="str">
        <v>700ml</v>
      </c>
      <c r="I132" s="160">
        <v>12</v>
      </c>
      <c r="J132" s="167">
        <f>'01'!N132</f>
        <v>0</v>
      </c>
      <c r="K132" s="167">
        <f>'02'!N132</f>
        <v>0</v>
      </c>
      <c r="L132" s="167">
        <f>'03'!N132</f>
        <v>0</v>
      </c>
      <c r="M132" s="167">
        <f>'04'!N132</f>
        <v>0</v>
      </c>
      <c r="N132" s="167">
        <f>'05'!N132</f>
        <v>0</v>
      </c>
      <c r="O132" s="167">
        <f>'06'!N132</f>
        <v>0</v>
      </c>
      <c r="P132" s="167">
        <f>'07'!N132</f>
        <v>0</v>
      </c>
      <c r="Q132" s="167">
        <f>'08'!N132</f>
        <v>0</v>
      </c>
      <c r="R132" s="167">
        <f>'09'!N132</f>
        <v>0</v>
      </c>
      <c r="S132" s="167">
        <f>'10'!N132</f>
        <v>0</v>
      </c>
      <c r="T132" s="167">
        <f>'11'!N132</f>
        <v>0</v>
      </c>
      <c r="U132" s="167">
        <f>'12'!N132</f>
        <v>0</v>
      </c>
      <c r="V132" s="168">
        <f t="shared" si="17"/>
        <v>0</v>
      </c>
      <c r="W132" s="169">
        <f t="shared" si="18"/>
        <v>0</v>
      </c>
      <c r="X132" s="2"/>
      <c r="Y132" s="167">
        <f>'01'!R132</f>
        <v>0</v>
      </c>
      <c r="Z132" s="167">
        <f>'02'!R132</f>
        <v>0</v>
      </c>
      <c r="AA132" s="167">
        <f>'03'!R132</f>
        <v>0</v>
      </c>
      <c r="AB132" s="167">
        <f>'04'!R132</f>
        <v>0</v>
      </c>
      <c r="AC132" s="167">
        <f>'05'!R132</f>
        <v>0</v>
      </c>
      <c r="AD132" s="167">
        <f>'06'!R132</f>
        <v>0</v>
      </c>
      <c r="AE132" s="167">
        <f>'07'!R132</f>
        <v>0</v>
      </c>
      <c r="AF132" s="167">
        <f>'08'!R132</f>
        <v>0</v>
      </c>
      <c r="AG132" s="167">
        <f>'09'!R132</f>
        <v>0</v>
      </c>
      <c r="AH132" s="167">
        <f>'10'!R132</f>
        <v>0</v>
      </c>
      <c r="AI132" s="167">
        <f>'11'!R132</f>
        <v>0</v>
      </c>
      <c r="AJ132" s="167">
        <f>'12'!R132</f>
        <v>0</v>
      </c>
      <c r="AK132" s="127">
        <f t="shared" si="19"/>
        <v>0</v>
      </c>
      <c r="AL132" s="126">
        <f t="shared" si="20"/>
        <v>0</v>
      </c>
      <c r="AM132" s="2"/>
      <c r="AN132" s="167">
        <f>'01'!S132</f>
        <v>0</v>
      </c>
      <c r="AO132" s="167">
        <f>'02'!S132</f>
        <v>0</v>
      </c>
      <c r="AP132" s="167">
        <f>'03'!S132</f>
        <v>0</v>
      </c>
      <c r="AQ132" s="167">
        <f>'04'!S132</f>
        <v>0</v>
      </c>
      <c r="AR132" s="167">
        <f>'05'!S132</f>
        <v>0</v>
      </c>
      <c r="AS132" s="167">
        <f>'06'!S132</f>
        <v>0</v>
      </c>
      <c r="AT132" s="167">
        <f>'07'!S132</f>
        <v>0</v>
      </c>
      <c r="AU132" s="167">
        <f>'08'!S132</f>
        <v>0</v>
      </c>
      <c r="AV132" s="167">
        <f>'09'!S132</f>
        <v>0</v>
      </c>
      <c r="AW132" s="167">
        <f>'10'!S132</f>
        <v>0</v>
      </c>
      <c r="AX132" s="167">
        <f>'11'!S132</f>
        <v>0</v>
      </c>
      <c r="AY132" s="167">
        <f>'12'!S132</f>
        <v>0</v>
      </c>
      <c r="AZ132" s="127">
        <f t="shared" si="21"/>
        <v>0</v>
      </c>
      <c r="BA132" s="126">
        <f t="shared" si="22"/>
        <v>0</v>
      </c>
      <c r="BB132" s="2"/>
      <c r="BC132" s="167">
        <f>'01'!T132</f>
        <v>0</v>
      </c>
      <c r="BD132" s="167">
        <f>'02'!T132</f>
        <v>0</v>
      </c>
      <c r="BE132" s="167">
        <f>'03'!T132</f>
        <v>0</v>
      </c>
      <c r="BF132" s="167">
        <f>'04'!T132</f>
        <v>0</v>
      </c>
      <c r="BG132" s="167">
        <f>'05'!T132</f>
        <v>0</v>
      </c>
      <c r="BH132" s="167">
        <f>'06'!T132</f>
        <v>0</v>
      </c>
      <c r="BI132" s="167">
        <f>'07'!T132</f>
        <v>0</v>
      </c>
      <c r="BJ132" s="167">
        <f>'08'!T132</f>
        <v>0</v>
      </c>
      <c r="BK132" s="167">
        <f>'09'!T132</f>
        <v>0</v>
      </c>
      <c r="BL132" s="167">
        <f>'10'!T132</f>
        <v>0</v>
      </c>
      <c r="BM132" s="167">
        <f>'11'!T132</f>
        <v>0</v>
      </c>
      <c r="BN132" s="167">
        <f>'12'!T132</f>
        <v>0</v>
      </c>
      <c r="BO132" s="125">
        <f t="shared" si="23"/>
        <v>0</v>
      </c>
      <c r="BP132" s="126">
        <f t="shared" si="24"/>
        <v>0</v>
      </c>
    </row>
    <row r="133" spans="2:68" ht="14.4" x14ac:dyDescent="0.3">
      <c r="B133" s="166" t="str">
        <v>34-SPLIQ-07007012</v>
      </c>
      <c r="C133" s="160" t="str">
        <v>Campari</v>
      </c>
      <c r="D133" s="160" t="str">
        <v>Vodka</v>
      </c>
      <c r="E133" s="160" t="str">
        <v>Skyy</v>
      </c>
      <c r="F133" s="160" t="str">
        <v>SKY</v>
      </c>
      <c r="G133" s="160" t="str">
        <v>Skyy Citrus</v>
      </c>
      <c r="H133" s="160" t="str">
        <v>700ml</v>
      </c>
      <c r="I133" s="160">
        <v>6</v>
      </c>
      <c r="J133" s="167">
        <f>'01'!N133</f>
        <v>0</v>
      </c>
      <c r="K133" s="167">
        <f>'02'!N133</f>
        <v>0</v>
      </c>
      <c r="L133" s="167">
        <f>'03'!N133</f>
        <v>0</v>
      </c>
      <c r="M133" s="167">
        <f>'04'!N133</f>
        <v>0</v>
      </c>
      <c r="N133" s="167">
        <f>'05'!N133</f>
        <v>0</v>
      </c>
      <c r="O133" s="167">
        <f>'06'!N133</f>
        <v>0</v>
      </c>
      <c r="P133" s="167">
        <f>'07'!N133</f>
        <v>0</v>
      </c>
      <c r="Q133" s="167">
        <f>'08'!N133</f>
        <v>0</v>
      </c>
      <c r="R133" s="167">
        <f>'09'!N133</f>
        <v>0</v>
      </c>
      <c r="S133" s="167">
        <f>'10'!N133</f>
        <v>0</v>
      </c>
      <c r="T133" s="167">
        <f>'11'!N133</f>
        <v>0</v>
      </c>
      <c r="U133" s="167">
        <f>'12'!N133</f>
        <v>0</v>
      </c>
      <c r="V133" s="168">
        <f t="shared" si="17"/>
        <v>0</v>
      </c>
      <c r="W133" s="169">
        <f t="shared" si="18"/>
        <v>0</v>
      </c>
      <c r="X133" s="2"/>
      <c r="Y133" s="167">
        <f>'01'!R133</f>
        <v>0</v>
      </c>
      <c r="Z133" s="167">
        <f>'02'!R133</f>
        <v>0</v>
      </c>
      <c r="AA133" s="167">
        <f>'03'!R133</f>
        <v>0</v>
      </c>
      <c r="AB133" s="167">
        <f>'04'!R133</f>
        <v>0</v>
      </c>
      <c r="AC133" s="167">
        <f>'05'!R133</f>
        <v>0</v>
      </c>
      <c r="AD133" s="167">
        <f>'06'!R133</f>
        <v>0</v>
      </c>
      <c r="AE133" s="167">
        <f>'07'!R133</f>
        <v>0</v>
      </c>
      <c r="AF133" s="167">
        <f>'08'!R133</f>
        <v>0</v>
      </c>
      <c r="AG133" s="167">
        <f>'09'!R133</f>
        <v>0</v>
      </c>
      <c r="AH133" s="167">
        <f>'10'!R133</f>
        <v>0</v>
      </c>
      <c r="AI133" s="167">
        <f>'11'!R133</f>
        <v>0</v>
      </c>
      <c r="AJ133" s="167">
        <f>'12'!R133</f>
        <v>0</v>
      </c>
      <c r="AK133" s="127">
        <f t="shared" si="19"/>
        <v>0</v>
      </c>
      <c r="AL133" s="126">
        <f t="shared" si="20"/>
        <v>0</v>
      </c>
      <c r="AM133" s="2"/>
      <c r="AN133" s="167">
        <f>'01'!S133</f>
        <v>0</v>
      </c>
      <c r="AO133" s="167">
        <f>'02'!S133</f>
        <v>0</v>
      </c>
      <c r="AP133" s="167">
        <f>'03'!S133</f>
        <v>0</v>
      </c>
      <c r="AQ133" s="167">
        <f>'04'!S133</f>
        <v>0</v>
      </c>
      <c r="AR133" s="167">
        <f>'05'!S133</f>
        <v>0</v>
      </c>
      <c r="AS133" s="167">
        <f>'06'!S133</f>
        <v>0</v>
      </c>
      <c r="AT133" s="167">
        <f>'07'!S133</f>
        <v>0</v>
      </c>
      <c r="AU133" s="167">
        <f>'08'!S133</f>
        <v>0</v>
      </c>
      <c r="AV133" s="167">
        <f>'09'!S133</f>
        <v>0</v>
      </c>
      <c r="AW133" s="167">
        <f>'10'!S133</f>
        <v>0</v>
      </c>
      <c r="AX133" s="167">
        <f>'11'!S133</f>
        <v>0</v>
      </c>
      <c r="AY133" s="167">
        <f>'12'!S133</f>
        <v>0</v>
      </c>
      <c r="AZ133" s="127">
        <f t="shared" si="21"/>
        <v>0</v>
      </c>
      <c r="BA133" s="126">
        <f t="shared" si="22"/>
        <v>0</v>
      </c>
      <c r="BB133" s="2"/>
      <c r="BC133" s="167">
        <f>'01'!T133</f>
        <v>0</v>
      </c>
      <c r="BD133" s="167">
        <f>'02'!T133</f>
        <v>0</v>
      </c>
      <c r="BE133" s="167">
        <f>'03'!T133</f>
        <v>0</v>
      </c>
      <c r="BF133" s="167">
        <f>'04'!T133</f>
        <v>0</v>
      </c>
      <c r="BG133" s="167">
        <f>'05'!T133</f>
        <v>0</v>
      </c>
      <c r="BH133" s="167">
        <f>'06'!T133</f>
        <v>0</v>
      </c>
      <c r="BI133" s="167">
        <f>'07'!T133</f>
        <v>0</v>
      </c>
      <c r="BJ133" s="167">
        <f>'08'!T133</f>
        <v>0</v>
      </c>
      <c r="BK133" s="167">
        <f>'09'!T133</f>
        <v>0</v>
      </c>
      <c r="BL133" s="167">
        <f>'10'!T133</f>
        <v>0</v>
      </c>
      <c r="BM133" s="167">
        <f>'11'!T133</f>
        <v>0</v>
      </c>
      <c r="BN133" s="167">
        <f>'12'!T133</f>
        <v>0</v>
      </c>
      <c r="BO133" s="125">
        <f t="shared" si="23"/>
        <v>0</v>
      </c>
      <c r="BP133" s="126">
        <f t="shared" si="24"/>
        <v>0</v>
      </c>
    </row>
    <row r="134" spans="2:68" ht="14.4" x14ac:dyDescent="0.3">
      <c r="B134" s="166" t="str">
        <v>34-SPLIQ-07007036</v>
      </c>
      <c r="C134" s="160" t="str">
        <v>Campari</v>
      </c>
      <c r="D134" s="160" t="str">
        <v>Vodka</v>
      </c>
      <c r="E134" s="160" t="str">
        <v>Skyy</v>
      </c>
      <c r="F134" s="160" t="str">
        <v>SKY</v>
      </c>
      <c r="G134" s="160" t="str">
        <v>Skyy Raspberry</v>
      </c>
      <c r="H134" s="160" t="str">
        <v>700ml</v>
      </c>
      <c r="I134" s="160">
        <v>6</v>
      </c>
      <c r="J134" s="167">
        <f>'01'!N134</f>
        <v>0</v>
      </c>
      <c r="K134" s="167">
        <f>'02'!N134</f>
        <v>0</v>
      </c>
      <c r="L134" s="167">
        <f>'03'!N134</f>
        <v>0</v>
      </c>
      <c r="M134" s="167">
        <f>'04'!N134</f>
        <v>0</v>
      </c>
      <c r="N134" s="167">
        <f>'05'!N134</f>
        <v>0</v>
      </c>
      <c r="O134" s="167">
        <f>'06'!N134</f>
        <v>0</v>
      </c>
      <c r="P134" s="167">
        <f>'07'!N134</f>
        <v>0</v>
      </c>
      <c r="Q134" s="167">
        <f>'08'!N134</f>
        <v>0</v>
      </c>
      <c r="R134" s="167">
        <f>'09'!N134</f>
        <v>0</v>
      </c>
      <c r="S134" s="167">
        <f>'10'!N134</f>
        <v>0</v>
      </c>
      <c r="T134" s="167">
        <f>'11'!N134</f>
        <v>0</v>
      </c>
      <c r="U134" s="167">
        <f>'12'!N134</f>
        <v>0</v>
      </c>
      <c r="V134" s="168">
        <f t="shared" si="17"/>
        <v>0</v>
      </c>
      <c r="W134" s="169">
        <f t="shared" si="18"/>
        <v>0</v>
      </c>
      <c r="X134" s="2"/>
      <c r="Y134" s="167">
        <f>'01'!R134</f>
        <v>0</v>
      </c>
      <c r="Z134" s="167">
        <f>'02'!R134</f>
        <v>0</v>
      </c>
      <c r="AA134" s="167">
        <f>'03'!R134</f>
        <v>0</v>
      </c>
      <c r="AB134" s="167">
        <f>'04'!R134</f>
        <v>0</v>
      </c>
      <c r="AC134" s="167">
        <f>'05'!R134</f>
        <v>0</v>
      </c>
      <c r="AD134" s="167">
        <f>'06'!R134</f>
        <v>0</v>
      </c>
      <c r="AE134" s="167">
        <f>'07'!R134</f>
        <v>0</v>
      </c>
      <c r="AF134" s="167">
        <f>'08'!R134</f>
        <v>0</v>
      </c>
      <c r="AG134" s="167">
        <f>'09'!R134</f>
        <v>0</v>
      </c>
      <c r="AH134" s="167">
        <f>'10'!R134</f>
        <v>0</v>
      </c>
      <c r="AI134" s="167">
        <f>'11'!R134</f>
        <v>0</v>
      </c>
      <c r="AJ134" s="167">
        <f>'12'!R134</f>
        <v>0</v>
      </c>
      <c r="AK134" s="127">
        <f t="shared" si="19"/>
        <v>0</v>
      </c>
      <c r="AL134" s="126">
        <f t="shared" si="20"/>
        <v>0</v>
      </c>
      <c r="AM134" s="2"/>
      <c r="AN134" s="167">
        <f>'01'!S134</f>
        <v>0</v>
      </c>
      <c r="AO134" s="167">
        <f>'02'!S134</f>
        <v>0</v>
      </c>
      <c r="AP134" s="167">
        <f>'03'!S134</f>
        <v>0</v>
      </c>
      <c r="AQ134" s="167">
        <f>'04'!S134</f>
        <v>0</v>
      </c>
      <c r="AR134" s="167">
        <f>'05'!S134</f>
        <v>0</v>
      </c>
      <c r="AS134" s="167">
        <f>'06'!S134</f>
        <v>0</v>
      </c>
      <c r="AT134" s="167">
        <f>'07'!S134</f>
        <v>0</v>
      </c>
      <c r="AU134" s="167">
        <f>'08'!S134</f>
        <v>0</v>
      </c>
      <c r="AV134" s="167">
        <f>'09'!S134</f>
        <v>0</v>
      </c>
      <c r="AW134" s="167">
        <f>'10'!S134</f>
        <v>0</v>
      </c>
      <c r="AX134" s="167">
        <f>'11'!S134</f>
        <v>0</v>
      </c>
      <c r="AY134" s="167">
        <f>'12'!S134</f>
        <v>0</v>
      </c>
      <c r="AZ134" s="127">
        <f t="shared" si="21"/>
        <v>0</v>
      </c>
      <c r="BA134" s="126">
        <f t="shared" si="22"/>
        <v>0</v>
      </c>
      <c r="BB134" s="2"/>
      <c r="BC134" s="167">
        <f>'01'!T134</f>
        <v>0</v>
      </c>
      <c r="BD134" s="167">
        <f>'02'!T134</f>
        <v>0</v>
      </c>
      <c r="BE134" s="167">
        <f>'03'!T134</f>
        <v>0</v>
      </c>
      <c r="BF134" s="167">
        <f>'04'!T134</f>
        <v>0</v>
      </c>
      <c r="BG134" s="167">
        <f>'05'!T134</f>
        <v>0</v>
      </c>
      <c r="BH134" s="167">
        <f>'06'!T134</f>
        <v>0</v>
      </c>
      <c r="BI134" s="167">
        <f>'07'!T134</f>
        <v>0</v>
      </c>
      <c r="BJ134" s="167">
        <f>'08'!T134</f>
        <v>0</v>
      </c>
      <c r="BK134" s="167">
        <f>'09'!T134</f>
        <v>0</v>
      </c>
      <c r="BL134" s="167">
        <f>'10'!T134</f>
        <v>0</v>
      </c>
      <c r="BM134" s="167">
        <f>'11'!T134</f>
        <v>0</v>
      </c>
      <c r="BN134" s="167">
        <f>'12'!T134</f>
        <v>0</v>
      </c>
      <c r="BO134" s="125">
        <f t="shared" si="23"/>
        <v>0</v>
      </c>
      <c r="BP134" s="126">
        <f t="shared" si="24"/>
        <v>0</v>
      </c>
    </row>
    <row r="135" spans="2:68" ht="14.4" x14ac:dyDescent="0.3">
      <c r="B135" s="166" t="str">
        <v>34-SPLIQ-07007050</v>
      </c>
      <c r="C135" s="160" t="str">
        <v>Campari</v>
      </c>
      <c r="D135" s="160" t="str">
        <v>Vodka</v>
      </c>
      <c r="E135" s="160" t="str">
        <v>Skyy</v>
      </c>
      <c r="F135" s="160" t="str">
        <v>SKY</v>
      </c>
      <c r="G135" s="160" t="str">
        <v>Skyy Passionfruit</v>
      </c>
      <c r="H135" s="160" t="str">
        <v>700ml</v>
      </c>
      <c r="I135" s="160">
        <v>6</v>
      </c>
      <c r="J135" s="167">
        <f>'01'!N135</f>
        <v>0</v>
      </c>
      <c r="K135" s="167">
        <f>'02'!N135</f>
        <v>0</v>
      </c>
      <c r="L135" s="167">
        <f>'03'!N135</f>
        <v>0</v>
      </c>
      <c r="M135" s="167">
        <f>'04'!N135</f>
        <v>0</v>
      </c>
      <c r="N135" s="167">
        <f>'05'!N135</f>
        <v>0</v>
      </c>
      <c r="O135" s="167">
        <f>'06'!N135</f>
        <v>0</v>
      </c>
      <c r="P135" s="167">
        <f>'07'!N135</f>
        <v>0</v>
      </c>
      <c r="Q135" s="167">
        <f>'08'!N135</f>
        <v>0</v>
      </c>
      <c r="R135" s="167">
        <f>'09'!N135</f>
        <v>0</v>
      </c>
      <c r="S135" s="167">
        <f>'10'!N135</f>
        <v>0</v>
      </c>
      <c r="T135" s="167">
        <f>'11'!N135</f>
        <v>0</v>
      </c>
      <c r="U135" s="167">
        <f>'12'!N135</f>
        <v>0</v>
      </c>
      <c r="V135" s="168">
        <f t="shared" si="17"/>
        <v>0</v>
      </c>
      <c r="W135" s="169">
        <f t="shared" si="18"/>
        <v>0</v>
      </c>
      <c r="X135" s="2"/>
      <c r="Y135" s="167">
        <f>'01'!R135</f>
        <v>0</v>
      </c>
      <c r="Z135" s="167">
        <f>'02'!R135</f>
        <v>0</v>
      </c>
      <c r="AA135" s="167">
        <f>'03'!R135</f>
        <v>0</v>
      </c>
      <c r="AB135" s="167">
        <f>'04'!R135</f>
        <v>0</v>
      </c>
      <c r="AC135" s="167">
        <f>'05'!R135</f>
        <v>0</v>
      </c>
      <c r="AD135" s="167">
        <f>'06'!R135</f>
        <v>0</v>
      </c>
      <c r="AE135" s="167">
        <f>'07'!R135</f>
        <v>0</v>
      </c>
      <c r="AF135" s="167">
        <f>'08'!R135</f>
        <v>0</v>
      </c>
      <c r="AG135" s="167">
        <f>'09'!R135</f>
        <v>0</v>
      </c>
      <c r="AH135" s="167">
        <f>'10'!R135</f>
        <v>0</v>
      </c>
      <c r="AI135" s="167">
        <f>'11'!R135</f>
        <v>0</v>
      </c>
      <c r="AJ135" s="167">
        <f>'12'!R135</f>
        <v>0</v>
      </c>
      <c r="AK135" s="127">
        <f t="shared" si="19"/>
        <v>0</v>
      </c>
      <c r="AL135" s="126">
        <f t="shared" si="20"/>
        <v>0</v>
      </c>
      <c r="AM135" s="2"/>
      <c r="AN135" s="167">
        <f>'01'!S135</f>
        <v>0</v>
      </c>
      <c r="AO135" s="167">
        <f>'02'!S135</f>
        <v>0</v>
      </c>
      <c r="AP135" s="167">
        <f>'03'!S135</f>
        <v>0</v>
      </c>
      <c r="AQ135" s="167">
        <f>'04'!S135</f>
        <v>0</v>
      </c>
      <c r="AR135" s="167">
        <f>'05'!S135</f>
        <v>0</v>
      </c>
      <c r="AS135" s="167">
        <f>'06'!S135</f>
        <v>0</v>
      </c>
      <c r="AT135" s="167">
        <f>'07'!S135</f>
        <v>0</v>
      </c>
      <c r="AU135" s="167">
        <f>'08'!S135</f>
        <v>0</v>
      </c>
      <c r="AV135" s="167">
        <f>'09'!S135</f>
        <v>0</v>
      </c>
      <c r="AW135" s="167">
        <f>'10'!S135</f>
        <v>0</v>
      </c>
      <c r="AX135" s="167">
        <f>'11'!S135</f>
        <v>0</v>
      </c>
      <c r="AY135" s="167">
        <f>'12'!S135</f>
        <v>0</v>
      </c>
      <c r="AZ135" s="127">
        <f t="shared" si="21"/>
        <v>0</v>
      </c>
      <c r="BA135" s="126">
        <f t="shared" si="22"/>
        <v>0</v>
      </c>
      <c r="BB135" s="2"/>
      <c r="BC135" s="167">
        <f>'01'!T135</f>
        <v>0</v>
      </c>
      <c r="BD135" s="167">
        <f>'02'!T135</f>
        <v>0</v>
      </c>
      <c r="BE135" s="167">
        <f>'03'!T135</f>
        <v>0</v>
      </c>
      <c r="BF135" s="167">
        <f>'04'!T135</f>
        <v>0</v>
      </c>
      <c r="BG135" s="167">
        <f>'05'!T135</f>
        <v>0</v>
      </c>
      <c r="BH135" s="167">
        <f>'06'!T135</f>
        <v>0</v>
      </c>
      <c r="BI135" s="167">
        <f>'07'!T135</f>
        <v>0</v>
      </c>
      <c r="BJ135" s="167">
        <f>'08'!T135</f>
        <v>0</v>
      </c>
      <c r="BK135" s="167">
        <f>'09'!T135</f>
        <v>0</v>
      </c>
      <c r="BL135" s="167">
        <f>'10'!T135</f>
        <v>0</v>
      </c>
      <c r="BM135" s="167">
        <f>'11'!T135</f>
        <v>0</v>
      </c>
      <c r="BN135" s="167">
        <f>'12'!T135</f>
        <v>0</v>
      </c>
      <c r="BO135" s="125">
        <f t="shared" si="23"/>
        <v>0</v>
      </c>
      <c r="BP135" s="126">
        <f t="shared" si="24"/>
        <v>0</v>
      </c>
    </row>
    <row r="136" spans="2:68" ht="14.4" x14ac:dyDescent="0.3">
      <c r="B136" s="166" t="str">
        <v>34-SPVOD-07001021</v>
      </c>
      <c r="C136" s="160" t="str">
        <v>Campari</v>
      </c>
      <c r="D136" s="160" t="str">
        <v>Vodka</v>
      </c>
      <c r="E136" s="160" t="str">
        <v>Skyy</v>
      </c>
      <c r="F136" s="160" t="str">
        <v>SKY</v>
      </c>
      <c r="G136" s="160" t="str">
        <v>Skyy 90 Luxury</v>
      </c>
      <c r="H136" s="160" t="str">
        <v>700ml</v>
      </c>
      <c r="I136" s="160">
        <v>6</v>
      </c>
      <c r="J136" s="167">
        <f>'01'!N136</f>
        <v>0</v>
      </c>
      <c r="K136" s="167">
        <f>'02'!N136</f>
        <v>0</v>
      </c>
      <c r="L136" s="167">
        <f>'03'!N136</f>
        <v>0</v>
      </c>
      <c r="M136" s="167">
        <f>'04'!N136</f>
        <v>0</v>
      </c>
      <c r="N136" s="167">
        <f>'05'!N136</f>
        <v>0</v>
      </c>
      <c r="O136" s="167">
        <f>'06'!N136</f>
        <v>0</v>
      </c>
      <c r="P136" s="167">
        <f>'07'!N136</f>
        <v>0</v>
      </c>
      <c r="Q136" s="167">
        <f>'08'!N136</f>
        <v>0</v>
      </c>
      <c r="R136" s="167">
        <f>'09'!N136</f>
        <v>0</v>
      </c>
      <c r="S136" s="167">
        <f>'10'!N136</f>
        <v>0</v>
      </c>
      <c r="T136" s="167">
        <f>'11'!N136</f>
        <v>0</v>
      </c>
      <c r="U136" s="167">
        <f>'12'!N136</f>
        <v>0</v>
      </c>
      <c r="V136" s="168">
        <f t="shared" si="17"/>
        <v>0</v>
      </c>
      <c r="W136" s="169">
        <f t="shared" si="18"/>
        <v>0</v>
      </c>
      <c r="X136" s="2"/>
      <c r="Y136" s="167">
        <f>'01'!R136</f>
        <v>0</v>
      </c>
      <c r="Z136" s="167">
        <f>'02'!R136</f>
        <v>0</v>
      </c>
      <c r="AA136" s="167">
        <f>'03'!R136</f>
        <v>0</v>
      </c>
      <c r="AB136" s="167">
        <f>'04'!R136</f>
        <v>0</v>
      </c>
      <c r="AC136" s="167">
        <f>'05'!R136</f>
        <v>0</v>
      </c>
      <c r="AD136" s="167">
        <f>'06'!R136</f>
        <v>0</v>
      </c>
      <c r="AE136" s="167">
        <f>'07'!R136</f>
        <v>0</v>
      </c>
      <c r="AF136" s="167">
        <f>'08'!R136</f>
        <v>0</v>
      </c>
      <c r="AG136" s="167">
        <f>'09'!R136</f>
        <v>0</v>
      </c>
      <c r="AH136" s="167">
        <f>'10'!R136</f>
        <v>0</v>
      </c>
      <c r="AI136" s="167">
        <f>'11'!R136</f>
        <v>0</v>
      </c>
      <c r="AJ136" s="167">
        <f>'12'!R136</f>
        <v>0</v>
      </c>
      <c r="AK136" s="127">
        <f t="shared" si="19"/>
        <v>0</v>
      </c>
      <c r="AL136" s="126">
        <f t="shared" si="20"/>
        <v>0</v>
      </c>
      <c r="AM136" s="2"/>
      <c r="AN136" s="167">
        <f>'01'!S136</f>
        <v>0</v>
      </c>
      <c r="AO136" s="167">
        <f>'02'!S136</f>
        <v>0</v>
      </c>
      <c r="AP136" s="167">
        <f>'03'!S136</f>
        <v>0</v>
      </c>
      <c r="AQ136" s="167">
        <f>'04'!S136</f>
        <v>0</v>
      </c>
      <c r="AR136" s="167">
        <f>'05'!S136</f>
        <v>0</v>
      </c>
      <c r="AS136" s="167">
        <f>'06'!S136</f>
        <v>0</v>
      </c>
      <c r="AT136" s="167">
        <f>'07'!S136</f>
        <v>0</v>
      </c>
      <c r="AU136" s="167">
        <f>'08'!S136</f>
        <v>0</v>
      </c>
      <c r="AV136" s="167">
        <f>'09'!S136</f>
        <v>0</v>
      </c>
      <c r="AW136" s="167">
        <f>'10'!S136</f>
        <v>0</v>
      </c>
      <c r="AX136" s="167">
        <f>'11'!S136</f>
        <v>0</v>
      </c>
      <c r="AY136" s="167">
        <f>'12'!S136</f>
        <v>0</v>
      </c>
      <c r="AZ136" s="127">
        <f t="shared" si="21"/>
        <v>0</v>
      </c>
      <c r="BA136" s="126">
        <f t="shared" si="22"/>
        <v>0</v>
      </c>
      <c r="BB136" s="2"/>
      <c r="BC136" s="167">
        <f>'01'!T136</f>
        <v>0</v>
      </c>
      <c r="BD136" s="167">
        <f>'02'!T136</f>
        <v>0</v>
      </c>
      <c r="BE136" s="167">
        <f>'03'!T136</f>
        <v>0</v>
      </c>
      <c r="BF136" s="167">
        <f>'04'!T136</f>
        <v>0</v>
      </c>
      <c r="BG136" s="167">
        <f>'05'!T136</f>
        <v>0</v>
      </c>
      <c r="BH136" s="167">
        <f>'06'!T136</f>
        <v>0</v>
      </c>
      <c r="BI136" s="167">
        <f>'07'!T136</f>
        <v>0</v>
      </c>
      <c r="BJ136" s="167">
        <f>'08'!T136</f>
        <v>0</v>
      </c>
      <c r="BK136" s="167">
        <f>'09'!T136</f>
        <v>0</v>
      </c>
      <c r="BL136" s="167">
        <f>'10'!T136</f>
        <v>0</v>
      </c>
      <c r="BM136" s="167">
        <f>'11'!T136</f>
        <v>0</v>
      </c>
      <c r="BN136" s="167">
        <f>'12'!T136</f>
        <v>0</v>
      </c>
      <c r="BO136" s="125">
        <f t="shared" si="23"/>
        <v>0</v>
      </c>
      <c r="BP136" s="126">
        <f t="shared" si="24"/>
        <v>0</v>
      </c>
    </row>
    <row r="137" spans="2:68" ht="14.4" x14ac:dyDescent="0.3">
      <c r="B137" s="166" t="str">
        <v>65-SPVOD-07507828</v>
      </c>
      <c r="C137" s="160" t="str">
        <v>Proximo</v>
      </c>
      <c r="D137" s="160" t="str">
        <v>Vodka</v>
      </c>
      <c r="E137" s="160" t="str">
        <v>Hangar</v>
      </c>
      <c r="F137" s="160" t="str">
        <v>HG1</v>
      </c>
      <c r="G137" s="160" t="str">
        <v>Hangar 1 Straight Vodka</v>
      </c>
      <c r="H137" s="160" t="str">
        <v>750ml</v>
      </c>
      <c r="I137" s="160">
        <v>12</v>
      </c>
      <c r="J137" s="167">
        <f>'01'!N137</f>
        <v>0</v>
      </c>
      <c r="K137" s="167">
        <f>'02'!N137</f>
        <v>0</v>
      </c>
      <c r="L137" s="167">
        <f>'03'!N137</f>
        <v>0</v>
      </c>
      <c r="M137" s="167">
        <f>'04'!N137</f>
        <v>0</v>
      </c>
      <c r="N137" s="167">
        <f>'05'!N137</f>
        <v>0</v>
      </c>
      <c r="O137" s="167">
        <f>'06'!N137</f>
        <v>0</v>
      </c>
      <c r="P137" s="167">
        <f>'07'!N137</f>
        <v>0</v>
      </c>
      <c r="Q137" s="167">
        <f>'08'!N137</f>
        <v>0</v>
      </c>
      <c r="R137" s="167">
        <f>'09'!N137</f>
        <v>0</v>
      </c>
      <c r="S137" s="167">
        <f>'10'!N137</f>
        <v>0</v>
      </c>
      <c r="T137" s="167">
        <f>'11'!N137</f>
        <v>0</v>
      </c>
      <c r="U137" s="167">
        <f>'12'!N137</f>
        <v>0</v>
      </c>
      <c r="V137" s="168">
        <f t="shared" si="17"/>
        <v>0</v>
      </c>
      <c r="W137" s="169">
        <f t="shared" si="18"/>
        <v>0</v>
      </c>
      <c r="X137" s="2"/>
      <c r="Y137" s="167">
        <f>'01'!R137</f>
        <v>0</v>
      </c>
      <c r="Z137" s="167">
        <f>'02'!R137</f>
        <v>0</v>
      </c>
      <c r="AA137" s="167">
        <f>'03'!R137</f>
        <v>0</v>
      </c>
      <c r="AB137" s="167">
        <f>'04'!R137</f>
        <v>0</v>
      </c>
      <c r="AC137" s="167">
        <f>'05'!R137</f>
        <v>0</v>
      </c>
      <c r="AD137" s="167">
        <f>'06'!R137</f>
        <v>0</v>
      </c>
      <c r="AE137" s="167">
        <f>'07'!R137</f>
        <v>0</v>
      </c>
      <c r="AF137" s="167">
        <f>'08'!R137</f>
        <v>0</v>
      </c>
      <c r="AG137" s="167">
        <f>'09'!R137</f>
        <v>0</v>
      </c>
      <c r="AH137" s="167">
        <f>'10'!R137</f>
        <v>0</v>
      </c>
      <c r="AI137" s="167">
        <f>'11'!R137</f>
        <v>0</v>
      </c>
      <c r="AJ137" s="167">
        <f>'12'!R137</f>
        <v>0</v>
      </c>
      <c r="AK137" s="127">
        <f t="shared" si="19"/>
        <v>0</v>
      </c>
      <c r="AL137" s="126">
        <f t="shared" si="20"/>
        <v>0</v>
      </c>
      <c r="AM137" s="2"/>
      <c r="AN137" s="167">
        <f>'01'!S137</f>
        <v>0</v>
      </c>
      <c r="AO137" s="167">
        <f>'02'!S137</f>
        <v>0</v>
      </c>
      <c r="AP137" s="167">
        <f>'03'!S137</f>
        <v>0</v>
      </c>
      <c r="AQ137" s="167">
        <f>'04'!S137</f>
        <v>0</v>
      </c>
      <c r="AR137" s="167">
        <f>'05'!S137</f>
        <v>0</v>
      </c>
      <c r="AS137" s="167">
        <f>'06'!S137</f>
        <v>0</v>
      </c>
      <c r="AT137" s="167">
        <f>'07'!S137</f>
        <v>0</v>
      </c>
      <c r="AU137" s="167">
        <f>'08'!S137</f>
        <v>0</v>
      </c>
      <c r="AV137" s="167">
        <f>'09'!S137</f>
        <v>0</v>
      </c>
      <c r="AW137" s="167">
        <f>'10'!S137</f>
        <v>0</v>
      </c>
      <c r="AX137" s="167">
        <f>'11'!S137</f>
        <v>0</v>
      </c>
      <c r="AY137" s="167">
        <f>'12'!S137</f>
        <v>0</v>
      </c>
      <c r="AZ137" s="127">
        <f t="shared" si="21"/>
        <v>0</v>
      </c>
      <c r="BA137" s="126">
        <f t="shared" si="22"/>
        <v>0</v>
      </c>
      <c r="BB137" s="2"/>
      <c r="BC137" s="167">
        <f>'01'!T137</f>
        <v>0</v>
      </c>
      <c r="BD137" s="167">
        <f>'02'!T137</f>
        <v>0</v>
      </c>
      <c r="BE137" s="167">
        <f>'03'!T137</f>
        <v>0</v>
      </c>
      <c r="BF137" s="167">
        <f>'04'!T137</f>
        <v>0</v>
      </c>
      <c r="BG137" s="167">
        <f>'05'!T137</f>
        <v>0</v>
      </c>
      <c r="BH137" s="167">
        <f>'06'!T137</f>
        <v>0</v>
      </c>
      <c r="BI137" s="167">
        <f>'07'!T137</f>
        <v>0</v>
      </c>
      <c r="BJ137" s="167">
        <f>'08'!T137</f>
        <v>0</v>
      </c>
      <c r="BK137" s="167">
        <f>'09'!T137</f>
        <v>0</v>
      </c>
      <c r="BL137" s="167">
        <f>'10'!T137</f>
        <v>0</v>
      </c>
      <c r="BM137" s="167">
        <f>'11'!T137</f>
        <v>0</v>
      </c>
      <c r="BN137" s="167">
        <f>'12'!T137</f>
        <v>0</v>
      </c>
      <c r="BO137" s="125">
        <f t="shared" si="23"/>
        <v>0</v>
      </c>
      <c r="BP137" s="126">
        <f t="shared" si="24"/>
        <v>0</v>
      </c>
    </row>
    <row r="138" spans="2:68" ht="14.4" x14ac:dyDescent="0.3">
      <c r="B138" s="166" t="str">
        <v>65-SPVOD-07507842</v>
      </c>
      <c r="C138" s="160" t="str">
        <v>Proximo</v>
      </c>
      <c r="D138" s="160" t="str">
        <v>Vodka</v>
      </c>
      <c r="E138" s="160" t="str">
        <v>Hangar</v>
      </c>
      <c r="F138" s="160" t="str">
        <v>HG1</v>
      </c>
      <c r="G138" s="160" t="str">
        <v>Hangar 1 Buddha'S Hand Citron Vodka</v>
      </c>
      <c r="H138" s="160" t="str">
        <v>750ml</v>
      </c>
      <c r="I138" s="160">
        <v>12</v>
      </c>
      <c r="J138" s="167">
        <f>'01'!N138</f>
        <v>0</v>
      </c>
      <c r="K138" s="167">
        <f>'02'!N138</f>
        <v>0</v>
      </c>
      <c r="L138" s="167">
        <f>'03'!N138</f>
        <v>0</v>
      </c>
      <c r="M138" s="167">
        <f>'04'!N138</f>
        <v>0</v>
      </c>
      <c r="N138" s="167">
        <f>'05'!N138</f>
        <v>0</v>
      </c>
      <c r="O138" s="167">
        <f>'06'!N138</f>
        <v>0</v>
      </c>
      <c r="P138" s="167">
        <f>'07'!N138</f>
        <v>0</v>
      </c>
      <c r="Q138" s="167">
        <f>'08'!N138</f>
        <v>0</v>
      </c>
      <c r="R138" s="167">
        <f>'09'!N138</f>
        <v>0</v>
      </c>
      <c r="S138" s="167">
        <f>'10'!N138</f>
        <v>0</v>
      </c>
      <c r="T138" s="167">
        <f>'11'!N138</f>
        <v>0</v>
      </c>
      <c r="U138" s="167">
        <f>'12'!N138</f>
        <v>0</v>
      </c>
      <c r="V138" s="168">
        <f t="shared" si="17"/>
        <v>0</v>
      </c>
      <c r="W138" s="169">
        <f t="shared" si="18"/>
        <v>0</v>
      </c>
      <c r="X138" s="2"/>
      <c r="Y138" s="167">
        <f>'01'!R138</f>
        <v>0</v>
      </c>
      <c r="Z138" s="167">
        <f>'02'!R138</f>
        <v>0</v>
      </c>
      <c r="AA138" s="167">
        <f>'03'!R138</f>
        <v>0</v>
      </c>
      <c r="AB138" s="167">
        <f>'04'!R138</f>
        <v>0</v>
      </c>
      <c r="AC138" s="167">
        <f>'05'!R138</f>
        <v>0</v>
      </c>
      <c r="AD138" s="167">
        <f>'06'!R138</f>
        <v>0</v>
      </c>
      <c r="AE138" s="167">
        <f>'07'!R138</f>
        <v>0</v>
      </c>
      <c r="AF138" s="167">
        <f>'08'!R138</f>
        <v>0</v>
      </c>
      <c r="AG138" s="167">
        <f>'09'!R138</f>
        <v>0</v>
      </c>
      <c r="AH138" s="167">
        <f>'10'!R138</f>
        <v>0</v>
      </c>
      <c r="AI138" s="167">
        <f>'11'!R138</f>
        <v>0</v>
      </c>
      <c r="AJ138" s="167">
        <f>'12'!R138</f>
        <v>0</v>
      </c>
      <c r="AK138" s="127">
        <f t="shared" si="19"/>
        <v>0</v>
      </c>
      <c r="AL138" s="126">
        <f t="shared" si="20"/>
        <v>0</v>
      </c>
      <c r="AM138" s="2"/>
      <c r="AN138" s="167">
        <f>'01'!S138</f>
        <v>0</v>
      </c>
      <c r="AO138" s="167">
        <f>'02'!S138</f>
        <v>0</v>
      </c>
      <c r="AP138" s="167">
        <f>'03'!S138</f>
        <v>0</v>
      </c>
      <c r="AQ138" s="167">
        <f>'04'!S138</f>
        <v>0</v>
      </c>
      <c r="AR138" s="167">
        <f>'05'!S138</f>
        <v>0</v>
      </c>
      <c r="AS138" s="167">
        <f>'06'!S138</f>
        <v>0</v>
      </c>
      <c r="AT138" s="167">
        <f>'07'!S138</f>
        <v>0</v>
      </c>
      <c r="AU138" s="167">
        <f>'08'!S138</f>
        <v>0</v>
      </c>
      <c r="AV138" s="167">
        <f>'09'!S138</f>
        <v>0</v>
      </c>
      <c r="AW138" s="167">
        <f>'10'!S138</f>
        <v>0</v>
      </c>
      <c r="AX138" s="167">
        <f>'11'!S138</f>
        <v>0</v>
      </c>
      <c r="AY138" s="167">
        <f>'12'!S138</f>
        <v>0</v>
      </c>
      <c r="AZ138" s="127">
        <f t="shared" si="21"/>
        <v>0</v>
      </c>
      <c r="BA138" s="126">
        <f t="shared" si="22"/>
        <v>0</v>
      </c>
      <c r="BB138" s="2"/>
      <c r="BC138" s="167">
        <f>'01'!T138</f>
        <v>0</v>
      </c>
      <c r="BD138" s="167">
        <f>'02'!T138</f>
        <v>0</v>
      </c>
      <c r="BE138" s="167">
        <f>'03'!T138</f>
        <v>0</v>
      </c>
      <c r="BF138" s="167">
        <f>'04'!T138</f>
        <v>0</v>
      </c>
      <c r="BG138" s="167">
        <f>'05'!T138</f>
        <v>0</v>
      </c>
      <c r="BH138" s="167">
        <f>'06'!T138</f>
        <v>0</v>
      </c>
      <c r="BI138" s="167">
        <f>'07'!T138</f>
        <v>0</v>
      </c>
      <c r="BJ138" s="167">
        <f>'08'!T138</f>
        <v>0</v>
      </c>
      <c r="BK138" s="167">
        <f>'09'!T138</f>
        <v>0</v>
      </c>
      <c r="BL138" s="167">
        <f>'10'!T138</f>
        <v>0</v>
      </c>
      <c r="BM138" s="167">
        <f>'11'!T138</f>
        <v>0</v>
      </c>
      <c r="BN138" s="167">
        <f>'12'!T138</f>
        <v>0</v>
      </c>
      <c r="BO138" s="125">
        <f t="shared" si="23"/>
        <v>0</v>
      </c>
      <c r="BP138" s="126">
        <f t="shared" si="24"/>
        <v>0</v>
      </c>
    </row>
    <row r="139" spans="2:68" ht="14.4" x14ac:dyDescent="0.3">
      <c r="B139" s="166" t="str">
        <v>65-SPVOD-07507866</v>
      </c>
      <c r="C139" s="160" t="str">
        <v>Proximo</v>
      </c>
      <c r="D139" s="160" t="str">
        <v>Vodka</v>
      </c>
      <c r="E139" s="160" t="str">
        <v>Hangar</v>
      </c>
      <c r="F139" s="160" t="str">
        <v>HG1</v>
      </c>
      <c r="G139" s="160" t="str">
        <v>Hangar 1 Mandarin Blossom Vodka</v>
      </c>
      <c r="H139" s="160" t="str">
        <v>750ml</v>
      </c>
      <c r="I139" s="160">
        <v>12</v>
      </c>
      <c r="J139" s="167">
        <f>'01'!N139</f>
        <v>0</v>
      </c>
      <c r="K139" s="167">
        <f>'02'!N139</f>
        <v>0</v>
      </c>
      <c r="L139" s="167">
        <f>'03'!N139</f>
        <v>0</v>
      </c>
      <c r="M139" s="167">
        <f>'04'!N139</f>
        <v>0</v>
      </c>
      <c r="N139" s="167">
        <f>'05'!N139</f>
        <v>0</v>
      </c>
      <c r="O139" s="167">
        <f>'06'!N139</f>
        <v>0</v>
      </c>
      <c r="P139" s="167">
        <f>'07'!N139</f>
        <v>0</v>
      </c>
      <c r="Q139" s="167">
        <f>'08'!N139</f>
        <v>0</v>
      </c>
      <c r="R139" s="167">
        <f>'09'!N139</f>
        <v>0</v>
      </c>
      <c r="S139" s="167">
        <f>'10'!N139</f>
        <v>0</v>
      </c>
      <c r="T139" s="167">
        <f>'11'!N139</f>
        <v>0</v>
      </c>
      <c r="U139" s="167">
        <f>'12'!N139</f>
        <v>0</v>
      </c>
      <c r="V139" s="168">
        <f t="shared" si="17"/>
        <v>0</v>
      </c>
      <c r="W139" s="169">
        <f t="shared" si="18"/>
        <v>0</v>
      </c>
      <c r="X139" s="2"/>
      <c r="Y139" s="167">
        <f>'01'!R139</f>
        <v>0</v>
      </c>
      <c r="Z139" s="167">
        <f>'02'!R139</f>
        <v>0</v>
      </c>
      <c r="AA139" s="167">
        <f>'03'!R139</f>
        <v>0</v>
      </c>
      <c r="AB139" s="167">
        <f>'04'!R139</f>
        <v>0</v>
      </c>
      <c r="AC139" s="167">
        <f>'05'!R139</f>
        <v>0</v>
      </c>
      <c r="AD139" s="167">
        <f>'06'!R139</f>
        <v>0</v>
      </c>
      <c r="AE139" s="167">
        <f>'07'!R139</f>
        <v>0</v>
      </c>
      <c r="AF139" s="167">
        <f>'08'!R139</f>
        <v>0</v>
      </c>
      <c r="AG139" s="167">
        <f>'09'!R139</f>
        <v>0</v>
      </c>
      <c r="AH139" s="167">
        <f>'10'!R139</f>
        <v>0</v>
      </c>
      <c r="AI139" s="167">
        <f>'11'!R139</f>
        <v>0</v>
      </c>
      <c r="AJ139" s="167">
        <f>'12'!R139</f>
        <v>0</v>
      </c>
      <c r="AK139" s="127">
        <f t="shared" si="19"/>
        <v>0</v>
      </c>
      <c r="AL139" s="126">
        <f t="shared" si="20"/>
        <v>0</v>
      </c>
      <c r="AM139" s="2"/>
      <c r="AN139" s="167">
        <f>'01'!S139</f>
        <v>0</v>
      </c>
      <c r="AO139" s="167">
        <f>'02'!S139</f>
        <v>0</v>
      </c>
      <c r="AP139" s="167">
        <f>'03'!S139</f>
        <v>0</v>
      </c>
      <c r="AQ139" s="167">
        <f>'04'!S139</f>
        <v>0</v>
      </c>
      <c r="AR139" s="167">
        <f>'05'!S139</f>
        <v>0</v>
      </c>
      <c r="AS139" s="167">
        <f>'06'!S139</f>
        <v>0</v>
      </c>
      <c r="AT139" s="167">
        <f>'07'!S139</f>
        <v>0</v>
      </c>
      <c r="AU139" s="167">
        <f>'08'!S139</f>
        <v>0</v>
      </c>
      <c r="AV139" s="167">
        <f>'09'!S139</f>
        <v>0</v>
      </c>
      <c r="AW139" s="167">
        <f>'10'!S139</f>
        <v>0</v>
      </c>
      <c r="AX139" s="167">
        <f>'11'!S139</f>
        <v>0</v>
      </c>
      <c r="AY139" s="167">
        <f>'12'!S139</f>
        <v>0</v>
      </c>
      <c r="AZ139" s="127">
        <f t="shared" si="21"/>
        <v>0</v>
      </c>
      <c r="BA139" s="126">
        <f t="shared" si="22"/>
        <v>0</v>
      </c>
      <c r="BB139" s="2"/>
      <c r="BC139" s="167">
        <f>'01'!T139</f>
        <v>0</v>
      </c>
      <c r="BD139" s="167">
        <f>'02'!T139</f>
        <v>0</v>
      </c>
      <c r="BE139" s="167">
        <f>'03'!T139</f>
        <v>0</v>
      </c>
      <c r="BF139" s="167">
        <f>'04'!T139</f>
        <v>0</v>
      </c>
      <c r="BG139" s="167">
        <f>'05'!T139</f>
        <v>0</v>
      </c>
      <c r="BH139" s="167">
        <f>'06'!T139</f>
        <v>0</v>
      </c>
      <c r="BI139" s="167">
        <f>'07'!T139</f>
        <v>0</v>
      </c>
      <c r="BJ139" s="167">
        <f>'08'!T139</f>
        <v>0</v>
      </c>
      <c r="BK139" s="167">
        <f>'09'!T139</f>
        <v>0</v>
      </c>
      <c r="BL139" s="167">
        <f>'10'!T139</f>
        <v>0</v>
      </c>
      <c r="BM139" s="167">
        <f>'11'!T139</f>
        <v>0</v>
      </c>
      <c r="BN139" s="167">
        <f>'12'!T139</f>
        <v>0</v>
      </c>
      <c r="BO139" s="125">
        <f t="shared" si="23"/>
        <v>0</v>
      </c>
      <c r="BP139" s="126">
        <f t="shared" si="24"/>
        <v>0</v>
      </c>
    </row>
    <row r="140" spans="2:68" ht="14.4" x14ac:dyDescent="0.3">
      <c r="B140" s="166" t="str">
        <v>65-SPVOD-07507361</v>
      </c>
      <c r="C140" s="160" t="str">
        <v>Proximo</v>
      </c>
      <c r="D140" s="160" t="str">
        <v>Vodka</v>
      </c>
      <c r="E140" s="160" t="str">
        <v>Hangar</v>
      </c>
      <c r="F140" s="160" t="str">
        <v>HG1</v>
      </c>
      <c r="G140" s="160" t="str">
        <v>Hangar 1 Rose Vodka</v>
      </c>
      <c r="H140" s="160" t="str">
        <v>750ml</v>
      </c>
      <c r="I140" s="160">
        <v>12</v>
      </c>
      <c r="J140" s="167">
        <f>'01'!N140</f>
        <v>0</v>
      </c>
      <c r="K140" s="167">
        <f>'02'!N140</f>
        <v>0</v>
      </c>
      <c r="L140" s="167">
        <f>'03'!N140</f>
        <v>0</v>
      </c>
      <c r="M140" s="167">
        <f>'04'!N140</f>
        <v>0</v>
      </c>
      <c r="N140" s="167">
        <f>'05'!N140</f>
        <v>0</v>
      </c>
      <c r="O140" s="167">
        <f>'06'!N140</f>
        <v>0</v>
      </c>
      <c r="P140" s="167">
        <f>'07'!N140</f>
        <v>0</v>
      </c>
      <c r="Q140" s="167">
        <f>'08'!N140</f>
        <v>0</v>
      </c>
      <c r="R140" s="167">
        <f>'09'!N140</f>
        <v>0</v>
      </c>
      <c r="S140" s="167">
        <f>'10'!N140</f>
        <v>0</v>
      </c>
      <c r="T140" s="167">
        <f>'11'!N140</f>
        <v>0</v>
      </c>
      <c r="U140" s="167">
        <f>'12'!N140</f>
        <v>0</v>
      </c>
      <c r="V140" s="168">
        <f t="shared" si="17"/>
        <v>0</v>
      </c>
      <c r="W140" s="169">
        <f t="shared" si="18"/>
        <v>0</v>
      </c>
      <c r="X140" s="2"/>
      <c r="Y140" s="167">
        <f>'01'!R140</f>
        <v>0</v>
      </c>
      <c r="Z140" s="167">
        <f>'02'!R140</f>
        <v>0</v>
      </c>
      <c r="AA140" s="167">
        <f>'03'!R140</f>
        <v>0</v>
      </c>
      <c r="AB140" s="167">
        <f>'04'!R140</f>
        <v>0</v>
      </c>
      <c r="AC140" s="167">
        <f>'05'!R140</f>
        <v>0</v>
      </c>
      <c r="AD140" s="167">
        <f>'06'!R140</f>
        <v>0</v>
      </c>
      <c r="AE140" s="167">
        <f>'07'!R140</f>
        <v>0</v>
      </c>
      <c r="AF140" s="167">
        <f>'08'!R140</f>
        <v>0</v>
      </c>
      <c r="AG140" s="167">
        <f>'09'!R140</f>
        <v>0</v>
      </c>
      <c r="AH140" s="167">
        <f>'10'!R140</f>
        <v>0</v>
      </c>
      <c r="AI140" s="167">
        <f>'11'!R140</f>
        <v>0</v>
      </c>
      <c r="AJ140" s="167">
        <f>'12'!R140</f>
        <v>0</v>
      </c>
      <c r="AK140" s="127">
        <f t="shared" si="19"/>
        <v>0</v>
      </c>
      <c r="AL140" s="126">
        <f t="shared" si="20"/>
        <v>0</v>
      </c>
      <c r="AM140" s="2"/>
      <c r="AN140" s="167">
        <f>'01'!S140</f>
        <v>0</v>
      </c>
      <c r="AO140" s="167">
        <f>'02'!S140</f>
        <v>0</v>
      </c>
      <c r="AP140" s="167">
        <f>'03'!S140</f>
        <v>0</v>
      </c>
      <c r="AQ140" s="167">
        <f>'04'!S140</f>
        <v>0</v>
      </c>
      <c r="AR140" s="167">
        <f>'05'!S140</f>
        <v>0</v>
      </c>
      <c r="AS140" s="167">
        <f>'06'!S140</f>
        <v>0</v>
      </c>
      <c r="AT140" s="167">
        <f>'07'!S140</f>
        <v>0</v>
      </c>
      <c r="AU140" s="167">
        <f>'08'!S140</f>
        <v>0</v>
      </c>
      <c r="AV140" s="167">
        <f>'09'!S140</f>
        <v>0</v>
      </c>
      <c r="AW140" s="167">
        <f>'10'!S140</f>
        <v>0</v>
      </c>
      <c r="AX140" s="167">
        <f>'11'!S140</f>
        <v>0</v>
      </c>
      <c r="AY140" s="167">
        <f>'12'!S140</f>
        <v>0</v>
      </c>
      <c r="AZ140" s="127">
        <f t="shared" si="21"/>
        <v>0</v>
      </c>
      <c r="BA140" s="126">
        <f t="shared" si="22"/>
        <v>0</v>
      </c>
      <c r="BB140" s="2"/>
      <c r="BC140" s="167">
        <f>'01'!T140</f>
        <v>0</v>
      </c>
      <c r="BD140" s="167">
        <f>'02'!T140</f>
        <v>0</v>
      </c>
      <c r="BE140" s="167">
        <f>'03'!T140</f>
        <v>0</v>
      </c>
      <c r="BF140" s="167">
        <f>'04'!T140</f>
        <v>0</v>
      </c>
      <c r="BG140" s="167">
        <f>'05'!T140</f>
        <v>0</v>
      </c>
      <c r="BH140" s="167">
        <f>'06'!T140</f>
        <v>0</v>
      </c>
      <c r="BI140" s="167">
        <f>'07'!T140</f>
        <v>0</v>
      </c>
      <c r="BJ140" s="167">
        <f>'08'!T140</f>
        <v>0</v>
      </c>
      <c r="BK140" s="167">
        <f>'09'!T140</f>
        <v>0</v>
      </c>
      <c r="BL140" s="167">
        <f>'10'!T140</f>
        <v>0</v>
      </c>
      <c r="BM140" s="167">
        <f>'11'!T140</f>
        <v>0</v>
      </c>
      <c r="BN140" s="167">
        <f>'12'!T140</f>
        <v>0</v>
      </c>
      <c r="BO140" s="125">
        <f t="shared" si="23"/>
        <v>0</v>
      </c>
      <c r="BP140" s="126">
        <f t="shared" si="24"/>
        <v>0</v>
      </c>
    </row>
    <row r="141" spans="2:68" ht="14.4" x14ac:dyDescent="0.3">
      <c r="B141" s="166" t="str">
        <v>48-SPVOD-02000045</v>
      </c>
      <c r="C141" s="160" t="str">
        <v>Independent</v>
      </c>
      <c r="D141" s="160" t="str">
        <v>Vodka</v>
      </c>
      <c r="E141" s="160" t="str">
        <v>Tito's</v>
      </c>
      <c r="F141" s="160" t="str">
        <v>TTO</v>
      </c>
      <c r="G141" s="160" t="str">
        <v>Tito's Vodka 200ml</v>
      </c>
      <c r="H141" s="160" t="str">
        <v>200ml</v>
      </c>
      <c r="I141" s="160">
        <v>24</v>
      </c>
      <c r="J141" s="167">
        <f>'01'!N141</f>
        <v>0</v>
      </c>
      <c r="K141" s="167">
        <f>'02'!N141</f>
        <v>0</v>
      </c>
      <c r="L141" s="167">
        <f>'03'!N141</f>
        <v>0</v>
      </c>
      <c r="M141" s="167">
        <f>'04'!N141</f>
        <v>0</v>
      </c>
      <c r="N141" s="167">
        <f>'05'!N141</f>
        <v>0</v>
      </c>
      <c r="O141" s="167">
        <f>'06'!N141</f>
        <v>0</v>
      </c>
      <c r="P141" s="167">
        <f>'07'!N141</f>
        <v>0</v>
      </c>
      <c r="Q141" s="167">
        <f>'08'!N141</f>
        <v>0</v>
      </c>
      <c r="R141" s="167">
        <f>'09'!N141</f>
        <v>0</v>
      </c>
      <c r="S141" s="167">
        <f>'10'!N141</f>
        <v>0</v>
      </c>
      <c r="T141" s="167">
        <f>'11'!N141</f>
        <v>0</v>
      </c>
      <c r="U141" s="167">
        <f>'12'!N141</f>
        <v>0</v>
      </c>
      <c r="V141" s="168">
        <f t="shared" si="17"/>
        <v>0</v>
      </c>
      <c r="W141" s="169">
        <f t="shared" si="18"/>
        <v>0</v>
      </c>
      <c r="X141" s="2"/>
      <c r="Y141" s="167">
        <f>'01'!R141</f>
        <v>0</v>
      </c>
      <c r="Z141" s="167">
        <f>'02'!R141</f>
        <v>0</v>
      </c>
      <c r="AA141" s="167">
        <f>'03'!R141</f>
        <v>0</v>
      </c>
      <c r="AB141" s="167">
        <f>'04'!R141</f>
        <v>0</v>
      </c>
      <c r="AC141" s="167">
        <f>'05'!R141</f>
        <v>0</v>
      </c>
      <c r="AD141" s="167">
        <f>'06'!R141</f>
        <v>0</v>
      </c>
      <c r="AE141" s="167">
        <f>'07'!R141</f>
        <v>0</v>
      </c>
      <c r="AF141" s="167">
        <f>'08'!R141</f>
        <v>0</v>
      </c>
      <c r="AG141" s="167">
        <f>'09'!R141</f>
        <v>0</v>
      </c>
      <c r="AH141" s="167">
        <f>'10'!R141</f>
        <v>0</v>
      </c>
      <c r="AI141" s="167">
        <f>'11'!R141</f>
        <v>0</v>
      </c>
      <c r="AJ141" s="167">
        <f>'12'!R141</f>
        <v>0</v>
      </c>
      <c r="AK141" s="127">
        <f t="shared" si="19"/>
        <v>0</v>
      </c>
      <c r="AL141" s="126">
        <f t="shared" si="20"/>
        <v>0</v>
      </c>
      <c r="AM141" s="2"/>
      <c r="AN141" s="167">
        <f>'01'!S141</f>
        <v>0</v>
      </c>
      <c r="AO141" s="167">
        <f>'02'!S141</f>
        <v>0</v>
      </c>
      <c r="AP141" s="167">
        <f>'03'!S141</f>
        <v>0</v>
      </c>
      <c r="AQ141" s="167">
        <f>'04'!S141</f>
        <v>0</v>
      </c>
      <c r="AR141" s="167">
        <f>'05'!S141</f>
        <v>0</v>
      </c>
      <c r="AS141" s="167">
        <f>'06'!S141</f>
        <v>0</v>
      </c>
      <c r="AT141" s="167">
        <f>'07'!S141</f>
        <v>0</v>
      </c>
      <c r="AU141" s="167">
        <f>'08'!S141</f>
        <v>0</v>
      </c>
      <c r="AV141" s="167">
        <f>'09'!S141</f>
        <v>0</v>
      </c>
      <c r="AW141" s="167">
        <f>'10'!S141</f>
        <v>0</v>
      </c>
      <c r="AX141" s="167">
        <f>'11'!S141</f>
        <v>0</v>
      </c>
      <c r="AY141" s="167">
        <f>'12'!S141</f>
        <v>0</v>
      </c>
      <c r="AZ141" s="127">
        <f t="shared" si="21"/>
        <v>0</v>
      </c>
      <c r="BA141" s="126">
        <f t="shared" si="22"/>
        <v>0</v>
      </c>
      <c r="BB141" s="2"/>
      <c r="BC141" s="167">
        <f>'01'!T141</f>
        <v>0</v>
      </c>
      <c r="BD141" s="167">
        <f>'02'!T141</f>
        <v>0</v>
      </c>
      <c r="BE141" s="167">
        <f>'03'!T141</f>
        <v>0</v>
      </c>
      <c r="BF141" s="167">
        <f>'04'!T141</f>
        <v>0</v>
      </c>
      <c r="BG141" s="167">
        <f>'05'!T141</f>
        <v>0</v>
      </c>
      <c r="BH141" s="167">
        <f>'06'!T141</f>
        <v>0</v>
      </c>
      <c r="BI141" s="167">
        <f>'07'!T141</f>
        <v>0</v>
      </c>
      <c r="BJ141" s="167">
        <f>'08'!T141</f>
        <v>0</v>
      </c>
      <c r="BK141" s="167">
        <f>'09'!T141</f>
        <v>0</v>
      </c>
      <c r="BL141" s="167">
        <f>'10'!T141</f>
        <v>0</v>
      </c>
      <c r="BM141" s="167">
        <f>'11'!T141</f>
        <v>0</v>
      </c>
      <c r="BN141" s="167">
        <f>'12'!T141</f>
        <v>0</v>
      </c>
      <c r="BO141" s="125">
        <f t="shared" si="23"/>
        <v>0</v>
      </c>
      <c r="BP141" s="126">
        <f t="shared" si="24"/>
        <v>0</v>
      </c>
    </row>
    <row r="142" spans="2:68" ht="14.4" x14ac:dyDescent="0.3">
      <c r="B142" s="166" t="str">
        <v>48-SPVOD-07500027</v>
      </c>
      <c r="C142" s="160" t="str">
        <v>Independent</v>
      </c>
      <c r="D142" s="160" t="str">
        <v>Vodka</v>
      </c>
      <c r="E142" s="160" t="str">
        <v>Tito's</v>
      </c>
      <c r="F142" s="160" t="str">
        <v>TTO</v>
      </c>
      <c r="G142" s="160" t="str">
        <v>Tito's Vodka 750ml</v>
      </c>
      <c r="H142" s="160" t="str">
        <v>750ml</v>
      </c>
      <c r="I142" s="160">
        <v>12</v>
      </c>
      <c r="J142" s="167">
        <f>'01'!N142</f>
        <v>0</v>
      </c>
      <c r="K142" s="167">
        <f>'02'!N142</f>
        <v>0</v>
      </c>
      <c r="L142" s="167">
        <f>'03'!N142</f>
        <v>0</v>
      </c>
      <c r="M142" s="167">
        <f>'04'!N142</f>
        <v>0</v>
      </c>
      <c r="N142" s="167">
        <f>'05'!N142</f>
        <v>0</v>
      </c>
      <c r="O142" s="167">
        <f>'06'!N142</f>
        <v>0</v>
      </c>
      <c r="P142" s="167">
        <f>'07'!N142</f>
        <v>0</v>
      </c>
      <c r="Q142" s="167">
        <f>'08'!N142</f>
        <v>0</v>
      </c>
      <c r="R142" s="167">
        <f>'09'!N142</f>
        <v>0</v>
      </c>
      <c r="S142" s="167">
        <f>'10'!N142</f>
        <v>0</v>
      </c>
      <c r="T142" s="167">
        <f>'11'!N142</f>
        <v>0</v>
      </c>
      <c r="U142" s="167">
        <f>'12'!N142</f>
        <v>0</v>
      </c>
      <c r="V142" s="168">
        <f t="shared" ref="V142:V205" si="25">SUM(J142:U142)</f>
        <v>0</v>
      </c>
      <c r="W142" s="169">
        <f t="shared" ref="W142:W205" si="26">SUMIFS($J142:$U142,$J$2:$U$2,"TRUE")</f>
        <v>0</v>
      </c>
      <c r="X142" s="2"/>
      <c r="Y142" s="167">
        <f>'01'!R142</f>
        <v>0</v>
      </c>
      <c r="Z142" s="167">
        <f>'02'!R142</f>
        <v>0</v>
      </c>
      <c r="AA142" s="167">
        <f>'03'!R142</f>
        <v>0</v>
      </c>
      <c r="AB142" s="167">
        <f>'04'!R142</f>
        <v>0</v>
      </c>
      <c r="AC142" s="167">
        <f>'05'!R142</f>
        <v>0</v>
      </c>
      <c r="AD142" s="167">
        <f>'06'!R142</f>
        <v>0</v>
      </c>
      <c r="AE142" s="167">
        <f>'07'!R142</f>
        <v>0</v>
      </c>
      <c r="AF142" s="167">
        <f>'08'!R142</f>
        <v>0</v>
      </c>
      <c r="AG142" s="167">
        <f>'09'!R142</f>
        <v>0</v>
      </c>
      <c r="AH142" s="167">
        <f>'10'!R142</f>
        <v>0</v>
      </c>
      <c r="AI142" s="167">
        <f>'11'!R142</f>
        <v>0</v>
      </c>
      <c r="AJ142" s="167">
        <f>'12'!R142</f>
        <v>0</v>
      </c>
      <c r="AK142" s="127">
        <f t="shared" ref="AK142:AK205" si="27">SUM(Y142:AJ142)</f>
        <v>0</v>
      </c>
      <c r="AL142" s="126">
        <f t="shared" ref="AL142:AL205" si="28">SUMIFS($Y142:$AJ142,$Y$2:$AJ$2,"TRUE")</f>
        <v>0</v>
      </c>
      <c r="AM142" s="2"/>
      <c r="AN142" s="167">
        <f>'01'!S142</f>
        <v>0</v>
      </c>
      <c r="AO142" s="167">
        <f>'02'!S142</f>
        <v>0</v>
      </c>
      <c r="AP142" s="167">
        <f>'03'!S142</f>
        <v>0</v>
      </c>
      <c r="AQ142" s="167">
        <f>'04'!S142</f>
        <v>0</v>
      </c>
      <c r="AR142" s="167">
        <f>'05'!S142</f>
        <v>0</v>
      </c>
      <c r="AS142" s="167">
        <f>'06'!S142</f>
        <v>0</v>
      </c>
      <c r="AT142" s="167">
        <f>'07'!S142</f>
        <v>0</v>
      </c>
      <c r="AU142" s="167">
        <f>'08'!S142</f>
        <v>0</v>
      </c>
      <c r="AV142" s="167">
        <f>'09'!S142</f>
        <v>0</v>
      </c>
      <c r="AW142" s="167">
        <f>'10'!S142</f>
        <v>0</v>
      </c>
      <c r="AX142" s="167">
        <f>'11'!S142</f>
        <v>0</v>
      </c>
      <c r="AY142" s="167">
        <f>'12'!S142</f>
        <v>0</v>
      </c>
      <c r="AZ142" s="127">
        <f t="shared" ref="AZ142:AZ205" si="29">SUM(AN142:AY142)</f>
        <v>0</v>
      </c>
      <c r="BA142" s="126">
        <f t="shared" ref="BA142:BA205" si="30">SUMIFS($AN142:$AY142,$AN$2:$AY$2,"TRUE")</f>
        <v>0</v>
      </c>
      <c r="BB142" s="2"/>
      <c r="BC142" s="167">
        <f>'01'!T142</f>
        <v>0</v>
      </c>
      <c r="BD142" s="167">
        <f>'02'!T142</f>
        <v>0</v>
      </c>
      <c r="BE142" s="167">
        <f>'03'!T142</f>
        <v>0</v>
      </c>
      <c r="BF142" s="167">
        <f>'04'!T142</f>
        <v>0</v>
      </c>
      <c r="BG142" s="167">
        <f>'05'!T142</f>
        <v>0</v>
      </c>
      <c r="BH142" s="167">
        <f>'06'!T142</f>
        <v>0</v>
      </c>
      <c r="BI142" s="167">
        <f>'07'!T142</f>
        <v>0</v>
      </c>
      <c r="BJ142" s="167">
        <f>'08'!T142</f>
        <v>0</v>
      </c>
      <c r="BK142" s="167">
        <f>'09'!T142</f>
        <v>0</v>
      </c>
      <c r="BL142" s="167">
        <f>'10'!T142</f>
        <v>0</v>
      </c>
      <c r="BM142" s="167">
        <f>'11'!T142</f>
        <v>0</v>
      </c>
      <c r="BN142" s="167">
        <f>'12'!T142</f>
        <v>0</v>
      </c>
      <c r="BO142" s="125">
        <f t="shared" ref="BO142:BO205" si="31">SUM(BC142:BN142)</f>
        <v>0</v>
      </c>
      <c r="BP142" s="126">
        <f t="shared" ref="BP142:BP205" si="32">SUMIFS($BC142:$BN142,$BC$2:$BN$2,"TRUE")</f>
        <v>0</v>
      </c>
    </row>
    <row r="143" spans="2:68" ht="14.4" x14ac:dyDescent="0.3">
      <c r="B143" s="166" t="str">
        <v>48-SPVOD-10000010</v>
      </c>
      <c r="C143" s="160" t="str">
        <v>Independent</v>
      </c>
      <c r="D143" s="160" t="str">
        <v>Vodka</v>
      </c>
      <c r="E143" s="160" t="str">
        <v>Tito's</v>
      </c>
      <c r="F143" s="160" t="str">
        <v>TTO</v>
      </c>
      <c r="G143" s="160" t="str">
        <v>Tito's Vodka 1L</v>
      </c>
      <c r="H143" s="160" t="str">
        <v>1000ml</v>
      </c>
      <c r="I143" s="160">
        <v>12</v>
      </c>
      <c r="J143" s="167">
        <f>'01'!N143</f>
        <v>0</v>
      </c>
      <c r="K143" s="167">
        <f>'02'!N143</f>
        <v>0</v>
      </c>
      <c r="L143" s="167">
        <f>'03'!N143</f>
        <v>0</v>
      </c>
      <c r="M143" s="167">
        <f>'04'!N143</f>
        <v>0</v>
      </c>
      <c r="N143" s="167">
        <f>'05'!N143</f>
        <v>0</v>
      </c>
      <c r="O143" s="167">
        <f>'06'!N143</f>
        <v>0</v>
      </c>
      <c r="P143" s="167">
        <f>'07'!N143</f>
        <v>0</v>
      </c>
      <c r="Q143" s="167">
        <f>'08'!N143</f>
        <v>0</v>
      </c>
      <c r="R143" s="167">
        <f>'09'!N143</f>
        <v>0</v>
      </c>
      <c r="S143" s="167">
        <f>'10'!N143</f>
        <v>0</v>
      </c>
      <c r="T143" s="167">
        <f>'11'!N143</f>
        <v>0</v>
      </c>
      <c r="U143" s="167">
        <f>'12'!N143</f>
        <v>0</v>
      </c>
      <c r="V143" s="168">
        <f t="shared" si="25"/>
        <v>0</v>
      </c>
      <c r="W143" s="169">
        <f t="shared" si="26"/>
        <v>0</v>
      </c>
      <c r="X143" s="2"/>
      <c r="Y143" s="167">
        <f>'01'!R143</f>
        <v>0</v>
      </c>
      <c r="Z143" s="167">
        <f>'02'!R143</f>
        <v>0</v>
      </c>
      <c r="AA143" s="167">
        <f>'03'!R143</f>
        <v>0</v>
      </c>
      <c r="AB143" s="167">
        <f>'04'!R143</f>
        <v>0</v>
      </c>
      <c r="AC143" s="167">
        <f>'05'!R143</f>
        <v>0</v>
      </c>
      <c r="AD143" s="167">
        <f>'06'!R143</f>
        <v>0</v>
      </c>
      <c r="AE143" s="167">
        <f>'07'!R143</f>
        <v>0</v>
      </c>
      <c r="AF143" s="167">
        <f>'08'!R143</f>
        <v>0</v>
      </c>
      <c r="AG143" s="167">
        <f>'09'!R143</f>
        <v>0</v>
      </c>
      <c r="AH143" s="167">
        <f>'10'!R143</f>
        <v>0</v>
      </c>
      <c r="AI143" s="167">
        <f>'11'!R143</f>
        <v>0</v>
      </c>
      <c r="AJ143" s="167">
        <f>'12'!R143</f>
        <v>0</v>
      </c>
      <c r="AK143" s="127">
        <f t="shared" si="27"/>
        <v>0</v>
      </c>
      <c r="AL143" s="126">
        <f t="shared" si="28"/>
        <v>0</v>
      </c>
      <c r="AM143" s="2"/>
      <c r="AN143" s="167">
        <f>'01'!S143</f>
        <v>0</v>
      </c>
      <c r="AO143" s="167">
        <f>'02'!S143</f>
        <v>0</v>
      </c>
      <c r="AP143" s="167">
        <f>'03'!S143</f>
        <v>0</v>
      </c>
      <c r="AQ143" s="167">
        <f>'04'!S143</f>
        <v>0</v>
      </c>
      <c r="AR143" s="167">
        <f>'05'!S143</f>
        <v>0</v>
      </c>
      <c r="AS143" s="167">
        <f>'06'!S143</f>
        <v>0</v>
      </c>
      <c r="AT143" s="167">
        <f>'07'!S143</f>
        <v>0</v>
      </c>
      <c r="AU143" s="167">
        <f>'08'!S143</f>
        <v>0</v>
      </c>
      <c r="AV143" s="167">
        <f>'09'!S143</f>
        <v>0</v>
      </c>
      <c r="AW143" s="167">
        <f>'10'!S143</f>
        <v>0</v>
      </c>
      <c r="AX143" s="167">
        <f>'11'!S143</f>
        <v>0</v>
      </c>
      <c r="AY143" s="167">
        <f>'12'!S143</f>
        <v>0</v>
      </c>
      <c r="AZ143" s="127">
        <f t="shared" si="29"/>
        <v>0</v>
      </c>
      <c r="BA143" s="126">
        <f t="shared" si="30"/>
        <v>0</v>
      </c>
      <c r="BB143" s="2"/>
      <c r="BC143" s="167">
        <f>'01'!T143</f>
        <v>0</v>
      </c>
      <c r="BD143" s="167">
        <f>'02'!T143</f>
        <v>0</v>
      </c>
      <c r="BE143" s="167">
        <f>'03'!T143</f>
        <v>0</v>
      </c>
      <c r="BF143" s="167">
        <f>'04'!T143</f>
        <v>0</v>
      </c>
      <c r="BG143" s="167">
        <f>'05'!T143</f>
        <v>0</v>
      </c>
      <c r="BH143" s="167">
        <f>'06'!T143</f>
        <v>0</v>
      </c>
      <c r="BI143" s="167">
        <f>'07'!T143</f>
        <v>0</v>
      </c>
      <c r="BJ143" s="167">
        <f>'08'!T143</f>
        <v>0</v>
      </c>
      <c r="BK143" s="167">
        <f>'09'!T143</f>
        <v>0</v>
      </c>
      <c r="BL143" s="167">
        <f>'10'!T143</f>
        <v>0</v>
      </c>
      <c r="BM143" s="167">
        <f>'11'!T143</f>
        <v>0</v>
      </c>
      <c r="BN143" s="167">
        <f>'12'!T143</f>
        <v>0</v>
      </c>
      <c r="BO143" s="125">
        <f t="shared" si="31"/>
        <v>0</v>
      </c>
      <c r="BP143" s="126">
        <f t="shared" si="32"/>
        <v>0</v>
      </c>
    </row>
    <row r="144" spans="2:68" ht="14.4" x14ac:dyDescent="0.3">
      <c r="B144" s="166" t="str">
        <v>48-SPVOD-17500034</v>
      </c>
      <c r="C144" s="160" t="str">
        <v>Independent</v>
      </c>
      <c r="D144" s="160" t="str">
        <v>Vodka</v>
      </c>
      <c r="E144" s="160" t="str">
        <v>Tito's</v>
      </c>
      <c r="F144" s="160" t="str">
        <v>TTO</v>
      </c>
      <c r="G144" s="160" t="str">
        <v>Tito's Vodka 1.75L</v>
      </c>
      <c r="H144" s="160" t="str">
        <v>1750ml</v>
      </c>
      <c r="I144" s="160">
        <v>6</v>
      </c>
      <c r="J144" s="167">
        <f>'01'!N144</f>
        <v>0</v>
      </c>
      <c r="K144" s="167">
        <f>'02'!N144</f>
        <v>0</v>
      </c>
      <c r="L144" s="167">
        <f>'03'!N144</f>
        <v>0</v>
      </c>
      <c r="M144" s="167">
        <f>'04'!N144</f>
        <v>0</v>
      </c>
      <c r="N144" s="167">
        <f>'05'!N144</f>
        <v>0</v>
      </c>
      <c r="O144" s="167">
        <f>'06'!N144</f>
        <v>0</v>
      </c>
      <c r="P144" s="167">
        <f>'07'!N144</f>
        <v>0</v>
      </c>
      <c r="Q144" s="167">
        <f>'08'!N144</f>
        <v>0</v>
      </c>
      <c r="R144" s="167">
        <f>'09'!N144</f>
        <v>0</v>
      </c>
      <c r="S144" s="167">
        <f>'10'!N144</f>
        <v>0</v>
      </c>
      <c r="T144" s="167">
        <f>'11'!N144</f>
        <v>0</v>
      </c>
      <c r="U144" s="167">
        <f>'12'!N144</f>
        <v>0</v>
      </c>
      <c r="V144" s="168">
        <f t="shared" si="25"/>
        <v>0</v>
      </c>
      <c r="W144" s="169">
        <f t="shared" si="26"/>
        <v>0</v>
      </c>
      <c r="X144" s="2"/>
      <c r="Y144" s="167">
        <f>'01'!R144</f>
        <v>0</v>
      </c>
      <c r="Z144" s="167">
        <f>'02'!R144</f>
        <v>0</v>
      </c>
      <c r="AA144" s="167">
        <f>'03'!R144</f>
        <v>0</v>
      </c>
      <c r="AB144" s="167">
        <f>'04'!R144</f>
        <v>0</v>
      </c>
      <c r="AC144" s="167">
        <f>'05'!R144</f>
        <v>0</v>
      </c>
      <c r="AD144" s="167">
        <f>'06'!R144</f>
        <v>0</v>
      </c>
      <c r="AE144" s="167">
        <f>'07'!R144</f>
        <v>0</v>
      </c>
      <c r="AF144" s="167">
        <f>'08'!R144</f>
        <v>0</v>
      </c>
      <c r="AG144" s="167">
        <f>'09'!R144</f>
        <v>0</v>
      </c>
      <c r="AH144" s="167">
        <f>'10'!R144</f>
        <v>0</v>
      </c>
      <c r="AI144" s="167">
        <f>'11'!R144</f>
        <v>0</v>
      </c>
      <c r="AJ144" s="167">
        <f>'12'!R144</f>
        <v>0</v>
      </c>
      <c r="AK144" s="127">
        <f t="shared" si="27"/>
        <v>0</v>
      </c>
      <c r="AL144" s="126">
        <f t="shared" si="28"/>
        <v>0</v>
      </c>
      <c r="AM144" s="2"/>
      <c r="AN144" s="167">
        <f>'01'!S144</f>
        <v>0</v>
      </c>
      <c r="AO144" s="167">
        <f>'02'!S144</f>
        <v>0</v>
      </c>
      <c r="AP144" s="167">
        <f>'03'!S144</f>
        <v>0</v>
      </c>
      <c r="AQ144" s="167">
        <f>'04'!S144</f>
        <v>0</v>
      </c>
      <c r="AR144" s="167">
        <f>'05'!S144</f>
        <v>0</v>
      </c>
      <c r="AS144" s="167">
        <f>'06'!S144</f>
        <v>0</v>
      </c>
      <c r="AT144" s="167">
        <f>'07'!S144</f>
        <v>0</v>
      </c>
      <c r="AU144" s="167">
        <f>'08'!S144</f>
        <v>0</v>
      </c>
      <c r="AV144" s="167">
        <f>'09'!S144</f>
        <v>0</v>
      </c>
      <c r="AW144" s="167">
        <f>'10'!S144</f>
        <v>0</v>
      </c>
      <c r="AX144" s="167">
        <f>'11'!S144</f>
        <v>0</v>
      </c>
      <c r="AY144" s="167">
        <f>'12'!S144</f>
        <v>0</v>
      </c>
      <c r="AZ144" s="127">
        <f t="shared" si="29"/>
        <v>0</v>
      </c>
      <c r="BA144" s="126">
        <f t="shared" si="30"/>
        <v>0</v>
      </c>
      <c r="BB144" s="2"/>
      <c r="BC144" s="167">
        <f>'01'!T144</f>
        <v>0</v>
      </c>
      <c r="BD144" s="167">
        <f>'02'!T144</f>
        <v>0</v>
      </c>
      <c r="BE144" s="167">
        <f>'03'!T144</f>
        <v>0</v>
      </c>
      <c r="BF144" s="167">
        <f>'04'!T144</f>
        <v>0</v>
      </c>
      <c r="BG144" s="167">
        <f>'05'!T144</f>
        <v>0</v>
      </c>
      <c r="BH144" s="167">
        <f>'06'!T144</f>
        <v>0</v>
      </c>
      <c r="BI144" s="167">
        <f>'07'!T144</f>
        <v>0</v>
      </c>
      <c r="BJ144" s="167">
        <f>'08'!T144</f>
        <v>0</v>
      </c>
      <c r="BK144" s="167">
        <f>'09'!T144</f>
        <v>0</v>
      </c>
      <c r="BL144" s="167">
        <f>'10'!T144</f>
        <v>0</v>
      </c>
      <c r="BM144" s="167">
        <f>'11'!T144</f>
        <v>0</v>
      </c>
      <c r="BN144" s="167">
        <f>'12'!T144</f>
        <v>0</v>
      </c>
      <c r="BO144" s="125">
        <f t="shared" si="31"/>
        <v>0</v>
      </c>
      <c r="BP144" s="126">
        <f t="shared" si="32"/>
        <v>0</v>
      </c>
    </row>
    <row r="145" spans="2:68" ht="14.4" x14ac:dyDescent="0.3">
      <c r="B145" s="166" t="str">
        <v>01-SPGIN-07003727</v>
      </c>
      <c r="C145" s="160" t="str">
        <v>Lucas Bols</v>
      </c>
      <c r="D145" s="160" t="str">
        <v>GIN</v>
      </c>
      <c r="E145" s="160" t="str">
        <v>Bols Gin</v>
      </c>
      <c r="F145" s="160" t="str">
        <v>SVT</v>
      </c>
      <c r="G145" s="160" t="str">
        <v>Bols Silvertop Dutch</v>
      </c>
      <c r="H145" s="160" t="str">
        <v>700ml</v>
      </c>
      <c r="I145" s="160">
        <v>6</v>
      </c>
      <c r="J145" s="167">
        <f>'01'!N145</f>
        <v>0</v>
      </c>
      <c r="K145" s="167">
        <f>'02'!N145</f>
        <v>0</v>
      </c>
      <c r="L145" s="167">
        <f>'03'!N145</f>
        <v>0</v>
      </c>
      <c r="M145" s="167">
        <f>'04'!N145</f>
        <v>0</v>
      </c>
      <c r="N145" s="167">
        <f>'05'!N145</f>
        <v>0</v>
      </c>
      <c r="O145" s="167">
        <f>'06'!N145</f>
        <v>0</v>
      </c>
      <c r="P145" s="167">
        <f>'07'!N145</f>
        <v>0</v>
      </c>
      <c r="Q145" s="167">
        <f>'08'!N145</f>
        <v>0</v>
      </c>
      <c r="R145" s="167">
        <f>'09'!N145</f>
        <v>0</v>
      </c>
      <c r="S145" s="167">
        <f>'10'!N145</f>
        <v>0</v>
      </c>
      <c r="T145" s="167">
        <f>'11'!N145</f>
        <v>0</v>
      </c>
      <c r="U145" s="167">
        <f>'12'!N145</f>
        <v>0</v>
      </c>
      <c r="V145" s="168">
        <f t="shared" si="25"/>
        <v>0</v>
      </c>
      <c r="W145" s="169">
        <f t="shared" si="26"/>
        <v>0</v>
      </c>
      <c r="X145" s="2"/>
      <c r="Y145" s="167">
        <f>'01'!R145</f>
        <v>0</v>
      </c>
      <c r="Z145" s="167">
        <f>'02'!R145</f>
        <v>0</v>
      </c>
      <c r="AA145" s="167">
        <f>'03'!R145</f>
        <v>0</v>
      </c>
      <c r="AB145" s="167">
        <f>'04'!R145</f>
        <v>0</v>
      </c>
      <c r="AC145" s="167">
        <f>'05'!R145</f>
        <v>0</v>
      </c>
      <c r="AD145" s="167">
        <f>'06'!R145</f>
        <v>0</v>
      </c>
      <c r="AE145" s="167">
        <f>'07'!R145</f>
        <v>0</v>
      </c>
      <c r="AF145" s="167">
        <f>'08'!R145</f>
        <v>0</v>
      </c>
      <c r="AG145" s="167">
        <f>'09'!R145</f>
        <v>0</v>
      </c>
      <c r="AH145" s="167">
        <f>'10'!R145</f>
        <v>0</v>
      </c>
      <c r="AI145" s="167">
        <f>'11'!R145</f>
        <v>0</v>
      </c>
      <c r="AJ145" s="167">
        <f>'12'!R145</f>
        <v>0</v>
      </c>
      <c r="AK145" s="127">
        <f t="shared" si="27"/>
        <v>0</v>
      </c>
      <c r="AL145" s="126">
        <f t="shared" si="28"/>
        <v>0</v>
      </c>
      <c r="AM145" s="2"/>
      <c r="AN145" s="167">
        <f>'01'!S145</f>
        <v>0</v>
      </c>
      <c r="AO145" s="167">
        <f>'02'!S145</f>
        <v>0</v>
      </c>
      <c r="AP145" s="167">
        <f>'03'!S145</f>
        <v>0</v>
      </c>
      <c r="AQ145" s="167">
        <f>'04'!S145</f>
        <v>0</v>
      </c>
      <c r="AR145" s="167">
        <f>'05'!S145</f>
        <v>0</v>
      </c>
      <c r="AS145" s="167">
        <f>'06'!S145</f>
        <v>0</v>
      </c>
      <c r="AT145" s="167">
        <f>'07'!S145</f>
        <v>0</v>
      </c>
      <c r="AU145" s="167">
        <f>'08'!S145</f>
        <v>0</v>
      </c>
      <c r="AV145" s="167">
        <f>'09'!S145</f>
        <v>0</v>
      </c>
      <c r="AW145" s="167">
        <f>'10'!S145</f>
        <v>0</v>
      </c>
      <c r="AX145" s="167">
        <f>'11'!S145</f>
        <v>0</v>
      </c>
      <c r="AY145" s="167">
        <f>'12'!S145</f>
        <v>0</v>
      </c>
      <c r="AZ145" s="127">
        <f t="shared" si="29"/>
        <v>0</v>
      </c>
      <c r="BA145" s="126">
        <f t="shared" si="30"/>
        <v>0</v>
      </c>
      <c r="BB145" s="2"/>
      <c r="BC145" s="167">
        <f>'01'!T145</f>
        <v>0</v>
      </c>
      <c r="BD145" s="167">
        <f>'02'!T145</f>
        <v>0</v>
      </c>
      <c r="BE145" s="167">
        <f>'03'!T145</f>
        <v>0</v>
      </c>
      <c r="BF145" s="167">
        <f>'04'!T145</f>
        <v>0</v>
      </c>
      <c r="BG145" s="167">
        <f>'05'!T145</f>
        <v>0</v>
      </c>
      <c r="BH145" s="167">
        <f>'06'!T145</f>
        <v>0</v>
      </c>
      <c r="BI145" s="167">
        <f>'07'!T145</f>
        <v>0</v>
      </c>
      <c r="BJ145" s="167">
        <f>'08'!T145</f>
        <v>0</v>
      </c>
      <c r="BK145" s="167">
        <f>'09'!T145</f>
        <v>0</v>
      </c>
      <c r="BL145" s="167">
        <f>'10'!T145</f>
        <v>0</v>
      </c>
      <c r="BM145" s="167">
        <f>'11'!T145</f>
        <v>0</v>
      </c>
      <c r="BN145" s="167">
        <f>'12'!T145</f>
        <v>0</v>
      </c>
      <c r="BO145" s="125">
        <f t="shared" si="31"/>
        <v>0</v>
      </c>
      <c r="BP145" s="126">
        <f t="shared" si="32"/>
        <v>0</v>
      </c>
    </row>
    <row r="146" spans="2:68" ht="14.4" x14ac:dyDescent="0.3">
      <c r="B146" s="166" t="str">
        <v>33-SPGIN-07507509</v>
      </c>
      <c r="C146" s="160" t="str">
        <v>Campari</v>
      </c>
      <c r="D146" s="160" t="str">
        <v>GIN</v>
      </c>
      <c r="E146" s="160" t="str">
        <v>Bulldog</v>
      </c>
      <c r="F146" s="160" t="str">
        <v>BUL</v>
      </c>
      <c r="G146" s="160" t="str">
        <v>Bulldog London Dry 750ml</v>
      </c>
      <c r="H146" s="160" t="str">
        <v>750ml</v>
      </c>
      <c r="I146" s="160">
        <v>6</v>
      </c>
      <c r="J146" s="167">
        <f>'01'!N146</f>
        <v>0</v>
      </c>
      <c r="K146" s="167">
        <f>'02'!N146</f>
        <v>0</v>
      </c>
      <c r="L146" s="167">
        <f>'03'!N146</f>
        <v>0</v>
      </c>
      <c r="M146" s="167">
        <f>'04'!N146</f>
        <v>0</v>
      </c>
      <c r="N146" s="167">
        <f>'05'!N146</f>
        <v>0</v>
      </c>
      <c r="O146" s="167">
        <f>'06'!N146</f>
        <v>0</v>
      </c>
      <c r="P146" s="167">
        <f>'07'!N146</f>
        <v>0</v>
      </c>
      <c r="Q146" s="167">
        <f>'08'!N146</f>
        <v>0</v>
      </c>
      <c r="R146" s="167">
        <f>'09'!N146</f>
        <v>0</v>
      </c>
      <c r="S146" s="167">
        <f>'10'!N146</f>
        <v>0</v>
      </c>
      <c r="T146" s="167">
        <f>'11'!N146</f>
        <v>0</v>
      </c>
      <c r="U146" s="167">
        <f>'12'!N146</f>
        <v>0</v>
      </c>
      <c r="V146" s="168">
        <f t="shared" si="25"/>
        <v>0</v>
      </c>
      <c r="W146" s="169">
        <f t="shared" si="26"/>
        <v>0</v>
      </c>
      <c r="X146" s="2"/>
      <c r="Y146" s="167">
        <f>'01'!R146</f>
        <v>0</v>
      </c>
      <c r="Z146" s="167">
        <f>'02'!R146</f>
        <v>0</v>
      </c>
      <c r="AA146" s="167">
        <f>'03'!R146</f>
        <v>0</v>
      </c>
      <c r="AB146" s="167">
        <f>'04'!R146</f>
        <v>0</v>
      </c>
      <c r="AC146" s="167">
        <f>'05'!R146</f>
        <v>0</v>
      </c>
      <c r="AD146" s="167">
        <f>'06'!R146</f>
        <v>0</v>
      </c>
      <c r="AE146" s="167">
        <f>'07'!R146</f>
        <v>0</v>
      </c>
      <c r="AF146" s="167">
        <f>'08'!R146</f>
        <v>0</v>
      </c>
      <c r="AG146" s="167">
        <f>'09'!R146</f>
        <v>0</v>
      </c>
      <c r="AH146" s="167">
        <f>'10'!R146</f>
        <v>0</v>
      </c>
      <c r="AI146" s="167">
        <f>'11'!R146</f>
        <v>0</v>
      </c>
      <c r="AJ146" s="167">
        <f>'12'!R146</f>
        <v>0</v>
      </c>
      <c r="AK146" s="127">
        <f t="shared" si="27"/>
        <v>0</v>
      </c>
      <c r="AL146" s="126">
        <f t="shared" si="28"/>
        <v>0</v>
      </c>
      <c r="AM146" s="2"/>
      <c r="AN146" s="167">
        <f>'01'!S146</f>
        <v>0</v>
      </c>
      <c r="AO146" s="167">
        <f>'02'!S146</f>
        <v>0</v>
      </c>
      <c r="AP146" s="167">
        <f>'03'!S146</f>
        <v>0</v>
      </c>
      <c r="AQ146" s="167">
        <f>'04'!S146</f>
        <v>0</v>
      </c>
      <c r="AR146" s="167">
        <f>'05'!S146</f>
        <v>0</v>
      </c>
      <c r="AS146" s="167">
        <f>'06'!S146</f>
        <v>0</v>
      </c>
      <c r="AT146" s="167">
        <f>'07'!S146</f>
        <v>0</v>
      </c>
      <c r="AU146" s="167">
        <f>'08'!S146</f>
        <v>0</v>
      </c>
      <c r="AV146" s="167">
        <f>'09'!S146</f>
        <v>0</v>
      </c>
      <c r="AW146" s="167">
        <f>'10'!S146</f>
        <v>0</v>
      </c>
      <c r="AX146" s="167">
        <f>'11'!S146</f>
        <v>0</v>
      </c>
      <c r="AY146" s="167">
        <f>'12'!S146</f>
        <v>0</v>
      </c>
      <c r="AZ146" s="127">
        <f t="shared" si="29"/>
        <v>0</v>
      </c>
      <c r="BA146" s="126">
        <f t="shared" si="30"/>
        <v>0</v>
      </c>
      <c r="BB146" s="2"/>
      <c r="BC146" s="167">
        <f>'01'!T146</f>
        <v>0</v>
      </c>
      <c r="BD146" s="167">
        <f>'02'!T146</f>
        <v>0</v>
      </c>
      <c r="BE146" s="167">
        <f>'03'!T146</f>
        <v>0</v>
      </c>
      <c r="BF146" s="167">
        <f>'04'!T146</f>
        <v>0</v>
      </c>
      <c r="BG146" s="167">
        <f>'05'!T146</f>
        <v>0</v>
      </c>
      <c r="BH146" s="167">
        <f>'06'!T146</f>
        <v>0</v>
      </c>
      <c r="BI146" s="167">
        <f>'07'!T146</f>
        <v>0</v>
      </c>
      <c r="BJ146" s="167">
        <f>'08'!T146</f>
        <v>0</v>
      </c>
      <c r="BK146" s="167">
        <f>'09'!T146</f>
        <v>0</v>
      </c>
      <c r="BL146" s="167">
        <f>'10'!T146</f>
        <v>0</v>
      </c>
      <c r="BM146" s="167">
        <f>'11'!T146</f>
        <v>0</v>
      </c>
      <c r="BN146" s="167">
        <f>'12'!T146</f>
        <v>0</v>
      </c>
      <c r="BO146" s="125">
        <f t="shared" si="31"/>
        <v>0</v>
      </c>
      <c r="BP146" s="126">
        <f t="shared" si="32"/>
        <v>0</v>
      </c>
    </row>
    <row r="147" spans="2:68" ht="14.4" x14ac:dyDescent="0.3">
      <c r="B147" s="166" t="str">
        <v>33-SPGIN-10002048</v>
      </c>
      <c r="C147" s="160" t="str">
        <v>Campari</v>
      </c>
      <c r="D147" s="160" t="str">
        <v>GIN</v>
      </c>
      <c r="E147" s="160" t="str">
        <v>Bulldog</v>
      </c>
      <c r="F147" s="160" t="str">
        <v>BUL</v>
      </c>
      <c r="G147" s="160" t="str">
        <v>Bulldog London Dry 1L</v>
      </c>
      <c r="H147" s="160" t="str">
        <v>1000ml</v>
      </c>
      <c r="I147" s="160">
        <v>6</v>
      </c>
      <c r="J147" s="167">
        <f>'01'!N147</f>
        <v>0</v>
      </c>
      <c r="K147" s="167">
        <f>'02'!N147</f>
        <v>0</v>
      </c>
      <c r="L147" s="167">
        <f>'03'!N147</f>
        <v>0</v>
      </c>
      <c r="M147" s="167">
        <f>'04'!N147</f>
        <v>0</v>
      </c>
      <c r="N147" s="167">
        <f>'05'!N147</f>
        <v>0</v>
      </c>
      <c r="O147" s="167">
        <f>'06'!N147</f>
        <v>0</v>
      </c>
      <c r="P147" s="167">
        <f>'07'!N147</f>
        <v>0</v>
      </c>
      <c r="Q147" s="167">
        <f>'08'!N147</f>
        <v>0</v>
      </c>
      <c r="R147" s="167">
        <f>'09'!N147</f>
        <v>0</v>
      </c>
      <c r="S147" s="167">
        <f>'10'!N147</f>
        <v>0</v>
      </c>
      <c r="T147" s="167">
        <f>'11'!N147</f>
        <v>0</v>
      </c>
      <c r="U147" s="167">
        <f>'12'!N147</f>
        <v>0</v>
      </c>
      <c r="V147" s="168">
        <f t="shared" si="25"/>
        <v>0</v>
      </c>
      <c r="W147" s="169">
        <f t="shared" si="26"/>
        <v>0</v>
      </c>
      <c r="X147" s="2"/>
      <c r="Y147" s="167">
        <f>'01'!R147</f>
        <v>0</v>
      </c>
      <c r="Z147" s="167">
        <f>'02'!R147</f>
        <v>0</v>
      </c>
      <c r="AA147" s="167">
        <f>'03'!R147</f>
        <v>0</v>
      </c>
      <c r="AB147" s="167">
        <f>'04'!R147</f>
        <v>0</v>
      </c>
      <c r="AC147" s="167">
        <f>'05'!R147</f>
        <v>0</v>
      </c>
      <c r="AD147" s="167">
        <f>'06'!R147</f>
        <v>0</v>
      </c>
      <c r="AE147" s="167">
        <f>'07'!R147</f>
        <v>0</v>
      </c>
      <c r="AF147" s="167">
        <f>'08'!R147</f>
        <v>0</v>
      </c>
      <c r="AG147" s="167">
        <f>'09'!R147</f>
        <v>0</v>
      </c>
      <c r="AH147" s="167">
        <f>'10'!R147</f>
        <v>0</v>
      </c>
      <c r="AI147" s="167">
        <f>'11'!R147</f>
        <v>0</v>
      </c>
      <c r="AJ147" s="167">
        <f>'12'!R147</f>
        <v>0</v>
      </c>
      <c r="AK147" s="127">
        <f t="shared" si="27"/>
        <v>0</v>
      </c>
      <c r="AL147" s="126">
        <f t="shared" si="28"/>
        <v>0</v>
      </c>
      <c r="AM147" s="2"/>
      <c r="AN147" s="167">
        <f>'01'!S147</f>
        <v>0</v>
      </c>
      <c r="AO147" s="167">
        <f>'02'!S147</f>
        <v>0</v>
      </c>
      <c r="AP147" s="167">
        <f>'03'!S147</f>
        <v>0</v>
      </c>
      <c r="AQ147" s="167">
        <f>'04'!S147</f>
        <v>0</v>
      </c>
      <c r="AR147" s="167">
        <f>'05'!S147</f>
        <v>0</v>
      </c>
      <c r="AS147" s="167">
        <f>'06'!S147</f>
        <v>0</v>
      </c>
      <c r="AT147" s="167">
        <f>'07'!S147</f>
        <v>0</v>
      </c>
      <c r="AU147" s="167">
        <f>'08'!S147</f>
        <v>0</v>
      </c>
      <c r="AV147" s="167">
        <f>'09'!S147</f>
        <v>0</v>
      </c>
      <c r="AW147" s="167">
        <f>'10'!S147</f>
        <v>0</v>
      </c>
      <c r="AX147" s="167">
        <f>'11'!S147</f>
        <v>0</v>
      </c>
      <c r="AY147" s="167">
        <f>'12'!S147</f>
        <v>0</v>
      </c>
      <c r="AZ147" s="127">
        <f t="shared" si="29"/>
        <v>0</v>
      </c>
      <c r="BA147" s="126">
        <f t="shared" si="30"/>
        <v>0</v>
      </c>
      <c r="BB147" s="2"/>
      <c r="BC147" s="167">
        <f>'01'!T147</f>
        <v>0</v>
      </c>
      <c r="BD147" s="167">
        <f>'02'!T147</f>
        <v>0</v>
      </c>
      <c r="BE147" s="167">
        <f>'03'!T147</f>
        <v>0</v>
      </c>
      <c r="BF147" s="167">
        <f>'04'!T147</f>
        <v>0</v>
      </c>
      <c r="BG147" s="167">
        <f>'05'!T147</f>
        <v>0</v>
      </c>
      <c r="BH147" s="167">
        <f>'06'!T147</f>
        <v>0</v>
      </c>
      <c r="BI147" s="167">
        <f>'07'!T147</f>
        <v>0</v>
      </c>
      <c r="BJ147" s="167">
        <f>'08'!T147</f>
        <v>0</v>
      </c>
      <c r="BK147" s="167">
        <f>'09'!T147</f>
        <v>0</v>
      </c>
      <c r="BL147" s="167">
        <f>'10'!T147</f>
        <v>0</v>
      </c>
      <c r="BM147" s="167">
        <f>'11'!T147</f>
        <v>0</v>
      </c>
      <c r="BN147" s="167">
        <f>'12'!T147</f>
        <v>0</v>
      </c>
      <c r="BO147" s="125">
        <f t="shared" si="31"/>
        <v>0</v>
      </c>
      <c r="BP147" s="126">
        <f t="shared" si="32"/>
        <v>0</v>
      </c>
    </row>
    <row r="148" spans="2:68" ht="14.4" x14ac:dyDescent="0.3">
      <c r="B148" s="166" t="str">
        <v>59-SPGIN-10000065</v>
      </c>
      <c r="C148" s="160" t="str">
        <v>Campari</v>
      </c>
      <c r="D148" s="160" t="str">
        <v>GIN</v>
      </c>
      <c r="E148" s="160" t="str">
        <v>Bickens</v>
      </c>
      <c r="F148" s="160" t="str">
        <v>BIC</v>
      </c>
      <c r="G148" s="160" t="str">
        <v>Bickens London Dry Gin</v>
      </c>
      <c r="H148" s="160" t="str">
        <v>1000ml</v>
      </c>
      <c r="I148" s="160">
        <v>6</v>
      </c>
      <c r="J148" s="167">
        <f>'01'!N148</f>
        <v>0</v>
      </c>
      <c r="K148" s="167">
        <f>'02'!N148</f>
        <v>0</v>
      </c>
      <c r="L148" s="167">
        <f>'03'!N148</f>
        <v>0</v>
      </c>
      <c r="M148" s="167">
        <f>'04'!N148</f>
        <v>0</v>
      </c>
      <c r="N148" s="167">
        <f>'05'!N148</f>
        <v>0</v>
      </c>
      <c r="O148" s="167">
        <f>'06'!N148</f>
        <v>0</v>
      </c>
      <c r="P148" s="167">
        <f>'07'!N148</f>
        <v>0</v>
      </c>
      <c r="Q148" s="167">
        <f>'08'!N148</f>
        <v>0</v>
      </c>
      <c r="R148" s="167">
        <f>'09'!N148</f>
        <v>0</v>
      </c>
      <c r="S148" s="167">
        <f>'10'!N148</f>
        <v>0</v>
      </c>
      <c r="T148" s="167">
        <f>'11'!N148</f>
        <v>0</v>
      </c>
      <c r="U148" s="167">
        <f>'12'!N148</f>
        <v>0</v>
      </c>
      <c r="V148" s="168">
        <f t="shared" si="25"/>
        <v>0</v>
      </c>
      <c r="W148" s="169">
        <f t="shared" si="26"/>
        <v>0</v>
      </c>
      <c r="X148" s="2"/>
      <c r="Y148" s="167">
        <f>'01'!R148</f>
        <v>0</v>
      </c>
      <c r="Z148" s="167">
        <f>'02'!R148</f>
        <v>0</v>
      </c>
      <c r="AA148" s="167">
        <f>'03'!R148</f>
        <v>0</v>
      </c>
      <c r="AB148" s="167">
        <f>'04'!R148</f>
        <v>0</v>
      </c>
      <c r="AC148" s="167">
        <f>'05'!R148</f>
        <v>0</v>
      </c>
      <c r="AD148" s="167">
        <f>'06'!R148</f>
        <v>0</v>
      </c>
      <c r="AE148" s="167">
        <f>'07'!R148</f>
        <v>0</v>
      </c>
      <c r="AF148" s="167">
        <f>'08'!R148</f>
        <v>0</v>
      </c>
      <c r="AG148" s="167">
        <f>'09'!R148</f>
        <v>0</v>
      </c>
      <c r="AH148" s="167">
        <f>'10'!R148</f>
        <v>0</v>
      </c>
      <c r="AI148" s="167">
        <f>'11'!R148</f>
        <v>0</v>
      </c>
      <c r="AJ148" s="167">
        <f>'12'!R148</f>
        <v>0</v>
      </c>
      <c r="AK148" s="127">
        <f t="shared" si="27"/>
        <v>0</v>
      </c>
      <c r="AL148" s="126">
        <f t="shared" si="28"/>
        <v>0</v>
      </c>
      <c r="AM148" s="2"/>
      <c r="AN148" s="167">
        <f>'01'!S148</f>
        <v>0</v>
      </c>
      <c r="AO148" s="167">
        <f>'02'!S148</f>
        <v>0</v>
      </c>
      <c r="AP148" s="167">
        <f>'03'!S148</f>
        <v>0</v>
      </c>
      <c r="AQ148" s="167">
        <f>'04'!S148</f>
        <v>0</v>
      </c>
      <c r="AR148" s="167">
        <f>'05'!S148</f>
        <v>0</v>
      </c>
      <c r="AS148" s="167">
        <f>'06'!S148</f>
        <v>0</v>
      </c>
      <c r="AT148" s="167">
        <f>'07'!S148</f>
        <v>0</v>
      </c>
      <c r="AU148" s="167">
        <f>'08'!S148</f>
        <v>0</v>
      </c>
      <c r="AV148" s="167">
        <f>'09'!S148</f>
        <v>0</v>
      </c>
      <c r="AW148" s="167">
        <f>'10'!S148</f>
        <v>0</v>
      </c>
      <c r="AX148" s="167">
        <f>'11'!S148</f>
        <v>0</v>
      </c>
      <c r="AY148" s="167">
        <f>'12'!S148</f>
        <v>0</v>
      </c>
      <c r="AZ148" s="127">
        <f t="shared" si="29"/>
        <v>0</v>
      </c>
      <c r="BA148" s="126">
        <f t="shared" si="30"/>
        <v>0</v>
      </c>
      <c r="BB148" s="2"/>
      <c r="BC148" s="167">
        <f>'01'!T148</f>
        <v>0</v>
      </c>
      <c r="BD148" s="167">
        <f>'02'!T148</f>
        <v>0</v>
      </c>
      <c r="BE148" s="167">
        <f>'03'!T148</f>
        <v>0</v>
      </c>
      <c r="BF148" s="167">
        <f>'04'!T148</f>
        <v>0</v>
      </c>
      <c r="BG148" s="167">
        <f>'05'!T148</f>
        <v>0</v>
      </c>
      <c r="BH148" s="167">
        <f>'06'!T148</f>
        <v>0</v>
      </c>
      <c r="BI148" s="167">
        <f>'07'!T148</f>
        <v>0</v>
      </c>
      <c r="BJ148" s="167">
        <f>'08'!T148</f>
        <v>0</v>
      </c>
      <c r="BK148" s="167">
        <f>'09'!T148</f>
        <v>0</v>
      </c>
      <c r="BL148" s="167">
        <f>'10'!T148</f>
        <v>0</v>
      </c>
      <c r="BM148" s="167">
        <f>'11'!T148</f>
        <v>0</v>
      </c>
      <c r="BN148" s="167">
        <f>'12'!T148</f>
        <v>0</v>
      </c>
      <c r="BO148" s="125">
        <f t="shared" si="31"/>
        <v>0</v>
      </c>
      <c r="BP148" s="126">
        <f t="shared" si="32"/>
        <v>0</v>
      </c>
    </row>
    <row r="149" spans="2:68" ht="14.4" x14ac:dyDescent="0.3">
      <c r="B149" s="166" t="str">
        <v>22-SPGIN-07000693</v>
      </c>
      <c r="C149" s="160" t="str">
        <v>Proximo</v>
      </c>
      <c r="D149" s="160" t="str">
        <v>GIN</v>
      </c>
      <c r="E149" s="160" t="str">
        <v>Boodles</v>
      </c>
      <c r="F149" s="160" t="str">
        <v>BOD</v>
      </c>
      <c r="G149" s="160" t="str">
        <v>Boodles London Dry</v>
      </c>
      <c r="H149" s="160" t="str">
        <v>700ml</v>
      </c>
      <c r="I149" s="160">
        <v>6</v>
      </c>
      <c r="J149" s="167">
        <f>'01'!N149</f>
        <v>0</v>
      </c>
      <c r="K149" s="167">
        <f>'02'!N149</f>
        <v>0</v>
      </c>
      <c r="L149" s="167">
        <f>'03'!N149</f>
        <v>0</v>
      </c>
      <c r="M149" s="167">
        <f>'04'!N149</f>
        <v>0</v>
      </c>
      <c r="N149" s="167">
        <f>'05'!N149</f>
        <v>0</v>
      </c>
      <c r="O149" s="167">
        <f>'06'!N149</f>
        <v>0</v>
      </c>
      <c r="P149" s="167">
        <f>'07'!N149</f>
        <v>0</v>
      </c>
      <c r="Q149" s="167">
        <f>'08'!N149</f>
        <v>0</v>
      </c>
      <c r="R149" s="167">
        <f>'09'!N149</f>
        <v>0</v>
      </c>
      <c r="S149" s="167">
        <f>'10'!N149</f>
        <v>0</v>
      </c>
      <c r="T149" s="167">
        <f>'11'!N149</f>
        <v>0</v>
      </c>
      <c r="U149" s="167">
        <f>'12'!N149</f>
        <v>0</v>
      </c>
      <c r="V149" s="168">
        <f t="shared" si="25"/>
        <v>0</v>
      </c>
      <c r="W149" s="169">
        <f t="shared" si="26"/>
        <v>0</v>
      </c>
      <c r="X149" s="2"/>
      <c r="Y149" s="167">
        <f>'01'!R149</f>
        <v>0</v>
      </c>
      <c r="Z149" s="167">
        <f>'02'!R149</f>
        <v>0</v>
      </c>
      <c r="AA149" s="167">
        <f>'03'!R149</f>
        <v>0</v>
      </c>
      <c r="AB149" s="167">
        <f>'04'!R149</f>
        <v>0</v>
      </c>
      <c r="AC149" s="167">
        <f>'05'!R149</f>
        <v>0</v>
      </c>
      <c r="AD149" s="167">
        <f>'06'!R149</f>
        <v>0</v>
      </c>
      <c r="AE149" s="167">
        <f>'07'!R149</f>
        <v>0</v>
      </c>
      <c r="AF149" s="167">
        <f>'08'!R149</f>
        <v>0</v>
      </c>
      <c r="AG149" s="167">
        <f>'09'!R149</f>
        <v>0</v>
      </c>
      <c r="AH149" s="167">
        <f>'10'!R149</f>
        <v>0</v>
      </c>
      <c r="AI149" s="167">
        <f>'11'!R149</f>
        <v>0</v>
      </c>
      <c r="AJ149" s="167">
        <f>'12'!R149</f>
        <v>0</v>
      </c>
      <c r="AK149" s="127">
        <f t="shared" si="27"/>
        <v>0</v>
      </c>
      <c r="AL149" s="126">
        <f t="shared" si="28"/>
        <v>0</v>
      </c>
      <c r="AM149" s="2"/>
      <c r="AN149" s="167">
        <f>'01'!S149</f>
        <v>0</v>
      </c>
      <c r="AO149" s="167">
        <f>'02'!S149</f>
        <v>0</v>
      </c>
      <c r="AP149" s="167">
        <f>'03'!S149</f>
        <v>0</v>
      </c>
      <c r="AQ149" s="167">
        <f>'04'!S149</f>
        <v>0</v>
      </c>
      <c r="AR149" s="167">
        <f>'05'!S149</f>
        <v>0</v>
      </c>
      <c r="AS149" s="167">
        <f>'06'!S149</f>
        <v>0</v>
      </c>
      <c r="AT149" s="167">
        <f>'07'!S149</f>
        <v>0</v>
      </c>
      <c r="AU149" s="167">
        <f>'08'!S149</f>
        <v>0</v>
      </c>
      <c r="AV149" s="167">
        <f>'09'!S149</f>
        <v>0</v>
      </c>
      <c r="AW149" s="167">
        <f>'10'!S149</f>
        <v>0</v>
      </c>
      <c r="AX149" s="167">
        <f>'11'!S149</f>
        <v>0</v>
      </c>
      <c r="AY149" s="167">
        <f>'12'!S149</f>
        <v>0</v>
      </c>
      <c r="AZ149" s="127">
        <f t="shared" si="29"/>
        <v>0</v>
      </c>
      <c r="BA149" s="126">
        <f t="shared" si="30"/>
        <v>0</v>
      </c>
      <c r="BB149" s="2"/>
      <c r="BC149" s="167">
        <f>'01'!T149</f>
        <v>0</v>
      </c>
      <c r="BD149" s="167">
        <f>'02'!T149</f>
        <v>0</v>
      </c>
      <c r="BE149" s="167">
        <f>'03'!T149</f>
        <v>0</v>
      </c>
      <c r="BF149" s="167">
        <f>'04'!T149</f>
        <v>0</v>
      </c>
      <c r="BG149" s="167">
        <f>'05'!T149</f>
        <v>0</v>
      </c>
      <c r="BH149" s="167">
        <f>'06'!T149</f>
        <v>0</v>
      </c>
      <c r="BI149" s="167">
        <f>'07'!T149</f>
        <v>0</v>
      </c>
      <c r="BJ149" s="167">
        <f>'08'!T149</f>
        <v>0</v>
      </c>
      <c r="BK149" s="167">
        <f>'09'!T149</f>
        <v>0</v>
      </c>
      <c r="BL149" s="167">
        <f>'10'!T149</f>
        <v>0</v>
      </c>
      <c r="BM149" s="167">
        <f>'11'!T149</f>
        <v>0</v>
      </c>
      <c r="BN149" s="167">
        <f>'12'!T149</f>
        <v>0</v>
      </c>
      <c r="BO149" s="125">
        <f t="shared" si="31"/>
        <v>0</v>
      </c>
      <c r="BP149" s="126">
        <f t="shared" si="32"/>
        <v>0</v>
      </c>
    </row>
    <row r="150" spans="2:68" ht="14.4" x14ac:dyDescent="0.3">
      <c r="B150" s="166" t="str">
        <v>13-SPGIN-07006017</v>
      </c>
      <c r="C150" s="160" t="str">
        <v>TEG</v>
      </c>
      <c r="D150" s="160" t="str">
        <v>GIN</v>
      </c>
      <c r="E150" s="160" t="str">
        <v>No.3 London Dry</v>
      </c>
      <c r="F150" s="160" t="str">
        <v>NO3</v>
      </c>
      <c r="G150" s="160" t="str">
        <v>No.3 London Dry</v>
      </c>
      <c r="H150" s="160" t="str">
        <v>700ml</v>
      </c>
      <c r="I150" s="160">
        <v>6</v>
      </c>
      <c r="J150" s="167">
        <f>'01'!N150</f>
        <v>0</v>
      </c>
      <c r="K150" s="167">
        <f>'02'!N150</f>
        <v>0</v>
      </c>
      <c r="L150" s="167">
        <f>'03'!N150</f>
        <v>0</v>
      </c>
      <c r="M150" s="167">
        <f>'04'!N150</f>
        <v>0</v>
      </c>
      <c r="N150" s="167">
        <f>'05'!N150</f>
        <v>0</v>
      </c>
      <c r="O150" s="167">
        <f>'06'!N150</f>
        <v>0</v>
      </c>
      <c r="P150" s="167">
        <f>'07'!N150</f>
        <v>0</v>
      </c>
      <c r="Q150" s="167">
        <f>'08'!N150</f>
        <v>0</v>
      </c>
      <c r="R150" s="167">
        <f>'09'!N150</f>
        <v>0</v>
      </c>
      <c r="S150" s="167">
        <f>'10'!N150</f>
        <v>0</v>
      </c>
      <c r="T150" s="167">
        <f>'11'!N150</f>
        <v>0</v>
      </c>
      <c r="U150" s="167">
        <f>'12'!N150</f>
        <v>0</v>
      </c>
      <c r="V150" s="168">
        <f t="shared" si="25"/>
        <v>0</v>
      </c>
      <c r="W150" s="169">
        <f t="shared" si="26"/>
        <v>0</v>
      </c>
      <c r="X150" s="2"/>
      <c r="Y150" s="167">
        <f>'01'!R150</f>
        <v>0</v>
      </c>
      <c r="Z150" s="167">
        <f>'02'!R150</f>
        <v>0</v>
      </c>
      <c r="AA150" s="167">
        <f>'03'!R150</f>
        <v>0</v>
      </c>
      <c r="AB150" s="167">
        <f>'04'!R150</f>
        <v>0</v>
      </c>
      <c r="AC150" s="167">
        <f>'05'!R150</f>
        <v>0</v>
      </c>
      <c r="AD150" s="167">
        <f>'06'!R150</f>
        <v>0</v>
      </c>
      <c r="AE150" s="167">
        <f>'07'!R150</f>
        <v>0</v>
      </c>
      <c r="AF150" s="167">
        <f>'08'!R150</f>
        <v>0</v>
      </c>
      <c r="AG150" s="167">
        <f>'09'!R150</f>
        <v>0</v>
      </c>
      <c r="AH150" s="167">
        <f>'10'!R150</f>
        <v>0</v>
      </c>
      <c r="AI150" s="167">
        <f>'11'!R150</f>
        <v>0</v>
      </c>
      <c r="AJ150" s="167">
        <f>'12'!R150</f>
        <v>0</v>
      </c>
      <c r="AK150" s="127">
        <f t="shared" si="27"/>
        <v>0</v>
      </c>
      <c r="AL150" s="126">
        <f t="shared" si="28"/>
        <v>0</v>
      </c>
      <c r="AM150" s="2"/>
      <c r="AN150" s="167">
        <f>'01'!S150</f>
        <v>0</v>
      </c>
      <c r="AO150" s="167">
        <f>'02'!S150</f>
        <v>0</v>
      </c>
      <c r="AP150" s="167">
        <f>'03'!S150</f>
        <v>0</v>
      </c>
      <c r="AQ150" s="167">
        <f>'04'!S150</f>
        <v>0</v>
      </c>
      <c r="AR150" s="167">
        <f>'05'!S150</f>
        <v>0</v>
      </c>
      <c r="AS150" s="167">
        <f>'06'!S150</f>
        <v>0</v>
      </c>
      <c r="AT150" s="167">
        <f>'07'!S150</f>
        <v>0</v>
      </c>
      <c r="AU150" s="167">
        <f>'08'!S150</f>
        <v>0</v>
      </c>
      <c r="AV150" s="167">
        <f>'09'!S150</f>
        <v>0</v>
      </c>
      <c r="AW150" s="167">
        <f>'10'!S150</f>
        <v>0</v>
      </c>
      <c r="AX150" s="167">
        <f>'11'!S150</f>
        <v>0</v>
      </c>
      <c r="AY150" s="167">
        <f>'12'!S150</f>
        <v>0</v>
      </c>
      <c r="AZ150" s="127">
        <f t="shared" si="29"/>
        <v>0</v>
      </c>
      <c r="BA150" s="126">
        <f t="shared" si="30"/>
        <v>0</v>
      </c>
      <c r="BB150" s="2"/>
      <c r="BC150" s="167">
        <f>'01'!T150</f>
        <v>0</v>
      </c>
      <c r="BD150" s="167">
        <f>'02'!T150</f>
        <v>0</v>
      </c>
      <c r="BE150" s="167">
        <f>'03'!T150</f>
        <v>0</v>
      </c>
      <c r="BF150" s="167">
        <f>'04'!T150</f>
        <v>0</v>
      </c>
      <c r="BG150" s="167">
        <f>'05'!T150</f>
        <v>0</v>
      </c>
      <c r="BH150" s="167">
        <f>'06'!T150</f>
        <v>0</v>
      </c>
      <c r="BI150" s="167">
        <f>'07'!T150</f>
        <v>0</v>
      </c>
      <c r="BJ150" s="167">
        <f>'08'!T150</f>
        <v>0</v>
      </c>
      <c r="BK150" s="167">
        <f>'09'!T150</f>
        <v>0</v>
      </c>
      <c r="BL150" s="167">
        <f>'10'!T150</f>
        <v>0</v>
      </c>
      <c r="BM150" s="167">
        <f>'11'!T150</f>
        <v>0</v>
      </c>
      <c r="BN150" s="167">
        <f>'12'!T150</f>
        <v>0</v>
      </c>
      <c r="BO150" s="125">
        <f t="shared" si="31"/>
        <v>0</v>
      </c>
      <c r="BP150" s="126">
        <f t="shared" si="32"/>
        <v>0</v>
      </c>
    </row>
    <row r="151" spans="2:68" ht="14.4" x14ac:dyDescent="0.3">
      <c r="B151" s="166" t="str">
        <v>03-SPGIN-07006598</v>
      </c>
      <c r="C151" s="160" t="str">
        <v>Lucas Bols</v>
      </c>
      <c r="D151" s="160" t="str">
        <v>GIN</v>
      </c>
      <c r="E151" s="160" t="str">
        <v>Damrak</v>
      </c>
      <c r="F151" s="160" t="str">
        <v>DAM</v>
      </c>
      <c r="G151" s="160" t="str">
        <v>Damrak Dutch</v>
      </c>
      <c r="H151" s="160" t="str">
        <v>700ml</v>
      </c>
      <c r="I151" s="160">
        <v>6</v>
      </c>
      <c r="J151" s="167">
        <f>'01'!N151</f>
        <v>0</v>
      </c>
      <c r="K151" s="167">
        <f>'02'!N151</f>
        <v>0</v>
      </c>
      <c r="L151" s="167">
        <f>'03'!N151</f>
        <v>0</v>
      </c>
      <c r="M151" s="167">
        <f>'04'!N151</f>
        <v>0</v>
      </c>
      <c r="N151" s="167">
        <f>'05'!N151</f>
        <v>0</v>
      </c>
      <c r="O151" s="167">
        <f>'06'!N151</f>
        <v>0</v>
      </c>
      <c r="P151" s="167">
        <f>'07'!N151</f>
        <v>0</v>
      </c>
      <c r="Q151" s="167">
        <f>'08'!N151</f>
        <v>0</v>
      </c>
      <c r="R151" s="167">
        <f>'09'!N151</f>
        <v>0</v>
      </c>
      <c r="S151" s="167">
        <f>'10'!N151</f>
        <v>0</v>
      </c>
      <c r="T151" s="167">
        <f>'11'!N151</f>
        <v>0</v>
      </c>
      <c r="U151" s="167">
        <f>'12'!N151</f>
        <v>0</v>
      </c>
      <c r="V151" s="168">
        <f t="shared" si="25"/>
        <v>0</v>
      </c>
      <c r="W151" s="169">
        <f t="shared" si="26"/>
        <v>0</v>
      </c>
      <c r="X151" s="2"/>
      <c r="Y151" s="167">
        <f>'01'!R151</f>
        <v>0</v>
      </c>
      <c r="Z151" s="167">
        <f>'02'!R151</f>
        <v>0</v>
      </c>
      <c r="AA151" s="167">
        <f>'03'!R151</f>
        <v>0</v>
      </c>
      <c r="AB151" s="167">
        <f>'04'!R151</f>
        <v>0</v>
      </c>
      <c r="AC151" s="167">
        <f>'05'!R151</f>
        <v>0</v>
      </c>
      <c r="AD151" s="167">
        <f>'06'!R151</f>
        <v>0</v>
      </c>
      <c r="AE151" s="167">
        <f>'07'!R151</f>
        <v>0</v>
      </c>
      <c r="AF151" s="167">
        <f>'08'!R151</f>
        <v>0</v>
      </c>
      <c r="AG151" s="167">
        <f>'09'!R151</f>
        <v>0</v>
      </c>
      <c r="AH151" s="167">
        <f>'10'!R151</f>
        <v>0</v>
      </c>
      <c r="AI151" s="167">
        <f>'11'!R151</f>
        <v>0</v>
      </c>
      <c r="AJ151" s="167">
        <f>'12'!R151</f>
        <v>0</v>
      </c>
      <c r="AK151" s="127">
        <f t="shared" si="27"/>
        <v>0</v>
      </c>
      <c r="AL151" s="126">
        <f t="shared" si="28"/>
        <v>0</v>
      </c>
      <c r="AM151" s="2"/>
      <c r="AN151" s="167">
        <f>'01'!S151</f>
        <v>0</v>
      </c>
      <c r="AO151" s="167">
        <f>'02'!S151</f>
        <v>0</v>
      </c>
      <c r="AP151" s="167">
        <f>'03'!S151</f>
        <v>0</v>
      </c>
      <c r="AQ151" s="167">
        <f>'04'!S151</f>
        <v>0</v>
      </c>
      <c r="AR151" s="167">
        <f>'05'!S151</f>
        <v>0</v>
      </c>
      <c r="AS151" s="167">
        <f>'06'!S151</f>
        <v>0</v>
      </c>
      <c r="AT151" s="167">
        <f>'07'!S151</f>
        <v>0</v>
      </c>
      <c r="AU151" s="167">
        <f>'08'!S151</f>
        <v>0</v>
      </c>
      <c r="AV151" s="167">
        <f>'09'!S151</f>
        <v>0</v>
      </c>
      <c r="AW151" s="167">
        <f>'10'!S151</f>
        <v>0</v>
      </c>
      <c r="AX151" s="167">
        <f>'11'!S151</f>
        <v>0</v>
      </c>
      <c r="AY151" s="167">
        <f>'12'!S151</f>
        <v>0</v>
      </c>
      <c r="AZ151" s="127">
        <f t="shared" si="29"/>
        <v>0</v>
      </c>
      <c r="BA151" s="126">
        <f t="shared" si="30"/>
        <v>0</v>
      </c>
      <c r="BB151" s="2"/>
      <c r="BC151" s="167">
        <f>'01'!T151</f>
        <v>0</v>
      </c>
      <c r="BD151" s="167">
        <f>'02'!T151</f>
        <v>0</v>
      </c>
      <c r="BE151" s="167">
        <f>'03'!T151</f>
        <v>0</v>
      </c>
      <c r="BF151" s="167">
        <f>'04'!T151</f>
        <v>0</v>
      </c>
      <c r="BG151" s="167">
        <f>'05'!T151</f>
        <v>0</v>
      </c>
      <c r="BH151" s="167">
        <f>'06'!T151</f>
        <v>0</v>
      </c>
      <c r="BI151" s="167">
        <f>'07'!T151</f>
        <v>0</v>
      </c>
      <c r="BJ151" s="167">
        <f>'08'!T151</f>
        <v>0</v>
      </c>
      <c r="BK151" s="167">
        <f>'09'!T151</f>
        <v>0</v>
      </c>
      <c r="BL151" s="167">
        <f>'10'!T151</f>
        <v>0</v>
      </c>
      <c r="BM151" s="167">
        <f>'11'!T151</f>
        <v>0</v>
      </c>
      <c r="BN151" s="167">
        <f>'12'!T151</f>
        <v>0</v>
      </c>
      <c r="BO151" s="125">
        <f t="shared" si="31"/>
        <v>0</v>
      </c>
      <c r="BP151" s="126">
        <f t="shared" si="32"/>
        <v>0</v>
      </c>
    </row>
    <row r="152" spans="2:68" ht="14.4" x14ac:dyDescent="0.3">
      <c r="B152" s="166" t="str">
        <v>01-SPGIN-07008005</v>
      </c>
      <c r="C152" s="160" t="str">
        <v>Lucas Bols</v>
      </c>
      <c r="D152" s="160" t="str">
        <v>GIN</v>
      </c>
      <c r="E152" s="160" t="str">
        <v>Bols Gin</v>
      </c>
      <c r="F152" s="160" t="str">
        <v>BLG</v>
      </c>
      <c r="G152" s="160" t="str">
        <v>Bols Dutch Genever</v>
      </c>
      <c r="H152" s="160" t="str">
        <v>700ml</v>
      </c>
      <c r="I152" s="160">
        <v>6</v>
      </c>
      <c r="J152" s="167">
        <f>'01'!N152</f>
        <v>0</v>
      </c>
      <c r="K152" s="167">
        <f>'02'!N152</f>
        <v>0</v>
      </c>
      <c r="L152" s="167">
        <f>'03'!N152</f>
        <v>0</v>
      </c>
      <c r="M152" s="167">
        <f>'04'!N152</f>
        <v>0</v>
      </c>
      <c r="N152" s="167">
        <f>'05'!N152</f>
        <v>0</v>
      </c>
      <c r="O152" s="167">
        <f>'06'!N152</f>
        <v>0</v>
      </c>
      <c r="P152" s="167">
        <f>'07'!N152</f>
        <v>0</v>
      </c>
      <c r="Q152" s="167">
        <f>'08'!N152</f>
        <v>0</v>
      </c>
      <c r="R152" s="167">
        <f>'09'!N152</f>
        <v>0</v>
      </c>
      <c r="S152" s="167">
        <f>'10'!N152</f>
        <v>0</v>
      </c>
      <c r="T152" s="167">
        <f>'11'!N152</f>
        <v>0</v>
      </c>
      <c r="U152" s="167">
        <f>'12'!N152</f>
        <v>0</v>
      </c>
      <c r="V152" s="168">
        <f t="shared" si="25"/>
        <v>0</v>
      </c>
      <c r="W152" s="169">
        <f t="shared" si="26"/>
        <v>0</v>
      </c>
      <c r="X152" s="2"/>
      <c r="Y152" s="167">
        <f>'01'!R152</f>
        <v>0</v>
      </c>
      <c r="Z152" s="167">
        <f>'02'!R152</f>
        <v>0</v>
      </c>
      <c r="AA152" s="167">
        <f>'03'!R152</f>
        <v>0</v>
      </c>
      <c r="AB152" s="167">
        <f>'04'!R152</f>
        <v>0</v>
      </c>
      <c r="AC152" s="167">
        <f>'05'!R152</f>
        <v>0</v>
      </c>
      <c r="AD152" s="167">
        <f>'06'!R152</f>
        <v>0</v>
      </c>
      <c r="AE152" s="167">
        <f>'07'!R152</f>
        <v>0</v>
      </c>
      <c r="AF152" s="167">
        <f>'08'!R152</f>
        <v>0</v>
      </c>
      <c r="AG152" s="167">
        <f>'09'!R152</f>
        <v>0</v>
      </c>
      <c r="AH152" s="167">
        <f>'10'!R152</f>
        <v>0</v>
      </c>
      <c r="AI152" s="167">
        <f>'11'!R152</f>
        <v>0</v>
      </c>
      <c r="AJ152" s="167">
        <f>'12'!R152</f>
        <v>0</v>
      </c>
      <c r="AK152" s="127">
        <f t="shared" si="27"/>
        <v>0</v>
      </c>
      <c r="AL152" s="126">
        <f t="shared" si="28"/>
        <v>0</v>
      </c>
      <c r="AM152" s="2"/>
      <c r="AN152" s="167">
        <f>'01'!S152</f>
        <v>0</v>
      </c>
      <c r="AO152" s="167">
        <f>'02'!S152</f>
        <v>0</v>
      </c>
      <c r="AP152" s="167">
        <f>'03'!S152</f>
        <v>0</v>
      </c>
      <c r="AQ152" s="167">
        <f>'04'!S152</f>
        <v>0</v>
      </c>
      <c r="AR152" s="167">
        <f>'05'!S152</f>
        <v>0</v>
      </c>
      <c r="AS152" s="167">
        <f>'06'!S152</f>
        <v>0</v>
      </c>
      <c r="AT152" s="167">
        <f>'07'!S152</f>
        <v>0</v>
      </c>
      <c r="AU152" s="167">
        <f>'08'!S152</f>
        <v>0</v>
      </c>
      <c r="AV152" s="167">
        <f>'09'!S152</f>
        <v>0</v>
      </c>
      <c r="AW152" s="167">
        <f>'10'!S152</f>
        <v>0</v>
      </c>
      <c r="AX152" s="167">
        <f>'11'!S152</f>
        <v>0</v>
      </c>
      <c r="AY152" s="167">
        <f>'12'!S152</f>
        <v>0</v>
      </c>
      <c r="AZ152" s="127">
        <f t="shared" si="29"/>
        <v>0</v>
      </c>
      <c r="BA152" s="126">
        <f t="shared" si="30"/>
        <v>0</v>
      </c>
      <c r="BB152" s="2"/>
      <c r="BC152" s="167">
        <f>'01'!T152</f>
        <v>0</v>
      </c>
      <c r="BD152" s="167">
        <f>'02'!T152</f>
        <v>0</v>
      </c>
      <c r="BE152" s="167">
        <f>'03'!T152</f>
        <v>0</v>
      </c>
      <c r="BF152" s="167">
        <f>'04'!T152</f>
        <v>0</v>
      </c>
      <c r="BG152" s="167">
        <f>'05'!T152</f>
        <v>0</v>
      </c>
      <c r="BH152" s="167">
        <f>'06'!T152</f>
        <v>0</v>
      </c>
      <c r="BI152" s="167">
        <f>'07'!T152</f>
        <v>0</v>
      </c>
      <c r="BJ152" s="167">
        <f>'08'!T152</f>
        <v>0</v>
      </c>
      <c r="BK152" s="167">
        <f>'09'!T152</f>
        <v>0</v>
      </c>
      <c r="BL152" s="167">
        <f>'10'!T152</f>
        <v>0</v>
      </c>
      <c r="BM152" s="167">
        <f>'11'!T152</f>
        <v>0</v>
      </c>
      <c r="BN152" s="167">
        <f>'12'!T152</f>
        <v>0</v>
      </c>
      <c r="BO152" s="125">
        <f t="shared" si="31"/>
        <v>0</v>
      </c>
      <c r="BP152" s="126">
        <f t="shared" si="32"/>
        <v>0</v>
      </c>
    </row>
    <row r="153" spans="2:68" ht="14.4" x14ac:dyDescent="0.3">
      <c r="B153" s="166" t="str">
        <v>03-SPGIN-07504125</v>
      </c>
      <c r="C153" s="160" t="str">
        <v>Lucas Bols</v>
      </c>
      <c r="D153" s="160" t="str">
        <v>GIN</v>
      </c>
      <c r="E153" s="160" t="str">
        <v>Henkes</v>
      </c>
      <c r="F153" s="160" t="str">
        <v>HEK</v>
      </c>
      <c r="G153" s="160" t="str">
        <v>Henkes Gin</v>
      </c>
      <c r="H153" s="160" t="str">
        <v>750ml</v>
      </c>
      <c r="I153" s="160">
        <v>6</v>
      </c>
      <c r="J153" s="167">
        <f>'01'!N153</f>
        <v>0</v>
      </c>
      <c r="K153" s="167">
        <f>'02'!N153</f>
        <v>0</v>
      </c>
      <c r="L153" s="167">
        <f>'03'!N153</f>
        <v>0</v>
      </c>
      <c r="M153" s="167">
        <f>'04'!N153</f>
        <v>0</v>
      </c>
      <c r="N153" s="167">
        <f>'05'!N153</f>
        <v>0</v>
      </c>
      <c r="O153" s="167">
        <f>'06'!N153</f>
        <v>0</v>
      </c>
      <c r="P153" s="167">
        <f>'07'!N153</f>
        <v>0</v>
      </c>
      <c r="Q153" s="167">
        <f>'08'!N153</f>
        <v>0</v>
      </c>
      <c r="R153" s="167">
        <f>'09'!N153</f>
        <v>0</v>
      </c>
      <c r="S153" s="167">
        <f>'10'!N153</f>
        <v>0</v>
      </c>
      <c r="T153" s="167">
        <f>'11'!N153</f>
        <v>0</v>
      </c>
      <c r="U153" s="167">
        <f>'12'!N153</f>
        <v>0</v>
      </c>
      <c r="V153" s="168">
        <f t="shared" si="25"/>
        <v>0</v>
      </c>
      <c r="W153" s="169">
        <f t="shared" si="26"/>
        <v>0</v>
      </c>
      <c r="X153" s="2"/>
      <c r="Y153" s="167">
        <f>'01'!R153</f>
        <v>0</v>
      </c>
      <c r="Z153" s="167">
        <f>'02'!R153</f>
        <v>0</v>
      </c>
      <c r="AA153" s="167">
        <f>'03'!R153</f>
        <v>0</v>
      </c>
      <c r="AB153" s="167">
        <f>'04'!R153</f>
        <v>0</v>
      </c>
      <c r="AC153" s="167">
        <f>'05'!R153</f>
        <v>0</v>
      </c>
      <c r="AD153" s="167">
        <f>'06'!R153</f>
        <v>0</v>
      </c>
      <c r="AE153" s="167">
        <f>'07'!R153</f>
        <v>0</v>
      </c>
      <c r="AF153" s="167">
        <f>'08'!R153</f>
        <v>0</v>
      </c>
      <c r="AG153" s="167">
        <f>'09'!R153</f>
        <v>0</v>
      </c>
      <c r="AH153" s="167">
        <f>'10'!R153</f>
        <v>0</v>
      </c>
      <c r="AI153" s="167">
        <f>'11'!R153</f>
        <v>0</v>
      </c>
      <c r="AJ153" s="167">
        <f>'12'!R153</f>
        <v>0</v>
      </c>
      <c r="AK153" s="127">
        <f t="shared" si="27"/>
        <v>0</v>
      </c>
      <c r="AL153" s="126">
        <f t="shared" si="28"/>
        <v>0</v>
      </c>
      <c r="AM153" s="2"/>
      <c r="AN153" s="167">
        <f>'01'!S153</f>
        <v>0</v>
      </c>
      <c r="AO153" s="167">
        <f>'02'!S153</f>
        <v>0</v>
      </c>
      <c r="AP153" s="167">
        <f>'03'!S153</f>
        <v>0</v>
      </c>
      <c r="AQ153" s="167">
        <f>'04'!S153</f>
        <v>0</v>
      </c>
      <c r="AR153" s="167">
        <f>'05'!S153</f>
        <v>0</v>
      </c>
      <c r="AS153" s="167">
        <f>'06'!S153</f>
        <v>0</v>
      </c>
      <c r="AT153" s="167">
        <f>'07'!S153</f>
        <v>0</v>
      </c>
      <c r="AU153" s="167">
        <f>'08'!S153</f>
        <v>0</v>
      </c>
      <c r="AV153" s="167">
        <f>'09'!S153</f>
        <v>0</v>
      </c>
      <c r="AW153" s="167">
        <f>'10'!S153</f>
        <v>0</v>
      </c>
      <c r="AX153" s="167">
        <f>'11'!S153</f>
        <v>0</v>
      </c>
      <c r="AY153" s="167">
        <f>'12'!S153</f>
        <v>0</v>
      </c>
      <c r="AZ153" s="127">
        <f t="shared" si="29"/>
        <v>0</v>
      </c>
      <c r="BA153" s="126">
        <f t="shared" si="30"/>
        <v>0</v>
      </c>
      <c r="BB153" s="2"/>
      <c r="BC153" s="167">
        <f>'01'!T153</f>
        <v>0</v>
      </c>
      <c r="BD153" s="167">
        <f>'02'!T153</f>
        <v>0</v>
      </c>
      <c r="BE153" s="167">
        <f>'03'!T153</f>
        <v>0</v>
      </c>
      <c r="BF153" s="167">
        <f>'04'!T153</f>
        <v>0</v>
      </c>
      <c r="BG153" s="167">
        <f>'05'!T153</f>
        <v>0</v>
      </c>
      <c r="BH153" s="167">
        <f>'06'!T153</f>
        <v>0</v>
      </c>
      <c r="BI153" s="167">
        <f>'07'!T153</f>
        <v>0</v>
      </c>
      <c r="BJ153" s="167">
        <f>'08'!T153</f>
        <v>0</v>
      </c>
      <c r="BK153" s="167">
        <f>'09'!T153</f>
        <v>0</v>
      </c>
      <c r="BL153" s="167">
        <f>'10'!T153</f>
        <v>0</v>
      </c>
      <c r="BM153" s="167">
        <f>'11'!T153</f>
        <v>0</v>
      </c>
      <c r="BN153" s="167">
        <f>'12'!T153</f>
        <v>0</v>
      </c>
      <c r="BO153" s="125">
        <f t="shared" si="31"/>
        <v>0</v>
      </c>
      <c r="BP153" s="126">
        <f t="shared" si="32"/>
        <v>0</v>
      </c>
    </row>
    <row r="154" spans="2:68" ht="14.4" x14ac:dyDescent="0.3">
      <c r="B154" s="166" t="str">
        <v>29-SPGIN-07000602</v>
      </c>
      <c r="C154" s="160" t="str">
        <v>RC</v>
      </c>
      <c r="D154" s="160" t="str">
        <v>GIN</v>
      </c>
      <c r="E154" s="160" t="str">
        <v>Botanist</v>
      </c>
      <c r="F154" s="160" t="str">
        <v>BOT</v>
      </c>
      <c r="G154" s="160" t="str">
        <v>The Botanist Islay Scotland</v>
      </c>
      <c r="H154" s="160" t="str">
        <v>700ml</v>
      </c>
      <c r="I154" s="160">
        <v>6</v>
      </c>
      <c r="J154" s="167">
        <f>'01'!N154</f>
        <v>0</v>
      </c>
      <c r="K154" s="167">
        <f>'02'!N154</f>
        <v>0</v>
      </c>
      <c r="L154" s="167">
        <f>'03'!N154</f>
        <v>0</v>
      </c>
      <c r="M154" s="167">
        <f>'04'!N154</f>
        <v>0</v>
      </c>
      <c r="N154" s="167">
        <f>'05'!N154</f>
        <v>0</v>
      </c>
      <c r="O154" s="167">
        <f>'06'!N154</f>
        <v>0</v>
      </c>
      <c r="P154" s="167">
        <f>'07'!N154</f>
        <v>0</v>
      </c>
      <c r="Q154" s="167">
        <f>'08'!N154</f>
        <v>0</v>
      </c>
      <c r="R154" s="167">
        <f>'09'!N154</f>
        <v>0</v>
      </c>
      <c r="S154" s="167">
        <f>'10'!N154</f>
        <v>0</v>
      </c>
      <c r="T154" s="167">
        <f>'11'!N154</f>
        <v>0</v>
      </c>
      <c r="U154" s="167">
        <f>'12'!N154</f>
        <v>0</v>
      </c>
      <c r="V154" s="168">
        <f t="shared" si="25"/>
        <v>0</v>
      </c>
      <c r="W154" s="169">
        <f t="shared" si="26"/>
        <v>0</v>
      </c>
      <c r="X154" s="2"/>
      <c r="Y154" s="167">
        <f>'01'!R154</f>
        <v>0</v>
      </c>
      <c r="Z154" s="167">
        <f>'02'!R154</f>
        <v>0</v>
      </c>
      <c r="AA154" s="167">
        <f>'03'!R154</f>
        <v>0</v>
      </c>
      <c r="AB154" s="167">
        <f>'04'!R154</f>
        <v>0</v>
      </c>
      <c r="AC154" s="167">
        <f>'05'!R154</f>
        <v>0</v>
      </c>
      <c r="AD154" s="167">
        <f>'06'!R154</f>
        <v>0</v>
      </c>
      <c r="AE154" s="167">
        <f>'07'!R154</f>
        <v>0</v>
      </c>
      <c r="AF154" s="167">
        <f>'08'!R154</f>
        <v>0</v>
      </c>
      <c r="AG154" s="167">
        <f>'09'!R154</f>
        <v>0</v>
      </c>
      <c r="AH154" s="167">
        <f>'10'!R154</f>
        <v>0</v>
      </c>
      <c r="AI154" s="167">
        <f>'11'!R154</f>
        <v>0</v>
      </c>
      <c r="AJ154" s="167">
        <f>'12'!R154</f>
        <v>0</v>
      </c>
      <c r="AK154" s="127">
        <f t="shared" si="27"/>
        <v>0</v>
      </c>
      <c r="AL154" s="126">
        <f t="shared" si="28"/>
        <v>0</v>
      </c>
      <c r="AM154" s="2"/>
      <c r="AN154" s="167">
        <f>'01'!S154</f>
        <v>0</v>
      </c>
      <c r="AO154" s="167">
        <f>'02'!S154</f>
        <v>0</v>
      </c>
      <c r="AP154" s="167">
        <f>'03'!S154</f>
        <v>0</v>
      </c>
      <c r="AQ154" s="167">
        <f>'04'!S154</f>
        <v>0</v>
      </c>
      <c r="AR154" s="167">
        <f>'05'!S154</f>
        <v>0</v>
      </c>
      <c r="AS154" s="167">
        <f>'06'!S154</f>
        <v>0</v>
      </c>
      <c r="AT154" s="167">
        <f>'07'!S154</f>
        <v>0</v>
      </c>
      <c r="AU154" s="167">
        <f>'08'!S154</f>
        <v>0</v>
      </c>
      <c r="AV154" s="167">
        <f>'09'!S154</f>
        <v>0</v>
      </c>
      <c r="AW154" s="167">
        <f>'10'!S154</f>
        <v>0</v>
      </c>
      <c r="AX154" s="167">
        <f>'11'!S154</f>
        <v>0</v>
      </c>
      <c r="AY154" s="167">
        <f>'12'!S154</f>
        <v>0</v>
      </c>
      <c r="AZ154" s="127">
        <f t="shared" si="29"/>
        <v>0</v>
      </c>
      <c r="BA154" s="126">
        <f t="shared" si="30"/>
        <v>0</v>
      </c>
      <c r="BB154" s="2"/>
      <c r="BC154" s="167">
        <f>'01'!T154</f>
        <v>0</v>
      </c>
      <c r="BD154" s="167">
        <f>'02'!T154</f>
        <v>0</v>
      </c>
      <c r="BE154" s="167">
        <f>'03'!T154</f>
        <v>0</v>
      </c>
      <c r="BF154" s="167">
        <f>'04'!T154</f>
        <v>0</v>
      </c>
      <c r="BG154" s="167">
        <f>'05'!T154</f>
        <v>0</v>
      </c>
      <c r="BH154" s="167">
        <f>'06'!T154</f>
        <v>0</v>
      </c>
      <c r="BI154" s="167">
        <f>'07'!T154</f>
        <v>0</v>
      </c>
      <c r="BJ154" s="167">
        <f>'08'!T154</f>
        <v>0</v>
      </c>
      <c r="BK154" s="167">
        <f>'09'!T154</f>
        <v>0</v>
      </c>
      <c r="BL154" s="167">
        <f>'10'!T154</f>
        <v>0</v>
      </c>
      <c r="BM154" s="167">
        <f>'11'!T154</f>
        <v>0</v>
      </c>
      <c r="BN154" s="167">
        <f>'12'!T154</f>
        <v>0</v>
      </c>
      <c r="BO154" s="125">
        <f t="shared" si="31"/>
        <v>0</v>
      </c>
      <c r="BP154" s="126">
        <f t="shared" si="32"/>
        <v>0</v>
      </c>
    </row>
    <row r="155" spans="2:68" ht="14.4" x14ac:dyDescent="0.3">
      <c r="B155" s="166" t="str">
        <v>29-SPGIN-07008423</v>
      </c>
      <c r="C155" s="160" t="str">
        <v>RC</v>
      </c>
      <c r="D155" s="160" t="str">
        <v>GIN</v>
      </c>
      <c r="E155" s="160" t="str">
        <v>Botanist</v>
      </c>
      <c r="F155" s="160" t="str">
        <v>BOT</v>
      </c>
      <c r="G155" s="160" t="str">
        <v>The Botanist Islay Cask Rested Gin</v>
      </c>
      <c r="H155" s="160" t="str">
        <v>700ml</v>
      </c>
      <c r="I155" s="160">
        <v>6</v>
      </c>
      <c r="J155" s="167">
        <f>'01'!N155</f>
        <v>0</v>
      </c>
      <c r="K155" s="167">
        <f>'02'!N155</f>
        <v>0</v>
      </c>
      <c r="L155" s="167">
        <f>'03'!N155</f>
        <v>0</v>
      </c>
      <c r="M155" s="167">
        <f>'04'!N155</f>
        <v>0</v>
      </c>
      <c r="N155" s="167">
        <f>'05'!N155</f>
        <v>0</v>
      </c>
      <c r="O155" s="167">
        <f>'06'!N155</f>
        <v>0</v>
      </c>
      <c r="P155" s="167">
        <f>'07'!N155</f>
        <v>0</v>
      </c>
      <c r="Q155" s="167">
        <f>'08'!N155</f>
        <v>0</v>
      </c>
      <c r="R155" s="167">
        <f>'09'!N155</f>
        <v>0</v>
      </c>
      <c r="S155" s="167">
        <f>'10'!N155</f>
        <v>0</v>
      </c>
      <c r="T155" s="167">
        <f>'11'!N155</f>
        <v>0</v>
      </c>
      <c r="U155" s="167">
        <f>'12'!N155</f>
        <v>0</v>
      </c>
      <c r="V155" s="168">
        <f t="shared" si="25"/>
        <v>0</v>
      </c>
      <c r="W155" s="169">
        <f t="shared" si="26"/>
        <v>0</v>
      </c>
      <c r="X155" s="2"/>
      <c r="Y155" s="167">
        <f>'01'!R155</f>
        <v>0</v>
      </c>
      <c r="Z155" s="167">
        <f>'02'!R155</f>
        <v>0</v>
      </c>
      <c r="AA155" s="167">
        <f>'03'!R155</f>
        <v>0</v>
      </c>
      <c r="AB155" s="167">
        <f>'04'!R155</f>
        <v>0</v>
      </c>
      <c r="AC155" s="167">
        <f>'05'!R155</f>
        <v>0</v>
      </c>
      <c r="AD155" s="167">
        <f>'06'!R155</f>
        <v>0</v>
      </c>
      <c r="AE155" s="167">
        <f>'07'!R155</f>
        <v>0</v>
      </c>
      <c r="AF155" s="167">
        <f>'08'!R155</f>
        <v>0</v>
      </c>
      <c r="AG155" s="167">
        <f>'09'!R155</f>
        <v>0</v>
      </c>
      <c r="AH155" s="167">
        <f>'10'!R155</f>
        <v>0</v>
      </c>
      <c r="AI155" s="167">
        <f>'11'!R155</f>
        <v>0</v>
      </c>
      <c r="AJ155" s="167">
        <f>'12'!R155</f>
        <v>0</v>
      </c>
      <c r="AK155" s="127">
        <f t="shared" si="27"/>
        <v>0</v>
      </c>
      <c r="AL155" s="126">
        <f t="shared" si="28"/>
        <v>0</v>
      </c>
      <c r="AM155" s="2"/>
      <c r="AN155" s="167">
        <f>'01'!S155</f>
        <v>0</v>
      </c>
      <c r="AO155" s="167">
        <f>'02'!S155</f>
        <v>0</v>
      </c>
      <c r="AP155" s="167">
        <f>'03'!S155</f>
        <v>0</v>
      </c>
      <c r="AQ155" s="167">
        <f>'04'!S155</f>
        <v>0</v>
      </c>
      <c r="AR155" s="167">
        <f>'05'!S155</f>
        <v>0</v>
      </c>
      <c r="AS155" s="167">
        <f>'06'!S155</f>
        <v>0</v>
      </c>
      <c r="AT155" s="167">
        <f>'07'!S155</f>
        <v>0</v>
      </c>
      <c r="AU155" s="167">
        <f>'08'!S155</f>
        <v>0</v>
      </c>
      <c r="AV155" s="167">
        <f>'09'!S155</f>
        <v>0</v>
      </c>
      <c r="AW155" s="167">
        <f>'10'!S155</f>
        <v>0</v>
      </c>
      <c r="AX155" s="167">
        <f>'11'!S155</f>
        <v>0</v>
      </c>
      <c r="AY155" s="167">
        <f>'12'!S155</f>
        <v>0</v>
      </c>
      <c r="AZ155" s="127">
        <f t="shared" si="29"/>
        <v>0</v>
      </c>
      <c r="BA155" s="126">
        <f t="shared" si="30"/>
        <v>0</v>
      </c>
      <c r="BB155" s="2"/>
      <c r="BC155" s="167">
        <f>'01'!T155</f>
        <v>0</v>
      </c>
      <c r="BD155" s="167">
        <f>'02'!T155</f>
        <v>0</v>
      </c>
      <c r="BE155" s="167">
        <f>'03'!T155</f>
        <v>0</v>
      </c>
      <c r="BF155" s="167">
        <f>'04'!T155</f>
        <v>0</v>
      </c>
      <c r="BG155" s="167">
        <f>'05'!T155</f>
        <v>0</v>
      </c>
      <c r="BH155" s="167">
        <f>'06'!T155</f>
        <v>0</v>
      </c>
      <c r="BI155" s="167">
        <f>'07'!T155</f>
        <v>0</v>
      </c>
      <c r="BJ155" s="167">
        <f>'08'!T155</f>
        <v>0</v>
      </c>
      <c r="BK155" s="167">
        <f>'09'!T155</f>
        <v>0</v>
      </c>
      <c r="BL155" s="167">
        <f>'10'!T155</f>
        <v>0</v>
      </c>
      <c r="BM155" s="167">
        <f>'11'!T155</f>
        <v>0</v>
      </c>
      <c r="BN155" s="167">
        <f>'12'!T155</f>
        <v>0</v>
      </c>
      <c r="BO155" s="125">
        <f t="shared" si="31"/>
        <v>0</v>
      </c>
      <c r="BP155" s="126">
        <f t="shared" si="32"/>
        <v>0</v>
      </c>
    </row>
    <row r="156" spans="2:68" ht="14.4" x14ac:dyDescent="0.3">
      <c r="B156" s="166" t="str">
        <v>29-SPGIN-07008683</v>
      </c>
      <c r="C156" s="160" t="str">
        <v>RC</v>
      </c>
      <c r="D156" s="160" t="str">
        <v>GIN</v>
      </c>
      <c r="E156" s="160" t="str">
        <v>Botanist</v>
      </c>
      <c r="F156" s="160" t="str">
        <v>BOT</v>
      </c>
      <c r="G156" s="160" t="str">
        <v>The Botanist Islay Cask Aged Gin</v>
      </c>
      <c r="H156" s="160" t="str">
        <v>700ml</v>
      </c>
      <c r="I156" s="160">
        <v>6</v>
      </c>
      <c r="J156" s="167">
        <f>'01'!N156</f>
        <v>0</v>
      </c>
      <c r="K156" s="167">
        <f>'02'!N156</f>
        <v>0</v>
      </c>
      <c r="L156" s="167">
        <f>'03'!N156</f>
        <v>0</v>
      </c>
      <c r="M156" s="167">
        <f>'04'!N156</f>
        <v>0</v>
      </c>
      <c r="N156" s="167">
        <f>'05'!N156</f>
        <v>0</v>
      </c>
      <c r="O156" s="167">
        <f>'06'!N156</f>
        <v>0</v>
      </c>
      <c r="P156" s="167">
        <f>'07'!N156</f>
        <v>0</v>
      </c>
      <c r="Q156" s="167">
        <f>'08'!N156</f>
        <v>0</v>
      </c>
      <c r="R156" s="167">
        <f>'09'!N156</f>
        <v>0</v>
      </c>
      <c r="S156" s="167">
        <f>'10'!N156</f>
        <v>0</v>
      </c>
      <c r="T156" s="167">
        <f>'11'!N156</f>
        <v>0</v>
      </c>
      <c r="U156" s="167">
        <f>'12'!N156</f>
        <v>0</v>
      </c>
      <c r="V156" s="168">
        <f t="shared" si="25"/>
        <v>0</v>
      </c>
      <c r="W156" s="169">
        <f t="shared" si="26"/>
        <v>0</v>
      </c>
      <c r="X156" s="2"/>
      <c r="Y156" s="167">
        <f>'01'!R156</f>
        <v>0</v>
      </c>
      <c r="Z156" s="167">
        <f>'02'!R156</f>
        <v>0</v>
      </c>
      <c r="AA156" s="167">
        <f>'03'!R156</f>
        <v>0</v>
      </c>
      <c r="AB156" s="167">
        <f>'04'!R156</f>
        <v>0</v>
      </c>
      <c r="AC156" s="167">
        <f>'05'!R156</f>
        <v>0</v>
      </c>
      <c r="AD156" s="167">
        <f>'06'!R156</f>
        <v>0</v>
      </c>
      <c r="AE156" s="167">
        <f>'07'!R156</f>
        <v>0</v>
      </c>
      <c r="AF156" s="167">
        <f>'08'!R156</f>
        <v>0</v>
      </c>
      <c r="AG156" s="167">
        <f>'09'!R156</f>
        <v>0</v>
      </c>
      <c r="AH156" s="167">
        <f>'10'!R156</f>
        <v>0</v>
      </c>
      <c r="AI156" s="167">
        <f>'11'!R156</f>
        <v>0</v>
      </c>
      <c r="AJ156" s="167">
        <f>'12'!R156</f>
        <v>0</v>
      </c>
      <c r="AK156" s="127">
        <f t="shared" si="27"/>
        <v>0</v>
      </c>
      <c r="AL156" s="126">
        <f t="shared" si="28"/>
        <v>0</v>
      </c>
      <c r="AM156" s="2"/>
      <c r="AN156" s="167">
        <f>'01'!S156</f>
        <v>0</v>
      </c>
      <c r="AO156" s="167">
        <f>'02'!S156</f>
        <v>0</v>
      </c>
      <c r="AP156" s="167">
        <f>'03'!S156</f>
        <v>0</v>
      </c>
      <c r="AQ156" s="167">
        <f>'04'!S156</f>
        <v>0</v>
      </c>
      <c r="AR156" s="167">
        <f>'05'!S156</f>
        <v>0</v>
      </c>
      <c r="AS156" s="167">
        <f>'06'!S156</f>
        <v>0</v>
      </c>
      <c r="AT156" s="167">
        <f>'07'!S156</f>
        <v>0</v>
      </c>
      <c r="AU156" s="167">
        <f>'08'!S156</f>
        <v>0</v>
      </c>
      <c r="AV156" s="167">
        <f>'09'!S156</f>
        <v>0</v>
      </c>
      <c r="AW156" s="167">
        <f>'10'!S156</f>
        <v>0</v>
      </c>
      <c r="AX156" s="167">
        <f>'11'!S156</f>
        <v>0</v>
      </c>
      <c r="AY156" s="167">
        <f>'12'!S156</f>
        <v>0</v>
      </c>
      <c r="AZ156" s="127">
        <f t="shared" si="29"/>
        <v>0</v>
      </c>
      <c r="BA156" s="126">
        <f t="shared" si="30"/>
        <v>0</v>
      </c>
      <c r="BB156" s="2"/>
      <c r="BC156" s="167">
        <f>'01'!T156</f>
        <v>0</v>
      </c>
      <c r="BD156" s="167">
        <f>'02'!T156</f>
        <v>0</v>
      </c>
      <c r="BE156" s="167">
        <f>'03'!T156</f>
        <v>0</v>
      </c>
      <c r="BF156" s="167">
        <f>'04'!T156</f>
        <v>0</v>
      </c>
      <c r="BG156" s="167">
        <f>'05'!T156</f>
        <v>0</v>
      </c>
      <c r="BH156" s="167">
        <f>'06'!T156</f>
        <v>0</v>
      </c>
      <c r="BI156" s="167">
        <f>'07'!T156</f>
        <v>0</v>
      </c>
      <c r="BJ156" s="167">
        <f>'08'!T156</f>
        <v>0</v>
      </c>
      <c r="BK156" s="167">
        <f>'09'!T156</f>
        <v>0</v>
      </c>
      <c r="BL156" s="167">
        <f>'10'!T156</f>
        <v>0</v>
      </c>
      <c r="BM156" s="167">
        <f>'11'!T156</f>
        <v>0</v>
      </c>
      <c r="BN156" s="167">
        <f>'12'!T156</f>
        <v>0</v>
      </c>
      <c r="BO156" s="125">
        <f t="shared" si="31"/>
        <v>0</v>
      </c>
      <c r="BP156" s="126">
        <f t="shared" si="32"/>
        <v>0</v>
      </c>
    </row>
    <row r="157" spans="2:68" ht="14.4" x14ac:dyDescent="0.3">
      <c r="B157" s="166" t="str">
        <v>16-SPGIN-07000194</v>
      </c>
      <c r="C157" s="160" t="str">
        <v>Independent</v>
      </c>
      <c r="D157" s="160" t="str">
        <v>GIN</v>
      </c>
      <c r="E157" s="160" t="str">
        <v>Four Pillars</v>
      </c>
      <c r="F157" s="160" t="str">
        <v>FPL</v>
      </c>
      <c r="G157" s="160" t="str">
        <v>Four Pillars Rare Dry Australian</v>
      </c>
      <c r="H157" s="160" t="str">
        <v>700ml</v>
      </c>
      <c r="I157" s="160">
        <v>6</v>
      </c>
      <c r="J157" s="167">
        <f>'01'!N157</f>
        <v>0</v>
      </c>
      <c r="K157" s="167">
        <f>'02'!N157</f>
        <v>0</v>
      </c>
      <c r="L157" s="167">
        <f>'03'!N157</f>
        <v>0</v>
      </c>
      <c r="M157" s="167">
        <f>'04'!N157</f>
        <v>0</v>
      </c>
      <c r="N157" s="167">
        <f>'05'!N157</f>
        <v>0</v>
      </c>
      <c r="O157" s="167">
        <f>'06'!N157</f>
        <v>0</v>
      </c>
      <c r="P157" s="167">
        <f>'07'!N157</f>
        <v>0</v>
      </c>
      <c r="Q157" s="167">
        <f>'08'!N157</f>
        <v>0</v>
      </c>
      <c r="R157" s="167">
        <f>'09'!N157</f>
        <v>0</v>
      </c>
      <c r="S157" s="167">
        <f>'10'!N157</f>
        <v>0</v>
      </c>
      <c r="T157" s="167">
        <f>'11'!N157</f>
        <v>0</v>
      </c>
      <c r="U157" s="167">
        <f>'12'!N157</f>
        <v>0</v>
      </c>
      <c r="V157" s="168">
        <f t="shared" si="25"/>
        <v>0</v>
      </c>
      <c r="W157" s="169">
        <f t="shared" si="26"/>
        <v>0</v>
      </c>
      <c r="X157" s="2"/>
      <c r="Y157" s="167">
        <f>'01'!R157</f>
        <v>0</v>
      </c>
      <c r="Z157" s="167">
        <f>'02'!R157</f>
        <v>0</v>
      </c>
      <c r="AA157" s="167">
        <f>'03'!R157</f>
        <v>0</v>
      </c>
      <c r="AB157" s="167">
        <f>'04'!R157</f>
        <v>0</v>
      </c>
      <c r="AC157" s="167">
        <f>'05'!R157</f>
        <v>0</v>
      </c>
      <c r="AD157" s="167">
        <f>'06'!R157</f>
        <v>0</v>
      </c>
      <c r="AE157" s="167">
        <f>'07'!R157</f>
        <v>0</v>
      </c>
      <c r="AF157" s="167">
        <f>'08'!R157</f>
        <v>0</v>
      </c>
      <c r="AG157" s="167">
        <f>'09'!R157</f>
        <v>0</v>
      </c>
      <c r="AH157" s="167">
        <f>'10'!R157</f>
        <v>0</v>
      </c>
      <c r="AI157" s="167">
        <f>'11'!R157</f>
        <v>0</v>
      </c>
      <c r="AJ157" s="167">
        <f>'12'!R157</f>
        <v>0</v>
      </c>
      <c r="AK157" s="127">
        <f t="shared" si="27"/>
        <v>0</v>
      </c>
      <c r="AL157" s="126">
        <f t="shared" si="28"/>
        <v>0</v>
      </c>
      <c r="AM157" s="2"/>
      <c r="AN157" s="167">
        <f>'01'!S157</f>
        <v>0</v>
      </c>
      <c r="AO157" s="167">
        <f>'02'!S157</f>
        <v>0</v>
      </c>
      <c r="AP157" s="167">
        <f>'03'!S157</f>
        <v>0</v>
      </c>
      <c r="AQ157" s="167">
        <f>'04'!S157</f>
        <v>0</v>
      </c>
      <c r="AR157" s="167">
        <f>'05'!S157</f>
        <v>0</v>
      </c>
      <c r="AS157" s="167">
        <f>'06'!S157</f>
        <v>0</v>
      </c>
      <c r="AT157" s="167">
        <f>'07'!S157</f>
        <v>0</v>
      </c>
      <c r="AU157" s="167">
        <f>'08'!S157</f>
        <v>0</v>
      </c>
      <c r="AV157" s="167">
        <f>'09'!S157</f>
        <v>0</v>
      </c>
      <c r="AW157" s="167">
        <f>'10'!S157</f>
        <v>0</v>
      </c>
      <c r="AX157" s="167">
        <f>'11'!S157</f>
        <v>0</v>
      </c>
      <c r="AY157" s="167">
        <f>'12'!S157</f>
        <v>0</v>
      </c>
      <c r="AZ157" s="127">
        <f t="shared" si="29"/>
        <v>0</v>
      </c>
      <c r="BA157" s="126">
        <f t="shared" si="30"/>
        <v>0</v>
      </c>
      <c r="BB157" s="2"/>
      <c r="BC157" s="167">
        <f>'01'!T157</f>
        <v>0</v>
      </c>
      <c r="BD157" s="167">
        <f>'02'!T157</f>
        <v>0</v>
      </c>
      <c r="BE157" s="167">
        <f>'03'!T157</f>
        <v>0</v>
      </c>
      <c r="BF157" s="167">
        <f>'04'!T157</f>
        <v>0</v>
      </c>
      <c r="BG157" s="167">
        <f>'05'!T157</f>
        <v>0</v>
      </c>
      <c r="BH157" s="167">
        <f>'06'!T157</f>
        <v>0</v>
      </c>
      <c r="BI157" s="167">
        <f>'07'!T157</f>
        <v>0</v>
      </c>
      <c r="BJ157" s="167">
        <f>'08'!T157</f>
        <v>0</v>
      </c>
      <c r="BK157" s="167">
        <f>'09'!T157</f>
        <v>0</v>
      </c>
      <c r="BL157" s="167">
        <f>'10'!T157</f>
        <v>0</v>
      </c>
      <c r="BM157" s="167">
        <f>'11'!T157</f>
        <v>0</v>
      </c>
      <c r="BN157" s="167">
        <f>'12'!T157</f>
        <v>0</v>
      </c>
      <c r="BO157" s="125">
        <f t="shared" si="31"/>
        <v>0</v>
      </c>
      <c r="BP157" s="126">
        <f t="shared" si="32"/>
        <v>0</v>
      </c>
    </row>
    <row r="158" spans="2:68" ht="14.4" x14ac:dyDescent="0.3">
      <c r="B158" s="166" t="str">
        <v>16-SPGIN-07001741</v>
      </c>
      <c r="C158" s="160" t="str">
        <v>Independent</v>
      </c>
      <c r="D158" s="160" t="str">
        <v>GIN</v>
      </c>
      <c r="E158" s="160" t="str">
        <v>Four Pillars</v>
      </c>
      <c r="F158" s="160" t="str">
        <v>FPL</v>
      </c>
      <c r="G158" s="160" t="str">
        <v>Four Pillars Fresh Yuzu</v>
      </c>
      <c r="H158" s="160" t="str">
        <v>700ml</v>
      </c>
      <c r="I158" s="160">
        <v>6</v>
      </c>
      <c r="J158" s="167">
        <f>'01'!N158</f>
        <v>0</v>
      </c>
      <c r="K158" s="167">
        <f>'02'!N158</f>
        <v>0</v>
      </c>
      <c r="L158" s="167">
        <f>'03'!N158</f>
        <v>0</v>
      </c>
      <c r="M158" s="167">
        <f>'04'!N158</f>
        <v>0</v>
      </c>
      <c r="N158" s="167">
        <f>'05'!N158</f>
        <v>0</v>
      </c>
      <c r="O158" s="167">
        <f>'06'!N158</f>
        <v>0</v>
      </c>
      <c r="P158" s="167">
        <f>'07'!N158</f>
        <v>0</v>
      </c>
      <c r="Q158" s="167">
        <f>'08'!N158</f>
        <v>0</v>
      </c>
      <c r="R158" s="167">
        <f>'09'!N158</f>
        <v>0</v>
      </c>
      <c r="S158" s="167">
        <f>'10'!N158</f>
        <v>0</v>
      </c>
      <c r="T158" s="167">
        <f>'11'!N158</f>
        <v>0</v>
      </c>
      <c r="U158" s="167">
        <f>'12'!N158</f>
        <v>0</v>
      </c>
      <c r="V158" s="168">
        <f t="shared" si="25"/>
        <v>0</v>
      </c>
      <c r="W158" s="169">
        <f t="shared" si="26"/>
        <v>0</v>
      </c>
      <c r="X158" s="2"/>
      <c r="Y158" s="167">
        <f>'01'!R158</f>
        <v>0</v>
      </c>
      <c r="Z158" s="167">
        <f>'02'!R158</f>
        <v>0</v>
      </c>
      <c r="AA158" s="167">
        <f>'03'!R158</f>
        <v>0</v>
      </c>
      <c r="AB158" s="167">
        <f>'04'!R158</f>
        <v>0</v>
      </c>
      <c r="AC158" s="167">
        <f>'05'!R158</f>
        <v>0</v>
      </c>
      <c r="AD158" s="167">
        <f>'06'!R158</f>
        <v>0</v>
      </c>
      <c r="AE158" s="167">
        <f>'07'!R158</f>
        <v>0</v>
      </c>
      <c r="AF158" s="167">
        <f>'08'!R158</f>
        <v>0</v>
      </c>
      <c r="AG158" s="167">
        <f>'09'!R158</f>
        <v>0</v>
      </c>
      <c r="AH158" s="167">
        <f>'10'!R158</f>
        <v>0</v>
      </c>
      <c r="AI158" s="167">
        <f>'11'!R158</f>
        <v>0</v>
      </c>
      <c r="AJ158" s="167">
        <f>'12'!R158</f>
        <v>0</v>
      </c>
      <c r="AK158" s="127">
        <f t="shared" si="27"/>
        <v>0</v>
      </c>
      <c r="AL158" s="126">
        <f t="shared" si="28"/>
        <v>0</v>
      </c>
      <c r="AM158" s="2"/>
      <c r="AN158" s="167">
        <f>'01'!S158</f>
        <v>0</v>
      </c>
      <c r="AO158" s="167">
        <f>'02'!S158</f>
        <v>0</v>
      </c>
      <c r="AP158" s="167">
        <f>'03'!S158</f>
        <v>0</v>
      </c>
      <c r="AQ158" s="167">
        <f>'04'!S158</f>
        <v>0</v>
      </c>
      <c r="AR158" s="167">
        <f>'05'!S158</f>
        <v>0</v>
      </c>
      <c r="AS158" s="167">
        <f>'06'!S158</f>
        <v>0</v>
      </c>
      <c r="AT158" s="167">
        <f>'07'!S158</f>
        <v>0</v>
      </c>
      <c r="AU158" s="167">
        <f>'08'!S158</f>
        <v>0</v>
      </c>
      <c r="AV158" s="167">
        <f>'09'!S158</f>
        <v>0</v>
      </c>
      <c r="AW158" s="167">
        <f>'10'!S158</f>
        <v>0</v>
      </c>
      <c r="AX158" s="167">
        <f>'11'!S158</f>
        <v>0</v>
      </c>
      <c r="AY158" s="167">
        <f>'12'!S158</f>
        <v>0</v>
      </c>
      <c r="AZ158" s="127">
        <f t="shared" si="29"/>
        <v>0</v>
      </c>
      <c r="BA158" s="126">
        <f t="shared" si="30"/>
        <v>0</v>
      </c>
      <c r="BB158" s="2"/>
      <c r="BC158" s="167">
        <f>'01'!T158</f>
        <v>0</v>
      </c>
      <c r="BD158" s="167">
        <f>'02'!T158</f>
        <v>0</v>
      </c>
      <c r="BE158" s="167">
        <f>'03'!T158</f>
        <v>0</v>
      </c>
      <c r="BF158" s="167">
        <f>'04'!T158</f>
        <v>0</v>
      </c>
      <c r="BG158" s="167">
        <f>'05'!T158</f>
        <v>0</v>
      </c>
      <c r="BH158" s="167">
        <f>'06'!T158</f>
        <v>0</v>
      </c>
      <c r="BI158" s="167">
        <f>'07'!T158</f>
        <v>0</v>
      </c>
      <c r="BJ158" s="167">
        <f>'08'!T158</f>
        <v>0</v>
      </c>
      <c r="BK158" s="167">
        <f>'09'!T158</f>
        <v>0</v>
      </c>
      <c r="BL158" s="167">
        <f>'10'!T158</f>
        <v>0</v>
      </c>
      <c r="BM158" s="167">
        <f>'11'!T158</f>
        <v>0</v>
      </c>
      <c r="BN158" s="167">
        <f>'12'!T158</f>
        <v>0</v>
      </c>
      <c r="BO158" s="125">
        <f t="shared" si="31"/>
        <v>0</v>
      </c>
      <c r="BP158" s="126">
        <f t="shared" si="32"/>
        <v>0</v>
      </c>
    </row>
    <row r="159" spans="2:68" ht="14.4" x14ac:dyDescent="0.3">
      <c r="B159" s="166" t="str">
        <v>16-SPGIN-07000256</v>
      </c>
      <c r="C159" s="160" t="str">
        <v>Independent</v>
      </c>
      <c r="D159" s="160" t="str">
        <v>GIN</v>
      </c>
      <c r="E159" s="160" t="str">
        <v>Four Pillars</v>
      </c>
      <c r="F159" s="160" t="str">
        <v>FPL</v>
      </c>
      <c r="G159" s="160" t="str">
        <v>Four Pillars Bloody Shiraz Australian</v>
      </c>
      <c r="H159" s="160" t="str">
        <v>700ml</v>
      </c>
      <c r="I159" s="160">
        <v>6</v>
      </c>
      <c r="J159" s="167">
        <f>'01'!N159</f>
        <v>0</v>
      </c>
      <c r="K159" s="167">
        <f>'02'!N159</f>
        <v>0</v>
      </c>
      <c r="L159" s="167">
        <f>'03'!N159</f>
        <v>0</v>
      </c>
      <c r="M159" s="167">
        <f>'04'!N159</f>
        <v>0</v>
      </c>
      <c r="N159" s="167">
        <f>'05'!N159</f>
        <v>0</v>
      </c>
      <c r="O159" s="167">
        <f>'06'!N159</f>
        <v>0</v>
      </c>
      <c r="P159" s="167">
        <f>'07'!N159</f>
        <v>0</v>
      </c>
      <c r="Q159" s="167">
        <f>'08'!N159</f>
        <v>0</v>
      </c>
      <c r="R159" s="167">
        <f>'09'!N159</f>
        <v>0</v>
      </c>
      <c r="S159" s="167">
        <f>'10'!N159</f>
        <v>0</v>
      </c>
      <c r="T159" s="167">
        <f>'11'!N159</f>
        <v>0</v>
      </c>
      <c r="U159" s="167">
        <f>'12'!N159</f>
        <v>0</v>
      </c>
      <c r="V159" s="168">
        <f t="shared" si="25"/>
        <v>0</v>
      </c>
      <c r="W159" s="169">
        <f t="shared" si="26"/>
        <v>0</v>
      </c>
      <c r="X159" s="2"/>
      <c r="Y159" s="167">
        <f>'01'!R159</f>
        <v>0</v>
      </c>
      <c r="Z159" s="167">
        <f>'02'!R159</f>
        <v>0</v>
      </c>
      <c r="AA159" s="167">
        <f>'03'!R159</f>
        <v>0</v>
      </c>
      <c r="AB159" s="167">
        <f>'04'!R159</f>
        <v>0</v>
      </c>
      <c r="AC159" s="167">
        <f>'05'!R159</f>
        <v>0</v>
      </c>
      <c r="AD159" s="167">
        <f>'06'!R159</f>
        <v>0</v>
      </c>
      <c r="AE159" s="167">
        <f>'07'!R159</f>
        <v>0</v>
      </c>
      <c r="AF159" s="167">
        <f>'08'!R159</f>
        <v>0</v>
      </c>
      <c r="AG159" s="167">
        <f>'09'!R159</f>
        <v>0</v>
      </c>
      <c r="AH159" s="167">
        <f>'10'!R159</f>
        <v>0</v>
      </c>
      <c r="AI159" s="167">
        <f>'11'!R159</f>
        <v>0</v>
      </c>
      <c r="AJ159" s="167">
        <f>'12'!R159</f>
        <v>0</v>
      </c>
      <c r="AK159" s="127">
        <f t="shared" si="27"/>
        <v>0</v>
      </c>
      <c r="AL159" s="126">
        <f t="shared" si="28"/>
        <v>0</v>
      </c>
      <c r="AM159" s="2"/>
      <c r="AN159" s="167">
        <f>'01'!S159</f>
        <v>0</v>
      </c>
      <c r="AO159" s="167">
        <f>'02'!S159</f>
        <v>0</v>
      </c>
      <c r="AP159" s="167">
        <f>'03'!S159</f>
        <v>0</v>
      </c>
      <c r="AQ159" s="167">
        <f>'04'!S159</f>
        <v>0</v>
      </c>
      <c r="AR159" s="167">
        <f>'05'!S159</f>
        <v>0</v>
      </c>
      <c r="AS159" s="167">
        <f>'06'!S159</f>
        <v>0</v>
      </c>
      <c r="AT159" s="167">
        <f>'07'!S159</f>
        <v>0</v>
      </c>
      <c r="AU159" s="167">
        <f>'08'!S159</f>
        <v>0</v>
      </c>
      <c r="AV159" s="167">
        <f>'09'!S159</f>
        <v>0</v>
      </c>
      <c r="AW159" s="167">
        <f>'10'!S159</f>
        <v>0</v>
      </c>
      <c r="AX159" s="167">
        <f>'11'!S159</f>
        <v>0</v>
      </c>
      <c r="AY159" s="167">
        <f>'12'!S159</f>
        <v>0</v>
      </c>
      <c r="AZ159" s="127">
        <f t="shared" si="29"/>
        <v>0</v>
      </c>
      <c r="BA159" s="126">
        <f t="shared" si="30"/>
        <v>0</v>
      </c>
      <c r="BB159" s="2"/>
      <c r="BC159" s="167">
        <f>'01'!T159</f>
        <v>0</v>
      </c>
      <c r="BD159" s="167">
        <f>'02'!T159</f>
        <v>0</v>
      </c>
      <c r="BE159" s="167">
        <f>'03'!T159</f>
        <v>0</v>
      </c>
      <c r="BF159" s="167">
        <f>'04'!T159</f>
        <v>0</v>
      </c>
      <c r="BG159" s="167">
        <f>'05'!T159</f>
        <v>0</v>
      </c>
      <c r="BH159" s="167">
        <f>'06'!T159</f>
        <v>0</v>
      </c>
      <c r="BI159" s="167">
        <f>'07'!T159</f>
        <v>0</v>
      </c>
      <c r="BJ159" s="167">
        <f>'08'!T159</f>
        <v>0</v>
      </c>
      <c r="BK159" s="167">
        <f>'09'!T159</f>
        <v>0</v>
      </c>
      <c r="BL159" s="167">
        <f>'10'!T159</f>
        <v>0</v>
      </c>
      <c r="BM159" s="167">
        <f>'11'!T159</f>
        <v>0</v>
      </c>
      <c r="BN159" s="167">
        <f>'12'!T159</f>
        <v>0</v>
      </c>
      <c r="BO159" s="125">
        <f t="shared" si="31"/>
        <v>0</v>
      </c>
      <c r="BP159" s="126">
        <f t="shared" si="32"/>
        <v>0</v>
      </c>
    </row>
    <row r="160" spans="2:68" ht="14.4" x14ac:dyDescent="0.3">
      <c r="B160" s="166" t="str">
        <v>16-SPGIN-07000263</v>
      </c>
      <c r="C160" s="160" t="str">
        <v>Independent</v>
      </c>
      <c r="D160" s="160" t="str">
        <v>GIN</v>
      </c>
      <c r="E160" s="160" t="str">
        <v>Four Pillars</v>
      </c>
      <c r="F160" s="160" t="str">
        <v>FPL</v>
      </c>
      <c r="G160" s="160" t="str">
        <v>Four Pillars Spiced Negroni Australian</v>
      </c>
      <c r="H160" s="160" t="str">
        <v>700ml</v>
      </c>
      <c r="I160" s="160">
        <v>6</v>
      </c>
      <c r="J160" s="167">
        <f>'01'!N160</f>
        <v>0</v>
      </c>
      <c r="K160" s="167">
        <f>'02'!N160</f>
        <v>0</v>
      </c>
      <c r="L160" s="167">
        <f>'03'!N160</f>
        <v>0</v>
      </c>
      <c r="M160" s="167">
        <f>'04'!N160</f>
        <v>0</v>
      </c>
      <c r="N160" s="167">
        <f>'05'!N160</f>
        <v>0</v>
      </c>
      <c r="O160" s="167">
        <f>'06'!N160</f>
        <v>0</v>
      </c>
      <c r="P160" s="167">
        <f>'07'!N160</f>
        <v>0</v>
      </c>
      <c r="Q160" s="167">
        <f>'08'!N160</f>
        <v>0</v>
      </c>
      <c r="R160" s="167">
        <f>'09'!N160</f>
        <v>0</v>
      </c>
      <c r="S160" s="167">
        <f>'10'!N160</f>
        <v>0</v>
      </c>
      <c r="T160" s="167">
        <f>'11'!N160</f>
        <v>0</v>
      </c>
      <c r="U160" s="167">
        <f>'12'!N160</f>
        <v>0</v>
      </c>
      <c r="V160" s="168">
        <f t="shared" si="25"/>
        <v>0</v>
      </c>
      <c r="W160" s="169">
        <f t="shared" si="26"/>
        <v>0</v>
      </c>
      <c r="X160" s="2"/>
      <c r="Y160" s="167">
        <f>'01'!R160</f>
        <v>0</v>
      </c>
      <c r="Z160" s="167">
        <f>'02'!R160</f>
        <v>0</v>
      </c>
      <c r="AA160" s="167">
        <f>'03'!R160</f>
        <v>0</v>
      </c>
      <c r="AB160" s="167">
        <f>'04'!R160</f>
        <v>0</v>
      </c>
      <c r="AC160" s="167">
        <f>'05'!R160</f>
        <v>0</v>
      </c>
      <c r="AD160" s="167">
        <f>'06'!R160</f>
        <v>0</v>
      </c>
      <c r="AE160" s="167">
        <f>'07'!R160</f>
        <v>0</v>
      </c>
      <c r="AF160" s="167">
        <f>'08'!R160</f>
        <v>0</v>
      </c>
      <c r="AG160" s="167">
        <f>'09'!R160</f>
        <v>0</v>
      </c>
      <c r="AH160" s="167">
        <f>'10'!R160</f>
        <v>0</v>
      </c>
      <c r="AI160" s="167">
        <f>'11'!R160</f>
        <v>0</v>
      </c>
      <c r="AJ160" s="167">
        <f>'12'!R160</f>
        <v>0</v>
      </c>
      <c r="AK160" s="127">
        <f t="shared" si="27"/>
        <v>0</v>
      </c>
      <c r="AL160" s="126">
        <f t="shared" si="28"/>
        <v>0</v>
      </c>
      <c r="AM160" s="2"/>
      <c r="AN160" s="167">
        <f>'01'!S160</f>
        <v>0</v>
      </c>
      <c r="AO160" s="167">
        <f>'02'!S160</f>
        <v>0</v>
      </c>
      <c r="AP160" s="167">
        <f>'03'!S160</f>
        <v>0</v>
      </c>
      <c r="AQ160" s="167">
        <f>'04'!S160</f>
        <v>0</v>
      </c>
      <c r="AR160" s="167">
        <f>'05'!S160</f>
        <v>0</v>
      </c>
      <c r="AS160" s="167">
        <f>'06'!S160</f>
        <v>0</v>
      </c>
      <c r="AT160" s="167">
        <f>'07'!S160</f>
        <v>0</v>
      </c>
      <c r="AU160" s="167">
        <f>'08'!S160</f>
        <v>0</v>
      </c>
      <c r="AV160" s="167">
        <f>'09'!S160</f>
        <v>0</v>
      </c>
      <c r="AW160" s="167">
        <f>'10'!S160</f>
        <v>0</v>
      </c>
      <c r="AX160" s="167">
        <f>'11'!S160</f>
        <v>0</v>
      </c>
      <c r="AY160" s="167">
        <f>'12'!S160</f>
        <v>0</v>
      </c>
      <c r="AZ160" s="127">
        <f t="shared" si="29"/>
        <v>0</v>
      </c>
      <c r="BA160" s="126">
        <f t="shared" si="30"/>
        <v>0</v>
      </c>
      <c r="BB160" s="2"/>
      <c r="BC160" s="167">
        <f>'01'!T160</f>
        <v>0</v>
      </c>
      <c r="BD160" s="167">
        <f>'02'!T160</f>
        <v>0</v>
      </c>
      <c r="BE160" s="167">
        <f>'03'!T160</f>
        <v>0</v>
      </c>
      <c r="BF160" s="167">
        <f>'04'!T160</f>
        <v>0</v>
      </c>
      <c r="BG160" s="167">
        <f>'05'!T160</f>
        <v>0</v>
      </c>
      <c r="BH160" s="167">
        <f>'06'!T160</f>
        <v>0</v>
      </c>
      <c r="BI160" s="167">
        <f>'07'!T160</f>
        <v>0</v>
      </c>
      <c r="BJ160" s="167">
        <f>'08'!T160</f>
        <v>0</v>
      </c>
      <c r="BK160" s="167">
        <f>'09'!T160</f>
        <v>0</v>
      </c>
      <c r="BL160" s="167">
        <f>'10'!T160</f>
        <v>0</v>
      </c>
      <c r="BM160" s="167">
        <f>'11'!T160</f>
        <v>0</v>
      </c>
      <c r="BN160" s="167">
        <f>'12'!T160</f>
        <v>0</v>
      </c>
      <c r="BO160" s="125">
        <f t="shared" si="31"/>
        <v>0</v>
      </c>
      <c r="BP160" s="126">
        <f t="shared" si="32"/>
        <v>0</v>
      </c>
    </row>
    <row r="161" spans="2:68" ht="14.4" x14ac:dyDescent="0.3">
      <c r="B161" s="166" t="str">
        <v>16-SPGIN-07000157</v>
      </c>
      <c r="C161" s="160" t="str">
        <v>Independent</v>
      </c>
      <c r="D161" s="160" t="str">
        <v>GIN</v>
      </c>
      <c r="E161" s="160" t="str">
        <v>Four Pillars</v>
      </c>
      <c r="F161" s="160" t="str">
        <v>FPL</v>
      </c>
      <c r="G161" s="160" t="str">
        <v>Four Pillars Barrel Aged Australian</v>
      </c>
      <c r="H161" s="160" t="str">
        <v>700ml</v>
      </c>
      <c r="I161" s="160">
        <v>6</v>
      </c>
      <c r="J161" s="167">
        <f>'01'!N161</f>
        <v>0</v>
      </c>
      <c r="K161" s="167">
        <f>'02'!N161</f>
        <v>0</v>
      </c>
      <c r="L161" s="167">
        <f>'03'!N161</f>
        <v>0</v>
      </c>
      <c r="M161" s="167">
        <f>'04'!N161</f>
        <v>0</v>
      </c>
      <c r="N161" s="167">
        <f>'05'!N161</f>
        <v>0</v>
      </c>
      <c r="O161" s="167">
        <f>'06'!N161</f>
        <v>0</v>
      </c>
      <c r="P161" s="167">
        <f>'07'!N161</f>
        <v>0</v>
      </c>
      <c r="Q161" s="167">
        <f>'08'!N161</f>
        <v>0</v>
      </c>
      <c r="R161" s="167">
        <f>'09'!N161</f>
        <v>0</v>
      </c>
      <c r="S161" s="167">
        <f>'10'!N161</f>
        <v>0</v>
      </c>
      <c r="T161" s="167">
        <f>'11'!N161</f>
        <v>0</v>
      </c>
      <c r="U161" s="167">
        <f>'12'!N161</f>
        <v>0</v>
      </c>
      <c r="V161" s="168">
        <f t="shared" si="25"/>
        <v>0</v>
      </c>
      <c r="W161" s="169">
        <f t="shared" si="26"/>
        <v>0</v>
      </c>
      <c r="X161" s="2"/>
      <c r="Y161" s="167">
        <f>'01'!R161</f>
        <v>0</v>
      </c>
      <c r="Z161" s="167">
        <f>'02'!R161</f>
        <v>0</v>
      </c>
      <c r="AA161" s="167">
        <f>'03'!R161</f>
        <v>0</v>
      </c>
      <c r="AB161" s="167">
        <f>'04'!R161</f>
        <v>0</v>
      </c>
      <c r="AC161" s="167">
        <f>'05'!R161</f>
        <v>0</v>
      </c>
      <c r="AD161" s="167">
        <f>'06'!R161</f>
        <v>0</v>
      </c>
      <c r="AE161" s="167">
        <f>'07'!R161</f>
        <v>0</v>
      </c>
      <c r="AF161" s="167">
        <f>'08'!R161</f>
        <v>0</v>
      </c>
      <c r="AG161" s="167">
        <f>'09'!R161</f>
        <v>0</v>
      </c>
      <c r="AH161" s="167">
        <f>'10'!R161</f>
        <v>0</v>
      </c>
      <c r="AI161" s="167">
        <f>'11'!R161</f>
        <v>0</v>
      </c>
      <c r="AJ161" s="167">
        <f>'12'!R161</f>
        <v>0</v>
      </c>
      <c r="AK161" s="127">
        <f t="shared" si="27"/>
        <v>0</v>
      </c>
      <c r="AL161" s="126">
        <f t="shared" si="28"/>
        <v>0</v>
      </c>
      <c r="AM161" s="2"/>
      <c r="AN161" s="167">
        <f>'01'!S161</f>
        <v>0</v>
      </c>
      <c r="AO161" s="167">
        <f>'02'!S161</f>
        <v>0</v>
      </c>
      <c r="AP161" s="167">
        <f>'03'!S161</f>
        <v>0</v>
      </c>
      <c r="AQ161" s="167">
        <f>'04'!S161</f>
        <v>0</v>
      </c>
      <c r="AR161" s="167">
        <f>'05'!S161</f>
        <v>0</v>
      </c>
      <c r="AS161" s="167">
        <f>'06'!S161</f>
        <v>0</v>
      </c>
      <c r="AT161" s="167">
        <f>'07'!S161</f>
        <v>0</v>
      </c>
      <c r="AU161" s="167">
        <f>'08'!S161</f>
        <v>0</v>
      </c>
      <c r="AV161" s="167">
        <f>'09'!S161</f>
        <v>0</v>
      </c>
      <c r="AW161" s="167">
        <f>'10'!S161</f>
        <v>0</v>
      </c>
      <c r="AX161" s="167">
        <f>'11'!S161</f>
        <v>0</v>
      </c>
      <c r="AY161" s="167">
        <f>'12'!S161</f>
        <v>0</v>
      </c>
      <c r="AZ161" s="127">
        <f t="shared" si="29"/>
        <v>0</v>
      </c>
      <c r="BA161" s="126">
        <f t="shared" si="30"/>
        <v>0</v>
      </c>
      <c r="BB161" s="2"/>
      <c r="BC161" s="167">
        <f>'01'!T161</f>
        <v>0</v>
      </c>
      <c r="BD161" s="167">
        <f>'02'!T161</f>
        <v>0</v>
      </c>
      <c r="BE161" s="167">
        <f>'03'!T161</f>
        <v>0</v>
      </c>
      <c r="BF161" s="167">
        <f>'04'!T161</f>
        <v>0</v>
      </c>
      <c r="BG161" s="167">
        <f>'05'!T161</f>
        <v>0</v>
      </c>
      <c r="BH161" s="167">
        <f>'06'!T161</f>
        <v>0</v>
      </c>
      <c r="BI161" s="167">
        <f>'07'!T161</f>
        <v>0</v>
      </c>
      <c r="BJ161" s="167">
        <f>'08'!T161</f>
        <v>0</v>
      </c>
      <c r="BK161" s="167">
        <f>'09'!T161</f>
        <v>0</v>
      </c>
      <c r="BL161" s="167">
        <f>'10'!T161</f>
        <v>0</v>
      </c>
      <c r="BM161" s="167">
        <f>'11'!T161</f>
        <v>0</v>
      </c>
      <c r="BN161" s="167">
        <f>'12'!T161</f>
        <v>0</v>
      </c>
      <c r="BO161" s="125">
        <f t="shared" si="31"/>
        <v>0</v>
      </c>
      <c r="BP161" s="126">
        <f t="shared" si="32"/>
        <v>0</v>
      </c>
    </row>
    <row r="162" spans="2:68" ht="14.4" x14ac:dyDescent="0.3">
      <c r="B162" s="166" t="str">
        <v>16-SPGIN-07000648</v>
      </c>
      <c r="C162" s="160" t="str">
        <v>Independent</v>
      </c>
      <c r="D162" s="160" t="str">
        <v>GIN</v>
      </c>
      <c r="E162" s="160" t="str">
        <v>Four Pillars</v>
      </c>
      <c r="F162" s="160" t="str">
        <v>FPL</v>
      </c>
      <c r="G162" s="160" t="str">
        <v>Four Pillars Navy Strength Australian</v>
      </c>
      <c r="H162" s="160" t="str">
        <v>700ml</v>
      </c>
      <c r="I162" s="160">
        <v>6</v>
      </c>
      <c r="J162" s="167">
        <f>'01'!N162</f>
        <v>0</v>
      </c>
      <c r="K162" s="167">
        <f>'02'!N162</f>
        <v>0</v>
      </c>
      <c r="L162" s="167">
        <f>'03'!N162</f>
        <v>0</v>
      </c>
      <c r="M162" s="167">
        <f>'04'!N162</f>
        <v>0</v>
      </c>
      <c r="N162" s="167">
        <f>'05'!N162</f>
        <v>0</v>
      </c>
      <c r="O162" s="167">
        <f>'06'!N162</f>
        <v>0</v>
      </c>
      <c r="P162" s="167">
        <f>'07'!N162</f>
        <v>0</v>
      </c>
      <c r="Q162" s="167">
        <f>'08'!N162</f>
        <v>0</v>
      </c>
      <c r="R162" s="167">
        <f>'09'!N162</f>
        <v>0</v>
      </c>
      <c r="S162" s="167">
        <f>'10'!N162</f>
        <v>0</v>
      </c>
      <c r="T162" s="167">
        <f>'11'!N162</f>
        <v>0</v>
      </c>
      <c r="U162" s="167">
        <f>'12'!N162</f>
        <v>0</v>
      </c>
      <c r="V162" s="168">
        <f t="shared" si="25"/>
        <v>0</v>
      </c>
      <c r="W162" s="169">
        <f t="shared" si="26"/>
        <v>0</v>
      </c>
      <c r="X162" s="2"/>
      <c r="Y162" s="167">
        <f>'01'!R162</f>
        <v>0</v>
      </c>
      <c r="Z162" s="167">
        <f>'02'!R162</f>
        <v>0</v>
      </c>
      <c r="AA162" s="167">
        <f>'03'!R162</f>
        <v>0</v>
      </c>
      <c r="AB162" s="167">
        <f>'04'!R162</f>
        <v>0</v>
      </c>
      <c r="AC162" s="167">
        <f>'05'!R162</f>
        <v>0</v>
      </c>
      <c r="AD162" s="167">
        <f>'06'!R162</f>
        <v>0</v>
      </c>
      <c r="AE162" s="167">
        <f>'07'!R162</f>
        <v>0</v>
      </c>
      <c r="AF162" s="167">
        <f>'08'!R162</f>
        <v>0</v>
      </c>
      <c r="AG162" s="167">
        <f>'09'!R162</f>
        <v>0</v>
      </c>
      <c r="AH162" s="167">
        <f>'10'!R162</f>
        <v>0</v>
      </c>
      <c r="AI162" s="167">
        <f>'11'!R162</f>
        <v>0</v>
      </c>
      <c r="AJ162" s="167">
        <f>'12'!R162</f>
        <v>0</v>
      </c>
      <c r="AK162" s="127">
        <f t="shared" si="27"/>
        <v>0</v>
      </c>
      <c r="AL162" s="126">
        <f t="shared" si="28"/>
        <v>0</v>
      </c>
      <c r="AM162" s="2"/>
      <c r="AN162" s="167">
        <f>'01'!S162</f>
        <v>0</v>
      </c>
      <c r="AO162" s="167">
        <f>'02'!S162</f>
        <v>0</v>
      </c>
      <c r="AP162" s="167">
        <f>'03'!S162</f>
        <v>0</v>
      </c>
      <c r="AQ162" s="167">
        <f>'04'!S162</f>
        <v>0</v>
      </c>
      <c r="AR162" s="167">
        <f>'05'!S162</f>
        <v>0</v>
      </c>
      <c r="AS162" s="167">
        <f>'06'!S162</f>
        <v>0</v>
      </c>
      <c r="AT162" s="167">
        <f>'07'!S162</f>
        <v>0</v>
      </c>
      <c r="AU162" s="167">
        <f>'08'!S162</f>
        <v>0</v>
      </c>
      <c r="AV162" s="167">
        <f>'09'!S162</f>
        <v>0</v>
      </c>
      <c r="AW162" s="167">
        <f>'10'!S162</f>
        <v>0</v>
      </c>
      <c r="AX162" s="167">
        <f>'11'!S162</f>
        <v>0</v>
      </c>
      <c r="AY162" s="167">
        <f>'12'!S162</f>
        <v>0</v>
      </c>
      <c r="AZ162" s="127">
        <f t="shared" si="29"/>
        <v>0</v>
      </c>
      <c r="BA162" s="126">
        <f t="shared" si="30"/>
        <v>0</v>
      </c>
      <c r="BB162" s="2"/>
      <c r="BC162" s="167">
        <f>'01'!T162</f>
        <v>0</v>
      </c>
      <c r="BD162" s="167">
        <f>'02'!T162</f>
        <v>0</v>
      </c>
      <c r="BE162" s="167">
        <f>'03'!T162</f>
        <v>0</v>
      </c>
      <c r="BF162" s="167">
        <f>'04'!T162</f>
        <v>0</v>
      </c>
      <c r="BG162" s="167">
        <f>'05'!T162</f>
        <v>0</v>
      </c>
      <c r="BH162" s="167">
        <f>'06'!T162</f>
        <v>0</v>
      </c>
      <c r="BI162" s="167">
        <f>'07'!T162</f>
        <v>0</v>
      </c>
      <c r="BJ162" s="167">
        <f>'08'!T162</f>
        <v>0</v>
      </c>
      <c r="BK162" s="167">
        <f>'09'!T162</f>
        <v>0</v>
      </c>
      <c r="BL162" s="167">
        <f>'10'!T162</f>
        <v>0</v>
      </c>
      <c r="BM162" s="167">
        <f>'11'!T162</f>
        <v>0</v>
      </c>
      <c r="BN162" s="167">
        <f>'12'!T162</f>
        <v>0</v>
      </c>
      <c r="BO162" s="125">
        <f t="shared" si="31"/>
        <v>0</v>
      </c>
      <c r="BP162" s="126">
        <f t="shared" si="32"/>
        <v>0</v>
      </c>
    </row>
    <row r="163" spans="2:68" ht="14.4" x14ac:dyDescent="0.3">
      <c r="B163" s="166" t="str">
        <v>16-SPGIN-07000348</v>
      </c>
      <c r="C163" s="160" t="str">
        <v>Independent</v>
      </c>
      <c r="D163" s="160" t="str">
        <v>GIN</v>
      </c>
      <c r="E163" s="160" t="str">
        <v>Four Pillars</v>
      </c>
      <c r="F163" s="160" t="str">
        <v>FPL</v>
      </c>
      <c r="G163" s="160" t="str">
        <v>Four Pillars Australian Christmas</v>
      </c>
      <c r="H163" s="160" t="str">
        <v>700ml</v>
      </c>
      <c r="I163" s="160">
        <v>6</v>
      </c>
      <c r="J163" s="167">
        <f>'01'!N163</f>
        <v>0</v>
      </c>
      <c r="K163" s="167">
        <f>'02'!N163</f>
        <v>0</v>
      </c>
      <c r="L163" s="167">
        <f>'03'!N163</f>
        <v>0</v>
      </c>
      <c r="M163" s="167">
        <f>'04'!N163</f>
        <v>0</v>
      </c>
      <c r="N163" s="167">
        <f>'05'!N163</f>
        <v>0</v>
      </c>
      <c r="O163" s="167">
        <f>'06'!N163</f>
        <v>0</v>
      </c>
      <c r="P163" s="167">
        <f>'07'!N163</f>
        <v>0</v>
      </c>
      <c r="Q163" s="167">
        <f>'08'!N163</f>
        <v>0</v>
      </c>
      <c r="R163" s="167">
        <f>'09'!N163</f>
        <v>0</v>
      </c>
      <c r="S163" s="167">
        <f>'10'!N163</f>
        <v>0</v>
      </c>
      <c r="T163" s="167">
        <f>'11'!N163</f>
        <v>0</v>
      </c>
      <c r="U163" s="167">
        <f>'12'!N163</f>
        <v>0</v>
      </c>
      <c r="V163" s="168">
        <f t="shared" si="25"/>
        <v>0</v>
      </c>
      <c r="W163" s="169">
        <f t="shared" si="26"/>
        <v>0</v>
      </c>
      <c r="X163" s="2"/>
      <c r="Y163" s="167">
        <f>'01'!R163</f>
        <v>0</v>
      </c>
      <c r="Z163" s="167">
        <f>'02'!R163</f>
        <v>0</v>
      </c>
      <c r="AA163" s="167">
        <f>'03'!R163</f>
        <v>0</v>
      </c>
      <c r="AB163" s="167">
        <f>'04'!R163</f>
        <v>0</v>
      </c>
      <c r="AC163" s="167">
        <f>'05'!R163</f>
        <v>0</v>
      </c>
      <c r="AD163" s="167">
        <f>'06'!R163</f>
        <v>0</v>
      </c>
      <c r="AE163" s="167">
        <f>'07'!R163</f>
        <v>0</v>
      </c>
      <c r="AF163" s="167">
        <f>'08'!R163</f>
        <v>0</v>
      </c>
      <c r="AG163" s="167">
        <f>'09'!R163</f>
        <v>0</v>
      </c>
      <c r="AH163" s="167">
        <f>'10'!R163</f>
        <v>0</v>
      </c>
      <c r="AI163" s="167">
        <f>'11'!R163</f>
        <v>0</v>
      </c>
      <c r="AJ163" s="167">
        <f>'12'!R163</f>
        <v>0</v>
      </c>
      <c r="AK163" s="127">
        <f t="shared" si="27"/>
        <v>0</v>
      </c>
      <c r="AL163" s="126">
        <f t="shared" si="28"/>
        <v>0</v>
      </c>
      <c r="AM163" s="2"/>
      <c r="AN163" s="167">
        <f>'01'!S163</f>
        <v>0</v>
      </c>
      <c r="AO163" s="167">
        <f>'02'!S163</f>
        <v>0</v>
      </c>
      <c r="AP163" s="167">
        <f>'03'!S163</f>
        <v>0</v>
      </c>
      <c r="AQ163" s="167">
        <f>'04'!S163</f>
        <v>0</v>
      </c>
      <c r="AR163" s="167">
        <f>'05'!S163</f>
        <v>0</v>
      </c>
      <c r="AS163" s="167">
        <f>'06'!S163</f>
        <v>0</v>
      </c>
      <c r="AT163" s="167">
        <f>'07'!S163</f>
        <v>0</v>
      </c>
      <c r="AU163" s="167">
        <f>'08'!S163</f>
        <v>0</v>
      </c>
      <c r="AV163" s="167">
        <f>'09'!S163</f>
        <v>0</v>
      </c>
      <c r="AW163" s="167">
        <f>'10'!S163</f>
        <v>0</v>
      </c>
      <c r="AX163" s="167">
        <f>'11'!S163</f>
        <v>0</v>
      </c>
      <c r="AY163" s="167">
        <f>'12'!S163</f>
        <v>0</v>
      </c>
      <c r="AZ163" s="127">
        <f t="shared" si="29"/>
        <v>0</v>
      </c>
      <c r="BA163" s="126">
        <f t="shared" si="30"/>
        <v>0</v>
      </c>
      <c r="BB163" s="2"/>
      <c r="BC163" s="167">
        <f>'01'!T163</f>
        <v>0</v>
      </c>
      <c r="BD163" s="167">
        <f>'02'!T163</f>
        <v>0</v>
      </c>
      <c r="BE163" s="167">
        <f>'03'!T163</f>
        <v>0</v>
      </c>
      <c r="BF163" s="167">
        <f>'04'!T163</f>
        <v>0</v>
      </c>
      <c r="BG163" s="167">
        <f>'05'!T163</f>
        <v>0</v>
      </c>
      <c r="BH163" s="167">
        <f>'06'!T163</f>
        <v>0</v>
      </c>
      <c r="BI163" s="167">
        <f>'07'!T163</f>
        <v>0</v>
      </c>
      <c r="BJ163" s="167">
        <f>'08'!T163</f>
        <v>0</v>
      </c>
      <c r="BK163" s="167">
        <f>'09'!T163</f>
        <v>0</v>
      </c>
      <c r="BL163" s="167">
        <f>'10'!T163</f>
        <v>0</v>
      </c>
      <c r="BM163" s="167">
        <f>'11'!T163</f>
        <v>0</v>
      </c>
      <c r="BN163" s="167">
        <f>'12'!T163</f>
        <v>0</v>
      </c>
      <c r="BO163" s="125">
        <f t="shared" si="31"/>
        <v>0</v>
      </c>
      <c r="BP163" s="126">
        <f t="shared" si="32"/>
        <v>0</v>
      </c>
    </row>
    <row r="164" spans="2:68" ht="14.4" x14ac:dyDescent="0.3">
      <c r="B164" s="166" t="str">
        <v>67-SPGIN-07007296</v>
      </c>
      <c r="C164" s="160" t="str">
        <v>Independent</v>
      </c>
      <c r="D164" s="160" t="str">
        <v>GIN</v>
      </c>
      <c r="E164" s="160" t="str">
        <v>Lady Trieu</v>
      </c>
      <c r="F164" s="160" t="str">
        <v>LDT</v>
      </c>
      <c r="G164" s="160" t="str">
        <v>Lady Trieu Contemporary Gin</v>
      </c>
      <c r="H164" s="160" t="str">
        <v>700ml</v>
      </c>
      <c r="I164" s="160">
        <v>6</v>
      </c>
      <c r="J164" s="167">
        <f>'01'!N164</f>
        <v>0</v>
      </c>
      <c r="K164" s="167">
        <f>'02'!N164</f>
        <v>0</v>
      </c>
      <c r="L164" s="167">
        <f>'03'!N164</f>
        <v>0</v>
      </c>
      <c r="M164" s="167">
        <f>'04'!N164</f>
        <v>0</v>
      </c>
      <c r="N164" s="167">
        <f>'05'!N164</f>
        <v>0</v>
      </c>
      <c r="O164" s="167">
        <f>'06'!N164</f>
        <v>0</v>
      </c>
      <c r="P164" s="167">
        <f>'07'!N164</f>
        <v>0</v>
      </c>
      <c r="Q164" s="167">
        <f>'08'!N164</f>
        <v>0</v>
      </c>
      <c r="R164" s="167">
        <f>'09'!N164</f>
        <v>0</v>
      </c>
      <c r="S164" s="167">
        <f>'10'!N164</f>
        <v>0</v>
      </c>
      <c r="T164" s="167">
        <f>'11'!N164</f>
        <v>0</v>
      </c>
      <c r="U164" s="167">
        <f>'12'!N164</f>
        <v>0</v>
      </c>
      <c r="V164" s="168">
        <f t="shared" si="25"/>
        <v>0</v>
      </c>
      <c r="W164" s="169">
        <f t="shared" si="26"/>
        <v>0</v>
      </c>
      <c r="X164" s="2"/>
      <c r="Y164" s="167">
        <f>'01'!R164</f>
        <v>0</v>
      </c>
      <c r="Z164" s="167">
        <f>'02'!R164</f>
        <v>0</v>
      </c>
      <c r="AA164" s="167">
        <f>'03'!R164</f>
        <v>0</v>
      </c>
      <c r="AB164" s="167">
        <f>'04'!R164</f>
        <v>0</v>
      </c>
      <c r="AC164" s="167">
        <f>'05'!R164</f>
        <v>0</v>
      </c>
      <c r="AD164" s="167">
        <f>'06'!R164</f>
        <v>0</v>
      </c>
      <c r="AE164" s="167">
        <f>'07'!R164</f>
        <v>0</v>
      </c>
      <c r="AF164" s="167">
        <f>'08'!R164</f>
        <v>0</v>
      </c>
      <c r="AG164" s="167">
        <f>'09'!R164</f>
        <v>0</v>
      </c>
      <c r="AH164" s="167">
        <f>'10'!R164</f>
        <v>0</v>
      </c>
      <c r="AI164" s="167">
        <f>'11'!R164</f>
        <v>0</v>
      </c>
      <c r="AJ164" s="167">
        <f>'12'!R164</f>
        <v>0</v>
      </c>
      <c r="AK164" s="127">
        <f t="shared" si="27"/>
        <v>0</v>
      </c>
      <c r="AL164" s="126">
        <f t="shared" si="28"/>
        <v>0</v>
      </c>
      <c r="AM164" s="2"/>
      <c r="AN164" s="167">
        <f>'01'!S164</f>
        <v>0</v>
      </c>
      <c r="AO164" s="167">
        <f>'02'!S164</f>
        <v>0</v>
      </c>
      <c r="AP164" s="167">
        <f>'03'!S164</f>
        <v>0</v>
      </c>
      <c r="AQ164" s="167">
        <f>'04'!S164</f>
        <v>0</v>
      </c>
      <c r="AR164" s="167">
        <f>'05'!S164</f>
        <v>0</v>
      </c>
      <c r="AS164" s="167">
        <f>'06'!S164</f>
        <v>0</v>
      </c>
      <c r="AT164" s="167">
        <f>'07'!S164</f>
        <v>0</v>
      </c>
      <c r="AU164" s="167">
        <f>'08'!S164</f>
        <v>0</v>
      </c>
      <c r="AV164" s="167">
        <f>'09'!S164</f>
        <v>0</v>
      </c>
      <c r="AW164" s="167">
        <f>'10'!S164</f>
        <v>0</v>
      </c>
      <c r="AX164" s="167">
        <f>'11'!S164</f>
        <v>0</v>
      </c>
      <c r="AY164" s="167">
        <f>'12'!S164</f>
        <v>0</v>
      </c>
      <c r="AZ164" s="127">
        <f t="shared" si="29"/>
        <v>0</v>
      </c>
      <c r="BA164" s="126">
        <f t="shared" si="30"/>
        <v>0</v>
      </c>
      <c r="BB164" s="2"/>
      <c r="BC164" s="167">
        <f>'01'!T164</f>
        <v>0</v>
      </c>
      <c r="BD164" s="167">
        <f>'02'!T164</f>
        <v>0</v>
      </c>
      <c r="BE164" s="167">
        <f>'03'!T164</f>
        <v>0</v>
      </c>
      <c r="BF164" s="167">
        <f>'04'!T164</f>
        <v>0</v>
      </c>
      <c r="BG164" s="167">
        <f>'05'!T164</f>
        <v>0</v>
      </c>
      <c r="BH164" s="167">
        <f>'06'!T164</f>
        <v>0</v>
      </c>
      <c r="BI164" s="167">
        <f>'07'!T164</f>
        <v>0</v>
      </c>
      <c r="BJ164" s="167">
        <f>'08'!T164</f>
        <v>0</v>
      </c>
      <c r="BK164" s="167">
        <f>'09'!T164</f>
        <v>0</v>
      </c>
      <c r="BL164" s="167">
        <f>'10'!T164</f>
        <v>0</v>
      </c>
      <c r="BM164" s="167">
        <f>'11'!T164</f>
        <v>0</v>
      </c>
      <c r="BN164" s="167">
        <f>'12'!T164</f>
        <v>0</v>
      </c>
      <c r="BO164" s="125">
        <f t="shared" si="31"/>
        <v>0</v>
      </c>
      <c r="BP164" s="126">
        <f t="shared" si="32"/>
        <v>0</v>
      </c>
    </row>
    <row r="165" spans="2:68" ht="14.4" x14ac:dyDescent="0.3">
      <c r="B165" s="166" t="str">
        <v>67-SPGIN-07007265</v>
      </c>
      <c r="C165" s="160" t="str">
        <v>Independent</v>
      </c>
      <c r="D165" s="160" t="str">
        <v>GIN</v>
      </c>
      <c r="E165" s="160" t="str">
        <v>Lady Trieu</v>
      </c>
      <c r="F165" s="160" t="str">
        <v>LDT</v>
      </c>
      <c r="G165" s="160" t="str">
        <v>Lady Trieu Dalat Flowerbomb Gin</v>
      </c>
      <c r="H165" s="160" t="str">
        <v>700ml</v>
      </c>
      <c r="I165" s="160">
        <v>6</v>
      </c>
      <c r="J165" s="167">
        <f>'01'!N165</f>
        <v>0</v>
      </c>
      <c r="K165" s="167">
        <f>'02'!N165</f>
        <v>0</v>
      </c>
      <c r="L165" s="167">
        <f>'03'!N165</f>
        <v>0</v>
      </c>
      <c r="M165" s="167">
        <f>'04'!N165</f>
        <v>0</v>
      </c>
      <c r="N165" s="167">
        <f>'05'!N165</f>
        <v>0</v>
      </c>
      <c r="O165" s="167">
        <f>'06'!N165</f>
        <v>0</v>
      </c>
      <c r="P165" s="167">
        <f>'07'!N165</f>
        <v>0</v>
      </c>
      <c r="Q165" s="167">
        <f>'08'!N165</f>
        <v>0</v>
      </c>
      <c r="R165" s="167">
        <f>'09'!N165</f>
        <v>0</v>
      </c>
      <c r="S165" s="167">
        <f>'10'!N165</f>
        <v>0</v>
      </c>
      <c r="T165" s="167">
        <f>'11'!N165</f>
        <v>0</v>
      </c>
      <c r="U165" s="167">
        <f>'12'!N165</f>
        <v>0</v>
      </c>
      <c r="V165" s="168">
        <f t="shared" si="25"/>
        <v>0</v>
      </c>
      <c r="W165" s="169">
        <f t="shared" si="26"/>
        <v>0</v>
      </c>
      <c r="X165" s="2"/>
      <c r="Y165" s="167">
        <f>'01'!R165</f>
        <v>0</v>
      </c>
      <c r="Z165" s="167">
        <f>'02'!R165</f>
        <v>0</v>
      </c>
      <c r="AA165" s="167">
        <f>'03'!R165</f>
        <v>0</v>
      </c>
      <c r="AB165" s="167">
        <f>'04'!R165</f>
        <v>0</v>
      </c>
      <c r="AC165" s="167">
        <f>'05'!R165</f>
        <v>0</v>
      </c>
      <c r="AD165" s="167">
        <f>'06'!R165</f>
        <v>0</v>
      </c>
      <c r="AE165" s="167">
        <f>'07'!R165</f>
        <v>0</v>
      </c>
      <c r="AF165" s="167">
        <f>'08'!R165</f>
        <v>0</v>
      </c>
      <c r="AG165" s="167">
        <f>'09'!R165</f>
        <v>0</v>
      </c>
      <c r="AH165" s="167">
        <f>'10'!R165</f>
        <v>0</v>
      </c>
      <c r="AI165" s="167">
        <f>'11'!R165</f>
        <v>0</v>
      </c>
      <c r="AJ165" s="167">
        <f>'12'!R165</f>
        <v>0</v>
      </c>
      <c r="AK165" s="127">
        <f t="shared" si="27"/>
        <v>0</v>
      </c>
      <c r="AL165" s="126">
        <f t="shared" si="28"/>
        <v>0</v>
      </c>
      <c r="AM165" s="2"/>
      <c r="AN165" s="167">
        <f>'01'!S165</f>
        <v>0</v>
      </c>
      <c r="AO165" s="167">
        <f>'02'!S165</f>
        <v>0</v>
      </c>
      <c r="AP165" s="167">
        <f>'03'!S165</f>
        <v>0</v>
      </c>
      <c r="AQ165" s="167">
        <f>'04'!S165</f>
        <v>0</v>
      </c>
      <c r="AR165" s="167">
        <f>'05'!S165</f>
        <v>0</v>
      </c>
      <c r="AS165" s="167">
        <f>'06'!S165</f>
        <v>0</v>
      </c>
      <c r="AT165" s="167">
        <f>'07'!S165</f>
        <v>0</v>
      </c>
      <c r="AU165" s="167">
        <f>'08'!S165</f>
        <v>0</v>
      </c>
      <c r="AV165" s="167">
        <f>'09'!S165</f>
        <v>0</v>
      </c>
      <c r="AW165" s="167">
        <f>'10'!S165</f>
        <v>0</v>
      </c>
      <c r="AX165" s="167">
        <f>'11'!S165</f>
        <v>0</v>
      </c>
      <c r="AY165" s="167">
        <f>'12'!S165</f>
        <v>0</v>
      </c>
      <c r="AZ165" s="127">
        <f t="shared" si="29"/>
        <v>0</v>
      </c>
      <c r="BA165" s="126">
        <f t="shared" si="30"/>
        <v>0</v>
      </c>
      <c r="BB165" s="2"/>
      <c r="BC165" s="167">
        <f>'01'!T165</f>
        <v>0</v>
      </c>
      <c r="BD165" s="167">
        <f>'02'!T165</f>
        <v>0</v>
      </c>
      <c r="BE165" s="167">
        <f>'03'!T165</f>
        <v>0</v>
      </c>
      <c r="BF165" s="167">
        <f>'04'!T165</f>
        <v>0</v>
      </c>
      <c r="BG165" s="167">
        <f>'05'!T165</f>
        <v>0</v>
      </c>
      <c r="BH165" s="167">
        <f>'06'!T165</f>
        <v>0</v>
      </c>
      <c r="BI165" s="167">
        <f>'07'!T165</f>
        <v>0</v>
      </c>
      <c r="BJ165" s="167">
        <f>'08'!T165</f>
        <v>0</v>
      </c>
      <c r="BK165" s="167">
        <f>'09'!T165</f>
        <v>0</v>
      </c>
      <c r="BL165" s="167">
        <f>'10'!T165</f>
        <v>0</v>
      </c>
      <c r="BM165" s="167">
        <f>'11'!T165</f>
        <v>0</v>
      </c>
      <c r="BN165" s="167">
        <f>'12'!T165</f>
        <v>0</v>
      </c>
      <c r="BO165" s="125">
        <f t="shared" si="31"/>
        <v>0</v>
      </c>
      <c r="BP165" s="126">
        <f t="shared" si="32"/>
        <v>0</v>
      </c>
    </row>
    <row r="166" spans="2:68" ht="14.4" x14ac:dyDescent="0.3">
      <c r="B166" s="166" t="str">
        <v>67-SPGIN-07007272</v>
      </c>
      <c r="C166" s="160" t="str">
        <v>Independent</v>
      </c>
      <c r="D166" s="160" t="str">
        <v>GIN</v>
      </c>
      <c r="E166" s="160" t="str">
        <v>Lady Trieu</v>
      </c>
      <c r="F166" s="160" t="str">
        <v>LDT</v>
      </c>
      <c r="G166" s="160" t="str">
        <v>Lady Trieu Hoi An Spice Road Gin</v>
      </c>
      <c r="H166" s="160" t="str">
        <v>700ml</v>
      </c>
      <c r="I166" s="160">
        <v>6</v>
      </c>
      <c r="J166" s="167">
        <f>'01'!N166</f>
        <v>0</v>
      </c>
      <c r="K166" s="167">
        <f>'02'!N166</f>
        <v>0</v>
      </c>
      <c r="L166" s="167">
        <f>'03'!N166</f>
        <v>0</v>
      </c>
      <c r="M166" s="167">
        <f>'04'!N166</f>
        <v>0</v>
      </c>
      <c r="N166" s="167">
        <f>'05'!N166</f>
        <v>0</v>
      </c>
      <c r="O166" s="167">
        <f>'06'!N166</f>
        <v>0</v>
      </c>
      <c r="P166" s="167">
        <f>'07'!N166</f>
        <v>0</v>
      </c>
      <c r="Q166" s="167">
        <f>'08'!N166</f>
        <v>0</v>
      </c>
      <c r="R166" s="167">
        <f>'09'!N166</f>
        <v>0</v>
      </c>
      <c r="S166" s="167">
        <f>'10'!N166</f>
        <v>0</v>
      </c>
      <c r="T166" s="167">
        <f>'11'!N166</f>
        <v>0</v>
      </c>
      <c r="U166" s="167">
        <f>'12'!N166</f>
        <v>0</v>
      </c>
      <c r="V166" s="168">
        <f t="shared" si="25"/>
        <v>0</v>
      </c>
      <c r="W166" s="169">
        <f t="shared" si="26"/>
        <v>0</v>
      </c>
      <c r="X166" s="2"/>
      <c r="Y166" s="167">
        <f>'01'!R166</f>
        <v>0</v>
      </c>
      <c r="Z166" s="167">
        <f>'02'!R166</f>
        <v>0</v>
      </c>
      <c r="AA166" s="167">
        <f>'03'!R166</f>
        <v>0</v>
      </c>
      <c r="AB166" s="167">
        <f>'04'!R166</f>
        <v>0</v>
      </c>
      <c r="AC166" s="167">
        <f>'05'!R166</f>
        <v>0</v>
      </c>
      <c r="AD166" s="167">
        <f>'06'!R166</f>
        <v>0</v>
      </c>
      <c r="AE166" s="167">
        <f>'07'!R166</f>
        <v>0</v>
      </c>
      <c r="AF166" s="167">
        <f>'08'!R166</f>
        <v>0</v>
      </c>
      <c r="AG166" s="167">
        <f>'09'!R166</f>
        <v>0</v>
      </c>
      <c r="AH166" s="167">
        <f>'10'!R166</f>
        <v>0</v>
      </c>
      <c r="AI166" s="167">
        <f>'11'!R166</f>
        <v>0</v>
      </c>
      <c r="AJ166" s="167">
        <f>'12'!R166</f>
        <v>0</v>
      </c>
      <c r="AK166" s="127">
        <f t="shared" si="27"/>
        <v>0</v>
      </c>
      <c r="AL166" s="126">
        <f t="shared" si="28"/>
        <v>0</v>
      </c>
      <c r="AM166" s="2"/>
      <c r="AN166" s="167">
        <f>'01'!S166</f>
        <v>0</v>
      </c>
      <c r="AO166" s="167">
        <f>'02'!S166</f>
        <v>0</v>
      </c>
      <c r="AP166" s="167">
        <f>'03'!S166</f>
        <v>0</v>
      </c>
      <c r="AQ166" s="167">
        <f>'04'!S166</f>
        <v>0</v>
      </c>
      <c r="AR166" s="167">
        <f>'05'!S166</f>
        <v>0</v>
      </c>
      <c r="AS166" s="167">
        <f>'06'!S166</f>
        <v>0</v>
      </c>
      <c r="AT166" s="167">
        <f>'07'!S166</f>
        <v>0</v>
      </c>
      <c r="AU166" s="167">
        <f>'08'!S166</f>
        <v>0</v>
      </c>
      <c r="AV166" s="167">
        <f>'09'!S166</f>
        <v>0</v>
      </c>
      <c r="AW166" s="167">
        <f>'10'!S166</f>
        <v>0</v>
      </c>
      <c r="AX166" s="167">
        <f>'11'!S166</f>
        <v>0</v>
      </c>
      <c r="AY166" s="167">
        <f>'12'!S166</f>
        <v>0</v>
      </c>
      <c r="AZ166" s="127">
        <f t="shared" si="29"/>
        <v>0</v>
      </c>
      <c r="BA166" s="126">
        <f t="shared" si="30"/>
        <v>0</v>
      </c>
      <c r="BB166" s="2"/>
      <c r="BC166" s="167">
        <f>'01'!T166</f>
        <v>0</v>
      </c>
      <c r="BD166" s="167">
        <f>'02'!T166</f>
        <v>0</v>
      </c>
      <c r="BE166" s="167">
        <f>'03'!T166</f>
        <v>0</v>
      </c>
      <c r="BF166" s="167">
        <f>'04'!T166</f>
        <v>0</v>
      </c>
      <c r="BG166" s="167">
        <f>'05'!T166</f>
        <v>0</v>
      </c>
      <c r="BH166" s="167">
        <f>'06'!T166</f>
        <v>0</v>
      </c>
      <c r="BI166" s="167">
        <f>'07'!T166</f>
        <v>0</v>
      </c>
      <c r="BJ166" s="167">
        <f>'08'!T166</f>
        <v>0</v>
      </c>
      <c r="BK166" s="167">
        <f>'09'!T166</f>
        <v>0</v>
      </c>
      <c r="BL166" s="167">
        <f>'10'!T166</f>
        <v>0</v>
      </c>
      <c r="BM166" s="167">
        <f>'11'!T166</f>
        <v>0</v>
      </c>
      <c r="BN166" s="167">
        <f>'12'!T166</f>
        <v>0</v>
      </c>
      <c r="BO166" s="125">
        <f t="shared" si="31"/>
        <v>0</v>
      </c>
      <c r="BP166" s="126">
        <f t="shared" si="32"/>
        <v>0</v>
      </c>
    </row>
    <row r="167" spans="2:68" ht="14.4" x14ac:dyDescent="0.3">
      <c r="B167" s="166" t="str">
        <v>67-SPGIN-02007163</v>
      </c>
      <c r="C167" s="160" t="str">
        <v>Independent</v>
      </c>
      <c r="D167" s="160" t="str">
        <v>GIN</v>
      </c>
      <c r="E167" s="160" t="str">
        <v>Lady Trieu</v>
      </c>
      <c r="F167" s="160" t="str">
        <v>LDT</v>
      </c>
      <c r="G167" s="160" t="str">
        <v>Lady Trieu Mekong Delta Dry Gin 200ml</v>
      </c>
      <c r="H167" s="160" t="str">
        <v>200ml</v>
      </c>
      <c r="I167" s="160">
        <v>12</v>
      </c>
      <c r="J167" s="167">
        <f>'01'!N167</f>
        <v>0</v>
      </c>
      <c r="K167" s="167">
        <f>'02'!N167</f>
        <v>0</v>
      </c>
      <c r="L167" s="167">
        <f>'03'!N167</f>
        <v>0</v>
      </c>
      <c r="M167" s="167">
        <f>'04'!N167</f>
        <v>0</v>
      </c>
      <c r="N167" s="167">
        <f>'05'!N167</f>
        <v>0</v>
      </c>
      <c r="O167" s="167">
        <f>'06'!N167</f>
        <v>0</v>
      </c>
      <c r="P167" s="167">
        <f>'07'!N167</f>
        <v>0</v>
      </c>
      <c r="Q167" s="167">
        <f>'08'!N167</f>
        <v>0</v>
      </c>
      <c r="R167" s="167">
        <f>'09'!N167</f>
        <v>0</v>
      </c>
      <c r="S167" s="167">
        <f>'10'!N167</f>
        <v>0</v>
      </c>
      <c r="T167" s="167">
        <f>'11'!N167</f>
        <v>0</v>
      </c>
      <c r="U167" s="167">
        <f>'12'!N167</f>
        <v>0</v>
      </c>
      <c r="V167" s="168">
        <f t="shared" si="25"/>
        <v>0</v>
      </c>
      <c r="W167" s="169">
        <f t="shared" si="26"/>
        <v>0</v>
      </c>
      <c r="X167" s="2"/>
      <c r="Y167" s="167">
        <f>'01'!R167</f>
        <v>0</v>
      </c>
      <c r="Z167" s="167">
        <f>'02'!R167</f>
        <v>0</v>
      </c>
      <c r="AA167" s="167">
        <f>'03'!R167</f>
        <v>0</v>
      </c>
      <c r="AB167" s="167">
        <f>'04'!R167</f>
        <v>0</v>
      </c>
      <c r="AC167" s="167">
        <f>'05'!R167</f>
        <v>0</v>
      </c>
      <c r="AD167" s="167">
        <f>'06'!R167</f>
        <v>0</v>
      </c>
      <c r="AE167" s="167">
        <f>'07'!R167</f>
        <v>0</v>
      </c>
      <c r="AF167" s="167">
        <f>'08'!R167</f>
        <v>0</v>
      </c>
      <c r="AG167" s="167">
        <f>'09'!R167</f>
        <v>0</v>
      </c>
      <c r="AH167" s="167">
        <f>'10'!R167</f>
        <v>0</v>
      </c>
      <c r="AI167" s="167">
        <f>'11'!R167</f>
        <v>0</v>
      </c>
      <c r="AJ167" s="167">
        <f>'12'!R167</f>
        <v>0</v>
      </c>
      <c r="AK167" s="127">
        <f t="shared" si="27"/>
        <v>0</v>
      </c>
      <c r="AL167" s="126">
        <f t="shared" si="28"/>
        <v>0</v>
      </c>
      <c r="AM167" s="2"/>
      <c r="AN167" s="167">
        <f>'01'!S167</f>
        <v>0</v>
      </c>
      <c r="AO167" s="167">
        <f>'02'!S167</f>
        <v>0</v>
      </c>
      <c r="AP167" s="167">
        <f>'03'!S167</f>
        <v>0</v>
      </c>
      <c r="AQ167" s="167">
        <f>'04'!S167</f>
        <v>0</v>
      </c>
      <c r="AR167" s="167">
        <f>'05'!S167</f>
        <v>0</v>
      </c>
      <c r="AS167" s="167">
        <f>'06'!S167</f>
        <v>0</v>
      </c>
      <c r="AT167" s="167">
        <f>'07'!S167</f>
        <v>0</v>
      </c>
      <c r="AU167" s="167">
        <f>'08'!S167</f>
        <v>0</v>
      </c>
      <c r="AV167" s="167">
        <f>'09'!S167</f>
        <v>0</v>
      </c>
      <c r="AW167" s="167">
        <f>'10'!S167</f>
        <v>0</v>
      </c>
      <c r="AX167" s="167">
        <f>'11'!S167</f>
        <v>0</v>
      </c>
      <c r="AY167" s="167">
        <f>'12'!S167</f>
        <v>0</v>
      </c>
      <c r="AZ167" s="127">
        <f t="shared" si="29"/>
        <v>0</v>
      </c>
      <c r="BA167" s="126">
        <f t="shared" si="30"/>
        <v>0</v>
      </c>
      <c r="BB167" s="2"/>
      <c r="BC167" s="167">
        <f>'01'!T167</f>
        <v>0</v>
      </c>
      <c r="BD167" s="167">
        <f>'02'!T167</f>
        <v>0</v>
      </c>
      <c r="BE167" s="167">
        <f>'03'!T167</f>
        <v>0</v>
      </c>
      <c r="BF167" s="167">
        <f>'04'!T167</f>
        <v>0</v>
      </c>
      <c r="BG167" s="167">
        <f>'05'!T167</f>
        <v>0</v>
      </c>
      <c r="BH167" s="167">
        <f>'06'!T167</f>
        <v>0</v>
      </c>
      <c r="BI167" s="167">
        <f>'07'!T167</f>
        <v>0</v>
      </c>
      <c r="BJ167" s="167">
        <f>'08'!T167</f>
        <v>0</v>
      </c>
      <c r="BK167" s="167">
        <f>'09'!T167</f>
        <v>0</v>
      </c>
      <c r="BL167" s="167">
        <f>'10'!T167</f>
        <v>0</v>
      </c>
      <c r="BM167" s="167">
        <f>'11'!T167</f>
        <v>0</v>
      </c>
      <c r="BN167" s="167">
        <f>'12'!T167</f>
        <v>0</v>
      </c>
      <c r="BO167" s="125">
        <f t="shared" si="31"/>
        <v>0</v>
      </c>
      <c r="BP167" s="126">
        <f t="shared" si="32"/>
        <v>0</v>
      </c>
    </row>
    <row r="168" spans="2:68" ht="14.4" x14ac:dyDescent="0.3">
      <c r="B168" s="166" t="str">
        <v>67-SPGIN-07007258</v>
      </c>
      <c r="C168" s="160" t="str">
        <v>Independent</v>
      </c>
      <c r="D168" s="160" t="str">
        <v>GIN</v>
      </c>
      <c r="E168" s="160" t="str">
        <v>Lady Trieu</v>
      </c>
      <c r="F168" s="160" t="str">
        <v>LDT</v>
      </c>
      <c r="G168" s="160" t="str">
        <v>Lady Trieu Mekong Delta Dry Gin</v>
      </c>
      <c r="H168" s="160" t="str">
        <v>700ml</v>
      </c>
      <c r="I168" s="160">
        <v>6</v>
      </c>
      <c r="J168" s="167">
        <f>'01'!N168</f>
        <v>0</v>
      </c>
      <c r="K168" s="167">
        <f>'02'!N168</f>
        <v>0</v>
      </c>
      <c r="L168" s="167">
        <f>'03'!N168</f>
        <v>0</v>
      </c>
      <c r="M168" s="167">
        <f>'04'!N168</f>
        <v>0</v>
      </c>
      <c r="N168" s="167">
        <f>'05'!N168</f>
        <v>0</v>
      </c>
      <c r="O168" s="167">
        <f>'06'!N168</f>
        <v>0</v>
      </c>
      <c r="P168" s="167">
        <f>'07'!N168</f>
        <v>0</v>
      </c>
      <c r="Q168" s="167">
        <f>'08'!N168</f>
        <v>0</v>
      </c>
      <c r="R168" s="167">
        <f>'09'!N168</f>
        <v>0</v>
      </c>
      <c r="S168" s="167">
        <f>'10'!N168</f>
        <v>0</v>
      </c>
      <c r="T168" s="167">
        <f>'11'!N168</f>
        <v>0</v>
      </c>
      <c r="U168" s="167">
        <f>'12'!N168</f>
        <v>0</v>
      </c>
      <c r="V168" s="168">
        <f t="shared" si="25"/>
        <v>0</v>
      </c>
      <c r="W168" s="169">
        <f t="shared" si="26"/>
        <v>0</v>
      </c>
      <c r="X168" s="2"/>
      <c r="Y168" s="167">
        <f>'01'!R168</f>
        <v>0</v>
      </c>
      <c r="Z168" s="167">
        <f>'02'!R168</f>
        <v>0</v>
      </c>
      <c r="AA168" s="167">
        <f>'03'!R168</f>
        <v>0</v>
      </c>
      <c r="AB168" s="167">
        <f>'04'!R168</f>
        <v>0</v>
      </c>
      <c r="AC168" s="167">
        <f>'05'!R168</f>
        <v>0</v>
      </c>
      <c r="AD168" s="167">
        <f>'06'!R168</f>
        <v>0</v>
      </c>
      <c r="AE168" s="167">
        <f>'07'!R168</f>
        <v>0</v>
      </c>
      <c r="AF168" s="167">
        <f>'08'!R168</f>
        <v>0</v>
      </c>
      <c r="AG168" s="167">
        <f>'09'!R168</f>
        <v>0</v>
      </c>
      <c r="AH168" s="167">
        <f>'10'!R168</f>
        <v>0</v>
      </c>
      <c r="AI168" s="167">
        <f>'11'!R168</f>
        <v>0</v>
      </c>
      <c r="AJ168" s="167">
        <f>'12'!R168</f>
        <v>0</v>
      </c>
      <c r="AK168" s="127">
        <f t="shared" si="27"/>
        <v>0</v>
      </c>
      <c r="AL168" s="126">
        <f t="shared" si="28"/>
        <v>0</v>
      </c>
      <c r="AM168" s="2"/>
      <c r="AN168" s="167">
        <f>'01'!S168</f>
        <v>0</v>
      </c>
      <c r="AO168" s="167">
        <f>'02'!S168</f>
        <v>0</v>
      </c>
      <c r="AP168" s="167">
        <f>'03'!S168</f>
        <v>0</v>
      </c>
      <c r="AQ168" s="167">
        <f>'04'!S168</f>
        <v>0</v>
      </c>
      <c r="AR168" s="167">
        <f>'05'!S168</f>
        <v>0</v>
      </c>
      <c r="AS168" s="167">
        <f>'06'!S168</f>
        <v>0</v>
      </c>
      <c r="AT168" s="167">
        <f>'07'!S168</f>
        <v>0</v>
      </c>
      <c r="AU168" s="167">
        <f>'08'!S168</f>
        <v>0</v>
      </c>
      <c r="AV168" s="167">
        <f>'09'!S168</f>
        <v>0</v>
      </c>
      <c r="AW168" s="167">
        <f>'10'!S168</f>
        <v>0</v>
      </c>
      <c r="AX168" s="167">
        <f>'11'!S168</f>
        <v>0</v>
      </c>
      <c r="AY168" s="167">
        <f>'12'!S168</f>
        <v>0</v>
      </c>
      <c r="AZ168" s="127">
        <f t="shared" si="29"/>
        <v>0</v>
      </c>
      <c r="BA168" s="126">
        <f t="shared" si="30"/>
        <v>0</v>
      </c>
      <c r="BB168" s="2"/>
      <c r="BC168" s="167">
        <f>'01'!T168</f>
        <v>0</v>
      </c>
      <c r="BD168" s="167">
        <f>'02'!T168</f>
        <v>0</v>
      </c>
      <c r="BE168" s="167">
        <f>'03'!T168</f>
        <v>0</v>
      </c>
      <c r="BF168" s="167">
        <f>'04'!T168</f>
        <v>0</v>
      </c>
      <c r="BG168" s="167">
        <f>'05'!T168</f>
        <v>0</v>
      </c>
      <c r="BH168" s="167">
        <f>'06'!T168</f>
        <v>0</v>
      </c>
      <c r="BI168" s="167">
        <f>'07'!T168</f>
        <v>0</v>
      </c>
      <c r="BJ168" s="167">
        <f>'08'!T168</f>
        <v>0</v>
      </c>
      <c r="BK168" s="167">
        <f>'09'!T168</f>
        <v>0</v>
      </c>
      <c r="BL168" s="167">
        <f>'10'!T168</f>
        <v>0</v>
      </c>
      <c r="BM168" s="167">
        <f>'11'!T168</f>
        <v>0</v>
      </c>
      <c r="BN168" s="167">
        <f>'12'!T168</f>
        <v>0</v>
      </c>
      <c r="BO168" s="125">
        <f t="shared" si="31"/>
        <v>0</v>
      </c>
      <c r="BP168" s="126">
        <f t="shared" si="32"/>
        <v>0</v>
      </c>
    </row>
    <row r="169" spans="2:68" ht="14.4" x14ac:dyDescent="0.3">
      <c r="B169" s="166" t="str">
        <v>67-SPGIN-07007289</v>
      </c>
      <c r="C169" s="160" t="str">
        <v>Independent</v>
      </c>
      <c r="D169" s="160" t="str">
        <v>GIN</v>
      </c>
      <c r="E169" s="160" t="str">
        <v>Lady Trieu</v>
      </c>
      <c r="F169" s="160" t="str">
        <v>LDT</v>
      </c>
      <c r="G169" s="160" t="str">
        <v>Lady Trieu Sapa Citrus Tea Gin</v>
      </c>
      <c r="H169" s="160" t="str">
        <v>700ml</v>
      </c>
      <c r="I169" s="160">
        <v>6</v>
      </c>
      <c r="J169" s="167">
        <f>'01'!N169</f>
        <v>0</v>
      </c>
      <c r="K169" s="167">
        <f>'02'!N169</f>
        <v>0</v>
      </c>
      <c r="L169" s="167">
        <f>'03'!N169</f>
        <v>0</v>
      </c>
      <c r="M169" s="167">
        <f>'04'!N169</f>
        <v>0</v>
      </c>
      <c r="N169" s="167">
        <f>'05'!N169</f>
        <v>0</v>
      </c>
      <c r="O169" s="167">
        <f>'06'!N169</f>
        <v>0</v>
      </c>
      <c r="P169" s="167">
        <f>'07'!N169</f>
        <v>0</v>
      </c>
      <c r="Q169" s="167">
        <f>'08'!N169</f>
        <v>0</v>
      </c>
      <c r="R169" s="167">
        <f>'09'!N169</f>
        <v>0</v>
      </c>
      <c r="S169" s="167">
        <f>'10'!N169</f>
        <v>0</v>
      </c>
      <c r="T169" s="167">
        <f>'11'!N169</f>
        <v>0</v>
      </c>
      <c r="U169" s="167">
        <f>'12'!N169</f>
        <v>0</v>
      </c>
      <c r="V169" s="168">
        <f t="shared" si="25"/>
        <v>0</v>
      </c>
      <c r="W169" s="169">
        <f t="shared" si="26"/>
        <v>0</v>
      </c>
      <c r="X169" s="2"/>
      <c r="Y169" s="167">
        <f>'01'!R169</f>
        <v>0</v>
      </c>
      <c r="Z169" s="167">
        <f>'02'!R169</f>
        <v>0</v>
      </c>
      <c r="AA169" s="167">
        <f>'03'!R169</f>
        <v>0</v>
      </c>
      <c r="AB169" s="167">
        <f>'04'!R169</f>
        <v>0</v>
      </c>
      <c r="AC169" s="167">
        <f>'05'!R169</f>
        <v>0</v>
      </c>
      <c r="AD169" s="167">
        <f>'06'!R169</f>
        <v>0</v>
      </c>
      <c r="AE169" s="167">
        <f>'07'!R169</f>
        <v>0</v>
      </c>
      <c r="AF169" s="167">
        <f>'08'!R169</f>
        <v>0</v>
      </c>
      <c r="AG169" s="167">
        <f>'09'!R169</f>
        <v>0</v>
      </c>
      <c r="AH169" s="167">
        <f>'10'!R169</f>
        <v>0</v>
      </c>
      <c r="AI169" s="167">
        <f>'11'!R169</f>
        <v>0</v>
      </c>
      <c r="AJ169" s="167">
        <f>'12'!R169</f>
        <v>0</v>
      </c>
      <c r="AK169" s="127">
        <f t="shared" si="27"/>
        <v>0</v>
      </c>
      <c r="AL169" s="126">
        <f t="shared" si="28"/>
        <v>0</v>
      </c>
      <c r="AM169" s="2"/>
      <c r="AN169" s="167">
        <f>'01'!S169</f>
        <v>0</v>
      </c>
      <c r="AO169" s="167">
        <f>'02'!S169</f>
        <v>0</v>
      </c>
      <c r="AP169" s="167">
        <f>'03'!S169</f>
        <v>0</v>
      </c>
      <c r="AQ169" s="167">
        <f>'04'!S169</f>
        <v>0</v>
      </c>
      <c r="AR169" s="167">
        <f>'05'!S169</f>
        <v>0</v>
      </c>
      <c r="AS169" s="167">
        <f>'06'!S169</f>
        <v>0</v>
      </c>
      <c r="AT169" s="167">
        <f>'07'!S169</f>
        <v>0</v>
      </c>
      <c r="AU169" s="167">
        <f>'08'!S169</f>
        <v>0</v>
      </c>
      <c r="AV169" s="167">
        <f>'09'!S169</f>
        <v>0</v>
      </c>
      <c r="AW169" s="167">
        <f>'10'!S169</f>
        <v>0</v>
      </c>
      <c r="AX169" s="167">
        <f>'11'!S169</f>
        <v>0</v>
      </c>
      <c r="AY169" s="167">
        <f>'12'!S169</f>
        <v>0</v>
      </c>
      <c r="AZ169" s="127">
        <f t="shared" si="29"/>
        <v>0</v>
      </c>
      <c r="BA169" s="126">
        <f t="shared" si="30"/>
        <v>0</v>
      </c>
      <c r="BB169" s="2"/>
      <c r="BC169" s="167">
        <f>'01'!T169</f>
        <v>0</v>
      </c>
      <c r="BD169" s="167">
        <f>'02'!T169</f>
        <v>0</v>
      </c>
      <c r="BE169" s="167">
        <f>'03'!T169</f>
        <v>0</v>
      </c>
      <c r="BF169" s="167">
        <f>'04'!T169</f>
        <v>0</v>
      </c>
      <c r="BG169" s="167">
        <f>'05'!T169</f>
        <v>0</v>
      </c>
      <c r="BH169" s="167">
        <f>'06'!T169</f>
        <v>0</v>
      </c>
      <c r="BI169" s="167">
        <f>'07'!T169</f>
        <v>0</v>
      </c>
      <c r="BJ169" s="167">
        <f>'08'!T169</f>
        <v>0</v>
      </c>
      <c r="BK169" s="167">
        <f>'09'!T169</f>
        <v>0</v>
      </c>
      <c r="BL169" s="167">
        <f>'10'!T169</f>
        <v>0</v>
      </c>
      <c r="BM169" s="167">
        <f>'11'!T169</f>
        <v>0</v>
      </c>
      <c r="BN169" s="167">
        <f>'12'!T169</f>
        <v>0</v>
      </c>
      <c r="BO169" s="125">
        <f t="shared" si="31"/>
        <v>0</v>
      </c>
      <c r="BP169" s="126">
        <f t="shared" si="32"/>
        <v>0</v>
      </c>
    </row>
    <row r="170" spans="2:68" ht="14.4" x14ac:dyDescent="0.3">
      <c r="B170" s="166" t="str">
        <v>67-SPGIN-07007248</v>
      </c>
      <c r="C170" s="160" t="str">
        <v>Independent</v>
      </c>
      <c r="D170" s="160" t="str">
        <v>GIN</v>
      </c>
      <c r="E170" s="160" t="str">
        <v>Lady Trieu</v>
      </c>
      <c r="F170" s="160" t="str">
        <v>LDT</v>
      </c>
      <c r="G170" s="160" t="str">
        <v>Lady Trieu King Orange Gin</v>
      </c>
      <c r="H170" s="160" t="str">
        <v>700ml</v>
      </c>
      <c r="I170" s="160">
        <v>6</v>
      </c>
      <c r="J170" s="167">
        <f>'01'!N170</f>
        <v>0</v>
      </c>
      <c r="K170" s="167">
        <f>'02'!N170</f>
        <v>0</v>
      </c>
      <c r="L170" s="167">
        <f>'03'!N170</f>
        <v>0</v>
      </c>
      <c r="M170" s="167">
        <f>'04'!N170</f>
        <v>0</v>
      </c>
      <c r="N170" s="167">
        <f>'05'!N170</f>
        <v>0</v>
      </c>
      <c r="O170" s="167">
        <f>'06'!N170</f>
        <v>0</v>
      </c>
      <c r="P170" s="167">
        <f>'07'!N170</f>
        <v>0</v>
      </c>
      <c r="Q170" s="167">
        <f>'08'!N170</f>
        <v>0</v>
      </c>
      <c r="R170" s="167">
        <f>'09'!N170</f>
        <v>0</v>
      </c>
      <c r="S170" s="167">
        <f>'10'!N170</f>
        <v>0</v>
      </c>
      <c r="T170" s="167">
        <f>'11'!N170</f>
        <v>0</v>
      </c>
      <c r="U170" s="167">
        <f>'12'!N170</f>
        <v>0</v>
      </c>
      <c r="V170" s="168">
        <f t="shared" si="25"/>
        <v>0</v>
      </c>
      <c r="W170" s="169">
        <f t="shared" si="26"/>
        <v>0</v>
      </c>
      <c r="X170" s="2"/>
      <c r="Y170" s="167">
        <f>'01'!R170</f>
        <v>0</v>
      </c>
      <c r="Z170" s="167">
        <f>'02'!R170</f>
        <v>0</v>
      </c>
      <c r="AA170" s="167">
        <f>'03'!R170</f>
        <v>0</v>
      </c>
      <c r="AB170" s="167">
        <f>'04'!R170</f>
        <v>0</v>
      </c>
      <c r="AC170" s="167">
        <f>'05'!R170</f>
        <v>0</v>
      </c>
      <c r="AD170" s="167">
        <f>'06'!R170</f>
        <v>0</v>
      </c>
      <c r="AE170" s="167">
        <f>'07'!R170</f>
        <v>0</v>
      </c>
      <c r="AF170" s="167">
        <f>'08'!R170</f>
        <v>0</v>
      </c>
      <c r="AG170" s="167">
        <f>'09'!R170</f>
        <v>0</v>
      </c>
      <c r="AH170" s="167">
        <f>'10'!R170</f>
        <v>0</v>
      </c>
      <c r="AI170" s="167">
        <f>'11'!R170</f>
        <v>0</v>
      </c>
      <c r="AJ170" s="167">
        <f>'12'!R170</f>
        <v>0</v>
      </c>
      <c r="AK170" s="127">
        <f t="shared" si="27"/>
        <v>0</v>
      </c>
      <c r="AL170" s="126">
        <f t="shared" si="28"/>
        <v>0</v>
      </c>
      <c r="AM170" s="2"/>
      <c r="AN170" s="167">
        <f>'01'!S170</f>
        <v>0</v>
      </c>
      <c r="AO170" s="167">
        <f>'02'!S170</f>
        <v>0</v>
      </c>
      <c r="AP170" s="167">
        <f>'03'!S170</f>
        <v>0</v>
      </c>
      <c r="AQ170" s="167">
        <f>'04'!S170</f>
        <v>0</v>
      </c>
      <c r="AR170" s="167">
        <f>'05'!S170</f>
        <v>0</v>
      </c>
      <c r="AS170" s="167">
        <f>'06'!S170</f>
        <v>0</v>
      </c>
      <c r="AT170" s="167">
        <f>'07'!S170</f>
        <v>0</v>
      </c>
      <c r="AU170" s="167">
        <f>'08'!S170</f>
        <v>0</v>
      </c>
      <c r="AV170" s="167">
        <f>'09'!S170</f>
        <v>0</v>
      </c>
      <c r="AW170" s="167">
        <f>'10'!S170</f>
        <v>0</v>
      </c>
      <c r="AX170" s="167">
        <f>'11'!S170</f>
        <v>0</v>
      </c>
      <c r="AY170" s="167">
        <f>'12'!S170</f>
        <v>0</v>
      </c>
      <c r="AZ170" s="127">
        <f t="shared" si="29"/>
        <v>0</v>
      </c>
      <c r="BA170" s="126">
        <f t="shared" si="30"/>
        <v>0</v>
      </c>
      <c r="BB170" s="2"/>
      <c r="BC170" s="167">
        <f>'01'!T170</f>
        <v>0</v>
      </c>
      <c r="BD170" s="167">
        <f>'02'!T170</f>
        <v>0</v>
      </c>
      <c r="BE170" s="167">
        <f>'03'!T170</f>
        <v>0</v>
      </c>
      <c r="BF170" s="167">
        <f>'04'!T170</f>
        <v>0</v>
      </c>
      <c r="BG170" s="167">
        <f>'05'!T170</f>
        <v>0</v>
      </c>
      <c r="BH170" s="167">
        <f>'06'!T170</f>
        <v>0</v>
      </c>
      <c r="BI170" s="167">
        <f>'07'!T170</f>
        <v>0</v>
      </c>
      <c r="BJ170" s="167">
        <f>'08'!T170</f>
        <v>0</v>
      </c>
      <c r="BK170" s="167">
        <f>'09'!T170</f>
        <v>0</v>
      </c>
      <c r="BL170" s="167">
        <f>'10'!T170</f>
        <v>0</v>
      </c>
      <c r="BM170" s="167">
        <f>'11'!T170</f>
        <v>0</v>
      </c>
      <c r="BN170" s="167">
        <f>'12'!T170</f>
        <v>0</v>
      </c>
      <c r="BO170" s="125">
        <f t="shared" si="31"/>
        <v>0</v>
      </c>
      <c r="BP170" s="126">
        <f t="shared" si="32"/>
        <v>0</v>
      </c>
    </row>
    <row r="171" spans="2:68" ht="14.4" x14ac:dyDescent="0.3">
      <c r="B171" s="166" t="str">
        <v>49-SPMEZ-07501154</v>
      </c>
      <c r="C171" s="160" t="str">
        <v>Proximo</v>
      </c>
      <c r="D171" s="160" t="str">
        <v>Mezcal</v>
      </c>
      <c r="E171" s="160" t="str">
        <v>400 Conejos</v>
      </c>
      <c r="F171" s="160" t="str">
        <v>400</v>
      </c>
      <c r="G171" s="160" t="str">
        <v>400 Conejos Mezcal</v>
      </c>
      <c r="H171" s="160" t="str">
        <v>750ml</v>
      </c>
      <c r="I171" s="160">
        <v>6</v>
      </c>
      <c r="J171" s="167">
        <f>'01'!N171</f>
        <v>0</v>
      </c>
      <c r="K171" s="167">
        <f>'02'!N171</f>
        <v>0</v>
      </c>
      <c r="L171" s="167">
        <f>'03'!N171</f>
        <v>0</v>
      </c>
      <c r="M171" s="167">
        <f>'04'!N171</f>
        <v>0</v>
      </c>
      <c r="N171" s="167">
        <f>'05'!N171</f>
        <v>0</v>
      </c>
      <c r="O171" s="167">
        <f>'06'!N171</f>
        <v>0</v>
      </c>
      <c r="P171" s="167">
        <f>'07'!N171</f>
        <v>0</v>
      </c>
      <c r="Q171" s="167">
        <f>'08'!N171</f>
        <v>0</v>
      </c>
      <c r="R171" s="167">
        <f>'09'!N171</f>
        <v>0</v>
      </c>
      <c r="S171" s="167">
        <f>'10'!N171</f>
        <v>0</v>
      </c>
      <c r="T171" s="167">
        <f>'11'!N171</f>
        <v>0</v>
      </c>
      <c r="U171" s="167">
        <f>'12'!N171</f>
        <v>0</v>
      </c>
      <c r="V171" s="168">
        <f t="shared" si="25"/>
        <v>0</v>
      </c>
      <c r="W171" s="169">
        <f t="shared" si="26"/>
        <v>0</v>
      </c>
      <c r="X171" s="2"/>
      <c r="Y171" s="167">
        <f>'01'!R171</f>
        <v>0</v>
      </c>
      <c r="Z171" s="167">
        <f>'02'!R171</f>
        <v>0</v>
      </c>
      <c r="AA171" s="167">
        <f>'03'!R171</f>
        <v>0</v>
      </c>
      <c r="AB171" s="167">
        <f>'04'!R171</f>
        <v>0</v>
      </c>
      <c r="AC171" s="167">
        <f>'05'!R171</f>
        <v>0</v>
      </c>
      <c r="AD171" s="167">
        <f>'06'!R171</f>
        <v>0</v>
      </c>
      <c r="AE171" s="167">
        <f>'07'!R171</f>
        <v>0</v>
      </c>
      <c r="AF171" s="167">
        <f>'08'!R171</f>
        <v>0</v>
      </c>
      <c r="AG171" s="167">
        <f>'09'!R171</f>
        <v>0</v>
      </c>
      <c r="AH171" s="167">
        <f>'10'!R171</f>
        <v>0</v>
      </c>
      <c r="AI171" s="167">
        <f>'11'!R171</f>
        <v>0</v>
      </c>
      <c r="AJ171" s="167">
        <f>'12'!R171</f>
        <v>0</v>
      </c>
      <c r="AK171" s="127">
        <f t="shared" si="27"/>
        <v>0</v>
      </c>
      <c r="AL171" s="126">
        <f t="shared" si="28"/>
        <v>0</v>
      </c>
      <c r="AM171" s="2"/>
      <c r="AN171" s="167">
        <f>'01'!S171</f>
        <v>0</v>
      </c>
      <c r="AO171" s="167">
        <f>'02'!S171</f>
        <v>0</v>
      </c>
      <c r="AP171" s="167">
        <f>'03'!S171</f>
        <v>0</v>
      </c>
      <c r="AQ171" s="167">
        <f>'04'!S171</f>
        <v>0</v>
      </c>
      <c r="AR171" s="167">
        <f>'05'!S171</f>
        <v>0</v>
      </c>
      <c r="AS171" s="167">
        <f>'06'!S171</f>
        <v>0</v>
      </c>
      <c r="AT171" s="167">
        <f>'07'!S171</f>
        <v>0</v>
      </c>
      <c r="AU171" s="167">
        <f>'08'!S171</f>
        <v>0</v>
      </c>
      <c r="AV171" s="167">
        <f>'09'!S171</f>
        <v>0</v>
      </c>
      <c r="AW171" s="167">
        <f>'10'!S171</f>
        <v>0</v>
      </c>
      <c r="AX171" s="167">
        <f>'11'!S171</f>
        <v>0</v>
      </c>
      <c r="AY171" s="167">
        <f>'12'!S171</f>
        <v>0</v>
      </c>
      <c r="AZ171" s="127">
        <f t="shared" si="29"/>
        <v>0</v>
      </c>
      <c r="BA171" s="126">
        <f t="shared" si="30"/>
        <v>0</v>
      </c>
      <c r="BB171" s="2"/>
      <c r="BC171" s="167">
        <f>'01'!T171</f>
        <v>0</v>
      </c>
      <c r="BD171" s="167">
        <f>'02'!T171</f>
        <v>0</v>
      </c>
      <c r="BE171" s="167">
        <f>'03'!T171</f>
        <v>0</v>
      </c>
      <c r="BF171" s="167">
        <f>'04'!T171</f>
        <v>0</v>
      </c>
      <c r="BG171" s="167">
        <f>'05'!T171</f>
        <v>0</v>
      </c>
      <c r="BH171" s="167">
        <f>'06'!T171</f>
        <v>0</v>
      </c>
      <c r="BI171" s="167">
        <f>'07'!T171</f>
        <v>0</v>
      </c>
      <c r="BJ171" s="167">
        <f>'08'!T171</f>
        <v>0</v>
      </c>
      <c r="BK171" s="167">
        <f>'09'!T171</f>
        <v>0</v>
      </c>
      <c r="BL171" s="167">
        <f>'10'!T171</f>
        <v>0</v>
      </c>
      <c r="BM171" s="167">
        <f>'11'!T171</f>
        <v>0</v>
      </c>
      <c r="BN171" s="167">
        <f>'12'!T171</f>
        <v>0</v>
      </c>
      <c r="BO171" s="125">
        <f t="shared" si="31"/>
        <v>0</v>
      </c>
      <c r="BP171" s="126">
        <f t="shared" si="32"/>
        <v>0</v>
      </c>
    </row>
    <row r="172" spans="2:68" ht="14.4" x14ac:dyDescent="0.3">
      <c r="B172" s="166" t="str">
        <v>49-SPMEZ-07502090</v>
      </c>
      <c r="C172" s="160" t="str">
        <v>Proximo</v>
      </c>
      <c r="D172" s="160" t="str">
        <v>Mezcal</v>
      </c>
      <c r="E172" s="160" t="str">
        <v>Creyente</v>
      </c>
      <c r="F172" s="160" t="str">
        <v>CYT</v>
      </c>
      <c r="G172" s="160" t="str">
        <v>Creyente Mezcal</v>
      </c>
      <c r="H172" s="160" t="str">
        <v>750ml</v>
      </c>
      <c r="I172" s="160">
        <v>6</v>
      </c>
      <c r="J172" s="167">
        <f>'01'!N172</f>
        <v>0</v>
      </c>
      <c r="K172" s="167">
        <f>'02'!N172</f>
        <v>0</v>
      </c>
      <c r="L172" s="167">
        <f>'03'!N172</f>
        <v>0</v>
      </c>
      <c r="M172" s="167">
        <f>'04'!N172</f>
        <v>0</v>
      </c>
      <c r="N172" s="167">
        <f>'05'!N172</f>
        <v>0</v>
      </c>
      <c r="O172" s="167">
        <f>'06'!N172</f>
        <v>0</v>
      </c>
      <c r="P172" s="167">
        <f>'07'!N172</f>
        <v>0</v>
      </c>
      <c r="Q172" s="167">
        <f>'08'!N172</f>
        <v>0</v>
      </c>
      <c r="R172" s="167">
        <f>'09'!N172</f>
        <v>0</v>
      </c>
      <c r="S172" s="167">
        <f>'10'!N172</f>
        <v>0</v>
      </c>
      <c r="T172" s="167">
        <f>'11'!N172</f>
        <v>0</v>
      </c>
      <c r="U172" s="167">
        <f>'12'!N172</f>
        <v>0</v>
      </c>
      <c r="V172" s="168">
        <f t="shared" si="25"/>
        <v>0</v>
      </c>
      <c r="W172" s="169">
        <f t="shared" si="26"/>
        <v>0</v>
      </c>
      <c r="X172" s="2"/>
      <c r="Y172" s="167">
        <f>'01'!R172</f>
        <v>0</v>
      </c>
      <c r="Z172" s="167">
        <f>'02'!R172</f>
        <v>0</v>
      </c>
      <c r="AA172" s="167">
        <f>'03'!R172</f>
        <v>0</v>
      </c>
      <c r="AB172" s="167">
        <f>'04'!R172</f>
        <v>0</v>
      </c>
      <c r="AC172" s="167">
        <f>'05'!R172</f>
        <v>0</v>
      </c>
      <c r="AD172" s="167">
        <f>'06'!R172</f>
        <v>0</v>
      </c>
      <c r="AE172" s="167">
        <f>'07'!R172</f>
        <v>0</v>
      </c>
      <c r="AF172" s="167">
        <f>'08'!R172</f>
        <v>0</v>
      </c>
      <c r="AG172" s="167">
        <f>'09'!R172</f>
        <v>0</v>
      </c>
      <c r="AH172" s="167">
        <f>'10'!R172</f>
        <v>0</v>
      </c>
      <c r="AI172" s="167">
        <f>'11'!R172</f>
        <v>0</v>
      </c>
      <c r="AJ172" s="167">
        <f>'12'!R172</f>
        <v>0</v>
      </c>
      <c r="AK172" s="127">
        <f t="shared" si="27"/>
        <v>0</v>
      </c>
      <c r="AL172" s="126">
        <f t="shared" si="28"/>
        <v>0</v>
      </c>
      <c r="AM172" s="2"/>
      <c r="AN172" s="167">
        <f>'01'!S172</f>
        <v>0</v>
      </c>
      <c r="AO172" s="167">
        <f>'02'!S172</f>
        <v>0</v>
      </c>
      <c r="AP172" s="167">
        <f>'03'!S172</f>
        <v>0</v>
      </c>
      <c r="AQ172" s="167">
        <f>'04'!S172</f>
        <v>0</v>
      </c>
      <c r="AR172" s="167">
        <f>'05'!S172</f>
        <v>0</v>
      </c>
      <c r="AS172" s="167">
        <f>'06'!S172</f>
        <v>0</v>
      </c>
      <c r="AT172" s="167">
        <f>'07'!S172</f>
        <v>0</v>
      </c>
      <c r="AU172" s="167">
        <f>'08'!S172</f>
        <v>0</v>
      </c>
      <c r="AV172" s="167">
        <f>'09'!S172</f>
        <v>0</v>
      </c>
      <c r="AW172" s="167">
        <f>'10'!S172</f>
        <v>0</v>
      </c>
      <c r="AX172" s="167">
        <f>'11'!S172</f>
        <v>0</v>
      </c>
      <c r="AY172" s="167">
        <f>'12'!S172</f>
        <v>0</v>
      </c>
      <c r="AZ172" s="127">
        <f t="shared" si="29"/>
        <v>0</v>
      </c>
      <c r="BA172" s="126">
        <f t="shared" si="30"/>
        <v>0</v>
      </c>
      <c r="BB172" s="2"/>
      <c r="BC172" s="167">
        <f>'01'!T172</f>
        <v>0</v>
      </c>
      <c r="BD172" s="167">
        <f>'02'!T172</f>
        <v>0</v>
      </c>
      <c r="BE172" s="167">
        <f>'03'!T172</f>
        <v>0</v>
      </c>
      <c r="BF172" s="167">
        <f>'04'!T172</f>
        <v>0</v>
      </c>
      <c r="BG172" s="167">
        <f>'05'!T172</f>
        <v>0</v>
      </c>
      <c r="BH172" s="167">
        <f>'06'!T172</f>
        <v>0</v>
      </c>
      <c r="BI172" s="167">
        <f>'07'!T172</f>
        <v>0</v>
      </c>
      <c r="BJ172" s="167">
        <f>'08'!T172</f>
        <v>0</v>
      </c>
      <c r="BK172" s="167">
        <f>'09'!T172</f>
        <v>0</v>
      </c>
      <c r="BL172" s="167">
        <f>'10'!T172</f>
        <v>0</v>
      </c>
      <c r="BM172" s="167">
        <f>'11'!T172</f>
        <v>0</v>
      </c>
      <c r="BN172" s="167">
        <f>'12'!T172</f>
        <v>0</v>
      </c>
      <c r="BO172" s="125">
        <f t="shared" si="31"/>
        <v>0</v>
      </c>
      <c r="BP172" s="126">
        <f t="shared" si="32"/>
        <v>0</v>
      </c>
    </row>
    <row r="173" spans="2:68" ht="14.4" x14ac:dyDescent="0.3">
      <c r="B173" s="166" t="str">
        <v>72-SPTEQ-07001004</v>
      </c>
      <c r="C173" s="160" t="str">
        <v>Proximo</v>
      </c>
      <c r="D173" s="160" t="str">
        <v>Tequila</v>
      </c>
      <c r="E173" s="160" t="str">
        <v>Gran Centenario</v>
      </c>
      <c r="F173" s="160" t="str">
        <v>GCN</v>
      </c>
      <c r="G173" s="160" t="str">
        <v>Gran Centenario Plata Tequila</v>
      </c>
      <c r="H173" s="160" t="str">
        <v>700ml</v>
      </c>
      <c r="I173" s="160">
        <v>6</v>
      </c>
      <c r="J173" s="167">
        <f>'01'!N173</f>
        <v>0</v>
      </c>
      <c r="K173" s="167">
        <f>'02'!N173</f>
        <v>0</v>
      </c>
      <c r="L173" s="167">
        <f>'03'!N173</f>
        <v>0</v>
      </c>
      <c r="M173" s="167">
        <f>'04'!N173</f>
        <v>0</v>
      </c>
      <c r="N173" s="167">
        <f>'05'!N173</f>
        <v>0</v>
      </c>
      <c r="O173" s="167">
        <f>'06'!N173</f>
        <v>0</v>
      </c>
      <c r="P173" s="167">
        <f>'07'!N173</f>
        <v>0</v>
      </c>
      <c r="Q173" s="167">
        <f>'08'!N173</f>
        <v>0</v>
      </c>
      <c r="R173" s="167">
        <f>'09'!N173</f>
        <v>0</v>
      </c>
      <c r="S173" s="167">
        <f>'10'!N173</f>
        <v>0</v>
      </c>
      <c r="T173" s="167">
        <f>'11'!N173</f>
        <v>0</v>
      </c>
      <c r="U173" s="167">
        <f>'12'!N173</f>
        <v>0</v>
      </c>
      <c r="V173" s="168">
        <f t="shared" si="25"/>
        <v>0</v>
      </c>
      <c r="W173" s="169">
        <f t="shared" si="26"/>
        <v>0</v>
      </c>
      <c r="X173" s="2"/>
      <c r="Y173" s="167">
        <f>'01'!R173</f>
        <v>0</v>
      </c>
      <c r="Z173" s="167">
        <f>'02'!R173</f>
        <v>0</v>
      </c>
      <c r="AA173" s="167">
        <f>'03'!R173</f>
        <v>0</v>
      </c>
      <c r="AB173" s="167">
        <f>'04'!R173</f>
        <v>0</v>
      </c>
      <c r="AC173" s="167">
        <f>'05'!R173</f>
        <v>0</v>
      </c>
      <c r="AD173" s="167">
        <f>'06'!R173</f>
        <v>0</v>
      </c>
      <c r="AE173" s="167">
        <f>'07'!R173</f>
        <v>0</v>
      </c>
      <c r="AF173" s="167">
        <f>'08'!R173</f>
        <v>0</v>
      </c>
      <c r="AG173" s="167">
        <f>'09'!R173</f>
        <v>0</v>
      </c>
      <c r="AH173" s="167">
        <f>'10'!R173</f>
        <v>0</v>
      </c>
      <c r="AI173" s="167">
        <f>'11'!R173</f>
        <v>0</v>
      </c>
      <c r="AJ173" s="167">
        <f>'12'!R173</f>
        <v>0</v>
      </c>
      <c r="AK173" s="127">
        <f t="shared" si="27"/>
        <v>0</v>
      </c>
      <c r="AL173" s="126">
        <f t="shared" si="28"/>
        <v>0</v>
      </c>
      <c r="AM173" s="2"/>
      <c r="AN173" s="167">
        <f>'01'!S173</f>
        <v>0</v>
      </c>
      <c r="AO173" s="167">
        <f>'02'!S173</f>
        <v>0</v>
      </c>
      <c r="AP173" s="167">
        <f>'03'!S173</f>
        <v>0</v>
      </c>
      <c r="AQ173" s="167">
        <f>'04'!S173</f>
        <v>0</v>
      </c>
      <c r="AR173" s="167">
        <f>'05'!S173</f>
        <v>0</v>
      </c>
      <c r="AS173" s="167">
        <f>'06'!S173</f>
        <v>0</v>
      </c>
      <c r="AT173" s="167">
        <f>'07'!S173</f>
        <v>0</v>
      </c>
      <c r="AU173" s="167">
        <f>'08'!S173</f>
        <v>0</v>
      </c>
      <c r="AV173" s="167">
        <f>'09'!S173</f>
        <v>0</v>
      </c>
      <c r="AW173" s="167">
        <f>'10'!S173</f>
        <v>0</v>
      </c>
      <c r="AX173" s="167">
        <f>'11'!S173</f>
        <v>0</v>
      </c>
      <c r="AY173" s="167">
        <f>'12'!S173</f>
        <v>0</v>
      </c>
      <c r="AZ173" s="127">
        <f t="shared" si="29"/>
        <v>0</v>
      </c>
      <c r="BA173" s="126">
        <f t="shared" si="30"/>
        <v>0</v>
      </c>
      <c r="BB173" s="2"/>
      <c r="BC173" s="167">
        <f>'01'!T173</f>
        <v>0</v>
      </c>
      <c r="BD173" s="167">
        <f>'02'!T173</f>
        <v>0</v>
      </c>
      <c r="BE173" s="167">
        <f>'03'!T173</f>
        <v>0</v>
      </c>
      <c r="BF173" s="167">
        <f>'04'!T173</f>
        <v>0</v>
      </c>
      <c r="BG173" s="167">
        <f>'05'!T173</f>
        <v>0</v>
      </c>
      <c r="BH173" s="167">
        <f>'06'!T173</f>
        <v>0</v>
      </c>
      <c r="BI173" s="167">
        <f>'07'!T173</f>
        <v>0</v>
      </c>
      <c r="BJ173" s="167">
        <f>'08'!T173</f>
        <v>0</v>
      </c>
      <c r="BK173" s="167">
        <f>'09'!T173</f>
        <v>0</v>
      </c>
      <c r="BL173" s="167">
        <f>'10'!T173</f>
        <v>0</v>
      </c>
      <c r="BM173" s="167">
        <f>'11'!T173</f>
        <v>0</v>
      </c>
      <c r="BN173" s="167">
        <f>'12'!T173</f>
        <v>0</v>
      </c>
      <c r="BO173" s="125">
        <f t="shared" si="31"/>
        <v>0</v>
      </c>
      <c r="BP173" s="126">
        <f t="shared" si="32"/>
        <v>0</v>
      </c>
    </row>
    <row r="174" spans="2:68" ht="14.4" x14ac:dyDescent="0.3">
      <c r="B174" s="166" t="str">
        <v>72-SPTEQ-07001001</v>
      </c>
      <c r="C174" s="160" t="str">
        <v>Proximo</v>
      </c>
      <c r="D174" s="160" t="str">
        <v>Tequila</v>
      </c>
      <c r="E174" s="160" t="str">
        <v>Gran Centenario</v>
      </c>
      <c r="F174" s="160" t="str">
        <v>GCN</v>
      </c>
      <c r="G174" s="160" t="str">
        <v>Gran Centenario Reposado Tequila</v>
      </c>
      <c r="H174" s="160" t="str">
        <v>700ml</v>
      </c>
      <c r="I174" s="160">
        <v>6</v>
      </c>
      <c r="J174" s="167">
        <f>'01'!N174</f>
        <v>0</v>
      </c>
      <c r="K174" s="167">
        <f>'02'!N174</f>
        <v>0</v>
      </c>
      <c r="L174" s="167">
        <f>'03'!N174</f>
        <v>0</v>
      </c>
      <c r="M174" s="167">
        <f>'04'!N174</f>
        <v>0</v>
      </c>
      <c r="N174" s="167">
        <f>'05'!N174</f>
        <v>0</v>
      </c>
      <c r="O174" s="167">
        <f>'06'!N174</f>
        <v>0</v>
      </c>
      <c r="P174" s="167">
        <f>'07'!N174</f>
        <v>0</v>
      </c>
      <c r="Q174" s="167">
        <f>'08'!N174</f>
        <v>0</v>
      </c>
      <c r="R174" s="167">
        <f>'09'!N174</f>
        <v>0</v>
      </c>
      <c r="S174" s="167">
        <f>'10'!N174</f>
        <v>0</v>
      </c>
      <c r="T174" s="167">
        <f>'11'!N174</f>
        <v>0</v>
      </c>
      <c r="U174" s="167">
        <f>'12'!N174</f>
        <v>0</v>
      </c>
      <c r="V174" s="168">
        <f t="shared" si="25"/>
        <v>0</v>
      </c>
      <c r="W174" s="169">
        <f t="shared" si="26"/>
        <v>0</v>
      </c>
      <c r="X174" s="2"/>
      <c r="Y174" s="167">
        <f>'01'!R174</f>
        <v>0</v>
      </c>
      <c r="Z174" s="167">
        <f>'02'!R174</f>
        <v>0</v>
      </c>
      <c r="AA174" s="167">
        <f>'03'!R174</f>
        <v>0</v>
      </c>
      <c r="AB174" s="167">
        <f>'04'!R174</f>
        <v>0</v>
      </c>
      <c r="AC174" s="167">
        <f>'05'!R174</f>
        <v>0</v>
      </c>
      <c r="AD174" s="167">
        <f>'06'!R174</f>
        <v>0</v>
      </c>
      <c r="AE174" s="167">
        <f>'07'!R174</f>
        <v>0</v>
      </c>
      <c r="AF174" s="167">
        <f>'08'!R174</f>
        <v>0</v>
      </c>
      <c r="AG174" s="167">
        <f>'09'!R174</f>
        <v>0</v>
      </c>
      <c r="AH174" s="167">
        <f>'10'!R174</f>
        <v>0</v>
      </c>
      <c r="AI174" s="167">
        <f>'11'!R174</f>
        <v>0</v>
      </c>
      <c r="AJ174" s="167">
        <f>'12'!R174</f>
        <v>0</v>
      </c>
      <c r="AK174" s="127">
        <f t="shared" si="27"/>
        <v>0</v>
      </c>
      <c r="AL174" s="126">
        <f t="shared" si="28"/>
        <v>0</v>
      </c>
      <c r="AM174" s="2"/>
      <c r="AN174" s="167">
        <f>'01'!S174</f>
        <v>0</v>
      </c>
      <c r="AO174" s="167">
        <f>'02'!S174</f>
        <v>0</v>
      </c>
      <c r="AP174" s="167">
        <f>'03'!S174</f>
        <v>0</v>
      </c>
      <c r="AQ174" s="167">
        <f>'04'!S174</f>
        <v>0</v>
      </c>
      <c r="AR174" s="167">
        <f>'05'!S174</f>
        <v>0</v>
      </c>
      <c r="AS174" s="167">
        <f>'06'!S174</f>
        <v>0</v>
      </c>
      <c r="AT174" s="167">
        <f>'07'!S174</f>
        <v>0</v>
      </c>
      <c r="AU174" s="167">
        <f>'08'!S174</f>
        <v>0</v>
      </c>
      <c r="AV174" s="167">
        <f>'09'!S174</f>
        <v>0</v>
      </c>
      <c r="AW174" s="167">
        <f>'10'!S174</f>
        <v>0</v>
      </c>
      <c r="AX174" s="167">
        <f>'11'!S174</f>
        <v>0</v>
      </c>
      <c r="AY174" s="167">
        <f>'12'!S174</f>
        <v>0</v>
      </c>
      <c r="AZ174" s="127">
        <f t="shared" si="29"/>
        <v>0</v>
      </c>
      <c r="BA174" s="126">
        <f t="shared" si="30"/>
        <v>0</v>
      </c>
      <c r="BB174" s="2"/>
      <c r="BC174" s="167">
        <f>'01'!T174</f>
        <v>0</v>
      </c>
      <c r="BD174" s="167">
        <f>'02'!T174</f>
        <v>0</v>
      </c>
      <c r="BE174" s="167">
        <f>'03'!T174</f>
        <v>0</v>
      </c>
      <c r="BF174" s="167">
        <f>'04'!T174</f>
        <v>0</v>
      </c>
      <c r="BG174" s="167">
        <f>'05'!T174</f>
        <v>0</v>
      </c>
      <c r="BH174" s="167">
        <f>'06'!T174</f>
        <v>0</v>
      </c>
      <c r="BI174" s="167">
        <f>'07'!T174</f>
        <v>0</v>
      </c>
      <c r="BJ174" s="167">
        <f>'08'!T174</f>
        <v>0</v>
      </c>
      <c r="BK174" s="167">
        <f>'09'!T174</f>
        <v>0</v>
      </c>
      <c r="BL174" s="167">
        <f>'10'!T174</f>
        <v>0</v>
      </c>
      <c r="BM174" s="167">
        <f>'11'!T174</f>
        <v>0</v>
      </c>
      <c r="BN174" s="167">
        <f>'12'!T174</f>
        <v>0</v>
      </c>
      <c r="BO174" s="125">
        <f t="shared" si="31"/>
        <v>0</v>
      </c>
      <c r="BP174" s="126">
        <f t="shared" si="32"/>
        <v>0</v>
      </c>
    </row>
    <row r="175" spans="2:68" ht="14.4" x14ac:dyDescent="0.3">
      <c r="B175" s="166" t="str">
        <v>72-SPTEQ-07001011</v>
      </c>
      <c r="C175" s="160" t="str">
        <v>Proximo</v>
      </c>
      <c r="D175" s="160" t="str">
        <v>Tequila</v>
      </c>
      <c r="E175" s="160" t="str">
        <v>Gran Centenario</v>
      </c>
      <c r="F175" s="160" t="str">
        <v>GCN</v>
      </c>
      <c r="G175" s="160" t="str">
        <v>Gran Centenario Anejo Tequila</v>
      </c>
      <c r="H175" s="160" t="str">
        <v>700ml</v>
      </c>
      <c r="I175" s="160">
        <v>6</v>
      </c>
      <c r="J175" s="167">
        <f>'01'!N175</f>
        <v>0</v>
      </c>
      <c r="K175" s="167">
        <f>'02'!N175</f>
        <v>0</v>
      </c>
      <c r="L175" s="167">
        <f>'03'!N175</f>
        <v>0</v>
      </c>
      <c r="M175" s="167">
        <f>'04'!N175</f>
        <v>0</v>
      </c>
      <c r="N175" s="167">
        <f>'05'!N175</f>
        <v>0</v>
      </c>
      <c r="O175" s="167">
        <f>'06'!N175</f>
        <v>0</v>
      </c>
      <c r="P175" s="167">
        <f>'07'!N175</f>
        <v>0</v>
      </c>
      <c r="Q175" s="167">
        <f>'08'!N175</f>
        <v>0</v>
      </c>
      <c r="R175" s="167">
        <f>'09'!N175</f>
        <v>0</v>
      </c>
      <c r="S175" s="167">
        <f>'10'!N175</f>
        <v>0</v>
      </c>
      <c r="T175" s="167">
        <f>'11'!N175</f>
        <v>0</v>
      </c>
      <c r="U175" s="167">
        <f>'12'!N175</f>
        <v>0</v>
      </c>
      <c r="V175" s="168">
        <f t="shared" si="25"/>
        <v>0</v>
      </c>
      <c r="W175" s="169">
        <f t="shared" si="26"/>
        <v>0</v>
      </c>
      <c r="X175" s="2"/>
      <c r="Y175" s="167">
        <f>'01'!R175</f>
        <v>0</v>
      </c>
      <c r="Z175" s="167">
        <f>'02'!R175</f>
        <v>0</v>
      </c>
      <c r="AA175" s="167">
        <f>'03'!R175</f>
        <v>0</v>
      </c>
      <c r="AB175" s="167">
        <f>'04'!R175</f>
        <v>0</v>
      </c>
      <c r="AC175" s="167">
        <f>'05'!R175</f>
        <v>0</v>
      </c>
      <c r="AD175" s="167">
        <f>'06'!R175</f>
        <v>0</v>
      </c>
      <c r="AE175" s="167">
        <f>'07'!R175</f>
        <v>0</v>
      </c>
      <c r="AF175" s="167">
        <f>'08'!R175</f>
        <v>0</v>
      </c>
      <c r="AG175" s="167">
        <f>'09'!R175</f>
        <v>0</v>
      </c>
      <c r="AH175" s="167">
        <f>'10'!R175</f>
        <v>0</v>
      </c>
      <c r="AI175" s="167">
        <f>'11'!R175</f>
        <v>0</v>
      </c>
      <c r="AJ175" s="167">
        <f>'12'!R175</f>
        <v>0</v>
      </c>
      <c r="AK175" s="127">
        <f t="shared" si="27"/>
        <v>0</v>
      </c>
      <c r="AL175" s="126">
        <f t="shared" si="28"/>
        <v>0</v>
      </c>
      <c r="AM175" s="2"/>
      <c r="AN175" s="167">
        <f>'01'!S175</f>
        <v>0</v>
      </c>
      <c r="AO175" s="167">
        <f>'02'!S175</f>
        <v>0</v>
      </c>
      <c r="AP175" s="167">
        <f>'03'!S175</f>
        <v>0</v>
      </c>
      <c r="AQ175" s="167">
        <f>'04'!S175</f>
        <v>0</v>
      </c>
      <c r="AR175" s="167">
        <f>'05'!S175</f>
        <v>0</v>
      </c>
      <c r="AS175" s="167">
        <f>'06'!S175</f>
        <v>0</v>
      </c>
      <c r="AT175" s="167">
        <f>'07'!S175</f>
        <v>0</v>
      </c>
      <c r="AU175" s="167">
        <f>'08'!S175</f>
        <v>0</v>
      </c>
      <c r="AV175" s="167">
        <f>'09'!S175</f>
        <v>0</v>
      </c>
      <c r="AW175" s="167">
        <f>'10'!S175</f>
        <v>0</v>
      </c>
      <c r="AX175" s="167">
        <f>'11'!S175</f>
        <v>0</v>
      </c>
      <c r="AY175" s="167">
        <f>'12'!S175</f>
        <v>0</v>
      </c>
      <c r="AZ175" s="127">
        <f t="shared" si="29"/>
        <v>0</v>
      </c>
      <c r="BA175" s="126">
        <f t="shared" si="30"/>
        <v>0</v>
      </c>
      <c r="BB175" s="2"/>
      <c r="BC175" s="167">
        <f>'01'!T175</f>
        <v>0</v>
      </c>
      <c r="BD175" s="167">
        <f>'02'!T175</f>
        <v>0</v>
      </c>
      <c r="BE175" s="167">
        <f>'03'!T175</f>
        <v>0</v>
      </c>
      <c r="BF175" s="167">
        <f>'04'!T175</f>
        <v>0</v>
      </c>
      <c r="BG175" s="167">
        <f>'05'!T175</f>
        <v>0</v>
      </c>
      <c r="BH175" s="167">
        <f>'06'!T175</f>
        <v>0</v>
      </c>
      <c r="BI175" s="167">
        <f>'07'!T175</f>
        <v>0</v>
      </c>
      <c r="BJ175" s="167">
        <f>'08'!T175</f>
        <v>0</v>
      </c>
      <c r="BK175" s="167">
        <f>'09'!T175</f>
        <v>0</v>
      </c>
      <c r="BL175" s="167">
        <f>'10'!T175</f>
        <v>0</v>
      </c>
      <c r="BM175" s="167">
        <f>'11'!T175</f>
        <v>0</v>
      </c>
      <c r="BN175" s="167">
        <f>'12'!T175</f>
        <v>0</v>
      </c>
      <c r="BO175" s="125">
        <f t="shared" si="31"/>
        <v>0</v>
      </c>
      <c r="BP175" s="126">
        <f t="shared" si="32"/>
        <v>0</v>
      </c>
    </row>
    <row r="176" spans="2:68" ht="14.4" x14ac:dyDescent="0.3">
      <c r="B176" s="166" t="str">
        <v>72-SPTEQ-07507409</v>
      </c>
      <c r="C176" s="160" t="str">
        <v>Proximo</v>
      </c>
      <c r="D176" s="160" t="str">
        <v>Tequila</v>
      </c>
      <c r="E176" s="160" t="str">
        <v>Gran Centenario</v>
      </c>
      <c r="F176" s="160" t="str">
        <v>GCN</v>
      </c>
      <c r="G176" s="160" t="str">
        <v>Gran Centenario Leyenda Extra Anejo Tequila</v>
      </c>
      <c r="H176" s="160" t="str">
        <v>750ml</v>
      </c>
      <c r="I176" s="160">
        <v>3</v>
      </c>
      <c r="J176" s="167">
        <f>'01'!N176</f>
        <v>0</v>
      </c>
      <c r="K176" s="167">
        <f>'02'!N176</f>
        <v>0</v>
      </c>
      <c r="L176" s="167">
        <f>'03'!N176</f>
        <v>0</v>
      </c>
      <c r="M176" s="167">
        <f>'04'!N176</f>
        <v>0</v>
      </c>
      <c r="N176" s="167">
        <f>'05'!N176</f>
        <v>0</v>
      </c>
      <c r="O176" s="167">
        <f>'06'!N176</f>
        <v>0</v>
      </c>
      <c r="P176" s="167">
        <f>'07'!N176</f>
        <v>0</v>
      </c>
      <c r="Q176" s="167">
        <f>'08'!N176</f>
        <v>0</v>
      </c>
      <c r="R176" s="167">
        <f>'09'!N176</f>
        <v>0</v>
      </c>
      <c r="S176" s="167">
        <f>'10'!N176</f>
        <v>0</v>
      </c>
      <c r="T176" s="167">
        <f>'11'!N176</f>
        <v>0</v>
      </c>
      <c r="U176" s="167">
        <f>'12'!N176</f>
        <v>0</v>
      </c>
      <c r="V176" s="168">
        <f t="shared" si="25"/>
        <v>0</v>
      </c>
      <c r="W176" s="169">
        <f t="shared" si="26"/>
        <v>0</v>
      </c>
      <c r="X176" s="2"/>
      <c r="Y176" s="167">
        <f>'01'!R176</f>
        <v>0</v>
      </c>
      <c r="Z176" s="167">
        <f>'02'!R176</f>
        <v>0</v>
      </c>
      <c r="AA176" s="167">
        <f>'03'!R176</f>
        <v>0</v>
      </c>
      <c r="AB176" s="167">
        <f>'04'!R176</f>
        <v>0</v>
      </c>
      <c r="AC176" s="167">
        <f>'05'!R176</f>
        <v>0</v>
      </c>
      <c r="AD176" s="167">
        <f>'06'!R176</f>
        <v>0</v>
      </c>
      <c r="AE176" s="167">
        <f>'07'!R176</f>
        <v>0</v>
      </c>
      <c r="AF176" s="167">
        <f>'08'!R176</f>
        <v>0</v>
      </c>
      <c r="AG176" s="167">
        <f>'09'!R176</f>
        <v>0</v>
      </c>
      <c r="AH176" s="167">
        <f>'10'!R176</f>
        <v>0</v>
      </c>
      <c r="AI176" s="167">
        <f>'11'!R176</f>
        <v>0</v>
      </c>
      <c r="AJ176" s="167">
        <f>'12'!R176</f>
        <v>0</v>
      </c>
      <c r="AK176" s="127">
        <f t="shared" si="27"/>
        <v>0</v>
      </c>
      <c r="AL176" s="126">
        <f t="shared" si="28"/>
        <v>0</v>
      </c>
      <c r="AM176" s="2"/>
      <c r="AN176" s="167">
        <f>'01'!S176</f>
        <v>0</v>
      </c>
      <c r="AO176" s="167">
        <f>'02'!S176</f>
        <v>0</v>
      </c>
      <c r="AP176" s="167">
        <f>'03'!S176</f>
        <v>0</v>
      </c>
      <c r="AQ176" s="167">
        <f>'04'!S176</f>
        <v>0</v>
      </c>
      <c r="AR176" s="167">
        <f>'05'!S176</f>
        <v>0</v>
      </c>
      <c r="AS176" s="167">
        <f>'06'!S176</f>
        <v>0</v>
      </c>
      <c r="AT176" s="167">
        <f>'07'!S176</f>
        <v>0</v>
      </c>
      <c r="AU176" s="167">
        <f>'08'!S176</f>
        <v>0</v>
      </c>
      <c r="AV176" s="167">
        <f>'09'!S176</f>
        <v>0</v>
      </c>
      <c r="AW176" s="167">
        <f>'10'!S176</f>
        <v>0</v>
      </c>
      <c r="AX176" s="167">
        <f>'11'!S176</f>
        <v>0</v>
      </c>
      <c r="AY176" s="167">
        <f>'12'!S176</f>
        <v>0</v>
      </c>
      <c r="AZ176" s="127">
        <f t="shared" si="29"/>
        <v>0</v>
      </c>
      <c r="BA176" s="126">
        <f t="shared" si="30"/>
        <v>0</v>
      </c>
      <c r="BB176" s="2"/>
      <c r="BC176" s="167">
        <f>'01'!T176</f>
        <v>0</v>
      </c>
      <c r="BD176" s="167">
        <f>'02'!T176</f>
        <v>0</v>
      </c>
      <c r="BE176" s="167">
        <f>'03'!T176</f>
        <v>0</v>
      </c>
      <c r="BF176" s="167">
        <f>'04'!T176</f>
        <v>0</v>
      </c>
      <c r="BG176" s="167">
        <f>'05'!T176</f>
        <v>0</v>
      </c>
      <c r="BH176" s="167">
        <f>'06'!T176</f>
        <v>0</v>
      </c>
      <c r="BI176" s="167">
        <f>'07'!T176</f>
        <v>0</v>
      </c>
      <c r="BJ176" s="167">
        <f>'08'!T176</f>
        <v>0</v>
      </c>
      <c r="BK176" s="167">
        <f>'09'!T176</f>
        <v>0</v>
      </c>
      <c r="BL176" s="167">
        <f>'10'!T176</f>
        <v>0</v>
      </c>
      <c r="BM176" s="167">
        <f>'11'!T176</f>
        <v>0</v>
      </c>
      <c r="BN176" s="167">
        <f>'12'!T176</f>
        <v>0</v>
      </c>
      <c r="BO176" s="125">
        <f t="shared" si="31"/>
        <v>0</v>
      </c>
      <c r="BP176" s="126">
        <f t="shared" si="32"/>
        <v>0</v>
      </c>
    </row>
    <row r="177" spans="2:68" ht="14.4" x14ac:dyDescent="0.3">
      <c r="B177" s="166" t="str">
        <v>73-SPTEQ-07500217</v>
      </c>
      <c r="C177" s="160" t="str">
        <v>Proximo</v>
      </c>
      <c r="D177" s="160" t="str">
        <v>Tequila</v>
      </c>
      <c r="E177" s="160" t="str">
        <v>Maestro Dobel</v>
      </c>
      <c r="F177" s="160" t="str">
        <v>MTD</v>
      </c>
      <c r="G177" s="160" t="str">
        <v>Maestro Dobel Silver Tequila</v>
      </c>
      <c r="H177" s="160" t="str">
        <v>750ml</v>
      </c>
      <c r="I177" s="160">
        <v>6</v>
      </c>
      <c r="J177" s="167">
        <f>'01'!N177</f>
        <v>0</v>
      </c>
      <c r="K177" s="167">
        <f>'02'!N177</f>
        <v>0</v>
      </c>
      <c r="L177" s="167">
        <f>'03'!N177</f>
        <v>0</v>
      </c>
      <c r="M177" s="167">
        <f>'04'!N177</f>
        <v>0</v>
      </c>
      <c r="N177" s="167">
        <f>'05'!N177</f>
        <v>0</v>
      </c>
      <c r="O177" s="167">
        <f>'06'!N177</f>
        <v>0</v>
      </c>
      <c r="P177" s="167">
        <f>'07'!N177</f>
        <v>0</v>
      </c>
      <c r="Q177" s="167">
        <f>'08'!N177</f>
        <v>0</v>
      </c>
      <c r="R177" s="167">
        <f>'09'!N177</f>
        <v>0</v>
      </c>
      <c r="S177" s="167">
        <f>'10'!N177</f>
        <v>0</v>
      </c>
      <c r="T177" s="167">
        <f>'11'!N177</f>
        <v>0</v>
      </c>
      <c r="U177" s="167">
        <f>'12'!N177</f>
        <v>0</v>
      </c>
      <c r="V177" s="168">
        <f t="shared" si="25"/>
        <v>0</v>
      </c>
      <c r="W177" s="169">
        <f t="shared" si="26"/>
        <v>0</v>
      </c>
      <c r="X177" s="2"/>
      <c r="Y177" s="167">
        <f>'01'!R177</f>
        <v>0</v>
      </c>
      <c r="Z177" s="167">
        <f>'02'!R177</f>
        <v>0</v>
      </c>
      <c r="AA177" s="167">
        <f>'03'!R177</f>
        <v>0</v>
      </c>
      <c r="AB177" s="167">
        <f>'04'!R177</f>
        <v>0</v>
      </c>
      <c r="AC177" s="167">
        <f>'05'!R177</f>
        <v>0</v>
      </c>
      <c r="AD177" s="167">
        <f>'06'!R177</f>
        <v>0</v>
      </c>
      <c r="AE177" s="167">
        <f>'07'!R177</f>
        <v>0</v>
      </c>
      <c r="AF177" s="167">
        <f>'08'!R177</f>
        <v>0</v>
      </c>
      <c r="AG177" s="167">
        <f>'09'!R177</f>
        <v>0</v>
      </c>
      <c r="AH177" s="167">
        <f>'10'!R177</f>
        <v>0</v>
      </c>
      <c r="AI177" s="167">
        <f>'11'!R177</f>
        <v>0</v>
      </c>
      <c r="AJ177" s="167">
        <f>'12'!R177</f>
        <v>0</v>
      </c>
      <c r="AK177" s="127">
        <f t="shared" si="27"/>
        <v>0</v>
      </c>
      <c r="AL177" s="126">
        <f t="shared" si="28"/>
        <v>0</v>
      </c>
      <c r="AM177" s="2"/>
      <c r="AN177" s="167">
        <f>'01'!S177</f>
        <v>0</v>
      </c>
      <c r="AO177" s="167">
        <f>'02'!S177</f>
        <v>0</v>
      </c>
      <c r="AP177" s="167">
        <f>'03'!S177</f>
        <v>0</v>
      </c>
      <c r="AQ177" s="167">
        <f>'04'!S177</f>
        <v>0</v>
      </c>
      <c r="AR177" s="167">
        <f>'05'!S177</f>
        <v>0</v>
      </c>
      <c r="AS177" s="167">
        <f>'06'!S177</f>
        <v>0</v>
      </c>
      <c r="AT177" s="167">
        <f>'07'!S177</f>
        <v>0</v>
      </c>
      <c r="AU177" s="167">
        <f>'08'!S177</f>
        <v>0</v>
      </c>
      <c r="AV177" s="167">
        <f>'09'!S177</f>
        <v>0</v>
      </c>
      <c r="AW177" s="167">
        <f>'10'!S177</f>
        <v>0</v>
      </c>
      <c r="AX177" s="167">
        <f>'11'!S177</f>
        <v>0</v>
      </c>
      <c r="AY177" s="167">
        <f>'12'!S177</f>
        <v>0</v>
      </c>
      <c r="AZ177" s="127">
        <f t="shared" si="29"/>
        <v>0</v>
      </c>
      <c r="BA177" s="126">
        <f t="shared" si="30"/>
        <v>0</v>
      </c>
      <c r="BB177" s="2"/>
      <c r="BC177" s="167">
        <f>'01'!T177</f>
        <v>0</v>
      </c>
      <c r="BD177" s="167">
        <f>'02'!T177</f>
        <v>0</v>
      </c>
      <c r="BE177" s="167">
        <f>'03'!T177</f>
        <v>0</v>
      </c>
      <c r="BF177" s="167">
        <f>'04'!T177</f>
        <v>0</v>
      </c>
      <c r="BG177" s="167">
        <f>'05'!T177</f>
        <v>0</v>
      </c>
      <c r="BH177" s="167">
        <f>'06'!T177</f>
        <v>0</v>
      </c>
      <c r="BI177" s="167">
        <f>'07'!T177</f>
        <v>0</v>
      </c>
      <c r="BJ177" s="167">
        <f>'08'!T177</f>
        <v>0</v>
      </c>
      <c r="BK177" s="167">
        <f>'09'!T177</f>
        <v>0</v>
      </c>
      <c r="BL177" s="167">
        <f>'10'!T177</f>
        <v>0</v>
      </c>
      <c r="BM177" s="167">
        <f>'11'!T177</f>
        <v>0</v>
      </c>
      <c r="BN177" s="167">
        <f>'12'!T177</f>
        <v>0</v>
      </c>
      <c r="BO177" s="125">
        <f t="shared" si="31"/>
        <v>0</v>
      </c>
      <c r="BP177" s="126">
        <f t="shared" si="32"/>
        <v>0</v>
      </c>
    </row>
    <row r="178" spans="2:68" ht="14.4" x14ac:dyDescent="0.3">
      <c r="B178" s="166" t="str">
        <v>73-SPTEQ-07500248</v>
      </c>
      <c r="C178" s="160" t="str">
        <v>Proximo</v>
      </c>
      <c r="D178" s="160" t="str">
        <v>Tequila</v>
      </c>
      <c r="E178" s="160" t="str">
        <v>Maestro Dobel</v>
      </c>
      <c r="F178" s="160" t="str">
        <v>MTD</v>
      </c>
      <c r="G178" s="160" t="str">
        <v>Maestro Dobel Diamante Tequila</v>
      </c>
      <c r="H178" s="160" t="str">
        <v>750ml</v>
      </c>
      <c r="I178" s="160">
        <v>6</v>
      </c>
      <c r="J178" s="167">
        <f>'01'!N178</f>
        <v>0</v>
      </c>
      <c r="K178" s="167">
        <f>'02'!N178</f>
        <v>0</v>
      </c>
      <c r="L178" s="167">
        <f>'03'!N178</f>
        <v>0</v>
      </c>
      <c r="M178" s="167">
        <f>'04'!N178</f>
        <v>0</v>
      </c>
      <c r="N178" s="167">
        <f>'05'!N178</f>
        <v>0</v>
      </c>
      <c r="O178" s="167">
        <f>'06'!N178</f>
        <v>0</v>
      </c>
      <c r="P178" s="167">
        <f>'07'!N178</f>
        <v>0</v>
      </c>
      <c r="Q178" s="167">
        <f>'08'!N178</f>
        <v>0</v>
      </c>
      <c r="R178" s="167">
        <f>'09'!N178</f>
        <v>0</v>
      </c>
      <c r="S178" s="167">
        <f>'10'!N178</f>
        <v>0</v>
      </c>
      <c r="T178" s="167">
        <f>'11'!N178</f>
        <v>0</v>
      </c>
      <c r="U178" s="167">
        <f>'12'!N178</f>
        <v>0</v>
      </c>
      <c r="V178" s="168">
        <f t="shared" si="25"/>
        <v>0</v>
      </c>
      <c r="W178" s="169">
        <f t="shared" si="26"/>
        <v>0</v>
      </c>
      <c r="X178" s="2"/>
      <c r="Y178" s="167">
        <f>'01'!R178</f>
        <v>0</v>
      </c>
      <c r="Z178" s="167">
        <f>'02'!R178</f>
        <v>0</v>
      </c>
      <c r="AA178" s="167">
        <f>'03'!R178</f>
        <v>0</v>
      </c>
      <c r="AB178" s="167">
        <f>'04'!R178</f>
        <v>0</v>
      </c>
      <c r="AC178" s="167">
        <f>'05'!R178</f>
        <v>0</v>
      </c>
      <c r="AD178" s="167">
        <f>'06'!R178</f>
        <v>0</v>
      </c>
      <c r="AE178" s="167">
        <f>'07'!R178</f>
        <v>0</v>
      </c>
      <c r="AF178" s="167">
        <f>'08'!R178</f>
        <v>0</v>
      </c>
      <c r="AG178" s="167">
        <f>'09'!R178</f>
        <v>0</v>
      </c>
      <c r="AH178" s="167">
        <f>'10'!R178</f>
        <v>0</v>
      </c>
      <c r="AI178" s="167">
        <f>'11'!R178</f>
        <v>0</v>
      </c>
      <c r="AJ178" s="167">
        <f>'12'!R178</f>
        <v>0</v>
      </c>
      <c r="AK178" s="127">
        <f t="shared" si="27"/>
        <v>0</v>
      </c>
      <c r="AL178" s="126">
        <f t="shared" si="28"/>
        <v>0</v>
      </c>
      <c r="AM178" s="2"/>
      <c r="AN178" s="167">
        <f>'01'!S178</f>
        <v>0</v>
      </c>
      <c r="AO178" s="167">
        <f>'02'!S178</f>
        <v>0</v>
      </c>
      <c r="AP178" s="167">
        <f>'03'!S178</f>
        <v>0</v>
      </c>
      <c r="AQ178" s="167">
        <f>'04'!S178</f>
        <v>0</v>
      </c>
      <c r="AR178" s="167">
        <f>'05'!S178</f>
        <v>0</v>
      </c>
      <c r="AS178" s="167">
        <f>'06'!S178</f>
        <v>0</v>
      </c>
      <c r="AT178" s="167">
        <f>'07'!S178</f>
        <v>0</v>
      </c>
      <c r="AU178" s="167">
        <f>'08'!S178</f>
        <v>0</v>
      </c>
      <c r="AV178" s="167">
        <f>'09'!S178</f>
        <v>0</v>
      </c>
      <c r="AW178" s="167">
        <f>'10'!S178</f>
        <v>0</v>
      </c>
      <c r="AX178" s="167">
        <f>'11'!S178</f>
        <v>0</v>
      </c>
      <c r="AY178" s="167">
        <f>'12'!S178</f>
        <v>0</v>
      </c>
      <c r="AZ178" s="127">
        <f t="shared" si="29"/>
        <v>0</v>
      </c>
      <c r="BA178" s="126">
        <f t="shared" si="30"/>
        <v>0</v>
      </c>
      <c r="BB178" s="2"/>
      <c r="BC178" s="167">
        <f>'01'!T178</f>
        <v>0</v>
      </c>
      <c r="BD178" s="167">
        <f>'02'!T178</f>
        <v>0</v>
      </c>
      <c r="BE178" s="167">
        <f>'03'!T178</f>
        <v>0</v>
      </c>
      <c r="BF178" s="167">
        <f>'04'!T178</f>
        <v>0</v>
      </c>
      <c r="BG178" s="167">
        <f>'05'!T178</f>
        <v>0</v>
      </c>
      <c r="BH178" s="167">
        <f>'06'!T178</f>
        <v>0</v>
      </c>
      <c r="BI178" s="167">
        <f>'07'!T178</f>
        <v>0</v>
      </c>
      <c r="BJ178" s="167">
        <f>'08'!T178</f>
        <v>0</v>
      </c>
      <c r="BK178" s="167">
        <f>'09'!T178</f>
        <v>0</v>
      </c>
      <c r="BL178" s="167">
        <f>'10'!T178</f>
        <v>0</v>
      </c>
      <c r="BM178" s="167">
        <f>'11'!T178</f>
        <v>0</v>
      </c>
      <c r="BN178" s="167">
        <f>'12'!T178</f>
        <v>0</v>
      </c>
      <c r="BO178" s="125">
        <f t="shared" si="31"/>
        <v>0</v>
      </c>
      <c r="BP178" s="126">
        <f t="shared" si="32"/>
        <v>0</v>
      </c>
    </row>
    <row r="179" spans="2:68" ht="14.4" x14ac:dyDescent="0.3">
      <c r="B179" s="166" t="str">
        <v>73-SPTEQ-07500224</v>
      </c>
      <c r="C179" s="160" t="str">
        <v>Proximo</v>
      </c>
      <c r="D179" s="160" t="str">
        <v>Tequila</v>
      </c>
      <c r="E179" s="160" t="str">
        <v>Maestro Dobel</v>
      </c>
      <c r="F179" s="160" t="str">
        <v>MTD</v>
      </c>
      <c r="G179" s="160" t="str">
        <v>Maestro Dobel Reposado Tequila</v>
      </c>
      <c r="H179" s="160" t="str">
        <v>750ml</v>
      </c>
      <c r="I179" s="160">
        <v>6</v>
      </c>
      <c r="J179" s="167">
        <f>'01'!N179</f>
        <v>0</v>
      </c>
      <c r="K179" s="167">
        <f>'02'!N179</f>
        <v>0</v>
      </c>
      <c r="L179" s="167">
        <f>'03'!N179</f>
        <v>0</v>
      </c>
      <c r="M179" s="167">
        <f>'04'!N179</f>
        <v>0</v>
      </c>
      <c r="N179" s="167">
        <f>'05'!N179</f>
        <v>0</v>
      </c>
      <c r="O179" s="167">
        <f>'06'!N179</f>
        <v>0</v>
      </c>
      <c r="P179" s="167">
        <f>'07'!N179</f>
        <v>0</v>
      </c>
      <c r="Q179" s="167">
        <f>'08'!N179</f>
        <v>0</v>
      </c>
      <c r="R179" s="167">
        <f>'09'!N179</f>
        <v>0</v>
      </c>
      <c r="S179" s="167">
        <f>'10'!N179</f>
        <v>0</v>
      </c>
      <c r="T179" s="167">
        <f>'11'!N179</f>
        <v>0</v>
      </c>
      <c r="U179" s="167">
        <f>'12'!N179</f>
        <v>0</v>
      </c>
      <c r="V179" s="168">
        <f t="shared" si="25"/>
        <v>0</v>
      </c>
      <c r="W179" s="169">
        <f t="shared" si="26"/>
        <v>0</v>
      </c>
      <c r="X179" s="2"/>
      <c r="Y179" s="167">
        <f>'01'!R179</f>
        <v>0</v>
      </c>
      <c r="Z179" s="167">
        <f>'02'!R179</f>
        <v>0</v>
      </c>
      <c r="AA179" s="167">
        <f>'03'!R179</f>
        <v>0</v>
      </c>
      <c r="AB179" s="167">
        <f>'04'!R179</f>
        <v>0</v>
      </c>
      <c r="AC179" s="167">
        <f>'05'!R179</f>
        <v>0</v>
      </c>
      <c r="AD179" s="167">
        <f>'06'!R179</f>
        <v>0</v>
      </c>
      <c r="AE179" s="167">
        <f>'07'!R179</f>
        <v>0</v>
      </c>
      <c r="AF179" s="167">
        <f>'08'!R179</f>
        <v>0</v>
      </c>
      <c r="AG179" s="167">
        <f>'09'!R179</f>
        <v>0</v>
      </c>
      <c r="AH179" s="167">
        <f>'10'!R179</f>
        <v>0</v>
      </c>
      <c r="AI179" s="167">
        <f>'11'!R179</f>
        <v>0</v>
      </c>
      <c r="AJ179" s="167">
        <f>'12'!R179</f>
        <v>0</v>
      </c>
      <c r="AK179" s="127">
        <f t="shared" si="27"/>
        <v>0</v>
      </c>
      <c r="AL179" s="126">
        <f t="shared" si="28"/>
        <v>0</v>
      </c>
      <c r="AM179" s="2"/>
      <c r="AN179" s="167">
        <f>'01'!S179</f>
        <v>0</v>
      </c>
      <c r="AO179" s="167">
        <f>'02'!S179</f>
        <v>0</v>
      </c>
      <c r="AP179" s="167">
        <f>'03'!S179</f>
        <v>0</v>
      </c>
      <c r="AQ179" s="167">
        <f>'04'!S179</f>
        <v>0</v>
      </c>
      <c r="AR179" s="167">
        <f>'05'!S179</f>
        <v>0</v>
      </c>
      <c r="AS179" s="167">
        <f>'06'!S179</f>
        <v>0</v>
      </c>
      <c r="AT179" s="167">
        <f>'07'!S179</f>
        <v>0</v>
      </c>
      <c r="AU179" s="167">
        <f>'08'!S179</f>
        <v>0</v>
      </c>
      <c r="AV179" s="167">
        <f>'09'!S179</f>
        <v>0</v>
      </c>
      <c r="AW179" s="167">
        <f>'10'!S179</f>
        <v>0</v>
      </c>
      <c r="AX179" s="167">
        <f>'11'!S179</f>
        <v>0</v>
      </c>
      <c r="AY179" s="167">
        <f>'12'!S179</f>
        <v>0</v>
      </c>
      <c r="AZ179" s="127">
        <f t="shared" si="29"/>
        <v>0</v>
      </c>
      <c r="BA179" s="126">
        <f t="shared" si="30"/>
        <v>0</v>
      </c>
      <c r="BB179" s="2"/>
      <c r="BC179" s="167">
        <f>'01'!T179</f>
        <v>0</v>
      </c>
      <c r="BD179" s="167">
        <f>'02'!T179</f>
        <v>0</v>
      </c>
      <c r="BE179" s="167">
        <f>'03'!T179</f>
        <v>0</v>
      </c>
      <c r="BF179" s="167">
        <f>'04'!T179</f>
        <v>0</v>
      </c>
      <c r="BG179" s="167">
        <f>'05'!T179</f>
        <v>0</v>
      </c>
      <c r="BH179" s="167">
        <f>'06'!T179</f>
        <v>0</v>
      </c>
      <c r="BI179" s="167">
        <f>'07'!T179</f>
        <v>0</v>
      </c>
      <c r="BJ179" s="167">
        <f>'08'!T179</f>
        <v>0</v>
      </c>
      <c r="BK179" s="167">
        <f>'09'!T179</f>
        <v>0</v>
      </c>
      <c r="BL179" s="167">
        <f>'10'!T179</f>
        <v>0</v>
      </c>
      <c r="BM179" s="167">
        <f>'11'!T179</f>
        <v>0</v>
      </c>
      <c r="BN179" s="167">
        <f>'12'!T179</f>
        <v>0</v>
      </c>
      <c r="BO179" s="125">
        <f t="shared" si="31"/>
        <v>0</v>
      </c>
      <c r="BP179" s="126">
        <f t="shared" si="32"/>
        <v>0</v>
      </c>
    </row>
    <row r="180" spans="2:68" ht="14.4" x14ac:dyDescent="0.3">
      <c r="B180" s="166" t="str">
        <v>73-SPTEQ-07500231</v>
      </c>
      <c r="C180" s="160" t="str">
        <v>Proximo</v>
      </c>
      <c r="D180" s="160" t="str">
        <v>Tequila</v>
      </c>
      <c r="E180" s="160" t="str">
        <v>Maestro Dobel</v>
      </c>
      <c r="F180" s="160" t="str">
        <v>MTD</v>
      </c>
      <c r="G180" s="160" t="str">
        <v>Maestro Dobel Anejo Tequila</v>
      </c>
      <c r="H180" s="160" t="str">
        <v>750ml</v>
      </c>
      <c r="I180" s="160">
        <v>6</v>
      </c>
      <c r="J180" s="167">
        <f>'01'!N180</f>
        <v>0</v>
      </c>
      <c r="K180" s="167">
        <f>'02'!N180</f>
        <v>0</v>
      </c>
      <c r="L180" s="167">
        <f>'03'!N180</f>
        <v>0</v>
      </c>
      <c r="M180" s="167">
        <f>'04'!N180</f>
        <v>0</v>
      </c>
      <c r="N180" s="167">
        <f>'05'!N180</f>
        <v>0</v>
      </c>
      <c r="O180" s="167">
        <f>'06'!N180</f>
        <v>0</v>
      </c>
      <c r="P180" s="167">
        <f>'07'!N180</f>
        <v>0</v>
      </c>
      <c r="Q180" s="167">
        <f>'08'!N180</f>
        <v>0</v>
      </c>
      <c r="R180" s="167">
        <f>'09'!N180</f>
        <v>0</v>
      </c>
      <c r="S180" s="167">
        <f>'10'!N180</f>
        <v>0</v>
      </c>
      <c r="T180" s="167">
        <f>'11'!N180</f>
        <v>0</v>
      </c>
      <c r="U180" s="167">
        <f>'12'!N180</f>
        <v>0</v>
      </c>
      <c r="V180" s="168">
        <f t="shared" si="25"/>
        <v>0</v>
      </c>
      <c r="W180" s="169">
        <f t="shared" si="26"/>
        <v>0</v>
      </c>
      <c r="X180" s="2"/>
      <c r="Y180" s="167">
        <f>'01'!R180</f>
        <v>0</v>
      </c>
      <c r="Z180" s="167">
        <f>'02'!R180</f>
        <v>0</v>
      </c>
      <c r="AA180" s="167">
        <f>'03'!R180</f>
        <v>0</v>
      </c>
      <c r="AB180" s="167">
        <f>'04'!R180</f>
        <v>0</v>
      </c>
      <c r="AC180" s="167">
        <f>'05'!R180</f>
        <v>0</v>
      </c>
      <c r="AD180" s="167">
        <f>'06'!R180</f>
        <v>0</v>
      </c>
      <c r="AE180" s="167">
        <f>'07'!R180</f>
        <v>0</v>
      </c>
      <c r="AF180" s="167">
        <f>'08'!R180</f>
        <v>0</v>
      </c>
      <c r="AG180" s="167">
        <f>'09'!R180</f>
        <v>0</v>
      </c>
      <c r="AH180" s="167">
        <f>'10'!R180</f>
        <v>0</v>
      </c>
      <c r="AI180" s="167">
        <f>'11'!R180</f>
        <v>0</v>
      </c>
      <c r="AJ180" s="167">
        <f>'12'!R180</f>
        <v>0</v>
      </c>
      <c r="AK180" s="127">
        <f t="shared" si="27"/>
        <v>0</v>
      </c>
      <c r="AL180" s="126">
        <f t="shared" si="28"/>
        <v>0</v>
      </c>
      <c r="AM180" s="2"/>
      <c r="AN180" s="167">
        <f>'01'!S180</f>
        <v>0</v>
      </c>
      <c r="AO180" s="167">
        <f>'02'!S180</f>
        <v>0</v>
      </c>
      <c r="AP180" s="167">
        <f>'03'!S180</f>
        <v>0</v>
      </c>
      <c r="AQ180" s="167">
        <f>'04'!S180</f>
        <v>0</v>
      </c>
      <c r="AR180" s="167">
        <f>'05'!S180</f>
        <v>0</v>
      </c>
      <c r="AS180" s="167">
        <f>'06'!S180</f>
        <v>0</v>
      </c>
      <c r="AT180" s="167">
        <f>'07'!S180</f>
        <v>0</v>
      </c>
      <c r="AU180" s="167">
        <f>'08'!S180</f>
        <v>0</v>
      </c>
      <c r="AV180" s="167">
        <f>'09'!S180</f>
        <v>0</v>
      </c>
      <c r="AW180" s="167">
        <f>'10'!S180</f>
        <v>0</v>
      </c>
      <c r="AX180" s="167">
        <f>'11'!S180</f>
        <v>0</v>
      </c>
      <c r="AY180" s="167">
        <f>'12'!S180</f>
        <v>0</v>
      </c>
      <c r="AZ180" s="127">
        <f t="shared" si="29"/>
        <v>0</v>
      </c>
      <c r="BA180" s="126">
        <f t="shared" si="30"/>
        <v>0</v>
      </c>
      <c r="BB180" s="2"/>
      <c r="BC180" s="167">
        <f>'01'!T180</f>
        <v>0</v>
      </c>
      <c r="BD180" s="167">
        <f>'02'!T180</f>
        <v>0</v>
      </c>
      <c r="BE180" s="167">
        <f>'03'!T180</f>
        <v>0</v>
      </c>
      <c r="BF180" s="167">
        <f>'04'!T180</f>
        <v>0</v>
      </c>
      <c r="BG180" s="167">
        <f>'05'!T180</f>
        <v>0</v>
      </c>
      <c r="BH180" s="167">
        <f>'06'!T180</f>
        <v>0</v>
      </c>
      <c r="BI180" s="167">
        <f>'07'!T180</f>
        <v>0</v>
      </c>
      <c r="BJ180" s="167">
        <f>'08'!T180</f>
        <v>0</v>
      </c>
      <c r="BK180" s="167">
        <f>'09'!T180</f>
        <v>0</v>
      </c>
      <c r="BL180" s="167">
        <f>'10'!T180</f>
        <v>0</v>
      </c>
      <c r="BM180" s="167">
        <f>'11'!T180</f>
        <v>0</v>
      </c>
      <c r="BN180" s="167">
        <f>'12'!T180</f>
        <v>0</v>
      </c>
      <c r="BO180" s="125">
        <f t="shared" si="31"/>
        <v>0</v>
      </c>
      <c r="BP180" s="126">
        <f t="shared" si="32"/>
        <v>0</v>
      </c>
    </row>
    <row r="181" spans="2:68" ht="14.4" x14ac:dyDescent="0.3">
      <c r="B181" s="166" t="str">
        <v>73-SPTEQ-07500255</v>
      </c>
      <c r="C181" s="160" t="str">
        <v>Proximo</v>
      </c>
      <c r="D181" s="160" t="str">
        <v>Tequila</v>
      </c>
      <c r="E181" s="160" t="str">
        <v>Maestro Dobel</v>
      </c>
      <c r="F181" s="160" t="str">
        <v>MTD</v>
      </c>
      <c r="G181" s="160" t="str">
        <v>Maestro Dobel Humito Smoked Silver Tequila</v>
      </c>
      <c r="H181" s="160" t="str">
        <v>750ml</v>
      </c>
      <c r="I181" s="160">
        <v>6</v>
      </c>
      <c r="J181" s="167">
        <f>'01'!N181</f>
        <v>0</v>
      </c>
      <c r="K181" s="167">
        <f>'02'!N181</f>
        <v>0</v>
      </c>
      <c r="L181" s="167">
        <f>'03'!N181</f>
        <v>0</v>
      </c>
      <c r="M181" s="167">
        <f>'04'!N181</f>
        <v>0</v>
      </c>
      <c r="N181" s="167">
        <f>'05'!N181</f>
        <v>0</v>
      </c>
      <c r="O181" s="167">
        <f>'06'!N181</f>
        <v>0</v>
      </c>
      <c r="P181" s="167">
        <f>'07'!N181</f>
        <v>0</v>
      </c>
      <c r="Q181" s="167">
        <f>'08'!N181</f>
        <v>0</v>
      </c>
      <c r="R181" s="167">
        <f>'09'!N181</f>
        <v>0</v>
      </c>
      <c r="S181" s="167">
        <f>'10'!N181</f>
        <v>0</v>
      </c>
      <c r="T181" s="167">
        <f>'11'!N181</f>
        <v>0</v>
      </c>
      <c r="U181" s="167">
        <f>'12'!N181</f>
        <v>0</v>
      </c>
      <c r="V181" s="168">
        <f t="shared" si="25"/>
        <v>0</v>
      </c>
      <c r="W181" s="169">
        <f t="shared" si="26"/>
        <v>0</v>
      </c>
      <c r="X181" s="2"/>
      <c r="Y181" s="167">
        <f>'01'!R181</f>
        <v>0</v>
      </c>
      <c r="Z181" s="167">
        <f>'02'!R181</f>
        <v>0</v>
      </c>
      <c r="AA181" s="167">
        <f>'03'!R181</f>
        <v>0</v>
      </c>
      <c r="AB181" s="167">
        <f>'04'!R181</f>
        <v>0</v>
      </c>
      <c r="AC181" s="167">
        <f>'05'!R181</f>
        <v>0</v>
      </c>
      <c r="AD181" s="167">
        <f>'06'!R181</f>
        <v>0</v>
      </c>
      <c r="AE181" s="167">
        <f>'07'!R181</f>
        <v>0</v>
      </c>
      <c r="AF181" s="167">
        <f>'08'!R181</f>
        <v>0</v>
      </c>
      <c r="AG181" s="167">
        <f>'09'!R181</f>
        <v>0</v>
      </c>
      <c r="AH181" s="167">
        <f>'10'!R181</f>
        <v>0</v>
      </c>
      <c r="AI181" s="167">
        <f>'11'!R181</f>
        <v>0</v>
      </c>
      <c r="AJ181" s="167">
        <f>'12'!R181</f>
        <v>0</v>
      </c>
      <c r="AK181" s="127">
        <f t="shared" si="27"/>
        <v>0</v>
      </c>
      <c r="AL181" s="126">
        <f t="shared" si="28"/>
        <v>0</v>
      </c>
      <c r="AM181" s="2"/>
      <c r="AN181" s="167">
        <f>'01'!S181</f>
        <v>0</v>
      </c>
      <c r="AO181" s="167">
        <f>'02'!S181</f>
        <v>0</v>
      </c>
      <c r="AP181" s="167">
        <f>'03'!S181</f>
        <v>0</v>
      </c>
      <c r="AQ181" s="167">
        <f>'04'!S181</f>
        <v>0</v>
      </c>
      <c r="AR181" s="167">
        <f>'05'!S181</f>
        <v>0</v>
      </c>
      <c r="AS181" s="167">
        <f>'06'!S181</f>
        <v>0</v>
      </c>
      <c r="AT181" s="167">
        <f>'07'!S181</f>
        <v>0</v>
      </c>
      <c r="AU181" s="167">
        <f>'08'!S181</f>
        <v>0</v>
      </c>
      <c r="AV181" s="167">
        <f>'09'!S181</f>
        <v>0</v>
      </c>
      <c r="AW181" s="167">
        <f>'10'!S181</f>
        <v>0</v>
      </c>
      <c r="AX181" s="167">
        <f>'11'!S181</f>
        <v>0</v>
      </c>
      <c r="AY181" s="167">
        <f>'12'!S181</f>
        <v>0</v>
      </c>
      <c r="AZ181" s="127">
        <f t="shared" si="29"/>
        <v>0</v>
      </c>
      <c r="BA181" s="126">
        <f t="shared" si="30"/>
        <v>0</v>
      </c>
      <c r="BB181" s="2"/>
      <c r="BC181" s="167">
        <f>'01'!T181</f>
        <v>0</v>
      </c>
      <c r="BD181" s="167">
        <f>'02'!T181</f>
        <v>0</v>
      </c>
      <c r="BE181" s="167">
        <f>'03'!T181</f>
        <v>0</v>
      </c>
      <c r="BF181" s="167">
        <f>'04'!T181</f>
        <v>0</v>
      </c>
      <c r="BG181" s="167">
        <f>'05'!T181</f>
        <v>0</v>
      </c>
      <c r="BH181" s="167">
        <f>'06'!T181</f>
        <v>0</v>
      </c>
      <c r="BI181" s="167">
        <f>'07'!T181</f>
        <v>0</v>
      </c>
      <c r="BJ181" s="167">
        <f>'08'!T181</f>
        <v>0</v>
      </c>
      <c r="BK181" s="167">
        <f>'09'!T181</f>
        <v>0</v>
      </c>
      <c r="BL181" s="167">
        <f>'10'!T181</f>
        <v>0</v>
      </c>
      <c r="BM181" s="167">
        <f>'11'!T181</f>
        <v>0</v>
      </c>
      <c r="BN181" s="167">
        <f>'12'!T181</f>
        <v>0</v>
      </c>
      <c r="BO181" s="125">
        <f t="shared" si="31"/>
        <v>0</v>
      </c>
      <c r="BP181" s="126">
        <f t="shared" si="32"/>
        <v>0</v>
      </c>
    </row>
    <row r="182" spans="2:68" ht="14.4" x14ac:dyDescent="0.3">
      <c r="B182" s="166" t="str">
        <v>73-SPTEQ-07507591</v>
      </c>
      <c r="C182" s="160" t="str">
        <v>Proximo</v>
      </c>
      <c r="D182" s="160" t="str">
        <v>Tequila</v>
      </c>
      <c r="E182" s="160" t="str">
        <v>Maestro Dobel</v>
      </c>
      <c r="F182" s="160" t="str">
        <v>MTD</v>
      </c>
      <c r="G182" s="160" t="str">
        <v>Maestro Dobel 50 Cristalino</v>
      </c>
      <c r="H182" s="160" t="str">
        <v>750ml</v>
      </c>
      <c r="I182" s="160">
        <v>3</v>
      </c>
      <c r="J182" s="167">
        <f>'01'!N182</f>
        <v>0</v>
      </c>
      <c r="K182" s="167">
        <f>'02'!N182</f>
        <v>0</v>
      </c>
      <c r="L182" s="167">
        <f>'03'!N182</f>
        <v>0</v>
      </c>
      <c r="M182" s="167">
        <f>'04'!N182</f>
        <v>0</v>
      </c>
      <c r="N182" s="167">
        <f>'05'!N182</f>
        <v>0</v>
      </c>
      <c r="O182" s="167">
        <f>'06'!N182</f>
        <v>0</v>
      </c>
      <c r="P182" s="167">
        <f>'07'!N182</f>
        <v>0</v>
      </c>
      <c r="Q182" s="167">
        <f>'08'!N182</f>
        <v>0</v>
      </c>
      <c r="R182" s="167">
        <f>'09'!N182</f>
        <v>0</v>
      </c>
      <c r="S182" s="167">
        <f>'10'!N182</f>
        <v>0</v>
      </c>
      <c r="T182" s="167">
        <f>'11'!N182</f>
        <v>0</v>
      </c>
      <c r="U182" s="167">
        <f>'12'!N182</f>
        <v>0</v>
      </c>
      <c r="V182" s="168">
        <f t="shared" si="25"/>
        <v>0</v>
      </c>
      <c r="W182" s="169">
        <f t="shared" si="26"/>
        <v>0</v>
      </c>
      <c r="X182" s="2"/>
      <c r="Y182" s="167">
        <f>'01'!R182</f>
        <v>0</v>
      </c>
      <c r="Z182" s="167">
        <f>'02'!R182</f>
        <v>0</v>
      </c>
      <c r="AA182" s="167">
        <f>'03'!R182</f>
        <v>0</v>
      </c>
      <c r="AB182" s="167">
        <f>'04'!R182</f>
        <v>0</v>
      </c>
      <c r="AC182" s="167">
        <f>'05'!R182</f>
        <v>0</v>
      </c>
      <c r="AD182" s="167">
        <f>'06'!R182</f>
        <v>0</v>
      </c>
      <c r="AE182" s="167">
        <f>'07'!R182</f>
        <v>0</v>
      </c>
      <c r="AF182" s="167">
        <f>'08'!R182</f>
        <v>0</v>
      </c>
      <c r="AG182" s="167">
        <f>'09'!R182</f>
        <v>0</v>
      </c>
      <c r="AH182" s="167">
        <f>'10'!R182</f>
        <v>0</v>
      </c>
      <c r="AI182" s="167">
        <f>'11'!R182</f>
        <v>0</v>
      </c>
      <c r="AJ182" s="167">
        <f>'12'!R182</f>
        <v>0</v>
      </c>
      <c r="AK182" s="127">
        <f t="shared" si="27"/>
        <v>0</v>
      </c>
      <c r="AL182" s="126">
        <f t="shared" si="28"/>
        <v>0</v>
      </c>
      <c r="AM182" s="2"/>
      <c r="AN182" s="167">
        <f>'01'!S182</f>
        <v>0</v>
      </c>
      <c r="AO182" s="167">
        <f>'02'!S182</f>
        <v>0</v>
      </c>
      <c r="AP182" s="167">
        <f>'03'!S182</f>
        <v>0</v>
      </c>
      <c r="AQ182" s="167">
        <f>'04'!S182</f>
        <v>0</v>
      </c>
      <c r="AR182" s="167">
        <f>'05'!S182</f>
        <v>0</v>
      </c>
      <c r="AS182" s="167">
        <f>'06'!S182</f>
        <v>0</v>
      </c>
      <c r="AT182" s="167">
        <f>'07'!S182</f>
        <v>0</v>
      </c>
      <c r="AU182" s="167">
        <f>'08'!S182</f>
        <v>0</v>
      </c>
      <c r="AV182" s="167">
        <f>'09'!S182</f>
        <v>0</v>
      </c>
      <c r="AW182" s="167">
        <f>'10'!S182</f>
        <v>0</v>
      </c>
      <c r="AX182" s="167">
        <f>'11'!S182</f>
        <v>0</v>
      </c>
      <c r="AY182" s="167">
        <f>'12'!S182</f>
        <v>0</v>
      </c>
      <c r="AZ182" s="127">
        <f t="shared" si="29"/>
        <v>0</v>
      </c>
      <c r="BA182" s="126">
        <f t="shared" si="30"/>
        <v>0</v>
      </c>
      <c r="BB182" s="2"/>
      <c r="BC182" s="167">
        <f>'01'!T182</f>
        <v>0</v>
      </c>
      <c r="BD182" s="167">
        <f>'02'!T182</f>
        <v>0</v>
      </c>
      <c r="BE182" s="167">
        <f>'03'!T182</f>
        <v>0</v>
      </c>
      <c r="BF182" s="167">
        <f>'04'!T182</f>
        <v>0</v>
      </c>
      <c r="BG182" s="167">
        <f>'05'!T182</f>
        <v>0</v>
      </c>
      <c r="BH182" s="167">
        <f>'06'!T182</f>
        <v>0</v>
      </c>
      <c r="BI182" s="167">
        <f>'07'!T182</f>
        <v>0</v>
      </c>
      <c r="BJ182" s="167">
        <f>'08'!T182</f>
        <v>0</v>
      </c>
      <c r="BK182" s="167">
        <f>'09'!T182</f>
        <v>0</v>
      </c>
      <c r="BL182" s="167">
        <f>'10'!T182</f>
        <v>0</v>
      </c>
      <c r="BM182" s="167">
        <f>'11'!T182</f>
        <v>0</v>
      </c>
      <c r="BN182" s="167">
        <f>'12'!T182</f>
        <v>0</v>
      </c>
      <c r="BO182" s="125">
        <f t="shared" si="31"/>
        <v>0</v>
      </c>
      <c r="BP182" s="126">
        <f t="shared" si="32"/>
        <v>0</v>
      </c>
    </row>
    <row r="183" spans="2:68" ht="14.4" x14ac:dyDescent="0.3">
      <c r="B183" s="166" t="str">
        <v>19-SPTEQ-07503234</v>
      </c>
      <c r="C183" s="160" t="str">
        <v>Proximo</v>
      </c>
      <c r="D183" s="160" t="str">
        <v>Tequila</v>
      </c>
      <c r="E183" s="160" t="str">
        <v>1800</v>
      </c>
      <c r="F183" s="160" t="str">
        <v>18T</v>
      </c>
      <c r="G183" s="160" t="str">
        <v>1800 Tequila Silver</v>
      </c>
      <c r="H183" s="160" t="str">
        <v>750ml</v>
      </c>
      <c r="I183" s="160">
        <v>12</v>
      </c>
      <c r="J183" s="167">
        <f>'01'!N183</f>
        <v>0</v>
      </c>
      <c r="K183" s="167">
        <f>'02'!N183</f>
        <v>0</v>
      </c>
      <c r="L183" s="167">
        <f>'03'!N183</f>
        <v>0</v>
      </c>
      <c r="M183" s="167">
        <f>'04'!N183</f>
        <v>0</v>
      </c>
      <c r="N183" s="167">
        <f>'05'!N183</f>
        <v>0</v>
      </c>
      <c r="O183" s="167">
        <f>'06'!N183</f>
        <v>0</v>
      </c>
      <c r="P183" s="167">
        <f>'07'!N183</f>
        <v>0</v>
      </c>
      <c r="Q183" s="167">
        <f>'08'!N183</f>
        <v>0</v>
      </c>
      <c r="R183" s="167">
        <f>'09'!N183</f>
        <v>0</v>
      </c>
      <c r="S183" s="167">
        <f>'10'!N183</f>
        <v>0</v>
      </c>
      <c r="T183" s="167">
        <f>'11'!N183</f>
        <v>0</v>
      </c>
      <c r="U183" s="167">
        <f>'12'!N183</f>
        <v>0</v>
      </c>
      <c r="V183" s="168">
        <f t="shared" si="25"/>
        <v>0</v>
      </c>
      <c r="W183" s="169">
        <f t="shared" si="26"/>
        <v>0</v>
      </c>
      <c r="X183" s="2"/>
      <c r="Y183" s="167">
        <f>'01'!R183</f>
        <v>0</v>
      </c>
      <c r="Z183" s="167">
        <f>'02'!R183</f>
        <v>0</v>
      </c>
      <c r="AA183" s="167">
        <f>'03'!R183</f>
        <v>0</v>
      </c>
      <c r="AB183" s="167">
        <f>'04'!R183</f>
        <v>0</v>
      </c>
      <c r="AC183" s="167">
        <f>'05'!R183</f>
        <v>0</v>
      </c>
      <c r="AD183" s="167">
        <f>'06'!R183</f>
        <v>0</v>
      </c>
      <c r="AE183" s="167">
        <f>'07'!R183</f>
        <v>0</v>
      </c>
      <c r="AF183" s="167">
        <f>'08'!R183</f>
        <v>0</v>
      </c>
      <c r="AG183" s="167">
        <f>'09'!R183</f>
        <v>0</v>
      </c>
      <c r="AH183" s="167">
        <f>'10'!R183</f>
        <v>0</v>
      </c>
      <c r="AI183" s="167">
        <f>'11'!R183</f>
        <v>0</v>
      </c>
      <c r="AJ183" s="167">
        <f>'12'!R183</f>
        <v>0</v>
      </c>
      <c r="AK183" s="127">
        <f t="shared" si="27"/>
        <v>0</v>
      </c>
      <c r="AL183" s="126">
        <f t="shared" si="28"/>
        <v>0</v>
      </c>
      <c r="AM183" s="2"/>
      <c r="AN183" s="167">
        <f>'01'!S183</f>
        <v>0</v>
      </c>
      <c r="AO183" s="167">
        <f>'02'!S183</f>
        <v>0</v>
      </c>
      <c r="AP183" s="167">
        <f>'03'!S183</f>
        <v>0</v>
      </c>
      <c r="AQ183" s="167">
        <f>'04'!S183</f>
        <v>0</v>
      </c>
      <c r="AR183" s="167">
        <f>'05'!S183</f>
        <v>0</v>
      </c>
      <c r="AS183" s="167">
        <f>'06'!S183</f>
        <v>0</v>
      </c>
      <c r="AT183" s="167">
        <f>'07'!S183</f>
        <v>0</v>
      </c>
      <c r="AU183" s="167">
        <f>'08'!S183</f>
        <v>0</v>
      </c>
      <c r="AV183" s="167">
        <f>'09'!S183</f>
        <v>0</v>
      </c>
      <c r="AW183" s="167">
        <f>'10'!S183</f>
        <v>0</v>
      </c>
      <c r="AX183" s="167">
        <f>'11'!S183</f>
        <v>0</v>
      </c>
      <c r="AY183" s="167">
        <f>'12'!S183</f>
        <v>0</v>
      </c>
      <c r="AZ183" s="127">
        <f t="shared" si="29"/>
        <v>0</v>
      </c>
      <c r="BA183" s="126">
        <f t="shared" si="30"/>
        <v>0</v>
      </c>
      <c r="BB183" s="2"/>
      <c r="BC183" s="167">
        <f>'01'!T183</f>
        <v>0</v>
      </c>
      <c r="BD183" s="167">
        <f>'02'!T183</f>
        <v>0</v>
      </c>
      <c r="BE183" s="167">
        <f>'03'!T183</f>
        <v>0</v>
      </c>
      <c r="BF183" s="167">
        <f>'04'!T183</f>
        <v>0</v>
      </c>
      <c r="BG183" s="167">
        <f>'05'!T183</f>
        <v>0</v>
      </c>
      <c r="BH183" s="167">
        <f>'06'!T183</f>
        <v>0</v>
      </c>
      <c r="BI183" s="167">
        <f>'07'!T183</f>
        <v>0</v>
      </c>
      <c r="BJ183" s="167">
        <f>'08'!T183</f>
        <v>0</v>
      </c>
      <c r="BK183" s="167">
        <f>'09'!T183</f>
        <v>0</v>
      </c>
      <c r="BL183" s="167">
        <f>'10'!T183</f>
        <v>0</v>
      </c>
      <c r="BM183" s="167">
        <f>'11'!T183</f>
        <v>0</v>
      </c>
      <c r="BN183" s="167">
        <f>'12'!T183</f>
        <v>0</v>
      </c>
      <c r="BO183" s="125">
        <f t="shared" si="31"/>
        <v>0</v>
      </c>
      <c r="BP183" s="126">
        <f t="shared" si="32"/>
        <v>0</v>
      </c>
    </row>
    <row r="184" spans="2:68" ht="14.4" x14ac:dyDescent="0.3">
      <c r="B184" s="166" t="str">
        <v>19-SPTEQ-07500196</v>
      </c>
      <c r="C184" s="160" t="str">
        <v>Proximo</v>
      </c>
      <c r="D184" s="160" t="str">
        <v>Tequila</v>
      </c>
      <c r="E184" s="160" t="str">
        <v>1800</v>
      </c>
      <c r="F184" s="160" t="str">
        <v>18T</v>
      </c>
      <c r="G184" s="160" t="str">
        <v>1800 Tequila Reposado</v>
      </c>
      <c r="H184" s="160" t="str">
        <v>750ml</v>
      </c>
      <c r="I184" s="160">
        <v>12</v>
      </c>
      <c r="J184" s="167">
        <f>'01'!N184</f>
        <v>0</v>
      </c>
      <c r="K184" s="167">
        <f>'02'!N184</f>
        <v>0</v>
      </c>
      <c r="L184" s="167">
        <f>'03'!N184</f>
        <v>0</v>
      </c>
      <c r="M184" s="167">
        <f>'04'!N184</f>
        <v>0</v>
      </c>
      <c r="N184" s="167">
        <f>'05'!N184</f>
        <v>0</v>
      </c>
      <c r="O184" s="167">
        <f>'06'!N184</f>
        <v>0</v>
      </c>
      <c r="P184" s="167">
        <f>'07'!N184</f>
        <v>0</v>
      </c>
      <c r="Q184" s="167">
        <f>'08'!N184</f>
        <v>0</v>
      </c>
      <c r="R184" s="167">
        <f>'09'!N184</f>
        <v>0</v>
      </c>
      <c r="S184" s="167">
        <f>'10'!N184</f>
        <v>0</v>
      </c>
      <c r="T184" s="167">
        <f>'11'!N184</f>
        <v>0</v>
      </c>
      <c r="U184" s="167">
        <f>'12'!N184</f>
        <v>0</v>
      </c>
      <c r="V184" s="168">
        <f t="shared" si="25"/>
        <v>0</v>
      </c>
      <c r="W184" s="169">
        <f t="shared" si="26"/>
        <v>0</v>
      </c>
      <c r="X184" s="2"/>
      <c r="Y184" s="167">
        <f>'01'!R184</f>
        <v>0</v>
      </c>
      <c r="Z184" s="167">
        <f>'02'!R184</f>
        <v>0</v>
      </c>
      <c r="AA184" s="167">
        <f>'03'!R184</f>
        <v>0</v>
      </c>
      <c r="AB184" s="167">
        <f>'04'!R184</f>
        <v>0</v>
      </c>
      <c r="AC184" s="167">
        <f>'05'!R184</f>
        <v>0</v>
      </c>
      <c r="AD184" s="167">
        <f>'06'!R184</f>
        <v>0</v>
      </c>
      <c r="AE184" s="167">
        <f>'07'!R184</f>
        <v>0</v>
      </c>
      <c r="AF184" s="167">
        <f>'08'!R184</f>
        <v>0</v>
      </c>
      <c r="AG184" s="167">
        <f>'09'!R184</f>
        <v>0</v>
      </c>
      <c r="AH184" s="167">
        <f>'10'!R184</f>
        <v>0</v>
      </c>
      <c r="AI184" s="167">
        <f>'11'!R184</f>
        <v>0</v>
      </c>
      <c r="AJ184" s="167">
        <f>'12'!R184</f>
        <v>0</v>
      </c>
      <c r="AK184" s="127">
        <f t="shared" si="27"/>
        <v>0</v>
      </c>
      <c r="AL184" s="126">
        <f t="shared" si="28"/>
        <v>0</v>
      </c>
      <c r="AM184" s="2"/>
      <c r="AN184" s="167">
        <f>'01'!S184</f>
        <v>0</v>
      </c>
      <c r="AO184" s="167">
        <f>'02'!S184</f>
        <v>0</v>
      </c>
      <c r="AP184" s="167">
        <f>'03'!S184</f>
        <v>0</v>
      </c>
      <c r="AQ184" s="167">
        <f>'04'!S184</f>
        <v>0</v>
      </c>
      <c r="AR184" s="167">
        <f>'05'!S184</f>
        <v>0</v>
      </c>
      <c r="AS184" s="167">
        <f>'06'!S184</f>
        <v>0</v>
      </c>
      <c r="AT184" s="167">
        <f>'07'!S184</f>
        <v>0</v>
      </c>
      <c r="AU184" s="167">
        <f>'08'!S184</f>
        <v>0</v>
      </c>
      <c r="AV184" s="167">
        <f>'09'!S184</f>
        <v>0</v>
      </c>
      <c r="AW184" s="167">
        <f>'10'!S184</f>
        <v>0</v>
      </c>
      <c r="AX184" s="167">
        <f>'11'!S184</f>
        <v>0</v>
      </c>
      <c r="AY184" s="167">
        <f>'12'!S184</f>
        <v>0</v>
      </c>
      <c r="AZ184" s="127">
        <f t="shared" si="29"/>
        <v>0</v>
      </c>
      <c r="BA184" s="126">
        <f t="shared" si="30"/>
        <v>0</v>
      </c>
      <c r="BB184" s="2"/>
      <c r="BC184" s="167">
        <f>'01'!T184</f>
        <v>0</v>
      </c>
      <c r="BD184" s="167">
        <f>'02'!T184</f>
        <v>0</v>
      </c>
      <c r="BE184" s="167">
        <f>'03'!T184</f>
        <v>0</v>
      </c>
      <c r="BF184" s="167">
        <f>'04'!T184</f>
        <v>0</v>
      </c>
      <c r="BG184" s="167">
        <f>'05'!T184</f>
        <v>0</v>
      </c>
      <c r="BH184" s="167">
        <f>'06'!T184</f>
        <v>0</v>
      </c>
      <c r="BI184" s="167">
        <f>'07'!T184</f>
        <v>0</v>
      </c>
      <c r="BJ184" s="167">
        <f>'08'!T184</f>
        <v>0</v>
      </c>
      <c r="BK184" s="167">
        <f>'09'!T184</f>
        <v>0</v>
      </c>
      <c r="BL184" s="167">
        <f>'10'!T184</f>
        <v>0</v>
      </c>
      <c r="BM184" s="167">
        <f>'11'!T184</f>
        <v>0</v>
      </c>
      <c r="BN184" s="167">
        <f>'12'!T184</f>
        <v>0</v>
      </c>
      <c r="BO184" s="125">
        <f t="shared" si="31"/>
        <v>0</v>
      </c>
      <c r="BP184" s="126">
        <f t="shared" si="32"/>
        <v>0</v>
      </c>
    </row>
    <row r="185" spans="2:68" ht="14.4" x14ac:dyDescent="0.3">
      <c r="B185" s="166" t="str">
        <v>19-SPTEQ-07500379</v>
      </c>
      <c r="C185" s="160" t="str">
        <v>Proximo</v>
      </c>
      <c r="D185" s="160" t="str">
        <v>Tequila</v>
      </c>
      <c r="E185" s="160" t="str">
        <v>1800</v>
      </c>
      <c r="F185" s="160" t="str">
        <v>18T</v>
      </c>
      <c r="G185" s="160" t="str">
        <v>1800 Tequila Coconut</v>
      </c>
      <c r="H185" s="160" t="str">
        <v>750ml</v>
      </c>
      <c r="I185" s="160">
        <v>12</v>
      </c>
      <c r="J185" s="167">
        <f>'01'!N185</f>
        <v>0</v>
      </c>
      <c r="K185" s="167">
        <f>'02'!N185</f>
        <v>0</v>
      </c>
      <c r="L185" s="167">
        <f>'03'!N185</f>
        <v>0</v>
      </c>
      <c r="M185" s="167">
        <f>'04'!N185</f>
        <v>0</v>
      </c>
      <c r="N185" s="167">
        <f>'05'!N185</f>
        <v>0</v>
      </c>
      <c r="O185" s="167">
        <f>'06'!N185</f>
        <v>0</v>
      </c>
      <c r="P185" s="167">
        <f>'07'!N185</f>
        <v>0</v>
      </c>
      <c r="Q185" s="167">
        <f>'08'!N185</f>
        <v>0</v>
      </c>
      <c r="R185" s="167">
        <f>'09'!N185</f>
        <v>0</v>
      </c>
      <c r="S185" s="167">
        <f>'10'!N185</f>
        <v>0</v>
      </c>
      <c r="T185" s="167">
        <f>'11'!N185</f>
        <v>0</v>
      </c>
      <c r="U185" s="167">
        <f>'12'!N185</f>
        <v>0</v>
      </c>
      <c r="V185" s="168">
        <f t="shared" si="25"/>
        <v>0</v>
      </c>
      <c r="W185" s="169">
        <f t="shared" si="26"/>
        <v>0</v>
      </c>
      <c r="X185" s="2"/>
      <c r="Y185" s="167">
        <f>'01'!R185</f>
        <v>0</v>
      </c>
      <c r="Z185" s="167">
        <f>'02'!R185</f>
        <v>0</v>
      </c>
      <c r="AA185" s="167">
        <f>'03'!R185</f>
        <v>0</v>
      </c>
      <c r="AB185" s="167">
        <f>'04'!R185</f>
        <v>0</v>
      </c>
      <c r="AC185" s="167">
        <f>'05'!R185</f>
        <v>0</v>
      </c>
      <c r="AD185" s="167">
        <f>'06'!R185</f>
        <v>0</v>
      </c>
      <c r="AE185" s="167">
        <f>'07'!R185</f>
        <v>0</v>
      </c>
      <c r="AF185" s="167">
        <f>'08'!R185</f>
        <v>0</v>
      </c>
      <c r="AG185" s="167">
        <f>'09'!R185</f>
        <v>0</v>
      </c>
      <c r="AH185" s="167">
        <f>'10'!R185</f>
        <v>0</v>
      </c>
      <c r="AI185" s="167">
        <f>'11'!R185</f>
        <v>0</v>
      </c>
      <c r="AJ185" s="167">
        <f>'12'!R185</f>
        <v>0</v>
      </c>
      <c r="AK185" s="127">
        <f t="shared" si="27"/>
        <v>0</v>
      </c>
      <c r="AL185" s="126">
        <f t="shared" si="28"/>
        <v>0</v>
      </c>
      <c r="AM185" s="2"/>
      <c r="AN185" s="167">
        <f>'01'!S185</f>
        <v>0</v>
      </c>
      <c r="AO185" s="167">
        <f>'02'!S185</f>
        <v>0</v>
      </c>
      <c r="AP185" s="167">
        <f>'03'!S185</f>
        <v>0</v>
      </c>
      <c r="AQ185" s="167">
        <f>'04'!S185</f>
        <v>0</v>
      </c>
      <c r="AR185" s="167">
        <f>'05'!S185</f>
        <v>0</v>
      </c>
      <c r="AS185" s="167">
        <f>'06'!S185</f>
        <v>0</v>
      </c>
      <c r="AT185" s="167">
        <f>'07'!S185</f>
        <v>0</v>
      </c>
      <c r="AU185" s="167">
        <f>'08'!S185</f>
        <v>0</v>
      </c>
      <c r="AV185" s="167">
        <f>'09'!S185</f>
        <v>0</v>
      </c>
      <c r="AW185" s="167">
        <f>'10'!S185</f>
        <v>0</v>
      </c>
      <c r="AX185" s="167">
        <f>'11'!S185</f>
        <v>0</v>
      </c>
      <c r="AY185" s="167">
        <f>'12'!S185</f>
        <v>0</v>
      </c>
      <c r="AZ185" s="127">
        <f t="shared" si="29"/>
        <v>0</v>
      </c>
      <c r="BA185" s="126">
        <f t="shared" si="30"/>
        <v>0</v>
      </c>
      <c r="BB185" s="2"/>
      <c r="BC185" s="167">
        <f>'01'!T185</f>
        <v>0</v>
      </c>
      <c r="BD185" s="167">
        <f>'02'!T185</f>
        <v>0</v>
      </c>
      <c r="BE185" s="167">
        <f>'03'!T185</f>
        <v>0</v>
      </c>
      <c r="BF185" s="167">
        <f>'04'!T185</f>
        <v>0</v>
      </c>
      <c r="BG185" s="167">
        <f>'05'!T185</f>
        <v>0</v>
      </c>
      <c r="BH185" s="167">
        <f>'06'!T185</f>
        <v>0</v>
      </c>
      <c r="BI185" s="167">
        <f>'07'!T185</f>
        <v>0</v>
      </c>
      <c r="BJ185" s="167">
        <f>'08'!T185</f>
        <v>0</v>
      </c>
      <c r="BK185" s="167">
        <f>'09'!T185</f>
        <v>0</v>
      </c>
      <c r="BL185" s="167">
        <f>'10'!T185</f>
        <v>0</v>
      </c>
      <c r="BM185" s="167">
        <f>'11'!T185</f>
        <v>0</v>
      </c>
      <c r="BN185" s="167">
        <f>'12'!T185</f>
        <v>0</v>
      </c>
      <c r="BO185" s="125">
        <f t="shared" si="31"/>
        <v>0</v>
      </c>
      <c r="BP185" s="126">
        <f t="shared" si="32"/>
        <v>0</v>
      </c>
    </row>
    <row r="186" spans="2:68" ht="14.4" x14ac:dyDescent="0.3">
      <c r="B186" s="166" t="str">
        <v>19-SPTEQ-07500205</v>
      </c>
      <c r="C186" s="160" t="str">
        <v>Proximo</v>
      </c>
      <c r="D186" s="160" t="str">
        <v>Tequila</v>
      </c>
      <c r="E186" s="160" t="str">
        <v>1800</v>
      </c>
      <c r="F186" s="160" t="str">
        <v>18T</v>
      </c>
      <c r="G186" s="160" t="str">
        <v>1800 Tequila Anejo</v>
      </c>
      <c r="H186" s="160" t="str">
        <v>750ml</v>
      </c>
      <c r="I186" s="160">
        <v>6</v>
      </c>
      <c r="J186" s="167">
        <f>'01'!N186</f>
        <v>0</v>
      </c>
      <c r="K186" s="167">
        <f>'02'!N186</f>
        <v>0</v>
      </c>
      <c r="L186" s="167">
        <f>'03'!N186</f>
        <v>0</v>
      </c>
      <c r="M186" s="167">
        <f>'04'!N186</f>
        <v>0</v>
      </c>
      <c r="N186" s="167">
        <f>'05'!N186</f>
        <v>0</v>
      </c>
      <c r="O186" s="167">
        <f>'06'!N186</f>
        <v>0</v>
      </c>
      <c r="P186" s="167">
        <f>'07'!N186</f>
        <v>0</v>
      </c>
      <c r="Q186" s="167">
        <f>'08'!N186</f>
        <v>0</v>
      </c>
      <c r="R186" s="167">
        <f>'09'!N186</f>
        <v>0</v>
      </c>
      <c r="S186" s="167">
        <f>'10'!N186</f>
        <v>0</v>
      </c>
      <c r="T186" s="167">
        <f>'11'!N186</f>
        <v>0</v>
      </c>
      <c r="U186" s="167">
        <f>'12'!N186</f>
        <v>0</v>
      </c>
      <c r="V186" s="168">
        <f t="shared" si="25"/>
        <v>0</v>
      </c>
      <c r="W186" s="169">
        <f t="shared" si="26"/>
        <v>0</v>
      </c>
      <c r="X186" s="2"/>
      <c r="Y186" s="167">
        <f>'01'!R186</f>
        <v>0</v>
      </c>
      <c r="Z186" s="167">
        <f>'02'!R186</f>
        <v>0</v>
      </c>
      <c r="AA186" s="167">
        <f>'03'!R186</f>
        <v>0</v>
      </c>
      <c r="AB186" s="167">
        <f>'04'!R186</f>
        <v>0</v>
      </c>
      <c r="AC186" s="167">
        <f>'05'!R186</f>
        <v>0</v>
      </c>
      <c r="AD186" s="167">
        <f>'06'!R186</f>
        <v>0</v>
      </c>
      <c r="AE186" s="167">
        <f>'07'!R186</f>
        <v>0</v>
      </c>
      <c r="AF186" s="167">
        <f>'08'!R186</f>
        <v>0</v>
      </c>
      <c r="AG186" s="167">
        <f>'09'!R186</f>
        <v>0</v>
      </c>
      <c r="AH186" s="167">
        <f>'10'!R186</f>
        <v>0</v>
      </c>
      <c r="AI186" s="167">
        <f>'11'!R186</f>
        <v>0</v>
      </c>
      <c r="AJ186" s="167">
        <f>'12'!R186</f>
        <v>0</v>
      </c>
      <c r="AK186" s="127">
        <f t="shared" si="27"/>
        <v>0</v>
      </c>
      <c r="AL186" s="126">
        <f t="shared" si="28"/>
        <v>0</v>
      </c>
      <c r="AM186" s="2"/>
      <c r="AN186" s="167">
        <f>'01'!S186</f>
        <v>0</v>
      </c>
      <c r="AO186" s="167">
        <f>'02'!S186</f>
        <v>0</v>
      </c>
      <c r="AP186" s="167">
        <f>'03'!S186</f>
        <v>0</v>
      </c>
      <c r="AQ186" s="167">
        <f>'04'!S186</f>
        <v>0</v>
      </c>
      <c r="AR186" s="167">
        <f>'05'!S186</f>
        <v>0</v>
      </c>
      <c r="AS186" s="167">
        <f>'06'!S186</f>
        <v>0</v>
      </c>
      <c r="AT186" s="167">
        <f>'07'!S186</f>
        <v>0</v>
      </c>
      <c r="AU186" s="167">
        <f>'08'!S186</f>
        <v>0</v>
      </c>
      <c r="AV186" s="167">
        <f>'09'!S186</f>
        <v>0</v>
      </c>
      <c r="AW186" s="167">
        <f>'10'!S186</f>
        <v>0</v>
      </c>
      <c r="AX186" s="167">
        <f>'11'!S186</f>
        <v>0</v>
      </c>
      <c r="AY186" s="167">
        <f>'12'!S186</f>
        <v>0</v>
      </c>
      <c r="AZ186" s="127">
        <f t="shared" si="29"/>
        <v>0</v>
      </c>
      <c r="BA186" s="126">
        <f t="shared" si="30"/>
        <v>0</v>
      </c>
      <c r="BB186" s="2"/>
      <c r="BC186" s="167">
        <f>'01'!T186</f>
        <v>0</v>
      </c>
      <c r="BD186" s="167">
        <f>'02'!T186</f>
        <v>0</v>
      </c>
      <c r="BE186" s="167">
        <f>'03'!T186</f>
        <v>0</v>
      </c>
      <c r="BF186" s="167">
        <f>'04'!T186</f>
        <v>0</v>
      </c>
      <c r="BG186" s="167">
        <f>'05'!T186</f>
        <v>0</v>
      </c>
      <c r="BH186" s="167">
        <f>'06'!T186</f>
        <v>0</v>
      </c>
      <c r="BI186" s="167">
        <f>'07'!T186</f>
        <v>0</v>
      </c>
      <c r="BJ186" s="167">
        <f>'08'!T186</f>
        <v>0</v>
      </c>
      <c r="BK186" s="167">
        <f>'09'!T186</f>
        <v>0</v>
      </c>
      <c r="BL186" s="167">
        <f>'10'!T186</f>
        <v>0</v>
      </c>
      <c r="BM186" s="167">
        <f>'11'!T186</f>
        <v>0</v>
      </c>
      <c r="BN186" s="167">
        <f>'12'!T186</f>
        <v>0</v>
      </c>
      <c r="BO186" s="125">
        <f t="shared" si="31"/>
        <v>0</v>
      </c>
      <c r="BP186" s="126">
        <f t="shared" si="32"/>
        <v>0</v>
      </c>
    </row>
    <row r="187" spans="2:68" ht="14.4" x14ac:dyDescent="0.3">
      <c r="B187" s="166" t="str">
        <v>19-SPTEQ-07506466</v>
      </c>
      <c r="C187" s="160" t="str">
        <v>Proximo</v>
      </c>
      <c r="D187" s="160" t="str">
        <v>Tequila</v>
      </c>
      <c r="E187" s="160" t="str">
        <v>1800</v>
      </c>
      <c r="F187" s="160" t="str">
        <v>18T</v>
      </c>
      <c r="G187" s="160" t="str">
        <v>1800 Tequila Cristalino</v>
      </c>
      <c r="H187" s="160" t="str">
        <v>750ml</v>
      </c>
      <c r="I187" s="160">
        <v>6</v>
      </c>
      <c r="J187" s="167">
        <f>'01'!N187</f>
        <v>0</v>
      </c>
      <c r="K187" s="167">
        <f>'02'!N187</f>
        <v>0</v>
      </c>
      <c r="L187" s="167">
        <f>'03'!N187</f>
        <v>0</v>
      </c>
      <c r="M187" s="167">
        <f>'04'!N187</f>
        <v>0</v>
      </c>
      <c r="N187" s="167">
        <f>'05'!N187</f>
        <v>0</v>
      </c>
      <c r="O187" s="167">
        <f>'06'!N187</f>
        <v>0</v>
      </c>
      <c r="P187" s="167">
        <f>'07'!N187</f>
        <v>0</v>
      </c>
      <c r="Q187" s="167">
        <f>'08'!N187</f>
        <v>0</v>
      </c>
      <c r="R187" s="167">
        <f>'09'!N187</f>
        <v>0</v>
      </c>
      <c r="S187" s="167">
        <f>'10'!N187</f>
        <v>0</v>
      </c>
      <c r="T187" s="167">
        <f>'11'!N187</f>
        <v>0</v>
      </c>
      <c r="U187" s="167">
        <f>'12'!N187</f>
        <v>0</v>
      </c>
      <c r="V187" s="168">
        <f t="shared" si="25"/>
        <v>0</v>
      </c>
      <c r="W187" s="169">
        <f t="shared" si="26"/>
        <v>0</v>
      </c>
      <c r="X187" s="2"/>
      <c r="Y187" s="167">
        <f>'01'!R187</f>
        <v>0</v>
      </c>
      <c r="Z187" s="167">
        <f>'02'!R187</f>
        <v>0</v>
      </c>
      <c r="AA187" s="167">
        <f>'03'!R187</f>
        <v>0</v>
      </c>
      <c r="AB187" s="167">
        <f>'04'!R187</f>
        <v>0</v>
      </c>
      <c r="AC187" s="167">
        <f>'05'!R187</f>
        <v>0</v>
      </c>
      <c r="AD187" s="167">
        <f>'06'!R187</f>
        <v>0</v>
      </c>
      <c r="AE187" s="167">
        <f>'07'!R187</f>
        <v>0</v>
      </c>
      <c r="AF187" s="167">
        <f>'08'!R187</f>
        <v>0</v>
      </c>
      <c r="AG187" s="167">
        <f>'09'!R187</f>
        <v>0</v>
      </c>
      <c r="AH187" s="167">
        <f>'10'!R187</f>
        <v>0</v>
      </c>
      <c r="AI187" s="167">
        <f>'11'!R187</f>
        <v>0</v>
      </c>
      <c r="AJ187" s="167">
        <f>'12'!R187</f>
        <v>0</v>
      </c>
      <c r="AK187" s="127">
        <f t="shared" si="27"/>
        <v>0</v>
      </c>
      <c r="AL187" s="126">
        <f t="shared" si="28"/>
        <v>0</v>
      </c>
      <c r="AM187" s="2"/>
      <c r="AN187" s="167">
        <f>'01'!S187</f>
        <v>0</v>
      </c>
      <c r="AO187" s="167">
        <f>'02'!S187</f>
        <v>0</v>
      </c>
      <c r="AP187" s="167">
        <f>'03'!S187</f>
        <v>0</v>
      </c>
      <c r="AQ187" s="167">
        <f>'04'!S187</f>
        <v>0</v>
      </c>
      <c r="AR187" s="167">
        <f>'05'!S187</f>
        <v>0</v>
      </c>
      <c r="AS187" s="167">
        <f>'06'!S187</f>
        <v>0</v>
      </c>
      <c r="AT187" s="167">
        <f>'07'!S187</f>
        <v>0</v>
      </c>
      <c r="AU187" s="167">
        <f>'08'!S187</f>
        <v>0</v>
      </c>
      <c r="AV187" s="167">
        <f>'09'!S187</f>
        <v>0</v>
      </c>
      <c r="AW187" s="167">
        <f>'10'!S187</f>
        <v>0</v>
      </c>
      <c r="AX187" s="167">
        <f>'11'!S187</f>
        <v>0</v>
      </c>
      <c r="AY187" s="167">
        <f>'12'!S187</f>
        <v>0</v>
      </c>
      <c r="AZ187" s="127">
        <f t="shared" si="29"/>
        <v>0</v>
      </c>
      <c r="BA187" s="126">
        <f t="shared" si="30"/>
        <v>0</v>
      </c>
      <c r="BB187" s="2"/>
      <c r="BC187" s="167">
        <f>'01'!T187</f>
        <v>0</v>
      </c>
      <c r="BD187" s="167">
        <f>'02'!T187</f>
        <v>0</v>
      </c>
      <c r="BE187" s="167">
        <f>'03'!T187</f>
        <v>0</v>
      </c>
      <c r="BF187" s="167">
        <f>'04'!T187</f>
        <v>0</v>
      </c>
      <c r="BG187" s="167">
        <f>'05'!T187</f>
        <v>0</v>
      </c>
      <c r="BH187" s="167">
        <f>'06'!T187</f>
        <v>0</v>
      </c>
      <c r="BI187" s="167">
        <f>'07'!T187</f>
        <v>0</v>
      </c>
      <c r="BJ187" s="167">
        <f>'08'!T187</f>
        <v>0</v>
      </c>
      <c r="BK187" s="167">
        <f>'09'!T187</f>
        <v>0</v>
      </c>
      <c r="BL187" s="167">
        <f>'10'!T187</f>
        <v>0</v>
      </c>
      <c r="BM187" s="167">
        <f>'11'!T187</f>
        <v>0</v>
      </c>
      <c r="BN187" s="167">
        <f>'12'!T187</f>
        <v>0</v>
      </c>
      <c r="BO187" s="125">
        <f t="shared" si="31"/>
        <v>0</v>
      </c>
      <c r="BP187" s="126">
        <f t="shared" si="32"/>
        <v>0</v>
      </c>
    </row>
    <row r="188" spans="2:68" ht="14.4" x14ac:dyDescent="0.3">
      <c r="B188" s="166" t="str">
        <v>19-SPTEQ-07500462</v>
      </c>
      <c r="C188" s="160" t="str">
        <v>Proximo</v>
      </c>
      <c r="D188" s="160" t="str">
        <v>Tequila</v>
      </c>
      <c r="E188" s="160" t="str">
        <v>1800</v>
      </c>
      <c r="F188" s="160" t="str">
        <v>18T</v>
      </c>
      <c r="G188" s="160" t="str">
        <v>1800 Tequila Milenio</v>
      </c>
      <c r="H188" s="160" t="str">
        <v>700ml</v>
      </c>
      <c r="I188" s="160">
        <v>3</v>
      </c>
      <c r="J188" s="167">
        <f>'01'!N188</f>
        <v>0</v>
      </c>
      <c r="K188" s="167">
        <f>'02'!N188</f>
        <v>0</v>
      </c>
      <c r="L188" s="167">
        <f>'03'!N188</f>
        <v>0</v>
      </c>
      <c r="M188" s="167">
        <f>'04'!N188</f>
        <v>0</v>
      </c>
      <c r="N188" s="167">
        <f>'05'!N188</f>
        <v>0</v>
      </c>
      <c r="O188" s="167">
        <f>'06'!N188</f>
        <v>0</v>
      </c>
      <c r="P188" s="167">
        <f>'07'!N188</f>
        <v>0</v>
      </c>
      <c r="Q188" s="167">
        <f>'08'!N188</f>
        <v>0</v>
      </c>
      <c r="R188" s="167">
        <f>'09'!N188</f>
        <v>0</v>
      </c>
      <c r="S188" s="167">
        <f>'10'!N188</f>
        <v>0</v>
      </c>
      <c r="T188" s="167">
        <f>'11'!N188</f>
        <v>0</v>
      </c>
      <c r="U188" s="167">
        <f>'12'!N188</f>
        <v>0</v>
      </c>
      <c r="V188" s="168">
        <f t="shared" si="25"/>
        <v>0</v>
      </c>
      <c r="W188" s="169">
        <f t="shared" si="26"/>
        <v>0</v>
      </c>
      <c r="X188" s="2"/>
      <c r="Y188" s="167">
        <f>'01'!R188</f>
        <v>0</v>
      </c>
      <c r="Z188" s="167">
        <f>'02'!R188</f>
        <v>0</v>
      </c>
      <c r="AA188" s="167">
        <f>'03'!R188</f>
        <v>0</v>
      </c>
      <c r="AB188" s="167">
        <f>'04'!R188</f>
        <v>0</v>
      </c>
      <c r="AC188" s="167">
        <f>'05'!R188</f>
        <v>0</v>
      </c>
      <c r="AD188" s="167">
        <f>'06'!R188</f>
        <v>0</v>
      </c>
      <c r="AE188" s="167">
        <f>'07'!R188</f>
        <v>0</v>
      </c>
      <c r="AF188" s="167">
        <f>'08'!R188</f>
        <v>0</v>
      </c>
      <c r="AG188" s="167">
        <f>'09'!R188</f>
        <v>0</v>
      </c>
      <c r="AH188" s="167">
        <f>'10'!R188</f>
        <v>0</v>
      </c>
      <c r="AI188" s="167">
        <f>'11'!R188</f>
        <v>0</v>
      </c>
      <c r="AJ188" s="167">
        <f>'12'!R188</f>
        <v>0</v>
      </c>
      <c r="AK188" s="127">
        <f t="shared" si="27"/>
        <v>0</v>
      </c>
      <c r="AL188" s="126">
        <f t="shared" si="28"/>
        <v>0</v>
      </c>
      <c r="AM188" s="2"/>
      <c r="AN188" s="167">
        <f>'01'!S188</f>
        <v>0</v>
      </c>
      <c r="AO188" s="167">
        <f>'02'!S188</f>
        <v>0</v>
      </c>
      <c r="AP188" s="167">
        <f>'03'!S188</f>
        <v>0</v>
      </c>
      <c r="AQ188" s="167">
        <f>'04'!S188</f>
        <v>0</v>
      </c>
      <c r="AR188" s="167">
        <f>'05'!S188</f>
        <v>0</v>
      </c>
      <c r="AS188" s="167">
        <f>'06'!S188</f>
        <v>0</v>
      </c>
      <c r="AT188" s="167">
        <f>'07'!S188</f>
        <v>0</v>
      </c>
      <c r="AU188" s="167">
        <f>'08'!S188</f>
        <v>0</v>
      </c>
      <c r="AV188" s="167">
        <f>'09'!S188</f>
        <v>0</v>
      </c>
      <c r="AW188" s="167">
        <f>'10'!S188</f>
        <v>0</v>
      </c>
      <c r="AX188" s="167">
        <f>'11'!S188</f>
        <v>0</v>
      </c>
      <c r="AY188" s="167">
        <f>'12'!S188</f>
        <v>0</v>
      </c>
      <c r="AZ188" s="127">
        <f t="shared" si="29"/>
        <v>0</v>
      </c>
      <c r="BA188" s="126">
        <f t="shared" si="30"/>
        <v>0</v>
      </c>
      <c r="BB188" s="2"/>
      <c r="BC188" s="167">
        <f>'01'!T188</f>
        <v>0</v>
      </c>
      <c r="BD188" s="167">
        <f>'02'!T188</f>
        <v>0</v>
      </c>
      <c r="BE188" s="167">
        <f>'03'!T188</f>
        <v>0</v>
      </c>
      <c r="BF188" s="167">
        <f>'04'!T188</f>
        <v>0</v>
      </c>
      <c r="BG188" s="167">
        <f>'05'!T188</f>
        <v>0</v>
      </c>
      <c r="BH188" s="167">
        <f>'06'!T188</f>
        <v>0</v>
      </c>
      <c r="BI188" s="167">
        <f>'07'!T188</f>
        <v>0</v>
      </c>
      <c r="BJ188" s="167">
        <f>'08'!T188</f>
        <v>0</v>
      </c>
      <c r="BK188" s="167">
        <f>'09'!T188</f>
        <v>0</v>
      </c>
      <c r="BL188" s="167">
        <f>'10'!T188</f>
        <v>0</v>
      </c>
      <c r="BM188" s="167">
        <f>'11'!T188</f>
        <v>0</v>
      </c>
      <c r="BN188" s="167">
        <f>'12'!T188</f>
        <v>0</v>
      </c>
      <c r="BO188" s="125">
        <f t="shared" si="31"/>
        <v>0</v>
      </c>
      <c r="BP188" s="126">
        <f t="shared" si="32"/>
        <v>0</v>
      </c>
    </row>
    <row r="189" spans="2:68" ht="14.4" x14ac:dyDescent="0.3">
      <c r="B189" s="166" t="str">
        <v>19-SPTEQ-07503891</v>
      </c>
      <c r="C189" s="160" t="str">
        <v>Proximo</v>
      </c>
      <c r="D189" s="160" t="str">
        <v>Tequila</v>
      </c>
      <c r="E189" s="160" t="str">
        <v>1800</v>
      </c>
      <c r="F189" s="160" t="str">
        <v>18T</v>
      </c>
      <c r="G189" s="160" t="str">
        <v>1800 Tequila Guachimonton Anejo</v>
      </c>
      <c r="H189" s="160" t="str">
        <v>750ml</v>
      </c>
      <c r="I189" s="160">
        <v>3</v>
      </c>
      <c r="J189" s="167">
        <f>'01'!N189</f>
        <v>0</v>
      </c>
      <c r="K189" s="167">
        <f>'02'!N189</f>
        <v>0</v>
      </c>
      <c r="L189" s="167">
        <f>'03'!N189</f>
        <v>0</v>
      </c>
      <c r="M189" s="167">
        <f>'04'!N189</f>
        <v>0</v>
      </c>
      <c r="N189" s="167">
        <f>'05'!N189</f>
        <v>0</v>
      </c>
      <c r="O189" s="167">
        <f>'06'!N189</f>
        <v>0</v>
      </c>
      <c r="P189" s="167">
        <f>'07'!N189</f>
        <v>0</v>
      </c>
      <c r="Q189" s="167">
        <f>'08'!N189</f>
        <v>0</v>
      </c>
      <c r="R189" s="167">
        <f>'09'!N189</f>
        <v>0</v>
      </c>
      <c r="S189" s="167">
        <f>'10'!N189</f>
        <v>0</v>
      </c>
      <c r="T189" s="167">
        <f>'11'!N189</f>
        <v>0</v>
      </c>
      <c r="U189" s="167">
        <f>'12'!N189</f>
        <v>0</v>
      </c>
      <c r="V189" s="168">
        <f t="shared" si="25"/>
        <v>0</v>
      </c>
      <c r="W189" s="169">
        <f t="shared" si="26"/>
        <v>0</v>
      </c>
      <c r="X189" s="2"/>
      <c r="Y189" s="167">
        <f>'01'!R189</f>
        <v>0</v>
      </c>
      <c r="Z189" s="167">
        <f>'02'!R189</f>
        <v>0</v>
      </c>
      <c r="AA189" s="167">
        <f>'03'!R189</f>
        <v>0</v>
      </c>
      <c r="AB189" s="167">
        <f>'04'!R189</f>
        <v>0</v>
      </c>
      <c r="AC189" s="167">
        <f>'05'!R189</f>
        <v>0</v>
      </c>
      <c r="AD189" s="167">
        <f>'06'!R189</f>
        <v>0</v>
      </c>
      <c r="AE189" s="167">
        <f>'07'!R189</f>
        <v>0</v>
      </c>
      <c r="AF189" s="167">
        <f>'08'!R189</f>
        <v>0</v>
      </c>
      <c r="AG189" s="167">
        <f>'09'!R189</f>
        <v>0</v>
      </c>
      <c r="AH189" s="167">
        <f>'10'!R189</f>
        <v>0</v>
      </c>
      <c r="AI189" s="167">
        <f>'11'!R189</f>
        <v>0</v>
      </c>
      <c r="AJ189" s="167">
        <f>'12'!R189</f>
        <v>0</v>
      </c>
      <c r="AK189" s="127">
        <f t="shared" si="27"/>
        <v>0</v>
      </c>
      <c r="AL189" s="126">
        <f t="shared" si="28"/>
        <v>0</v>
      </c>
      <c r="AM189" s="2"/>
      <c r="AN189" s="167">
        <f>'01'!S189</f>
        <v>0</v>
      </c>
      <c r="AO189" s="167">
        <f>'02'!S189</f>
        <v>0</v>
      </c>
      <c r="AP189" s="167">
        <f>'03'!S189</f>
        <v>0</v>
      </c>
      <c r="AQ189" s="167">
        <f>'04'!S189</f>
        <v>0</v>
      </c>
      <c r="AR189" s="167">
        <f>'05'!S189</f>
        <v>0</v>
      </c>
      <c r="AS189" s="167">
        <f>'06'!S189</f>
        <v>0</v>
      </c>
      <c r="AT189" s="167">
        <f>'07'!S189</f>
        <v>0</v>
      </c>
      <c r="AU189" s="167">
        <f>'08'!S189</f>
        <v>0</v>
      </c>
      <c r="AV189" s="167">
        <f>'09'!S189</f>
        <v>0</v>
      </c>
      <c r="AW189" s="167">
        <f>'10'!S189</f>
        <v>0</v>
      </c>
      <c r="AX189" s="167">
        <f>'11'!S189</f>
        <v>0</v>
      </c>
      <c r="AY189" s="167">
        <f>'12'!S189</f>
        <v>0</v>
      </c>
      <c r="AZ189" s="127">
        <f t="shared" si="29"/>
        <v>0</v>
      </c>
      <c r="BA189" s="126">
        <f t="shared" si="30"/>
        <v>0</v>
      </c>
      <c r="BB189" s="2"/>
      <c r="BC189" s="167">
        <f>'01'!T189</f>
        <v>0</v>
      </c>
      <c r="BD189" s="167">
        <f>'02'!T189</f>
        <v>0</v>
      </c>
      <c r="BE189" s="167">
        <f>'03'!T189</f>
        <v>0</v>
      </c>
      <c r="BF189" s="167">
        <f>'04'!T189</f>
        <v>0</v>
      </c>
      <c r="BG189" s="167">
        <f>'05'!T189</f>
        <v>0</v>
      </c>
      <c r="BH189" s="167">
        <f>'06'!T189</f>
        <v>0</v>
      </c>
      <c r="BI189" s="167">
        <f>'07'!T189</f>
        <v>0</v>
      </c>
      <c r="BJ189" s="167">
        <f>'08'!T189</f>
        <v>0</v>
      </c>
      <c r="BK189" s="167">
        <f>'09'!T189</f>
        <v>0</v>
      </c>
      <c r="BL189" s="167">
        <f>'10'!T189</f>
        <v>0</v>
      </c>
      <c r="BM189" s="167">
        <f>'11'!T189</f>
        <v>0</v>
      </c>
      <c r="BN189" s="167">
        <f>'12'!T189</f>
        <v>0</v>
      </c>
      <c r="BO189" s="125">
        <f t="shared" si="31"/>
        <v>0</v>
      </c>
      <c r="BP189" s="126">
        <f t="shared" si="32"/>
        <v>0</v>
      </c>
    </row>
    <row r="190" spans="2:68" ht="14.4" x14ac:dyDescent="0.3">
      <c r="B190" s="166" t="str">
        <v>20-SPTEQ-07000830</v>
      </c>
      <c r="C190" s="160" t="str">
        <v>Proximo</v>
      </c>
      <c r="D190" s="160" t="str">
        <v>Tequila</v>
      </c>
      <c r="E190" s="160" t="str">
        <v>Jose Cuervo</v>
      </c>
      <c r="F190" s="160" t="str">
        <v>JOC</v>
      </c>
      <c r="G190" s="160" t="str">
        <v>Jose Cuervo Platino</v>
      </c>
      <c r="H190" s="160" t="str">
        <v>700ml</v>
      </c>
      <c r="I190" s="160">
        <v>6</v>
      </c>
      <c r="J190" s="167">
        <f>'01'!N190</f>
        <v>0</v>
      </c>
      <c r="K190" s="167">
        <f>'02'!N190</f>
        <v>0</v>
      </c>
      <c r="L190" s="167">
        <f>'03'!N190</f>
        <v>0</v>
      </c>
      <c r="M190" s="167">
        <f>'04'!N190</f>
        <v>0</v>
      </c>
      <c r="N190" s="167">
        <f>'05'!N190</f>
        <v>0</v>
      </c>
      <c r="O190" s="167">
        <f>'06'!N190</f>
        <v>0</v>
      </c>
      <c r="P190" s="167">
        <f>'07'!N190</f>
        <v>0</v>
      </c>
      <c r="Q190" s="167">
        <f>'08'!N190</f>
        <v>0</v>
      </c>
      <c r="R190" s="167">
        <f>'09'!N190</f>
        <v>0</v>
      </c>
      <c r="S190" s="167">
        <f>'10'!N190</f>
        <v>0</v>
      </c>
      <c r="T190" s="167">
        <f>'11'!N190</f>
        <v>0</v>
      </c>
      <c r="U190" s="167">
        <f>'12'!N190</f>
        <v>0</v>
      </c>
      <c r="V190" s="168">
        <f t="shared" si="25"/>
        <v>0</v>
      </c>
      <c r="W190" s="169">
        <f t="shared" si="26"/>
        <v>0</v>
      </c>
      <c r="X190" s="2"/>
      <c r="Y190" s="167">
        <f>'01'!R190</f>
        <v>0</v>
      </c>
      <c r="Z190" s="167">
        <f>'02'!R190</f>
        <v>0</v>
      </c>
      <c r="AA190" s="167">
        <f>'03'!R190</f>
        <v>0</v>
      </c>
      <c r="AB190" s="167">
        <f>'04'!R190</f>
        <v>0</v>
      </c>
      <c r="AC190" s="167">
        <f>'05'!R190</f>
        <v>0</v>
      </c>
      <c r="AD190" s="167">
        <f>'06'!R190</f>
        <v>0</v>
      </c>
      <c r="AE190" s="167">
        <f>'07'!R190</f>
        <v>0</v>
      </c>
      <c r="AF190" s="167">
        <f>'08'!R190</f>
        <v>0</v>
      </c>
      <c r="AG190" s="167">
        <f>'09'!R190</f>
        <v>0</v>
      </c>
      <c r="AH190" s="167">
        <f>'10'!R190</f>
        <v>0</v>
      </c>
      <c r="AI190" s="167">
        <f>'11'!R190</f>
        <v>0</v>
      </c>
      <c r="AJ190" s="167">
        <f>'12'!R190</f>
        <v>0</v>
      </c>
      <c r="AK190" s="127">
        <f t="shared" si="27"/>
        <v>0</v>
      </c>
      <c r="AL190" s="126">
        <f t="shared" si="28"/>
        <v>0</v>
      </c>
      <c r="AM190" s="2"/>
      <c r="AN190" s="167">
        <f>'01'!S190</f>
        <v>0</v>
      </c>
      <c r="AO190" s="167">
        <f>'02'!S190</f>
        <v>0</v>
      </c>
      <c r="AP190" s="167">
        <f>'03'!S190</f>
        <v>0</v>
      </c>
      <c r="AQ190" s="167">
        <f>'04'!S190</f>
        <v>0</v>
      </c>
      <c r="AR190" s="167">
        <f>'05'!S190</f>
        <v>0</v>
      </c>
      <c r="AS190" s="167">
        <f>'06'!S190</f>
        <v>0</v>
      </c>
      <c r="AT190" s="167">
        <f>'07'!S190</f>
        <v>0</v>
      </c>
      <c r="AU190" s="167">
        <f>'08'!S190</f>
        <v>0</v>
      </c>
      <c r="AV190" s="167">
        <f>'09'!S190</f>
        <v>0</v>
      </c>
      <c r="AW190" s="167">
        <f>'10'!S190</f>
        <v>0</v>
      </c>
      <c r="AX190" s="167">
        <f>'11'!S190</f>
        <v>0</v>
      </c>
      <c r="AY190" s="167">
        <f>'12'!S190</f>
        <v>0</v>
      </c>
      <c r="AZ190" s="127">
        <f t="shared" si="29"/>
        <v>0</v>
      </c>
      <c r="BA190" s="126">
        <f t="shared" si="30"/>
        <v>0</v>
      </c>
      <c r="BB190" s="2"/>
      <c r="BC190" s="167">
        <f>'01'!T190</f>
        <v>0</v>
      </c>
      <c r="BD190" s="167">
        <f>'02'!T190</f>
        <v>0</v>
      </c>
      <c r="BE190" s="167">
        <f>'03'!T190</f>
        <v>0</v>
      </c>
      <c r="BF190" s="167">
        <f>'04'!T190</f>
        <v>0</v>
      </c>
      <c r="BG190" s="167">
        <f>'05'!T190</f>
        <v>0</v>
      </c>
      <c r="BH190" s="167">
        <f>'06'!T190</f>
        <v>0</v>
      </c>
      <c r="BI190" s="167">
        <f>'07'!T190</f>
        <v>0</v>
      </c>
      <c r="BJ190" s="167">
        <f>'08'!T190</f>
        <v>0</v>
      </c>
      <c r="BK190" s="167">
        <f>'09'!T190</f>
        <v>0</v>
      </c>
      <c r="BL190" s="167">
        <f>'10'!T190</f>
        <v>0</v>
      </c>
      <c r="BM190" s="167">
        <f>'11'!T190</f>
        <v>0</v>
      </c>
      <c r="BN190" s="167">
        <f>'12'!T190</f>
        <v>0</v>
      </c>
      <c r="BO190" s="125">
        <f t="shared" si="31"/>
        <v>0</v>
      </c>
      <c r="BP190" s="126">
        <f t="shared" si="32"/>
        <v>0</v>
      </c>
    </row>
    <row r="191" spans="2:68" ht="14.4" x14ac:dyDescent="0.3">
      <c r="B191" s="166" t="str">
        <v>20-SPTEQ-07501478</v>
      </c>
      <c r="C191" s="160" t="str">
        <v>Proximo</v>
      </c>
      <c r="D191" s="160" t="str">
        <v>Tequila</v>
      </c>
      <c r="E191" s="160" t="str">
        <v>Jose Cuervo</v>
      </c>
      <c r="F191" s="160" t="str">
        <v>JOC</v>
      </c>
      <c r="G191" s="160" t="str">
        <v>Jose Cuervo Reserva De La Familia Platino</v>
      </c>
      <c r="H191" s="160" t="str">
        <v>750ml</v>
      </c>
      <c r="I191" s="160">
        <v>3</v>
      </c>
      <c r="J191" s="167">
        <f>'01'!N191</f>
        <v>0</v>
      </c>
      <c r="K191" s="167">
        <f>'02'!N191</f>
        <v>0</v>
      </c>
      <c r="L191" s="167">
        <f>'03'!N191</f>
        <v>0</v>
      </c>
      <c r="M191" s="167">
        <f>'04'!N191</f>
        <v>0</v>
      </c>
      <c r="N191" s="167">
        <f>'05'!N191</f>
        <v>0</v>
      </c>
      <c r="O191" s="167">
        <f>'06'!N191</f>
        <v>0</v>
      </c>
      <c r="P191" s="167">
        <f>'07'!N191</f>
        <v>0</v>
      </c>
      <c r="Q191" s="167">
        <f>'08'!N191</f>
        <v>0</v>
      </c>
      <c r="R191" s="167">
        <f>'09'!N191</f>
        <v>0</v>
      </c>
      <c r="S191" s="167">
        <f>'10'!N191</f>
        <v>0</v>
      </c>
      <c r="T191" s="167">
        <f>'11'!N191</f>
        <v>0</v>
      </c>
      <c r="U191" s="167">
        <f>'12'!N191</f>
        <v>0</v>
      </c>
      <c r="V191" s="168">
        <f t="shared" si="25"/>
        <v>0</v>
      </c>
      <c r="W191" s="169">
        <f t="shared" si="26"/>
        <v>0</v>
      </c>
      <c r="X191" s="2"/>
      <c r="Y191" s="167">
        <f>'01'!R191</f>
        <v>0</v>
      </c>
      <c r="Z191" s="167">
        <f>'02'!R191</f>
        <v>0</v>
      </c>
      <c r="AA191" s="167">
        <f>'03'!R191</f>
        <v>0</v>
      </c>
      <c r="AB191" s="167">
        <f>'04'!R191</f>
        <v>0</v>
      </c>
      <c r="AC191" s="167">
        <f>'05'!R191</f>
        <v>0</v>
      </c>
      <c r="AD191" s="167">
        <f>'06'!R191</f>
        <v>0</v>
      </c>
      <c r="AE191" s="167">
        <f>'07'!R191</f>
        <v>0</v>
      </c>
      <c r="AF191" s="167">
        <f>'08'!R191</f>
        <v>0</v>
      </c>
      <c r="AG191" s="167">
        <f>'09'!R191</f>
        <v>0</v>
      </c>
      <c r="AH191" s="167">
        <f>'10'!R191</f>
        <v>0</v>
      </c>
      <c r="AI191" s="167">
        <f>'11'!R191</f>
        <v>0</v>
      </c>
      <c r="AJ191" s="167">
        <f>'12'!R191</f>
        <v>0</v>
      </c>
      <c r="AK191" s="127">
        <f t="shared" si="27"/>
        <v>0</v>
      </c>
      <c r="AL191" s="126">
        <f t="shared" si="28"/>
        <v>0</v>
      </c>
      <c r="AM191" s="2"/>
      <c r="AN191" s="167">
        <f>'01'!S191</f>
        <v>0</v>
      </c>
      <c r="AO191" s="167">
        <f>'02'!S191</f>
        <v>0</v>
      </c>
      <c r="AP191" s="167">
        <f>'03'!S191</f>
        <v>0</v>
      </c>
      <c r="AQ191" s="167">
        <f>'04'!S191</f>
        <v>0</v>
      </c>
      <c r="AR191" s="167">
        <f>'05'!S191</f>
        <v>0</v>
      </c>
      <c r="AS191" s="167">
        <f>'06'!S191</f>
        <v>0</v>
      </c>
      <c r="AT191" s="167">
        <f>'07'!S191</f>
        <v>0</v>
      </c>
      <c r="AU191" s="167">
        <f>'08'!S191</f>
        <v>0</v>
      </c>
      <c r="AV191" s="167">
        <f>'09'!S191</f>
        <v>0</v>
      </c>
      <c r="AW191" s="167">
        <f>'10'!S191</f>
        <v>0</v>
      </c>
      <c r="AX191" s="167">
        <f>'11'!S191</f>
        <v>0</v>
      </c>
      <c r="AY191" s="167">
        <f>'12'!S191</f>
        <v>0</v>
      </c>
      <c r="AZ191" s="127">
        <f t="shared" si="29"/>
        <v>0</v>
      </c>
      <c r="BA191" s="126">
        <f t="shared" si="30"/>
        <v>0</v>
      </c>
      <c r="BB191" s="2"/>
      <c r="BC191" s="167">
        <f>'01'!T191</f>
        <v>0</v>
      </c>
      <c r="BD191" s="167">
        <f>'02'!T191</f>
        <v>0</v>
      </c>
      <c r="BE191" s="167">
        <f>'03'!T191</f>
        <v>0</v>
      </c>
      <c r="BF191" s="167">
        <f>'04'!T191</f>
        <v>0</v>
      </c>
      <c r="BG191" s="167">
        <f>'05'!T191</f>
        <v>0</v>
      </c>
      <c r="BH191" s="167">
        <f>'06'!T191</f>
        <v>0</v>
      </c>
      <c r="BI191" s="167">
        <f>'07'!T191</f>
        <v>0</v>
      </c>
      <c r="BJ191" s="167">
        <f>'08'!T191</f>
        <v>0</v>
      </c>
      <c r="BK191" s="167">
        <f>'09'!T191</f>
        <v>0</v>
      </c>
      <c r="BL191" s="167">
        <f>'10'!T191</f>
        <v>0</v>
      </c>
      <c r="BM191" s="167">
        <f>'11'!T191</f>
        <v>0</v>
      </c>
      <c r="BN191" s="167">
        <f>'12'!T191</f>
        <v>0</v>
      </c>
      <c r="BO191" s="125">
        <f t="shared" si="31"/>
        <v>0</v>
      </c>
      <c r="BP191" s="126">
        <f t="shared" si="32"/>
        <v>0</v>
      </c>
    </row>
    <row r="192" spans="2:68" ht="14.4" x14ac:dyDescent="0.3">
      <c r="B192" s="166" t="str">
        <v>20-SPTEQ-07501452</v>
      </c>
      <c r="C192" s="160" t="str">
        <v>Proximo</v>
      </c>
      <c r="D192" s="160" t="str">
        <v>Tequila</v>
      </c>
      <c r="E192" s="160" t="str">
        <v>Jose Cuervo</v>
      </c>
      <c r="F192" s="160" t="str">
        <v>JOC</v>
      </c>
      <c r="G192" s="160" t="str">
        <v>Jose Cuervo Reserva De La Familia Extra Anejo Tequila</v>
      </c>
      <c r="H192" s="160" t="str">
        <v>750ml</v>
      </c>
      <c r="I192" s="160">
        <v>3</v>
      </c>
      <c r="J192" s="167">
        <f>'01'!N192</f>
        <v>0</v>
      </c>
      <c r="K192" s="167">
        <f>'02'!N192</f>
        <v>0</v>
      </c>
      <c r="L192" s="167">
        <f>'03'!N192</f>
        <v>0</v>
      </c>
      <c r="M192" s="167">
        <f>'04'!N192</f>
        <v>0</v>
      </c>
      <c r="N192" s="167">
        <f>'05'!N192</f>
        <v>0</v>
      </c>
      <c r="O192" s="167">
        <f>'06'!N192</f>
        <v>0</v>
      </c>
      <c r="P192" s="167">
        <f>'07'!N192</f>
        <v>0</v>
      </c>
      <c r="Q192" s="167">
        <f>'08'!N192</f>
        <v>0</v>
      </c>
      <c r="R192" s="167">
        <f>'09'!N192</f>
        <v>0</v>
      </c>
      <c r="S192" s="167">
        <f>'10'!N192</f>
        <v>0</v>
      </c>
      <c r="T192" s="167">
        <f>'11'!N192</f>
        <v>0</v>
      </c>
      <c r="U192" s="167">
        <f>'12'!N192</f>
        <v>0</v>
      </c>
      <c r="V192" s="168">
        <f t="shared" si="25"/>
        <v>0</v>
      </c>
      <c r="W192" s="169">
        <f t="shared" si="26"/>
        <v>0</v>
      </c>
      <c r="X192" s="2"/>
      <c r="Y192" s="167">
        <f>'01'!R192</f>
        <v>0</v>
      </c>
      <c r="Z192" s="167">
        <f>'02'!R192</f>
        <v>0</v>
      </c>
      <c r="AA192" s="167">
        <f>'03'!R192</f>
        <v>0</v>
      </c>
      <c r="AB192" s="167">
        <f>'04'!R192</f>
        <v>0</v>
      </c>
      <c r="AC192" s="167">
        <f>'05'!R192</f>
        <v>0</v>
      </c>
      <c r="AD192" s="167">
        <f>'06'!R192</f>
        <v>0</v>
      </c>
      <c r="AE192" s="167">
        <f>'07'!R192</f>
        <v>0</v>
      </c>
      <c r="AF192" s="167">
        <f>'08'!R192</f>
        <v>0</v>
      </c>
      <c r="AG192" s="167">
        <f>'09'!R192</f>
        <v>0</v>
      </c>
      <c r="AH192" s="167">
        <f>'10'!R192</f>
        <v>0</v>
      </c>
      <c r="AI192" s="167">
        <f>'11'!R192</f>
        <v>0</v>
      </c>
      <c r="AJ192" s="167">
        <f>'12'!R192</f>
        <v>0</v>
      </c>
      <c r="AK192" s="127">
        <f t="shared" si="27"/>
        <v>0</v>
      </c>
      <c r="AL192" s="126">
        <f t="shared" si="28"/>
        <v>0</v>
      </c>
      <c r="AM192" s="2"/>
      <c r="AN192" s="167">
        <f>'01'!S192</f>
        <v>0</v>
      </c>
      <c r="AO192" s="167">
        <f>'02'!S192</f>
        <v>0</v>
      </c>
      <c r="AP192" s="167">
        <f>'03'!S192</f>
        <v>0</v>
      </c>
      <c r="AQ192" s="167">
        <f>'04'!S192</f>
        <v>0</v>
      </c>
      <c r="AR192" s="167">
        <f>'05'!S192</f>
        <v>0</v>
      </c>
      <c r="AS192" s="167">
        <f>'06'!S192</f>
        <v>0</v>
      </c>
      <c r="AT192" s="167">
        <f>'07'!S192</f>
        <v>0</v>
      </c>
      <c r="AU192" s="167">
        <f>'08'!S192</f>
        <v>0</v>
      </c>
      <c r="AV192" s="167">
        <f>'09'!S192</f>
        <v>0</v>
      </c>
      <c r="AW192" s="167">
        <f>'10'!S192</f>
        <v>0</v>
      </c>
      <c r="AX192" s="167">
        <f>'11'!S192</f>
        <v>0</v>
      </c>
      <c r="AY192" s="167">
        <f>'12'!S192</f>
        <v>0</v>
      </c>
      <c r="AZ192" s="127">
        <f t="shared" si="29"/>
        <v>0</v>
      </c>
      <c r="BA192" s="126">
        <f t="shared" si="30"/>
        <v>0</v>
      </c>
      <c r="BB192" s="2"/>
      <c r="BC192" s="167">
        <f>'01'!T192</f>
        <v>0</v>
      </c>
      <c r="BD192" s="167">
        <f>'02'!T192</f>
        <v>0</v>
      </c>
      <c r="BE192" s="167">
        <f>'03'!T192</f>
        <v>0</v>
      </c>
      <c r="BF192" s="167">
        <f>'04'!T192</f>
        <v>0</v>
      </c>
      <c r="BG192" s="167">
        <f>'05'!T192</f>
        <v>0</v>
      </c>
      <c r="BH192" s="167">
        <f>'06'!T192</f>
        <v>0</v>
      </c>
      <c r="BI192" s="167">
        <f>'07'!T192</f>
        <v>0</v>
      </c>
      <c r="BJ192" s="167">
        <f>'08'!T192</f>
        <v>0</v>
      </c>
      <c r="BK192" s="167">
        <f>'09'!T192</f>
        <v>0</v>
      </c>
      <c r="BL192" s="167">
        <f>'10'!T192</f>
        <v>0</v>
      </c>
      <c r="BM192" s="167">
        <f>'11'!T192</f>
        <v>0</v>
      </c>
      <c r="BN192" s="167">
        <f>'12'!T192</f>
        <v>0</v>
      </c>
      <c r="BO192" s="125">
        <f t="shared" si="31"/>
        <v>0</v>
      </c>
      <c r="BP192" s="126">
        <f t="shared" si="32"/>
        <v>0</v>
      </c>
    </row>
    <row r="193" spans="2:68" ht="14.4" x14ac:dyDescent="0.3">
      <c r="B193" s="166" t="str">
        <v>20-SPTEQ-07002216</v>
      </c>
      <c r="C193" s="160" t="str">
        <v>Proximo</v>
      </c>
      <c r="D193" s="160" t="str">
        <v>Tequila</v>
      </c>
      <c r="E193" s="160" t="str">
        <v>Jose Cuervo</v>
      </c>
      <c r="F193" s="160" t="str">
        <v>JOC</v>
      </c>
      <c r="G193" s="160" t="str">
        <v>Jose Cuervo Tradicional Reposado</v>
      </c>
      <c r="H193" s="160" t="str">
        <v>700ml</v>
      </c>
      <c r="I193" s="160">
        <v>6</v>
      </c>
      <c r="J193" s="167">
        <f>'01'!N193</f>
        <v>0</v>
      </c>
      <c r="K193" s="167">
        <f>'02'!N193</f>
        <v>0</v>
      </c>
      <c r="L193" s="167">
        <f>'03'!N193</f>
        <v>0</v>
      </c>
      <c r="M193" s="167">
        <f>'04'!N193</f>
        <v>0</v>
      </c>
      <c r="N193" s="167">
        <f>'05'!N193</f>
        <v>0</v>
      </c>
      <c r="O193" s="167">
        <f>'06'!N193</f>
        <v>0</v>
      </c>
      <c r="P193" s="167">
        <f>'07'!N193</f>
        <v>0</v>
      </c>
      <c r="Q193" s="167">
        <f>'08'!N193</f>
        <v>0</v>
      </c>
      <c r="R193" s="167">
        <f>'09'!N193</f>
        <v>0</v>
      </c>
      <c r="S193" s="167">
        <f>'10'!N193</f>
        <v>0</v>
      </c>
      <c r="T193" s="167">
        <f>'11'!N193</f>
        <v>0</v>
      </c>
      <c r="U193" s="167">
        <f>'12'!N193</f>
        <v>0</v>
      </c>
      <c r="V193" s="168">
        <f t="shared" si="25"/>
        <v>0</v>
      </c>
      <c r="W193" s="169">
        <f t="shared" si="26"/>
        <v>0</v>
      </c>
      <c r="X193" s="2"/>
      <c r="Y193" s="167">
        <f>'01'!R193</f>
        <v>0</v>
      </c>
      <c r="Z193" s="167">
        <f>'02'!R193</f>
        <v>0</v>
      </c>
      <c r="AA193" s="167">
        <f>'03'!R193</f>
        <v>0</v>
      </c>
      <c r="AB193" s="167">
        <f>'04'!R193</f>
        <v>0</v>
      </c>
      <c r="AC193" s="167">
        <f>'05'!R193</f>
        <v>0</v>
      </c>
      <c r="AD193" s="167">
        <f>'06'!R193</f>
        <v>0</v>
      </c>
      <c r="AE193" s="167">
        <f>'07'!R193</f>
        <v>0</v>
      </c>
      <c r="AF193" s="167">
        <f>'08'!R193</f>
        <v>0</v>
      </c>
      <c r="AG193" s="167">
        <f>'09'!R193</f>
        <v>0</v>
      </c>
      <c r="AH193" s="167">
        <f>'10'!R193</f>
        <v>0</v>
      </c>
      <c r="AI193" s="167">
        <f>'11'!R193</f>
        <v>0</v>
      </c>
      <c r="AJ193" s="167">
        <f>'12'!R193</f>
        <v>0</v>
      </c>
      <c r="AK193" s="127">
        <f t="shared" si="27"/>
        <v>0</v>
      </c>
      <c r="AL193" s="126">
        <f t="shared" si="28"/>
        <v>0</v>
      </c>
      <c r="AM193" s="2"/>
      <c r="AN193" s="167">
        <f>'01'!S193</f>
        <v>0</v>
      </c>
      <c r="AO193" s="167">
        <f>'02'!S193</f>
        <v>0</v>
      </c>
      <c r="AP193" s="167">
        <f>'03'!S193</f>
        <v>0</v>
      </c>
      <c r="AQ193" s="167">
        <f>'04'!S193</f>
        <v>0</v>
      </c>
      <c r="AR193" s="167">
        <f>'05'!S193</f>
        <v>0</v>
      </c>
      <c r="AS193" s="167">
        <f>'06'!S193</f>
        <v>0</v>
      </c>
      <c r="AT193" s="167">
        <f>'07'!S193</f>
        <v>0</v>
      </c>
      <c r="AU193" s="167">
        <f>'08'!S193</f>
        <v>0</v>
      </c>
      <c r="AV193" s="167">
        <f>'09'!S193</f>
        <v>0</v>
      </c>
      <c r="AW193" s="167">
        <f>'10'!S193</f>
        <v>0</v>
      </c>
      <c r="AX193" s="167">
        <f>'11'!S193</f>
        <v>0</v>
      </c>
      <c r="AY193" s="167">
        <f>'12'!S193</f>
        <v>0</v>
      </c>
      <c r="AZ193" s="127">
        <f t="shared" si="29"/>
        <v>0</v>
      </c>
      <c r="BA193" s="126">
        <f t="shared" si="30"/>
        <v>0</v>
      </c>
      <c r="BB193" s="2"/>
      <c r="BC193" s="167">
        <f>'01'!T193</f>
        <v>0</v>
      </c>
      <c r="BD193" s="167">
        <f>'02'!T193</f>
        <v>0</v>
      </c>
      <c r="BE193" s="167">
        <f>'03'!T193</f>
        <v>0</v>
      </c>
      <c r="BF193" s="167">
        <f>'04'!T193</f>
        <v>0</v>
      </c>
      <c r="BG193" s="167">
        <f>'05'!T193</f>
        <v>0</v>
      </c>
      <c r="BH193" s="167">
        <f>'06'!T193</f>
        <v>0</v>
      </c>
      <c r="BI193" s="167">
        <f>'07'!T193</f>
        <v>0</v>
      </c>
      <c r="BJ193" s="167">
        <f>'08'!T193</f>
        <v>0</v>
      </c>
      <c r="BK193" s="167">
        <f>'09'!T193</f>
        <v>0</v>
      </c>
      <c r="BL193" s="167">
        <f>'10'!T193</f>
        <v>0</v>
      </c>
      <c r="BM193" s="167">
        <f>'11'!T193</f>
        <v>0</v>
      </c>
      <c r="BN193" s="167">
        <f>'12'!T193</f>
        <v>0</v>
      </c>
      <c r="BO193" s="125">
        <f t="shared" si="31"/>
        <v>0</v>
      </c>
      <c r="BP193" s="126">
        <f t="shared" si="32"/>
        <v>0</v>
      </c>
    </row>
    <row r="194" spans="2:68" ht="14.4" x14ac:dyDescent="0.3">
      <c r="B194" s="166" t="str">
        <v>20-SPTEQ-07002230</v>
      </c>
      <c r="C194" s="160" t="str">
        <v>Proximo</v>
      </c>
      <c r="D194" s="160" t="str">
        <v>Tequila</v>
      </c>
      <c r="E194" s="160" t="str">
        <v>Jose Cuervo</v>
      </c>
      <c r="F194" s="160" t="str">
        <v>JOC</v>
      </c>
      <c r="G194" s="160" t="str">
        <v>Jose Cuervo Tradicional Silver</v>
      </c>
      <c r="H194" s="160" t="str">
        <v>700ml</v>
      </c>
      <c r="I194" s="160">
        <v>6</v>
      </c>
      <c r="J194" s="167">
        <f>'01'!N194</f>
        <v>0</v>
      </c>
      <c r="K194" s="167">
        <f>'02'!N194</f>
        <v>0</v>
      </c>
      <c r="L194" s="167">
        <f>'03'!N194</f>
        <v>0</v>
      </c>
      <c r="M194" s="167">
        <f>'04'!N194</f>
        <v>0</v>
      </c>
      <c r="N194" s="167">
        <f>'05'!N194</f>
        <v>0</v>
      </c>
      <c r="O194" s="167">
        <f>'06'!N194</f>
        <v>0</v>
      </c>
      <c r="P194" s="167">
        <f>'07'!N194</f>
        <v>0</v>
      </c>
      <c r="Q194" s="167">
        <f>'08'!N194</f>
        <v>0</v>
      </c>
      <c r="R194" s="167">
        <f>'09'!N194</f>
        <v>0</v>
      </c>
      <c r="S194" s="167">
        <f>'10'!N194</f>
        <v>0</v>
      </c>
      <c r="T194" s="167">
        <f>'11'!N194</f>
        <v>0</v>
      </c>
      <c r="U194" s="167">
        <f>'12'!N194</f>
        <v>0</v>
      </c>
      <c r="V194" s="168">
        <f t="shared" si="25"/>
        <v>0</v>
      </c>
      <c r="W194" s="169">
        <f t="shared" si="26"/>
        <v>0</v>
      </c>
      <c r="X194" s="2"/>
      <c r="Y194" s="167">
        <f>'01'!R194</f>
        <v>0</v>
      </c>
      <c r="Z194" s="167">
        <f>'02'!R194</f>
        <v>0</v>
      </c>
      <c r="AA194" s="167">
        <f>'03'!R194</f>
        <v>0</v>
      </c>
      <c r="AB194" s="167">
        <f>'04'!R194</f>
        <v>0</v>
      </c>
      <c r="AC194" s="167">
        <f>'05'!R194</f>
        <v>0</v>
      </c>
      <c r="AD194" s="167">
        <f>'06'!R194</f>
        <v>0</v>
      </c>
      <c r="AE194" s="167">
        <f>'07'!R194</f>
        <v>0</v>
      </c>
      <c r="AF194" s="167">
        <f>'08'!R194</f>
        <v>0</v>
      </c>
      <c r="AG194" s="167">
        <f>'09'!R194</f>
        <v>0</v>
      </c>
      <c r="AH194" s="167">
        <f>'10'!R194</f>
        <v>0</v>
      </c>
      <c r="AI194" s="167">
        <f>'11'!R194</f>
        <v>0</v>
      </c>
      <c r="AJ194" s="167">
        <f>'12'!R194</f>
        <v>0</v>
      </c>
      <c r="AK194" s="127">
        <f t="shared" si="27"/>
        <v>0</v>
      </c>
      <c r="AL194" s="126">
        <f t="shared" si="28"/>
        <v>0</v>
      </c>
      <c r="AM194" s="2"/>
      <c r="AN194" s="167">
        <f>'01'!S194</f>
        <v>0</v>
      </c>
      <c r="AO194" s="167">
        <f>'02'!S194</f>
        <v>0</v>
      </c>
      <c r="AP194" s="167">
        <f>'03'!S194</f>
        <v>0</v>
      </c>
      <c r="AQ194" s="167">
        <f>'04'!S194</f>
        <v>0</v>
      </c>
      <c r="AR194" s="167">
        <f>'05'!S194</f>
        <v>0</v>
      </c>
      <c r="AS194" s="167">
        <f>'06'!S194</f>
        <v>0</v>
      </c>
      <c r="AT194" s="167">
        <f>'07'!S194</f>
        <v>0</v>
      </c>
      <c r="AU194" s="167">
        <f>'08'!S194</f>
        <v>0</v>
      </c>
      <c r="AV194" s="167">
        <f>'09'!S194</f>
        <v>0</v>
      </c>
      <c r="AW194" s="167">
        <f>'10'!S194</f>
        <v>0</v>
      </c>
      <c r="AX194" s="167">
        <f>'11'!S194</f>
        <v>0</v>
      </c>
      <c r="AY194" s="167">
        <f>'12'!S194</f>
        <v>0</v>
      </c>
      <c r="AZ194" s="127">
        <f t="shared" si="29"/>
        <v>0</v>
      </c>
      <c r="BA194" s="126">
        <f t="shared" si="30"/>
        <v>0</v>
      </c>
      <c r="BB194" s="2"/>
      <c r="BC194" s="167">
        <f>'01'!T194</f>
        <v>0</v>
      </c>
      <c r="BD194" s="167">
        <f>'02'!T194</f>
        <v>0</v>
      </c>
      <c r="BE194" s="167">
        <f>'03'!T194</f>
        <v>0</v>
      </c>
      <c r="BF194" s="167">
        <f>'04'!T194</f>
        <v>0</v>
      </c>
      <c r="BG194" s="167">
        <f>'05'!T194</f>
        <v>0</v>
      </c>
      <c r="BH194" s="167">
        <f>'06'!T194</f>
        <v>0</v>
      </c>
      <c r="BI194" s="167">
        <f>'07'!T194</f>
        <v>0</v>
      </c>
      <c r="BJ194" s="167">
        <f>'08'!T194</f>
        <v>0</v>
      </c>
      <c r="BK194" s="167">
        <f>'09'!T194</f>
        <v>0</v>
      </c>
      <c r="BL194" s="167">
        <f>'10'!T194</f>
        <v>0</v>
      </c>
      <c r="BM194" s="167">
        <f>'11'!T194</f>
        <v>0</v>
      </c>
      <c r="BN194" s="167">
        <f>'12'!T194</f>
        <v>0</v>
      </c>
      <c r="BO194" s="125">
        <f t="shared" si="31"/>
        <v>0</v>
      </c>
      <c r="BP194" s="126">
        <f t="shared" si="32"/>
        <v>0</v>
      </c>
    </row>
    <row r="195" spans="2:68" ht="14.4" x14ac:dyDescent="0.3">
      <c r="B195" s="166" t="str">
        <v>20-SPTEQ-07002135</v>
      </c>
      <c r="C195" s="160" t="str">
        <v>Proximo</v>
      </c>
      <c r="D195" s="160" t="str">
        <v>Tequila</v>
      </c>
      <c r="E195" s="160" t="str">
        <v>Jose Cuervo</v>
      </c>
      <c r="F195" s="160" t="str">
        <v>JOC</v>
      </c>
      <c r="G195" s="160" t="str">
        <v>Jose Cuervo Especial Reposado</v>
      </c>
      <c r="H195" s="160" t="str">
        <v>700ml</v>
      </c>
      <c r="I195" s="160">
        <v>12</v>
      </c>
      <c r="J195" s="167">
        <f>'01'!N195</f>
        <v>0</v>
      </c>
      <c r="K195" s="167">
        <f>'02'!N195</f>
        <v>0</v>
      </c>
      <c r="L195" s="167">
        <f>'03'!N195</f>
        <v>0</v>
      </c>
      <c r="M195" s="167">
        <f>'04'!N195</f>
        <v>0</v>
      </c>
      <c r="N195" s="167">
        <f>'05'!N195</f>
        <v>0</v>
      </c>
      <c r="O195" s="167">
        <f>'06'!N195</f>
        <v>0</v>
      </c>
      <c r="P195" s="167">
        <f>'07'!N195</f>
        <v>0</v>
      </c>
      <c r="Q195" s="167">
        <f>'08'!N195</f>
        <v>0</v>
      </c>
      <c r="R195" s="167">
        <f>'09'!N195</f>
        <v>0</v>
      </c>
      <c r="S195" s="167">
        <f>'10'!N195</f>
        <v>0</v>
      </c>
      <c r="T195" s="167">
        <f>'11'!N195</f>
        <v>0</v>
      </c>
      <c r="U195" s="167">
        <f>'12'!N195</f>
        <v>0</v>
      </c>
      <c r="V195" s="168">
        <f t="shared" si="25"/>
        <v>0</v>
      </c>
      <c r="W195" s="169">
        <f t="shared" si="26"/>
        <v>0</v>
      </c>
      <c r="X195" s="2"/>
      <c r="Y195" s="167">
        <f>'01'!R195</f>
        <v>0</v>
      </c>
      <c r="Z195" s="167">
        <f>'02'!R195</f>
        <v>0</v>
      </c>
      <c r="AA195" s="167">
        <f>'03'!R195</f>
        <v>0</v>
      </c>
      <c r="AB195" s="167">
        <f>'04'!R195</f>
        <v>0</v>
      </c>
      <c r="AC195" s="167">
        <f>'05'!R195</f>
        <v>0</v>
      </c>
      <c r="AD195" s="167">
        <f>'06'!R195</f>
        <v>0</v>
      </c>
      <c r="AE195" s="167">
        <f>'07'!R195</f>
        <v>0</v>
      </c>
      <c r="AF195" s="167">
        <f>'08'!R195</f>
        <v>0</v>
      </c>
      <c r="AG195" s="167">
        <f>'09'!R195</f>
        <v>0</v>
      </c>
      <c r="AH195" s="167">
        <f>'10'!R195</f>
        <v>0</v>
      </c>
      <c r="AI195" s="167">
        <f>'11'!R195</f>
        <v>0</v>
      </c>
      <c r="AJ195" s="167">
        <f>'12'!R195</f>
        <v>0</v>
      </c>
      <c r="AK195" s="127">
        <f t="shared" si="27"/>
        <v>0</v>
      </c>
      <c r="AL195" s="126">
        <f t="shared" si="28"/>
        <v>0</v>
      </c>
      <c r="AM195" s="2"/>
      <c r="AN195" s="167">
        <f>'01'!S195</f>
        <v>0</v>
      </c>
      <c r="AO195" s="167">
        <f>'02'!S195</f>
        <v>0</v>
      </c>
      <c r="AP195" s="167">
        <f>'03'!S195</f>
        <v>0</v>
      </c>
      <c r="AQ195" s="167">
        <f>'04'!S195</f>
        <v>0</v>
      </c>
      <c r="AR195" s="167">
        <f>'05'!S195</f>
        <v>0</v>
      </c>
      <c r="AS195" s="167">
        <f>'06'!S195</f>
        <v>0</v>
      </c>
      <c r="AT195" s="167">
        <f>'07'!S195</f>
        <v>0</v>
      </c>
      <c r="AU195" s="167">
        <f>'08'!S195</f>
        <v>0</v>
      </c>
      <c r="AV195" s="167">
        <f>'09'!S195</f>
        <v>0</v>
      </c>
      <c r="AW195" s="167">
        <f>'10'!S195</f>
        <v>0</v>
      </c>
      <c r="AX195" s="167">
        <f>'11'!S195</f>
        <v>0</v>
      </c>
      <c r="AY195" s="167">
        <f>'12'!S195</f>
        <v>0</v>
      </c>
      <c r="AZ195" s="127">
        <f t="shared" si="29"/>
        <v>0</v>
      </c>
      <c r="BA195" s="126">
        <f t="shared" si="30"/>
        <v>0</v>
      </c>
      <c r="BB195" s="2"/>
      <c r="BC195" s="167">
        <f>'01'!T195</f>
        <v>0</v>
      </c>
      <c r="BD195" s="167">
        <f>'02'!T195</f>
        <v>0</v>
      </c>
      <c r="BE195" s="167">
        <f>'03'!T195</f>
        <v>0</v>
      </c>
      <c r="BF195" s="167">
        <f>'04'!T195</f>
        <v>0</v>
      </c>
      <c r="BG195" s="167">
        <f>'05'!T195</f>
        <v>0</v>
      </c>
      <c r="BH195" s="167">
        <f>'06'!T195</f>
        <v>0</v>
      </c>
      <c r="BI195" s="167">
        <f>'07'!T195</f>
        <v>0</v>
      </c>
      <c r="BJ195" s="167">
        <f>'08'!T195</f>
        <v>0</v>
      </c>
      <c r="BK195" s="167">
        <f>'09'!T195</f>
        <v>0</v>
      </c>
      <c r="BL195" s="167">
        <f>'10'!T195</f>
        <v>0</v>
      </c>
      <c r="BM195" s="167">
        <f>'11'!T195</f>
        <v>0</v>
      </c>
      <c r="BN195" s="167">
        <f>'12'!T195</f>
        <v>0</v>
      </c>
      <c r="BO195" s="125">
        <f t="shared" si="31"/>
        <v>0</v>
      </c>
      <c r="BP195" s="126">
        <f t="shared" si="32"/>
        <v>0</v>
      </c>
    </row>
    <row r="196" spans="2:68" ht="14.4" x14ac:dyDescent="0.3">
      <c r="B196" s="166" t="str">
        <v>20-SPTEQ-07002302</v>
      </c>
      <c r="C196" s="160" t="str">
        <v>Proximo</v>
      </c>
      <c r="D196" s="160" t="str">
        <v>Tequila</v>
      </c>
      <c r="E196" s="160" t="str">
        <v>Jose Cuervo</v>
      </c>
      <c r="F196" s="160" t="str">
        <v>JOC</v>
      </c>
      <c r="G196" s="160" t="str">
        <v>Jose Cuervo Especial Silver</v>
      </c>
      <c r="H196" s="160" t="str">
        <v>700ml</v>
      </c>
      <c r="I196" s="160">
        <v>12</v>
      </c>
      <c r="J196" s="167">
        <f>'01'!N196</f>
        <v>0</v>
      </c>
      <c r="K196" s="167">
        <f>'02'!N196</f>
        <v>0</v>
      </c>
      <c r="L196" s="167">
        <f>'03'!N196</f>
        <v>0</v>
      </c>
      <c r="M196" s="167">
        <f>'04'!N196</f>
        <v>0</v>
      </c>
      <c r="N196" s="167">
        <f>'05'!N196</f>
        <v>0</v>
      </c>
      <c r="O196" s="167">
        <f>'06'!N196</f>
        <v>0</v>
      </c>
      <c r="P196" s="167">
        <f>'07'!N196</f>
        <v>0</v>
      </c>
      <c r="Q196" s="167">
        <f>'08'!N196</f>
        <v>0</v>
      </c>
      <c r="R196" s="167">
        <f>'09'!N196</f>
        <v>0</v>
      </c>
      <c r="S196" s="167">
        <f>'10'!N196</f>
        <v>0</v>
      </c>
      <c r="T196" s="167">
        <f>'11'!N196</f>
        <v>0</v>
      </c>
      <c r="U196" s="167">
        <f>'12'!N196</f>
        <v>0</v>
      </c>
      <c r="V196" s="168">
        <f t="shared" si="25"/>
        <v>0</v>
      </c>
      <c r="W196" s="169">
        <f t="shared" si="26"/>
        <v>0</v>
      </c>
      <c r="X196" s="2"/>
      <c r="Y196" s="167">
        <f>'01'!R196</f>
        <v>0</v>
      </c>
      <c r="Z196" s="167">
        <f>'02'!R196</f>
        <v>0</v>
      </c>
      <c r="AA196" s="167">
        <f>'03'!R196</f>
        <v>0</v>
      </c>
      <c r="AB196" s="167">
        <f>'04'!R196</f>
        <v>0</v>
      </c>
      <c r="AC196" s="167">
        <f>'05'!R196</f>
        <v>0</v>
      </c>
      <c r="AD196" s="167">
        <f>'06'!R196</f>
        <v>0</v>
      </c>
      <c r="AE196" s="167">
        <f>'07'!R196</f>
        <v>0</v>
      </c>
      <c r="AF196" s="167">
        <f>'08'!R196</f>
        <v>0</v>
      </c>
      <c r="AG196" s="167">
        <f>'09'!R196</f>
        <v>0</v>
      </c>
      <c r="AH196" s="167">
        <f>'10'!R196</f>
        <v>0</v>
      </c>
      <c r="AI196" s="167">
        <f>'11'!R196</f>
        <v>0</v>
      </c>
      <c r="AJ196" s="167">
        <f>'12'!R196</f>
        <v>0</v>
      </c>
      <c r="AK196" s="127">
        <f t="shared" si="27"/>
        <v>0</v>
      </c>
      <c r="AL196" s="126">
        <f t="shared" si="28"/>
        <v>0</v>
      </c>
      <c r="AM196" s="2"/>
      <c r="AN196" s="167">
        <f>'01'!S196</f>
        <v>0</v>
      </c>
      <c r="AO196" s="167">
        <f>'02'!S196</f>
        <v>0</v>
      </c>
      <c r="AP196" s="167">
        <f>'03'!S196</f>
        <v>0</v>
      </c>
      <c r="AQ196" s="167">
        <f>'04'!S196</f>
        <v>0</v>
      </c>
      <c r="AR196" s="167">
        <f>'05'!S196</f>
        <v>0</v>
      </c>
      <c r="AS196" s="167">
        <f>'06'!S196</f>
        <v>0</v>
      </c>
      <c r="AT196" s="167">
        <f>'07'!S196</f>
        <v>0</v>
      </c>
      <c r="AU196" s="167">
        <f>'08'!S196</f>
        <v>0</v>
      </c>
      <c r="AV196" s="167">
        <f>'09'!S196</f>
        <v>0</v>
      </c>
      <c r="AW196" s="167">
        <f>'10'!S196</f>
        <v>0</v>
      </c>
      <c r="AX196" s="167">
        <f>'11'!S196</f>
        <v>0</v>
      </c>
      <c r="AY196" s="167">
        <f>'12'!S196</f>
        <v>0</v>
      </c>
      <c r="AZ196" s="127">
        <f t="shared" si="29"/>
        <v>0</v>
      </c>
      <c r="BA196" s="126">
        <f t="shared" si="30"/>
        <v>0</v>
      </c>
      <c r="BB196" s="2"/>
      <c r="BC196" s="167">
        <f>'01'!T196</f>
        <v>0</v>
      </c>
      <c r="BD196" s="167">
        <f>'02'!T196</f>
        <v>0</v>
      </c>
      <c r="BE196" s="167">
        <f>'03'!T196</f>
        <v>0</v>
      </c>
      <c r="BF196" s="167">
        <f>'04'!T196</f>
        <v>0</v>
      </c>
      <c r="BG196" s="167">
        <f>'05'!T196</f>
        <v>0</v>
      </c>
      <c r="BH196" s="167">
        <f>'06'!T196</f>
        <v>0</v>
      </c>
      <c r="BI196" s="167">
        <f>'07'!T196</f>
        <v>0</v>
      </c>
      <c r="BJ196" s="167">
        <f>'08'!T196</f>
        <v>0</v>
      </c>
      <c r="BK196" s="167">
        <f>'09'!T196</f>
        <v>0</v>
      </c>
      <c r="BL196" s="167">
        <f>'10'!T196</f>
        <v>0</v>
      </c>
      <c r="BM196" s="167">
        <f>'11'!T196</f>
        <v>0</v>
      </c>
      <c r="BN196" s="167">
        <f>'12'!T196</f>
        <v>0</v>
      </c>
      <c r="BO196" s="125">
        <f t="shared" si="31"/>
        <v>0</v>
      </c>
      <c r="BP196" s="126">
        <f t="shared" si="32"/>
        <v>0</v>
      </c>
    </row>
    <row r="197" spans="2:68" ht="14.4" x14ac:dyDescent="0.3">
      <c r="B197" s="166" t="str">
        <v>20-SPTEQ-07502135</v>
      </c>
      <c r="C197" s="160" t="str">
        <v>Proximo</v>
      </c>
      <c r="D197" s="160" t="str">
        <v>Tequila</v>
      </c>
      <c r="E197" s="160" t="str">
        <v>Jose Cuervo</v>
      </c>
      <c r="F197" s="160" t="str">
        <v>JOC</v>
      </c>
      <c r="G197" s="160" t="str">
        <v>Jose Cuervo Especial Reposado Limited Edition 2022</v>
      </c>
      <c r="H197" s="160" t="str">
        <v>750ml</v>
      </c>
      <c r="I197" s="160">
        <v>12</v>
      </c>
      <c r="J197" s="167">
        <f>'01'!N197</f>
        <v>0</v>
      </c>
      <c r="K197" s="167">
        <f>'02'!N197</f>
        <v>0</v>
      </c>
      <c r="L197" s="167">
        <f>'03'!N197</f>
        <v>0</v>
      </c>
      <c r="M197" s="167">
        <f>'04'!N197</f>
        <v>0</v>
      </c>
      <c r="N197" s="167">
        <f>'05'!N197</f>
        <v>0</v>
      </c>
      <c r="O197" s="167">
        <f>'06'!N197</f>
        <v>0</v>
      </c>
      <c r="P197" s="167">
        <f>'07'!N197</f>
        <v>0</v>
      </c>
      <c r="Q197" s="167">
        <f>'08'!N197</f>
        <v>0</v>
      </c>
      <c r="R197" s="167">
        <f>'09'!N197</f>
        <v>0</v>
      </c>
      <c r="S197" s="167">
        <f>'10'!N197</f>
        <v>0</v>
      </c>
      <c r="T197" s="167">
        <f>'11'!N197</f>
        <v>0</v>
      </c>
      <c r="U197" s="167">
        <f>'12'!N197</f>
        <v>0</v>
      </c>
      <c r="V197" s="168">
        <f t="shared" si="25"/>
        <v>0</v>
      </c>
      <c r="W197" s="169">
        <f t="shared" si="26"/>
        <v>0</v>
      </c>
      <c r="X197" s="2"/>
      <c r="Y197" s="167">
        <f>'01'!R197</f>
        <v>0</v>
      </c>
      <c r="Z197" s="167">
        <f>'02'!R197</f>
        <v>0</v>
      </c>
      <c r="AA197" s="167">
        <f>'03'!R197</f>
        <v>0</v>
      </c>
      <c r="AB197" s="167">
        <f>'04'!R197</f>
        <v>0</v>
      </c>
      <c r="AC197" s="167">
        <f>'05'!R197</f>
        <v>0</v>
      </c>
      <c r="AD197" s="167">
        <f>'06'!R197</f>
        <v>0</v>
      </c>
      <c r="AE197" s="167">
        <f>'07'!R197</f>
        <v>0</v>
      </c>
      <c r="AF197" s="167">
        <f>'08'!R197</f>
        <v>0</v>
      </c>
      <c r="AG197" s="167">
        <f>'09'!R197</f>
        <v>0</v>
      </c>
      <c r="AH197" s="167">
        <f>'10'!R197</f>
        <v>0</v>
      </c>
      <c r="AI197" s="167">
        <f>'11'!R197</f>
        <v>0</v>
      </c>
      <c r="AJ197" s="167">
        <f>'12'!R197</f>
        <v>0</v>
      </c>
      <c r="AK197" s="127">
        <f t="shared" si="27"/>
        <v>0</v>
      </c>
      <c r="AL197" s="126">
        <f t="shared" si="28"/>
        <v>0</v>
      </c>
      <c r="AM197" s="2"/>
      <c r="AN197" s="167">
        <f>'01'!S197</f>
        <v>0</v>
      </c>
      <c r="AO197" s="167">
        <f>'02'!S197</f>
        <v>0</v>
      </c>
      <c r="AP197" s="167">
        <f>'03'!S197</f>
        <v>0</v>
      </c>
      <c r="AQ197" s="167">
        <f>'04'!S197</f>
        <v>0</v>
      </c>
      <c r="AR197" s="167">
        <f>'05'!S197</f>
        <v>0</v>
      </c>
      <c r="AS197" s="167">
        <f>'06'!S197</f>
        <v>0</v>
      </c>
      <c r="AT197" s="167">
        <f>'07'!S197</f>
        <v>0</v>
      </c>
      <c r="AU197" s="167">
        <f>'08'!S197</f>
        <v>0</v>
      </c>
      <c r="AV197" s="167">
        <f>'09'!S197</f>
        <v>0</v>
      </c>
      <c r="AW197" s="167">
        <f>'10'!S197</f>
        <v>0</v>
      </c>
      <c r="AX197" s="167">
        <f>'11'!S197</f>
        <v>0</v>
      </c>
      <c r="AY197" s="167">
        <f>'12'!S197</f>
        <v>0</v>
      </c>
      <c r="AZ197" s="127">
        <f t="shared" si="29"/>
        <v>0</v>
      </c>
      <c r="BA197" s="126">
        <f t="shared" si="30"/>
        <v>0</v>
      </c>
      <c r="BB197" s="2"/>
      <c r="BC197" s="167">
        <f>'01'!T197</f>
        <v>0</v>
      </c>
      <c r="BD197" s="167">
        <f>'02'!T197</f>
        <v>0</v>
      </c>
      <c r="BE197" s="167">
        <f>'03'!T197</f>
        <v>0</v>
      </c>
      <c r="BF197" s="167">
        <f>'04'!T197</f>
        <v>0</v>
      </c>
      <c r="BG197" s="167">
        <f>'05'!T197</f>
        <v>0</v>
      </c>
      <c r="BH197" s="167">
        <f>'06'!T197</f>
        <v>0</v>
      </c>
      <c r="BI197" s="167">
        <f>'07'!T197</f>
        <v>0</v>
      </c>
      <c r="BJ197" s="167">
        <f>'08'!T197</f>
        <v>0</v>
      </c>
      <c r="BK197" s="167">
        <f>'09'!T197</f>
        <v>0</v>
      </c>
      <c r="BL197" s="167">
        <f>'10'!T197</f>
        <v>0</v>
      </c>
      <c r="BM197" s="167">
        <f>'11'!T197</f>
        <v>0</v>
      </c>
      <c r="BN197" s="167">
        <f>'12'!T197</f>
        <v>0</v>
      </c>
      <c r="BO197" s="125">
        <f t="shared" si="31"/>
        <v>0</v>
      </c>
      <c r="BP197" s="126">
        <f t="shared" si="32"/>
        <v>0</v>
      </c>
    </row>
    <row r="198" spans="2:68" ht="14.4" x14ac:dyDescent="0.3">
      <c r="B198" s="166" t="str">
        <v>20-SPTEQ-07500103</v>
      </c>
      <c r="C198" s="160" t="str">
        <v>Proximo</v>
      </c>
      <c r="D198" s="160" t="str">
        <v>Tequila</v>
      </c>
      <c r="E198" s="160" t="str">
        <v>Jose Cuervo</v>
      </c>
      <c r="F198" s="160" t="str">
        <v>JOC</v>
      </c>
      <c r="G198" s="160" t="str">
        <v>Jose Cuervo Especial Reposado Limited Edition 2023</v>
      </c>
      <c r="H198" s="160" t="str">
        <v>750ml</v>
      </c>
      <c r="I198" s="160">
        <v>12</v>
      </c>
      <c r="J198" s="167">
        <f>'01'!N198</f>
        <v>0</v>
      </c>
      <c r="K198" s="167">
        <f>'02'!N198</f>
        <v>0</v>
      </c>
      <c r="L198" s="167">
        <f>'03'!N198</f>
        <v>0</v>
      </c>
      <c r="M198" s="167">
        <f>'04'!N198</f>
        <v>0</v>
      </c>
      <c r="N198" s="167">
        <f>'05'!N198</f>
        <v>0</v>
      </c>
      <c r="O198" s="167">
        <f>'06'!N198</f>
        <v>0</v>
      </c>
      <c r="P198" s="167">
        <f>'07'!N198</f>
        <v>0</v>
      </c>
      <c r="Q198" s="167">
        <f>'08'!N198</f>
        <v>0</v>
      </c>
      <c r="R198" s="167">
        <f>'09'!N198</f>
        <v>0</v>
      </c>
      <c r="S198" s="167">
        <f>'10'!N198</f>
        <v>0</v>
      </c>
      <c r="T198" s="167">
        <f>'11'!N198</f>
        <v>0</v>
      </c>
      <c r="U198" s="167">
        <f>'12'!N198</f>
        <v>0</v>
      </c>
      <c r="V198" s="168">
        <f t="shared" si="25"/>
        <v>0</v>
      </c>
      <c r="W198" s="169">
        <f t="shared" si="26"/>
        <v>0</v>
      </c>
      <c r="X198" s="2"/>
      <c r="Y198" s="167">
        <f>'01'!R198</f>
        <v>0</v>
      </c>
      <c r="Z198" s="167">
        <f>'02'!R198</f>
        <v>0</v>
      </c>
      <c r="AA198" s="167">
        <f>'03'!R198</f>
        <v>0</v>
      </c>
      <c r="AB198" s="167">
        <f>'04'!R198</f>
        <v>0</v>
      </c>
      <c r="AC198" s="167">
        <f>'05'!R198</f>
        <v>0</v>
      </c>
      <c r="AD198" s="167">
        <f>'06'!R198</f>
        <v>0</v>
      </c>
      <c r="AE198" s="167">
        <f>'07'!R198</f>
        <v>0</v>
      </c>
      <c r="AF198" s="167">
        <f>'08'!R198</f>
        <v>0</v>
      </c>
      <c r="AG198" s="167">
        <f>'09'!R198</f>
        <v>0</v>
      </c>
      <c r="AH198" s="167">
        <f>'10'!R198</f>
        <v>0</v>
      </c>
      <c r="AI198" s="167">
        <f>'11'!R198</f>
        <v>0</v>
      </c>
      <c r="AJ198" s="167">
        <f>'12'!R198</f>
        <v>0</v>
      </c>
      <c r="AK198" s="127">
        <f t="shared" si="27"/>
        <v>0</v>
      </c>
      <c r="AL198" s="126">
        <f t="shared" si="28"/>
        <v>0</v>
      </c>
      <c r="AM198" s="2"/>
      <c r="AN198" s="167">
        <f>'01'!S198</f>
        <v>0</v>
      </c>
      <c r="AO198" s="167">
        <f>'02'!S198</f>
        <v>0</v>
      </c>
      <c r="AP198" s="167">
        <f>'03'!S198</f>
        <v>0</v>
      </c>
      <c r="AQ198" s="167">
        <f>'04'!S198</f>
        <v>0</v>
      </c>
      <c r="AR198" s="167">
        <f>'05'!S198</f>
        <v>0</v>
      </c>
      <c r="AS198" s="167">
        <f>'06'!S198</f>
        <v>0</v>
      </c>
      <c r="AT198" s="167">
        <f>'07'!S198</f>
        <v>0</v>
      </c>
      <c r="AU198" s="167">
        <f>'08'!S198</f>
        <v>0</v>
      </c>
      <c r="AV198" s="167">
        <f>'09'!S198</f>
        <v>0</v>
      </c>
      <c r="AW198" s="167">
        <f>'10'!S198</f>
        <v>0</v>
      </c>
      <c r="AX198" s="167">
        <f>'11'!S198</f>
        <v>0</v>
      </c>
      <c r="AY198" s="167">
        <f>'12'!S198</f>
        <v>0</v>
      </c>
      <c r="AZ198" s="127">
        <f t="shared" si="29"/>
        <v>0</v>
      </c>
      <c r="BA198" s="126">
        <f t="shared" si="30"/>
        <v>0</v>
      </c>
      <c r="BB198" s="2"/>
      <c r="BC198" s="167">
        <f>'01'!T198</f>
        <v>0</v>
      </c>
      <c r="BD198" s="167">
        <f>'02'!T198</f>
        <v>0</v>
      </c>
      <c r="BE198" s="167">
        <f>'03'!T198</f>
        <v>0</v>
      </c>
      <c r="BF198" s="167">
        <f>'04'!T198</f>
        <v>0</v>
      </c>
      <c r="BG198" s="167">
        <f>'05'!T198</f>
        <v>0</v>
      </c>
      <c r="BH198" s="167">
        <f>'06'!T198</f>
        <v>0</v>
      </c>
      <c r="BI198" s="167">
        <f>'07'!T198</f>
        <v>0</v>
      </c>
      <c r="BJ198" s="167">
        <f>'08'!T198</f>
        <v>0</v>
      </c>
      <c r="BK198" s="167">
        <f>'09'!T198</f>
        <v>0</v>
      </c>
      <c r="BL198" s="167">
        <f>'10'!T198</f>
        <v>0</v>
      </c>
      <c r="BM198" s="167">
        <f>'11'!T198</f>
        <v>0</v>
      </c>
      <c r="BN198" s="167">
        <f>'12'!T198</f>
        <v>0</v>
      </c>
      <c r="BO198" s="125">
        <f t="shared" si="31"/>
        <v>0</v>
      </c>
      <c r="BP198" s="126">
        <f t="shared" si="32"/>
        <v>0</v>
      </c>
    </row>
    <row r="199" spans="2:68" ht="14.4" x14ac:dyDescent="0.3">
      <c r="B199" s="166" t="str">
        <v>20-24REP-07500109</v>
      </c>
      <c r="C199" s="160" t="str">
        <v>Proximo</v>
      </c>
      <c r="D199" s="160" t="str">
        <v>Tequila</v>
      </c>
      <c r="E199" s="160" t="str">
        <v>Jose Cuervo</v>
      </c>
      <c r="F199" s="160" t="str">
        <v>JOC</v>
      </c>
      <c r="G199" s="160" t="str">
        <v>Jose Cuervo Especial Reposado Limited Edition 2024</v>
      </c>
      <c r="H199" s="160" t="str">
        <v>750ml</v>
      </c>
      <c r="I199" s="160">
        <v>12</v>
      </c>
      <c r="J199" s="167">
        <f>'01'!N199</f>
        <v>0</v>
      </c>
      <c r="K199" s="167">
        <f>'02'!N199</f>
        <v>0</v>
      </c>
      <c r="L199" s="167">
        <f>'03'!N199</f>
        <v>0</v>
      </c>
      <c r="M199" s="167">
        <f>'04'!N199</f>
        <v>0</v>
      </c>
      <c r="N199" s="167">
        <f>'05'!N199</f>
        <v>0</v>
      </c>
      <c r="O199" s="167">
        <f>'06'!N199</f>
        <v>0</v>
      </c>
      <c r="P199" s="167">
        <f>'07'!N199</f>
        <v>0</v>
      </c>
      <c r="Q199" s="167">
        <f>'08'!N199</f>
        <v>0</v>
      </c>
      <c r="R199" s="167">
        <f>'09'!N199</f>
        <v>0</v>
      </c>
      <c r="S199" s="167">
        <f>'10'!N199</f>
        <v>0</v>
      </c>
      <c r="T199" s="167">
        <f>'11'!N199</f>
        <v>0</v>
      </c>
      <c r="U199" s="167">
        <f>'12'!N199</f>
        <v>0</v>
      </c>
      <c r="V199" s="168">
        <f t="shared" si="25"/>
        <v>0</v>
      </c>
      <c r="W199" s="169">
        <f t="shared" si="26"/>
        <v>0</v>
      </c>
      <c r="X199" s="2"/>
      <c r="Y199" s="167">
        <f>'01'!R199</f>
        <v>0</v>
      </c>
      <c r="Z199" s="167">
        <f>'02'!R199</f>
        <v>0</v>
      </c>
      <c r="AA199" s="167">
        <f>'03'!R199</f>
        <v>0</v>
      </c>
      <c r="AB199" s="167">
        <f>'04'!R199</f>
        <v>0</v>
      </c>
      <c r="AC199" s="167">
        <f>'05'!R199</f>
        <v>0</v>
      </c>
      <c r="AD199" s="167">
        <f>'06'!R199</f>
        <v>0</v>
      </c>
      <c r="AE199" s="167">
        <f>'07'!R199</f>
        <v>0</v>
      </c>
      <c r="AF199" s="167">
        <f>'08'!R199</f>
        <v>0</v>
      </c>
      <c r="AG199" s="167">
        <f>'09'!R199</f>
        <v>0</v>
      </c>
      <c r="AH199" s="167">
        <f>'10'!R199</f>
        <v>0</v>
      </c>
      <c r="AI199" s="167">
        <f>'11'!R199</f>
        <v>0</v>
      </c>
      <c r="AJ199" s="167">
        <f>'12'!R199</f>
        <v>0</v>
      </c>
      <c r="AK199" s="127">
        <f t="shared" si="27"/>
        <v>0</v>
      </c>
      <c r="AL199" s="126">
        <f t="shared" si="28"/>
        <v>0</v>
      </c>
      <c r="AM199" s="2"/>
      <c r="AN199" s="167">
        <f>'01'!S199</f>
        <v>0</v>
      </c>
      <c r="AO199" s="167">
        <f>'02'!S199</f>
        <v>0</v>
      </c>
      <c r="AP199" s="167">
        <f>'03'!S199</f>
        <v>0</v>
      </c>
      <c r="AQ199" s="167">
        <f>'04'!S199</f>
        <v>0</v>
      </c>
      <c r="AR199" s="167">
        <f>'05'!S199</f>
        <v>0</v>
      </c>
      <c r="AS199" s="167">
        <f>'06'!S199</f>
        <v>0</v>
      </c>
      <c r="AT199" s="167">
        <f>'07'!S199</f>
        <v>0</v>
      </c>
      <c r="AU199" s="167">
        <f>'08'!S199</f>
        <v>0</v>
      </c>
      <c r="AV199" s="167">
        <f>'09'!S199</f>
        <v>0</v>
      </c>
      <c r="AW199" s="167">
        <f>'10'!S199</f>
        <v>0</v>
      </c>
      <c r="AX199" s="167">
        <f>'11'!S199</f>
        <v>0</v>
      </c>
      <c r="AY199" s="167">
        <f>'12'!S199</f>
        <v>0</v>
      </c>
      <c r="AZ199" s="127">
        <f t="shared" si="29"/>
        <v>0</v>
      </c>
      <c r="BA199" s="126">
        <f t="shared" si="30"/>
        <v>0</v>
      </c>
      <c r="BB199" s="2"/>
      <c r="BC199" s="167">
        <f>'01'!T199</f>
        <v>0</v>
      </c>
      <c r="BD199" s="167">
        <f>'02'!T199</f>
        <v>0</v>
      </c>
      <c r="BE199" s="167">
        <f>'03'!T199</f>
        <v>0</v>
      </c>
      <c r="BF199" s="167">
        <f>'04'!T199</f>
        <v>0</v>
      </c>
      <c r="BG199" s="167">
        <f>'05'!T199</f>
        <v>0</v>
      </c>
      <c r="BH199" s="167">
        <f>'06'!T199</f>
        <v>0</v>
      </c>
      <c r="BI199" s="167">
        <f>'07'!T199</f>
        <v>0</v>
      </c>
      <c r="BJ199" s="167">
        <f>'08'!T199</f>
        <v>0</v>
      </c>
      <c r="BK199" s="167">
        <f>'09'!T199</f>
        <v>0</v>
      </c>
      <c r="BL199" s="167">
        <f>'10'!T199</f>
        <v>0</v>
      </c>
      <c r="BM199" s="167">
        <f>'11'!T199</f>
        <v>0</v>
      </c>
      <c r="BN199" s="167">
        <f>'12'!T199</f>
        <v>0</v>
      </c>
      <c r="BO199" s="125">
        <f t="shared" si="31"/>
        <v>0</v>
      </c>
      <c r="BP199" s="126">
        <f t="shared" si="32"/>
        <v>0</v>
      </c>
    </row>
    <row r="200" spans="2:68" ht="14.4" x14ac:dyDescent="0.3">
      <c r="B200" s="166" t="str">
        <v>20-25REP-07001301</v>
      </c>
      <c r="C200" s="160" t="str">
        <v>Proximo</v>
      </c>
      <c r="D200" s="160" t="str">
        <v>Tequila</v>
      </c>
      <c r="E200" s="160" t="str">
        <v>Jose Cuervo</v>
      </c>
      <c r="F200" s="160" t="str">
        <v>JOC</v>
      </c>
      <c r="G200" s="160" t="str">
        <v>Jose Cuervo Especial Reposado Limited Edition 2025</v>
      </c>
      <c r="H200" s="160" t="str">
        <v>700ml</v>
      </c>
      <c r="I200" s="160">
        <v>12</v>
      </c>
      <c r="J200" s="167">
        <f>'01'!N200</f>
        <v>0</v>
      </c>
      <c r="K200" s="167">
        <f>'02'!N200</f>
        <v>0</v>
      </c>
      <c r="L200" s="167">
        <f>'03'!N200</f>
        <v>0</v>
      </c>
      <c r="M200" s="167">
        <f>'04'!N200</f>
        <v>0</v>
      </c>
      <c r="N200" s="167">
        <f>'05'!N200</f>
        <v>0</v>
      </c>
      <c r="O200" s="167">
        <f>'06'!N200</f>
        <v>0</v>
      </c>
      <c r="P200" s="167">
        <f>'07'!N200</f>
        <v>0</v>
      </c>
      <c r="Q200" s="167">
        <f>'08'!N200</f>
        <v>0</v>
      </c>
      <c r="R200" s="167">
        <f>'09'!N200</f>
        <v>0</v>
      </c>
      <c r="S200" s="167">
        <f>'10'!N200</f>
        <v>0</v>
      </c>
      <c r="T200" s="167">
        <f>'11'!N200</f>
        <v>0</v>
      </c>
      <c r="U200" s="167">
        <f>'12'!N200</f>
        <v>0</v>
      </c>
      <c r="V200" s="168">
        <f t="shared" si="25"/>
        <v>0</v>
      </c>
      <c r="W200" s="169">
        <f t="shared" si="26"/>
        <v>0</v>
      </c>
      <c r="X200" s="2"/>
      <c r="Y200" s="167">
        <f>'01'!R200</f>
        <v>0</v>
      </c>
      <c r="Z200" s="167">
        <f>'02'!R200</f>
        <v>0</v>
      </c>
      <c r="AA200" s="167">
        <f>'03'!R200</f>
        <v>0</v>
      </c>
      <c r="AB200" s="167">
        <f>'04'!R200</f>
        <v>0</v>
      </c>
      <c r="AC200" s="167">
        <f>'05'!R200</f>
        <v>0</v>
      </c>
      <c r="AD200" s="167">
        <f>'06'!R200</f>
        <v>0</v>
      </c>
      <c r="AE200" s="167">
        <f>'07'!R200</f>
        <v>0</v>
      </c>
      <c r="AF200" s="167">
        <f>'08'!R200</f>
        <v>0</v>
      </c>
      <c r="AG200" s="167">
        <f>'09'!R200</f>
        <v>0</v>
      </c>
      <c r="AH200" s="167">
        <f>'10'!R200</f>
        <v>0</v>
      </c>
      <c r="AI200" s="167">
        <f>'11'!R200</f>
        <v>0</v>
      </c>
      <c r="AJ200" s="167">
        <f>'12'!R200</f>
        <v>0</v>
      </c>
      <c r="AK200" s="127">
        <f t="shared" si="27"/>
        <v>0</v>
      </c>
      <c r="AL200" s="126">
        <f t="shared" si="28"/>
        <v>0</v>
      </c>
      <c r="AM200" s="2"/>
      <c r="AN200" s="167">
        <f>'01'!S200</f>
        <v>0</v>
      </c>
      <c r="AO200" s="167">
        <f>'02'!S200</f>
        <v>0</v>
      </c>
      <c r="AP200" s="167">
        <f>'03'!S200</f>
        <v>0</v>
      </c>
      <c r="AQ200" s="167">
        <f>'04'!S200</f>
        <v>0</v>
      </c>
      <c r="AR200" s="167">
        <f>'05'!S200</f>
        <v>0</v>
      </c>
      <c r="AS200" s="167">
        <f>'06'!S200</f>
        <v>0</v>
      </c>
      <c r="AT200" s="167">
        <f>'07'!S200</f>
        <v>0</v>
      </c>
      <c r="AU200" s="167">
        <f>'08'!S200</f>
        <v>0</v>
      </c>
      <c r="AV200" s="167">
        <f>'09'!S200</f>
        <v>0</v>
      </c>
      <c r="AW200" s="167">
        <f>'10'!S200</f>
        <v>0</v>
      </c>
      <c r="AX200" s="167">
        <f>'11'!S200</f>
        <v>0</v>
      </c>
      <c r="AY200" s="167">
        <f>'12'!S200</f>
        <v>0</v>
      </c>
      <c r="AZ200" s="127">
        <f t="shared" si="29"/>
        <v>0</v>
      </c>
      <c r="BA200" s="126">
        <f t="shared" si="30"/>
        <v>0</v>
      </c>
      <c r="BB200" s="2"/>
      <c r="BC200" s="167">
        <f>'01'!T200</f>
        <v>0</v>
      </c>
      <c r="BD200" s="167">
        <f>'02'!T200</f>
        <v>0</v>
      </c>
      <c r="BE200" s="167">
        <f>'03'!T200</f>
        <v>0</v>
      </c>
      <c r="BF200" s="167">
        <f>'04'!T200</f>
        <v>0</v>
      </c>
      <c r="BG200" s="167">
        <f>'05'!T200</f>
        <v>0</v>
      </c>
      <c r="BH200" s="167">
        <f>'06'!T200</f>
        <v>0</v>
      </c>
      <c r="BI200" s="167">
        <f>'07'!T200</f>
        <v>0</v>
      </c>
      <c r="BJ200" s="167">
        <f>'08'!T200</f>
        <v>0</v>
      </c>
      <c r="BK200" s="167">
        <f>'09'!T200</f>
        <v>0</v>
      </c>
      <c r="BL200" s="167">
        <f>'10'!T200</f>
        <v>0</v>
      </c>
      <c r="BM200" s="167">
        <f>'11'!T200</f>
        <v>0</v>
      </c>
      <c r="BN200" s="167">
        <f>'12'!T200</f>
        <v>0</v>
      </c>
      <c r="BO200" s="125">
        <f t="shared" si="31"/>
        <v>0</v>
      </c>
      <c r="BP200" s="126">
        <f t="shared" si="32"/>
        <v>0</v>
      </c>
    </row>
    <row r="201" spans="2:68" ht="14.4" x14ac:dyDescent="0.3">
      <c r="B201" s="166" t="str">
        <v>20-24SIL-07502322</v>
      </c>
      <c r="C201" s="160" t="str">
        <v>Proximo</v>
      </c>
      <c r="D201" s="160" t="str">
        <v>Tequila</v>
      </c>
      <c r="E201" s="160" t="str">
        <v>Jose Cuervo</v>
      </c>
      <c r="F201" s="160" t="str">
        <v>JOC</v>
      </c>
      <c r="G201" s="160" t="str">
        <v>Jose Cuervo Especial Silver Limited Edition 2024</v>
      </c>
      <c r="H201" s="160" t="str">
        <v>750ml</v>
      </c>
      <c r="I201" s="160">
        <v>12</v>
      </c>
      <c r="J201" s="167">
        <f>'01'!N201</f>
        <v>0</v>
      </c>
      <c r="K201" s="167">
        <f>'02'!N201</f>
        <v>0</v>
      </c>
      <c r="L201" s="167">
        <f>'03'!N201</f>
        <v>0</v>
      </c>
      <c r="M201" s="167">
        <f>'04'!N201</f>
        <v>0</v>
      </c>
      <c r="N201" s="167">
        <f>'05'!N201</f>
        <v>0</v>
      </c>
      <c r="O201" s="167">
        <f>'06'!N201</f>
        <v>0</v>
      </c>
      <c r="P201" s="167">
        <f>'07'!N201</f>
        <v>0</v>
      </c>
      <c r="Q201" s="167">
        <f>'08'!N201</f>
        <v>0</v>
      </c>
      <c r="R201" s="167">
        <f>'09'!N201</f>
        <v>0</v>
      </c>
      <c r="S201" s="167">
        <f>'10'!N201</f>
        <v>0</v>
      </c>
      <c r="T201" s="167">
        <f>'11'!N201</f>
        <v>0</v>
      </c>
      <c r="U201" s="167">
        <f>'12'!N201</f>
        <v>0</v>
      </c>
      <c r="V201" s="168">
        <f t="shared" si="25"/>
        <v>0</v>
      </c>
      <c r="W201" s="169">
        <f t="shared" si="26"/>
        <v>0</v>
      </c>
      <c r="X201" s="2"/>
      <c r="Y201" s="167">
        <f>'01'!R201</f>
        <v>0</v>
      </c>
      <c r="Z201" s="167">
        <f>'02'!R201</f>
        <v>0</v>
      </c>
      <c r="AA201" s="167">
        <f>'03'!R201</f>
        <v>0</v>
      </c>
      <c r="AB201" s="167">
        <f>'04'!R201</f>
        <v>0</v>
      </c>
      <c r="AC201" s="167">
        <f>'05'!R201</f>
        <v>0</v>
      </c>
      <c r="AD201" s="167">
        <f>'06'!R201</f>
        <v>0</v>
      </c>
      <c r="AE201" s="167">
        <f>'07'!R201</f>
        <v>0</v>
      </c>
      <c r="AF201" s="167">
        <f>'08'!R201</f>
        <v>0</v>
      </c>
      <c r="AG201" s="167">
        <f>'09'!R201</f>
        <v>0</v>
      </c>
      <c r="AH201" s="167">
        <f>'10'!R201</f>
        <v>0</v>
      </c>
      <c r="AI201" s="167">
        <f>'11'!R201</f>
        <v>0</v>
      </c>
      <c r="AJ201" s="167">
        <f>'12'!R201</f>
        <v>0</v>
      </c>
      <c r="AK201" s="127">
        <f t="shared" si="27"/>
        <v>0</v>
      </c>
      <c r="AL201" s="126">
        <f t="shared" si="28"/>
        <v>0</v>
      </c>
      <c r="AM201" s="2"/>
      <c r="AN201" s="167">
        <f>'01'!S201</f>
        <v>0</v>
      </c>
      <c r="AO201" s="167">
        <f>'02'!S201</f>
        <v>0</v>
      </c>
      <c r="AP201" s="167">
        <f>'03'!S201</f>
        <v>0</v>
      </c>
      <c r="AQ201" s="167">
        <f>'04'!S201</f>
        <v>0</v>
      </c>
      <c r="AR201" s="167">
        <f>'05'!S201</f>
        <v>0</v>
      </c>
      <c r="AS201" s="167">
        <f>'06'!S201</f>
        <v>0</v>
      </c>
      <c r="AT201" s="167">
        <f>'07'!S201</f>
        <v>0</v>
      </c>
      <c r="AU201" s="167">
        <f>'08'!S201</f>
        <v>0</v>
      </c>
      <c r="AV201" s="167">
        <f>'09'!S201</f>
        <v>0</v>
      </c>
      <c r="AW201" s="167">
        <f>'10'!S201</f>
        <v>0</v>
      </c>
      <c r="AX201" s="167">
        <f>'11'!S201</f>
        <v>0</v>
      </c>
      <c r="AY201" s="167">
        <f>'12'!S201</f>
        <v>0</v>
      </c>
      <c r="AZ201" s="127">
        <f t="shared" si="29"/>
        <v>0</v>
      </c>
      <c r="BA201" s="126">
        <f t="shared" si="30"/>
        <v>0</v>
      </c>
      <c r="BB201" s="2"/>
      <c r="BC201" s="167">
        <f>'01'!T201</f>
        <v>0</v>
      </c>
      <c r="BD201" s="167">
        <f>'02'!T201</f>
        <v>0</v>
      </c>
      <c r="BE201" s="167">
        <f>'03'!T201</f>
        <v>0</v>
      </c>
      <c r="BF201" s="167">
        <f>'04'!T201</f>
        <v>0</v>
      </c>
      <c r="BG201" s="167">
        <f>'05'!T201</f>
        <v>0</v>
      </c>
      <c r="BH201" s="167">
        <f>'06'!T201</f>
        <v>0</v>
      </c>
      <c r="BI201" s="167">
        <f>'07'!T201</f>
        <v>0</v>
      </c>
      <c r="BJ201" s="167">
        <f>'08'!T201</f>
        <v>0</v>
      </c>
      <c r="BK201" s="167">
        <f>'09'!T201</f>
        <v>0</v>
      </c>
      <c r="BL201" s="167">
        <f>'10'!T201</f>
        <v>0</v>
      </c>
      <c r="BM201" s="167">
        <f>'11'!T201</f>
        <v>0</v>
      </c>
      <c r="BN201" s="167">
        <f>'12'!T201</f>
        <v>0</v>
      </c>
      <c r="BO201" s="125">
        <f t="shared" si="31"/>
        <v>0</v>
      </c>
      <c r="BP201" s="126">
        <f t="shared" si="32"/>
        <v>0</v>
      </c>
    </row>
    <row r="202" spans="2:68" ht="14.4" x14ac:dyDescent="0.3">
      <c r="B202" s="166" t="str">
        <v>20-25SIL-07001318</v>
      </c>
      <c r="C202" s="160" t="str">
        <v>Proximo</v>
      </c>
      <c r="D202" s="160" t="str">
        <v>Tequila</v>
      </c>
      <c r="E202" s="160" t="str">
        <v>Jose Cuervo</v>
      </c>
      <c r="F202" s="160" t="str">
        <v>JOC</v>
      </c>
      <c r="G202" s="160" t="str">
        <v>Jose Cuervo Especial Silver Limited Edition 2025</v>
      </c>
      <c r="H202" s="160" t="str">
        <v>700ml</v>
      </c>
      <c r="I202" s="160">
        <v>12</v>
      </c>
      <c r="J202" s="167">
        <f>'01'!N202</f>
        <v>0</v>
      </c>
      <c r="K202" s="167">
        <f>'02'!N202</f>
        <v>0</v>
      </c>
      <c r="L202" s="167">
        <f>'03'!N202</f>
        <v>0</v>
      </c>
      <c r="M202" s="167">
        <f>'04'!N202</f>
        <v>0</v>
      </c>
      <c r="N202" s="167">
        <f>'05'!N202</f>
        <v>0</v>
      </c>
      <c r="O202" s="167">
        <f>'06'!N202</f>
        <v>0</v>
      </c>
      <c r="P202" s="167">
        <f>'07'!N202</f>
        <v>0</v>
      </c>
      <c r="Q202" s="167">
        <f>'08'!N202</f>
        <v>0</v>
      </c>
      <c r="R202" s="167">
        <f>'09'!N202</f>
        <v>0</v>
      </c>
      <c r="S202" s="167">
        <f>'10'!N202</f>
        <v>0</v>
      </c>
      <c r="T202" s="167">
        <f>'11'!N202</f>
        <v>0</v>
      </c>
      <c r="U202" s="167">
        <f>'12'!N202</f>
        <v>0</v>
      </c>
      <c r="V202" s="168">
        <f t="shared" si="25"/>
        <v>0</v>
      </c>
      <c r="W202" s="169">
        <f t="shared" si="26"/>
        <v>0</v>
      </c>
      <c r="X202" s="2"/>
      <c r="Y202" s="167">
        <f>'01'!R202</f>
        <v>0</v>
      </c>
      <c r="Z202" s="167">
        <f>'02'!R202</f>
        <v>0</v>
      </c>
      <c r="AA202" s="167">
        <f>'03'!R202</f>
        <v>0</v>
      </c>
      <c r="AB202" s="167">
        <f>'04'!R202</f>
        <v>0</v>
      </c>
      <c r="AC202" s="167">
        <f>'05'!R202</f>
        <v>0</v>
      </c>
      <c r="AD202" s="167">
        <f>'06'!R202</f>
        <v>0</v>
      </c>
      <c r="AE202" s="167">
        <f>'07'!R202</f>
        <v>0</v>
      </c>
      <c r="AF202" s="167">
        <f>'08'!R202</f>
        <v>0</v>
      </c>
      <c r="AG202" s="167">
        <f>'09'!R202</f>
        <v>0</v>
      </c>
      <c r="AH202" s="167">
        <f>'10'!R202</f>
        <v>0</v>
      </c>
      <c r="AI202" s="167">
        <f>'11'!R202</f>
        <v>0</v>
      </c>
      <c r="AJ202" s="167">
        <f>'12'!R202</f>
        <v>0</v>
      </c>
      <c r="AK202" s="127">
        <f t="shared" si="27"/>
        <v>0</v>
      </c>
      <c r="AL202" s="126">
        <f t="shared" si="28"/>
        <v>0</v>
      </c>
      <c r="AM202" s="2"/>
      <c r="AN202" s="167">
        <f>'01'!S202</f>
        <v>0</v>
      </c>
      <c r="AO202" s="167">
        <f>'02'!S202</f>
        <v>0</v>
      </c>
      <c r="AP202" s="167">
        <f>'03'!S202</f>
        <v>0</v>
      </c>
      <c r="AQ202" s="167">
        <f>'04'!S202</f>
        <v>0</v>
      </c>
      <c r="AR202" s="167">
        <f>'05'!S202</f>
        <v>0</v>
      </c>
      <c r="AS202" s="167">
        <f>'06'!S202</f>
        <v>0</v>
      </c>
      <c r="AT202" s="167">
        <f>'07'!S202</f>
        <v>0</v>
      </c>
      <c r="AU202" s="167">
        <f>'08'!S202</f>
        <v>0</v>
      </c>
      <c r="AV202" s="167">
        <f>'09'!S202</f>
        <v>0</v>
      </c>
      <c r="AW202" s="167">
        <f>'10'!S202</f>
        <v>0</v>
      </c>
      <c r="AX202" s="167">
        <f>'11'!S202</f>
        <v>0</v>
      </c>
      <c r="AY202" s="167">
        <f>'12'!S202</f>
        <v>0</v>
      </c>
      <c r="AZ202" s="127">
        <f t="shared" si="29"/>
        <v>0</v>
      </c>
      <c r="BA202" s="126">
        <f t="shared" si="30"/>
        <v>0</v>
      </c>
      <c r="BB202" s="2"/>
      <c r="BC202" s="167">
        <f>'01'!T202</f>
        <v>0</v>
      </c>
      <c r="BD202" s="167">
        <f>'02'!T202</f>
        <v>0</v>
      </c>
      <c r="BE202" s="167">
        <f>'03'!T202</f>
        <v>0</v>
      </c>
      <c r="BF202" s="167">
        <f>'04'!T202</f>
        <v>0</v>
      </c>
      <c r="BG202" s="167">
        <f>'05'!T202</f>
        <v>0</v>
      </c>
      <c r="BH202" s="167">
        <f>'06'!T202</f>
        <v>0</v>
      </c>
      <c r="BI202" s="167">
        <f>'07'!T202</f>
        <v>0</v>
      </c>
      <c r="BJ202" s="167">
        <f>'08'!T202</f>
        <v>0</v>
      </c>
      <c r="BK202" s="167">
        <f>'09'!T202</f>
        <v>0</v>
      </c>
      <c r="BL202" s="167">
        <f>'10'!T202</f>
        <v>0</v>
      </c>
      <c r="BM202" s="167">
        <f>'11'!T202</f>
        <v>0</v>
      </c>
      <c r="BN202" s="167">
        <f>'12'!T202</f>
        <v>0</v>
      </c>
      <c r="BO202" s="125">
        <f t="shared" si="31"/>
        <v>0</v>
      </c>
      <c r="BP202" s="126">
        <f t="shared" si="32"/>
        <v>0</v>
      </c>
    </row>
    <row r="203" spans="2:68" ht="14.4" x14ac:dyDescent="0.3">
      <c r="B203" s="166" t="str">
        <v>20-SPTEQ-07502302</v>
      </c>
      <c r="C203" s="160" t="str">
        <v>Proximo</v>
      </c>
      <c r="D203" s="160" t="str">
        <v>Tequila</v>
      </c>
      <c r="E203" s="160" t="str">
        <v>Jose Cuervo</v>
      </c>
      <c r="F203" s="160" t="str">
        <v>JOC</v>
      </c>
      <c r="G203" s="160" t="str">
        <v>Jose Cuervo Especial Plata Limited Edition</v>
      </c>
      <c r="H203" s="160" t="str">
        <v>750ml</v>
      </c>
      <c r="I203" s="160">
        <v>12</v>
      </c>
      <c r="J203" s="167">
        <f>'01'!N203</f>
        <v>0</v>
      </c>
      <c r="K203" s="167">
        <f>'02'!N203</f>
        <v>0</v>
      </c>
      <c r="L203" s="167">
        <f>'03'!N203</f>
        <v>0</v>
      </c>
      <c r="M203" s="167">
        <f>'04'!N203</f>
        <v>0</v>
      </c>
      <c r="N203" s="167">
        <f>'05'!N203</f>
        <v>0</v>
      </c>
      <c r="O203" s="167">
        <f>'06'!N203</f>
        <v>0</v>
      </c>
      <c r="P203" s="167">
        <f>'07'!N203</f>
        <v>0</v>
      </c>
      <c r="Q203" s="167">
        <f>'08'!N203</f>
        <v>0</v>
      </c>
      <c r="R203" s="167">
        <f>'09'!N203</f>
        <v>0</v>
      </c>
      <c r="S203" s="167">
        <f>'10'!N203</f>
        <v>0</v>
      </c>
      <c r="T203" s="167">
        <f>'11'!N203</f>
        <v>0</v>
      </c>
      <c r="U203" s="167">
        <f>'12'!N203</f>
        <v>0</v>
      </c>
      <c r="V203" s="168">
        <f t="shared" si="25"/>
        <v>0</v>
      </c>
      <c r="W203" s="169">
        <f t="shared" si="26"/>
        <v>0</v>
      </c>
      <c r="X203" s="2"/>
      <c r="Y203" s="167">
        <f>'01'!R203</f>
        <v>0</v>
      </c>
      <c r="Z203" s="167">
        <f>'02'!R203</f>
        <v>0</v>
      </c>
      <c r="AA203" s="167">
        <f>'03'!R203</f>
        <v>0</v>
      </c>
      <c r="AB203" s="167">
        <f>'04'!R203</f>
        <v>0</v>
      </c>
      <c r="AC203" s="167">
        <f>'05'!R203</f>
        <v>0</v>
      </c>
      <c r="AD203" s="167">
        <f>'06'!R203</f>
        <v>0</v>
      </c>
      <c r="AE203" s="167">
        <f>'07'!R203</f>
        <v>0</v>
      </c>
      <c r="AF203" s="167">
        <f>'08'!R203</f>
        <v>0</v>
      </c>
      <c r="AG203" s="167">
        <f>'09'!R203</f>
        <v>0</v>
      </c>
      <c r="AH203" s="167">
        <f>'10'!R203</f>
        <v>0</v>
      </c>
      <c r="AI203" s="167">
        <f>'11'!R203</f>
        <v>0</v>
      </c>
      <c r="AJ203" s="167">
        <f>'12'!R203</f>
        <v>0</v>
      </c>
      <c r="AK203" s="127">
        <f t="shared" si="27"/>
        <v>0</v>
      </c>
      <c r="AL203" s="126">
        <f t="shared" si="28"/>
        <v>0</v>
      </c>
      <c r="AM203" s="2"/>
      <c r="AN203" s="167">
        <f>'01'!S203</f>
        <v>0</v>
      </c>
      <c r="AO203" s="167">
        <f>'02'!S203</f>
        <v>0</v>
      </c>
      <c r="AP203" s="167">
        <f>'03'!S203</f>
        <v>0</v>
      </c>
      <c r="AQ203" s="167">
        <f>'04'!S203</f>
        <v>0</v>
      </c>
      <c r="AR203" s="167">
        <f>'05'!S203</f>
        <v>0</v>
      </c>
      <c r="AS203" s="167">
        <f>'06'!S203</f>
        <v>0</v>
      </c>
      <c r="AT203" s="167">
        <f>'07'!S203</f>
        <v>0</v>
      </c>
      <c r="AU203" s="167">
        <f>'08'!S203</f>
        <v>0</v>
      </c>
      <c r="AV203" s="167">
        <f>'09'!S203</f>
        <v>0</v>
      </c>
      <c r="AW203" s="167">
        <f>'10'!S203</f>
        <v>0</v>
      </c>
      <c r="AX203" s="167">
        <f>'11'!S203</f>
        <v>0</v>
      </c>
      <c r="AY203" s="167">
        <f>'12'!S203</f>
        <v>0</v>
      </c>
      <c r="AZ203" s="127">
        <f t="shared" si="29"/>
        <v>0</v>
      </c>
      <c r="BA203" s="126">
        <f t="shared" si="30"/>
        <v>0</v>
      </c>
      <c r="BB203" s="2"/>
      <c r="BC203" s="167">
        <f>'01'!T203</f>
        <v>0</v>
      </c>
      <c r="BD203" s="167">
        <f>'02'!T203</f>
        <v>0</v>
      </c>
      <c r="BE203" s="167">
        <f>'03'!T203</f>
        <v>0</v>
      </c>
      <c r="BF203" s="167">
        <f>'04'!T203</f>
        <v>0</v>
      </c>
      <c r="BG203" s="167">
        <f>'05'!T203</f>
        <v>0</v>
      </c>
      <c r="BH203" s="167">
        <f>'06'!T203</f>
        <v>0</v>
      </c>
      <c r="BI203" s="167">
        <f>'07'!T203</f>
        <v>0</v>
      </c>
      <c r="BJ203" s="167">
        <f>'08'!T203</f>
        <v>0</v>
      </c>
      <c r="BK203" s="167">
        <f>'09'!T203</f>
        <v>0</v>
      </c>
      <c r="BL203" s="167">
        <f>'10'!T203</f>
        <v>0</v>
      </c>
      <c r="BM203" s="167">
        <f>'11'!T203</f>
        <v>0</v>
      </c>
      <c r="BN203" s="167">
        <f>'12'!T203</f>
        <v>0</v>
      </c>
      <c r="BO203" s="125">
        <f t="shared" si="31"/>
        <v>0</v>
      </c>
      <c r="BP203" s="126">
        <f t="shared" si="32"/>
        <v>0</v>
      </c>
    </row>
    <row r="204" spans="2:68" ht="14.4" x14ac:dyDescent="0.3">
      <c r="B204" s="166" t="str">
        <v>25-SPLIQ-03502608</v>
      </c>
      <c r="C204" s="160" t="str">
        <v>RC</v>
      </c>
      <c r="D204" s="160" t="str">
        <v>Liqueur</v>
      </c>
      <c r="E204" s="160" t="str">
        <v>Cointreau</v>
      </c>
      <c r="F204" s="160" t="str">
        <v>COT</v>
      </c>
      <c r="G204" s="160" t="str">
        <v>Cointreau 350ml</v>
      </c>
      <c r="H204" s="160" t="str">
        <v>350ml</v>
      </c>
      <c r="I204" s="160">
        <v>24</v>
      </c>
      <c r="J204" s="167">
        <f>'01'!N204</f>
        <v>0</v>
      </c>
      <c r="K204" s="167">
        <f>'02'!N204</f>
        <v>0</v>
      </c>
      <c r="L204" s="167">
        <f>'03'!N204</f>
        <v>0</v>
      </c>
      <c r="M204" s="167">
        <f>'04'!N204</f>
        <v>0</v>
      </c>
      <c r="N204" s="167">
        <f>'05'!N204</f>
        <v>0</v>
      </c>
      <c r="O204" s="167">
        <f>'06'!N204</f>
        <v>0</v>
      </c>
      <c r="P204" s="167">
        <f>'07'!N204</f>
        <v>0</v>
      </c>
      <c r="Q204" s="167">
        <f>'08'!N204</f>
        <v>0</v>
      </c>
      <c r="R204" s="167">
        <f>'09'!N204</f>
        <v>0</v>
      </c>
      <c r="S204" s="167">
        <f>'10'!N204</f>
        <v>0</v>
      </c>
      <c r="T204" s="167">
        <f>'11'!N204</f>
        <v>0</v>
      </c>
      <c r="U204" s="167">
        <f>'12'!N204</f>
        <v>0</v>
      </c>
      <c r="V204" s="168">
        <f t="shared" si="25"/>
        <v>0</v>
      </c>
      <c r="W204" s="169">
        <f t="shared" si="26"/>
        <v>0</v>
      </c>
      <c r="X204" s="2"/>
      <c r="Y204" s="167">
        <f>'01'!R204</f>
        <v>0</v>
      </c>
      <c r="Z204" s="167">
        <f>'02'!R204</f>
        <v>0</v>
      </c>
      <c r="AA204" s="167">
        <f>'03'!R204</f>
        <v>0</v>
      </c>
      <c r="AB204" s="167">
        <f>'04'!R204</f>
        <v>0</v>
      </c>
      <c r="AC204" s="167">
        <f>'05'!R204</f>
        <v>0</v>
      </c>
      <c r="AD204" s="167">
        <f>'06'!R204</f>
        <v>0</v>
      </c>
      <c r="AE204" s="167">
        <f>'07'!R204</f>
        <v>0</v>
      </c>
      <c r="AF204" s="167">
        <f>'08'!R204</f>
        <v>0</v>
      </c>
      <c r="AG204" s="167">
        <f>'09'!R204</f>
        <v>0</v>
      </c>
      <c r="AH204" s="167">
        <f>'10'!R204</f>
        <v>0</v>
      </c>
      <c r="AI204" s="167">
        <f>'11'!R204</f>
        <v>0</v>
      </c>
      <c r="AJ204" s="167">
        <f>'12'!R204</f>
        <v>0</v>
      </c>
      <c r="AK204" s="127">
        <f t="shared" si="27"/>
        <v>0</v>
      </c>
      <c r="AL204" s="126">
        <f t="shared" si="28"/>
        <v>0</v>
      </c>
      <c r="AM204" s="2"/>
      <c r="AN204" s="167">
        <f>'01'!S204</f>
        <v>0</v>
      </c>
      <c r="AO204" s="167">
        <f>'02'!S204</f>
        <v>0</v>
      </c>
      <c r="AP204" s="167">
        <f>'03'!S204</f>
        <v>0</v>
      </c>
      <c r="AQ204" s="167">
        <f>'04'!S204</f>
        <v>0</v>
      </c>
      <c r="AR204" s="167">
        <f>'05'!S204</f>
        <v>0</v>
      </c>
      <c r="AS204" s="167">
        <f>'06'!S204</f>
        <v>0</v>
      </c>
      <c r="AT204" s="167">
        <f>'07'!S204</f>
        <v>0</v>
      </c>
      <c r="AU204" s="167">
        <f>'08'!S204</f>
        <v>0</v>
      </c>
      <c r="AV204" s="167">
        <f>'09'!S204</f>
        <v>0</v>
      </c>
      <c r="AW204" s="167">
        <f>'10'!S204</f>
        <v>0</v>
      </c>
      <c r="AX204" s="167">
        <f>'11'!S204</f>
        <v>0</v>
      </c>
      <c r="AY204" s="167">
        <f>'12'!S204</f>
        <v>0</v>
      </c>
      <c r="AZ204" s="127">
        <f t="shared" si="29"/>
        <v>0</v>
      </c>
      <c r="BA204" s="126">
        <f t="shared" si="30"/>
        <v>0</v>
      </c>
      <c r="BB204" s="2"/>
      <c r="BC204" s="167">
        <f>'01'!T204</f>
        <v>0</v>
      </c>
      <c r="BD204" s="167">
        <f>'02'!T204</f>
        <v>0</v>
      </c>
      <c r="BE204" s="167">
        <f>'03'!T204</f>
        <v>0</v>
      </c>
      <c r="BF204" s="167">
        <f>'04'!T204</f>
        <v>0</v>
      </c>
      <c r="BG204" s="167">
        <f>'05'!T204</f>
        <v>0</v>
      </c>
      <c r="BH204" s="167">
        <f>'06'!T204</f>
        <v>0</v>
      </c>
      <c r="BI204" s="167">
        <f>'07'!T204</f>
        <v>0</v>
      </c>
      <c r="BJ204" s="167">
        <f>'08'!T204</f>
        <v>0</v>
      </c>
      <c r="BK204" s="167">
        <f>'09'!T204</f>
        <v>0</v>
      </c>
      <c r="BL204" s="167">
        <f>'10'!T204</f>
        <v>0</v>
      </c>
      <c r="BM204" s="167">
        <f>'11'!T204</f>
        <v>0</v>
      </c>
      <c r="BN204" s="167">
        <f>'12'!T204</f>
        <v>0</v>
      </c>
      <c r="BO204" s="125">
        <f t="shared" si="31"/>
        <v>0</v>
      </c>
      <c r="BP204" s="126">
        <f t="shared" si="32"/>
        <v>0</v>
      </c>
    </row>
    <row r="205" spans="2:68" ht="14.4" x14ac:dyDescent="0.3">
      <c r="B205" s="166" t="str">
        <v>25-SPLIQ-07004200</v>
      </c>
      <c r="C205" s="160" t="str">
        <v>RC</v>
      </c>
      <c r="D205" s="160" t="str">
        <v>Liqueur</v>
      </c>
      <c r="E205" s="160" t="str">
        <v>Cointreau</v>
      </c>
      <c r="F205" s="160" t="str">
        <v>COT</v>
      </c>
      <c r="G205" s="160" t="str">
        <v>Cointreau 700ml</v>
      </c>
      <c r="H205" s="160" t="str">
        <v>700ml</v>
      </c>
      <c r="I205" s="160">
        <v>12</v>
      </c>
      <c r="J205" s="167">
        <f>'01'!N205</f>
        <v>0</v>
      </c>
      <c r="K205" s="167">
        <f>'02'!N205</f>
        <v>0</v>
      </c>
      <c r="L205" s="167">
        <f>'03'!N205</f>
        <v>0</v>
      </c>
      <c r="M205" s="167">
        <f>'04'!N205</f>
        <v>0</v>
      </c>
      <c r="N205" s="167">
        <f>'05'!N205</f>
        <v>0</v>
      </c>
      <c r="O205" s="167">
        <f>'06'!N205</f>
        <v>0</v>
      </c>
      <c r="P205" s="167">
        <f>'07'!N205</f>
        <v>0</v>
      </c>
      <c r="Q205" s="167">
        <f>'08'!N205</f>
        <v>0</v>
      </c>
      <c r="R205" s="167">
        <f>'09'!N205</f>
        <v>0</v>
      </c>
      <c r="S205" s="167">
        <f>'10'!N205</f>
        <v>0</v>
      </c>
      <c r="T205" s="167">
        <f>'11'!N205</f>
        <v>0</v>
      </c>
      <c r="U205" s="167">
        <f>'12'!N205</f>
        <v>0</v>
      </c>
      <c r="V205" s="168">
        <f t="shared" si="25"/>
        <v>0</v>
      </c>
      <c r="W205" s="169">
        <f t="shared" si="26"/>
        <v>0</v>
      </c>
      <c r="X205" s="2"/>
      <c r="Y205" s="167">
        <f>'01'!R205</f>
        <v>0</v>
      </c>
      <c r="Z205" s="167">
        <f>'02'!R205</f>
        <v>0</v>
      </c>
      <c r="AA205" s="167">
        <f>'03'!R205</f>
        <v>0</v>
      </c>
      <c r="AB205" s="167">
        <f>'04'!R205</f>
        <v>0</v>
      </c>
      <c r="AC205" s="167">
        <f>'05'!R205</f>
        <v>0</v>
      </c>
      <c r="AD205" s="167">
        <f>'06'!R205</f>
        <v>0</v>
      </c>
      <c r="AE205" s="167">
        <f>'07'!R205</f>
        <v>0</v>
      </c>
      <c r="AF205" s="167">
        <f>'08'!R205</f>
        <v>0</v>
      </c>
      <c r="AG205" s="167">
        <f>'09'!R205</f>
        <v>0</v>
      </c>
      <c r="AH205" s="167">
        <f>'10'!R205</f>
        <v>0</v>
      </c>
      <c r="AI205" s="167">
        <f>'11'!R205</f>
        <v>0</v>
      </c>
      <c r="AJ205" s="167">
        <f>'12'!R205</f>
        <v>0</v>
      </c>
      <c r="AK205" s="127">
        <f t="shared" si="27"/>
        <v>0</v>
      </c>
      <c r="AL205" s="126">
        <f t="shared" si="28"/>
        <v>0</v>
      </c>
      <c r="AM205" s="2"/>
      <c r="AN205" s="167">
        <f>'01'!S205</f>
        <v>0</v>
      </c>
      <c r="AO205" s="167">
        <f>'02'!S205</f>
        <v>0</v>
      </c>
      <c r="AP205" s="167">
        <f>'03'!S205</f>
        <v>0</v>
      </c>
      <c r="AQ205" s="167">
        <f>'04'!S205</f>
        <v>0</v>
      </c>
      <c r="AR205" s="167">
        <f>'05'!S205</f>
        <v>0</v>
      </c>
      <c r="AS205" s="167">
        <f>'06'!S205</f>
        <v>0</v>
      </c>
      <c r="AT205" s="167">
        <f>'07'!S205</f>
        <v>0</v>
      </c>
      <c r="AU205" s="167">
        <f>'08'!S205</f>
        <v>0</v>
      </c>
      <c r="AV205" s="167">
        <f>'09'!S205</f>
        <v>0</v>
      </c>
      <c r="AW205" s="167">
        <f>'10'!S205</f>
        <v>0</v>
      </c>
      <c r="AX205" s="167">
        <f>'11'!S205</f>
        <v>0</v>
      </c>
      <c r="AY205" s="167">
        <f>'12'!S205</f>
        <v>0</v>
      </c>
      <c r="AZ205" s="127">
        <f t="shared" si="29"/>
        <v>0</v>
      </c>
      <c r="BA205" s="126">
        <f t="shared" si="30"/>
        <v>0</v>
      </c>
      <c r="BB205" s="2"/>
      <c r="BC205" s="167">
        <f>'01'!T205</f>
        <v>0</v>
      </c>
      <c r="BD205" s="167">
        <f>'02'!T205</f>
        <v>0</v>
      </c>
      <c r="BE205" s="167">
        <f>'03'!T205</f>
        <v>0</v>
      </c>
      <c r="BF205" s="167">
        <f>'04'!T205</f>
        <v>0</v>
      </c>
      <c r="BG205" s="167">
        <f>'05'!T205</f>
        <v>0</v>
      </c>
      <c r="BH205" s="167">
        <f>'06'!T205</f>
        <v>0</v>
      </c>
      <c r="BI205" s="167">
        <f>'07'!T205</f>
        <v>0</v>
      </c>
      <c r="BJ205" s="167">
        <f>'08'!T205</f>
        <v>0</v>
      </c>
      <c r="BK205" s="167">
        <f>'09'!T205</f>
        <v>0</v>
      </c>
      <c r="BL205" s="167">
        <f>'10'!T205</f>
        <v>0</v>
      </c>
      <c r="BM205" s="167">
        <f>'11'!T205</f>
        <v>0</v>
      </c>
      <c r="BN205" s="167">
        <f>'12'!T205</f>
        <v>0</v>
      </c>
      <c r="BO205" s="125">
        <f t="shared" si="31"/>
        <v>0</v>
      </c>
      <c r="BP205" s="126">
        <f t="shared" si="32"/>
        <v>0</v>
      </c>
    </row>
    <row r="206" spans="2:68" ht="14.4" x14ac:dyDescent="0.3">
      <c r="B206" s="166" t="str">
        <v>02-SPLIQ-05001661</v>
      </c>
      <c r="C206" s="160" t="str">
        <v>Lucas Bols</v>
      </c>
      <c r="D206" s="160" t="str">
        <v>Liqueur</v>
      </c>
      <c r="E206" s="160" t="str">
        <v>Galliano Espresso</v>
      </c>
      <c r="F206" s="160" t="str">
        <v>GAL</v>
      </c>
      <c r="G206" s="160" t="str">
        <v>Galliano Espresso Liqueur 500ml</v>
      </c>
      <c r="H206" s="160" t="str">
        <v>500ml</v>
      </c>
      <c r="I206" s="160">
        <v>6</v>
      </c>
      <c r="J206" s="167">
        <f>'01'!N206</f>
        <v>0</v>
      </c>
      <c r="K206" s="167">
        <f>'02'!N206</f>
        <v>0</v>
      </c>
      <c r="L206" s="167">
        <f>'03'!N206</f>
        <v>0</v>
      </c>
      <c r="M206" s="167">
        <f>'04'!N206</f>
        <v>0</v>
      </c>
      <c r="N206" s="167">
        <f>'05'!N206</f>
        <v>0</v>
      </c>
      <c r="O206" s="167">
        <f>'06'!N206</f>
        <v>0</v>
      </c>
      <c r="P206" s="167">
        <f>'07'!N206</f>
        <v>0</v>
      </c>
      <c r="Q206" s="167">
        <f>'08'!N206</f>
        <v>0</v>
      </c>
      <c r="R206" s="167">
        <f>'09'!N206</f>
        <v>0</v>
      </c>
      <c r="S206" s="167">
        <f>'10'!N206</f>
        <v>0</v>
      </c>
      <c r="T206" s="167">
        <f>'11'!N206</f>
        <v>0</v>
      </c>
      <c r="U206" s="167">
        <f>'12'!N206</f>
        <v>0</v>
      </c>
      <c r="V206" s="168">
        <f t="shared" ref="V206:V269" si="33">SUM(J206:U206)</f>
        <v>0</v>
      </c>
      <c r="W206" s="169">
        <f t="shared" ref="W206:W269" si="34">SUMIFS($J206:$U206,$J$2:$U$2,"TRUE")</f>
        <v>0</v>
      </c>
      <c r="X206" s="2"/>
      <c r="Y206" s="167">
        <f>'01'!R206</f>
        <v>0</v>
      </c>
      <c r="Z206" s="167">
        <f>'02'!R206</f>
        <v>0</v>
      </c>
      <c r="AA206" s="167">
        <f>'03'!R206</f>
        <v>0</v>
      </c>
      <c r="AB206" s="167">
        <f>'04'!R206</f>
        <v>0</v>
      </c>
      <c r="AC206" s="167">
        <f>'05'!R206</f>
        <v>0</v>
      </c>
      <c r="AD206" s="167">
        <f>'06'!R206</f>
        <v>0</v>
      </c>
      <c r="AE206" s="167">
        <f>'07'!R206</f>
        <v>0</v>
      </c>
      <c r="AF206" s="167">
        <f>'08'!R206</f>
        <v>0</v>
      </c>
      <c r="AG206" s="167">
        <f>'09'!R206</f>
        <v>0</v>
      </c>
      <c r="AH206" s="167">
        <f>'10'!R206</f>
        <v>0</v>
      </c>
      <c r="AI206" s="167">
        <f>'11'!R206</f>
        <v>0</v>
      </c>
      <c r="AJ206" s="167">
        <f>'12'!R206</f>
        <v>0</v>
      </c>
      <c r="AK206" s="127">
        <f t="shared" ref="AK206:AK269" si="35">SUM(Y206:AJ206)</f>
        <v>0</v>
      </c>
      <c r="AL206" s="126">
        <f t="shared" ref="AL206:AL269" si="36">SUMIFS($Y206:$AJ206,$Y$2:$AJ$2,"TRUE")</f>
        <v>0</v>
      </c>
      <c r="AM206" s="2"/>
      <c r="AN206" s="167">
        <f>'01'!S206</f>
        <v>0</v>
      </c>
      <c r="AO206" s="167">
        <f>'02'!S206</f>
        <v>0</v>
      </c>
      <c r="AP206" s="167">
        <f>'03'!S206</f>
        <v>0</v>
      </c>
      <c r="AQ206" s="167">
        <f>'04'!S206</f>
        <v>0</v>
      </c>
      <c r="AR206" s="167">
        <f>'05'!S206</f>
        <v>0</v>
      </c>
      <c r="AS206" s="167">
        <f>'06'!S206</f>
        <v>0</v>
      </c>
      <c r="AT206" s="167">
        <f>'07'!S206</f>
        <v>0</v>
      </c>
      <c r="AU206" s="167">
        <f>'08'!S206</f>
        <v>0</v>
      </c>
      <c r="AV206" s="167">
        <f>'09'!S206</f>
        <v>0</v>
      </c>
      <c r="AW206" s="167">
        <f>'10'!S206</f>
        <v>0</v>
      </c>
      <c r="AX206" s="167">
        <f>'11'!S206</f>
        <v>0</v>
      </c>
      <c r="AY206" s="167">
        <f>'12'!S206</f>
        <v>0</v>
      </c>
      <c r="AZ206" s="127">
        <f t="shared" ref="AZ206:AZ269" si="37">SUM(AN206:AY206)</f>
        <v>0</v>
      </c>
      <c r="BA206" s="126">
        <f t="shared" ref="BA206:BA269" si="38">SUMIFS($AN206:$AY206,$AN$2:$AY$2,"TRUE")</f>
        <v>0</v>
      </c>
      <c r="BB206" s="2"/>
      <c r="BC206" s="167">
        <f>'01'!T206</f>
        <v>0</v>
      </c>
      <c r="BD206" s="167">
        <f>'02'!T206</f>
        <v>0</v>
      </c>
      <c r="BE206" s="167">
        <f>'03'!T206</f>
        <v>0</v>
      </c>
      <c r="BF206" s="167">
        <f>'04'!T206</f>
        <v>0</v>
      </c>
      <c r="BG206" s="167">
        <f>'05'!T206</f>
        <v>0</v>
      </c>
      <c r="BH206" s="167">
        <f>'06'!T206</f>
        <v>0</v>
      </c>
      <c r="BI206" s="167">
        <f>'07'!T206</f>
        <v>0</v>
      </c>
      <c r="BJ206" s="167">
        <f>'08'!T206</f>
        <v>0</v>
      </c>
      <c r="BK206" s="167">
        <f>'09'!T206</f>
        <v>0</v>
      </c>
      <c r="BL206" s="167">
        <f>'10'!T206</f>
        <v>0</v>
      </c>
      <c r="BM206" s="167">
        <f>'11'!T206</f>
        <v>0</v>
      </c>
      <c r="BN206" s="167">
        <f>'12'!T206</f>
        <v>0</v>
      </c>
      <c r="BO206" s="125">
        <f t="shared" ref="BO206:BO269" si="39">SUM(BC206:BN206)</f>
        <v>0</v>
      </c>
      <c r="BP206" s="126">
        <f t="shared" ref="BP206:BP269" si="40">SUMIFS($BC206:$BN206,$BC$2:$BN$2,"TRUE")</f>
        <v>0</v>
      </c>
    </row>
    <row r="207" spans="2:68" ht="14.4" x14ac:dyDescent="0.3">
      <c r="B207" s="166" t="str">
        <v>02-SPLIQ-05009501</v>
      </c>
      <c r="C207" s="160" t="str">
        <v>Lucas Bols</v>
      </c>
      <c r="D207" s="160" t="str">
        <v>Liqueur</v>
      </c>
      <c r="E207" s="160" t="str">
        <v>Galliano Vanilla</v>
      </c>
      <c r="F207" s="160" t="str">
        <v>GAL</v>
      </c>
      <c r="G207" s="160" t="str">
        <v>Galliano Vanilla Liqueur 500ml</v>
      </c>
      <c r="H207" s="160" t="str">
        <v>500ml</v>
      </c>
      <c r="I207" s="160">
        <v>6</v>
      </c>
      <c r="J207" s="167">
        <f>'01'!N207</f>
        <v>0</v>
      </c>
      <c r="K207" s="167">
        <f>'02'!N207</f>
        <v>0</v>
      </c>
      <c r="L207" s="167">
        <f>'03'!N207</f>
        <v>0</v>
      </c>
      <c r="M207" s="167">
        <f>'04'!N207</f>
        <v>0</v>
      </c>
      <c r="N207" s="167">
        <f>'05'!N207</f>
        <v>0</v>
      </c>
      <c r="O207" s="167">
        <f>'06'!N207</f>
        <v>0</v>
      </c>
      <c r="P207" s="167">
        <f>'07'!N207</f>
        <v>0</v>
      </c>
      <c r="Q207" s="167">
        <f>'08'!N207</f>
        <v>0</v>
      </c>
      <c r="R207" s="167">
        <f>'09'!N207</f>
        <v>0</v>
      </c>
      <c r="S207" s="167">
        <f>'10'!N207</f>
        <v>0</v>
      </c>
      <c r="T207" s="167">
        <f>'11'!N207</f>
        <v>0</v>
      </c>
      <c r="U207" s="167">
        <f>'12'!N207</f>
        <v>0</v>
      </c>
      <c r="V207" s="168">
        <f t="shared" si="33"/>
        <v>0</v>
      </c>
      <c r="W207" s="169">
        <f t="shared" si="34"/>
        <v>0</v>
      </c>
      <c r="X207" s="2"/>
      <c r="Y207" s="167">
        <f>'01'!R207</f>
        <v>0</v>
      </c>
      <c r="Z207" s="167">
        <f>'02'!R207</f>
        <v>0</v>
      </c>
      <c r="AA207" s="167">
        <f>'03'!R207</f>
        <v>0</v>
      </c>
      <c r="AB207" s="167">
        <f>'04'!R207</f>
        <v>0</v>
      </c>
      <c r="AC207" s="167">
        <f>'05'!R207</f>
        <v>0</v>
      </c>
      <c r="AD207" s="167">
        <f>'06'!R207</f>
        <v>0</v>
      </c>
      <c r="AE207" s="167">
        <f>'07'!R207</f>
        <v>0</v>
      </c>
      <c r="AF207" s="167">
        <f>'08'!R207</f>
        <v>0</v>
      </c>
      <c r="AG207" s="167">
        <f>'09'!R207</f>
        <v>0</v>
      </c>
      <c r="AH207" s="167">
        <f>'10'!R207</f>
        <v>0</v>
      </c>
      <c r="AI207" s="167">
        <f>'11'!R207</f>
        <v>0</v>
      </c>
      <c r="AJ207" s="167">
        <f>'12'!R207</f>
        <v>0</v>
      </c>
      <c r="AK207" s="127">
        <f t="shared" si="35"/>
        <v>0</v>
      </c>
      <c r="AL207" s="126">
        <f t="shared" si="36"/>
        <v>0</v>
      </c>
      <c r="AM207" s="2"/>
      <c r="AN207" s="167">
        <f>'01'!S207</f>
        <v>0</v>
      </c>
      <c r="AO207" s="167">
        <f>'02'!S207</f>
        <v>0</v>
      </c>
      <c r="AP207" s="167">
        <f>'03'!S207</f>
        <v>0</v>
      </c>
      <c r="AQ207" s="167">
        <f>'04'!S207</f>
        <v>0</v>
      </c>
      <c r="AR207" s="167">
        <f>'05'!S207</f>
        <v>0</v>
      </c>
      <c r="AS207" s="167">
        <f>'06'!S207</f>
        <v>0</v>
      </c>
      <c r="AT207" s="167">
        <f>'07'!S207</f>
        <v>0</v>
      </c>
      <c r="AU207" s="167">
        <f>'08'!S207</f>
        <v>0</v>
      </c>
      <c r="AV207" s="167">
        <f>'09'!S207</f>
        <v>0</v>
      </c>
      <c r="AW207" s="167">
        <f>'10'!S207</f>
        <v>0</v>
      </c>
      <c r="AX207" s="167">
        <f>'11'!S207</f>
        <v>0</v>
      </c>
      <c r="AY207" s="167">
        <f>'12'!S207</f>
        <v>0</v>
      </c>
      <c r="AZ207" s="127">
        <f t="shared" si="37"/>
        <v>0</v>
      </c>
      <c r="BA207" s="126">
        <f t="shared" si="38"/>
        <v>0</v>
      </c>
      <c r="BB207" s="2"/>
      <c r="BC207" s="167">
        <f>'01'!T207</f>
        <v>0</v>
      </c>
      <c r="BD207" s="167">
        <f>'02'!T207</f>
        <v>0</v>
      </c>
      <c r="BE207" s="167">
        <f>'03'!T207</f>
        <v>0</v>
      </c>
      <c r="BF207" s="167">
        <f>'04'!T207</f>
        <v>0</v>
      </c>
      <c r="BG207" s="167">
        <f>'05'!T207</f>
        <v>0</v>
      </c>
      <c r="BH207" s="167">
        <f>'06'!T207</f>
        <v>0</v>
      </c>
      <c r="BI207" s="167">
        <f>'07'!T207</f>
        <v>0</v>
      </c>
      <c r="BJ207" s="167">
        <f>'08'!T207</f>
        <v>0</v>
      </c>
      <c r="BK207" s="167">
        <f>'09'!T207</f>
        <v>0</v>
      </c>
      <c r="BL207" s="167">
        <f>'10'!T207</f>
        <v>0</v>
      </c>
      <c r="BM207" s="167">
        <f>'11'!T207</f>
        <v>0</v>
      </c>
      <c r="BN207" s="167">
        <f>'12'!T207</f>
        <v>0</v>
      </c>
      <c r="BO207" s="125">
        <f t="shared" si="39"/>
        <v>0</v>
      </c>
      <c r="BP207" s="126">
        <f t="shared" si="40"/>
        <v>0</v>
      </c>
    </row>
    <row r="208" spans="2:68" ht="14.4" x14ac:dyDescent="0.3">
      <c r="B208" s="166" t="str">
        <v>02-SPLIQ-07009594</v>
      </c>
      <c r="C208" s="160" t="str">
        <v>Lucas Bols</v>
      </c>
      <c r="D208" s="160" t="str">
        <v>Liqueur</v>
      </c>
      <c r="E208" s="160" t="str">
        <v>Galliano Vanilla</v>
      </c>
      <c r="F208" s="160" t="str">
        <v>GAL</v>
      </c>
      <c r="G208" s="160" t="str">
        <v>Galliano Vanilla Liqueur 700ml</v>
      </c>
      <c r="H208" s="160" t="str">
        <v>700ml</v>
      </c>
      <c r="I208" s="160">
        <v>6</v>
      </c>
      <c r="J208" s="167">
        <f>'01'!N208</f>
        <v>0</v>
      </c>
      <c r="K208" s="167">
        <f>'02'!N208</f>
        <v>0</v>
      </c>
      <c r="L208" s="167">
        <f>'03'!N208</f>
        <v>0</v>
      </c>
      <c r="M208" s="167">
        <f>'04'!N208</f>
        <v>0</v>
      </c>
      <c r="N208" s="167">
        <f>'05'!N208</f>
        <v>0</v>
      </c>
      <c r="O208" s="167">
        <f>'06'!N208</f>
        <v>0</v>
      </c>
      <c r="P208" s="167">
        <f>'07'!N208</f>
        <v>0</v>
      </c>
      <c r="Q208" s="167">
        <f>'08'!N208</f>
        <v>0</v>
      </c>
      <c r="R208" s="167">
        <f>'09'!N208</f>
        <v>0</v>
      </c>
      <c r="S208" s="167">
        <f>'10'!N208</f>
        <v>0</v>
      </c>
      <c r="T208" s="167">
        <f>'11'!N208</f>
        <v>0</v>
      </c>
      <c r="U208" s="167">
        <f>'12'!N208</f>
        <v>0</v>
      </c>
      <c r="V208" s="168">
        <f t="shared" si="33"/>
        <v>0</v>
      </c>
      <c r="W208" s="169">
        <f t="shared" si="34"/>
        <v>0</v>
      </c>
      <c r="X208" s="2"/>
      <c r="Y208" s="167">
        <f>'01'!R208</f>
        <v>0</v>
      </c>
      <c r="Z208" s="167">
        <f>'02'!R208</f>
        <v>0</v>
      </c>
      <c r="AA208" s="167">
        <f>'03'!R208</f>
        <v>0</v>
      </c>
      <c r="AB208" s="167">
        <f>'04'!R208</f>
        <v>0</v>
      </c>
      <c r="AC208" s="167">
        <f>'05'!R208</f>
        <v>0</v>
      </c>
      <c r="AD208" s="167">
        <f>'06'!R208</f>
        <v>0</v>
      </c>
      <c r="AE208" s="167">
        <f>'07'!R208</f>
        <v>0</v>
      </c>
      <c r="AF208" s="167">
        <f>'08'!R208</f>
        <v>0</v>
      </c>
      <c r="AG208" s="167">
        <f>'09'!R208</f>
        <v>0</v>
      </c>
      <c r="AH208" s="167">
        <f>'10'!R208</f>
        <v>0</v>
      </c>
      <c r="AI208" s="167">
        <f>'11'!R208</f>
        <v>0</v>
      </c>
      <c r="AJ208" s="167">
        <f>'12'!R208</f>
        <v>0</v>
      </c>
      <c r="AK208" s="127">
        <f t="shared" si="35"/>
        <v>0</v>
      </c>
      <c r="AL208" s="126">
        <f t="shared" si="36"/>
        <v>0</v>
      </c>
      <c r="AM208" s="2"/>
      <c r="AN208" s="167">
        <f>'01'!S208</f>
        <v>0</v>
      </c>
      <c r="AO208" s="167">
        <f>'02'!S208</f>
        <v>0</v>
      </c>
      <c r="AP208" s="167">
        <f>'03'!S208</f>
        <v>0</v>
      </c>
      <c r="AQ208" s="167">
        <f>'04'!S208</f>
        <v>0</v>
      </c>
      <c r="AR208" s="167">
        <f>'05'!S208</f>
        <v>0</v>
      </c>
      <c r="AS208" s="167">
        <f>'06'!S208</f>
        <v>0</v>
      </c>
      <c r="AT208" s="167">
        <f>'07'!S208</f>
        <v>0</v>
      </c>
      <c r="AU208" s="167">
        <f>'08'!S208</f>
        <v>0</v>
      </c>
      <c r="AV208" s="167">
        <f>'09'!S208</f>
        <v>0</v>
      </c>
      <c r="AW208" s="167">
        <f>'10'!S208</f>
        <v>0</v>
      </c>
      <c r="AX208" s="167">
        <f>'11'!S208</f>
        <v>0</v>
      </c>
      <c r="AY208" s="167">
        <f>'12'!S208</f>
        <v>0</v>
      </c>
      <c r="AZ208" s="127">
        <f t="shared" si="37"/>
        <v>0</v>
      </c>
      <c r="BA208" s="126">
        <f t="shared" si="38"/>
        <v>0</v>
      </c>
      <c r="BB208" s="2"/>
      <c r="BC208" s="167">
        <f>'01'!T208</f>
        <v>0</v>
      </c>
      <c r="BD208" s="167">
        <f>'02'!T208</f>
        <v>0</v>
      </c>
      <c r="BE208" s="167">
        <f>'03'!T208</f>
        <v>0</v>
      </c>
      <c r="BF208" s="167">
        <f>'04'!T208</f>
        <v>0</v>
      </c>
      <c r="BG208" s="167">
        <f>'05'!T208</f>
        <v>0</v>
      </c>
      <c r="BH208" s="167">
        <f>'06'!T208</f>
        <v>0</v>
      </c>
      <c r="BI208" s="167">
        <f>'07'!T208</f>
        <v>0</v>
      </c>
      <c r="BJ208" s="167">
        <f>'08'!T208</f>
        <v>0</v>
      </c>
      <c r="BK208" s="167">
        <f>'09'!T208</f>
        <v>0</v>
      </c>
      <c r="BL208" s="167">
        <f>'10'!T208</f>
        <v>0</v>
      </c>
      <c r="BM208" s="167">
        <f>'11'!T208</f>
        <v>0</v>
      </c>
      <c r="BN208" s="167">
        <f>'12'!T208</f>
        <v>0</v>
      </c>
      <c r="BO208" s="125">
        <f t="shared" si="39"/>
        <v>0</v>
      </c>
      <c r="BP208" s="126">
        <f t="shared" si="40"/>
        <v>0</v>
      </c>
    </row>
    <row r="209" spans="2:68" ht="14.4" x14ac:dyDescent="0.3">
      <c r="B209" s="166" t="str">
        <v>09-SPLIQ-07009136</v>
      </c>
      <c r="C209" s="160" t="str">
        <v>Lucas Bols</v>
      </c>
      <c r="D209" s="160" t="str">
        <v>Liqueur</v>
      </c>
      <c r="E209" s="160" t="str">
        <v>Vaccari Sambuca</v>
      </c>
      <c r="F209" s="160" t="str">
        <v>VAC</v>
      </c>
      <c r="G209" s="160" t="str">
        <v>Vaccari Sambuca</v>
      </c>
      <c r="H209" s="160" t="str">
        <v>700ml</v>
      </c>
      <c r="I209" s="160">
        <v>6</v>
      </c>
      <c r="J209" s="167">
        <f>'01'!N209</f>
        <v>0</v>
      </c>
      <c r="K209" s="167">
        <f>'02'!N209</f>
        <v>0</v>
      </c>
      <c r="L209" s="167">
        <f>'03'!N209</f>
        <v>0</v>
      </c>
      <c r="M209" s="167">
        <f>'04'!N209</f>
        <v>0</v>
      </c>
      <c r="N209" s="167">
        <f>'05'!N209</f>
        <v>0</v>
      </c>
      <c r="O209" s="167">
        <f>'06'!N209</f>
        <v>0</v>
      </c>
      <c r="P209" s="167">
        <f>'07'!N209</f>
        <v>0</v>
      </c>
      <c r="Q209" s="167">
        <f>'08'!N209</f>
        <v>0</v>
      </c>
      <c r="R209" s="167">
        <f>'09'!N209</f>
        <v>0</v>
      </c>
      <c r="S209" s="167">
        <f>'10'!N209</f>
        <v>0</v>
      </c>
      <c r="T209" s="167">
        <f>'11'!N209</f>
        <v>0</v>
      </c>
      <c r="U209" s="167">
        <f>'12'!N209</f>
        <v>0</v>
      </c>
      <c r="V209" s="168">
        <f t="shared" si="33"/>
        <v>0</v>
      </c>
      <c r="W209" s="169">
        <f t="shared" si="34"/>
        <v>0</v>
      </c>
      <c r="X209" s="2"/>
      <c r="Y209" s="167">
        <f>'01'!R209</f>
        <v>0</v>
      </c>
      <c r="Z209" s="167">
        <f>'02'!R209</f>
        <v>0</v>
      </c>
      <c r="AA209" s="167">
        <f>'03'!R209</f>
        <v>0</v>
      </c>
      <c r="AB209" s="167">
        <f>'04'!R209</f>
        <v>0</v>
      </c>
      <c r="AC209" s="167">
        <f>'05'!R209</f>
        <v>0</v>
      </c>
      <c r="AD209" s="167">
        <f>'06'!R209</f>
        <v>0</v>
      </c>
      <c r="AE209" s="167">
        <f>'07'!R209</f>
        <v>0</v>
      </c>
      <c r="AF209" s="167">
        <f>'08'!R209</f>
        <v>0</v>
      </c>
      <c r="AG209" s="167">
        <f>'09'!R209</f>
        <v>0</v>
      </c>
      <c r="AH209" s="167">
        <f>'10'!R209</f>
        <v>0</v>
      </c>
      <c r="AI209" s="167">
        <f>'11'!R209</f>
        <v>0</v>
      </c>
      <c r="AJ209" s="167">
        <f>'12'!R209</f>
        <v>0</v>
      </c>
      <c r="AK209" s="127">
        <f t="shared" si="35"/>
        <v>0</v>
      </c>
      <c r="AL209" s="126">
        <f t="shared" si="36"/>
        <v>0</v>
      </c>
      <c r="AM209" s="2"/>
      <c r="AN209" s="167">
        <f>'01'!S209</f>
        <v>0</v>
      </c>
      <c r="AO209" s="167">
        <f>'02'!S209</f>
        <v>0</v>
      </c>
      <c r="AP209" s="167">
        <f>'03'!S209</f>
        <v>0</v>
      </c>
      <c r="AQ209" s="167">
        <f>'04'!S209</f>
        <v>0</v>
      </c>
      <c r="AR209" s="167">
        <f>'05'!S209</f>
        <v>0</v>
      </c>
      <c r="AS209" s="167">
        <f>'06'!S209</f>
        <v>0</v>
      </c>
      <c r="AT209" s="167">
        <f>'07'!S209</f>
        <v>0</v>
      </c>
      <c r="AU209" s="167">
        <f>'08'!S209</f>
        <v>0</v>
      </c>
      <c r="AV209" s="167">
        <f>'09'!S209</f>
        <v>0</v>
      </c>
      <c r="AW209" s="167">
        <f>'10'!S209</f>
        <v>0</v>
      </c>
      <c r="AX209" s="167">
        <f>'11'!S209</f>
        <v>0</v>
      </c>
      <c r="AY209" s="167">
        <f>'12'!S209</f>
        <v>0</v>
      </c>
      <c r="AZ209" s="127">
        <f t="shared" si="37"/>
        <v>0</v>
      </c>
      <c r="BA209" s="126">
        <f t="shared" si="38"/>
        <v>0</v>
      </c>
      <c r="BB209" s="2"/>
      <c r="BC209" s="167">
        <f>'01'!T209</f>
        <v>0</v>
      </c>
      <c r="BD209" s="167">
        <f>'02'!T209</f>
        <v>0</v>
      </c>
      <c r="BE209" s="167">
        <f>'03'!T209</f>
        <v>0</v>
      </c>
      <c r="BF209" s="167">
        <f>'04'!T209</f>
        <v>0</v>
      </c>
      <c r="BG209" s="167">
        <f>'05'!T209</f>
        <v>0</v>
      </c>
      <c r="BH209" s="167">
        <f>'06'!T209</f>
        <v>0</v>
      </c>
      <c r="BI209" s="167">
        <f>'07'!T209</f>
        <v>0</v>
      </c>
      <c r="BJ209" s="167">
        <f>'08'!T209</f>
        <v>0</v>
      </c>
      <c r="BK209" s="167">
        <f>'09'!T209</f>
        <v>0</v>
      </c>
      <c r="BL209" s="167">
        <f>'10'!T209</f>
        <v>0</v>
      </c>
      <c r="BM209" s="167">
        <f>'11'!T209</f>
        <v>0</v>
      </c>
      <c r="BN209" s="167">
        <f>'12'!T209</f>
        <v>0</v>
      </c>
      <c r="BO209" s="125">
        <f t="shared" si="39"/>
        <v>0</v>
      </c>
      <c r="BP209" s="126">
        <f t="shared" si="40"/>
        <v>0</v>
      </c>
    </row>
    <row r="210" spans="2:68" ht="14.4" x14ac:dyDescent="0.3">
      <c r="B210" s="166" t="str">
        <v>44-SPLIQ-07000397</v>
      </c>
      <c r="C210" s="160" t="str">
        <v>Campari</v>
      </c>
      <c r="D210" s="160" t="str">
        <v>Liqueur</v>
      </c>
      <c r="E210" s="160" t="str">
        <v>Frangelico</v>
      </c>
      <c r="F210" s="160" t="str">
        <v>FRG</v>
      </c>
      <c r="G210" s="160" t="str">
        <v>Frangelico</v>
      </c>
      <c r="H210" s="160" t="str">
        <v>700ml</v>
      </c>
      <c r="I210" s="160">
        <v>12</v>
      </c>
      <c r="J210" s="167">
        <f>'01'!N210</f>
        <v>0</v>
      </c>
      <c r="K210" s="167">
        <f>'02'!N210</f>
        <v>0</v>
      </c>
      <c r="L210" s="167">
        <f>'03'!N210</f>
        <v>0</v>
      </c>
      <c r="M210" s="167">
        <f>'04'!N210</f>
        <v>0</v>
      </c>
      <c r="N210" s="167">
        <f>'05'!N210</f>
        <v>0</v>
      </c>
      <c r="O210" s="167">
        <f>'06'!N210</f>
        <v>0</v>
      </c>
      <c r="P210" s="167">
        <f>'07'!N210</f>
        <v>0</v>
      </c>
      <c r="Q210" s="167">
        <f>'08'!N210</f>
        <v>0</v>
      </c>
      <c r="R210" s="167">
        <f>'09'!N210</f>
        <v>0</v>
      </c>
      <c r="S210" s="167">
        <f>'10'!N210</f>
        <v>0</v>
      </c>
      <c r="T210" s="167">
        <f>'11'!N210</f>
        <v>0</v>
      </c>
      <c r="U210" s="167">
        <f>'12'!N210</f>
        <v>0</v>
      </c>
      <c r="V210" s="168">
        <f t="shared" si="33"/>
        <v>0</v>
      </c>
      <c r="W210" s="169">
        <f t="shared" si="34"/>
        <v>0</v>
      </c>
      <c r="X210" s="2"/>
      <c r="Y210" s="167">
        <f>'01'!R210</f>
        <v>0</v>
      </c>
      <c r="Z210" s="167">
        <f>'02'!R210</f>
        <v>0</v>
      </c>
      <c r="AA210" s="167">
        <f>'03'!R210</f>
        <v>0</v>
      </c>
      <c r="AB210" s="167">
        <f>'04'!R210</f>
        <v>0</v>
      </c>
      <c r="AC210" s="167">
        <f>'05'!R210</f>
        <v>0</v>
      </c>
      <c r="AD210" s="167">
        <f>'06'!R210</f>
        <v>0</v>
      </c>
      <c r="AE210" s="167">
        <f>'07'!R210</f>
        <v>0</v>
      </c>
      <c r="AF210" s="167">
        <f>'08'!R210</f>
        <v>0</v>
      </c>
      <c r="AG210" s="167">
        <f>'09'!R210</f>
        <v>0</v>
      </c>
      <c r="AH210" s="167">
        <f>'10'!R210</f>
        <v>0</v>
      </c>
      <c r="AI210" s="167">
        <f>'11'!R210</f>
        <v>0</v>
      </c>
      <c r="AJ210" s="167">
        <f>'12'!R210</f>
        <v>0</v>
      </c>
      <c r="AK210" s="127">
        <f t="shared" si="35"/>
        <v>0</v>
      </c>
      <c r="AL210" s="126">
        <f t="shared" si="36"/>
        <v>0</v>
      </c>
      <c r="AM210" s="2"/>
      <c r="AN210" s="167">
        <f>'01'!S210</f>
        <v>0</v>
      </c>
      <c r="AO210" s="167">
        <f>'02'!S210</f>
        <v>0</v>
      </c>
      <c r="AP210" s="167">
        <f>'03'!S210</f>
        <v>0</v>
      </c>
      <c r="AQ210" s="167">
        <f>'04'!S210</f>
        <v>0</v>
      </c>
      <c r="AR210" s="167">
        <f>'05'!S210</f>
        <v>0</v>
      </c>
      <c r="AS210" s="167">
        <f>'06'!S210</f>
        <v>0</v>
      </c>
      <c r="AT210" s="167">
        <f>'07'!S210</f>
        <v>0</v>
      </c>
      <c r="AU210" s="167">
        <f>'08'!S210</f>
        <v>0</v>
      </c>
      <c r="AV210" s="167">
        <f>'09'!S210</f>
        <v>0</v>
      </c>
      <c r="AW210" s="167">
        <f>'10'!S210</f>
        <v>0</v>
      </c>
      <c r="AX210" s="167">
        <f>'11'!S210</f>
        <v>0</v>
      </c>
      <c r="AY210" s="167">
        <f>'12'!S210</f>
        <v>0</v>
      </c>
      <c r="AZ210" s="127">
        <f t="shared" si="37"/>
        <v>0</v>
      </c>
      <c r="BA210" s="126">
        <f t="shared" si="38"/>
        <v>0</v>
      </c>
      <c r="BB210" s="2"/>
      <c r="BC210" s="167">
        <f>'01'!T210</f>
        <v>0</v>
      </c>
      <c r="BD210" s="167">
        <f>'02'!T210</f>
        <v>0</v>
      </c>
      <c r="BE210" s="167">
        <f>'03'!T210</f>
        <v>0</v>
      </c>
      <c r="BF210" s="167">
        <f>'04'!T210</f>
        <v>0</v>
      </c>
      <c r="BG210" s="167">
        <f>'05'!T210</f>
        <v>0</v>
      </c>
      <c r="BH210" s="167">
        <f>'06'!T210</f>
        <v>0</v>
      </c>
      <c r="BI210" s="167">
        <f>'07'!T210</f>
        <v>0</v>
      </c>
      <c r="BJ210" s="167">
        <f>'08'!T210</f>
        <v>0</v>
      </c>
      <c r="BK210" s="167">
        <f>'09'!T210</f>
        <v>0</v>
      </c>
      <c r="BL210" s="167">
        <f>'10'!T210</f>
        <v>0</v>
      </c>
      <c r="BM210" s="167">
        <f>'11'!T210</f>
        <v>0</v>
      </c>
      <c r="BN210" s="167">
        <f>'12'!T210</f>
        <v>0</v>
      </c>
      <c r="BO210" s="125">
        <f t="shared" si="39"/>
        <v>0</v>
      </c>
      <c r="BP210" s="126">
        <f t="shared" si="40"/>
        <v>0</v>
      </c>
    </row>
    <row r="211" spans="2:68" ht="14.4" x14ac:dyDescent="0.3">
      <c r="B211" s="166" t="str">
        <v>09-SPLIQ-07001757</v>
      </c>
      <c r="C211" s="160" t="str">
        <v>Lucas Bols</v>
      </c>
      <c r="D211" s="160" t="str">
        <v>Liqueur</v>
      </c>
      <c r="E211" s="160" t="str">
        <v>Passoa</v>
      </c>
      <c r="F211" s="160" t="str">
        <v>PSO</v>
      </c>
      <c r="G211" s="160" t="str">
        <v>Passoa Liqueur</v>
      </c>
      <c r="H211" s="160" t="str">
        <v>700ml</v>
      </c>
      <c r="I211" s="160">
        <v>6</v>
      </c>
      <c r="J211" s="167">
        <f>'01'!N211</f>
        <v>0</v>
      </c>
      <c r="K211" s="167">
        <f>'02'!N211</f>
        <v>0</v>
      </c>
      <c r="L211" s="167">
        <f>'03'!N211</f>
        <v>0</v>
      </c>
      <c r="M211" s="167">
        <f>'04'!N211</f>
        <v>0</v>
      </c>
      <c r="N211" s="167">
        <f>'05'!N211</f>
        <v>0</v>
      </c>
      <c r="O211" s="167">
        <f>'06'!N211</f>
        <v>0</v>
      </c>
      <c r="P211" s="167">
        <f>'07'!N211</f>
        <v>0</v>
      </c>
      <c r="Q211" s="167">
        <f>'08'!N211</f>
        <v>0</v>
      </c>
      <c r="R211" s="167">
        <f>'09'!N211</f>
        <v>0</v>
      </c>
      <c r="S211" s="167">
        <f>'10'!N211</f>
        <v>0</v>
      </c>
      <c r="T211" s="167">
        <f>'11'!N211</f>
        <v>0</v>
      </c>
      <c r="U211" s="167">
        <f>'12'!N211</f>
        <v>0</v>
      </c>
      <c r="V211" s="168">
        <f t="shared" si="33"/>
        <v>0</v>
      </c>
      <c r="W211" s="169">
        <f t="shared" si="34"/>
        <v>0</v>
      </c>
      <c r="X211" s="2"/>
      <c r="Y211" s="167">
        <f>'01'!R211</f>
        <v>0</v>
      </c>
      <c r="Z211" s="167">
        <f>'02'!R211</f>
        <v>0</v>
      </c>
      <c r="AA211" s="167">
        <f>'03'!R211</f>
        <v>0</v>
      </c>
      <c r="AB211" s="167">
        <f>'04'!R211</f>
        <v>0</v>
      </c>
      <c r="AC211" s="167">
        <f>'05'!R211</f>
        <v>0</v>
      </c>
      <c r="AD211" s="167">
        <f>'06'!R211</f>
        <v>0</v>
      </c>
      <c r="AE211" s="167">
        <f>'07'!R211</f>
        <v>0</v>
      </c>
      <c r="AF211" s="167">
        <f>'08'!R211</f>
        <v>0</v>
      </c>
      <c r="AG211" s="167">
        <f>'09'!R211</f>
        <v>0</v>
      </c>
      <c r="AH211" s="167">
        <f>'10'!R211</f>
        <v>0</v>
      </c>
      <c r="AI211" s="167">
        <f>'11'!R211</f>
        <v>0</v>
      </c>
      <c r="AJ211" s="167">
        <f>'12'!R211</f>
        <v>0</v>
      </c>
      <c r="AK211" s="127">
        <f t="shared" si="35"/>
        <v>0</v>
      </c>
      <c r="AL211" s="126">
        <f t="shared" si="36"/>
        <v>0</v>
      </c>
      <c r="AM211" s="2"/>
      <c r="AN211" s="167">
        <f>'01'!S211</f>
        <v>0</v>
      </c>
      <c r="AO211" s="167">
        <f>'02'!S211</f>
        <v>0</v>
      </c>
      <c r="AP211" s="167">
        <f>'03'!S211</f>
        <v>0</v>
      </c>
      <c r="AQ211" s="167">
        <f>'04'!S211</f>
        <v>0</v>
      </c>
      <c r="AR211" s="167">
        <f>'05'!S211</f>
        <v>0</v>
      </c>
      <c r="AS211" s="167">
        <f>'06'!S211</f>
        <v>0</v>
      </c>
      <c r="AT211" s="167">
        <f>'07'!S211</f>
        <v>0</v>
      </c>
      <c r="AU211" s="167">
        <f>'08'!S211</f>
        <v>0</v>
      </c>
      <c r="AV211" s="167">
        <f>'09'!S211</f>
        <v>0</v>
      </c>
      <c r="AW211" s="167">
        <f>'10'!S211</f>
        <v>0</v>
      </c>
      <c r="AX211" s="167">
        <f>'11'!S211</f>
        <v>0</v>
      </c>
      <c r="AY211" s="167">
        <f>'12'!S211</f>
        <v>0</v>
      </c>
      <c r="AZ211" s="127">
        <f t="shared" si="37"/>
        <v>0</v>
      </c>
      <c r="BA211" s="126">
        <f t="shared" si="38"/>
        <v>0</v>
      </c>
      <c r="BB211" s="2"/>
      <c r="BC211" s="167">
        <f>'01'!T211</f>
        <v>0</v>
      </c>
      <c r="BD211" s="167">
        <f>'02'!T211</f>
        <v>0</v>
      </c>
      <c r="BE211" s="167">
        <f>'03'!T211</f>
        <v>0</v>
      </c>
      <c r="BF211" s="167">
        <f>'04'!T211</f>
        <v>0</v>
      </c>
      <c r="BG211" s="167">
        <f>'05'!T211</f>
        <v>0</v>
      </c>
      <c r="BH211" s="167">
        <f>'06'!T211</f>
        <v>0</v>
      </c>
      <c r="BI211" s="167">
        <f>'07'!T211</f>
        <v>0</v>
      </c>
      <c r="BJ211" s="167">
        <f>'08'!T211</f>
        <v>0</v>
      </c>
      <c r="BK211" s="167">
        <f>'09'!T211</f>
        <v>0</v>
      </c>
      <c r="BL211" s="167">
        <f>'10'!T211</f>
        <v>0</v>
      </c>
      <c r="BM211" s="167">
        <f>'11'!T211</f>
        <v>0</v>
      </c>
      <c r="BN211" s="167">
        <f>'12'!T211</f>
        <v>0</v>
      </c>
      <c r="BO211" s="125">
        <f t="shared" si="39"/>
        <v>0</v>
      </c>
      <c r="BP211" s="126">
        <f t="shared" si="40"/>
        <v>0</v>
      </c>
    </row>
    <row r="212" spans="2:68" ht="14.4" x14ac:dyDescent="0.3">
      <c r="B212" s="166" t="str">
        <v>68-SPLIQ-10002002</v>
      </c>
      <c r="C212" s="160" t="str">
        <v>Campari</v>
      </c>
      <c r="D212" s="160" t="str">
        <v>Liqueur</v>
      </c>
      <c r="E212" s="160" t="str">
        <v>X-Rated</v>
      </c>
      <c r="F212" s="160" t="str">
        <v>XRT</v>
      </c>
      <c r="G212" s="160" t="str">
        <v>X-Rated Fusion Liqueur</v>
      </c>
      <c r="H212" s="160" t="str">
        <v>1000ml</v>
      </c>
      <c r="I212" s="160">
        <v>6</v>
      </c>
      <c r="J212" s="167">
        <f>'01'!N212</f>
        <v>0</v>
      </c>
      <c r="K212" s="167">
        <f>'02'!N212</f>
        <v>0</v>
      </c>
      <c r="L212" s="167">
        <f>'03'!N212</f>
        <v>0</v>
      </c>
      <c r="M212" s="167">
        <f>'04'!N212</f>
        <v>0</v>
      </c>
      <c r="N212" s="167">
        <f>'05'!N212</f>
        <v>0</v>
      </c>
      <c r="O212" s="167">
        <f>'06'!N212</f>
        <v>0</v>
      </c>
      <c r="P212" s="167">
        <f>'07'!N212</f>
        <v>0</v>
      </c>
      <c r="Q212" s="167">
        <f>'08'!N212</f>
        <v>0</v>
      </c>
      <c r="R212" s="167">
        <f>'09'!N212</f>
        <v>0</v>
      </c>
      <c r="S212" s="167">
        <f>'10'!N212</f>
        <v>0</v>
      </c>
      <c r="T212" s="167">
        <f>'11'!N212</f>
        <v>0</v>
      </c>
      <c r="U212" s="167">
        <f>'12'!N212</f>
        <v>0</v>
      </c>
      <c r="V212" s="168">
        <f t="shared" si="33"/>
        <v>0</v>
      </c>
      <c r="W212" s="169">
        <f t="shared" si="34"/>
        <v>0</v>
      </c>
      <c r="X212" s="2"/>
      <c r="Y212" s="167">
        <f>'01'!R212</f>
        <v>0</v>
      </c>
      <c r="Z212" s="167">
        <f>'02'!R212</f>
        <v>0</v>
      </c>
      <c r="AA212" s="167">
        <f>'03'!R212</f>
        <v>0</v>
      </c>
      <c r="AB212" s="167">
        <f>'04'!R212</f>
        <v>0</v>
      </c>
      <c r="AC212" s="167">
        <f>'05'!R212</f>
        <v>0</v>
      </c>
      <c r="AD212" s="167">
        <f>'06'!R212</f>
        <v>0</v>
      </c>
      <c r="AE212" s="167">
        <f>'07'!R212</f>
        <v>0</v>
      </c>
      <c r="AF212" s="167">
        <f>'08'!R212</f>
        <v>0</v>
      </c>
      <c r="AG212" s="167">
        <f>'09'!R212</f>
        <v>0</v>
      </c>
      <c r="AH212" s="167">
        <f>'10'!R212</f>
        <v>0</v>
      </c>
      <c r="AI212" s="167">
        <f>'11'!R212</f>
        <v>0</v>
      </c>
      <c r="AJ212" s="167">
        <f>'12'!R212</f>
        <v>0</v>
      </c>
      <c r="AK212" s="127">
        <f t="shared" si="35"/>
        <v>0</v>
      </c>
      <c r="AL212" s="126">
        <f t="shared" si="36"/>
        <v>0</v>
      </c>
      <c r="AM212" s="2"/>
      <c r="AN212" s="167">
        <f>'01'!S212</f>
        <v>0</v>
      </c>
      <c r="AO212" s="167">
        <f>'02'!S212</f>
        <v>0</v>
      </c>
      <c r="AP212" s="167">
        <f>'03'!S212</f>
        <v>0</v>
      </c>
      <c r="AQ212" s="167">
        <f>'04'!S212</f>
        <v>0</v>
      </c>
      <c r="AR212" s="167">
        <f>'05'!S212</f>
        <v>0</v>
      </c>
      <c r="AS212" s="167">
        <f>'06'!S212</f>
        <v>0</v>
      </c>
      <c r="AT212" s="167">
        <f>'07'!S212</f>
        <v>0</v>
      </c>
      <c r="AU212" s="167">
        <f>'08'!S212</f>
        <v>0</v>
      </c>
      <c r="AV212" s="167">
        <f>'09'!S212</f>
        <v>0</v>
      </c>
      <c r="AW212" s="167">
        <f>'10'!S212</f>
        <v>0</v>
      </c>
      <c r="AX212" s="167">
        <f>'11'!S212</f>
        <v>0</v>
      </c>
      <c r="AY212" s="167">
        <f>'12'!S212</f>
        <v>0</v>
      </c>
      <c r="AZ212" s="127">
        <f t="shared" si="37"/>
        <v>0</v>
      </c>
      <c r="BA212" s="126">
        <f t="shared" si="38"/>
        <v>0</v>
      </c>
      <c r="BB212" s="2"/>
      <c r="BC212" s="167">
        <f>'01'!T212</f>
        <v>0</v>
      </c>
      <c r="BD212" s="167">
        <f>'02'!T212</f>
        <v>0</v>
      </c>
      <c r="BE212" s="167">
        <f>'03'!T212</f>
        <v>0</v>
      </c>
      <c r="BF212" s="167">
        <f>'04'!T212</f>
        <v>0</v>
      </c>
      <c r="BG212" s="167">
        <f>'05'!T212</f>
        <v>0</v>
      </c>
      <c r="BH212" s="167">
        <f>'06'!T212</f>
        <v>0</v>
      </c>
      <c r="BI212" s="167">
        <f>'07'!T212</f>
        <v>0</v>
      </c>
      <c r="BJ212" s="167">
        <f>'08'!T212</f>
        <v>0</v>
      </c>
      <c r="BK212" s="167">
        <f>'09'!T212</f>
        <v>0</v>
      </c>
      <c r="BL212" s="167">
        <f>'10'!T212</f>
        <v>0</v>
      </c>
      <c r="BM212" s="167">
        <f>'11'!T212</f>
        <v>0</v>
      </c>
      <c r="BN212" s="167">
        <f>'12'!T212</f>
        <v>0</v>
      </c>
      <c r="BO212" s="125">
        <f t="shared" si="39"/>
        <v>0</v>
      </c>
      <c r="BP212" s="126">
        <f t="shared" si="40"/>
        <v>0</v>
      </c>
    </row>
    <row r="213" spans="2:68" ht="14.4" x14ac:dyDescent="0.3">
      <c r="B213" s="166" t="str">
        <v>01-SPLIQ-07006625</v>
      </c>
      <c r="C213" s="160" t="str">
        <v>Lucas Bols</v>
      </c>
      <c r="D213" s="160" t="str">
        <v>Liqueur</v>
      </c>
      <c r="E213" s="160" t="str">
        <v>Bols Liqueur</v>
      </c>
      <c r="F213" s="160" t="str">
        <v>BOL</v>
      </c>
      <c r="G213" s="160" t="str">
        <v>Bols Amaretto</v>
      </c>
      <c r="H213" s="160" t="str">
        <v>700ml</v>
      </c>
      <c r="I213" s="160">
        <v>6</v>
      </c>
      <c r="J213" s="167">
        <f>'01'!N213</f>
        <v>0</v>
      </c>
      <c r="K213" s="167">
        <f>'02'!N213</f>
        <v>0</v>
      </c>
      <c r="L213" s="167">
        <f>'03'!N213</f>
        <v>0</v>
      </c>
      <c r="M213" s="167">
        <f>'04'!N213</f>
        <v>0</v>
      </c>
      <c r="N213" s="167">
        <f>'05'!N213</f>
        <v>0</v>
      </c>
      <c r="O213" s="167">
        <f>'06'!N213</f>
        <v>0</v>
      </c>
      <c r="P213" s="167">
        <f>'07'!N213</f>
        <v>0</v>
      </c>
      <c r="Q213" s="167">
        <f>'08'!N213</f>
        <v>0</v>
      </c>
      <c r="R213" s="167">
        <f>'09'!N213</f>
        <v>0</v>
      </c>
      <c r="S213" s="167">
        <f>'10'!N213</f>
        <v>0</v>
      </c>
      <c r="T213" s="167">
        <f>'11'!N213</f>
        <v>0</v>
      </c>
      <c r="U213" s="167">
        <f>'12'!N213</f>
        <v>0</v>
      </c>
      <c r="V213" s="168">
        <f t="shared" si="33"/>
        <v>0</v>
      </c>
      <c r="W213" s="169">
        <f t="shared" si="34"/>
        <v>0</v>
      </c>
      <c r="X213" s="2"/>
      <c r="Y213" s="167">
        <f>'01'!R213</f>
        <v>0</v>
      </c>
      <c r="Z213" s="167">
        <f>'02'!R213</f>
        <v>0</v>
      </c>
      <c r="AA213" s="167">
        <f>'03'!R213</f>
        <v>0</v>
      </c>
      <c r="AB213" s="167">
        <f>'04'!R213</f>
        <v>0</v>
      </c>
      <c r="AC213" s="167">
        <f>'05'!R213</f>
        <v>0</v>
      </c>
      <c r="AD213" s="167">
        <f>'06'!R213</f>
        <v>0</v>
      </c>
      <c r="AE213" s="167">
        <f>'07'!R213</f>
        <v>0</v>
      </c>
      <c r="AF213" s="167">
        <f>'08'!R213</f>
        <v>0</v>
      </c>
      <c r="AG213" s="167">
        <f>'09'!R213</f>
        <v>0</v>
      </c>
      <c r="AH213" s="167">
        <f>'10'!R213</f>
        <v>0</v>
      </c>
      <c r="AI213" s="167">
        <f>'11'!R213</f>
        <v>0</v>
      </c>
      <c r="AJ213" s="167">
        <f>'12'!R213</f>
        <v>0</v>
      </c>
      <c r="AK213" s="127">
        <f t="shared" si="35"/>
        <v>0</v>
      </c>
      <c r="AL213" s="126">
        <f t="shared" si="36"/>
        <v>0</v>
      </c>
      <c r="AM213" s="2"/>
      <c r="AN213" s="167">
        <f>'01'!S213</f>
        <v>0</v>
      </c>
      <c r="AO213" s="167">
        <f>'02'!S213</f>
        <v>0</v>
      </c>
      <c r="AP213" s="167">
        <f>'03'!S213</f>
        <v>0</v>
      </c>
      <c r="AQ213" s="167">
        <f>'04'!S213</f>
        <v>0</v>
      </c>
      <c r="AR213" s="167">
        <f>'05'!S213</f>
        <v>0</v>
      </c>
      <c r="AS213" s="167">
        <f>'06'!S213</f>
        <v>0</v>
      </c>
      <c r="AT213" s="167">
        <f>'07'!S213</f>
        <v>0</v>
      </c>
      <c r="AU213" s="167">
        <f>'08'!S213</f>
        <v>0</v>
      </c>
      <c r="AV213" s="167">
        <f>'09'!S213</f>
        <v>0</v>
      </c>
      <c r="AW213" s="167">
        <f>'10'!S213</f>
        <v>0</v>
      </c>
      <c r="AX213" s="167">
        <f>'11'!S213</f>
        <v>0</v>
      </c>
      <c r="AY213" s="167">
        <f>'12'!S213</f>
        <v>0</v>
      </c>
      <c r="AZ213" s="127">
        <f t="shared" si="37"/>
        <v>0</v>
      </c>
      <c r="BA213" s="126">
        <f t="shared" si="38"/>
        <v>0</v>
      </c>
      <c r="BB213" s="2"/>
      <c r="BC213" s="167">
        <f>'01'!T213</f>
        <v>0</v>
      </c>
      <c r="BD213" s="167">
        <f>'02'!T213</f>
        <v>0</v>
      </c>
      <c r="BE213" s="167">
        <f>'03'!T213</f>
        <v>0</v>
      </c>
      <c r="BF213" s="167">
        <f>'04'!T213</f>
        <v>0</v>
      </c>
      <c r="BG213" s="167">
        <f>'05'!T213</f>
        <v>0</v>
      </c>
      <c r="BH213" s="167">
        <f>'06'!T213</f>
        <v>0</v>
      </c>
      <c r="BI213" s="167">
        <f>'07'!T213</f>
        <v>0</v>
      </c>
      <c r="BJ213" s="167">
        <f>'08'!T213</f>
        <v>0</v>
      </c>
      <c r="BK213" s="167">
        <f>'09'!T213</f>
        <v>0</v>
      </c>
      <c r="BL213" s="167">
        <f>'10'!T213</f>
        <v>0</v>
      </c>
      <c r="BM213" s="167">
        <f>'11'!T213</f>
        <v>0</v>
      </c>
      <c r="BN213" s="167">
        <f>'12'!T213</f>
        <v>0</v>
      </c>
      <c r="BO213" s="125">
        <f t="shared" si="39"/>
        <v>0</v>
      </c>
      <c r="BP213" s="126">
        <f t="shared" si="40"/>
        <v>0</v>
      </c>
    </row>
    <row r="214" spans="2:68" ht="14.4" x14ac:dyDescent="0.3">
      <c r="B214" s="166" t="str">
        <v>01-SPLIQ-07006632</v>
      </c>
      <c r="C214" s="160" t="str">
        <v>Lucas Bols</v>
      </c>
      <c r="D214" s="160" t="str">
        <v>Liqueur</v>
      </c>
      <c r="E214" s="160" t="str">
        <v>Bols Liqueur</v>
      </c>
      <c r="F214" s="160" t="str">
        <v>BOL</v>
      </c>
      <c r="G214" s="160" t="str">
        <v>Bols Apricot Brandy</v>
      </c>
      <c r="H214" s="160" t="str">
        <v>700ml</v>
      </c>
      <c r="I214" s="160">
        <v>6</v>
      </c>
      <c r="J214" s="167">
        <f>'01'!N214</f>
        <v>0</v>
      </c>
      <c r="K214" s="167">
        <f>'02'!N214</f>
        <v>0</v>
      </c>
      <c r="L214" s="167">
        <f>'03'!N214</f>
        <v>0</v>
      </c>
      <c r="M214" s="167">
        <f>'04'!N214</f>
        <v>0</v>
      </c>
      <c r="N214" s="167">
        <f>'05'!N214</f>
        <v>0</v>
      </c>
      <c r="O214" s="167">
        <f>'06'!N214</f>
        <v>0</v>
      </c>
      <c r="P214" s="167">
        <f>'07'!N214</f>
        <v>0</v>
      </c>
      <c r="Q214" s="167">
        <f>'08'!N214</f>
        <v>0</v>
      </c>
      <c r="R214" s="167">
        <f>'09'!N214</f>
        <v>0</v>
      </c>
      <c r="S214" s="167">
        <f>'10'!N214</f>
        <v>0</v>
      </c>
      <c r="T214" s="167">
        <f>'11'!N214</f>
        <v>0</v>
      </c>
      <c r="U214" s="167">
        <f>'12'!N214</f>
        <v>0</v>
      </c>
      <c r="V214" s="168">
        <f t="shared" si="33"/>
        <v>0</v>
      </c>
      <c r="W214" s="169">
        <f t="shared" si="34"/>
        <v>0</v>
      </c>
      <c r="X214" s="2"/>
      <c r="Y214" s="167">
        <f>'01'!R214</f>
        <v>0</v>
      </c>
      <c r="Z214" s="167">
        <f>'02'!R214</f>
        <v>0</v>
      </c>
      <c r="AA214" s="167">
        <f>'03'!R214</f>
        <v>0</v>
      </c>
      <c r="AB214" s="167">
        <f>'04'!R214</f>
        <v>0</v>
      </c>
      <c r="AC214" s="167">
        <f>'05'!R214</f>
        <v>0</v>
      </c>
      <c r="AD214" s="167">
        <f>'06'!R214</f>
        <v>0</v>
      </c>
      <c r="AE214" s="167">
        <f>'07'!R214</f>
        <v>0</v>
      </c>
      <c r="AF214" s="167">
        <f>'08'!R214</f>
        <v>0</v>
      </c>
      <c r="AG214" s="167">
        <f>'09'!R214</f>
        <v>0</v>
      </c>
      <c r="AH214" s="167">
        <f>'10'!R214</f>
        <v>0</v>
      </c>
      <c r="AI214" s="167">
        <f>'11'!R214</f>
        <v>0</v>
      </c>
      <c r="AJ214" s="167">
        <f>'12'!R214</f>
        <v>0</v>
      </c>
      <c r="AK214" s="127">
        <f t="shared" si="35"/>
        <v>0</v>
      </c>
      <c r="AL214" s="126">
        <f t="shared" si="36"/>
        <v>0</v>
      </c>
      <c r="AM214" s="2"/>
      <c r="AN214" s="167">
        <f>'01'!S214</f>
        <v>0</v>
      </c>
      <c r="AO214" s="167">
        <f>'02'!S214</f>
        <v>0</v>
      </c>
      <c r="AP214" s="167">
        <f>'03'!S214</f>
        <v>0</v>
      </c>
      <c r="AQ214" s="167">
        <f>'04'!S214</f>
        <v>0</v>
      </c>
      <c r="AR214" s="167">
        <f>'05'!S214</f>
        <v>0</v>
      </c>
      <c r="AS214" s="167">
        <f>'06'!S214</f>
        <v>0</v>
      </c>
      <c r="AT214" s="167">
        <f>'07'!S214</f>
        <v>0</v>
      </c>
      <c r="AU214" s="167">
        <f>'08'!S214</f>
        <v>0</v>
      </c>
      <c r="AV214" s="167">
        <f>'09'!S214</f>
        <v>0</v>
      </c>
      <c r="AW214" s="167">
        <f>'10'!S214</f>
        <v>0</v>
      </c>
      <c r="AX214" s="167">
        <f>'11'!S214</f>
        <v>0</v>
      </c>
      <c r="AY214" s="167">
        <f>'12'!S214</f>
        <v>0</v>
      </c>
      <c r="AZ214" s="127">
        <f t="shared" si="37"/>
        <v>0</v>
      </c>
      <c r="BA214" s="126">
        <f t="shared" si="38"/>
        <v>0</v>
      </c>
      <c r="BB214" s="2"/>
      <c r="BC214" s="167">
        <f>'01'!T214</f>
        <v>0</v>
      </c>
      <c r="BD214" s="167">
        <f>'02'!T214</f>
        <v>0</v>
      </c>
      <c r="BE214" s="167">
        <f>'03'!T214</f>
        <v>0</v>
      </c>
      <c r="BF214" s="167">
        <f>'04'!T214</f>
        <v>0</v>
      </c>
      <c r="BG214" s="167">
        <f>'05'!T214</f>
        <v>0</v>
      </c>
      <c r="BH214" s="167">
        <f>'06'!T214</f>
        <v>0</v>
      </c>
      <c r="BI214" s="167">
        <f>'07'!T214</f>
        <v>0</v>
      </c>
      <c r="BJ214" s="167">
        <f>'08'!T214</f>
        <v>0</v>
      </c>
      <c r="BK214" s="167">
        <f>'09'!T214</f>
        <v>0</v>
      </c>
      <c r="BL214" s="167">
        <f>'10'!T214</f>
        <v>0</v>
      </c>
      <c r="BM214" s="167">
        <f>'11'!T214</f>
        <v>0</v>
      </c>
      <c r="BN214" s="167">
        <f>'12'!T214</f>
        <v>0</v>
      </c>
      <c r="BO214" s="125">
        <f t="shared" si="39"/>
        <v>0</v>
      </c>
      <c r="BP214" s="126">
        <f t="shared" si="40"/>
        <v>0</v>
      </c>
    </row>
    <row r="215" spans="2:68" ht="14.4" x14ac:dyDescent="0.3">
      <c r="B215" s="166" t="str">
        <v>01-SPLIQ-07006694</v>
      </c>
      <c r="C215" s="160" t="str">
        <v>Lucas Bols</v>
      </c>
      <c r="D215" s="160" t="str">
        <v>Liqueur</v>
      </c>
      <c r="E215" s="160" t="str">
        <v>Bols Liqueur</v>
      </c>
      <c r="F215" s="160" t="str">
        <v>BOL</v>
      </c>
      <c r="G215" s="160" t="str">
        <v>Bols Banana</v>
      </c>
      <c r="H215" s="160" t="str">
        <v>700ml</v>
      </c>
      <c r="I215" s="160">
        <v>6</v>
      </c>
      <c r="J215" s="167">
        <f>'01'!N215</f>
        <v>0</v>
      </c>
      <c r="K215" s="167">
        <f>'02'!N215</f>
        <v>0</v>
      </c>
      <c r="L215" s="167">
        <f>'03'!N215</f>
        <v>0</v>
      </c>
      <c r="M215" s="167">
        <f>'04'!N215</f>
        <v>0</v>
      </c>
      <c r="N215" s="167">
        <f>'05'!N215</f>
        <v>0</v>
      </c>
      <c r="O215" s="167">
        <f>'06'!N215</f>
        <v>0</v>
      </c>
      <c r="P215" s="167">
        <f>'07'!N215</f>
        <v>0</v>
      </c>
      <c r="Q215" s="167">
        <f>'08'!N215</f>
        <v>0</v>
      </c>
      <c r="R215" s="167">
        <f>'09'!N215</f>
        <v>0</v>
      </c>
      <c r="S215" s="167">
        <f>'10'!N215</f>
        <v>0</v>
      </c>
      <c r="T215" s="167">
        <f>'11'!N215</f>
        <v>0</v>
      </c>
      <c r="U215" s="167">
        <f>'12'!N215</f>
        <v>0</v>
      </c>
      <c r="V215" s="168">
        <f t="shared" si="33"/>
        <v>0</v>
      </c>
      <c r="W215" s="169">
        <f t="shared" si="34"/>
        <v>0</v>
      </c>
      <c r="X215" s="2"/>
      <c r="Y215" s="167">
        <f>'01'!R215</f>
        <v>0</v>
      </c>
      <c r="Z215" s="167">
        <f>'02'!R215</f>
        <v>0</v>
      </c>
      <c r="AA215" s="167">
        <f>'03'!R215</f>
        <v>0</v>
      </c>
      <c r="AB215" s="167">
        <f>'04'!R215</f>
        <v>0</v>
      </c>
      <c r="AC215" s="167">
        <f>'05'!R215</f>
        <v>0</v>
      </c>
      <c r="AD215" s="167">
        <f>'06'!R215</f>
        <v>0</v>
      </c>
      <c r="AE215" s="167">
        <f>'07'!R215</f>
        <v>0</v>
      </c>
      <c r="AF215" s="167">
        <f>'08'!R215</f>
        <v>0</v>
      </c>
      <c r="AG215" s="167">
        <f>'09'!R215</f>
        <v>0</v>
      </c>
      <c r="AH215" s="167">
        <f>'10'!R215</f>
        <v>0</v>
      </c>
      <c r="AI215" s="167">
        <f>'11'!R215</f>
        <v>0</v>
      </c>
      <c r="AJ215" s="167">
        <f>'12'!R215</f>
        <v>0</v>
      </c>
      <c r="AK215" s="127">
        <f t="shared" si="35"/>
        <v>0</v>
      </c>
      <c r="AL215" s="126">
        <f t="shared" si="36"/>
        <v>0</v>
      </c>
      <c r="AM215" s="2"/>
      <c r="AN215" s="167">
        <f>'01'!S215</f>
        <v>0</v>
      </c>
      <c r="AO215" s="167">
        <f>'02'!S215</f>
        <v>0</v>
      </c>
      <c r="AP215" s="167">
        <f>'03'!S215</f>
        <v>0</v>
      </c>
      <c r="AQ215" s="167">
        <f>'04'!S215</f>
        <v>0</v>
      </c>
      <c r="AR215" s="167">
        <f>'05'!S215</f>
        <v>0</v>
      </c>
      <c r="AS215" s="167">
        <f>'06'!S215</f>
        <v>0</v>
      </c>
      <c r="AT215" s="167">
        <f>'07'!S215</f>
        <v>0</v>
      </c>
      <c r="AU215" s="167">
        <f>'08'!S215</f>
        <v>0</v>
      </c>
      <c r="AV215" s="167">
        <f>'09'!S215</f>
        <v>0</v>
      </c>
      <c r="AW215" s="167">
        <f>'10'!S215</f>
        <v>0</v>
      </c>
      <c r="AX215" s="167">
        <f>'11'!S215</f>
        <v>0</v>
      </c>
      <c r="AY215" s="167">
        <f>'12'!S215</f>
        <v>0</v>
      </c>
      <c r="AZ215" s="127">
        <f t="shared" si="37"/>
        <v>0</v>
      </c>
      <c r="BA215" s="126">
        <f t="shared" si="38"/>
        <v>0</v>
      </c>
      <c r="BB215" s="2"/>
      <c r="BC215" s="167">
        <f>'01'!T215</f>
        <v>0</v>
      </c>
      <c r="BD215" s="167">
        <f>'02'!T215</f>
        <v>0</v>
      </c>
      <c r="BE215" s="167">
        <f>'03'!T215</f>
        <v>0</v>
      </c>
      <c r="BF215" s="167">
        <f>'04'!T215</f>
        <v>0</v>
      </c>
      <c r="BG215" s="167">
        <f>'05'!T215</f>
        <v>0</v>
      </c>
      <c r="BH215" s="167">
        <f>'06'!T215</f>
        <v>0</v>
      </c>
      <c r="BI215" s="167">
        <f>'07'!T215</f>
        <v>0</v>
      </c>
      <c r="BJ215" s="167">
        <f>'08'!T215</f>
        <v>0</v>
      </c>
      <c r="BK215" s="167">
        <f>'09'!T215</f>
        <v>0</v>
      </c>
      <c r="BL215" s="167">
        <f>'10'!T215</f>
        <v>0</v>
      </c>
      <c r="BM215" s="167">
        <f>'11'!T215</f>
        <v>0</v>
      </c>
      <c r="BN215" s="167">
        <f>'12'!T215</f>
        <v>0</v>
      </c>
      <c r="BO215" s="125">
        <f t="shared" si="39"/>
        <v>0</v>
      </c>
      <c r="BP215" s="126">
        <f t="shared" si="40"/>
        <v>0</v>
      </c>
    </row>
    <row r="216" spans="2:68" ht="14.4" x14ac:dyDescent="0.3">
      <c r="B216" s="166" t="str">
        <v>01-SPLIQ-07006656</v>
      </c>
      <c r="C216" s="160" t="str">
        <v>Lucas Bols</v>
      </c>
      <c r="D216" s="160" t="str">
        <v>Liqueur</v>
      </c>
      <c r="E216" s="160" t="str">
        <v>Bols Liqueur</v>
      </c>
      <c r="F216" s="160" t="str">
        <v>BOL</v>
      </c>
      <c r="G216" s="160" t="str">
        <v>Bols Blue Curacao</v>
      </c>
      <c r="H216" s="160" t="str">
        <v>700ml</v>
      </c>
      <c r="I216" s="160">
        <v>6</v>
      </c>
      <c r="J216" s="167">
        <f>'01'!N216</f>
        <v>0</v>
      </c>
      <c r="K216" s="167">
        <f>'02'!N216</f>
        <v>0</v>
      </c>
      <c r="L216" s="167">
        <f>'03'!N216</f>
        <v>0</v>
      </c>
      <c r="M216" s="167">
        <f>'04'!N216</f>
        <v>0</v>
      </c>
      <c r="N216" s="167">
        <f>'05'!N216</f>
        <v>0</v>
      </c>
      <c r="O216" s="167">
        <f>'06'!N216</f>
        <v>0</v>
      </c>
      <c r="P216" s="167">
        <f>'07'!N216</f>
        <v>0</v>
      </c>
      <c r="Q216" s="167">
        <f>'08'!N216</f>
        <v>0</v>
      </c>
      <c r="R216" s="167">
        <f>'09'!N216</f>
        <v>0</v>
      </c>
      <c r="S216" s="167">
        <f>'10'!N216</f>
        <v>0</v>
      </c>
      <c r="T216" s="167">
        <f>'11'!N216</f>
        <v>0</v>
      </c>
      <c r="U216" s="167">
        <f>'12'!N216</f>
        <v>0</v>
      </c>
      <c r="V216" s="168">
        <f t="shared" si="33"/>
        <v>0</v>
      </c>
      <c r="W216" s="169">
        <f t="shared" si="34"/>
        <v>0</v>
      </c>
      <c r="X216" s="2"/>
      <c r="Y216" s="167">
        <f>'01'!R216</f>
        <v>0</v>
      </c>
      <c r="Z216" s="167">
        <f>'02'!R216</f>
        <v>0</v>
      </c>
      <c r="AA216" s="167">
        <f>'03'!R216</f>
        <v>0</v>
      </c>
      <c r="AB216" s="167">
        <f>'04'!R216</f>
        <v>0</v>
      </c>
      <c r="AC216" s="167">
        <f>'05'!R216</f>
        <v>0</v>
      </c>
      <c r="AD216" s="167">
        <f>'06'!R216</f>
        <v>0</v>
      </c>
      <c r="AE216" s="167">
        <f>'07'!R216</f>
        <v>0</v>
      </c>
      <c r="AF216" s="167">
        <f>'08'!R216</f>
        <v>0</v>
      </c>
      <c r="AG216" s="167">
        <f>'09'!R216</f>
        <v>0</v>
      </c>
      <c r="AH216" s="167">
        <f>'10'!R216</f>
        <v>0</v>
      </c>
      <c r="AI216" s="167">
        <f>'11'!R216</f>
        <v>0</v>
      </c>
      <c r="AJ216" s="167">
        <f>'12'!R216</f>
        <v>0</v>
      </c>
      <c r="AK216" s="127">
        <f t="shared" si="35"/>
        <v>0</v>
      </c>
      <c r="AL216" s="126">
        <f t="shared" si="36"/>
        <v>0</v>
      </c>
      <c r="AM216" s="2"/>
      <c r="AN216" s="167">
        <f>'01'!S216</f>
        <v>0</v>
      </c>
      <c r="AO216" s="167">
        <f>'02'!S216</f>
        <v>0</v>
      </c>
      <c r="AP216" s="167">
        <f>'03'!S216</f>
        <v>0</v>
      </c>
      <c r="AQ216" s="167">
        <f>'04'!S216</f>
        <v>0</v>
      </c>
      <c r="AR216" s="167">
        <f>'05'!S216</f>
        <v>0</v>
      </c>
      <c r="AS216" s="167">
        <f>'06'!S216</f>
        <v>0</v>
      </c>
      <c r="AT216" s="167">
        <f>'07'!S216</f>
        <v>0</v>
      </c>
      <c r="AU216" s="167">
        <f>'08'!S216</f>
        <v>0</v>
      </c>
      <c r="AV216" s="167">
        <f>'09'!S216</f>
        <v>0</v>
      </c>
      <c r="AW216" s="167">
        <f>'10'!S216</f>
        <v>0</v>
      </c>
      <c r="AX216" s="167">
        <f>'11'!S216</f>
        <v>0</v>
      </c>
      <c r="AY216" s="167">
        <f>'12'!S216</f>
        <v>0</v>
      </c>
      <c r="AZ216" s="127">
        <f t="shared" si="37"/>
        <v>0</v>
      </c>
      <c r="BA216" s="126">
        <f t="shared" si="38"/>
        <v>0</v>
      </c>
      <c r="BB216" s="2"/>
      <c r="BC216" s="167">
        <f>'01'!T216</f>
        <v>0</v>
      </c>
      <c r="BD216" s="167">
        <f>'02'!T216</f>
        <v>0</v>
      </c>
      <c r="BE216" s="167">
        <f>'03'!T216</f>
        <v>0</v>
      </c>
      <c r="BF216" s="167">
        <f>'04'!T216</f>
        <v>0</v>
      </c>
      <c r="BG216" s="167">
        <f>'05'!T216</f>
        <v>0</v>
      </c>
      <c r="BH216" s="167">
        <f>'06'!T216</f>
        <v>0</v>
      </c>
      <c r="BI216" s="167">
        <f>'07'!T216</f>
        <v>0</v>
      </c>
      <c r="BJ216" s="167">
        <f>'08'!T216</f>
        <v>0</v>
      </c>
      <c r="BK216" s="167">
        <f>'09'!T216</f>
        <v>0</v>
      </c>
      <c r="BL216" s="167">
        <f>'10'!T216</f>
        <v>0</v>
      </c>
      <c r="BM216" s="167">
        <f>'11'!T216</f>
        <v>0</v>
      </c>
      <c r="BN216" s="167">
        <f>'12'!T216</f>
        <v>0</v>
      </c>
      <c r="BO216" s="125">
        <f t="shared" si="39"/>
        <v>0</v>
      </c>
      <c r="BP216" s="126">
        <f t="shared" si="40"/>
        <v>0</v>
      </c>
    </row>
    <row r="217" spans="2:68" ht="14.4" x14ac:dyDescent="0.3">
      <c r="B217" s="166" t="str">
        <v>01-SPLIQ-07006717</v>
      </c>
      <c r="C217" s="160" t="str">
        <v>Lucas Bols</v>
      </c>
      <c r="D217" s="160" t="str">
        <v>Liqueur</v>
      </c>
      <c r="E217" s="160" t="str">
        <v>Bols Liqueur</v>
      </c>
      <c r="F217" s="160" t="str">
        <v>BOL</v>
      </c>
      <c r="G217" s="160" t="str">
        <v>Bols Cacao Brown</v>
      </c>
      <c r="H217" s="160" t="str">
        <v>700ml</v>
      </c>
      <c r="I217" s="160">
        <v>6</v>
      </c>
      <c r="J217" s="167">
        <f>'01'!N217</f>
        <v>0</v>
      </c>
      <c r="K217" s="167">
        <f>'02'!N217</f>
        <v>0</v>
      </c>
      <c r="L217" s="167">
        <f>'03'!N217</f>
        <v>0</v>
      </c>
      <c r="M217" s="167">
        <f>'04'!N217</f>
        <v>0</v>
      </c>
      <c r="N217" s="167">
        <f>'05'!N217</f>
        <v>0</v>
      </c>
      <c r="O217" s="167">
        <f>'06'!N217</f>
        <v>0</v>
      </c>
      <c r="P217" s="167">
        <f>'07'!N217</f>
        <v>0</v>
      </c>
      <c r="Q217" s="167">
        <f>'08'!N217</f>
        <v>0</v>
      </c>
      <c r="R217" s="167">
        <f>'09'!N217</f>
        <v>0</v>
      </c>
      <c r="S217" s="167">
        <f>'10'!N217</f>
        <v>0</v>
      </c>
      <c r="T217" s="167">
        <f>'11'!N217</f>
        <v>0</v>
      </c>
      <c r="U217" s="167">
        <f>'12'!N217</f>
        <v>0</v>
      </c>
      <c r="V217" s="168">
        <f t="shared" si="33"/>
        <v>0</v>
      </c>
      <c r="W217" s="169">
        <f t="shared" si="34"/>
        <v>0</v>
      </c>
      <c r="X217" s="2"/>
      <c r="Y217" s="167">
        <f>'01'!R217</f>
        <v>0</v>
      </c>
      <c r="Z217" s="167">
        <f>'02'!R217</f>
        <v>0</v>
      </c>
      <c r="AA217" s="167">
        <f>'03'!R217</f>
        <v>0</v>
      </c>
      <c r="AB217" s="167">
        <f>'04'!R217</f>
        <v>0</v>
      </c>
      <c r="AC217" s="167">
        <f>'05'!R217</f>
        <v>0</v>
      </c>
      <c r="AD217" s="167">
        <f>'06'!R217</f>
        <v>0</v>
      </c>
      <c r="AE217" s="167">
        <f>'07'!R217</f>
        <v>0</v>
      </c>
      <c r="AF217" s="167">
        <f>'08'!R217</f>
        <v>0</v>
      </c>
      <c r="AG217" s="167">
        <f>'09'!R217</f>
        <v>0</v>
      </c>
      <c r="AH217" s="167">
        <f>'10'!R217</f>
        <v>0</v>
      </c>
      <c r="AI217" s="167">
        <f>'11'!R217</f>
        <v>0</v>
      </c>
      <c r="AJ217" s="167">
        <f>'12'!R217</f>
        <v>0</v>
      </c>
      <c r="AK217" s="127">
        <f t="shared" si="35"/>
        <v>0</v>
      </c>
      <c r="AL217" s="126">
        <f t="shared" si="36"/>
        <v>0</v>
      </c>
      <c r="AM217" s="2"/>
      <c r="AN217" s="167">
        <f>'01'!S217</f>
        <v>0</v>
      </c>
      <c r="AO217" s="167">
        <f>'02'!S217</f>
        <v>0</v>
      </c>
      <c r="AP217" s="167">
        <f>'03'!S217</f>
        <v>0</v>
      </c>
      <c r="AQ217" s="167">
        <f>'04'!S217</f>
        <v>0</v>
      </c>
      <c r="AR217" s="167">
        <f>'05'!S217</f>
        <v>0</v>
      </c>
      <c r="AS217" s="167">
        <f>'06'!S217</f>
        <v>0</v>
      </c>
      <c r="AT217" s="167">
        <f>'07'!S217</f>
        <v>0</v>
      </c>
      <c r="AU217" s="167">
        <f>'08'!S217</f>
        <v>0</v>
      </c>
      <c r="AV217" s="167">
        <f>'09'!S217</f>
        <v>0</v>
      </c>
      <c r="AW217" s="167">
        <f>'10'!S217</f>
        <v>0</v>
      </c>
      <c r="AX217" s="167">
        <f>'11'!S217</f>
        <v>0</v>
      </c>
      <c r="AY217" s="167">
        <f>'12'!S217</f>
        <v>0</v>
      </c>
      <c r="AZ217" s="127">
        <f t="shared" si="37"/>
        <v>0</v>
      </c>
      <c r="BA217" s="126">
        <f t="shared" si="38"/>
        <v>0</v>
      </c>
      <c r="BB217" s="2"/>
      <c r="BC217" s="167">
        <f>'01'!T217</f>
        <v>0</v>
      </c>
      <c r="BD217" s="167">
        <f>'02'!T217</f>
        <v>0</v>
      </c>
      <c r="BE217" s="167">
        <f>'03'!T217</f>
        <v>0</v>
      </c>
      <c r="BF217" s="167">
        <f>'04'!T217</f>
        <v>0</v>
      </c>
      <c r="BG217" s="167">
        <f>'05'!T217</f>
        <v>0</v>
      </c>
      <c r="BH217" s="167">
        <f>'06'!T217</f>
        <v>0</v>
      </c>
      <c r="BI217" s="167">
        <f>'07'!T217</f>
        <v>0</v>
      </c>
      <c r="BJ217" s="167">
        <f>'08'!T217</f>
        <v>0</v>
      </c>
      <c r="BK217" s="167">
        <f>'09'!T217</f>
        <v>0</v>
      </c>
      <c r="BL217" s="167">
        <f>'10'!T217</f>
        <v>0</v>
      </c>
      <c r="BM217" s="167">
        <f>'11'!T217</f>
        <v>0</v>
      </c>
      <c r="BN217" s="167">
        <f>'12'!T217</f>
        <v>0</v>
      </c>
      <c r="BO217" s="125">
        <f t="shared" si="39"/>
        <v>0</v>
      </c>
      <c r="BP217" s="126">
        <f t="shared" si="40"/>
        <v>0</v>
      </c>
    </row>
    <row r="218" spans="2:68" ht="14.4" x14ac:dyDescent="0.3">
      <c r="B218" s="166" t="str">
        <v>01-SPLIQ-07006724</v>
      </c>
      <c r="C218" s="160" t="str">
        <v>Lucas Bols</v>
      </c>
      <c r="D218" s="160" t="str">
        <v>Liqueur</v>
      </c>
      <c r="E218" s="160" t="str">
        <v>Bols Liqueur</v>
      </c>
      <c r="F218" s="160" t="str">
        <v>BOL</v>
      </c>
      <c r="G218" s="160" t="str">
        <v>Bols Cacao White</v>
      </c>
      <c r="H218" s="160" t="str">
        <v>700ml</v>
      </c>
      <c r="I218" s="160">
        <v>6</v>
      </c>
      <c r="J218" s="167">
        <f>'01'!N218</f>
        <v>0</v>
      </c>
      <c r="K218" s="167">
        <f>'02'!N218</f>
        <v>0</v>
      </c>
      <c r="L218" s="167">
        <f>'03'!N218</f>
        <v>0</v>
      </c>
      <c r="M218" s="167">
        <f>'04'!N218</f>
        <v>0</v>
      </c>
      <c r="N218" s="167">
        <f>'05'!N218</f>
        <v>0</v>
      </c>
      <c r="O218" s="167">
        <f>'06'!N218</f>
        <v>0</v>
      </c>
      <c r="P218" s="167">
        <f>'07'!N218</f>
        <v>0</v>
      </c>
      <c r="Q218" s="167">
        <f>'08'!N218</f>
        <v>0</v>
      </c>
      <c r="R218" s="167">
        <f>'09'!N218</f>
        <v>0</v>
      </c>
      <c r="S218" s="167">
        <f>'10'!N218</f>
        <v>0</v>
      </c>
      <c r="T218" s="167">
        <f>'11'!N218</f>
        <v>0</v>
      </c>
      <c r="U218" s="167">
        <f>'12'!N218</f>
        <v>0</v>
      </c>
      <c r="V218" s="168">
        <f t="shared" si="33"/>
        <v>0</v>
      </c>
      <c r="W218" s="169">
        <f t="shared" si="34"/>
        <v>0</v>
      </c>
      <c r="X218" s="2"/>
      <c r="Y218" s="167">
        <f>'01'!R218</f>
        <v>0</v>
      </c>
      <c r="Z218" s="167">
        <f>'02'!R218</f>
        <v>0</v>
      </c>
      <c r="AA218" s="167">
        <f>'03'!R218</f>
        <v>0</v>
      </c>
      <c r="AB218" s="167">
        <f>'04'!R218</f>
        <v>0</v>
      </c>
      <c r="AC218" s="167">
        <f>'05'!R218</f>
        <v>0</v>
      </c>
      <c r="AD218" s="167">
        <f>'06'!R218</f>
        <v>0</v>
      </c>
      <c r="AE218" s="167">
        <f>'07'!R218</f>
        <v>0</v>
      </c>
      <c r="AF218" s="167">
        <f>'08'!R218</f>
        <v>0</v>
      </c>
      <c r="AG218" s="167">
        <f>'09'!R218</f>
        <v>0</v>
      </c>
      <c r="AH218" s="167">
        <f>'10'!R218</f>
        <v>0</v>
      </c>
      <c r="AI218" s="167">
        <f>'11'!R218</f>
        <v>0</v>
      </c>
      <c r="AJ218" s="167">
        <f>'12'!R218</f>
        <v>0</v>
      </c>
      <c r="AK218" s="127">
        <f t="shared" si="35"/>
        <v>0</v>
      </c>
      <c r="AL218" s="126">
        <f t="shared" si="36"/>
        <v>0</v>
      </c>
      <c r="AM218" s="2"/>
      <c r="AN218" s="167">
        <f>'01'!S218</f>
        <v>0</v>
      </c>
      <c r="AO218" s="167">
        <f>'02'!S218</f>
        <v>0</v>
      </c>
      <c r="AP218" s="167">
        <f>'03'!S218</f>
        <v>0</v>
      </c>
      <c r="AQ218" s="167">
        <f>'04'!S218</f>
        <v>0</v>
      </c>
      <c r="AR218" s="167">
        <f>'05'!S218</f>
        <v>0</v>
      </c>
      <c r="AS218" s="167">
        <f>'06'!S218</f>
        <v>0</v>
      </c>
      <c r="AT218" s="167">
        <f>'07'!S218</f>
        <v>0</v>
      </c>
      <c r="AU218" s="167">
        <f>'08'!S218</f>
        <v>0</v>
      </c>
      <c r="AV218" s="167">
        <f>'09'!S218</f>
        <v>0</v>
      </c>
      <c r="AW218" s="167">
        <f>'10'!S218</f>
        <v>0</v>
      </c>
      <c r="AX218" s="167">
        <f>'11'!S218</f>
        <v>0</v>
      </c>
      <c r="AY218" s="167">
        <f>'12'!S218</f>
        <v>0</v>
      </c>
      <c r="AZ218" s="127">
        <f t="shared" si="37"/>
        <v>0</v>
      </c>
      <c r="BA218" s="126">
        <f t="shared" si="38"/>
        <v>0</v>
      </c>
      <c r="BB218" s="2"/>
      <c r="BC218" s="167">
        <f>'01'!T218</f>
        <v>0</v>
      </c>
      <c r="BD218" s="167">
        <f>'02'!T218</f>
        <v>0</v>
      </c>
      <c r="BE218" s="167">
        <f>'03'!T218</f>
        <v>0</v>
      </c>
      <c r="BF218" s="167">
        <f>'04'!T218</f>
        <v>0</v>
      </c>
      <c r="BG218" s="167">
        <f>'05'!T218</f>
        <v>0</v>
      </c>
      <c r="BH218" s="167">
        <f>'06'!T218</f>
        <v>0</v>
      </c>
      <c r="BI218" s="167">
        <f>'07'!T218</f>
        <v>0</v>
      </c>
      <c r="BJ218" s="167">
        <f>'08'!T218</f>
        <v>0</v>
      </c>
      <c r="BK218" s="167">
        <f>'09'!T218</f>
        <v>0</v>
      </c>
      <c r="BL218" s="167">
        <f>'10'!T218</f>
        <v>0</v>
      </c>
      <c r="BM218" s="167">
        <f>'11'!T218</f>
        <v>0</v>
      </c>
      <c r="BN218" s="167">
        <f>'12'!T218</f>
        <v>0</v>
      </c>
      <c r="BO218" s="125">
        <f t="shared" si="39"/>
        <v>0</v>
      </c>
      <c r="BP218" s="126">
        <f t="shared" si="40"/>
        <v>0</v>
      </c>
    </row>
    <row r="219" spans="2:68" ht="14.4" x14ac:dyDescent="0.3">
      <c r="B219" s="166" t="str">
        <v>01-SPLIQ-07006663</v>
      </c>
      <c r="C219" s="160" t="str">
        <v>Lucas Bols</v>
      </c>
      <c r="D219" s="160" t="str">
        <v>Liqueur</v>
      </c>
      <c r="E219" s="160" t="str">
        <v>Bols Liqueur</v>
      </c>
      <c r="F219" s="160" t="str">
        <v>BOL</v>
      </c>
      <c r="G219" s="160" t="str">
        <v>Bols Cherry Brandy</v>
      </c>
      <c r="H219" s="160" t="str">
        <v>700ml</v>
      </c>
      <c r="I219" s="160">
        <v>6</v>
      </c>
      <c r="J219" s="167">
        <f>'01'!N219</f>
        <v>0</v>
      </c>
      <c r="K219" s="167">
        <f>'02'!N219</f>
        <v>0</v>
      </c>
      <c r="L219" s="167">
        <f>'03'!N219</f>
        <v>0</v>
      </c>
      <c r="M219" s="167">
        <f>'04'!N219</f>
        <v>0</v>
      </c>
      <c r="N219" s="167">
        <f>'05'!N219</f>
        <v>0</v>
      </c>
      <c r="O219" s="167">
        <f>'06'!N219</f>
        <v>0</v>
      </c>
      <c r="P219" s="167">
        <f>'07'!N219</f>
        <v>0</v>
      </c>
      <c r="Q219" s="167">
        <f>'08'!N219</f>
        <v>0</v>
      </c>
      <c r="R219" s="167">
        <f>'09'!N219</f>
        <v>0</v>
      </c>
      <c r="S219" s="167">
        <f>'10'!N219</f>
        <v>0</v>
      </c>
      <c r="T219" s="167">
        <f>'11'!N219</f>
        <v>0</v>
      </c>
      <c r="U219" s="167">
        <f>'12'!N219</f>
        <v>0</v>
      </c>
      <c r="V219" s="168">
        <f t="shared" si="33"/>
        <v>0</v>
      </c>
      <c r="W219" s="169">
        <f t="shared" si="34"/>
        <v>0</v>
      </c>
      <c r="X219" s="2"/>
      <c r="Y219" s="167">
        <f>'01'!R219</f>
        <v>0</v>
      </c>
      <c r="Z219" s="167">
        <f>'02'!R219</f>
        <v>0</v>
      </c>
      <c r="AA219" s="167">
        <f>'03'!R219</f>
        <v>0</v>
      </c>
      <c r="AB219" s="167">
        <f>'04'!R219</f>
        <v>0</v>
      </c>
      <c r="AC219" s="167">
        <f>'05'!R219</f>
        <v>0</v>
      </c>
      <c r="AD219" s="167">
        <f>'06'!R219</f>
        <v>0</v>
      </c>
      <c r="AE219" s="167">
        <f>'07'!R219</f>
        <v>0</v>
      </c>
      <c r="AF219" s="167">
        <f>'08'!R219</f>
        <v>0</v>
      </c>
      <c r="AG219" s="167">
        <f>'09'!R219</f>
        <v>0</v>
      </c>
      <c r="AH219" s="167">
        <f>'10'!R219</f>
        <v>0</v>
      </c>
      <c r="AI219" s="167">
        <f>'11'!R219</f>
        <v>0</v>
      </c>
      <c r="AJ219" s="167">
        <f>'12'!R219</f>
        <v>0</v>
      </c>
      <c r="AK219" s="127">
        <f t="shared" si="35"/>
        <v>0</v>
      </c>
      <c r="AL219" s="126">
        <f t="shared" si="36"/>
        <v>0</v>
      </c>
      <c r="AM219" s="2"/>
      <c r="AN219" s="167">
        <f>'01'!S219</f>
        <v>0</v>
      </c>
      <c r="AO219" s="167">
        <f>'02'!S219</f>
        <v>0</v>
      </c>
      <c r="AP219" s="167">
        <f>'03'!S219</f>
        <v>0</v>
      </c>
      <c r="AQ219" s="167">
        <f>'04'!S219</f>
        <v>0</v>
      </c>
      <c r="AR219" s="167">
        <f>'05'!S219</f>
        <v>0</v>
      </c>
      <c r="AS219" s="167">
        <f>'06'!S219</f>
        <v>0</v>
      </c>
      <c r="AT219" s="167">
        <f>'07'!S219</f>
        <v>0</v>
      </c>
      <c r="AU219" s="167">
        <f>'08'!S219</f>
        <v>0</v>
      </c>
      <c r="AV219" s="167">
        <f>'09'!S219</f>
        <v>0</v>
      </c>
      <c r="AW219" s="167">
        <f>'10'!S219</f>
        <v>0</v>
      </c>
      <c r="AX219" s="167">
        <f>'11'!S219</f>
        <v>0</v>
      </c>
      <c r="AY219" s="167">
        <f>'12'!S219</f>
        <v>0</v>
      </c>
      <c r="AZ219" s="127">
        <f t="shared" si="37"/>
        <v>0</v>
      </c>
      <c r="BA219" s="126">
        <f t="shared" si="38"/>
        <v>0</v>
      </c>
      <c r="BB219" s="2"/>
      <c r="BC219" s="167">
        <f>'01'!T219</f>
        <v>0</v>
      </c>
      <c r="BD219" s="167">
        <f>'02'!T219</f>
        <v>0</v>
      </c>
      <c r="BE219" s="167">
        <f>'03'!T219</f>
        <v>0</v>
      </c>
      <c r="BF219" s="167">
        <f>'04'!T219</f>
        <v>0</v>
      </c>
      <c r="BG219" s="167">
        <f>'05'!T219</f>
        <v>0</v>
      </c>
      <c r="BH219" s="167">
        <f>'06'!T219</f>
        <v>0</v>
      </c>
      <c r="BI219" s="167">
        <f>'07'!T219</f>
        <v>0</v>
      </c>
      <c r="BJ219" s="167">
        <f>'08'!T219</f>
        <v>0</v>
      </c>
      <c r="BK219" s="167">
        <f>'09'!T219</f>
        <v>0</v>
      </c>
      <c r="BL219" s="167">
        <f>'10'!T219</f>
        <v>0</v>
      </c>
      <c r="BM219" s="167">
        <f>'11'!T219</f>
        <v>0</v>
      </c>
      <c r="BN219" s="167">
        <f>'12'!T219</f>
        <v>0</v>
      </c>
      <c r="BO219" s="125">
        <f t="shared" si="39"/>
        <v>0</v>
      </c>
      <c r="BP219" s="126">
        <f t="shared" si="40"/>
        <v>0</v>
      </c>
    </row>
    <row r="220" spans="2:68" ht="14.4" x14ac:dyDescent="0.3">
      <c r="B220" s="166" t="str">
        <v>01-SPLIQ-07006700</v>
      </c>
      <c r="C220" s="160" t="str">
        <v>Lucas Bols</v>
      </c>
      <c r="D220" s="160" t="str">
        <v>Liqueur</v>
      </c>
      <c r="E220" s="160" t="str">
        <v>Bols Liqueur</v>
      </c>
      <c r="F220" s="160" t="str">
        <v>BOL</v>
      </c>
      <c r="G220" s="160" t="str">
        <v>Bols Crème De Cassis</v>
      </c>
      <c r="H220" s="160" t="str">
        <v>700ml</v>
      </c>
      <c r="I220" s="160">
        <v>6</v>
      </c>
      <c r="J220" s="167">
        <f>'01'!N220</f>
        <v>0</v>
      </c>
      <c r="K220" s="167">
        <f>'02'!N220</f>
        <v>0</v>
      </c>
      <c r="L220" s="167">
        <f>'03'!N220</f>
        <v>0</v>
      </c>
      <c r="M220" s="167">
        <f>'04'!N220</f>
        <v>0</v>
      </c>
      <c r="N220" s="167">
        <f>'05'!N220</f>
        <v>0</v>
      </c>
      <c r="O220" s="167">
        <f>'06'!N220</f>
        <v>0</v>
      </c>
      <c r="P220" s="167">
        <f>'07'!N220</f>
        <v>0</v>
      </c>
      <c r="Q220" s="167">
        <f>'08'!N220</f>
        <v>0</v>
      </c>
      <c r="R220" s="167">
        <f>'09'!N220</f>
        <v>0</v>
      </c>
      <c r="S220" s="167">
        <f>'10'!N220</f>
        <v>0</v>
      </c>
      <c r="T220" s="167">
        <f>'11'!N220</f>
        <v>0</v>
      </c>
      <c r="U220" s="167">
        <f>'12'!N220</f>
        <v>0</v>
      </c>
      <c r="V220" s="168">
        <f t="shared" si="33"/>
        <v>0</v>
      </c>
      <c r="W220" s="169">
        <f t="shared" si="34"/>
        <v>0</v>
      </c>
      <c r="X220" s="2"/>
      <c r="Y220" s="167">
        <f>'01'!R220</f>
        <v>0</v>
      </c>
      <c r="Z220" s="167">
        <f>'02'!R220</f>
        <v>0</v>
      </c>
      <c r="AA220" s="167">
        <f>'03'!R220</f>
        <v>0</v>
      </c>
      <c r="AB220" s="167">
        <f>'04'!R220</f>
        <v>0</v>
      </c>
      <c r="AC220" s="167">
        <f>'05'!R220</f>
        <v>0</v>
      </c>
      <c r="AD220" s="167">
        <f>'06'!R220</f>
        <v>0</v>
      </c>
      <c r="AE220" s="167">
        <f>'07'!R220</f>
        <v>0</v>
      </c>
      <c r="AF220" s="167">
        <f>'08'!R220</f>
        <v>0</v>
      </c>
      <c r="AG220" s="167">
        <f>'09'!R220</f>
        <v>0</v>
      </c>
      <c r="AH220" s="167">
        <f>'10'!R220</f>
        <v>0</v>
      </c>
      <c r="AI220" s="167">
        <f>'11'!R220</f>
        <v>0</v>
      </c>
      <c r="AJ220" s="167">
        <f>'12'!R220</f>
        <v>0</v>
      </c>
      <c r="AK220" s="127">
        <f t="shared" si="35"/>
        <v>0</v>
      </c>
      <c r="AL220" s="126">
        <f t="shared" si="36"/>
        <v>0</v>
      </c>
      <c r="AM220" s="2"/>
      <c r="AN220" s="167">
        <f>'01'!S220</f>
        <v>0</v>
      </c>
      <c r="AO220" s="167">
        <f>'02'!S220</f>
        <v>0</v>
      </c>
      <c r="AP220" s="167">
        <f>'03'!S220</f>
        <v>0</v>
      </c>
      <c r="AQ220" s="167">
        <f>'04'!S220</f>
        <v>0</v>
      </c>
      <c r="AR220" s="167">
        <f>'05'!S220</f>
        <v>0</v>
      </c>
      <c r="AS220" s="167">
        <f>'06'!S220</f>
        <v>0</v>
      </c>
      <c r="AT220" s="167">
        <f>'07'!S220</f>
        <v>0</v>
      </c>
      <c r="AU220" s="167">
        <f>'08'!S220</f>
        <v>0</v>
      </c>
      <c r="AV220" s="167">
        <f>'09'!S220</f>
        <v>0</v>
      </c>
      <c r="AW220" s="167">
        <f>'10'!S220</f>
        <v>0</v>
      </c>
      <c r="AX220" s="167">
        <f>'11'!S220</f>
        <v>0</v>
      </c>
      <c r="AY220" s="167">
        <f>'12'!S220</f>
        <v>0</v>
      </c>
      <c r="AZ220" s="127">
        <f t="shared" si="37"/>
        <v>0</v>
      </c>
      <c r="BA220" s="126">
        <f t="shared" si="38"/>
        <v>0</v>
      </c>
      <c r="BB220" s="2"/>
      <c r="BC220" s="167">
        <f>'01'!T220</f>
        <v>0</v>
      </c>
      <c r="BD220" s="167">
        <f>'02'!T220</f>
        <v>0</v>
      </c>
      <c r="BE220" s="167">
        <f>'03'!T220</f>
        <v>0</v>
      </c>
      <c r="BF220" s="167">
        <f>'04'!T220</f>
        <v>0</v>
      </c>
      <c r="BG220" s="167">
        <f>'05'!T220</f>
        <v>0</v>
      </c>
      <c r="BH220" s="167">
        <f>'06'!T220</f>
        <v>0</v>
      </c>
      <c r="BI220" s="167">
        <f>'07'!T220</f>
        <v>0</v>
      </c>
      <c r="BJ220" s="167">
        <f>'08'!T220</f>
        <v>0</v>
      </c>
      <c r="BK220" s="167">
        <f>'09'!T220</f>
        <v>0</v>
      </c>
      <c r="BL220" s="167">
        <f>'10'!T220</f>
        <v>0</v>
      </c>
      <c r="BM220" s="167">
        <f>'11'!T220</f>
        <v>0</v>
      </c>
      <c r="BN220" s="167">
        <f>'12'!T220</f>
        <v>0</v>
      </c>
      <c r="BO220" s="125">
        <f t="shared" si="39"/>
        <v>0</v>
      </c>
      <c r="BP220" s="126">
        <f t="shared" si="40"/>
        <v>0</v>
      </c>
    </row>
    <row r="221" spans="2:68" ht="14.4" x14ac:dyDescent="0.3">
      <c r="B221" s="166" t="str">
        <v>01-SPLIQ-07006731</v>
      </c>
      <c r="C221" s="160" t="str">
        <v>Lucas Bols</v>
      </c>
      <c r="D221" s="160" t="str">
        <v>Liqueur</v>
      </c>
      <c r="E221" s="160" t="str">
        <v>Bols Liqueur</v>
      </c>
      <c r="F221" s="160" t="str">
        <v>BOL</v>
      </c>
      <c r="G221" s="160" t="str">
        <v>Bols Dry Orange</v>
      </c>
      <c r="H221" s="160" t="str">
        <v>700ml</v>
      </c>
      <c r="I221" s="160">
        <v>6</v>
      </c>
      <c r="J221" s="167">
        <f>'01'!N221</f>
        <v>0</v>
      </c>
      <c r="K221" s="167">
        <f>'02'!N221</f>
        <v>0</v>
      </c>
      <c r="L221" s="167">
        <f>'03'!N221</f>
        <v>0</v>
      </c>
      <c r="M221" s="167">
        <f>'04'!N221</f>
        <v>0</v>
      </c>
      <c r="N221" s="167">
        <f>'05'!N221</f>
        <v>0</v>
      </c>
      <c r="O221" s="167">
        <f>'06'!N221</f>
        <v>0</v>
      </c>
      <c r="P221" s="167">
        <f>'07'!N221</f>
        <v>0</v>
      </c>
      <c r="Q221" s="167">
        <f>'08'!N221</f>
        <v>0</v>
      </c>
      <c r="R221" s="167">
        <f>'09'!N221</f>
        <v>0</v>
      </c>
      <c r="S221" s="167">
        <f>'10'!N221</f>
        <v>0</v>
      </c>
      <c r="T221" s="167">
        <f>'11'!N221</f>
        <v>0</v>
      </c>
      <c r="U221" s="167">
        <f>'12'!N221</f>
        <v>0</v>
      </c>
      <c r="V221" s="168">
        <f t="shared" si="33"/>
        <v>0</v>
      </c>
      <c r="W221" s="169">
        <f t="shared" si="34"/>
        <v>0</v>
      </c>
      <c r="X221" s="2"/>
      <c r="Y221" s="167">
        <f>'01'!R221</f>
        <v>0</v>
      </c>
      <c r="Z221" s="167">
        <f>'02'!R221</f>
        <v>0</v>
      </c>
      <c r="AA221" s="167">
        <f>'03'!R221</f>
        <v>0</v>
      </c>
      <c r="AB221" s="167">
        <f>'04'!R221</f>
        <v>0</v>
      </c>
      <c r="AC221" s="167">
        <f>'05'!R221</f>
        <v>0</v>
      </c>
      <c r="AD221" s="167">
        <f>'06'!R221</f>
        <v>0</v>
      </c>
      <c r="AE221" s="167">
        <f>'07'!R221</f>
        <v>0</v>
      </c>
      <c r="AF221" s="167">
        <f>'08'!R221</f>
        <v>0</v>
      </c>
      <c r="AG221" s="167">
        <f>'09'!R221</f>
        <v>0</v>
      </c>
      <c r="AH221" s="167">
        <f>'10'!R221</f>
        <v>0</v>
      </c>
      <c r="AI221" s="167">
        <f>'11'!R221</f>
        <v>0</v>
      </c>
      <c r="AJ221" s="167">
        <f>'12'!R221</f>
        <v>0</v>
      </c>
      <c r="AK221" s="127">
        <f t="shared" si="35"/>
        <v>0</v>
      </c>
      <c r="AL221" s="126">
        <f t="shared" si="36"/>
        <v>0</v>
      </c>
      <c r="AM221" s="2"/>
      <c r="AN221" s="167">
        <f>'01'!S221</f>
        <v>0</v>
      </c>
      <c r="AO221" s="167">
        <f>'02'!S221</f>
        <v>0</v>
      </c>
      <c r="AP221" s="167">
        <f>'03'!S221</f>
        <v>0</v>
      </c>
      <c r="AQ221" s="167">
        <f>'04'!S221</f>
        <v>0</v>
      </c>
      <c r="AR221" s="167">
        <f>'05'!S221</f>
        <v>0</v>
      </c>
      <c r="AS221" s="167">
        <f>'06'!S221</f>
        <v>0</v>
      </c>
      <c r="AT221" s="167">
        <f>'07'!S221</f>
        <v>0</v>
      </c>
      <c r="AU221" s="167">
        <f>'08'!S221</f>
        <v>0</v>
      </c>
      <c r="AV221" s="167">
        <f>'09'!S221</f>
        <v>0</v>
      </c>
      <c r="AW221" s="167">
        <f>'10'!S221</f>
        <v>0</v>
      </c>
      <c r="AX221" s="167">
        <f>'11'!S221</f>
        <v>0</v>
      </c>
      <c r="AY221" s="167">
        <f>'12'!S221</f>
        <v>0</v>
      </c>
      <c r="AZ221" s="127">
        <f t="shared" si="37"/>
        <v>0</v>
      </c>
      <c r="BA221" s="126">
        <f t="shared" si="38"/>
        <v>0</v>
      </c>
      <c r="BB221" s="2"/>
      <c r="BC221" s="167">
        <f>'01'!T221</f>
        <v>0</v>
      </c>
      <c r="BD221" s="167">
        <f>'02'!T221</f>
        <v>0</v>
      </c>
      <c r="BE221" s="167">
        <f>'03'!T221</f>
        <v>0</v>
      </c>
      <c r="BF221" s="167">
        <f>'04'!T221</f>
        <v>0</v>
      </c>
      <c r="BG221" s="167">
        <f>'05'!T221</f>
        <v>0</v>
      </c>
      <c r="BH221" s="167">
        <f>'06'!T221</f>
        <v>0</v>
      </c>
      <c r="BI221" s="167">
        <f>'07'!T221</f>
        <v>0</v>
      </c>
      <c r="BJ221" s="167">
        <f>'08'!T221</f>
        <v>0</v>
      </c>
      <c r="BK221" s="167">
        <f>'09'!T221</f>
        <v>0</v>
      </c>
      <c r="BL221" s="167">
        <f>'10'!T221</f>
        <v>0</v>
      </c>
      <c r="BM221" s="167">
        <f>'11'!T221</f>
        <v>0</v>
      </c>
      <c r="BN221" s="167">
        <f>'12'!T221</f>
        <v>0</v>
      </c>
      <c r="BO221" s="125">
        <f t="shared" si="39"/>
        <v>0</v>
      </c>
      <c r="BP221" s="126">
        <f t="shared" si="40"/>
        <v>0</v>
      </c>
    </row>
    <row r="222" spans="2:68" ht="14.4" x14ac:dyDescent="0.3">
      <c r="B222" s="166" t="str">
        <v>01-SPLIQ-07002897</v>
      </c>
      <c r="C222" s="160" t="str">
        <v>Lucas Bols</v>
      </c>
      <c r="D222" s="160" t="str">
        <v>Liqueur</v>
      </c>
      <c r="E222" s="160" t="str">
        <v>Bols Liqueur</v>
      </c>
      <c r="F222" s="160" t="str">
        <v>BOL</v>
      </c>
      <c r="G222" s="160" t="str">
        <v>Bols Elderflower</v>
      </c>
      <c r="H222" s="160" t="str">
        <v>700ml</v>
      </c>
      <c r="I222" s="160">
        <v>6</v>
      </c>
      <c r="J222" s="167">
        <f>'01'!N222</f>
        <v>0</v>
      </c>
      <c r="K222" s="167">
        <f>'02'!N222</f>
        <v>0</v>
      </c>
      <c r="L222" s="167">
        <f>'03'!N222</f>
        <v>0</v>
      </c>
      <c r="M222" s="167">
        <f>'04'!N222</f>
        <v>0</v>
      </c>
      <c r="N222" s="167">
        <f>'05'!N222</f>
        <v>0</v>
      </c>
      <c r="O222" s="167">
        <f>'06'!N222</f>
        <v>0</v>
      </c>
      <c r="P222" s="167">
        <f>'07'!N222</f>
        <v>0</v>
      </c>
      <c r="Q222" s="167">
        <f>'08'!N222</f>
        <v>0</v>
      </c>
      <c r="R222" s="167">
        <f>'09'!N222</f>
        <v>0</v>
      </c>
      <c r="S222" s="167">
        <f>'10'!N222</f>
        <v>0</v>
      </c>
      <c r="T222" s="167">
        <f>'11'!N222</f>
        <v>0</v>
      </c>
      <c r="U222" s="167">
        <f>'12'!N222</f>
        <v>0</v>
      </c>
      <c r="V222" s="168">
        <f t="shared" si="33"/>
        <v>0</v>
      </c>
      <c r="W222" s="169">
        <f t="shared" si="34"/>
        <v>0</v>
      </c>
      <c r="X222" s="2"/>
      <c r="Y222" s="167">
        <f>'01'!R222</f>
        <v>0</v>
      </c>
      <c r="Z222" s="167">
        <f>'02'!R222</f>
        <v>0</v>
      </c>
      <c r="AA222" s="167">
        <f>'03'!R222</f>
        <v>0</v>
      </c>
      <c r="AB222" s="167">
        <f>'04'!R222</f>
        <v>0</v>
      </c>
      <c r="AC222" s="167">
        <f>'05'!R222</f>
        <v>0</v>
      </c>
      <c r="AD222" s="167">
        <f>'06'!R222</f>
        <v>0</v>
      </c>
      <c r="AE222" s="167">
        <f>'07'!R222</f>
        <v>0</v>
      </c>
      <c r="AF222" s="167">
        <f>'08'!R222</f>
        <v>0</v>
      </c>
      <c r="AG222" s="167">
        <f>'09'!R222</f>
        <v>0</v>
      </c>
      <c r="AH222" s="167">
        <f>'10'!R222</f>
        <v>0</v>
      </c>
      <c r="AI222" s="167">
        <f>'11'!R222</f>
        <v>0</v>
      </c>
      <c r="AJ222" s="167">
        <f>'12'!R222</f>
        <v>0</v>
      </c>
      <c r="AK222" s="127">
        <f t="shared" si="35"/>
        <v>0</v>
      </c>
      <c r="AL222" s="126">
        <f t="shared" si="36"/>
        <v>0</v>
      </c>
      <c r="AM222" s="2"/>
      <c r="AN222" s="167">
        <f>'01'!S222</f>
        <v>0</v>
      </c>
      <c r="AO222" s="167">
        <f>'02'!S222</f>
        <v>0</v>
      </c>
      <c r="AP222" s="167">
        <f>'03'!S222</f>
        <v>0</v>
      </c>
      <c r="AQ222" s="167">
        <f>'04'!S222</f>
        <v>0</v>
      </c>
      <c r="AR222" s="167">
        <f>'05'!S222</f>
        <v>0</v>
      </c>
      <c r="AS222" s="167">
        <f>'06'!S222</f>
        <v>0</v>
      </c>
      <c r="AT222" s="167">
        <f>'07'!S222</f>
        <v>0</v>
      </c>
      <c r="AU222" s="167">
        <f>'08'!S222</f>
        <v>0</v>
      </c>
      <c r="AV222" s="167">
        <f>'09'!S222</f>
        <v>0</v>
      </c>
      <c r="AW222" s="167">
        <f>'10'!S222</f>
        <v>0</v>
      </c>
      <c r="AX222" s="167">
        <f>'11'!S222</f>
        <v>0</v>
      </c>
      <c r="AY222" s="167">
        <f>'12'!S222</f>
        <v>0</v>
      </c>
      <c r="AZ222" s="127">
        <f t="shared" si="37"/>
        <v>0</v>
      </c>
      <c r="BA222" s="126">
        <f t="shared" si="38"/>
        <v>0</v>
      </c>
      <c r="BB222" s="2"/>
      <c r="BC222" s="167">
        <f>'01'!T222</f>
        <v>0</v>
      </c>
      <c r="BD222" s="167">
        <f>'02'!T222</f>
        <v>0</v>
      </c>
      <c r="BE222" s="167">
        <f>'03'!T222</f>
        <v>0</v>
      </c>
      <c r="BF222" s="167">
        <f>'04'!T222</f>
        <v>0</v>
      </c>
      <c r="BG222" s="167">
        <f>'05'!T222</f>
        <v>0</v>
      </c>
      <c r="BH222" s="167">
        <f>'06'!T222</f>
        <v>0</v>
      </c>
      <c r="BI222" s="167">
        <f>'07'!T222</f>
        <v>0</v>
      </c>
      <c r="BJ222" s="167">
        <f>'08'!T222</f>
        <v>0</v>
      </c>
      <c r="BK222" s="167">
        <f>'09'!T222</f>
        <v>0</v>
      </c>
      <c r="BL222" s="167">
        <f>'10'!T222</f>
        <v>0</v>
      </c>
      <c r="BM222" s="167">
        <f>'11'!T222</f>
        <v>0</v>
      </c>
      <c r="BN222" s="167">
        <f>'12'!T222</f>
        <v>0</v>
      </c>
      <c r="BO222" s="125">
        <f t="shared" si="39"/>
        <v>0</v>
      </c>
      <c r="BP222" s="126">
        <f t="shared" si="40"/>
        <v>0</v>
      </c>
    </row>
    <row r="223" spans="2:68" ht="14.4" x14ac:dyDescent="0.3">
      <c r="B223" s="166" t="str">
        <v>01-SPLIQ-07006786</v>
      </c>
      <c r="C223" s="160" t="str">
        <v>Lucas Bols</v>
      </c>
      <c r="D223" s="160" t="str">
        <v>Liqueur</v>
      </c>
      <c r="E223" s="160" t="str">
        <v>Bols Liqueur</v>
      </c>
      <c r="F223" s="160" t="str">
        <v>BOL</v>
      </c>
      <c r="G223" s="160" t="str">
        <v>Bols Lychee</v>
      </c>
      <c r="H223" s="160" t="str">
        <v>700ml</v>
      </c>
      <c r="I223" s="160">
        <v>6</v>
      </c>
      <c r="J223" s="167">
        <f>'01'!N223</f>
        <v>0</v>
      </c>
      <c r="K223" s="167">
        <f>'02'!N223</f>
        <v>0</v>
      </c>
      <c r="L223" s="167">
        <f>'03'!N223</f>
        <v>0</v>
      </c>
      <c r="M223" s="167">
        <f>'04'!N223</f>
        <v>0</v>
      </c>
      <c r="N223" s="167">
        <f>'05'!N223</f>
        <v>0</v>
      </c>
      <c r="O223" s="167">
        <f>'06'!N223</f>
        <v>0</v>
      </c>
      <c r="P223" s="167">
        <f>'07'!N223</f>
        <v>0</v>
      </c>
      <c r="Q223" s="167">
        <f>'08'!N223</f>
        <v>0</v>
      </c>
      <c r="R223" s="167">
        <f>'09'!N223</f>
        <v>0</v>
      </c>
      <c r="S223" s="167">
        <f>'10'!N223</f>
        <v>0</v>
      </c>
      <c r="T223" s="167">
        <f>'11'!N223</f>
        <v>0</v>
      </c>
      <c r="U223" s="167">
        <f>'12'!N223</f>
        <v>0</v>
      </c>
      <c r="V223" s="168">
        <f t="shared" si="33"/>
        <v>0</v>
      </c>
      <c r="W223" s="169">
        <f t="shared" si="34"/>
        <v>0</v>
      </c>
      <c r="X223" s="2"/>
      <c r="Y223" s="167">
        <f>'01'!R223</f>
        <v>0</v>
      </c>
      <c r="Z223" s="167">
        <f>'02'!R223</f>
        <v>0</v>
      </c>
      <c r="AA223" s="167">
        <f>'03'!R223</f>
        <v>0</v>
      </c>
      <c r="AB223" s="167">
        <f>'04'!R223</f>
        <v>0</v>
      </c>
      <c r="AC223" s="167">
        <f>'05'!R223</f>
        <v>0</v>
      </c>
      <c r="AD223" s="167">
        <f>'06'!R223</f>
        <v>0</v>
      </c>
      <c r="AE223" s="167">
        <f>'07'!R223</f>
        <v>0</v>
      </c>
      <c r="AF223" s="167">
        <f>'08'!R223</f>
        <v>0</v>
      </c>
      <c r="AG223" s="167">
        <f>'09'!R223</f>
        <v>0</v>
      </c>
      <c r="AH223" s="167">
        <f>'10'!R223</f>
        <v>0</v>
      </c>
      <c r="AI223" s="167">
        <f>'11'!R223</f>
        <v>0</v>
      </c>
      <c r="AJ223" s="167">
        <f>'12'!R223</f>
        <v>0</v>
      </c>
      <c r="AK223" s="127">
        <f t="shared" si="35"/>
        <v>0</v>
      </c>
      <c r="AL223" s="126">
        <f t="shared" si="36"/>
        <v>0</v>
      </c>
      <c r="AM223" s="2"/>
      <c r="AN223" s="167">
        <f>'01'!S223</f>
        <v>0</v>
      </c>
      <c r="AO223" s="167">
        <f>'02'!S223</f>
        <v>0</v>
      </c>
      <c r="AP223" s="167">
        <f>'03'!S223</f>
        <v>0</v>
      </c>
      <c r="AQ223" s="167">
        <f>'04'!S223</f>
        <v>0</v>
      </c>
      <c r="AR223" s="167">
        <f>'05'!S223</f>
        <v>0</v>
      </c>
      <c r="AS223" s="167">
        <f>'06'!S223</f>
        <v>0</v>
      </c>
      <c r="AT223" s="167">
        <f>'07'!S223</f>
        <v>0</v>
      </c>
      <c r="AU223" s="167">
        <f>'08'!S223</f>
        <v>0</v>
      </c>
      <c r="AV223" s="167">
        <f>'09'!S223</f>
        <v>0</v>
      </c>
      <c r="AW223" s="167">
        <f>'10'!S223</f>
        <v>0</v>
      </c>
      <c r="AX223" s="167">
        <f>'11'!S223</f>
        <v>0</v>
      </c>
      <c r="AY223" s="167">
        <f>'12'!S223</f>
        <v>0</v>
      </c>
      <c r="AZ223" s="127">
        <f t="shared" si="37"/>
        <v>0</v>
      </c>
      <c r="BA223" s="126">
        <f t="shared" si="38"/>
        <v>0</v>
      </c>
      <c r="BB223" s="2"/>
      <c r="BC223" s="167">
        <f>'01'!T223</f>
        <v>0</v>
      </c>
      <c r="BD223" s="167">
        <f>'02'!T223</f>
        <v>0</v>
      </c>
      <c r="BE223" s="167">
        <f>'03'!T223</f>
        <v>0</v>
      </c>
      <c r="BF223" s="167">
        <f>'04'!T223</f>
        <v>0</v>
      </c>
      <c r="BG223" s="167">
        <f>'05'!T223</f>
        <v>0</v>
      </c>
      <c r="BH223" s="167">
        <f>'06'!T223</f>
        <v>0</v>
      </c>
      <c r="BI223" s="167">
        <f>'07'!T223</f>
        <v>0</v>
      </c>
      <c r="BJ223" s="167">
        <f>'08'!T223</f>
        <v>0</v>
      </c>
      <c r="BK223" s="167">
        <f>'09'!T223</f>
        <v>0</v>
      </c>
      <c r="BL223" s="167">
        <f>'10'!T223</f>
        <v>0</v>
      </c>
      <c r="BM223" s="167">
        <f>'11'!T223</f>
        <v>0</v>
      </c>
      <c r="BN223" s="167">
        <f>'12'!T223</f>
        <v>0</v>
      </c>
      <c r="BO223" s="125">
        <f t="shared" si="39"/>
        <v>0</v>
      </c>
      <c r="BP223" s="126">
        <f t="shared" si="40"/>
        <v>0</v>
      </c>
    </row>
    <row r="224" spans="2:68" ht="14.4" x14ac:dyDescent="0.3">
      <c r="B224" s="166" t="str">
        <v>01-SPLIQ-07006809</v>
      </c>
      <c r="C224" s="160" t="str">
        <v>Lucas Bols</v>
      </c>
      <c r="D224" s="160" t="str">
        <v>Liqueur</v>
      </c>
      <c r="E224" s="160" t="str">
        <v>Bols Liqueur</v>
      </c>
      <c r="F224" s="160" t="str">
        <v>BOL</v>
      </c>
      <c r="G224" s="160" t="str">
        <v>Bols Melon</v>
      </c>
      <c r="H224" s="160" t="str">
        <v>700ml</v>
      </c>
      <c r="I224" s="160">
        <v>6</v>
      </c>
      <c r="J224" s="167">
        <f>'01'!N224</f>
        <v>0</v>
      </c>
      <c r="K224" s="167">
        <f>'02'!N224</f>
        <v>0</v>
      </c>
      <c r="L224" s="167">
        <f>'03'!N224</f>
        <v>0</v>
      </c>
      <c r="M224" s="167">
        <f>'04'!N224</f>
        <v>0</v>
      </c>
      <c r="N224" s="167">
        <f>'05'!N224</f>
        <v>0</v>
      </c>
      <c r="O224" s="167">
        <f>'06'!N224</f>
        <v>0</v>
      </c>
      <c r="P224" s="167">
        <f>'07'!N224</f>
        <v>0</v>
      </c>
      <c r="Q224" s="167">
        <f>'08'!N224</f>
        <v>0</v>
      </c>
      <c r="R224" s="167">
        <f>'09'!N224</f>
        <v>0</v>
      </c>
      <c r="S224" s="167">
        <f>'10'!N224</f>
        <v>0</v>
      </c>
      <c r="T224" s="167">
        <f>'11'!N224</f>
        <v>0</v>
      </c>
      <c r="U224" s="167">
        <f>'12'!N224</f>
        <v>0</v>
      </c>
      <c r="V224" s="168">
        <f t="shared" si="33"/>
        <v>0</v>
      </c>
      <c r="W224" s="169">
        <f t="shared" si="34"/>
        <v>0</v>
      </c>
      <c r="X224" s="2"/>
      <c r="Y224" s="167">
        <f>'01'!R224</f>
        <v>0</v>
      </c>
      <c r="Z224" s="167">
        <f>'02'!R224</f>
        <v>0</v>
      </c>
      <c r="AA224" s="167">
        <f>'03'!R224</f>
        <v>0</v>
      </c>
      <c r="AB224" s="167">
        <f>'04'!R224</f>
        <v>0</v>
      </c>
      <c r="AC224" s="167">
        <f>'05'!R224</f>
        <v>0</v>
      </c>
      <c r="AD224" s="167">
        <f>'06'!R224</f>
        <v>0</v>
      </c>
      <c r="AE224" s="167">
        <f>'07'!R224</f>
        <v>0</v>
      </c>
      <c r="AF224" s="167">
        <f>'08'!R224</f>
        <v>0</v>
      </c>
      <c r="AG224" s="167">
        <f>'09'!R224</f>
        <v>0</v>
      </c>
      <c r="AH224" s="167">
        <f>'10'!R224</f>
        <v>0</v>
      </c>
      <c r="AI224" s="167">
        <f>'11'!R224</f>
        <v>0</v>
      </c>
      <c r="AJ224" s="167">
        <f>'12'!R224</f>
        <v>0</v>
      </c>
      <c r="AK224" s="127">
        <f t="shared" si="35"/>
        <v>0</v>
      </c>
      <c r="AL224" s="126">
        <f t="shared" si="36"/>
        <v>0</v>
      </c>
      <c r="AM224" s="2"/>
      <c r="AN224" s="167">
        <f>'01'!S224</f>
        <v>0</v>
      </c>
      <c r="AO224" s="167">
        <f>'02'!S224</f>
        <v>0</v>
      </c>
      <c r="AP224" s="167">
        <f>'03'!S224</f>
        <v>0</v>
      </c>
      <c r="AQ224" s="167">
        <f>'04'!S224</f>
        <v>0</v>
      </c>
      <c r="AR224" s="167">
        <f>'05'!S224</f>
        <v>0</v>
      </c>
      <c r="AS224" s="167">
        <f>'06'!S224</f>
        <v>0</v>
      </c>
      <c r="AT224" s="167">
        <f>'07'!S224</f>
        <v>0</v>
      </c>
      <c r="AU224" s="167">
        <f>'08'!S224</f>
        <v>0</v>
      </c>
      <c r="AV224" s="167">
        <f>'09'!S224</f>
        <v>0</v>
      </c>
      <c r="AW224" s="167">
        <f>'10'!S224</f>
        <v>0</v>
      </c>
      <c r="AX224" s="167">
        <f>'11'!S224</f>
        <v>0</v>
      </c>
      <c r="AY224" s="167">
        <f>'12'!S224</f>
        <v>0</v>
      </c>
      <c r="AZ224" s="127">
        <f t="shared" si="37"/>
        <v>0</v>
      </c>
      <c r="BA224" s="126">
        <f t="shared" si="38"/>
        <v>0</v>
      </c>
      <c r="BB224" s="2"/>
      <c r="BC224" s="167">
        <f>'01'!T224</f>
        <v>0</v>
      </c>
      <c r="BD224" s="167">
        <f>'02'!T224</f>
        <v>0</v>
      </c>
      <c r="BE224" s="167">
        <f>'03'!T224</f>
        <v>0</v>
      </c>
      <c r="BF224" s="167">
        <f>'04'!T224</f>
        <v>0</v>
      </c>
      <c r="BG224" s="167">
        <f>'05'!T224</f>
        <v>0</v>
      </c>
      <c r="BH224" s="167">
        <f>'06'!T224</f>
        <v>0</v>
      </c>
      <c r="BI224" s="167">
        <f>'07'!T224</f>
        <v>0</v>
      </c>
      <c r="BJ224" s="167">
        <f>'08'!T224</f>
        <v>0</v>
      </c>
      <c r="BK224" s="167">
        <f>'09'!T224</f>
        <v>0</v>
      </c>
      <c r="BL224" s="167">
        <f>'10'!T224</f>
        <v>0</v>
      </c>
      <c r="BM224" s="167">
        <f>'11'!T224</f>
        <v>0</v>
      </c>
      <c r="BN224" s="167">
        <f>'12'!T224</f>
        <v>0</v>
      </c>
      <c r="BO224" s="125">
        <f t="shared" si="39"/>
        <v>0</v>
      </c>
      <c r="BP224" s="126">
        <f t="shared" si="40"/>
        <v>0</v>
      </c>
    </row>
    <row r="225" spans="2:68" ht="14.4" x14ac:dyDescent="0.3">
      <c r="B225" s="166" t="str">
        <v>01-SPLIQ-07006830</v>
      </c>
      <c r="C225" s="160" t="str">
        <v>Lucas Bols</v>
      </c>
      <c r="D225" s="160" t="str">
        <v>Liqueur</v>
      </c>
      <c r="E225" s="160" t="str">
        <v>Bols Liqueur</v>
      </c>
      <c r="F225" s="160" t="str">
        <v>BOL</v>
      </c>
      <c r="G225" s="160" t="str">
        <v>Bols Peach</v>
      </c>
      <c r="H225" s="160" t="str">
        <v>700ml</v>
      </c>
      <c r="I225" s="160">
        <v>6</v>
      </c>
      <c r="J225" s="167">
        <f>'01'!N225</f>
        <v>0</v>
      </c>
      <c r="K225" s="167">
        <f>'02'!N225</f>
        <v>0</v>
      </c>
      <c r="L225" s="167">
        <f>'03'!N225</f>
        <v>0</v>
      </c>
      <c r="M225" s="167">
        <f>'04'!N225</f>
        <v>0</v>
      </c>
      <c r="N225" s="167">
        <f>'05'!N225</f>
        <v>0</v>
      </c>
      <c r="O225" s="167">
        <f>'06'!N225</f>
        <v>0</v>
      </c>
      <c r="P225" s="167">
        <f>'07'!N225</f>
        <v>0</v>
      </c>
      <c r="Q225" s="167">
        <f>'08'!N225</f>
        <v>0</v>
      </c>
      <c r="R225" s="167">
        <f>'09'!N225</f>
        <v>0</v>
      </c>
      <c r="S225" s="167">
        <f>'10'!N225</f>
        <v>0</v>
      </c>
      <c r="T225" s="167">
        <f>'11'!N225</f>
        <v>0</v>
      </c>
      <c r="U225" s="167">
        <f>'12'!N225</f>
        <v>0</v>
      </c>
      <c r="V225" s="168">
        <f t="shared" si="33"/>
        <v>0</v>
      </c>
      <c r="W225" s="169">
        <f t="shared" si="34"/>
        <v>0</v>
      </c>
      <c r="X225" s="2"/>
      <c r="Y225" s="167">
        <f>'01'!R225</f>
        <v>0</v>
      </c>
      <c r="Z225" s="167">
        <f>'02'!R225</f>
        <v>0</v>
      </c>
      <c r="AA225" s="167">
        <f>'03'!R225</f>
        <v>0</v>
      </c>
      <c r="AB225" s="167">
        <f>'04'!R225</f>
        <v>0</v>
      </c>
      <c r="AC225" s="167">
        <f>'05'!R225</f>
        <v>0</v>
      </c>
      <c r="AD225" s="167">
        <f>'06'!R225</f>
        <v>0</v>
      </c>
      <c r="AE225" s="167">
        <f>'07'!R225</f>
        <v>0</v>
      </c>
      <c r="AF225" s="167">
        <f>'08'!R225</f>
        <v>0</v>
      </c>
      <c r="AG225" s="167">
        <f>'09'!R225</f>
        <v>0</v>
      </c>
      <c r="AH225" s="167">
        <f>'10'!R225</f>
        <v>0</v>
      </c>
      <c r="AI225" s="167">
        <f>'11'!R225</f>
        <v>0</v>
      </c>
      <c r="AJ225" s="167">
        <f>'12'!R225</f>
        <v>0</v>
      </c>
      <c r="AK225" s="127">
        <f t="shared" si="35"/>
        <v>0</v>
      </c>
      <c r="AL225" s="126">
        <f t="shared" si="36"/>
        <v>0</v>
      </c>
      <c r="AM225" s="2"/>
      <c r="AN225" s="167">
        <f>'01'!S225</f>
        <v>0</v>
      </c>
      <c r="AO225" s="167">
        <f>'02'!S225</f>
        <v>0</v>
      </c>
      <c r="AP225" s="167">
        <f>'03'!S225</f>
        <v>0</v>
      </c>
      <c r="AQ225" s="167">
        <f>'04'!S225</f>
        <v>0</v>
      </c>
      <c r="AR225" s="167">
        <f>'05'!S225</f>
        <v>0</v>
      </c>
      <c r="AS225" s="167">
        <f>'06'!S225</f>
        <v>0</v>
      </c>
      <c r="AT225" s="167">
        <f>'07'!S225</f>
        <v>0</v>
      </c>
      <c r="AU225" s="167">
        <f>'08'!S225</f>
        <v>0</v>
      </c>
      <c r="AV225" s="167">
        <f>'09'!S225</f>
        <v>0</v>
      </c>
      <c r="AW225" s="167">
        <f>'10'!S225</f>
        <v>0</v>
      </c>
      <c r="AX225" s="167">
        <f>'11'!S225</f>
        <v>0</v>
      </c>
      <c r="AY225" s="167">
        <f>'12'!S225</f>
        <v>0</v>
      </c>
      <c r="AZ225" s="127">
        <f t="shared" si="37"/>
        <v>0</v>
      </c>
      <c r="BA225" s="126">
        <f t="shared" si="38"/>
        <v>0</v>
      </c>
      <c r="BB225" s="2"/>
      <c r="BC225" s="167">
        <f>'01'!T225</f>
        <v>0</v>
      </c>
      <c r="BD225" s="167">
        <f>'02'!T225</f>
        <v>0</v>
      </c>
      <c r="BE225" s="167">
        <f>'03'!T225</f>
        <v>0</v>
      </c>
      <c r="BF225" s="167">
        <f>'04'!T225</f>
        <v>0</v>
      </c>
      <c r="BG225" s="167">
        <f>'05'!T225</f>
        <v>0</v>
      </c>
      <c r="BH225" s="167">
        <f>'06'!T225</f>
        <v>0</v>
      </c>
      <c r="BI225" s="167">
        <f>'07'!T225</f>
        <v>0</v>
      </c>
      <c r="BJ225" s="167">
        <f>'08'!T225</f>
        <v>0</v>
      </c>
      <c r="BK225" s="167">
        <f>'09'!T225</f>
        <v>0</v>
      </c>
      <c r="BL225" s="167">
        <f>'10'!T225</f>
        <v>0</v>
      </c>
      <c r="BM225" s="167">
        <f>'11'!T225</f>
        <v>0</v>
      </c>
      <c r="BN225" s="167">
        <f>'12'!T225</f>
        <v>0</v>
      </c>
      <c r="BO225" s="125">
        <f t="shared" si="39"/>
        <v>0</v>
      </c>
      <c r="BP225" s="126">
        <f t="shared" si="40"/>
        <v>0</v>
      </c>
    </row>
    <row r="226" spans="2:68" ht="14.4" x14ac:dyDescent="0.3">
      <c r="B226" s="166" t="str">
        <v>01-SPLIQ-07009408</v>
      </c>
      <c r="C226" s="160" t="str">
        <v>Lucas Bols</v>
      </c>
      <c r="D226" s="160" t="str">
        <v>Liqueur</v>
      </c>
      <c r="E226" s="160" t="str">
        <v>Bols Liqueur</v>
      </c>
      <c r="F226" s="160" t="str">
        <v>BOL</v>
      </c>
      <c r="G226" s="160" t="str">
        <v>Bols Peppermint Green</v>
      </c>
      <c r="H226" s="160" t="str">
        <v>700ml</v>
      </c>
      <c r="I226" s="160">
        <v>6</v>
      </c>
      <c r="J226" s="167">
        <f>'01'!N226</f>
        <v>0</v>
      </c>
      <c r="K226" s="167">
        <f>'02'!N226</f>
        <v>0</v>
      </c>
      <c r="L226" s="167">
        <f>'03'!N226</f>
        <v>0</v>
      </c>
      <c r="M226" s="167">
        <f>'04'!N226</f>
        <v>0</v>
      </c>
      <c r="N226" s="167">
        <f>'05'!N226</f>
        <v>0</v>
      </c>
      <c r="O226" s="167">
        <f>'06'!N226</f>
        <v>0</v>
      </c>
      <c r="P226" s="167">
        <f>'07'!N226</f>
        <v>0</v>
      </c>
      <c r="Q226" s="167">
        <f>'08'!N226</f>
        <v>0</v>
      </c>
      <c r="R226" s="167">
        <f>'09'!N226</f>
        <v>0</v>
      </c>
      <c r="S226" s="167">
        <f>'10'!N226</f>
        <v>0</v>
      </c>
      <c r="T226" s="167">
        <f>'11'!N226</f>
        <v>0</v>
      </c>
      <c r="U226" s="167">
        <f>'12'!N226</f>
        <v>0</v>
      </c>
      <c r="V226" s="168">
        <f t="shared" si="33"/>
        <v>0</v>
      </c>
      <c r="W226" s="169">
        <f t="shared" si="34"/>
        <v>0</v>
      </c>
      <c r="X226" s="2"/>
      <c r="Y226" s="167">
        <f>'01'!R226</f>
        <v>0</v>
      </c>
      <c r="Z226" s="167">
        <f>'02'!R226</f>
        <v>0</v>
      </c>
      <c r="AA226" s="167">
        <f>'03'!R226</f>
        <v>0</v>
      </c>
      <c r="AB226" s="167">
        <f>'04'!R226</f>
        <v>0</v>
      </c>
      <c r="AC226" s="167">
        <f>'05'!R226</f>
        <v>0</v>
      </c>
      <c r="AD226" s="167">
        <f>'06'!R226</f>
        <v>0</v>
      </c>
      <c r="AE226" s="167">
        <f>'07'!R226</f>
        <v>0</v>
      </c>
      <c r="AF226" s="167">
        <f>'08'!R226</f>
        <v>0</v>
      </c>
      <c r="AG226" s="167">
        <f>'09'!R226</f>
        <v>0</v>
      </c>
      <c r="AH226" s="167">
        <f>'10'!R226</f>
        <v>0</v>
      </c>
      <c r="AI226" s="167">
        <f>'11'!R226</f>
        <v>0</v>
      </c>
      <c r="AJ226" s="167">
        <f>'12'!R226</f>
        <v>0</v>
      </c>
      <c r="AK226" s="127">
        <f t="shared" si="35"/>
        <v>0</v>
      </c>
      <c r="AL226" s="126">
        <f t="shared" si="36"/>
        <v>0</v>
      </c>
      <c r="AM226" s="2"/>
      <c r="AN226" s="167">
        <f>'01'!S226</f>
        <v>0</v>
      </c>
      <c r="AO226" s="167">
        <f>'02'!S226</f>
        <v>0</v>
      </c>
      <c r="AP226" s="167">
        <f>'03'!S226</f>
        <v>0</v>
      </c>
      <c r="AQ226" s="167">
        <f>'04'!S226</f>
        <v>0</v>
      </c>
      <c r="AR226" s="167">
        <f>'05'!S226</f>
        <v>0</v>
      </c>
      <c r="AS226" s="167">
        <f>'06'!S226</f>
        <v>0</v>
      </c>
      <c r="AT226" s="167">
        <f>'07'!S226</f>
        <v>0</v>
      </c>
      <c r="AU226" s="167">
        <f>'08'!S226</f>
        <v>0</v>
      </c>
      <c r="AV226" s="167">
        <f>'09'!S226</f>
        <v>0</v>
      </c>
      <c r="AW226" s="167">
        <f>'10'!S226</f>
        <v>0</v>
      </c>
      <c r="AX226" s="167">
        <f>'11'!S226</f>
        <v>0</v>
      </c>
      <c r="AY226" s="167">
        <f>'12'!S226</f>
        <v>0</v>
      </c>
      <c r="AZ226" s="127">
        <f t="shared" si="37"/>
        <v>0</v>
      </c>
      <c r="BA226" s="126">
        <f t="shared" si="38"/>
        <v>0</v>
      </c>
      <c r="BB226" s="2"/>
      <c r="BC226" s="167">
        <f>'01'!T226</f>
        <v>0</v>
      </c>
      <c r="BD226" s="167">
        <f>'02'!T226</f>
        <v>0</v>
      </c>
      <c r="BE226" s="167">
        <f>'03'!T226</f>
        <v>0</v>
      </c>
      <c r="BF226" s="167">
        <f>'04'!T226</f>
        <v>0</v>
      </c>
      <c r="BG226" s="167">
        <f>'05'!T226</f>
        <v>0</v>
      </c>
      <c r="BH226" s="167">
        <f>'06'!T226</f>
        <v>0</v>
      </c>
      <c r="BI226" s="167">
        <f>'07'!T226</f>
        <v>0</v>
      </c>
      <c r="BJ226" s="167">
        <f>'08'!T226</f>
        <v>0</v>
      </c>
      <c r="BK226" s="167">
        <f>'09'!T226</f>
        <v>0</v>
      </c>
      <c r="BL226" s="167">
        <f>'10'!T226</f>
        <v>0</v>
      </c>
      <c r="BM226" s="167">
        <f>'11'!T226</f>
        <v>0</v>
      </c>
      <c r="BN226" s="167">
        <f>'12'!T226</f>
        <v>0</v>
      </c>
      <c r="BO226" s="125">
        <f t="shared" si="39"/>
        <v>0</v>
      </c>
      <c r="BP226" s="126">
        <f t="shared" si="40"/>
        <v>0</v>
      </c>
    </row>
    <row r="227" spans="2:68" ht="14.4" x14ac:dyDescent="0.3">
      <c r="B227" s="166" t="str">
        <v>01-SPLIQ-07009334</v>
      </c>
      <c r="C227" s="160" t="str">
        <v>Lucas Bols</v>
      </c>
      <c r="D227" s="160" t="str">
        <v>Liqueur</v>
      </c>
      <c r="E227" s="160" t="str">
        <v>Bols Liqueur</v>
      </c>
      <c r="F227" s="160" t="str">
        <v>BOL</v>
      </c>
      <c r="G227" s="160" t="str">
        <v>Bols Sour Apple</v>
      </c>
      <c r="H227" s="160" t="str">
        <v>700ml</v>
      </c>
      <c r="I227" s="160">
        <v>6</v>
      </c>
      <c r="J227" s="167">
        <f>'01'!N227</f>
        <v>0</v>
      </c>
      <c r="K227" s="167">
        <f>'02'!N227</f>
        <v>0</v>
      </c>
      <c r="L227" s="167">
        <f>'03'!N227</f>
        <v>0</v>
      </c>
      <c r="M227" s="167">
        <f>'04'!N227</f>
        <v>0</v>
      </c>
      <c r="N227" s="167">
        <f>'05'!N227</f>
        <v>0</v>
      </c>
      <c r="O227" s="167">
        <f>'06'!N227</f>
        <v>0</v>
      </c>
      <c r="P227" s="167">
        <f>'07'!N227</f>
        <v>0</v>
      </c>
      <c r="Q227" s="167">
        <f>'08'!N227</f>
        <v>0</v>
      </c>
      <c r="R227" s="167">
        <f>'09'!N227</f>
        <v>0</v>
      </c>
      <c r="S227" s="167">
        <f>'10'!N227</f>
        <v>0</v>
      </c>
      <c r="T227" s="167">
        <f>'11'!N227</f>
        <v>0</v>
      </c>
      <c r="U227" s="167">
        <f>'12'!N227</f>
        <v>0</v>
      </c>
      <c r="V227" s="168">
        <f t="shared" si="33"/>
        <v>0</v>
      </c>
      <c r="W227" s="169">
        <f t="shared" si="34"/>
        <v>0</v>
      </c>
      <c r="X227" s="2"/>
      <c r="Y227" s="167">
        <f>'01'!R227</f>
        <v>0</v>
      </c>
      <c r="Z227" s="167">
        <f>'02'!R227</f>
        <v>0</v>
      </c>
      <c r="AA227" s="167">
        <f>'03'!R227</f>
        <v>0</v>
      </c>
      <c r="AB227" s="167">
        <f>'04'!R227</f>
        <v>0</v>
      </c>
      <c r="AC227" s="167">
        <f>'05'!R227</f>
        <v>0</v>
      </c>
      <c r="AD227" s="167">
        <f>'06'!R227</f>
        <v>0</v>
      </c>
      <c r="AE227" s="167">
        <f>'07'!R227</f>
        <v>0</v>
      </c>
      <c r="AF227" s="167">
        <f>'08'!R227</f>
        <v>0</v>
      </c>
      <c r="AG227" s="167">
        <f>'09'!R227</f>
        <v>0</v>
      </c>
      <c r="AH227" s="167">
        <f>'10'!R227</f>
        <v>0</v>
      </c>
      <c r="AI227" s="167">
        <f>'11'!R227</f>
        <v>0</v>
      </c>
      <c r="AJ227" s="167">
        <f>'12'!R227</f>
        <v>0</v>
      </c>
      <c r="AK227" s="127">
        <f t="shared" si="35"/>
        <v>0</v>
      </c>
      <c r="AL227" s="126">
        <f t="shared" si="36"/>
        <v>0</v>
      </c>
      <c r="AM227" s="2"/>
      <c r="AN227" s="167">
        <f>'01'!S227</f>
        <v>0</v>
      </c>
      <c r="AO227" s="167">
        <f>'02'!S227</f>
        <v>0</v>
      </c>
      <c r="AP227" s="167">
        <f>'03'!S227</f>
        <v>0</v>
      </c>
      <c r="AQ227" s="167">
        <f>'04'!S227</f>
        <v>0</v>
      </c>
      <c r="AR227" s="167">
        <f>'05'!S227</f>
        <v>0</v>
      </c>
      <c r="AS227" s="167">
        <f>'06'!S227</f>
        <v>0</v>
      </c>
      <c r="AT227" s="167">
        <f>'07'!S227</f>
        <v>0</v>
      </c>
      <c r="AU227" s="167">
        <f>'08'!S227</f>
        <v>0</v>
      </c>
      <c r="AV227" s="167">
        <f>'09'!S227</f>
        <v>0</v>
      </c>
      <c r="AW227" s="167">
        <f>'10'!S227</f>
        <v>0</v>
      </c>
      <c r="AX227" s="167">
        <f>'11'!S227</f>
        <v>0</v>
      </c>
      <c r="AY227" s="167">
        <f>'12'!S227</f>
        <v>0</v>
      </c>
      <c r="AZ227" s="127">
        <f t="shared" si="37"/>
        <v>0</v>
      </c>
      <c r="BA227" s="126">
        <f t="shared" si="38"/>
        <v>0</v>
      </c>
      <c r="BB227" s="2"/>
      <c r="BC227" s="167">
        <f>'01'!T227</f>
        <v>0</v>
      </c>
      <c r="BD227" s="167">
        <f>'02'!T227</f>
        <v>0</v>
      </c>
      <c r="BE227" s="167">
        <f>'03'!T227</f>
        <v>0</v>
      </c>
      <c r="BF227" s="167">
        <f>'04'!T227</f>
        <v>0</v>
      </c>
      <c r="BG227" s="167">
        <f>'05'!T227</f>
        <v>0</v>
      </c>
      <c r="BH227" s="167">
        <f>'06'!T227</f>
        <v>0</v>
      </c>
      <c r="BI227" s="167">
        <f>'07'!T227</f>
        <v>0</v>
      </c>
      <c r="BJ227" s="167">
        <f>'08'!T227</f>
        <v>0</v>
      </c>
      <c r="BK227" s="167">
        <f>'09'!T227</f>
        <v>0</v>
      </c>
      <c r="BL227" s="167">
        <f>'10'!T227</f>
        <v>0</v>
      </c>
      <c r="BM227" s="167">
        <f>'11'!T227</f>
        <v>0</v>
      </c>
      <c r="BN227" s="167">
        <f>'12'!T227</f>
        <v>0</v>
      </c>
      <c r="BO227" s="125">
        <f t="shared" si="39"/>
        <v>0</v>
      </c>
      <c r="BP227" s="126">
        <f t="shared" si="40"/>
        <v>0</v>
      </c>
    </row>
    <row r="228" spans="2:68" ht="14.4" x14ac:dyDescent="0.3">
      <c r="B228" s="166" t="str">
        <v>01-SPLIQ-07006885</v>
      </c>
      <c r="C228" s="160" t="str">
        <v>Lucas Bols</v>
      </c>
      <c r="D228" s="160" t="str">
        <v>Liqueur</v>
      </c>
      <c r="E228" s="160" t="str">
        <v>Bols Liqueur</v>
      </c>
      <c r="F228" s="160" t="str">
        <v>BOL</v>
      </c>
      <c r="G228" s="160" t="str">
        <v>Bols Strawberry</v>
      </c>
      <c r="H228" s="160" t="str">
        <v>700ml</v>
      </c>
      <c r="I228" s="160">
        <v>6</v>
      </c>
      <c r="J228" s="167">
        <f>'01'!N228</f>
        <v>0</v>
      </c>
      <c r="K228" s="167">
        <f>'02'!N228</f>
        <v>0</v>
      </c>
      <c r="L228" s="167">
        <f>'03'!N228</f>
        <v>0</v>
      </c>
      <c r="M228" s="167">
        <f>'04'!N228</f>
        <v>0</v>
      </c>
      <c r="N228" s="167">
        <f>'05'!N228</f>
        <v>0</v>
      </c>
      <c r="O228" s="167">
        <f>'06'!N228</f>
        <v>0</v>
      </c>
      <c r="P228" s="167">
        <f>'07'!N228</f>
        <v>0</v>
      </c>
      <c r="Q228" s="167">
        <f>'08'!N228</f>
        <v>0</v>
      </c>
      <c r="R228" s="167">
        <f>'09'!N228</f>
        <v>0</v>
      </c>
      <c r="S228" s="167">
        <f>'10'!N228</f>
        <v>0</v>
      </c>
      <c r="T228" s="167">
        <f>'11'!N228</f>
        <v>0</v>
      </c>
      <c r="U228" s="167">
        <f>'12'!N228</f>
        <v>0</v>
      </c>
      <c r="V228" s="168">
        <f t="shared" si="33"/>
        <v>0</v>
      </c>
      <c r="W228" s="169">
        <f t="shared" si="34"/>
        <v>0</v>
      </c>
      <c r="X228" s="2"/>
      <c r="Y228" s="167">
        <f>'01'!R228</f>
        <v>0</v>
      </c>
      <c r="Z228" s="167">
        <f>'02'!R228</f>
        <v>0</v>
      </c>
      <c r="AA228" s="167">
        <f>'03'!R228</f>
        <v>0</v>
      </c>
      <c r="AB228" s="167">
        <f>'04'!R228</f>
        <v>0</v>
      </c>
      <c r="AC228" s="167">
        <f>'05'!R228</f>
        <v>0</v>
      </c>
      <c r="AD228" s="167">
        <f>'06'!R228</f>
        <v>0</v>
      </c>
      <c r="AE228" s="167">
        <f>'07'!R228</f>
        <v>0</v>
      </c>
      <c r="AF228" s="167">
        <f>'08'!R228</f>
        <v>0</v>
      </c>
      <c r="AG228" s="167">
        <f>'09'!R228</f>
        <v>0</v>
      </c>
      <c r="AH228" s="167">
        <f>'10'!R228</f>
        <v>0</v>
      </c>
      <c r="AI228" s="167">
        <f>'11'!R228</f>
        <v>0</v>
      </c>
      <c r="AJ228" s="167">
        <f>'12'!R228</f>
        <v>0</v>
      </c>
      <c r="AK228" s="127">
        <f t="shared" si="35"/>
        <v>0</v>
      </c>
      <c r="AL228" s="126">
        <f t="shared" si="36"/>
        <v>0</v>
      </c>
      <c r="AM228" s="2"/>
      <c r="AN228" s="167">
        <f>'01'!S228</f>
        <v>0</v>
      </c>
      <c r="AO228" s="167">
        <f>'02'!S228</f>
        <v>0</v>
      </c>
      <c r="AP228" s="167">
        <f>'03'!S228</f>
        <v>0</v>
      </c>
      <c r="AQ228" s="167">
        <f>'04'!S228</f>
        <v>0</v>
      </c>
      <c r="AR228" s="167">
        <f>'05'!S228</f>
        <v>0</v>
      </c>
      <c r="AS228" s="167">
        <f>'06'!S228</f>
        <v>0</v>
      </c>
      <c r="AT228" s="167">
        <f>'07'!S228</f>
        <v>0</v>
      </c>
      <c r="AU228" s="167">
        <f>'08'!S228</f>
        <v>0</v>
      </c>
      <c r="AV228" s="167">
        <f>'09'!S228</f>
        <v>0</v>
      </c>
      <c r="AW228" s="167">
        <f>'10'!S228</f>
        <v>0</v>
      </c>
      <c r="AX228" s="167">
        <f>'11'!S228</f>
        <v>0</v>
      </c>
      <c r="AY228" s="167">
        <f>'12'!S228</f>
        <v>0</v>
      </c>
      <c r="AZ228" s="127">
        <f t="shared" si="37"/>
        <v>0</v>
      </c>
      <c r="BA228" s="126">
        <f t="shared" si="38"/>
        <v>0</v>
      </c>
      <c r="BB228" s="2"/>
      <c r="BC228" s="167">
        <f>'01'!T228</f>
        <v>0</v>
      </c>
      <c r="BD228" s="167">
        <f>'02'!T228</f>
        <v>0</v>
      </c>
      <c r="BE228" s="167">
        <f>'03'!T228</f>
        <v>0</v>
      </c>
      <c r="BF228" s="167">
        <f>'04'!T228</f>
        <v>0</v>
      </c>
      <c r="BG228" s="167">
        <f>'05'!T228</f>
        <v>0</v>
      </c>
      <c r="BH228" s="167">
        <f>'06'!T228</f>
        <v>0</v>
      </c>
      <c r="BI228" s="167">
        <f>'07'!T228</f>
        <v>0</v>
      </c>
      <c r="BJ228" s="167">
        <f>'08'!T228</f>
        <v>0</v>
      </c>
      <c r="BK228" s="167">
        <f>'09'!T228</f>
        <v>0</v>
      </c>
      <c r="BL228" s="167">
        <f>'10'!T228</f>
        <v>0</v>
      </c>
      <c r="BM228" s="167">
        <f>'11'!T228</f>
        <v>0</v>
      </c>
      <c r="BN228" s="167">
        <f>'12'!T228</f>
        <v>0</v>
      </c>
      <c r="BO228" s="125">
        <f t="shared" si="39"/>
        <v>0</v>
      </c>
      <c r="BP228" s="126">
        <f t="shared" si="40"/>
        <v>0</v>
      </c>
    </row>
    <row r="229" spans="2:68" ht="14.4" x14ac:dyDescent="0.3">
      <c r="B229" s="166" t="str">
        <v>01-SPLIQ-07002941</v>
      </c>
      <c r="C229" s="160" t="str">
        <v>Lucas Bols</v>
      </c>
      <c r="D229" s="160" t="str">
        <v>Liqueur</v>
      </c>
      <c r="E229" s="160" t="str">
        <v>Bols Liqueur</v>
      </c>
      <c r="F229" s="160" t="str">
        <v>BOL</v>
      </c>
      <c r="G229" s="160" t="str">
        <v>Bols Triple Sec</v>
      </c>
      <c r="H229" s="160" t="str">
        <v>700ml</v>
      </c>
      <c r="I229" s="160">
        <v>6</v>
      </c>
      <c r="J229" s="167">
        <f>'01'!N229</f>
        <v>0</v>
      </c>
      <c r="K229" s="167">
        <f>'02'!N229</f>
        <v>0</v>
      </c>
      <c r="L229" s="167">
        <f>'03'!N229</f>
        <v>0</v>
      </c>
      <c r="M229" s="167">
        <f>'04'!N229</f>
        <v>0</v>
      </c>
      <c r="N229" s="167">
        <f>'05'!N229</f>
        <v>0</v>
      </c>
      <c r="O229" s="167">
        <f>'06'!N229</f>
        <v>0</v>
      </c>
      <c r="P229" s="167">
        <f>'07'!N229</f>
        <v>0</v>
      </c>
      <c r="Q229" s="167">
        <f>'08'!N229</f>
        <v>0</v>
      </c>
      <c r="R229" s="167">
        <f>'09'!N229</f>
        <v>0</v>
      </c>
      <c r="S229" s="167">
        <f>'10'!N229</f>
        <v>0</v>
      </c>
      <c r="T229" s="167">
        <f>'11'!N229</f>
        <v>0</v>
      </c>
      <c r="U229" s="167">
        <f>'12'!N229</f>
        <v>0</v>
      </c>
      <c r="V229" s="168">
        <f t="shared" si="33"/>
        <v>0</v>
      </c>
      <c r="W229" s="169">
        <f t="shared" si="34"/>
        <v>0</v>
      </c>
      <c r="X229" s="2"/>
      <c r="Y229" s="167">
        <f>'01'!R229</f>
        <v>0</v>
      </c>
      <c r="Z229" s="167">
        <f>'02'!R229</f>
        <v>0</v>
      </c>
      <c r="AA229" s="167">
        <f>'03'!R229</f>
        <v>0</v>
      </c>
      <c r="AB229" s="167">
        <f>'04'!R229</f>
        <v>0</v>
      </c>
      <c r="AC229" s="167">
        <f>'05'!R229</f>
        <v>0</v>
      </c>
      <c r="AD229" s="167">
        <f>'06'!R229</f>
        <v>0</v>
      </c>
      <c r="AE229" s="167">
        <f>'07'!R229</f>
        <v>0</v>
      </c>
      <c r="AF229" s="167">
        <f>'08'!R229</f>
        <v>0</v>
      </c>
      <c r="AG229" s="167">
        <f>'09'!R229</f>
        <v>0</v>
      </c>
      <c r="AH229" s="167">
        <f>'10'!R229</f>
        <v>0</v>
      </c>
      <c r="AI229" s="167">
        <f>'11'!R229</f>
        <v>0</v>
      </c>
      <c r="AJ229" s="167">
        <f>'12'!R229</f>
        <v>0</v>
      </c>
      <c r="AK229" s="127">
        <f t="shared" si="35"/>
        <v>0</v>
      </c>
      <c r="AL229" s="126">
        <f t="shared" si="36"/>
        <v>0</v>
      </c>
      <c r="AM229" s="2"/>
      <c r="AN229" s="167">
        <f>'01'!S229</f>
        <v>0</v>
      </c>
      <c r="AO229" s="167">
        <f>'02'!S229</f>
        <v>0</v>
      </c>
      <c r="AP229" s="167">
        <f>'03'!S229</f>
        <v>0</v>
      </c>
      <c r="AQ229" s="167">
        <f>'04'!S229</f>
        <v>0</v>
      </c>
      <c r="AR229" s="167">
        <f>'05'!S229</f>
        <v>0</v>
      </c>
      <c r="AS229" s="167">
        <f>'06'!S229</f>
        <v>0</v>
      </c>
      <c r="AT229" s="167">
        <f>'07'!S229</f>
        <v>0</v>
      </c>
      <c r="AU229" s="167">
        <f>'08'!S229</f>
        <v>0</v>
      </c>
      <c r="AV229" s="167">
        <f>'09'!S229</f>
        <v>0</v>
      </c>
      <c r="AW229" s="167">
        <f>'10'!S229</f>
        <v>0</v>
      </c>
      <c r="AX229" s="167">
        <f>'11'!S229</f>
        <v>0</v>
      </c>
      <c r="AY229" s="167">
        <f>'12'!S229</f>
        <v>0</v>
      </c>
      <c r="AZ229" s="127">
        <f t="shared" si="37"/>
        <v>0</v>
      </c>
      <c r="BA229" s="126">
        <f t="shared" si="38"/>
        <v>0</v>
      </c>
      <c r="BB229" s="2"/>
      <c r="BC229" s="167">
        <f>'01'!T229</f>
        <v>0</v>
      </c>
      <c r="BD229" s="167">
        <f>'02'!T229</f>
        <v>0</v>
      </c>
      <c r="BE229" s="167">
        <f>'03'!T229</f>
        <v>0</v>
      </c>
      <c r="BF229" s="167">
        <f>'04'!T229</f>
        <v>0</v>
      </c>
      <c r="BG229" s="167">
        <f>'05'!T229</f>
        <v>0</v>
      </c>
      <c r="BH229" s="167">
        <f>'06'!T229</f>
        <v>0</v>
      </c>
      <c r="BI229" s="167">
        <f>'07'!T229</f>
        <v>0</v>
      </c>
      <c r="BJ229" s="167">
        <f>'08'!T229</f>
        <v>0</v>
      </c>
      <c r="BK229" s="167">
        <f>'09'!T229</f>
        <v>0</v>
      </c>
      <c r="BL229" s="167">
        <f>'10'!T229</f>
        <v>0</v>
      </c>
      <c r="BM229" s="167">
        <f>'11'!T229</f>
        <v>0</v>
      </c>
      <c r="BN229" s="167">
        <f>'12'!T229</f>
        <v>0</v>
      </c>
      <c r="BO229" s="125">
        <f t="shared" si="39"/>
        <v>0</v>
      </c>
      <c r="BP229" s="126">
        <f t="shared" si="40"/>
        <v>0</v>
      </c>
    </row>
    <row r="230" spans="2:68" ht="14.4" x14ac:dyDescent="0.3">
      <c r="B230" s="166" t="str">
        <v>01-SPLIQ-07002551</v>
      </c>
      <c r="C230" s="160" t="str">
        <v>Lucas Bols</v>
      </c>
      <c r="D230" s="160" t="str">
        <v>Liqueur</v>
      </c>
      <c r="E230" s="160" t="str">
        <v>Bols Liqueur</v>
      </c>
      <c r="F230" s="160" t="str">
        <v>BOL</v>
      </c>
      <c r="G230" s="160" t="str">
        <v>Bols Brown Cream</v>
      </c>
      <c r="H230" s="160" t="str">
        <v>700ml</v>
      </c>
      <c r="I230" s="160">
        <v>6</v>
      </c>
      <c r="J230" s="167">
        <f>'01'!N230</f>
        <v>0</v>
      </c>
      <c r="K230" s="167">
        <f>'02'!N230</f>
        <v>0</v>
      </c>
      <c r="L230" s="167">
        <f>'03'!N230</f>
        <v>0</v>
      </c>
      <c r="M230" s="167">
        <f>'04'!N230</f>
        <v>0</v>
      </c>
      <c r="N230" s="167">
        <f>'05'!N230</f>
        <v>0</v>
      </c>
      <c r="O230" s="167">
        <f>'06'!N230</f>
        <v>0</v>
      </c>
      <c r="P230" s="167">
        <f>'07'!N230</f>
        <v>0</v>
      </c>
      <c r="Q230" s="167">
        <f>'08'!N230</f>
        <v>0</v>
      </c>
      <c r="R230" s="167">
        <f>'09'!N230</f>
        <v>0</v>
      </c>
      <c r="S230" s="167">
        <f>'10'!N230</f>
        <v>0</v>
      </c>
      <c r="T230" s="167">
        <f>'11'!N230</f>
        <v>0</v>
      </c>
      <c r="U230" s="167">
        <f>'12'!N230</f>
        <v>0</v>
      </c>
      <c r="V230" s="168">
        <f t="shared" si="33"/>
        <v>0</v>
      </c>
      <c r="W230" s="169">
        <f t="shared" si="34"/>
        <v>0</v>
      </c>
      <c r="X230" s="2"/>
      <c r="Y230" s="167">
        <f>'01'!R230</f>
        <v>0</v>
      </c>
      <c r="Z230" s="167">
        <f>'02'!R230</f>
        <v>0</v>
      </c>
      <c r="AA230" s="167">
        <f>'03'!R230</f>
        <v>0</v>
      </c>
      <c r="AB230" s="167">
        <f>'04'!R230</f>
        <v>0</v>
      </c>
      <c r="AC230" s="167">
        <f>'05'!R230</f>
        <v>0</v>
      </c>
      <c r="AD230" s="167">
        <f>'06'!R230</f>
        <v>0</v>
      </c>
      <c r="AE230" s="167">
        <f>'07'!R230</f>
        <v>0</v>
      </c>
      <c r="AF230" s="167">
        <f>'08'!R230</f>
        <v>0</v>
      </c>
      <c r="AG230" s="167">
        <f>'09'!R230</f>
        <v>0</v>
      </c>
      <c r="AH230" s="167">
        <f>'10'!R230</f>
        <v>0</v>
      </c>
      <c r="AI230" s="167">
        <f>'11'!R230</f>
        <v>0</v>
      </c>
      <c r="AJ230" s="167">
        <f>'12'!R230</f>
        <v>0</v>
      </c>
      <c r="AK230" s="127">
        <f t="shared" si="35"/>
        <v>0</v>
      </c>
      <c r="AL230" s="126">
        <f t="shared" si="36"/>
        <v>0</v>
      </c>
      <c r="AM230" s="2"/>
      <c r="AN230" s="167">
        <f>'01'!S230</f>
        <v>0</v>
      </c>
      <c r="AO230" s="167">
        <f>'02'!S230</f>
        <v>0</v>
      </c>
      <c r="AP230" s="167">
        <f>'03'!S230</f>
        <v>0</v>
      </c>
      <c r="AQ230" s="167">
        <f>'04'!S230</f>
        <v>0</v>
      </c>
      <c r="AR230" s="167">
        <f>'05'!S230</f>
        <v>0</v>
      </c>
      <c r="AS230" s="167">
        <f>'06'!S230</f>
        <v>0</v>
      </c>
      <c r="AT230" s="167">
        <f>'07'!S230</f>
        <v>0</v>
      </c>
      <c r="AU230" s="167">
        <f>'08'!S230</f>
        <v>0</v>
      </c>
      <c r="AV230" s="167">
        <f>'09'!S230</f>
        <v>0</v>
      </c>
      <c r="AW230" s="167">
        <f>'10'!S230</f>
        <v>0</v>
      </c>
      <c r="AX230" s="167">
        <f>'11'!S230</f>
        <v>0</v>
      </c>
      <c r="AY230" s="167">
        <f>'12'!S230</f>
        <v>0</v>
      </c>
      <c r="AZ230" s="127">
        <f t="shared" si="37"/>
        <v>0</v>
      </c>
      <c r="BA230" s="126">
        <f t="shared" si="38"/>
        <v>0</v>
      </c>
      <c r="BB230" s="2"/>
      <c r="BC230" s="167">
        <f>'01'!T230</f>
        <v>0</v>
      </c>
      <c r="BD230" s="167">
        <f>'02'!T230</f>
        <v>0</v>
      </c>
      <c r="BE230" s="167">
        <f>'03'!T230</f>
        <v>0</v>
      </c>
      <c r="BF230" s="167">
        <f>'04'!T230</f>
        <v>0</v>
      </c>
      <c r="BG230" s="167">
        <f>'05'!T230</f>
        <v>0</v>
      </c>
      <c r="BH230" s="167">
        <f>'06'!T230</f>
        <v>0</v>
      </c>
      <c r="BI230" s="167">
        <f>'07'!T230</f>
        <v>0</v>
      </c>
      <c r="BJ230" s="167">
        <f>'08'!T230</f>
        <v>0</v>
      </c>
      <c r="BK230" s="167">
        <f>'09'!T230</f>
        <v>0</v>
      </c>
      <c r="BL230" s="167">
        <f>'10'!T230</f>
        <v>0</v>
      </c>
      <c r="BM230" s="167">
        <f>'11'!T230</f>
        <v>0</v>
      </c>
      <c r="BN230" s="167">
        <f>'12'!T230</f>
        <v>0</v>
      </c>
      <c r="BO230" s="125">
        <f t="shared" si="39"/>
        <v>0</v>
      </c>
      <c r="BP230" s="126">
        <f t="shared" si="40"/>
        <v>0</v>
      </c>
    </row>
    <row r="231" spans="2:68" ht="14.4" x14ac:dyDescent="0.3">
      <c r="B231" s="166" t="str">
        <v>31-SPLIQ-07000575</v>
      </c>
      <c r="C231" s="160" t="str">
        <v>Campari</v>
      </c>
      <c r="D231" s="160" t="str">
        <v>Aperitif &amp; Bitters</v>
      </c>
      <c r="E231" s="160" t="str">
        <v>Aperol</v>
      </c>
      <c r="F231" s="160" t="str">
        <v>APR</v>
      </c>
      <c r="G231" s="160" t="str">
        <v>Aperol 700ml</v>
      </c>
      <c r="H231" s="160" t="str">
        <v>700ml</v>
      </c>
      <c r="I231" s="160">
        <v>6</v>
      </c>
      <c r="J231" s="167">
        <f>'01'!N231</f>
        <v>0</v>
      </c>
      <c r="K231" s="167">
        <f>'02'!N231</f>
        <v>0</v>
      </c>
      <c r="L231" s="167">
        <f>'03'!N231</f>
        <v>0</v>
      </c>
      <c r="M231" s="167">
        <f>'04'!N231</f>
        <v>0</v>
      </c>
      <c r="N231" s="167">
        <f>'05'!N231</f>
        <v>0</v>
      </c>
      <c r="O231" s="167">
        <f>'06'!N231</f>
        <v>0</v>
      </c>
      <c r="P231" s="167">
        <f>'07'!N231</f>
        <v>0</v>
      </c>
      <c r="Q231" s="167">
        <f>'08'!N231</f>
        <v>0</v>
      </c>
      <c r="R231" s="167">
        <f>'09'!N231</f>
        <v>0</v>
      </c>
      <c r="S231" s="167">
        <f>'10'!N231</f>
        <v>0</v>
      </c>
      <c r="T231" s="167">
        <f>'11'!N231</f>
        <v>0</v>
      </c>
      <c r="U231" s="167">
        <f>'12'!N231</f>
        <v>0</v>
      </c>
      <c r="V231" s="168">
        <f t="shared" si="33"/>
        <v>0</v>
      </c>
      <c r="W231" s="169">
        <f t="shared" si="34"/>
        <v>0</v>
      </c>
      <c r="X231" s="2"/>
      <c r="Y231" s="167">
        <f>'01'!R231</f>
        <v>0</v>
      </c>
      <c r="Z231" s="167">
        <f>'02'!R231</f>
        <v>0</v>
      </c>
      <c r="AA231" s="167">
        <f>'03'!R231</f>
        <v>0</v>
      </c>
      <c r="AB231" s="167">
        <f>'04'!R231</f>
        <v>0</v>
      </c>
      <c r="AC231" s="167">
        <f>'05'!R231</f>
        <v>0</v>
      </c>
      <c r="AD231" s="167">
        <f>'06'!R231</f>
        <v>0</v>
      </c>
      <c r="AE231" s="167">
        <f>'07'!R231</f>
        <v>0</v>
      </c>
      <c r="AF231" s="167">
        <f>'08'!R231</f>
        <v>0</v>
      </c>
      <c r="AG231" s="167">
        <f>'09'!R231</f>
        <v>0</v>
      </c>
      <c r="AH231" s="167">
        <f>'10'!R231</f>
        <v>0</v>
      </c>
      <c r="AI231" s="167">
        <f>'11'!R231</f>
        <v>0</v>
      </c>
      <c r="AJ231" s="167">
        <f>'12'!R231</f>
        <v>0</v>
      </c>
      <c r="AK231" s="127">
        <f t="shared" si="35"/>
        <v>0</v>
      </c>
      <c r="AL231" s="126">
        <f t="shared" si="36"/>
        <v>0</v>
      </c>
      <c r="AM231" s="2"/>
      <c r="AN231" s="167">
        <f>'01'!S231</f>
        <v>0</v>
      </c>
      <c r="AO231" s="167">
        <f>'02'!S231</f>
        <v>0</v>
      </c>
      <c r="AP231" s="167">
        <f>'03'!S231</f>
        <v>0</v>
      </c>
      <c r="AQ231" s="167">
        <f>'04'!S231</f>
        <v>0</v>
      </c>
      <c r="AR231" s="167">
        <f>'05'!S231</f>
        <v>0</v>
      </c>
      <c r="AS231" s="167">
        <f>'06'!S231</f>
        <v>0</v>
      </c>
      <c r="AT231" s="167">
        <f>'07'!S231</f>
        <v>0</v>
      </c>
      <c r="AU231" s="167">
        <f>'08'!S231</f>
        <v>0</v>
      </c>
      <c r="AV231" s="167">
        <f>'09'!S231</f>
        <v>0</v>
      </c>
      <c r="AW231" s="167">
        <f>'10'!S231</f>
        <v>0</v>
      </c>
      <c r="AX231" s="167">
        <f>'11'!S231</f>
        <v>0</v>
      </c>
      <c r="AY231" s="167">
        <f>'12'!S231</f>
        <v>0</v>
      </c>
      <c r="AZ231" s="127">
        <f t="shared" si="37"/>
        <v>0</v>
      </c>
      <c r="BA231" s="126">
        <f t="shared" si="38"/>
        <v>0</v>
      </c>
      <c r="BB231" s="2"/>
      <c r="BC231" s="167">
        <f>'01'!T231</f>
        <v>0</v>
      </c>
      <c r="BD231" s="167">
        <f>'02'!T231</f>
        <v>0</v>
      </c>
      <c r="BE231" s="167">
        <f>'03'!T231</f>
        <v>0</v>
      </c>
      <c r="BF231" s="167">
        <f>'04'!T231</f>
        <v>0</v>
      </c>
      <c r="BG231" s="167">
        <f>'05'!T231</f>
        <v>0</v>
      </c>
      <c r="BH231" s="167">
        <f>'06'!T231</f>
        <v>0</v>
      </c>
      <c r="BI231" s="167">
        <f>'07'!T231</f>
        <v>0</v>
      </c>
      <c r="BJ231" s="167">
        <f>'08'!T231</f>
        <v>0</v>
      </c>
      <c r="BK231" s="167">
        <f>'09'!T231</f>
        <v>0</v>
      </c>
      <c r="BL231" s="167">
        <f>'10'!T231</f>
        <v>0</v>
      </c>
      <c r="BM231" s="167">
        <f>'11'!T231</f>
        <v>0</v>
      </c>
      <c r="BN231" s="167">
        <f>'12'!T231</f>
        <v>0</v>
      </c>
      <c r="BO231" s="125">
        <f t="shared" si="39"/>
        <v>0</v>
      </c>
      <c r="BP231" s="126">
        <f t="shared" si="40"/>
        <v>0</v>
      </c>
    </row>
    <row r="232" spans="2:68" ht="14.4" x14ac:dyDescent="0.3">
      <c r="B232" s="166" t="str">
        <v>31-SPLIQ-10000278</v>
      </c>
      <c r="C232" s="160" t="str">
        <v>Campari</v>
      </c>
      <c r="D232" s="160" t="str">
        <v>Aperitif &amp; Bitters</v>
      </c>
      <c r="E232" s="160" t="str">
        <v>Aperol</v>
      </c>
      <c r="F232" s="160" t="str">
        <v>APR</v>
      </c>
      <c r="G232" s="160" t="str">
        <v>Aperol 1L</v>
      </c>
      <c r="H232" s="160" t="str">
        <v>1000ml</v>
      </c>
      <c r="I232" s="160">
        <v>6</v>
      </c>
      <c r="J232" s="167">
        <f>'01'!N232</f>
        <v>0</v>
      </c>
      <c r="K232" s="167">
        <f>'02'!N232</f>
        <v>0</v>
      </c>
      <c r="L232" s="167">
        <f>'03'!N232</f>
        <v>0</v>
      </c>
      <c r="M232" s="167">
        <f>'04'!N232</f>
        <v>0</v>
      </c>
      <c r="N232" s="167">
        <f>'05'!N232</f>
        <v>0</v>
      </c>
      <c r="O232" s="167">
        <f>'06'!N232</f>
        <v>0</v>
      </c>
      <c r="P232" s="167">
        <f>'07'!N232</f>
        <v>0</v>
      </c>
      <c r="Q232" s="167">
        <f>'08'!N232</f>
        <v>0</v>
      </c>
      <c r="R232" s="167">
        <f>'09'!N232</f>
        <v>0</v>
      </c>
      <c r="S232" s="167">
        <f>'10'!N232</f>
        <v>0</v>
      </c>
      <c r="T232" s="167">
        <f>'11'!N232</f>
        <v>0</v>
      </c>
      <c r="U232" s="167">
        <f>'12'!N232</f>
        <v>0</v>
      </c>
      <c r="V232" s="168">
        <f t="shared" si="33"/>
        <v>0</v>
      </c>
      <c r="W232" s="169">
        <f t="shared" si="34"/>
        <v>0</v>
      </c>
      <c r="X232" s="2"/>
      <c r="Y232" s="167">
        <f>'01'!R232</f>
        <v>0</v>
      </c>
      <c r="Z232" s="167">
        <f>'02'!R232</f>
        <v>0</v>
      </c>
      <c r="AA232" s="167">
        <f>'03'!R232</f>
        <v>0</v>
      </c>
      <c r="AB232" s="167">
        <f>'04'!R232</f>
        <v>0</v>
      </c>
      <c r="AC232" s="167">
        <f>'05'!R232</f>
        <v>0</v>
      </c>
      <c r="AD232" s="167">
        <f>'06'!R232</f>
        <v>0</v>
      </c>
      <c r="AE232" s="167">
        <f>'07'!R232</f>
        <v>0</v>
      </c>
      <c r="AF232" s="167">
        <f>'08'!R232</f>
        <v>0</v>
      </c>
      <c r="AG232" s="167">
        <f>'09'!R232</f>
        <v>0</v>
      </c>
      <c r="AH232" s="167">
        <f>'10'!R232</f>
        <v>0</v>
      </c>
      <c r="AI232" s="167">
        <f>'11'!R232</f>
        <v>0</v>
      </c>
      <c r="AJ232" s="167">
        <f>'12'!R232</f>
        <v>0</v>
      </c>
      <c r="AK232" s="127">
        <f t="shared" si="35"/>
        <v>0</v>
      </c>
      <c r="AL232" s="126">
        <f t="shared" si="36"/>
        <v>0</v>
      </c>
      <c r="AM232" s="2"/>
      <c r="AN232" s="167">
        <f>'01'!S232</f>
        <v>0</v>
      </c>
      <c r="AO232" s="167">
        <f>'02'!S232</f>
        <v>0</v>
      </c>
      <c r="AP232" s="167">
        <f>'03'!S232</f>
        <v>0</v>
      </c>
      <c r="AQ232" s="167">
        <f>'04'!S232</f>
        <v>0</v>
      </c>
      <c r="AR232" s="167">
        <f>'05'!S232</f>
        <v>0</v>
      </c>
      <c r="AS232" s="167">
        <f>'06'!S232</f>
        <v>0</v>
      </c>
      <c r="AT232" s="167">
        <f>'07'!S232</f>
        <v>0</v>
      </c>
      <c r="AU232" s="167">
        <f>'08'!S232</f>
        <v>0</v>
      </c>
      <c r="AV232" s="167">
        <f>'09'!S232</f>
        <v>0</v>
      </c>
      <c r="AW232" s="167">
        <f>'10'!S232</f>
        <v>0</v>
      </c>
      <c r="AX232" s="167">
        <f>'11'!S232</f>
        <v>0</v>
      </c>
      <c r="AY232" s="167">
        <f>'12'!S232</f>
        <v>0</v>
      </c>
      <c r="AZ232" s="127">
        <f t="shared" si="37"/>
        <v>0</v>
      </c>
      <c r="BA232" s="126">
        <f t="shared" si="38"/>
        <v>0</v>
      </c>
      <c r="BB232" s="2"/>
      <c r="BC232" s="167">
        <f>'01'!T232</f>
        <v>0</v>
      </c>
      <c r="BD232" s="167">
        <f>'02'!T232</f>
        <v>0</v>
      </c>
      <c r="BE232" s="167">
        <f>'03'!T232</f>
        <v>0</v>
      </c>
      <c r="BF232" s="167">
        <f>'04'!T232</f>
        <v>0</v>
      </c>
      <c r="BG232" s="167">
        <f>'05'!T232</f>
        <v>0</v>
      </c>
      <c r="BH232" s="167">
        <f>'06'!T232</f>
        <v>0</v>
      </c>
      <c r="BI232" s="167">
        <f>'07'!T232</f>
        <v>0</v>
      </c>
      <c r="BJ232" s="167">
        <f>'08'!T232</f>
        <v>0</v>
      </c>
      <c r="BK232" s="167">
        <f>'09'!T232</f>
        <v>0</v>
      </c>
      <c r="BL232" s="167">
        <f>'10'!T232</f>
        <v>0</v>
      </c>
      <c r="BM232" s="167">
        <f>'11'!T232</f>
        <v>0</v>
      </c>
      <c r="BN232" s="167">
        <f>'12'!T232</f>
        <v>0</v>
      </c>
      <c r="BO232" s="125">
        <f t="shared" si="39"/>
        <v>0</v>
      </c>
      <c r="BP232" s="126">
        <f t="shared" si="40"/>
        <v>0</v>
      </c>
    </row>
    <row r="233" spans="2:68" ht="14.4" x14ac:dyDescent="0.3">
      <c r="B233" s="166" t="str">
        <v>32-SPLIQ-02001054</v>
      </c>
      <c r="C233" s="160" t="str">
        <v>Campari</v>
      </c>
      <c r="D233" s="160" t="str">
        <v>Aperitif &amp; Bitters</v>
      </c>
      <c r="E233" s="160" t="str">
        <v>Campari</v>
      </c>
      <c r="F233" s="160" t="str">
        <v>CAM</v>
      </c>
      <c r="G233" s="160" t="str">
        <v>Campari 25% 200ml</v>
      </c>
      <c r="H233" s="160" t="str">
        <v>200ml</v>
      </c>
      <c r="I233" s="160">
        <v>24</v>
      </c>
      <c r="J233" s="167">
        <f>'01'!N233</f>
        <v>0</v>
      </c>
      <c r="K233" s="167">
        <f>'02'!N233</f>
        <v>0</v>
      </c>
      <c r="L233" s="167">
        <f>'03'!N233</f>
        <v>0</v>
      </c>
      <c r="M233" s="167">
        <f>'04'!N233</f>
        <v>0</v>
      </c>
      <c r="N233" s="167">
        <f>'05'!N233</f>
        <v>0</v>
      </c>
      <c r="O233" s="167">
        <f>'06'!N233</f>
        <v>0</v>
      </c>
      <c r="P233" s="167">
        <f>'07'!N233</f>
        <v>0</v>
      </c>
      <c r="Q233" s="167">
        <f>'08'!N233</f>
        <v>0</v>
      </c>
      <c r="R233" s="167">
        <f>'09'!N233</f>
        <v>0</v>
      </c>
      <c r="S233" s="167">
        <f>'10'!N233</f>
        <v>0</v>
      </c>
      <c r="T233" s="167">
        <f>'11'!N233</f>
        <v>0</v>
      </c>
      <c r="U233" s="167">
        <f>'12'!N233</f>
        <v>0</v>
      </c>
      <c r="V233" s="168">
        <f t="shared" si="33"/>
        <v>0</v>
      </c>
      <c r="W233" s="169">
        <f t="shared" si="34"/>
        <v>0</v>
      </c>
      <c r="X233" s="2"/>
      <c r="Y233" s="167">
        <f>'01'!R233</f>
        <v>0</v>
      </c>
      <c r="Z233" s="167">
        <f>'02'!R233</f>
        <v>0</v>
      </c>
      <c r="AA233" s="167">
        <f>'03'!R233</f>
        <v>0</v>
      </c>
      <c r="AB233" s="167">
        <f>'04'!R233</f>
        <v>0</v>
      </c>
      <c r="AC233" s="167">
        <f>'05'!R233</f>
        <v>0</v>
      </c>
      <c r="AD233" s="167">
        <f>'06'!R233</f>
        <v>0</v>
      </c>
      <c r="AE233" s="167">
        <f>'07'!R233</f>
        <v>0</v>
      </c>
      <c r="AF233" s="167">
        <f>'08'!R233</f>
        <v>0</v>
      </c>
      <c r="AG233" s="167">
        <f>'09'!R233</f>
        <v>0</v>
      </c>
      <c r="AH233" s="167">
        <f>'10'!R233</f>
        <v>0</v>
      </c>
      <c r="AI233" s="167">
        <f>'11'!R233</f>
        <v>0</v>
      </c>
      <c r="AJ233" s="167">
        <f>'12'!R233</f>
        <v>0</v>
      </c>
      <c r="AK233" s="127">
        <f t="shared" si="35"/>
        <v>0</v>
      </c>
      <c r="AL233" s="126">
        <f t="shared" si="36"/>
        <v>0</v>
      </c>
      <c r="AM233" s="2"/>
      <c r="AN233" s="167">
        <f>'01'!S233</f>
        <v>0</v>
      </c>
      <c r="AO233" s="167">
        <f>'02'!S233</f>
        <v>0</v>
      </c>
      <c r="AP233" s="167">
        <f>'03'!S233</f>
        <v>0</v>
      </c>
      <c r="AQ233" s="167">
        <f>'04'!S233</f>
        <v>0</v>
      </c>
      <c r="AR233" s="167">
        <f>'05'!S233</f>
        <v>0</v>
      </c>
      <c r="AS233" s="167">
        <f>'06'!S233</f>
        <v>0</v>
      </c>
      <c r="AT233" s="167">
        <f>'07'!S233</f>
        <v>0</v>
      </c>
      <c r="AU233" s="167">
        <f>'08'!S233</f>
        <v>0</v>
      </c>
      <c r="AV233" s="167">
        <f>'09'!S233</f>
        <v>0</v>
      </c>
      <c r="AW233" s="167">
        <f>'10'!S233</f>
        <v>0</v>
      </c>
      <c r="AX233" s="167">
        <f>'11'!S233</f>
        <v>0</v>
      </c>
      <c r="AY233" s="167">
        <f>'12'!S233</f>
        <v>0</v>
      </c>
      <c r="AZ233" s="127">
        <f t="shared" si="37"/>
        <v>0</v>
      </c>
      <c r="BA233" s="126">
        <f t="shared" si="38"/>
        <v>0</v>
      </c>
      <c r="BB233" s="2"/>
      <c r="BC233" s="167">
        <f>'01'!T233</f>
        <v>0</v>
      </c>
      <c r="BD233" s="167">
        <f>'02'!T233</f>
        <v>0</v>
      </c>
      <c r="BE233" s="167">
        <f>'03'!T233</f>
        <v>0</v>
      </c>
      <c r="BF233" s="167">
        <f>'04'!T233</f>
        <v>0</v>
      </c>
      <c r="BG233" s="167">
        <f>'05'!T233</f>
        <v>0</v>
      </c>
      <c r="BH233" s="167">
        <f>'06'!T233</f>
        <v>0</v>
      </c>
      <c r="BI233" s="167">
        <f>'07'!T233</f>
        <v>0</v>
      </c>
      <c r="BJ233" s="167">
        <f>'08'!T233</f>
        <v>0</v>
      </c>
      <c r="BK233" s="167">
        <f>'09'!T233</f>
        <v>0</v>
      </c>
      <c r="BL233" s="167">
        <f>'10'!T233</f>
        <v>0</v>
      </c>
      <c r="BM233" s="167">
        <f>'11'!T233</f>
        <v>0</v>
      </c>
      <c r="BN233" s="167">
        <f>'12'!T233</f>
        <v>0</v>
      </c>
      <c r="BO233" s="125">
        <f t="shared" si="39"/>
        <v>0</v>
      </c>
      <c r="BP233" s="126">
        <f t="shared" si="40"/>
        <v>0</v>
      </c>
    </row>
    <row r="234" spans="2:68" ht="14.4" x14ac:dyDescent="0.3">
      <c r="B234" s="166" t="str">
        <v>32-SPLIQ-07501402</v>
      </c>
      <c r="C234" s="160" t="str">
        <v>Campari</v>
      </c>
      <c r="D234" s="160" t="str">
        <v>Aperitif &amp; Bitters</v>
      </c>
      <c r="E234" s="160" t="str">
        <v>Campari</v>
      </c>
      <c r="F234" s="160" t="str">
        <v>CAM</v>
      </c>
      <c r="G234" s="160" t="str">
        <v>Campari 25% 750ml</v>
      </c>
      <c r="H234" s="160" t="str">
        <v>750ml</v>
      </c>
      <c r="I234" s="160">
        <v>12</v>
      </c>
      <c r="J234" s="167">
        <f>'01'!N234</f>
        <v>0</v>
      </c>
      <c r="K234" s="167">
        <f>'02'!N234</f>
        <v>0</v>
      </c>
      <c r="L234" s="167">
        <f>'03'!N234</f>
        <v>0</v>
      </c>
      <c r="M234" s="167">
        <f>'04'!N234</f>
        <v>0</v>
      </c>
      <c r="N234" s="167">
        <f>'05'!N234</f>
        <v>0</v>
      </c>
      <c r="O234" s="167">
        <f>'06'!N234</f>
        <v>0</v>
      </c>
      <c r="P234" s="167">
        <f>'07'!N234</f>
        <v>0</v>
      </c>
      <c r="Q234" s="167">
        <f>'08'!N234</f>
        <v>0</v>
      </c>
      <c r="R234" s="167">
        <f>'09'!N234</f>
        <v>0</v>
      </c>
      <c r="S234" s="167">
        <f>'10'!N234</f>
        <v>0</v>
      </c>
      <c r="T234" s="167">
        <f>'11'!N234</f>
        <v>0</v>
      </c>
      <c r="U234" s="167">
        <f>'12'!N234</f>
        <v>0</v>
      </c>
      <c r="V234" s="168">
        <f t="shared" si="33"/>
        <v>0</v>
      </c>
      <c r="W234" s="169">
        <f t="shared" si="34"/>
        <v>0</v>
      </c>
      <c r="X234" s="2"/>
      <c r="Y234" s="167">
        <f>'01'!R234</f>
        <v>0</v>
      </c>
      <c r="Z234" s="167">
        <f>'02'!R234</f>
        <v>0</v>
      </c>
      <c r="AA234" s="167">
        <f>'03'!R234</f>
        <v>0</v>
      </c>
      <c r="AB234" s="167">
        <f>'04'!R234</f>
        <v>0</v>
      </c>
      <c r="AC234" s="167">
        <f>'05'!R234</f>
        <v>0</v>
      </c>
      <c r="AD234" s="167">
        <f>'06'!R234</f>
        <v>0</v>
      </c>
      <c r="AE234" s="167">
        <f>'07'!R234</f>
        <v>0</v>
      </c>
      <c r="AF234" s="167">
        <f>'08'!R234</f>
        <v>0</v>
      </c>
      <c r="AG234" s="167">
        <f>'09'!R234</f>
        <v>0</v>
      </c>
      <c r="AH234" s="167">
        <f>'10'!R234</f>
        <v>0</v>
      </c>
      <c r="AI234" s="167">
        <f>'11'!R234</f>
        <v>0</v>
      </c>
      <c r="AJ234" s="167">
        <f>'12'!R234</f>
        <v>0</v>
      </c>
      <c r="AK234" s="127">
        <f t="shared" si="35"/>
        <v>0</v>
      </c>
      <c r="AL234" s="126">
        <f t="shared" si="36"/>
        <v>0</v>
      </c>
      <c r="AM234" s="2"/>
      <c r="AN234" s="167">
        <f>'01'!S234</f>
        <v>0</v>
      </c>
      <c r="AO234" s="167">
        <f>'02'!S234</f>
        <v>0</v>
      </c>
      <c r="AP234" s="167">
        <f>'03'!S234</f>
        <v>0</v>
      </c>
      <c r="AQ234" s="167">
        <f>'04'!S234</f>
        <v>0</v>
      </c>
      <c r="AR234" s="167">
        <f>'05'!S234</f>
        <v>0</v>
      </c>
      <c r="AS234" s="167">
        <f>'06'!S234</f>
        <v>0</v>
      </c>
      <c r="AT234" s="167">
        <f>'07'!S234</f>
        <v>0</v>
      </c>
      <c r="AU234" s="167">
        <f>'08'!S234</f>
        <v>0</v>
      </c>
      <c r="AV234" s="167">
        <f>'09'!S234</f>
        <v>0</v>
      </c>
      <c r="AW234" s="167">
        <f>'10'!S234</f>
        <v>0</v>
      </c>
      <c r="AX234" s="167">
        <f>'11'!S234</f>
        <v>0</v>
      </c>
      <c r="AY234" s="167">
        <f>'12'!S234</f>
        <v>0</v>
      </c>
      <c r="AZ234" s="127">
        <f t="shared" si="37"/>
        <v>0</v>
      </c>
      <c r="BA234" s="126">
        <f t="shared" si="38"/>
        <v>0</v>
      </c>
      <c r="BB234" s="2"/>
      <c r="BC234" s="167">
        <f>'01'!T234</f>
        <v>0</v>
      </c>
      <c r="BD234" s="167">
        <f>'02'!T234</f>
        <v>0</v>
      </c>
      <c r="BE234" s="167">
        <f>'03'!T234</f>
        <v>0</v>
      </c>
      <c r="BF234" s="167">
        <f>'04'!T234</f>
        <v>0</v>
      </c>
      <c r="BG234" s="167">
        <f>'05'!T234</f>
        <v>0</v>
      </c>
      <c r="BH234" s="167">
        <f>'06'!T234</f>
        <v>0</v>
      </c>
      <c r="BI234" s="167">
        <f>'07'!T234</f>
        <v>0</v>
      </c>
      <c r="BJ234" s="167">
        <f>'08'!T234</f>
        <v>0</v>
      </c>
      <c r="BK234" s="167">
        <f>'09'!T234</f>
        <v>0</v>
      </c>
      <c r="BL234" s="167">
        <f>'10'!T234</f>
        <v>0</v>
      </c>
      <c r="BM234" s="167">
        <f>'11'!T234</f>
        <v>0</v>
      </c>
      <c r="BN234" s="167">
        <f>'12'!T234</f>
        <v>0</v>
      </c>
      <c r="BO234" s="125">
        <f t="shared" si="39"/>
        <v>0</v>
      </c>
      <c r="BP234" s="126">
        <f t="shared" si="40"/>
        <v>0</v>
      </c>
    </row>
    <row r="235" spans="2:68" ht="14.4" x14ac:dyDescent="0.3">
      <c r="B235" s="166" t="str">
        <v>32-SPLIQ-10001006</v>
      </c>
      <c r="C235" s="160" t="str">
        <v>Campari</v>
      </c>
      <c r="D235" s="160" t="str">
        <v>Aperitif &amp; Bitters</v>
      </c>
      <c r="E235" s="160" t="str">
        <v>Campari</v>
      </c>
      <c r="F235" s="160" t="str">
        <v>CAM</v>
      </c>
      <c r="G235" s="160" t="str">
        <v>Campari 25% 1L</v>
      </c>
      <c r="H235" s="160" t="str">
        <v>1000ml</v>
      </c>
      <c r="I235" s="160">
        <v>12</v>
      </c>
      <c r="J235" s="167">
        <f>'01'!N235</f>
        <v>0</v>
      </c>
      <c r="K235" s="167">
        <f>'02'!N235</f>
        <v>0</v>
      </c>
      <c r="L235" s="167">
        <f>'03'!N235</f>
        <v>0</v>
      </c>
      <c r="M235" s="167">
        <f>'04'!N235</f>
        <v>0</v>
      </c>
      <c r="N235" s="167">
        <f>'05'!N235</f>
        <v>0</v>
      </c>
      <c r="O235" s="167">
        <f>'06'!N235</f>
        <v>0</v>
      </c>
      <c r="P235" s="167">
        <f>'07'!N235</f>
        <v>0</v>
      </c>
      <c r="Q235" s="167">
        <f>'08'!N235</f>
        <v>0</v>
      </c>
      <c r="R235" s="167">
        <f>'09'!N235</f>
        <v>0</v>
      </c>
      <c r="S235" s="167">
        <f>'10'!N235</f>
        <v>0</v>
      </c>
      <c r="T235" s="167">
        <f>'11'!N235</f>
        <v>0</v>
      </c>
      <c r="U235" s="167">
        <f>'12'!N235</f>
        <v>0</v>
      </c>
      <c r="V235" s="168">
        <f t="shared" si="33"/>
        <v>0</v>
      </c>
      <c r="W235" s="169">
        <f t="shared" si="34"/>
        <v>0</v>
      </c>
      <c r="X235" s="2"/>
      <c r="Y235" s="167">
        <f>'01'!R235</f>
        <v>0</v>
      </c>
      <c r="Z235" s="167">
        <f>'02'!R235</f>
        <v>0</v>
      </c>
      <c r="AA235" s="167">
        <f>'03'!R235</f>
        <v>0</v>
      </c>
      <c r="AB235" s="167">
        <f>'04'!R235</f>
        <v>0</v>
      </c>
      <c r="AC235" s="167">
        <f>'05'!R235</f>
        <v>0</v>
      </c>
      <c r="AD235" s="167">
        <f>'06'!R235</f>
        <v>0</v>
      </c>
      <c r="AE235" s="167">
        <f>'07'!R235</f>
        <v>0</v>
      </c>
      <c r="AF235" s="167">
        <f>'08'!R235</f>
        <v>0</v>
      </c>
      <c r="AG235" s="167">
        <f>'09'!R235</f>
        <v>0</v>
      </c>
      <c r="AH235" s="167">
        <f>'10'!R235</f>
        <v>0</v>
      </c>
      <c r="AI235" s="167">
        <f>'11'!R235</f>
        <v>0</v>
      </c>
      <c r="AJ235" s="167">
        <f>'12'!R235</f>
        <v>0</v>
      </c>
      <c r="AK235" s="127">
        <f t="shared" si="35"/>
        <v>0</v>
      </c>
      <c r="AL235" s="126">
        <f t="shared" si="36"/>
        <v>0</v>
      </c>
      <c r="AM235" s="2"/>
      <c r="AN235" s="167">
        <f>'01'!S235</f>
        <v>0</v>
      </c>
      <c r="AO235" s="167">
        <f>'02'!S235</f>
        <v>0</v>
      </c>
      <c r="AP235" s="167">
        <f>'03'!S235</f>
        <v>0</v>
      </c>
      <c r="AQ235" s="167">
        <f>'04'!S235</f>
        <v>0</v>
      </c>
      <c r="AR235" s="167">
        <f>'05'!S235</f>
        <v>0</v>
      </c>
      <c r="AS235" s="167">
        <f>'06'!S235</f>
        <v>0</v>
      </c>
      <c r="AT235" s="167">
        <f>'07'!S235</f>
        <v>0</v>
      </c>
      <c r="AU235" s="167">
        <f>'08'!S235</f>
        <v>0</v>
      </c>
      <c r="AV235" s="167">
        <f>'09'!S235</f>
        <v>0</v>
      </c>
      <c r="AW235" s="167">
        <f>'10'!S235</f>
        <v>0</v>
      </c>
      <c r="AX235" s="167">
        <f>'11'!S235</f>
        <v>0</v>
      </c>
      <c r="AY235" s="167">
        <f>'12'!S235</f>
        <v>0</v>
      </c>
      <c r="AZ235" s="127">
        <f t="shared" si="37"/>
        <v>0</v>
      </c>
      <c r="BA235" s="126">
        <f t="shared" si="38"/>
        <v>0</v>
      </c>
      <c r="BB235" s="2"/>
      <c r="BC235" s="167">
        <f>'01'!T235</f>
        <v>0</v>
      </c>
      <c r="BD235" s="167">
        <f>'02'!T235</f>
        <v>0</v>
      </c>
      <c r="BE235" s="167">
        <f>'03'!T235</f>
        <v>0</v>
      </c>
      <c r="BF235" s="167">
        <f>'04'!T235</f>
        <v>0</v>
      </c>
      <c r="BG235" s="167">
        <f>'05'!T235</f>
        <v>0</v>
      </c>
      <c r="BH235" s="167">
        <f>'06'!T235</f>
        <v>0</v>
      </c>
      <c r="BI235" s="167">
        <f>'07'!T235</f>
        <v>0</v>
      </c>
      <c r="BJ235" s="167">
        <f>'08'!T235</f>
        <v>0</v>
      </c>
      <c r="BK235" s="167">
        <f>'09'!T235</f>
        <v>0</v>
      </c>
      <c r="BL235" s="167">
        <f>'10'!T235</f>
        <v>0</v>
      </c>
      <c r="BM235" s="167">
        <f>'11'!T235</f>
        <v>0</v>
      </c>
      <c r="BN235" s="167">
        <f>'12'!T235</f>
        <v>0</v>
      </c>
      <c r="BO235" s="125">
        <f t="shared" si="39"/>
        <v>0</v>
      </c>
      <c r="BP235" s="126">
        <f t="shared" si="40"/>
        <v>0</v>
      </c>
    </row>
    <row r="236" spans="2:68" ht="14.4" x14ac:dyDescent="0.3">
      <c r="B236" s="166" t="str">
        <v>32-SPLIQ-05001051</v>
      </c>
      <c r="C236" s="160" t="str">
        <v>Campari</v>
      </c>
      <c r="D236" s="160" t="str">
        <v>Aperitif &amp; Bitters</v>
      </c>
      <c r="E236" s="160" t="str">
        <v>Campari</v>
      </c>
      <c r="F236" s="160" t="str">
        <v>CAM</v>
      </c>
      <c r="G236" s="160" t="str">
        <v>Campari Negroni RTE</v>
      </c>
      <c r="H236" s="160" t="str">
        <v>500ml</v>
      </c>
      <c r="I236" s="160">
        <v>12</v>
      </c>
      <c r="J236" s="167">
        <f>'01'!N236</f>
        <v>0</v>
      </c>
      <c r="K236" s="167">
        <f>'02'!N236</f>
        <v>0</v>
      </c>
      <c r="L236" s="167">
        <f>'03'!N236</f>
        <v>0</v>
      </c>
      <c r="M236" s="167">
        <f>'04'!N236</f>
        <v>0</v>
      </c>
      <c r="N236" s="167">
        <f>'05'!N236</f>
        <v>0</v>
      </c>
      <c r="O236" s="167">
        <f>'06'!N236</f>
        <v>0</v>
      </c>
      <c r="P236" s="167">
        <f>'07'!N236</f>
        <v>0</v>
      </c>
      <c r="Q236" s="167">
        <f>'08'!N236</f>
        <v>0</v>
      </c>
      <c r="R236" s="167">
        <f>'09'!N236</f>
        <v>0</v>
      </c>
      <c r="S236" s="167">
        <f>'10'!N236</f>
        <v>0</v>
      </c>
      <c r="T236" s="167">
        <f>'11'!N236</f>
        <v>0</v>
      </c>
      <c r="U236" s="167">
        <f>'12'!N236</f>
        <v>0</v>
      </c>
      <c r="V236" s="168">
        <f t="shared" si="33"/>
        <v>0</v>
      </c>
      <c r="W236" s="169">
        <f t="shared" si="34"/>
        <v>0</v>
      </c>
      <c r="X236" s="2"/>
      <c r="Y236" s="167">
        <f>'01'!R236</f>
        <v>0</v>
      </c>
      <c r="Z236" s="167">
        <f>'02'!R236</f>
        <v>0</v>
      </c>
      <c r="AA236" s="167">
        <f>'03'!R236</f>
        <v>0</v>
      </c>
      <c r="AB236" s="167">
        <f>'04'!R236</f>
        <v>0</v>
      </c>
      <c r="AC236" s="167">
        <f>'05'!R236</f>
        <v>0</v>
      </c>
      <c r="AD236" s="167">
        <f>'06'!R236</f>
        <v>0</v>
      </c>
      <c r="AE236" s="167">
        <f>'07'!R236</f>
        <v>0</v>
      </c>
      <c r="AF236" s="167">
        <f>'08'!R236</f>
        <v>0</v>
      </c>
      <c r="AG236" s="167">
        <f>'09'!R236</f>
        <v>0</v>
      </c>
      <c r="AH236" s="167">
        <f>'10'!R236</f>
        <v>0</v>
      </c>
      <c r="AI236" s="167">
        <f>'11'!R236</f>
        <v>0</v>
      </c>
      <c r="AJ236" s="167">
        <f>'12'!R236</f>
        <v>0</v>
      </c>
      <c r="AK236" s="127">
        <f t="shared" si="35"/>
        <v>0</v>
      </c>
      <c r="AL236" s="126">
        <f t="shared" si="36"/>
        <v>0</v>
      </c>
      <c r="AM236" s="2"/>
      <c r="AN236" s="167">
        <f>'01'!S236</f>
        <v>0</v>
      </c>
      <c r="AO236" s="167">
        <f>'02'!S236</f>
        <v>0</v>
      </c>
      <c r="AP236" s="167">
        <f>'03'!S236</f>
        <v>0</v>
      </c>
      <c r="AQ236" s="167">
        <f>'04'!S236</f>
        <v>0</v>
      </c>
      <c r="AR236" s="167">
        <f>'05'!S236</f>
        <v>0</v>
      </c>
      <c r="AS236" s="167">
        <f>'06'!S236</f>
        <v>0</v>
      </c>
      <c r="AT236" s="167">
        <f>'07'!S236</f>
        <v>0</v>
      </c>
      <c r="AU236" s="167">
        <f>'08'!S236</f>
        <v>0</v>
      </c>
      <c r="AV236" s="167">
        <f>'09'!S236</f>
        <v>0</v>
      </c>
      <c r="AW236" s="167">
        <f>'10'!S236</f>
        <v>0</v>
      </c>
      <c r="AX236" s="167">
        <f>'11'!S236</f>
        <v>0</v>
      </c>
      <c r="AY236" s="167">
        <f>'12'!S236</f>
        <v>0</v>
      </c>
      <c r="AZ236" s="127">
        <f t="shared" si="37"/>
        <v>0</v>
      </c>
      <c r="BA236" s="126">
        <f t="shared" si="38"/>
        <v>0</v>
      </c>
      <c r="BB236" s="2"/>
      <c r="BC236" s="167">
        <f>'01'!T236</f>
        <v>0</v>
      </c>
      <c r="BD236" s="167">
        <f>'02'!T236</f>
        <v>0</v>
      </c>
      <c r="BE236" s="167">
        <f>'03'!T236</f>
        <v>0</v>
      </c>
      <c r="BF236" s="167">
        <f>'04'!T236</f>
        <v>0</v>
      </c>
      <c r="BG236" s="167">
        <f>'05'!T236</f>
        <v>0</v>
      </c>
      <c r="BH236" s="167">
        <f>'06'!T236</f>
        <v>0</v>
      </c>
      <c r="BI236" s="167">
        <f>'07'!T236</f>
        <v>0</v>
      </c>
      <c r="BJ236" s="167">
        <f>'08'!T236</f>
        <v>0</v>
      </c>
      <c r="BK236" s="167">
        <f>'09'!T236</f>
        <v>0</v>
      </c>
      <c r="BL236" s="167">
        <f>'10'!T236</f>
        <v>0</v>
      </c>
      <c r="BM236" s="167">
        <f>'11'!T236</f>
        <v>0</v>
      </c>
      <c r="BN236" s="167">
        <f>'12'!T236</f>
        <v>0</v>
      </c>
      <c r="BO236" s="125">
        <f t="shared" si="39"/>
        <v>0</v>
      </c>
      <c r="BP236" s="126">
        <f t="shared" si="40"/>
        <v>0</v>
      </c>
    </row>
    <row r="237" spans="2:68" ht="14.4" x14ac:dyDescent="0.3">
      <c r="B237" s="166" t="str">
        <v>32-SPLIQ-10000969</v>
      </c>
      <c r="C237" s="160" t="str">
        <v>Campari</v>
      </c>
      <c r="D237" s="160" t="str">
        <v>Aperitif &amp; Bitters</v>
      </c>
      <c r="E237" s="160" t="str">
        <v>Campari</v>
      </c>
      <c r="F237" s="160" t="str">
        <v>CAM</v>
      </c>
      <c r="G237" s="160" t="str">
        <v>Campari Cask Tales Bourbon Barrels</v>
      </c>
      <c r="H237" s="160" t="str">
        <v>1000ml</v>
      </c>
      <c r="I237" s="160">
        <v>6</v>
      </c>
      <c r="J237" s="167">
        <f>'01'!N237</f>
        <v>0</v>
      </c>
      <c r="K237" s="167">
        <f>'02'!N237</f>
        <v>0</v>
      </c>
      <c r="L237" s="167">
        <f>'03'!N237</f>
        <v>0</v>
      </c>
      <c r="M237" s="167">
        <f>'04'!N237</f>
        <v>0</v>
      </c>
      <c r="N237" s="167">
        <f>'05'!N237</f>
        <v>0</v>
      </c>
      <c r="O237" s="167">
        <f>'06'!N237</f>
        <v>0</v>
      </c>
      <c r="P237" s="167">
        <f>'07'!N237</f>
        <v>0</v>
      </c>
      <c r="Q237" s="167">
        <f>'08'!N237</f>
        <v>0</v>
      </c>
      <c r="R237" s="167">
        <f>'09'!N237</f>
        <v>0</v>
      </c>
      <c r="S237" s="167">
        <f>'10'!N237</f>
        <v>0</v>
      </c>
      <c r="T237" s="167">
        <f>'11'!N237</f>
        <v>0</v>
      </c>
      <c r="U237" s="167">
        <f>'12'!N237</f>
        <v>0</v>
      </c>
      <c r="V237" s="168">
        <f t="shared" si="33"/>
        <v>0</v>
      </c>
      <c r="W237" s="169">
        <f t="shared" si="34"/>
        <v>0</v>
      </c>
      <c r="X237" s="2"/>
      <c r="Y237" s="167">
        <f>'01'!R237</f>
        <v>0</v>
      </c>
      <c r="Z237" s="167">
        <f>'02'!R237</f>
        <v>0</v>
      </c>
      <c r="AA237" s="167">
        <f>'03'!R237</f>
        <v>0</v>
      </c>
      <c r="AB237" s="167">
        <f>'04'!R237</f>
        <v>0</v>
      </c>
      <c r="AC237" s="167">
        <f>'05'!R237</f>
        <v>0</v>
      </c>
      <c r="AD237" s="167">
        <f>'06'!R237</f>
        <v>0</v>
      </c>
      <c r="AE237" s="167">
        <f>'07'!R237</f>
        <v>0</v>
      </c>
      <c r="AF237" s="167">
        <f>'08'!R237</f>
        <v>0</v>
      </c>
      <c r="AG237" s="167">
        <f>'09'!R237</f>
        <v>0</v>
      </c>
      <c r="AH237" s="167">
        <f>'10'!R237</f>
        <v>0</v>
      </c>
      <c r="AI237" s="167">
        <f>'11'!R237</f>
        <v>0</v>
      </c>
      <c r="AJ237" s="167">
        <f>'12'!R237</f>
        <v>0</v>
      </c>
      <c r="AK237" s="127">
        <f t="shared" si="35"/>
        <v>0</v>
      </c>
      <c r="AL237" s="126">
        <f t="shared" si="36"/>
        <v>0</v>
      </c>
      <c r="AM237" s="2"/>
      <c r="AN237" s="167">
        <f>'01'!S237</f>
        <v>0</v>
      </c>
      <c r="AO237" s="167">
        <f>'02'!S237</f>
        <v>0</v>
      </c>
      <c r="AP237" s="167">
        <f>'03'!S237</f>
        <v>0</v>
      </c>
      <c r="AQ237" s="167">
        <f>'04'!S237</f>
        <v>0</v>
      </c>
      <c r="AR237" s="167">
        <f>'05'!S237</f>
        <v>0</v>
      </c>
      <c r="AS237" s="167">
        <f>'06'!S237</f>
        <v>0</v>
      </c>
      <c r="AT237" s="167">
        <f>'07'!S237</f>
        <v>0</v>
      </c>
      <c r="AU237" s="167">
        <f>'08'!S237</f>
        <v>0</v>
      </c>
      <c r="AV237" s="167">
        <f>'09'!S237</f>
        <v>0</v>
      </c>
      <c r="AW237" s="167">
        <f>'10'!S237</f>
        <v>0</v>
      </c>
      <c r="AX237" s="167">
        <f>'11'!S237</f>
        <v>0</v>
      </c>
      <c r="AY237" s="167">
        <f>'12'!S237</f>
        <v>0</v>
      </c>
      <c r="AZ237" s="127">
        <f t="shared" si="37"/>
        <v>0</v>
      </c>
      <c r="BA237" s="126">
        <f t="shared" si="38"/>
        <v>0</v>
      </c>
      <c r="BB237" s="2"/>
      <c r="BC237" s="167">
        <f>'01'!T237</f>
        <v>0</v>
      </c>
      <c r="BD237" s="167">
        <f>'02'!T237</f>
        <v>0</v>
      </c>
      <c r="BE237" s="167">
        <f>'03'!T237</f>
        <v>0</v>
      </c>
      <c r="BF237" s="167">
        <f>'04'!T237</f>
        <v>0</v>
      </c>
      <c r="BG237" s="167">
        <f>'05'!T237</f>
        <v>0</v>
      </c>
      <c r="BH237" s="167">
        <f>'06'!T237</f>
        <v>0</v>
      </c>
      <c r="BI237" s="167">
        <f>'07'!T237</f>
        <v>0</v>
      </c>
      <c r="BJ237" s="167">
        <f>'08'!T237</f>
        <v>0</v>
      </c>
      <c r="BK237" s="167">
        <f>'09'!T237</f>
        <v>0</v>
      </c>
      <c r="BL237" s="167">
        <f>'10'!T237</f>
        <v>0</v>
      </c>
      <c r="BM237" s="167">
        <f>'11'!T237</f>
        <v>0</v>
      </c>
      <c r="BN237" s="167">
        <f>'12'!T237</f>
        <v>0</v>
      </c>
      <c r="BO237" s="125">
        <f t="shared" si="39"/>
        <v>0</v>
      </c>
      <c r="BP237" s="126">
        <f t="shared" si="40"/>
        <v>0</v>
      </c>
    </row>
    <row r="238" spans="2:68" ht="14.4" x14ac:dyDescent="0.3">
      <c r="B238" s="166" t="str">
        <v>36-SPLIQ-07003805</v>
      </c>
      <c r="C238" s="160" t="str">
        <v>Campari</v>
      </c>
      <c r="D238" s="160" t="str">
        <v>Aperitif &amp; Bitters</v>
      </c>
      <c r="E238" s="160" t="str">
        <v>Averna</v>
      </c>
      <c r="F238" s="160" t="str">
        <v>AVN</v>
      </c>
      <c r="G238" s="160" t="str">
        <v>Amaro Averna 29%</v>
      </c>
      <c r="H238" s="160" t="str">
        <v>700ml</v>
      </c>
      <c r="I238" s="160">
        <v>6</v>
      </c>
      <c r="J238" s="167">
        <f>'01'!N238</f>
        <v>0</v>
      </c>
      <c r="K238" s="167">
        <f>'02'!N238</f>
        <v>0</v>
      </c>
      <c r="L238" s="167">
        <f>'03'!N238</f>
        <v>0</v>
      </c>
      <c r="M238" s="167">
        <f>'04'!N238</f>
        <v>0</v>
      </c>
      <c r="N238" s="167">
        <f>'05'!N238</f>
        <v>0</v>
      </c>
      <c r="O238" s="167">
        <f>'06'!N238</f>
        <v>0</v>
      </c>
      <c r="P238" s="167">
        <f>'07'!N238</f>
        <v>0</v>
      </c>
      <c r="Q238" s="167">
        <f>'08'!N238</f>
        <v>0</v>
      </c>
      <c r="R238" s="167">
        <f>'09'!N238</f>
        <v>0</v>
      </c>
      <c r="S238" s="167">
        <f>'10'!N238</f>
        <v>0</v>
      </c>
      <c r="T238" s="167">
        <f>'11'!N238</f>
        <v>0</v>
      </c>
      <c r="U238" s="167">
        <f>'12'!N238</f>
        <v>0</v>
      </c>
      <c r="V238" s="168">
        <f t="shared" si="33"/>
        <v>0</v>
      </c>
      <c r="W238" s="169">
        <f t="shared" si="34"/>
        <v>0</v>
      </c>
      <c r="X238" s="2"/>
      <c r="Y238" s="167">
        <f>'01'!R238</f>
        <v>0</v>
      </c>
      <c r="Z238" s="167">
        <f>'02'!R238</f>
        <v>0</v>
      </c>
      <c r="AA238" s="167">
        <f>'03'!R238</f>
        <v>0</v>
      </c>
      <c r="AB238" s="167">
        <f>'04'!R238</f>
        <v>0</v>
      </c>
      <c r="AC238" s="167">
        <f>'05'!R238</f>
        <v>0</v>
      </c>
      <c r="AD238" s="167">
        <f>'06'!R238</f>
        <v>0</v>
      </c>
      <c r="AE238" s="167">
        <f>'07'!R238</f>
        <v>0</v>
      </c>
      <c r="AF238" s="167">
        <f>'08'!R238</f>
        <v>0</v>
      </c>
      <c r="AG238" s="167">
        <f>'09'!R238</f>
        <v>0</v>
      </c>
      <c r="AH238" s="167">
        <f>'10'!R238</f>
        <v>0</v>
      </c>
      <c r="AI238" s="167">
        <f>'11'!R238</f>
        <v>0</v>
      </c>
      <c r="AJ238" s="167">
        <f>'12'!R238</f>
        <v>0</v>
      </c>
      <c r="AK238" s="127">
        <f t="shared" si="35"/>
        <v>0</v>
      </c>
      <c r="AL238" s="126">
        <f t="shared" si="36"/>
        <v>0</v>
      </c>
      <c r="AM238" s="2"/>
      <c r="AN238" s="167">
        <f>'01'!S238</f>
        <v>0</v>
      </c>
      <c r="AO238" s="167">
        <f>'02'!S238</f>
        <v>0</v>
      </c>
      <c r="AP238" s="167">
        <f>'03'!S238</f>
        <v>0</v>
      </c>
      <c r="AQ238" s="167">
        <f>'04'!S238</f>
        <v>0</v>
      </c>
      <c r="AR238" s="167">
        <f>'05'!S238</f>
        <v>0</v>
      </c>
      <c r="AS238" s="167">
        <f>'06'!S238</f>
        <v>0</v>
      </c>
      <c r="AT238" s="167">
        <f>'07'!S238</f>
        <v>0</v>
      </c>
      <c r="AU238" s="167">
        <f>'08'!S238</f>
        <v>0</v>
      </c>
      <c r="AV238" s="167">
        <f>'09'!S238</f>
        <v>0</v>
      </c>
      <c r="AW238" s="167">
        <f>'10'!S238</f>
        <v>0</v>
      </c>
      <c r="AX238" s="167">
        <f>'11'!S238</f>
        <v>0</v>
      </c>
      <c r="AY238" s="167">
        <f>'12'!S238</f>
        <v>0</v>
      </c>
      <c r="AZ238" s="127">
        <f t="shared" si="37"/>
        <v>0</v>
      </c>
      <c r="BA238" s="126">
        <f t="shared" si="38"/>
        <v>0</v>
      </c>
      <c r="BB238" s="2"/>
      <c r="BC238" s="167">
        <f>'01'!T238</f>
        <v>0</v>
      </c>
      <c r="BD238" s="167">
        <f>'02'!T238</f>
        <v>0</v>
      </c>
      <c r="BE238" s="167">
        <f>'03'!T238</f>
        <v>0</v>
      </c>
      <c r="BF238" s="167">
        <f>'04'!T238</f>
        <v>0</v>
      </c>
      <c r="BG238" s="167">
        <f>'05'!T238</f>
        <v>0</v>
      </c>
      <c r="BH238" s="167">
        <f>'06'!T238</f>
        <v>0</v>
      </c>
      <c r="BI238" s="167">
        <f>'07'!T238</f>
        <v>0</v>
      </c>
      <c r="BJ238" s="167">
        <f>'08'!T238</f>
        <v>0</v>
      </c>
      <c r="BK238" s="167">
        <f>'09'!T238</f>
        <v>0</v>
      </c>
      <c r="BL238" s="167">
        <f>'10'!T238</f>
        <v>0</v>
      </c>
      <c r="BM238" s="167">
        <f>'11'!T238</f>
        <v>0</v>
      </c>
      <c r="BN238" s="167">
        <f>'12'!T238</f>
        <v>0</v>
      </c>
      <c r="BO238" s="125">
        <f t="shared" si="39"/>
        <v>0</v>
      </c>
      <c r="BP238" s="126">
        <f t="shared" si="40"/>
        <v>0</v>
      </c>
    </row>
    <row r="239" spans="2:68" ht="14.4" x14ac:dyDescent="0.3">
      <c r="B239" s="166" t="str">
        <v>38-SPLIQ-07001067</v>
      </c>
      <c r="C239" s="160" t="str">
        <v>Campari</v>
      </c>
      <c r="D239" s="160" t="str">
        <v>Aperitif &amp; Bitters</v>
      </c>
      <c r="E239" s="160" t="str">
        <v>Braulio</v>
      </c>
      <c r="F239" s="160" t="str">
        <v>BRA</v>
      </c>
      <c r="G239" s="160" t="str">
        <v>Braulio Bormio Amaro Alpino 21%</v>
      </c>
      <c r="H239" s="160" t="str">
        <v>700ml</v>
      </c>
      <c r="I239" s="160">
        <v>6</v>
      </c>
      <c r="J239" s="167">
        <f>'01'!N239</f>
        <v>0</v>
      </c>
      <c r="K239" s="167">
        <f>'02'!N239</f>
        <v>0</v>
      </c>
      <c r="L239" s="167">
        <f>'03'!N239</f>
        <v>0</v>
      </c>
      <c r="M239" s="167">
        <f>'04'!N239</f>
        <v>0</v>
      </c>
      <c r="N239" s="167">
        <f>'05'!N239</f>
        <v>0</v>
      </c>
      <c r="O239" s="167">
        <f>'06'!N239</f>
        <v>0</v>
      </c>
      <c r="P239" s="167">
        <f>'07'!N239</f>
        <v>0</v>
      </c>
      <c r="Q239" s="167">
        <f>'08'!N239</f>
        <v>0</v>
      </c>
      <c r="R239" s="167">
        <f>'09'!N239</f>
        <v>0</v>
      </c>
      <c r="S239" s="167">
        <f>'10'!N239</f>
        <v>0</v>
      </c>
      <c r="T239" s="167">
        <f>'11'!N239</f>
        <v>0</v>
      </c>
      <c r="U239" s="167">
        <f>'12'!N239</f>
        <v>0</v>
      </c>
      <c r="V239" s="168">
        <f t="shared" si="33"/>
        <v>0</v>
      </c>
      <c r="W239" s="169">
        <f t="shared" si="34"/>
        <v>0</v>
      </c>
      <c r="X239" s="2"/>
      <c r="Y239" s="167">
        <f>'01'!R239</f>
        <v>0</v>
      </c>
      <c r="Z239" s="167">
        <f>'02'!R239</f>
        <v>0</v>
      </c>
      <c r="AA239" s="167">
        <f>'03'!R239</f>
        <v>0</v>
      </c>
      <c r="AB239" s="167">
        <f>'04'!R239</f>
        <v>0</v>
      </c>
      <c r="AC239" s="167">
        <f>'05'!R239</f>
        <v>0</v>
      </c>
      <c r="AD239" s="167">
        <f>'06'!R239</f>
        <v>0</v>
      </c>
      <c r="AE239" s="167">
        <f>'07'!R239</f>
        <v>0</v>
      </c>
      <c r="AF239" s="167">
        <f>'08'!R239</f>
        <v>0</v>
      </c>
      <c r="AG239" s="167">
        <f>'09'!R239</f>
        <v>0</v>
      </c>
      <c r="AH239" s="167">
        <f>'10'!R239</f>
        <v>0</v>
      </c>
      <c r="AI239" s="167">
        <f>'11'!R239</f>
        <v>0</v>
      </c>
      <c r="AJ239" s="167">
        <f>'12'!R239</f>
        <v>0</v>
      </c>
      <c r="AK239" s="127">
        <f t="shared" si="35"/>
        <v>0</v>
      </c>
      <c r="AL239" s="126">
        <f t="shared" si="36"/>
        <v>0</v>
      </c>
      <c r="AM239" s="2"/>
      <c r="AN239" s="167">
        <f>'01'!S239</f>
        <v>0</v>
      </c>
      <c r="AO239" s="167">
        <f>'02'!S239</f>
        <v>0</v>
      </c>
      <c r="AP239" s="167">
        <f>'03'!S239</f>
        <v>0</v>
      </c>
      <c r="AQ239" s="167">
        <f>'04'!S239</f>
        <v>0</v>
      </c>
      <c r="AR239" s="167">
        <f>'05'!S239</f>
        <v>0</v>
      </c>
      <c r="AS239" s="167">
        <f>'06'!S239</f>
        <v>0</v>
      </c>
      <c r="AT239" s="167">
        <f>'07'!S239</f>
        <v>0</v>
      </c>
      <c r="AU239" s="167">
        <f>'08'!S239</f>
        <v>0</v>
      </c>
      <c r="AV239" s="167">
        <f>'09'!S239</f>
        <v>0</v>
      </c>
      <c r="AW239" s="167">
        <f>'10'!S239</f>
        <v>0</v>
      </c>
      <c r="AX239" s="167">
        <f>'11'!S239</f>
        <v>0</v>
      </c>
      <c r="AY239" s="167">
        <f>'12'!S239</f>
        <v>0</v>
      </c>
      <c r="AZ239" s="127">
        <f t="shared" si="37"/>
        <v>0</v>
      </c>
      <c r="BA239" s="126">
        <f t="shared" si="38"/>
        <v>0</v>
      </c>
      <c r="BB239" s="2"/>
      <c r="BC239" s="167">
        <f>'01'!T239</f>
        <v>0</v>
      </c>
      <c r="BD239" s="167">
        <f>'02'!T239</f>
        <v>0</v>
      </c>
      <c r="BE239" s="167">
        <f>'03'!T239</f>
        <v>0</v>
      </c>
      <c r="BF239" s="167">
        <f>'04'!T239</f>
        <v>0</v>
      </c>
      <c r="BG239" s="167">
        <f>'05'!T239</f>
        <v>0</v>
      </c>
      <c r="BH239" s="167">
        <f>'06'!T239</f>
        <v>0</v>
      </c>
      <c r="BI239" s="167">
        <f>'07'!T239</f>
        <v>0</v>
      </c>
      <c r="BJ239" s="167">
        <f>'08'!T239</f>
        <v>0</v>
      </c>
      <c r="BK239" s="167">
        <f>'09'!T239</f>
        <v>0</v>
      </c>
      <c r="BL239" s="167">
        <f>'10'!T239</f>
        <v>0</v>
      </c>
      <c r="BM239" s="167">
        <f>'11'!T239</f>
        <v>0</v>
      </c>
      <c r="BN239" s="167">
        <f>'12'!T239</f>
        <v>0</v>
      </c>
      <c r="BO239" s="125">
        <f t="shared" si="39"/>
        <v>0</v>
      </c>
      <c r="BP239" s="126">
        <f t="shared" si="40"/>
        <v>0</v>
      </c>
    </row>
    <row r="240" spans="2:68" ht="14.4" x14ac:dyDescent="0.3">
      <c r="B240" s="166" t="str">
        <v>43-SPLIQ-07000074</v>
      </c>
      <c r="C240" s="160" t="str">
        <v>Campari</v>
      </c>
      <c r="D240" s="160" t="str">
        <v>Aperitif &amp; Bitters</v>
      </c>
      <c r="E240" s="160" t="str">
        <v>Cynar</v>
      </c>
      <c r="F240" s="160" t="str">
        <v>CYN</v>
      </c>
      <c r="G240" s="160" t="str">
        <v>Cynar 16.5%</v>
      </c>
      <c r="H240" s="160" t="str">
        <v>700ml</v>
      </c>
      <c r="I240" s="160">
        <v>6</v>
      </c>
      <c r="J240" s="167">
        <f>'01'!N240</f>
        <v>0</v>
      </c>
      <c r="K240" s="167">
        <f>'02'!N240</f>
        <v>0</v>
      </c>
      <c r="L240" s="167">
        <f>'03'!N240</f>
        <v>0</v>
      </c>
      <c r="M240" s="167">
        <f>'04'!N240</f>
        <v>0</v>
      </c>
      <c r="N240" s="167">
        <f>'05'!N240</f>
        <v>0</v>
      </c>
      <c r="O240" s="167">
        <f>'06'!N240</f>
        <v>0</v>
      </c>
      <c r="P240" s="167">
        <f>'07'!N240</f>
        <v>0</v>
      </c>
      <c r="Q240" s="167">
        <f>'08'!N240</f>
        <v>0</v>
      </c>
      <c r="R240" s="167">
        <f>'09'!N240</f>
        <v>0</v>
      </c>
      <c r="S240" s="167">
        <f>'10'!N240</f>
        <v>0</v>
      </c>
      <c r="T240" s="167">
        <f>'11'!N240</f>
        <v>0</v>
      </c>
      <c r="U240" s="167">
        <f>'12'!N240</f>
        <v>0</v>
      </c>
      <c r="V240" s="168">
        <f t="shared" si="33"/>
        <v>0</v>
      </c>
      <c r="W240" s="169">
        <f t="shared" si="34"/>
        <v>0</v>
      </c>
      <c r="X240" s="2"/>
      <c r="Y240" s="167">
        <f>'01'!R240</f>
        <v>0</v>
      </c>
      <c r="Z240" s="167">
        <f>'02'!R240</f>
        <v>0</v>
      </c>
      <c r="AA240" s="167">
        <f>'03'!R240</f>
        <v>0</v>
      </c>
      <c r="AB240" s="167">
        <f>'04'!R240</f>
        <v>0</v>
      </c>
      <c r="AC240" s="167">
        <f>'05'!R240</f>
        <v>0</v>
      </c>
      <c r="AD240" s="167">
        <f>'06'!R240</f>
        <v>0</v>
      </c>
      <c r="AE240" s="167">
        <f>'07'!R240</f>
        <v>0</v>
      </c>
      <c r="AF240" s="167">
        <f>'08'!R240</f>
        <v>0</v>
      </c>
      <c r="AG240" s="167">
        <f>'09'!R240</f>
        <v>0</v>
      </c>
      <c r="AH240" s="167">
        <f>'10'!R240</f>
        <v>0</v>
      </c>
      <c r="AI240" s="167">
        <f>'11'!R240</f>
        <v>0</v>
      </c>
      <c r="AJ240" s="167">
        <f>'12'!R240</f>
        <v>0</v>
      </c>
      <c r="AK240" s="127">
        <f t="shared" si="35"/>
        <v>0</v>
      </c>
      <c r="AL240" s="126">
        <f t="shared" si="36"/>
        <v>0</v>
      </c>
      <c r="AM240" s="2"/>
      <c r="AN240" s="167">
        <f>'01'!S240</f>
        <v>0</v>
      </c>
      <c r="AO240" s="167">
        <f>'02'!S240</f>
        <v>0</v>
      </c>
      <c r="AP240" s="167">
        <f>'03'!S240</f>
        <v>0</v>
      </c>
      <c r="AQ240" s="167">
        <f>'04'!S240</f>
        <v>0</v>
      </c>
      <c r="AR240" s="167">
        <f>'05'!S240</f>
        <v>0</v>
      </c>
      <c r="AS240" s="167">
        <f>'06'!S240</f>
        <v>0</v>
      </c>
      <c r="AT240" s="167">
        <f>'07'!S240</f>
        <v>0</v>
      </c>
      <c r="AU240" s="167">
        <f>'08'!S240</f>
        <v>0</v>
      </c>
      <c r="AV240" s="167">
        <f>'09'!S240</f>
        <v>0</v>
      </c>
      <c r="AW240" s="167">
        <f>'10'!S240</f>
        <v>0</v>
      </c>
      <c r="AX240" s="167">
        <f>'11'!S240</f>
        <v>0</v>
      </c>
      <c r="AY240" s="167">
        <f>'12'!S240</f>
        <v>0</v>
      </c>
      <c r="AZ240" s="127">
        <f t="shared" si="37"/>
        <v>0</v>
      </c>
      <c r="BA240" s="126">
        <f t="shared" si="38"/>
        <v>0</v>
      </c>
      <c r="BB240" s="2"/>
      <c r="BC240" s="167">
        <f>'01'!T240</f>
        <v>0</v>
      </c>
      <c r="BD240" s="167">
        <f>'02'!T240</f>
        <v>0</v>
      </c>
      <c r="BE240" s="167">
        <f>'03'!T240</f>
        <v>0</v>
      </c>
      <c r="BF240" s="167">
        <f>'04'!T240</f>
        <v>0</v>
      </c>
      <c r="BG240" s="167">
        <f>'05'!T240</f>
        <v>0</v>
      </c>
      <c r="BH240" s="167">
        <f>'06'!T240</f>
        <v>0</v>
      </c>
      <c r="BI240" s="167">
        <f>'07'!T240</f>
        <v>0</v>
      </c>
      <c r="BJ240" s="167">
        <f>'08'!T240</f>
        <v>0</v>
      </c>
      <c r="BK240" s="167">
        <f>'09'!T240</f>
        <v>0</v>
      </c>
      <c r="BL240" s="167">
        <f>'10'!T240</f>
        <v>0</v>
      </c>
      <c r="BM240" s="167">
        <f>'11'!T240</f>
        <v>0</v>
      </c>
      <c r="BN240" s="167">
        <f>'12'!T240</f>
        <v>0</v>
      </c>
      <c r="BO240" s="125">
        <f t="shared" si="39"/>
        <v>0</v>
      </c>
      <c r="BP240" s="126">
        <f t="shared" si="40"/>
        <v>0</v>
      </c>
    </row>
    <row r="241" spans="2:68" ht="14.4" x14ac:dyDescent="0.3">
      <c r="B241" s="166" t="str">
        <v>42-SPVER-10000846</v>
      </c>
      <c r="C241" s="160" t="str">
        <v>Campari</v>
      </c>
      <c r="D241" s="160" t="str">
        <v>Vermouth</v>
      </c>
      <c r="E241" s="160" t="str">
        <v>Cinzano</v>
      </c>
      <c r="F241" s="160" t="str">
        <v>CZV</v>
      </c>
      <c r="G241" s="160" t="str">
        <v>Cinzano Vermouth Rosso 1L</v>
      </c>
      <c r="H241" s="160" t="str">
        <v>1000ml</v>
      </c>
      <c r="I241" s="160">
        <v>12</v>
      </c>
      <c r="J241" s="167">
        <f>'01'!N241</f>
        <v>0</v>
      </c>
      <c r="K241" s="167">
        <f>'02'!N241</f>
        <v>0</v>
      </c>
      <c r="L241" s="167">
        <f>'03'!N241</f>
        <v>0</v>
      </c>
      <c r="M241" s="167">
        <f>'04'!N241</f>
        <v>0</v>
      </c>
      <c r="N241" s="167">
        <f>'05'!N241</f>
        <v>0</v>
      </c>
      <c r="O241" s="167">
        <f>'06'!N241</f>
        <v>0</v>
      </c>
      <c r="P241" s="167">
        <f>'07'!N241</f>
        <v>0</v>
      </c>
      <c r="Q241" s="167">
        <f>'08'!N241</f>
        <v>0</v>
      </c>
      <c r="R241" s="167">
        <f>'09'!N241</f>
        <v>0</v>
      </c>
      <c r="S241" s="167">
        <f>'10'!N241</f>
        <v>0</v>
      </c>
      <c r="T241" s="167">
        <f>'11'!N241</f>
        <v>0</v>
      </c>
      <c r="U241" s="167">
        <f>'12'!N241</f>
        <v>0</v>
      </c>
      <c r="V241" s="168">
        <f t="shared" si="33"/>
        <v>0</v>
      </c>
      <c r="W241" s="169">
        <f t="shared" si="34"/>
        <v>0</v>
      </c>
      <c r="X241" s="2"/>
      <c r="Y241" s="167">
        <f>'01'!R241</f>
        <v>0</v>
      </c>
      <c r="Z241" s="167">
        <f>'02'!R241</f>
        <v>0</v>
      </c>
      <c r="AA241" s="167">
        <f>'03'!R241</f>
        <v>0</v>
      </c>
      <c r="AB241" s="167">
        <f>'04'!R241</f>
        <v>0</v>
      </c>
      <c r="AC241" s="167">
        <f>'05'!R241</f>
        <v>0</v>
      </c>
      <c r="AD241" s="167">
        <f>'06'!R241</f>
        <v>0</v>
      </c>
      <c r="AE241" s="167">
        <f>'07'!R241</f>
        <v>0</v>
      </c>
      <c r="AF241" s="167">
        <f>'08'!R241</f>
        <v>0</v>
      </c>
      <c r="AG241" s="167">
        <f>'09'!R241</f>
        <v>0</v>
      </c>
      <c r="AH241" s="167">
        <f>'10'!R241</f>
        <v>0</v>
      </c>
      <c r="AI241" s="167">
        <f>'11'!R241</f>
        <v>0</v>
      </c>
      <c r="AJ241" s="167">
        <f>'12'!R241</f>
        <v>0</v>
      </c>
      <c r="AK241" s="127">
        <f t="shared" si="35"/>
        <v>0</v>
      </c>
      <c r="AL241" s="126">
        <f t="shared" si="36"/>
        <v>0</v>
      </c>
      <c r="AM241" s="2"/>
      <c r="AN241" s="167">
        <f>'01'!S241</f>
        <v>0</v>
      </c>
      <c r="AO241" s="167">
        <f>'02'!S241</f>
        <v>0</v>
      </c>
      <c r="AP241" s="167">
        <f>'03'!S241</f>
        <v>0</v>
      </c>
      <c r="AQ241" s="167">
        <f>'04'!S241</f>
        <v>0</v>
      </c>
      <c r="AR241" s="167">
        <f>'05'!S241</f>
        <v>0</v>
      </c>
      <c r="AS241" s="167">
        <f>'06'!S241</f>
        <v>0</v>
      </c>
      <c r="AT241" s="167">
        <f>'07'!S241</f>
        <v>0</v>
      </c>
      <c r="AU241" s="167">
        <f>'08'!S241</f>
        <v>0</v>
      </c>
      <c r="AV241" s="167">
        <f>'09'!S241</f>
        <v>0</v>
      </c>
      <c r="AW241" s="167">
        <f>'10'!S241</f>
        <v>0</v>
      </c>
      <c r="AX241" s="167">
        <f>'11'!S241</f>
        <v>0</v>
      </c>
      <c r="AY241" s="167">
        <f>'12'!S241</f>
        <v>0</v>
      </c>
      <c r="AZ241" s="127">
        <f t="shared" si="37"/>
        <v>0</v>
      </c>
      <c r="BA241" s="126">
        <f t="shared" si="38"/>
        <v>0</v>
      </c>
      <c r="BB241" s="2"/>
      <c r="BC241" s="167">
        <f>'01'!T241</f>
        <v>0</v>
      </c>
      <c r="BD241" s="167">
        <f>'02'!T241</f>
        <v>0</v>
      </c>
      <c r="BE241" s="167">
        <f>'03'!T241</f>
        <v>0</v>
      </c>
      <c r="BF241" s="167">
        <f>'04'!T241</f>
        <v>0</v>
      </c>
      <c r="BG241" s="167">
        <f>'05'!T241</f>
        <v>0</v>
      </c>
      <c r="BH241" s="167">
        <f>'06'!T241</f>
        <v>0</v>
      </c>
      <c r="BI241" s="167">
        <f>'07'!T241</f>
        <v>0</v>
      </c>
      <c r="BJ241" s="167">
        <f>'08'!T241</f>
        <v>0</v>
      </c>
      <c r="BK241" s="167">
        <f>'09'!T241</f>
        <v>0</v>
      </c>
      <c r="BL241" s="167">
        <f>'10'!T241</f>
        <v>0</v>
      </c>
      <c r="BM241" s="167">
        <f>'11'!T241</f>
        <v>0</v>
      </c>
      <c r="BN241" s="167">
        <f>'12'!T241</f>
        <v>0</v>
      </c>
      <c r="BO241" s="125">
        <f t="shared" si="39"/>
        <v>0</v>
      </c>
      <c r="BP241" s="126">
        <f t="shared" si="40"/>
        <v>0</v>
      </c>
    </row>
    <row r="242" spans="2:68" ht="14.4" x14ac:dyDescent="0.3">
      <c r="B242" s="166" t="str">
        <v>42-SPVER-07501423</v>
      </c>
      <c r="C242" s="160" t="str">
        <v>Campari</v>
      </c>
      <c r="D242" s="160" t="str">
        <v>Vermouth</v>
      </c>
      <c r="E242" s="160" t="str">
        <v>Cinzano</v>
      </c>
      <c r="F242" s="160" t="str">
        <v>CZV</v>
      </c>
      <c r="G242" s="160" t="str">
        <v>Cinzano Vermouth Rosso</v>
      </c>
      <c r="H242" s="160" t="str">
        <v>750ml</v>
      </c>
      <c r="I242" s="160">
        <v>12</v>
      </c>
      <c r="J242" s="167">
        <f>'01'!N242</f>
        <v>0</v>
      </c>
      <c r="K242" s="167">
        <f>'02'!N242</f>
        <v>0</v>
      </c>
      <c r="L242" s="167">
        <f>'03'!N242</f>
        <v>0</v>
      </c>
      <c r="M242" s="167">
        <f>'04'!N242</f>
        <v>0</v>
      </c>
      <c r="N242" s="167">
        <f>'05'!N242</f>
        <v>0</v>
      </c>
      <c r="O242" s="167">
        <f>'06'!N242</f>
        <v>0</v>
      </c>
      <c r="P242" s="167">
        <f>'07'!N242</f>
        <v>0</v>
      </c>
      <c r="Q242" s="167">
        <f>'08'!N242</f>
        <v>0</v>
      </c>
      <c r="R242" s="167">
        <f>'09'!N242</f>
        <v>0</v>
      </c>
      <c r="S242" s="167">
        <f>'10'!N242</f>
        <v>0</v>
      </c>
      <c r="T242" s="167">
        <f>'11'!N242</f>
        <v>0</v>
      </c>
      <c r="U242" s="167">
        <f>'12'!N242</f>
        <v>0</v>
      </c>
      <c r="V242" s="168">
        <f t="shared" si="33"/>
        <v>0</v>
      </c>
      <c r="W242" s="169">
        <f t="shared" si="34"/>
        <v>0</v>
      </c>
      <c r="X242" s="2"/>
      <c r="Y242" s="167">
        <f>'01'!R242</f>
        <v>0</v>
      </c>
      <c r="Z242" s="167">
        <f>'02'!R242</f>
        <v>0</v>
      </c>
      <c r="AA242" s="167">
        <f>'03'!R242</f>
        <v>0</v>
      </c>
      <c r="AB242" s="167">
        <f>'04'!R242</f>
        <v>0</v>
      </c>
      <c r="AC242" s="167">
        <f>'05'!R242</f>
        <v>0</v>
      </c>
      <c r="AD242" s="167">
        <f>'06'!R242</f>
        <v>0</v>
      </c>
      <c r="AE242" s="167">
        <f>'07'!R242</f>
        <v>0</v>
      </c>
      <c r="AF242" s="167">
        <f>'08'!R242</f>
        <v>0</v>
      </c>
      <c r="AG242" s="167">
        <f>'09'!R242</f>
        <v>0</v>
      </c>
      <c r="AH242" s="167">
        <f>'10'!R242</f>
        <v>0</v>
      </c>
      <c r="AI242" s="167">
        <f>'11'!R242</f>
        <v>0</v>
      </c>
      <c r="AJ242" s="167">
        <f>'12'!R242</f>
        <v>0</v>
      </c>
      <c r="AK242" s="127">
        <f t="shared" si="35"/>
        <v>0</v>
      </c>
      <c r="AL242" s="126">
        <f t="shared" si="36"/>
        <v>0</v>
      </c>
      <c r="AM242" s="2"/>
      <c r="AN242" s="167">
        <f>'01'!S242</f>
        <v>0</v>
      </c>
      <c r="AO242" s="167">
        <f>'02'!S242</f>
        <v>0</v>
      </c>
      <c r="AP242" s="167">
        <f>'03'!S242</f>
        <v>0</v>
      </c>
      <c r="AQ242" s="167">
        <f>'04'!S242</f>
        <v>0</v>
      </c>
      <c r="AR242" s="167">
        <f>'05'!S242</f>
        <v>0</v>
      </c>
      <c r="AS242" s="167">
        <f>'06'!S242</f>
        <v>0</v>
      </c>
      <c r="AT242" s="167">
        <f>'07'!S242</f>
        <v>0</v>
      </c>
      <c r="AU242" s="167">
        <f>'08'!S242</f>
        <v>0</v>
      </c>
      <c r="AV242" s="167">
        <f>'09'!S242</f>
        <v>0</v>
      </c>
      <c r="AW242" s="167">
        <f>'10'!S242</f>
        <v>0</v>
      </c>
      <c r="AX242" s="167">
        <f>'11'!S242</f>
        <v>0</v>
      </c>
      <c r="AY242" s="167">
        <f>'12'!S242</f>
        <v>0</v>
      </c>
      <c r="AZ242" s="127">
        <f t="shared" si="37"/>
        <v>0</v>
      </c>
      <c r="BA242" s="126">
        <f t="shared" si="38"/>
        <v>0</v>
      </c>
      <c r="BB242" s="2"/>
      <c r="BC242" s="167">
        <f>'01'!T242</f>
        <v>0</v>
      </c>
      <c r="BD242" s="167">
        <f>'02'!T242</f>
        <v>0</v>
      </c>
      <c r="BE242" s="167">
        <f>'03'!T242</f>
        <v>0</v>
      </c>
      <c r="BF242" s="167">
        <f>'04'!T242</f>
        <v>0</v>
      </c>
      <c r="BG242" s="167">
        <f>'05'!T242</f>
        <v>0</v>
      </c>
      <c r="BH242" s="167">
        <f>'06'!T242</f>
        <v>0</v>
      </c>
      <c r="BI242" s="167">
        <f>'07'!T242</f>
        <v>0</v>
      </c>
      <c r="BJ242" s="167">
        <f>'08'!T242</f>
        <v>0</v>
      </c>
      <c r="BK242" s="167">
        <f>'09'!T242</f>
        <v>0</v>
      </c>
      <c r="BL242" s="167">
        <f>'10'!T242</f>
        <v>0</v>
      </c>
      <c r="BM242" s="167">
        <f>'11'!T242</f>
        <v>0</v>
      </c>
      <c r="BN242" s="167">
        <f>'12'!T242</f>
        <v>0</v>
      </c>
      <c r="BO242" s="125">
        <f t="shared" si="39"/>
        <v>0</v>
      </c>
      <c r="BP242" s="126">
        <f t="shared" si="40"/>
        <v>0</v>
      </c>
    </row>
    <row r="243" spans="2:68" ht="14.4" x14ac:dyDescent="0.3">
      <c r="B243" s="166" t="str">
        <v>42-SPVER-07501416</v>
      </c>
      <c r="C243" s="160" t="str">
        <v>Campari</v>
      </c>
      <c r="D243" s="160" t="str">
        <v>Vermouth</v>
      </c>
      <c r="E243" s="160" t="str">
        <v>Cinzano</v>
      </c>
      <c r="F243" s="160" t="str">
        <v>CZV</v>
      </c>
      <c r="G243" s="160" t="str">
        <v>Cinzano Vermouth Bianco</v>
      </c>
      <c r="H243" s="160" t="str">
        <v>750ml</v>
      </c>
      <c r="I243" s="160">
        <v>12</v>
      </c>
      <c r="J243" s="167">
        <f>'01'!N243</f>
        <v>0</v>
      </c>
      <c r="K243" s="167">
        <f>'02'!N243</f>
        <v>0</v>
      </c>
      <c r="L243" s="167">
        <f>'03'!N243</f>
        <v>0</v>
      </c>
      <c r="M243" s="167">
        <f>'04'!N243</f>
        <v>0</v>
      </c>
      <c r="N243" s="167">
        <f>'05'!N243</f>
        <v>0</v>
      </c>
      <c r="O243" s="167">
        <f>'06'!N243</f>
        <v>0</v>
      </c>
      <c r="P243" s="167">
        <f>'07'!N243</f>
        <v>0</v>
      </c>
      <c r="Q243" s="167">
        <f>'08'!N243</f>
        <v>0</v>
      </c>
      <c r="R243" s="167">
        <f>'09'!N243</f>
        <v>0</v>
      </c>
      <c r="S243" s="167">
        <f>'10'!N243</f>
        <v>0</v>
      </c>
      <c r="T243" s="167">
        <f>'11'!N243</f>
        <v>0</v>
      </c>
      <c r="U243" s="167">
        <f>'12'!N243</f>
        <v>0</v>
      </c>
      <c r="V243" s="168">
        <f t="shared" si="33"/>
        <v>0</v>
      </c>
      <c r="W243" s="169">
        <f t="shared" si="34"/>
        <v>0</v>
      </c>
      <c r="X243" s="2"/>
      <c r="Y243" s="167">
        <f>'01'!R243</f>
        <v>0</v>
      </c>
      <c r="Z243" s="167">
        <f>'02'!R243</f>
        <v>0</v>
      </c>
      <c r="AA243" s="167">
        <f>'03'!R243</f>
        <v>0</v>
      </c>
      <c r="AB243" s="167">
        <f>'04'!R243</f>
        <v>0</v>
      </c>
      <c r="AC243" s="167">
        <f>'05'!R243</f>
        <v>0</v>
      </c>
      <c r="AD243" s="167">
        <f>'06'!R243</f>
        <v>0</v>
      </c>
      <c r="AE243" s="167">
        <f>'07'!R243</f>
        <v>0</v>
      </c>
      <c r="AF243" s="167">
        <f>'08'!R243</f>
        <v>0</v>
      </c>
      <c r="AG243" s="167">
        <f>'09'!R243</f>
        <v>0</v>
      </c>
      <c r="AH243" s="167">
        <f>'10'!R243</f>
        <v>0</v>
      </c>
      <c r="AI243" s="167">
        <f>'11'!R243</f>
        <v>0</v>
      </c>
      <c r="AJ243" s="167">
        <f>'12'!R243</f>
        <v>0</v>
      </c>
      <c r="AK243" s="127">
        <f t="shared" si="35"/>
        <v>0</v>
      </c>
      <c r="AL243" s="126">
        <f t="shared" si="36"/>
        <v>0</v>
      </c>
      <c r="AM243" s="2"/>
      <c r="AN243" s="167">
        <f>'01'!S243</f>
        <v>0</v>
      </c>
      <c r="AO243" s="167">
        <f>'02'!S243</f>
        <v>0</v>
      </c>
      <c r="AP243" s="167">
        <f>'03'!S243</f>
        <v>0</v>
      </c>
      <c r="AQ243" s="167">
        <f>'04'!S243</f>
        <v>0</v>
      </c>
      <c r="AR243" s="167">
        <f>'05'!S243</f>
        <v>0</v>
      </c>
      <c r="AS243" s="167">
        <f>'06'!S243</f>
        <v>0</v>
      </c>
      <c r="AT243" s="167">
        <f>'07'!S243</f>
        <v>0</v>
      </c>
      <c r="AU243" s="167">
        <f>'08'!S243</f>
        <v>0</v>
      </c>
      <c r="AV243" s="167">
        <f>'09'!S243</f>
        <v>0</v>
      </c>
      <c r="AW243" s="167">
        <f>'10'!S243</f>
        <v>0</v>
      </c>
      <c r="AX243" s="167">
        <f>'11'!S243</f>
        <v>0</v>
      </c>
      <c r="AY243" s="167">
        <f>'12'!S243</f>
        <v>0</v>
      </c>
      <c r="AZ243" s="127">
        <f t="shared" si="37"/>
        <v>0</v>
      </c>
      <c r="BA243" s="126">
        <f t="shared" si="38"/>
        <v>0</v>
      </c>
      <c r="BB243" s="2"/>
      <c r="BC243" s="167">
        <f>'01'!T243</f>
        <v>0</v>
      </c>
      <c r="BD243" s="167">
        <f>'02'!T243</f>
        <v>0</v>
      </c>
      <c r="BE243" s="167">
        <f>'03'!T243</f>
        <v>0</v>
      </c>
      <c r="BF243" s="167">
        <f>'04'!T243</f>
        <v>0</v>
      </c>
      <c r="BG243" s="167">
        <f>'05'!T243</f>
        <v>0</v>
      </c>
      <c r="BH243" s="167">
        <f>'06'!T243</f>
        <v>0</v>
      </c>
      <c r="BI243" s="167">
        <f>'07'!T243</f>
        <v>0</v>
      </c>
      <c r="BJ243" s="167">
        <f>'08'!T243</f>
        <v>0</v>
      </c>
      <c r="BK243" s="167">
        <f>'09'!T243</f>
        <v>0</v>
      </c>
      <c r="BL243" s="167">
        <f>'10'!T243</f>
        <v>0</v>
      </c>
      <c r="BM243" s="167">
        <f>'11'!T243</f>
        <v>0</v>
      </c>
      <c r="BN243" s="167">
        <f>'12'!T243</f>
        <v>0</v>
      </c>
      <c r="BO243" s="125">
        <f t="shared" si="39"/>
        <v>0</v>
      </c>
      <c r="BP243" s="126">
        <f t="shared" si="40"/>
        <v>0</v>
      </c>
    </row>
    <row r="244" spans="2:68" ht="14.4" x14ac:dyDescent="0.3">
      <c r="B244" s="166" t="str">
        <v>42-SPVER-07502734</v>
      </c>
      <c r="C244" s="160" t="str">
        <v>Campari</v>
      </c>
      <c r="D244" s="160" t="str">
        <v>Vermouth</v>
      </c>
      <c r="E244" s="160" t="str">
        <v>Cinzano</v>
      </c>
      <c r="F244" s="160" t="str">
        <v>CZV</v>
      </c>
      <c r="G244" s="160" t="str">
        <v>Cinzano Vermouth Extra Dry</v>
      </c>
      <c r="H244" s="160" t="str">
        <v>750ml</v>
      </c>
      <c r="I244" s="160">
        <v>12</v>
      </c>
      <c r="J244" s="167">
        <f>'01'!N244</f>
        <v>0</v>
      </c>
      <c r="K244" s="167">
        <f>'02'!N244</f>
        <v>0</v>
      </c>
      <c r="L244" s="167">
        <f>'03'!N244</f>
        <v>0</v>
      </c>
      <c r="M244" s="167">
        <f>'04'!N244</f>
        <v>0</v>
      </c>
      <c r="N244" s="167">
        <f>'05'!N244</f>
        <v>0</v>
      </c>
      <c r="O244" s="167">
        <f>'06'!N244</f>
        <v>0</v>
      </c>
      <c r="P244" s="167">
        <f>'07'!N244</f>
        <v>0</v>
      </c>
      <c r="Q244" s="167">
        <f>'08'!N244</f>
        <v>0</v>
      </c>
      <c r="R244" s="167">
        <f>'09'!N244</f>
        <v>0</v>
      </c>
      <c r="S244" s="167">
        <f>'10'!N244</f>
        <v>0</v>
      </c>
      <c r="T244" s="167">
        <f>'11'!N244</f>
        <v>0</v>
      </c>
      <c r="U244" s="167">
        <f>'12'!N244</f>
        <v>0</v>
      </c>
      <c r="V244" s="168">
        <f t="shared" si="33"/>
        <v>0</v>
      </c>
      <c r="W244" s="169">
        <f t="shared" si="34"/>
        <v>0</v>
      </c>
      <c r="X244" s="2"/>
      <c r="Y244" s="167">
        <f>'01'!R244</f>
        <v>0</v>
      </c>
      <c r="Z244" s="167">
        <f>'02'!R244</f>
        <v>0</v>
      </c>
      <c r="AA244" s="167">
        <f>'03'!R244</f>
        <v>0</v>
      </c>
      <c r="AB244" s="167">
        <f>'04'!R244</f>
        <v>0</v>
      </c>
      <c r="AC244" s="167">
        <f>'05'!R244</f>
        <v>0</v>
      </c>
      <c r="AD244" s="167">
        <f>'06'!R244</f>
        <v>0</v>
      </c>
      <c r="AE244" s="167">
        <f>'07'!R244</f>
        <v>0</v>
      </c>
      <c r="AF244" s="167">
        <f>'08'!R244</f>
        <v>0</v>
      </c>
      <c r="AG244" s="167">
        <f>'09'!R244</f>
        <v>0</v>
      </c>
      <c r="AH244" s="167">
        <f>'10'!R244</f>
        <v>0</v>
      </c>
      <c r="AI244" s="167">
        <f>'11'!R244</f>
        <v>0</v>
      </c>
      <c r="AJ244" s="167">
        <f>'12'!R244</f>
        <v>0</v>
      </c>
      <c r="AK244" s="127">
        <f t="shared" si="35"/>
        <v>0</v>
      </c>
      <c r="AL244" s="126">
        <f t="shared" si="36"/>
        <v>0</v>
      </c>
      <c r="AM244" s="2"/>
      <c r="AN244" s="167">
        <f>'01'!S244</f>
        <v>0</v>
      </c>
      <c r="AO244" s="167">
        <f>'02'!S244</f>
        <v>0</v>
      </c>
      <c r="AP244" s="167">
        <f>'03'!S244</f>
        <v>0</v>
      </c>
      <c r="AQ244" s="167">
        <f>'04'!S244</f>
        <v>0</v>
      </c>
      <c r="AR244" s="167">
        <f>'05'!S244</f>
        <v>0</v>
      </c>
      <c r="AS244" s="167">
        <f>'06'!S244</f>
        <v>0</v>
      </c>
      <c r="AT244" s="167">
        <f>'07'!S244</f>
        <v>0</v>
      </c>
      <c r="AU244" s="167">
        <f>'08'!S244</f>
        <v>0</v>
      </c>
      <c r="AV244" s="167">
        <f>'09'!S244</f>
        <v>0</v>
      </c>
      <c r="AW244" s="167">
        <f>'10'!S244</f>
        <v>0</v>
      </c>
      <c r="AX244" s="167">
        <f>'11'!S244</f>
        <v>0</v>
      </c>
      <c r="AY244" s="167">
        <f>'12'!S244</f>
        <v>0</v>
      </c>
      <c r="AZ244" s="127">
        <f t="shared" si="37"/>
        <v>0</v>
      </c>
      <c r="BA244" s="126">
        <f t="shared" si="38"/>
        <v>0</v>
      </c>
      <c r="BB244" s="2"/>
      <c r="BC244" s="167">
        <f>'01'!T244</f>
        <v>0</v>
      </c>
      <c r="BD244" s="167">
        <f>'02'!T244</f>
        <v>0</v>
      </c>
      <c r="BE244" s="167">
        <f>'03'!T244</f>
        <v>0</v>
      </c>
      <c r="BF244" s="167">
        <f>'04'!T244</f>
        <v>0</v>
      </c>
      <c r="BG244" s="167">
        <f>'05'!T244</f>
        <v>0</v>
      </c>
      <c r="BH244" s="167">
        <f>'06'!T244</f>
        <v>0</v>
      </c>
      <c r="BI244" s="167">
        <f>'07'!T244</f>
        <v>0</v>
      </c>
      <c r="BJ244" s="167">
        <f>'08'!T244</f>
        <v>0</v>
      </c>
      <c r="BK244" s="167">
        <f>'09'!T244</f>
        <v>0</v>
      </c>
      <c r="BL244" s="167">
        <f>'10'!T244</f>
        <v>0</v>
      </c>
      <c r="BM244" s="167">
        <f>'11'!T244</f>
        <v>0</v>
      </c>
      <c r="BN244" s="167">
        <f>'12'!T244</f>
        <v>0</v>
      </c>
      <c r="BO244" s="125">
        <f t="shared" si="39"/>
        <v>0</v>
      </c>
      <c r="BP244" s="126">
        <f t="shared" si="40"/>
        <v>0</v>
      </c>
    </row>
    <row r="245" spans="2:68" ht="14.4" x14ac:dyDescent="0.3">
      <c r="B245" s="166" t="str">
        <v>42-SPVER-10005810</v>
      </c>
      <c r="C245" s="160" t="str">
        <v>Campari</v>
      </c>
      <c r="D245" s="160" t="str">
        <v>Vermouth</v>
      </c>
      <c r="E245" s="160" t="str">
        <v>Cinzano</v>
      </c>
      <c r="F245" s="160" t="str">
        <v>CZV</v>
      </c>
      <c r="G245" s="160" t="str">
        <v>Cinzano 1757 Vermouth Rosso</v>
      </c>
      <c r="H245" s="160" t="str">
        <v>1000ml</v>
      </c>
      <c r="I245" s="160">
        <v>6</v>
      </c>
      <c r="J245" s="167">
        <f>'01'!N245</f>
        <v>0</v>
      </c>
      <c r="K245" s="167">
        <f>'02'!N245</f>
        <v>0</v>
      </c>
      <c r="L245" s="167">
        <f>'03'!N245</f>
        <v>0</v>
      </c>
      <c r="M245" s="167">
        <f>'04'!N245</f>
        <v>0</v>
      </c>
      <c r="N245" s="167">
        <f>'05'!N245</f>
        <v>0</v>
      </c>
      <c r="O245" s="167">
        <f>'06'!N245</f>
        <v>0</v>
      </c>
      <c r="P245" s="167">
        <f>'07'!N245</f>
        <v>0</v>
      </c>
      <c r="Q245" s="167">
        <f>'08'!N245</f>
        <v>0</v>
      </c>
      <c r="R245" s="167">
        <f>'09'!N245</f>
        <v>0</v>
      </c>
      <c r="S245" s="167">
        <f>'10'!N245</f>
        <v>0</v>
      </c>
      <c r="T245" s="167">
        <f>'11'!N245</f>
        <v>0</v>
      </c>
      <c r="U245" s="167">
        <f>'12'!N245</f>
        <v>0</v>
      </c>
      <c r="V245" s="168">
        <f t="shared" si="33"/>
        <v>0</v>
      </c>
      <c r="W245" s="169">
        <f t="shared" si="34"/>
        <v>0</v>
      </c>
      <c r="X245" s="2"/>
      <c r="Y245" s="167">
        <f>'01'!R245</f>
        <v>0</v>
      </c>
      <c r="Z245" s="167">
        <f>'02'!R245</f>
        <v>0</v>
      </c>
      <c r="AA245" s="167">
        <f>'03'!R245</f>
        <v>0</v>
      </c>
      <c r="AB245" s="167">
        <f>'04'!R245</f>
        <v>0</v>
      </c>
      <c r="AC245" s="167">
        <f>'05'!R245</f>
        <v>0</v>
      </c>
      <c r="AD245" s="167">
        <f>'06'!R245</f>
        <v>0</v>
      </c>
      <c r="AE245" s="167">
        <f>'07'!R245</f>
        <v>0</v>
      </c>
      <c r="AF245" s="167">
        <f>'08'!R245</f>
        <v>0</v>
      </c>
      <c r="AG245" s="167">
        <f>'09'!R245</f>
        <v>0</v>
      </c>
      <c r="AH245" s="167">
        <f>'10'!R245</f>
        <v>0</v>
      </c>
      <c r="AI245" s="167">
        <f>'11'!R245</f>
        <v>0</v>
      </c>
      <c r="AJ245" s="167">
        <f>'12'!R245</f>
        <v>0</v>
      </c>
      <c r="AK245" s="127">
        <f t="shared" si="35"/>
        <v>0</v>
      </c>
      <c r="AL245" s="126">
        <f t="shared" si="36"/>
        <v>0</v>
      </c>
      <c r="AM245" s="2"/>
      <c r="AN245" s="167">
        <f>'01'!S245</f>
        <v>0</v>
      </c>
      <c r="AO245" s="167">
        <f>'02'!S245</f>
        <v>0</v>
      </c>
      <c r="AP245" s="167">
        <f>'03'!S245</f>
        <v>0</v>
      </c>
      <c r="AQ245" s="167">
        <f>'04'!S245</f>
        <v>0</v>
      </c>
      <c r="AR245" s="167">
        <f>'05'!S245</f>
        <v>0</v>
      </c>
      <c r="AS245" s="167">
        <f>'06'!S245</f>
        <v>0</v>
      </c>
      <c r="AT245" s="167">
        <f>'07'!S245</f>
        <v>0</v>
      </c>
      <c r="AU245" s="167">
        <f>'08'!S245</f>
        <v>0</v>
      </c>
      <c r="AV245" s="167">
        <f>'09'!S245</f>
        <v>0</v>
      </c>
      <c r="AW245" s="167">
        <f>'10'!S245</f>
        <v>0</v>
      </c>
      <c r="AX245" s="167">
        <f>'11'!S245</f>
        <v>0</v>
      </c>
      <c r="AY245" s="167">
        <f>'12'!S245</f>
        <v>0</v>
      </c>
      <c r="AZ245" s="127">
        <f t="shared" si="37"/>
        <v>0</v>
      </c>
      <c r="BA245" s="126">
        <f t="shared" si="38"/>
        <v>0</v>
      </c>
      <c r="BB245" s="2"/>
      <c r="BC245" s="167">
        <f>'01'!T245</f>
        <v>0</v>
      </c>
      <c r="BD245" s="167">
        <f>'02'!T245</f>
        <v>0</v>
      </c>
      <c r="BE245" s="167">
        <f>'03'!T245</f>
        <v>0</v>
      </c>
      <c r="BF245" s="167">
        <f>'04'!T245</f>
        <v>0</v>
      </c>
      <c r="BG245" s="167">
        <f>'05'!T245</f>
        <v>0</v>
      </c>
      <c r="BH245" s="167">
        <f>'06'!T245</f>
        <v>0</v>
      </c>
      <c r="BI245" s="167">
        <f>'07'!T245</f>
        <v>0</v>
      </c>
      <c r="BJ245" s="167">
        <f>'08'!T245</f>
        <v>0</v>
      </c>
      <c r="BK245" s="167">
        <f>'09'!T245</f>
        <v>0</v>
      </c>
      <c r="BL245" s="167">
        <f>'10'!T245</f>
        <v>0</v>
      </c>
      <c r="BM245" s="167">
        <f>'11'!T245</f>
        <v>0</v>
      </c>
      <c r="BN245" s="167">
        <f>'12'!T245</f>
        <v>0</v>
      </c>
      <c r="BO245" s="125">
        <f t="shared" si="39"/>
        <v>0</v>
      </c>
      <c r="BP245" s="126">
        <f t="shared" si="40"/>
        <v>0</v>
      </c>
    </row>
    <row r="246" spans="2:68" ht="14.4" x14ac:dyDescent="0.3">
      <c r="B246" s="166" t="str">
        <v>42-SPVER-10005834</v>
      </c>
      <c r="C246" s="160" t="str">
        <v>Campari</v>
      </c>
      <c r="D246" s="160" t="str">
        <v>Vermouth</v>
      </c>
      <c r="E246" s="160" t="str">
        <v>Cinzano</v>
      </c>
      <c r="F246" s="160" t="str">
        <v>CZV</v>
      </c>
      <c r="G246" s="160" t="str">
        <v>Cinzano 1757 Vermouth Extra Dry</v>
      </c>
      <c r="H246" s="160" t="str">
        <v>1000ml</v>
      </c>
      <c r="I246" s="160">
        <v>6</v>
      </c>
      <c r="J246" s="167">
        <f>'01'!N246</f>
        <v>0</v>
      </c>
      <c r="K246" s="167">
        <f>'02'!N246</f>
        <v>0</v>
      </c>
      <c r="L246" s="167">
        <f>'03'!N246</f>
        <v>0</v>
      </c>
      <c r="M246" s="167">
        <f>'04'!N246</f>
        <v>0</v>
      </c>
      <c r="N246" s="167">
        <f>'05'!N246</f>
        <v>0</v>
      </c>
      <c r="O246" s="167">
        <f>'06'!N246</f>
        <v>0</v>
      </c>
      <c r="P246" s="167">
        <f>'07'!N246</f>
        <v>0</v>
      </c>
      <c r="Q246" s="167">
        <f>'08'!N246</f>
        <v>0</v>
      </c>
      <c r="R246" s="167">
        <f>'09'!N246</f>
        <v>0</v>
      </c>
      <c r="S246" s="167">
        <f>'10'!N246</f>
        <v>0</v>
      </c>
      <c r="T246" s="167">
        <f>'11'!N246</f>
        <v>0</v>
      </c>
      <c r="U246" s="167">
        <f>'12'!N246</f>
        <v>0</v>
      </c>
      <c r="V246" s="168">
        <f t="shared" si="33"/>
        <v>0</v>
      </c>
      <c r="W246" s="169">
        <f t="shared" si="34"/>
        <v>0</v>
      </c>
      <c r="X246" s="2"/>
      <c r="Y246" s="167">
        <f>'01'!R246</f>
        <v>0</v>
      </c>
      <c r="Z246" s="167">
        <f>'02'!R246</f>
        <v>0</v>
      </c>
      <c r="AA246" s="167">
        <f>'03'!R246</f>
        <v>0</v>
      </c>
      <c r="AB246" s="167">
        <f>'04'!R246</f>
        <v>0</v>
      </c>
      <c r="AC246" s="167">
        <f>'05'!R246</f>
        <v>0</v>
      </c>
      <c r="AD246" s="167">
        <f>'06'!R246</f>
        <v>0</v>
      </c>
      <c r="AE246" s="167">
        <f>'07'!R246</f>
        <v>0</v>
      </c>
      <c r="AF246" s="167">
        <f>'08'!R246</f>
        <v>0</v>
      </c>
      <c r="AG246" s="167">
        <f>'09'!R246</f>
        <v>0</v>
      </c>
      <c r="AH246" s="167">
        <f>'10'!R246</f>
        <v>0</v>
      </c>
      <c r="AI246" s="167">
        <f>'11'!R246</f>
        <v>0</v>
      </c>
      <c r="AJ246" s="167">
        <f>'12'!R246</f>
        <v>0</v>
      </c>
      <c r="AK246" s="127">
        <f t="shared" si="35"/>
        <v>0</v>
      </c>
      <c r="AL246" s="126">
        <f t="shared" si="36"/>
        <v>0</v>
      </c>
      <c r="AM246" s="2"/>
      <c r="AN246" s="167">
        <f>'01'!S246</f>
        <v>0</v>
      </c>
      <c r="AO246" s="167">
        <f>'02'!S246</f>
        <v>0</v>
      </c>
      <c r="AP246" s="167">
        <f>'03'!S246</f>
        <v>0</v>
      </c>
      <c r="AQ246" s="167">
        <f>'04'!S246</f>
        <v>0</v>
      </c>
      <c r="AR246" s="167">
        <f>'05'!S246</f>
        <v>0</v>
      </c>
      <c r="AS246" s="167">
        <f>'06'!S246</f>
        <v>0</v>
      </c>
      <c r="AT246" s="167">
        <f>'07'!S246</f>
        <v>0</v>
      </c>
      <c r="AU246" s="167">
        <f>'08'!S246</f>
        <v>0</v>
      </c>
      <c r="AV246" s="167">
        <f>'09'!S246</f>
        <v>0</v>
      </c>
      <c r="AW246" s="167">
        <f>'10'!S246</f>
        <v>0</v>
      </c>
      <c r="AX246" s="167">
        <f>'11'!S246</f>
        <v>0</v>
      </c>
      <c r="AY246" s="167">
        <f>'12'!S246</f>
        <v>0</v>
      </c>
      <c r="AZ246" s="127">
        <f t="shared" si="37"/>
        <v>0</v>
      </c>
      <c r="BA246" s="126">
        <f t="shared" si="38"/>
        <v>0</v>
      </c>
      <c r="BB246" s="2"/>
      <c r="BC246" s="167">
        <f>'01'!T246</f>
        <v>0</v>
      </c>
      <c r="BD246" s="167">
        <f>'02'!T246</f>
        <v>0</v>
      </c>
      <c r="BE246" s="167">
        <f>'03'!T246</f>
        <v>0</v>
      </c>
      <c r="BF246" s="167">
        <f>'04'!T246</f>
        <v>0</v>
      </c>
      <c r="BG246" s="167">
        <f>'05'!T246</f>
        <v>0</v>
      </c>
      <c r="BH246" s="167">
        <f>'06'!T246</f>
        <v>0</v>
      </c>
      <c r="BI246" s="167">
        <f>'07'!T246</f>
        <v>0</v>
      </c>
      <c r="BJ246" s="167">
        <f>'08'!T246</f>
        <v>0</v>
      </c>
      <c r="BK246" s="167">
        <f>'09'!T246</f>
        <v>0</v>
      </c>
      <c r="BL246" s="167">
        <f>'10'!T246</f>
        <v>0</v>
      </c>
      <c r="BM246" s="167">
        <f>'11'!T246</f>
        <v>0</v>
      </c>
      <c r="BN246" s="167">
        <f>'12'!T246</f>
        <v>0</v>
      </c>
      <c r="BO246" s="125">
        <f t="shared" si="39"/>
        <v>0</v>
      </c>
      <c r="BP246" s="126">
        <f t="shared" si="40"/>
        <v>0</v>
      </c>
    </row>
    <row r="247" spans="2:68" ht="14.4" x14ac:dyDescent="0.3">
      <c r="B247" s="166" t="str">
        <v>42-SPVER-10005896</v>
      </c>
      <c r="C247" s="160" t="str">
        <v>Campari</v>
      </c>
      <c r="D247" s="160" t="str">
        <v>Vermouth</v>
      </c>
      <c r="E247" s="160" t="str">
        <v>Cinzano</v>
      </c>
      <c r="F247" s="160" t="str">
        <v>CZV</v>
      </c>
      <c r="G247" s="160" t="str">
        <v>Cinzano Bottega Rosso 1757</v>
      </c>
      <c r="H247" s="160" t="str">
        <v>1000ml</v>
      </c>
      <c r="I247" s="160">
        <v>6</v>
      </c>
      <c r="J247" s="167">
        <f>'01'!N247</f>
        <v>0</v>
      </c>
      <c r="K247" s="167">
        <f>'02'!N247</f>
        <v>0</v>
      </c>
      <c r="L247" s="167">
        <f>'03'!N247</f>
        <v>0</v>
      </c>
      <c r="M247" s="167">
        <f>'04'!N247</f>
        <v>0</v>
      </c>
      <c r="N247" s="167">
        <f>'05'!N247</f>
        <v>0</v>
      </c>
      <c r="O247" s="167">
        <f>'06'!N247</f>
        <v>0</v>
      </c>
      <c r="P247" s="167">
        <f>'07'!N247</f>
        <v>0</v>
      </c>
      <c r="Q247" s="167">
        <f>'08'!N247</f>
        <v>0</v>
      </c>
      <c r="R247" s="167">
        <f>'09'!N247</f>
        <v>0</v>
      </c>
      <c r="S247" s="167">
        <f>'10'!N247</f>
        <v>0</v>
      </c>
      <c r="T247" s="167">
        <f>'11'!N247</f>
        <v>0</v>
      </c>
      <c r="U247" s="167">
        <f>'12'!N247</f>
        <v>0</v>
      </c>
      <c r="V247" s="168">
        <f t="shared" si="33"/>
        <v>0</v>
      </c>
      <c r="W247" s="169">
        <f t="shared" si="34"/>
        <v>0</v>
      </c>
      <c r="X247" s="2"/>
      <c r="Y247" s="167">
        <f>'01'!R247</f>
        <v>0</v>
      </c>
      <c r="Z247" s="167">
        <f>'02'!R247</f>
        <v>0</v>
      </c>
      <c r="AA247" s="167">
        <f>'03'!R247</f>
        <v>0</v>
      </c>
      <c r="AB247" s="167">
        <f>'04'!R247</f>
        <v>0</v>
      </c>
      <c r="AC247" s="167">
        <f>'05'!R247</f>
        <v>0</v>
      </c>
      <c r="AD247" s="167">
        <f>'06'!R247</f>
        <v>0</v>
      </c>
      <c r="AE247" s="167">
        <f>'07'!R247</f>
        <v>0</v>
      </c>
      <c r="AF247" s="167">
        <f>'08'!R247</f>
        <v>0</v>
      </c>
      <c r="AG247" s="167">
        <f>'09'!R247</f>
        <v>0</v>
      </c>
      <c r="AH247" s="167">
        <f>'10'!R247</f>
        <v>0</v>
      </c>
      <c r="AI247" s="167">
        <f>'11'!R247</f>
        <v>0</v>
      </c>
      <c r="AJ247" s="167">
        <f>'12'!R247</f>
        <v>0</v>
      </c>
      <c r="AK247" s="127">
        <f t="shared" si="35"/>
        <v>0</v>
      </c>
      <c r="AL247" s="126">
        <f t="shared" si="36"/>
        <v>0</v>
      </c>
      <c r="AM247" s="2"/>
      <c r="AN247" s="167">
        <f>'01'!S247</f>
        <v>0</v>
      </c>
      <c r="AO247" s="167">
        <f>'02'!S247</f>
        <v>0</v>
      </c>
      <c r="AP247" s="167">
        <f>'03'!S247</f>
        <v>0</v>
      </c>
      <c r="AQ247" s="167">
        <f>'04'!S247</f>
        <v>0</v>
      </c>
      <c r="AR247" s="167">
        <f>'05'!S247</f>
        <v>0</v>
      </c>
      <c r="AS247" s="167">
        <f>'06'!S247</f>
        <v>0</v>
      </c>
      <c r="AT247" s="167">
        <f>'07'!S247</f>
        <v>0</v>
      </c>
      <c r="AU247" s="167">
        <f>'08'!S247</f>
        <v>0</v>
      </c>
      <c r="AV247" s="167">
        <f>'09'!S247</f>
        <v>0</v>
      </c>
      <c r="AW247" s="167">
        <f>'10'!S247</f>
        <v>0</v>
      </c>
      <c r="AX247" s="167">
        <f>'11'!S247</f>
        <v>0</v>
      </c>
      <c r="AY247" s="167">
        <f>'12'!S247</f>
        <v>0</v>
      </c>
      <c r="AZ247" s="127">
        <f t="shared" si="37"/>
        <v>0</v>
      </c>
      <c r="BA247" s="126">
        <f t="shared" si="38"/>
        <v>0</v>
      </c>
      <c r="BB247" s="2"/>
      <c r="BC247" s="167">
        <f>'01'!T247</f>
        <v>0</v>
      </c>
      <c r="BD247" s="167">
        <f>'02'!T247</f>
        <v>0</v>
      </c>
      <c r="BE247" s="167">
        <f>'03'!T247</f>
        <v>0</v>
      </c>
      <c r="BF247" s="167">
        <f>'04'!T247</f>
        <v>0</v>
      </c>
      <c r="BG247" s="167">
        <f>'05'!T247</f>
        <v>0</v>
      </c>
      <c r="BH247" s="167">
        <f>'06'!T247</f>
        <v>0</v>
      </c>
      <c r="BI247" s="167">
        <f>'07'!T247</f>
        <v>0</v>
      </c>
      <c r="BJ247" s="167">
        <f>'08'!T247</f>
        <v>0</v>
      </c>
      <c r="BK247" s="167">
        <f>'09'!T247</f>
        <v>0</v>
      </c>
      <c r="BL247" s="167">
        <f>'10'!T247</f>
        <v>0</v>
      </c>
      <c r="BM247" s="167">
        <f>'11'!T247</f>
        <v>0</v>
      </c>
      <c r="BN247" s="167">
        <f>'12'!T247</f>
        <v>0</v>
      </c>
      <c r="BO247" s="125">
        <f t="shared" si="39"/>
        <v>0</v>
      </c>
      <c r="BP247" s="126">
        <f t="shared" si="40"/>
        <v>0</v>
      </c>
    </row>
    <row r="248" spans="2:68" ht="14.4" x14ac:dyDescent="0.3">
      <c r="B248" s="166" t="str">
        <v>42-SPVER-10005909</v>
      </c>
      <c r="C248" s="160" t="str">
        <v>Campari</v>
      </c>
      <c r="D248" s="160" t="str">
        <v>Vermouth</v>
      </c>
      <c r="E248" s="160" t="str">
        <v>Cinzano</v>
      </c>
      <c r="F248" s="160" t="str">
        <v>CZV</v>
      </c>
      <c r="G248" s="160" t="str">
        <v>Cinzano Bottega Extra Dry 1757</v>
      </c>
      <c r="H248" s="160" t="str">
        <v>1000ml</v>
      </c>
      <c r="I248" s="160">
        <v>6</v>
      </c>
      <c r="J248" s="167">
        <f>'01'!N248</f>
        <v>0</v>
      </c>
      <c r="K248" s="167">
        <f>'02'!N248</f>
        <v>0</v>
      </c>
      <c r="L248" s="167">
        <f>'03'!N248</f>
        <v>0</v>
      </c>
      <c r="M248" s="167">
        <f>'04'!N248</f>
        <v>0</v>
      </c>
      <c r="N248" s="167">
        <f>'05'!N248</f>
        <v>0</v>
      </c>
      <c r="O248" s="167">
        <f>'06'!N248</f>
        <v>0</v>
      </c>
      <c r="P248" s="167">
        <f>'07'!N248</f>
        <v>0</v>
      </c>
      <c r="Q248" s="167">
        <f>'08'!N248</f>
        <v>0</v>
      </c>
      <c r="R248" s="167">
        <f>'09'!N248</f>
        <v>0</v>
      </c>
      <c r="S248" s="167">
        <f>'10'!N248</f>
        <v>0</v>
      </c>
      <c r="T248" s="167">
        <f>'11'!N248</f>
        <v>0</v>
      </c>
      <c r="U248" s="167">
        <f>'12'!N248</f>
        <v>0</v>
      </c>
      <c r="V248" s="168">
        <f t="shared" si="33"/>
        <v>0</v>
      </c>
      <c r="W248" s="169">
        <f t="shared" si="34"/>
        <v>0</v>
      </c>
      <c r="X248" s="2"/>
      <c r="Y248" s="167">
        <f>'01'!R248</f>
        <v>0</v>
      </c>
      <c r="Z248" s="167">
        <f>'02'!R248</f>
        <v>0</v>
      </c>
      <c r="AA248" s="167">
        <f>'03'!R248</f>
        <v>0</v>
      </c>
      <c r="AB248" s="167">
        <f>'04'!R248</f>
        <v>0</v>
      </c>
      <c r="AC248" s="167">
        <f>'05'!R248</f>
        <v>0</v>
      </c>
      <c r="AD248" s="167">
        <f>'06'!R248</f>
        <v>0</v>
      </c>
      <c r="AE248" s="167">
        <f>'07'!R248</f>
        <v>0</v>
      </c>
      <c r="AF248" s="167">
        <f>'08'!R248</f>
        <v>0</v>
      </c>
      <c r="AG248" s="167">
        <f>'09'!R248</f>
        <v>0</v>
      </c>
      <c r="AH248" s="167">
        <f>'10'!R248</f>
        <v>0</v>
      </c>
      <c r="AI248" s="167">
        <f>'11'!R248</f>
        <v>0</v>
      </c>
      <c r="AJ248" s="167">
        <f>'12'!R248</f>
        <v>0</v>
      </c>
      <c r="AK248" s="127">
        <f t="shared" si="35"/>
        <v>0</v>
      </c>
      <c r="AL248" s="126">
        <f t="shared" si="36"/>
        <v>0</v>
      </c>
      <c r="AM248" s="2"/>
      <c r="AN248" s="167">
        <f>'01'!S248</f>
        <v>0</v>
      </c>
      <c r="AO248" s="167">
        <f>'02'!S248</f>
        <v>0</v>
      </c>
      <c r="AP248" s="167">
        <f>'03'!S248</f>
        <v>0</v>
      </c>
      <c r="AQ248" s="167">
        <f>'04'!S248</f>
        <v>0</v>
      </c>
      <c r="AR248" s="167">
        <f>'05'!S248</f>
        <v>0</v>
      </c>
      <c r="AS248" s="167">
        <f>'06'!S248</f>
        <v>0</v>
      </c>
      <c r="AT248" s="167">
        <f>'07'!S248</f>
        <v>0</v>
      </c>
      <c r="AU248" s="167">
        <f>'08'!S248</f>
        <v>0</v>
      </c>
      <c r="AV248" s="167">
        <f>'09'!S248</f>
        <v>0</v>
      </c>
      <c r="AW248" s="167">
        <f>'10'!S248</f>
        <v>0</v>
      </c>
      <c r="AX248" s="167">
        <f>'11'!S248</f>
        <v>0</v>
      </c>
      <c r="AY248" s="167">
        <f>'12'!S248</f>
        <v>0</v>
      </c>
      <c r="AZ248" s="127">
        <f t="shared" si="37"/>
        <v>0</v>
      </c>
      <c r="BA248" s="126">
        <f t="shared" si="38"/>
        <v>0</v>
      </c>
      <c r="BB248" s="2"/>
      <c r="BC248" s="167">
        <f>'01'!T248</f>
        <v>0</v>
      </c>
      <c r="BD248" s="167">
        <f>'02'!T248</f>
        <v>0</v>
      </c>
      <c r="BE248" s="167">
        <f>'03'!T248</f>
        <v>0</v>
      </c>
      <c r="BF248" s="167">
        <f>'04'!T248</f>
        <v>0</v>
      </c>
      <c r="BG248" s="167">
        <f>'05'!T248</f>
        <v>0</v>
      </c>
      <c r="BH248" s="167">
        <f>'06'!T248</f>
        <v>0</v>
      </c>
      <c r="BI248" s="167">
        <f>'07'!T248</f>
        <v>0</v>
      </c>
      <c r="BJ248" s="167">
        <f>'08'!T248</f>
        <v>0</v>
      </c>
      <c r="BK248" s="167">
        <f>'09'!T248</f>
        <v>0</v>
      </c>
      <c r="BL248" s="167">
        <f>'10'!T248</f>
        <v>0</v>
      </c>
      <c r="BM248" s="167">
        <f>'11'!T248</f>
        <v>0</v>
      </c>
      <c r="BN248" s="167">
        <f>'12'!T248</f>
        <v>0</v>
      </c>
      <c r="BO248" s="125">
        <f t="shared" si="39"/>
        <v>0</v>
      </c>
      <c r="BP248" s="126">
        <f t="shared" si="40"/>
        <v>0</v>
      </c>
    </row>
    <row r="249" spans="2:68" ht="14.4" x14ac:dyDescent="0.3">
      <c r="B249" s="166" t="str">
        <v>42-SPSPA-07505292</v>
      </c>
      <c r="C249" s="160" t="str">
        <v>Campari</v>
      </c>
      <c r="D249" s="160" t="str">
        <v>Sparkling</v>
      </c>
      <c r="E249" s="160" t="str">
        <v>Cinzano</v>
      </c>
      <c r="F249" s="160" t="str">
        <v>CZV</v>
      </c>
      <c r="G249" s="160" t="str">
        <v>Cinzano Prosecco</v>
      </c>
      <c r="H249" s="160" t="str">
        <v>750ml</v>
      </c>
      <c r="I249" s="160">
        <v>6</v>
      </c>
      <c r="J249" s="167">
        <f>'01'!N249</f>
        <v>0</v>
      </c>
      <c r="K249" s="167">
        <f>'02'!N249</f>
        <v>0</v>
      </c>
      <c r="L249" s="167">
        <f>'03'!N249</f>
        <v>0</v>
      </c>
      <c r="M249" s="167">
        <f>'04'!N249</f>
        <v>0</v>
      </c>
      <c r="N249" s="167">
        <f>'05'!N249</f>
        <v>0</v>
      </c>
      <c r="O249" s="167">
        <f>'06'!N249</f>
        <v>0</v>
      </c>
      <c r="P249" s="167">
        <f>'07'!N249</f>
        <v>0</v>
      </c>
      <c r="Q249" s="167">
        <f>'08'!N249</f>
        <v>0</v>
      </c>
      <c r="R249" s="167">
        <f>'09'!N249</f>
        <v>0</v>
      </c>
      <c r="S249" s="167">
        <f>'10'!N249</f>
        <v>0</v>
      </c>
      <c r="T249" s="167">
        <f>'11'!N249</f>
        <v>0</v>
      </c>
      <c r="U249" s="167">
        <f>'12'!N249</f>
        <v>0</v>
      </c>
      <c r="V249" s="168">
        <f t="shared" si="33"/>
        <v>0</v>
      </c>
      <c r="W249" s="169">
        <f t="shared" si="34"/>
        <v>0</v>
      </c>
      <c r="X249" s="2"/>
      <c r="Y249" s="167">
        <f>'01'!R249</f>
        <v>0</v>
      </c>
      <c r="Z249" s="167">
        <f>'02'!R249</f>
        <v>0</v>
      </c>
      <c r="AA249" s="167">
        <f>'03'!R249</f>
        <v>0</v>
      </c>
      <c r="AB249" s="167">
        <f>'04'!R249</f>
        <v>0</v>
      </c>
      <c r="AC249" s="167">
        <f>'05'!R249</f>
        <v>0</v>
      </c>
      <c r="AD249" s="167">
        <f>'06'!R249</f>
        <v>0</v>
      </c>
      <c r="AE249" s="167">
        <f>'07'!R249</f>
        <v>0</v>
      </c>
      <c r="AF249" s="167">
        <f>'08'!R249</f>
        <v>0</v>
      </c>
      <c r="AG249" s="167">
        <f>'09'!R249</f>
        <v>0</v>
      </c>
      <c r="AH249" s="167">
        <f>'10'!R249</f>
        <v>0</v>
      </c>
      <c r="AI249" s="167">
        <f>'11'!R249</f>
        <v>0</v>
      </c>
      <c r="AJ249" s="167">
        <f>'12'!R249</f>
        <v>0</v>
      </c>
      <c r="AK249" s="127">
        <f t="shared" si="35"/>
        <v>0</v>
      </c>
      <c r="AL249" s="126">
        <f t="shared" si="36"/>
        <v>0</v>
      </c>
      <c r="AM249" s="2"/>
      <c r="AN249" s="167">
        <f>'01'!S249</f>
        <v>0</v>
      </c>
      <c r="AO249" s="167">
        <f>'02'!S249</f>
        <v>0</v>
      </c>
      <c r="AP249" s="167">
        <f>'03'!S249</f>
        <v>0</v>
      </c>
      <c r="AQ249" s="167">
        <f>'04'!S249</f>
        <v>0</v>
      </c>
      <c r="AR249" s="167">
        <f>'05'!S249</f>
        <v>0</v>
      </c>
      <c r="AS249" s="167">
        <f>'06'!S249</f>
        <v>0</v>
      </c>
      <c r="AT249" s="167">
        <f>'07'!S249</f>
        <v>0</v>
      </c>
      <c r="AU249" s="167">
        <f>'08'!S249</f>
        <v>0</v>
      </c>
      <c r="AV249" s="167">
        <f>'09'!S249</f>
        <v>0</v>
      </c>
      <c r="AW249" s="167">
        <f>'10'!S249</f>
        <v>0</v>
      </c>
      <c r="AX249" s="167">
        <f>'11'!S249</f>
        <v>0</v>
      </c>
      <c r="AY249" s="167">
        <f>'12'!S249</f>
        <v>0</v>
      </c>
      <c r="AZ249" s="127">
        <f t="shared" si="37"/>
        <v>0</v>
      </c>
      <c r="BA249" s="126">
        <f t="shared" si="38"/>
        <v>0</v>
      </c>
      <c r="BB249" s="2"/>
      <c r="BC249" s="167">
        <f>'01'!T249</f>
        <v>0</v>
      </c>
      <c r="BD249" s="167">
        <f>'02'!T249</f>
        <v>0</v>
      </c>
      <c r="BE249" s="167">
        <f>'03'!T249</f>
        <v>0</v>
      </c>
      <c r="BF249" s="167">
        <f>'04'!T249</f>
        <v>0</v>
      </c>
      <c r="BG249" s="167">
        <f>'05'!T249</f>
        <v>0</v>
      </c>
      <c r="BH249" s="167">
        <f>'06'!T249</f>
        <v>0</v>
      </c>
      <c r="BI249" s="167">
        <f>'07'!T249</f>
        <v>0</v>
      </c>
      <c r="BJ249" s="167">
        <f>'08'!T249</f>
        <v>0</v>
      </c>
      <c r="BK249" s="167">
        <f>'09'!T249</f>
        <v>0</v>
      </c>
      <c r="BL249" s="167">
        <f>'10'!T249</f>
        <v>0</v>
      </c>
      <c r="BM249" s="167">
        <f>'11'!T249</f>
        <v>0</v>
      </c>
      <c r="BN249" s="167">
        <f>'12'!T249</f>
        <v>0</v>
      </c>
      <c r="BO249" s="125">
        <f t="shared" si="39"/>
        <v>0</v>
      </c>
      <c r="BP249" s="126">
        <f t="shared" si="40"/>
        <v>0</v>
      </c>
    </row>
    <row r="250" spans="2:68" ht="14.4" x14ac:dyDescent="0.3">
      <c r="B250" s="166" t="str">
        <v>42-SPSPA-07500969</v>
      </c>
      <c r="C250" s="160" t="str">
        <v>Campari</v>
      </c>
      <c r="D250" s="160" t="str">
        <v>Sparkling</v>
      </c>
      <c r="E250" s="160" t="str">
        <v>Cinzano</v>
      </c>
      <c r="F250" s="160" t="str">
        <v>CZS</v>
      </c>
      <c r="G250" s="160" t="str">
        <v>Cinzano Pinot Chardonnay</v>
      </c>
      <c r="H250" s="160" t="str">
        <v>750ml</v>
      </c>
      <c r="I250" s="160">
        <v>6</v>
      </c>
      <c r="J250" s="167">
        <f>'01'!N250</f>
        <v>0</v>
      </c>
      <c r="K250" s="167">
        <f>'02'!N250</f>
        <v>0</v>
      </c>
      <c r="L250" s="167">
        <f>'03'!N250</f>
        <v>0</v>
      </c>
      <c r="M250" s="167">
        <f>'04'!N250</f>
        <v>0</v>
      </c>
      <c r="N250" s="167">
        <f>'05'!N250</f>
        <v>0</v>
      </c>
      <c r="O250" s="167">
        <f>'06'!N250</f>
        <v>0</v>
      </c>
      <c r="P250" s="167">
        <f>'07'!N250</f>
        <v>0</v>
      </c>
      <c r="Q250" s="167">
        <f>'08'!N250</f>
        <v>0</v>
      </c>
      <c r="R250" s="167">
        <f>'09'!N250</f>
        <v>0</v>
      </c>
      <c r="S250" s="167">
        <f>'10'!N250</f>
        <v>0</v>
      </c>
      <c r="T250" s="167">
        <f>'11'!N250</f>
        <v>0</v>
      </c>
      <c r="U250" s="167">
        <f>'12'!N250</f>
        <v>0</v>
      </c>
      <c r="V250" s="168">
        <f t="shared" si="33"/>
        <v>0</v>
      </c>
      <c r="W250" s="169">
        <f t="shared" si="34"/>
        <v>0</v>
      </c>
      <c r="X250" s="2"/>
      <c r="Y250" s="167">
        <f>'01'!R250</f>
        <v>0</v>
      </c>
      <c r="Z250" s="167">
        <f>'02'!R250</f>
        <v>0</v>
      </c>
      <c r="AA250" s="167">
        <f>'03'!R250</f>
        <v>0</v>
      </c>
      <c r="AB250" s="167">
        <f>'04'!R250</f>
        <v>0</v>
      </c>
      <c r="AC250" s="167">
        <f>'05'!R250</f>
        <v>0</v>
      </c>
      <c r="AD250" s="167">
        <f>'06'!R250</f>
        <v>0</v>
      </c>
      <c r="AE250" s="167">
        <f>'07'!R250</f>
        <v>0</v>
      </c>
      <c r="AF250" s="167">
        <f>'08'!R250</f>
        <v>0</v>
      </c>
      <c r="AG250" s="167">
        <f>'09'!R250</f>
        <v>0</v>
      </c>
      <c r="AH250" s="167">
        <f>'10'!R250</f>
        <v>0</v>
      </c>
      <c r="AI250" s="167">
        <f>'11'!R250</f>
        <v>0</v>
      </c>
      <c r="AJ250" s="167">
        <f>'12'!R250</f>
        <v>0</v>
      </c>
      <c r="AK250" s="127">
        <f t="shared" si="35"/>
        <v>0</v>
      </c>
      <c r="AL250" s="126">
        <f t="shared" si="36"/>
        <v>0</v>
      </c>
      <c r="AM250" s="2"/>
      <c r="AN250" s="167">
        <f>'01'!S250</f>
        <v>0</v>
      </c>
      <c r="AO250" s="167">
        <f>'02'!S250</f>
        <v>0</v>
      </c>
      <c r="AP250" s="167">
        <f>'03'!S250</f>
        <v>0</v>
      </c>
      <c r="AQ250" s="167">
        <f>'04'!S250</f>
        <v>0</v>
      </c>
      <c r="AR250" s="167">
        <f>'05'!S250</f>
        <v>0</v>
      </c>
      <c r="AS250" s="167">
        <f>'06'!S250</f>
        <v>0</v>
      </c>
      <c r="AT250" s="167">
        <f>'07'!S250</f>
        <v>0</v>
      </c>
      <c r="AU250" s="167">
        <f>'08'!S250</f>
        <v>0</v>
      </c>
      <c r="AV250" s="167">
        <f>'09'!S250</f>
        <v>0</v>
      </c>
      <c r="AW250" s="167">
        <f>'10'!S250</f>
        <v>0</v>
      </c>
      <c r="AX250" s="167">
        <f>'11'!S250</f>
        <v>0</v>
      </c>
      <c r="AY250" s="167">
        <f>'12'!S250</f>
        <v>0</v>
      </c>
      <c r="AZ250" s="127">
        <f t="shared" si="37"/>
        <v>0</v>
      </c>
      <c r="BA250" s="126">
        <f t="shared" si="38"/>
        <v>0</v>
      </c>
      <c r="BB250" s="2"/>
      <c r="BC250" s="167">
        <f>'01'!T250</f>
        <v>0</v>
      </c>
      <c r="BD250" s="167">
        <f>'02'!T250</f>
        <v>0</v>
      </c>
      <c r="BE250" s="167">
        <f>'03'!T250</f>
        <v>0</v>
      </c>
      <c r="BF250" s="167">
        <f>'04'!T250</f>
        <v>0</v>
      </c>
      <c r="BG250" s="167">
        <f>'05'!T250</f>
        <v>0</v>
      </c>
      <c r="BH250" s="167">
        <f>'06'!T250</f>
        <v>0</v>
      </c>
      <c r="BI250" s="167">
        <f>'07'!T250</f>
        <v>0</v>
      </c>
      <c r="BJ250" s="167">
        <f>'08'!T250</f>
        <v>0</v>
      </c>
      <c r="BK250" s="167">
        <f>'09'!T250</f>
        <v>0</v>
      </c>
      <c r="BL250" s="167">
        <f>'10'!T250</f>
        <v>0</v>
      </c>
      <c r="BM250" s="167">
        <f>'11'!T250</f>
        <v>0</v>
      </c>
      <c r="BN250" s="167">
        <f>'12'!T250</f>
        <v>0</v>
      </c>
      <c r="BO250" s="125">
        <f t="shared" si="39"/>
        <v>0</v>
      </c>
      <c r="BP250" s="126">
        <f t="shared" si="40"/>
        <v>0</v>
      </c>
    </row>
    <row r="251" spans="2:68" ht="14.4" x14ac:dyDescent="0.3">
      <c r="B251" s="166" t="str">
        <v>42-SPSPA-07500938</v>
      </c>
      <c r="C251" s="160" t="str">
        <v>Campari</v>
      </c>
      <c r="D251" s="160" t="str">
        <v>Sparkling</v>
      </c>
      <c r="E251" s="160" t="str">
        <v>Cinzano</v>
      </c>
      <c r="F251" s="160" t="str">
        <v>CZS</v>
      </c>
      <c r="G251" s="160" t="str">
        <v>Gran Cinzano Dolce</v>
      </c>
      <c r="H251" s="160" t="str">
        <v>750ml</v>
      </c>
      <c r="I251" s="160">
        <v>6</v>
      </c>
      <c r="J251" s="167">
        <f>'01'!N251</f>
        <v>0</v>
      </c>
      <c r="K251" s="167">
        <f>'02'!N251</f>
        <v>0</v>
      </c>
      <c r="L251" s="167">
        <f>'03'!N251</f>
        <v>0</v>
      </c>
      <c r="M251" s="167">
        <f>'04'!N251</f>
        <v>0</v>
      </c>
      <c r="N251" s="167">
        <f>'05'!N251</f>
        <v>0</v>
      </c>
      <c r="O251" s="167">
        <f>'06'!N251</f>
        <v>0</v>
      </c>
      <c r="P251" s="167">
        <f>'07'!N251</f>
        <v>0</v>
      </c>
      <c r="Q251" s="167">
        <f>'08'!N251</f>
        <v>0</v>
      </c>
      <c r="R251" s="167">
        <f>'09'!N251</f>
        <v>0</v>
      </c>
      <c r="S251" s="167">
        <f>'10'!N251</f>
        <v>0</v>
      </c>
      <c r="T251" s="167">
        <f>'11'!N251</f>
        <v>0</v>
      </c>
      <c r="U251" s="167">
        <f>'12'!N251</f>
        <v>0</v>
      </c>
      <c r="V251" s="168">
        <f t="shared" si="33"/>
        <v>0</v>
      </c>
      <c r="W251" s="169">
        <f t="shared" si="34"/>
        <v>0</v>
      </c>
      <c r="X251" s="2"/>
      <c r="Y251" s="167">
        <f>'01'!R251</f>
        <v>0</v>
      </c>
      <c r="Z251" s="167">
        <f>'02'!R251</f>
        <v>0</v>
      </c>
      <c r="AA251" s="167">
        <f>'03'!R251</f>
        <v>0</v>
      </c>
      <c r="AB251" s="167">
        <f>'04'!R251</f>
        <v>0</v>
      </c>
      <c r="AC251" s="167">
        <f>'05'!R251</f>
        <v>0</v>
      </c>
      <c r="AD251" s="167">
        <f>'06'!R251</f>
        <v>0</v>
      </c>
      <c r="AE251" s="167">
        <f>'07'!R251</f>
        <v>0</v>
      </c>
      <c r="AF251" s="167">
        <f>'08'!R251</f>
        <v>0</v>
      </c>
      <c r="AG251" s="167">
        <f>'09'!R251</f>
        <v>0</v>
      </c>
      <c r="AH251" s="167">
        <f>'10'!R251</f>
        <v>0</v>
      </c>
      <c r="AI251" s="167">
        <f>'11'!R251</f>
        <v>0</v>
      </c>
      <c r="AJ251" s="167">
        <f>'12'!R251</f>
        <v>0</v>
      </c>
      <c r="AK251" s="127">
        <f t="shared" si="35"/>
        <v>0</v>
      </c>
      <c r="AL251" s="126">
        <f t="shared" si="36"/>
        <v>0</v>
      </c>
      <c r="AM251" s="2"/>
      <c r="AN251" s="167">
        <f>'01'!S251</f>
        <v>0</v>
      </c>
      <c r="AO251" s="167">
        <f>'02'!S251</f>
        <v>0</v>
      </c>
      <c r="AP251" s="167">
        <f>'03'!S251</f>
        <v>0</v>
      </c>
      <c r="AQ251" s="167">
        <f>'04'!S251</f>
        <v>0</v>
      </c>
      <c r="AR251" s="167">
        <f>'05'!S251</f>
        <v>0</v>
      </c>
      <c r="AS251" s="167">
        <f>'06'!S251</f>
        <v>0</v>
      </c>
      <c r="AT251" s="167">
        <f>'07'!S251</f>
        <v>0</v>
      </c>
      <c r="AU251" s="167">
        <f>'08'!S251</f>
        <v>0</v>
      </c>
      <c r="AV251" s="167">
        <f>'09'!S251</f>
        <v>0</v>
      </c>
      <c r="AW251" s="167">
        <f>'10'!S251</f>
        <v>0</v>
      </c>
      <c r="AX251" s="167">
        <f>'11'!S251</f>
        <v>0</v>
      </c>
      <c r="AY251" s="167">
        <f>'12'!S251</f>
        <v>0</v>
      </c>
      <c r="AZ251" s="127">
        <f t="shared" si="37"/>
        <v>0</v>
      </c>
      <c r="BA251" s="126">
        <f t="shared" si="38"/>
        <v>0</v>
      </c>
      <c r="BB251" s="2"/>
      <c r="BC251" s="167">
        <f>'01'!T251</f>
        <v>0</v>
      </c>
      <c r="BD251" s="167">
        <f>'02'!T251</f>
        <v>0</v>
      </c>
      <c r="BE251" s="167">
        <f>'03'!T251</f>
        <v>0</v>
      </c>
      <c r="BF251" s="167">
        <f>'04'!T251</f>
        <v>0</v>
      </c>
      <c r="BG251" s="167">
        <f>'05'!T251</f>
        <v>0</v>
      </c>
      <c r="BH251" s="167">
        <f>'06'!T251</f>
        <v>0</v>
      </c>
      <c r="BI251" s="167">
        <f>'07'!T251</f>
        <v>0</v>
      </c>
      <c r="BJ251" s="167">
        <f>'08'!T251</f>
        <v>0</v>
      </c>
      <c r="BK251" s="167">
        <f>'09'!T251</f>
        <v>0</v>
      </c>
      <c r="BL251" s="167">
        <f>'10'!T251</f>
        <v>0</v>
      </c>
      <c r="BM251" s="167">
        <f>'11'!T251</f>
        <v>0</v>
      </c>
      <c r="BN251" s="167">
        <f>'12'!T251</f>
        <v>0</v>
      </c>
      <c r="BO251" s="125">
        <f t="shared" si="39"/>
        <v>0</v>
      </c>
      <c r="BP251" s="126">
        <f t="shared" si="40"/>
        <v>0</v>
      </c>
    </row>
    <row r="252" spans="2:68" ht="14.4" x14ac:dyDescent="0.3">
      <c r="B252" s="166" t="str">
        <v>42-WISPA-07500884</v>
      </c>
      <c r="C252" s="160" t="str">
        <v>Campari</v>
      </c>
      <c r="D252" s="160" t="str">
        <v>Sparkling</v>
      </c>
      <c r="E252" s="160" t="str">
        <v>Cinzano</v>
      </c>
      <c r="F252" s="160" t="str">
        <v>CZS</v>
      </c>
      <c r="G252" s="160" t="str">
        <v>Cinzano Asti Sparkling Wine</v>
      </c>
      <c r="H252" s="160" t="str">
        <v>750ml</v>
      </c>
      <c r="I252" s="160">
        <v>6</v>
      </c>
      <c r="J252" s="167">
        <f>'01'!N252</f>
        <v>0</v>
      </c>
      <c r="K252" s="167">
        <f>'02'!N252</f>
        <v>0</v>
      </c>
      <c r="L252" s="167">
        <f>'03'!N252</f>
        <v>0</v>
      </c>
      <c r="M252" s="167">
        <f>'04'!N252</f>
        <v>0</v>
      </c>
      <c r="N252" s="167">
        <f>'05'!N252</f>
        <v>0</v>
      </c>
      <c r="O252" s="167">
        <f>'06'!N252</f>
        <v>0</v>
      </c>
      <c r="P252" s="167">
        <f>'07'!N252</f>
        <v>0</v>
      </c>
      <c r="Q252" s="167">
        <f>'08'!N252</f>
        <v>0</v>
      </c>
      <c r="R252" s="167">
        <f>'09'!N252</f>
        <v>0</v>
      </c>
      <c r="S252" s="167">
        <f>'10'!N252</f>
        <v>0</v>
      </c>
      <c r="T252" s="167">
        <f>'11'!N252</f>
        <v>0</v>
      </c>
      <c r="U252" s="167">
        <f>'12'!N252</f>
        <v>0</v>
      </c>
      <c r="V252" s="168">
        <f t="shared" si="33"/>
        <v>0</v>
      </c>
      <c r="W252" s="169">
        <f t="shared" si="34"/>
        <v>0</v>
      </c>
      <c r="X252" s="2"/>
      <c r="Y252" s="167">
        <f>'01'!R252</f>
        <v>0</v>
      </c>
      <c r="Z252" s="167">
        <f>'02'!R252</f>
        <v>0</v>
      </c>
      <c r="AA252" s="167">
        <f>'03'!R252</f>
        <v>0</v>
      </c>
      <c r="AB252" s="167">
        <f>'04'!R252</f>
        <v>0</v>
      </c>
      <c r="AC252" s="167">
        <f>'05'!R252</f>
        <v>0</v>
      </c>
      <c r="AD252" s="167">
        <f>'06'!R252</f>
        <v>0</v>
      </c>
      <c r="AE252" s="167">
        <f>'07'!R252</f>
        <v>0</v>
      </c>
      <c r="AF252" s="167">
        <f>'08'!R252</f>
        <v>0</v>
      </c>
      <c r="AG252" s="167">
        <f>'09'!R252</f>
        <v>0</v>
      </c>
      <c r="AH252" s="167">
        <f>'10'!R252</f>
        <v>0</v>
      </c>
      <c r="AI252" s="167">
        <f>'11'!R252</f>
        <v>0</v>
      </c>
      <c r="AJ252" s="167">
        <f>'12'!R252</f>
        <v>0</v>
      </c>
      <c r="AK252" s="127">
        <f t="shared" si="35"/>
        <v>0</v>
      </c>
      <c r="AL252" s="126">
        <f t="shared" si="36"/>
        <v>0</v>
      </c>
      <c r="AM252" s="2"/>
      <c r="AN252" s="167">
        <f>'01'!S252</f>
        <v>0</v>
      </c>
      <c r="AO252" s="167">
        <f>'02'!S252</f>
        <v>0</v>
      </c>
      <c r="AP252" s="167">
        <f>'03'!S252</f>
        <v>0</v>
      </c>
      <c r="AQ252" s="167">
        <f>'04'!S252</f>
        <v>0</v>
      </c>
      <c r="AR252" s="167">
        <f>'05'!S252</f>
        <v>0</v>
      </c>
      <c r="AS252" s="167">
        <f>'06'!S252</f>
        <v>0</v>
      </c>
      <c r="AT252" s="167">
        <f>'07'!S252</f>
        <v>0</v>
      </c>
      <c r="AU252" s="167">
        <f>'08'!S252</f>
        <v>0</v>
      </c>
      <c r="AV252" s="167">
        <f>'09'!S252</f>
        <v>0</v>
      </c>
      <c r="AW252" s="167">
        <f>'10'!S252</f>
        <v>0</v>
      </c>
      <c r="AX252" s="167">
        <f>'11'!S252</f>
        <v>0</v>
      </c>
      <c r="AY252" s="167">
        <f>'12'!S252</f>
        <v>0</v>
      </c>
      <c r="AZ252" s="127">
        <f t="shared" si="37"/>
        <v>0</v>
      </c>
      <c r="BA252" s="126">
        <f t="shared" si="38"/>
        <v>0</v>
      </c>
      <c r="BB252" s="2"/>
      <c r="BC252" s="167">
        <f>'01'!T252</f>
        <v>0</v>
      </c>
      <c r="BD252" s="167">
        <f>'02'!T252</f>
        <v>0</v>
      </c>
      <c r="BE252" s="167">
        <f>'03'!T252</f>
        <v>0</v>
      </c>
      <c r="BF252" s="167">
        <f>'04'!T252</f>
        <v>0</v>
      </c>
      <c r="BG252" s="167">
        <f>'05'!T252</f>
        <v>0</v>
      </c>
      <c r="BH252" s="167">
        <f>'06'!T252</f>
        <v>0</v>
      </c>
      <c r="BI252" s="167">
        <f>'07'!T252</f>
        <v>0</v>
      </c>
      <c r="BJ252" s="167">
        <f>'08'!T252</f>
        <v>0</v>
      </c>
      <c r="BK252" s="167">
        <f>'09'!T252</f>
        <v>0</v>
      </c>
      <c r="BL252" s="167">
        <f>'10'!T252</f>
        <v>0</v>
      </c>
      <c r="BM252" s="167">
        <f>'11'!T252</f>
        <v>0</v>
      </c>
      <c r="BN252" s="167">
        <f>'12'!T252</f>
        <v>0</v>
      </c>
      <c r="BO252" s="125">
        <f t="shared" si="39"/>
        <v>0</v>
      </c>
      <c r="BP252" s="126">
        <f t="shared" si="40"/>
        <v>0</v>
      </c>
    </row>
    <row r="253" spans="2:68" ht="14.4" x14ac:dyDescent="0.3">
      <c r="B253" s="166" t="str">
        <v>42-WISPA-07506398</v>
      </c>
      <c r="C253" s="160" t="str">
        <v>Campari</v>
      </c>
      <c r="D253" s="160" t="str">
        <v>Sparkling</v>
      </c>
      <c r="E253" s="160" t="str">
        <v>Cinzano</v>
      </c>
      <c r="F253" s="160" t="str">
        <v>CZS</v>
      </c>
      <c r="G253" s="160" t="str">
        <v>Cinzano Rose Edition Sparkling Wine</v>
      </c>
      <c r="H253" s="160" t="str">
        <v>750ml</v>
      </c>
      <c r="I253" s="160">
        <v>6</v>
      </c>
      <c r="J253" s="167">
        <f>'01'!N253</f>
        <v>0</v>
      </c>
      <c r="K253" s="167">
        <f>'02'!N253</f>
        <v>0</v>
      </c>
      <c r="L253" s="167">
        <f>'03'!N253</f>
        <v>0</v>
      </c>
      <c r="M253" s="167">
        <f>'04'!N253</f>
        <v>0</v>
      </c>
      <c r="N253" s="167">
        <f>'05'!N253</f>
        <v>0</v>
      </c>
      <c r="O253" s="167">
        <f>'06'!N253</f>
        <v>0</v>
      </c>
      <c r="P253" s="167">
        <f>'07'!N253</f>
        <v>0</v>
      </c>
      <c r="Q253" s="167">
        <f>'08'!N253</f>
        <v>0</v>
      </c>
      <c r="R253" s="167">
        <f>'09'!N253</f>
        <v>0</v>
      </c>
      <c r="S253" s="167">
        <f>'10'!N253</f>
        <v>0</v>
      </c>
      <c r="T253" s="167">
        <f>'11'!N253</f>
        <v>0</v>
      </c>
      <c r="U253" s="167">
        <f>'12'!N253</f>
        <v>0</v>
      </c>
      <c r="V253" s="168">
        <f t="shared" si="33"/>
        <v>0</v>
      </c>
      <c r="W253" s="169">
        <f t="shared" si="34"/>
        <v>0</v>
      </c>
      <c r="X253" s="2"/>
      <c r="Y253" s="167">
        <f>'01'!R253</f>
        <v>0</v>
      </c>
      <c r="Z253" s="167">
        <f>'02'!R253</f>
        <v>0</v>
      </c>
      <c r="AA253" s="167">
        <f>'03'!R253</f>
        <v>0</v>
      </c>
      <c r="AB253" s="167">
        <f>'04'!R253</f>
        <v>0</v>
      </c>
      <c r="AC253" s="167">
        <f>'05'!R253</f>
        <v>0</v>
      </c>
      <c r="AD253" s="167">
        <f>'06'!R253</f>
        <v>0</v>
      </c>
      <c r="AE253" s="167">
        <f>'07'!R253</f>
        <v>0</v>
      </c>
      <c r="AF253" s="167">
        <f>'08'!R253</f>
        <v>0</v>
      </c>
      <c r="AG253" s="167">
        <f>'09'!R253</f>
        <v>0</v>
      </c>
      <c r="AH253" s="167">
        <f>'10'!R253</f>
        <v>0</v>
      </c>
      <c r="AI253" s="167">
        <f>'11'!R253</f>
        <v>0</v>
      </c>
      <c r="AJ253" s="167">
        <f>'12'!R253</f>
        <v>0</v>
      </c>
      <c r="AK253" s="127">
        <f t="shared" si="35"/>
        <v>0</v>
      </c>
      <c r="AL253" s="126">
        <f t="shared" si="36"/>
        <v>0</v>
      </c>
      <c r="AM253" s="2"/>
      <c r="AN253" s="167">
        <f>'01'!S253</f>
        <v>0</v>
      </c>
      <c r="AO253" s="167">
        <f>'02'!S253</f>
        <v>0</v>
      </c>
      <c r="AP253" s="167">
        <f>'03'!S253</f>
        <v>0</v>
      </c>
      <c r="AQ253" s="167">
        <f>'04'!S253</f>
        <v>0</v>
      </c>
      <c r="AR253" s="167">
        <f>'05'!S253</f>
        <v>0</v>
      </c>
      <c r="AS253" s="167">
        <f>'06'!S253</f>
        <v>0</v>
      </c>
      <c r="AT253" s="167">
        <f>'07'!S253</f>
        <v>0</v>
      </c>
      <c r="AU253" s="167">
        <f>'08'!S253</f>
        <v>0</v>
      </c>
      <c r="AV253" s="167">
        <f>'09'!S253</f>
        <v>0</v>
      </c>
      <c r="AW253" s="167">
        <f>'10'!S253</f>
        <v>0</v>
      </c>
      <c r="AX253" s="167">
        <f>'11'!S253</f>
        <v>0</v>
      </c>
      <c r="AY253" s="167">
        <f>'12'!S253</f>
        <v>0</v>
      </c>
      <c r="AZ253" s="127">
        <f t="shared" si="37"/>
        <v>0</v>
      </c>
      <c r="BA253" s="126">
        <f t="shared" si="38"/>
        <v>0</v>
      </c>
      <c r="BB253" s="2"/>
      <c r="BC253" s="167">
        <f>'01'!T253</f>
        <v>0</v>
      </c>
      <c r="BD253" s="167">
        <f>'02'!T253</f>
        <v>0</v>
      </c>
      <c r="BE253" s="167">
        <f>'03'!T253</f>
        <v>0</v>
      </c>
      <c r="BF253" s="167">
        <f>'04'!T253</f>
        <v>0</v>
      </c>
      <c r="BG253" s="167">
        <f>'05'!T253</f>
        <v>0</v>
      </c>
      <c r="BH253" s="167">
        <f>'06'!T253</f>
        <v>0</v>
      </c>
      <c r="BI253" s="167">
        <f>'07'!T253</f>
        <v>0</v>
      </c>
      <c r="BJ253" s="167">
        <f>'08'!T253</f>
        <v>0</v>
      </c>
      <c r="BK253" s="167">
        <f>'09'!T253</f>
        <v>0</v>
      </c>
      <c r="BL253" s="167">
        <f>'10'!T253</f>
        <v>0</v>
      </c>
      <c r="BM253" s="167">
        <f>'11'!T253</f>
        <v>0</v>
      </c>
      <c r="BN253" s="167">
        <f>'12'!T253</f>
        <v>0</v>
      </c>
      <c r="BO253" s="125">
        <f t="shared" si="39"/>
        <v>0</v>
      </c>
      <c r="BP253" s="126">
        <f t="shared" si="40"/>
        <v>0</v>
      </c>
    </row>
    <row r="254" spans="2:68" ht="14.4" x14ac:dyDescent="0.3">
      <c r="B254" s="166" t="str">
        <v>42-WISPA-07507064</v>
      </c>
      <c r="C254" s="160" t="str">
        <v>Campari</v>
      </c>
      <c r="D254" s="160" t="str">
        <v>Sparkling</v>
      </c>
      <c r="E254" s="160" t="str">
        <v>Cinzano</v>
      </c>
      <c r="F254" s="160" t="str">
        <v>CZS</v>
      </c>
      <c r="G254" s="160" t="str">
        <v>Cinzano To Spritz Dry Sparkling Wine</v>
      </c>
      <c r="H254" s="160" t="str">
        <v>750ml</v>
      </c>
      <c r="I254" s="160">
        <v>6</v>
      </c>
      <c r="J254" s="167">
        <f>'01'!N254</f>
        <v>0</v>
      </c>
      <c r="K254" s="167">
        <f>'02'!N254</f>
        <v>0</v>
      </c>
      <c r="L254" s="167">
        <f>'03'!N254</f>
        <v>0</v>
      </c>
      <c r="M254" s="167">
        <f>'04'!N254</f>
        <v>0</v>
      </c>
      <c r="N254" s="167">
        <f>'05'!N254</f>
        <v>0</v>
      </c>
      <c r="O254" s="167">
        <f>'06'!N254</f>
        <v>0</v>
      </c>
      <c r="P254" s="167">
        <f>'07'!N254</f>
        <v>0</v>
      </c>
      <c r="Q254" s="167">
        <f>'08'!N254</f>
        <v>0</v>
      </c>
      <c r="R254" s="167">
        <f>'09'!N254</f>
        <v>0</v>
      </c>
      <c r="S254" s="167">
        <f>'10'!N254</f>
        <v>0</v>
      </c>
      <c r="T254" s="167">
        <f>'11'!N254</f>
        <v>0</v>
      </c>
      <c r="U254" s="167">
        <f>'12'!N254</f>
        <v>0</v>
      </c>
      <c r="V254" s="168">
        <f t="shared" si="33"/>
        <v>0</v>
      </c>
      <c r="W254" s="169">
        <f t="shared" si="34"/>
        <v>0</v>
      </c>
      <c r="X254" s="2"/>
      <c r="Y254" s="167">
        <f>'01'!R254</f>
        <v>0</v>
      </c>
      <c r="Z254" s="167">
        <f>'02'!R254</f>
        <v>0</v>
      </c>
      <c r="AA254" s="167">
        <f>'03'!R254</f>
        <v>0</v>
      </c>
      <c r="AB254" s="167">
        <f>'04'!R254</f>
        <v>0</v>
      </c>
      <c r="AC254" s="167">
        <f>'05'!R254</f>
        <v>0</v>
      </c>
      <c r="AD254" s="167">
        <f>'06'!R254</f>
        <v>0</v>
      </c>
      <c r="AE254" s="167">
        <f>'07'!R254</f>
        <v>0</v>
      </c>
      <c r="AF254" s="167">
        <f>'08'!R254</f>
        <v>0</v>
      </c>
      <c r="AG254" s="167">
        <f>'09'!R254</f>
        <v>0</v>
      </c>
      <c r="AH254" s="167">
        <f>'10'!R254</f>
        <v>0</v>
      </c>
      <c r="AI254" s="167">
        <f>'11'!R254</f>
        <v>0</v>
      </c>
      <c r="AJ254" s="167">
        <f>'12'!R254</f>
        <v>0</v>
      </c>
      <c r="AK254" s="127">
        <f t="shared" si="35"/>
        <v>0</v>
      </c>
      <c r="AL254" s="126">
        <f t="shared" si="36"/>
        <v>0</v>
      </c>
      <c r="AM254" s="2"/>
      <c r="AN254" s="167">
        <f>'01'!S254</f>
        <v>0</v>
      </c>
      <c r="AO254" s="167">
        <f>'02'!S254</f>
        <v>0</v>
      </c>
      <c r="AP254" s="167">
        <f>'03'!S254</f>
        <v>0</v>
      </c>
      <c r="AQ254" s="167">
        <f>'04'!S254</f>
        <v>0</v>
      </c>
      <c r="AR254" s="167">
        <f>'05'!S254</f>
        <v>0</v>
      </c>
      <c r="AS254" s="167">
        <f>'06'!S254</f>
        <v>0</v>
      </c>
      <c r="AT254" s="167">
        <f>'07'!S254</f>
        <v>0</v>
      </c>
      <c r="AU254" s="167">
        <f>'08'!S254</f>
        <v>0</v>
      </c>
      <c r="AV254" s="167">
        <f>'09'!S254</f>
        <v>0</v>
      </c>
      <c r="AW254" s="167">
        <f>'10'!S254</f>
        <v>0</v>
      </c>
      <c r="AX254" s="167">
        <f>'11'!S254</f>
        <v>0</v>
      </c>
      <c r="AY254" s="167">
        <f>'12'!S254</f>
        <v>0</v>
      </c>
      <c r="AZ254" s="127">
        <f t="shared" si="37"/>
        <v>0</v>
      </c>
      <c r="BA254" s="126">
        <f t="shared" si="38"/>
        <v>0</v>
      </c>
      <c r="BB254" s="2"/>
      <c r="BC254" s="167">
        <f>'01'!T254</f>
        <v>0</v>
      </c>
      <c r="BD254" s="167">
        <f>'02'!T254</f>
        <v>0</v>
      </c>
      <c r="BE254" s="167">
        <f>'03'!T254</f>
        <v>0</v>
      </c>
      <c r="BF254" s="167">
        <f>'04'!T254</f>
        <v>0</v>
      </c>
      <c r="BG254" s="167">
        <f>'05'!T254</f>
        <v>0</v>
      </c>
      <c r="BH254" s="167">
        <f>'06'!T254</f>
        <v>0</v>
      </c>
      <c r="BI254" s="167">
        <f>'07'!T254</f>
        <v>0</v>
      </c>
      <c r="BJ254" s="167">
        <f>'08'!T254</f>
        <v>0</v>
      </c>
      <c r="BK254" s="167">
        <f>'09'!T254</f>
        <v>0</v>
      </c>
      <c r="BL254" s="167">
        <f>'10'!T254</f>
        <v>0</v>
      </c>
      <c r="BM254" s="167">
        <f>'11'!T254</f>
        <v>0</v>
      </c>
      <c r="BN254" s="167">
        <f>'12'!T254</f>
        <v>0</v>
      </c>
      <c r="BO254" s="125">
        <f t="shared" si="39"/>
        <v>0</v>
      </c>
      <c r="BP254" s="126">
        <f t="shared" si="40"/>
        <v>0</v>
      </c>
    </row>
    <row r="255" spans="2:68" ht="14.4" x14ac:dyDescent="0.3">
      <c r="B255" s="166" t="str">
        <v>52-WISPA-07503752</v>
      </c>
      <c r="C255" s="160" t="str">
        <v>Independent</v>
      </c>
      <c r="D255" s="160" t="str">
        <v>Champagne</v>
      </c>
      <c r="E255" s="160" t="str">
        <v>Pommery</v>
      </c>
      <c r="F255" s="160" t="str">
        <v>POM</v>
      </c>
      <c r="G255" s="160" t="str">
        <v>Champagne Pommery Brut Royal</v>
      </c>
      <c r="H255" s="160" t="str">
        <v>750ml</v>
      </c>
      <c r="I255" s="160">
        <v>6</v>
      </c>
      <c r="J255" s="167">
        <f>'01'!N255</f>
        <v>0</v>
      </c>
      <c r="K255" s="167">
        <f>'02'!N255</f>
        <v>0</v>
      </c>
      <c r="L255" s="167">
        <f>'03'!N255</f>
        <v>0</v>
      </c>
      <c r="M255" s="167">
        <f>'04'!N255</f>
        <v>0</v>
      </c>
      <c r="N255" s="167">
        <f>'05'!N255</f>
        <v>0</v>
      </c>
      <c r="O255" s="167">
        <f>'06'!N255</f>
        <v>0</v>
      </c>
      <c r="P255" s="167">
        <f>'07'!N255</f>
        <v>0</v>
      </c>
      <c r="Q255" s="167">
        <f>'08'!N255</f>
        <v>0</v>
      </c>
      <c r="R255" s="167">
        <f>'09'!N255</f>
        <v>0</v>
      </c>
      <c r="S255" s="167">
        <f>'10'!N255</f>
        <v>0</v>
      </c>
      <c r="T255" s="167">
        <f>'11'!N255</f>
        <v>0</v>
      </c>
      <c r="U255" s="167">
        <f>'12'!N255</f>
        <v>0</v>
      </c>
      <c r="V255" s="168">
        <f t="shared" si="33"/>
        <v>0</v>
      </c>
      <c r="W255" s="169">
        <f t="shared" si="34"/>
        <v>0</v>
      </c>
      <c r="X255" s="2"/>
      <c r="Y255" s="167">
        <f>'01'!R255</f>
        <v>0</v>
      </c>
      <c r="Z255" s="167">
        <f>'02'!R255</f>
        <v>0</v>
      </c>
      <c r="AA255" s="167">
        <f>'03'!R255</f>
        <v>0</v>
      </c>
      <c r="AB255" s="167">
        <f>'04'!R255</f>
        <v>0</v>
      </c>
      <c r="AC255" s="167">
        <f>'05'!R255</f>
        <v>0</v>
      </c>
      <c r="AD255" s="167">
        <f>'06'!R255</f>
        <v>0</v>
      </c>
      <c r="AE255" s="167">
        <f>'07'!R255</f>
        <v>0</v>
      </c>
      <c r="AF255" s="167">
        <f>'08'!R255</f>
        <v>0</v>
      </c>
      <c r="AG255" s="167">
        <f>'09'!R255</f>
        <v>0</v>
      </c>
      <c r="AH255" s="167">
        <f>'10'!R255</f>
        <v>0</v>
      </c>
      <c r="AI255" s="167">
        <f>'11'!R255</f>
        <v>0</v>
      </c>
      <c r="AJ255" s="167">
        <f>'12'!R255</f>
        <v>0</v>
      </c>
      <c r="AK255" s="127">
        <f t="shared" si="35"/>
        <v>0</v>
      </c>
      <c r="AL255" s="126">
        <f t="shared" si="36"/>
        <v>0</v>
      </c>
      <c r="AM255" s="2"/>
      <c r="AN255" s="167">
        <f>'01'!S255</f>
        <v>0</v>
      </c>
      <c r="AO255" s="167">
        <f>'02'!S255</f>
        <v>0</v>
      </c>
      <c r="AP255" s="167">
        <f>'03'!S255</f>
        <v>0</v>
      </c>
      <c r="AQ255" s="167">
        <f>'04'!S255</f>
        <v>0</v>
      </c>
      <c r="AR255" s="167">
        <f>'05'!S255</f>
        <v>0</v>
      </c>
      <c r="AS255" s="167">
        <f>'06'!S255</f>
        <v>0</v>
      </c>
      <c r="AT255" s="167">
        <f>'07'!S255</f>
        <v>0</v>
      </c>
      <c r="AU255" s="167">
        <f>'08'!S255</f>
        <v>0</v>
      </c>
      <c r="AV255" s="167">
        <f>'09'!S255</f>
        <v>0</v>
      </c>
      <c r="AW255" s="167">
        <f>'10'!S255</f>
        <v>0</v>
      </c>
      <c r="AX255" s="167">
        <f>'11'!S255</f>
        <v>0</v>
      </c>
      <c r="AY255" s="167">
        <f>'12'!S255</f>
        <v>0</v>
      </c>
      <c r="AZ255" s="127">
        <f t="shared" si="37"/>
        <v>0</v>
      </c>
      <c r="BA255" s="126">
        <f t="shared" si="38"/>
        <v>0</v>
      </c>
      <c r="BB255" s="2"/>
      <c r="BC255" s="167">
        <f>'01'!T255</f>
        <v>0</v>
      </c>
      <c r="BD255" s="167">
        <f>'02'!T255</f>
        <v>0</v>
      </c>
      <c r="BE255" s="167">
        <f>'03'!T255</f>
        <v>0</v>
      </c>
      <c r="BF255" s="167">
        <f>'04'!T255</f>
        <v>0</v>
      </c>
      <c r="BG255" s="167">
        <f>'05'!T255</f>
        <v>0</v>
      </c>
      <c r="BH255" s="167">
        <f>'06'!T255</f>
        <v>0</v>
      </c>
      <c r="BI255" s="167">
        <f>'07'!T255</f>
        <v>0</v>
      </c>
      <c r="BJ255" s="167">
        <f>'08'!T255</f>
        <v>0</v>
      </c>
      <c r="BK255" s="167">
        <f>'09'!T255</f>
        <v>0</v>
      </c>
      <c r="BL255" s="167">
        <f>'10'!T255</f>
        <v>0</v>
      </c>
      <c r="BM255" s="167">
        <f>'11'!T255</f>
        <v>0</v>
      </c>
      <c r="BN255" s="167">
        <f>'12'!T255</f>
        <v>0</v>
      </c>
      <c r="BO255" s="125">
        <f t="shared" si="39"/>
        <v>0</v>
      </c>
      <c r="BP255" s="126">
        <f t="shared" si="40"/>
        <v>0</v>
      </c>
    </row>
    <row r="256" spans="2:68" ht="14.4" x14ac:dyDescent="0.3">
      <c r="B256" s="166" t="str">
        <v>52-WISPA-07505976</v>
      </c>
      <c r="C256" s="160" t="str">
        <v>Independent</v>
      </c>
      <c r="D256" s="160" t="str">
        <v>Champagne</v>
      </c>
      <c r="E256" s="160" t="str">
        <v>Pommery</v>
      </c>
      <c r="F256" s="160" t="str">
        <v>POM</v>
      </c>
      <c r="G256" s="160" t="str">
        <v>Champagne Pommery Brut Rose Royal</v>
      </c>
      <c r="H256" s="160" t="str">
        <v>750ml</v>
      </c>
      <c r="I256" s="160">
        <v>6</v>
      </c>
      <c r="J256" s="167">
        <f>'01'!N256</f>
        <v>0</v>
      </c>
      <c r="K256" s="167">
        <f>'02'!N256</f>
        <v>0</v>
      </c>
      <c r="L256" s="167">
        <f>'03'!N256</f>
        <v>0</v>
      </c>
      <c r="M256" s="167">
        <f>'04'!N256</f>
        <v>0</v>
      </c>
      <c r="N256" s="167">
        <f>'05'!N256</f>
        <v>0</v>
      </c>
      <c r="O256" s="167">
        <f>'06'!N256</f>
        <v>0</v>
      </c>
      <c r="P256" s="167">
        <f>'07'!N256</f>
        <v>0</v>
      </c>
      <c r="Q256" s="167">
        <f>'08'!N256</f>
        <v>0</v>
      </c>
      <c r="R256" s="167">
        <f>'09'!N256</f>
        <v>0</v>
      </c>
      <c r="S256" s="167">
        <f>'10'!N256</f>
        <v>0</v>
      </c>
      <c r="T256" s="167">
        <f>'11'!N256</f>
        <v>0</v>
      </c>
      <c r="U256" s="167">
        <f>'12'!N256</f>
        <v>0</v>
      </c>
      <c r="V256" s="168">
        <f t="shared" si="33"/>
        <v>0</v>
      </c>
      <c r="W256" s="169">
        <f t="shared" si="34"/>
        <v>0</v>
      </c>
      <c r="X256" s="2"/>
      <c r="Y256" s="167">
        <f>'01'!R256</f>
        <v>0</v>
      </c>
      <c r="Z256" s="167">
        <f>'02'!R256</f>
        <v>0</v>
      </c>
      <c r="AA256" s="167">
        <f>'03'!R256</f>
        <v>0</v>
      </c>
      <c r="AB256" s="167">
        <f>'04'!R256</f>
        <v>0</v>
      </c>
      <c r="AC256" s="167">
        <f>'05'!R256</f>
        <v>0</v>
      </c>
      <c r="AD256" s="167">
        <f>'06'!R256</f>
        <v>0</v>
      </c>
      <c r="AE256" s="167">
        <f>'07'!R256</f>
        <v>0</v>
      </c>
      <c r="AF256" s="167">
        <f>'08'!R256</f>
        <v>0</v>
      </c>
      <c r="AG256" s="167">
        <f>'09'!R256</f>
        <v>0</v>
      </c>
      <c r="AH256" s="167">
        <f>'10'!R256</f>
        <v>0</v>
      </c>
      <c r="AI256" s="167">
        <f>'11'!R256</f>
        <v>0</v>
      </c>
      <c r="AJ256" s="167">
        <f>'12'!R256</f>
        <v>0</v>
      </c>
      <c r="AK256" s="127">
        <f t="shared" si="35"/>
        <v>0</v>
      </c>
      <c r="AL256" s="126">
        <f t="shared" si="36"/>
        <v>0</v>
      </c>
      <c r="AM256" s="2"/>
      <c r="AN256" s="167">
        <f>'01'!S256</f>
        <v>0</v>
      </c>
      <c r="AO256" s="167">
        <f>'02'!S256</f>
        <v>0</v>
      </c>
      <c r="AP256" s="167">
        <f>'03'!S256</f>
        <v>0</v>
      </c>
      <c r="AQ256" s="167">
        <f>'04'!S256</f>
        <v>0</v>
      </c>
      <c r="AR256" s="167">
        <f>'05'!S256</f>
        <v>0</v>
      </c>
      <c r="AS256" s="167">
        <f>'06'!S256</f>
        <v>0</v>
      </c>
      <c r="AT256" s="167">
        <f>'07'!S256</f>
        <v>0</v>
      </c>
      <c r="AU256" s="167">
        <f>'08'!S256</f>
        <v>0</v>
      </c>
      <c r="AV256" s="167">
        <f>'09'!S256</f>
        <v>0</v>
      </c>
      <c r="AW256" s="167">
        <f>'10'!S256</f>
        <v>0</v>
      </c>
      <c r="AX256" s="167">
        <f>'11'!S256</f>
        <v>0</v>
      </c>
      <c r="AY256" s="167">
        <f>'12'!S256</f>
        <v>0</v>
      </c>
      <c r="AZ256" s="127">
        <f t="shared" si="37"/>
        <v>0</v>
      </c>
      <c r="BA256" s="126">
        <f t="shared" si="38"/>
        <v>0</v>
      </c>
      <c r="BB256" s="2"/>
      <c r="BC256" s="167">
        <f>'01'!T256</f>
        <v>0</v>
      </c>
      <c r="BD256" s="167">
        <f>'02'!T256</f>
        <v>0</v>
      </c>
      <c r="BE256" s="167">
        <f>'03'!T256</f>
        <v>0</v>
      </c>
      <c r="BF256" s="167">
        <f>'04'!T256</f>
        <v>0</v>
      </c>
      <c r="BG256" s="167">
        <f>'05'!T256</f>
        <v>0</v>
      </c>
      <c r="BH256" s="167">
        <f>'06'!T256</f>
        <v>0</v>
      </c>
      <c r="BI256" s="167">
        <f>'07'!T256</f>
        <v>0</v>
      </c>
      <c r="BJ256" s="167">
        <f>'08'!T256</f>
        <v>0</v>
      </c>
      <c r="BK256" s="167">
        <f>'09'!T256</f>
        <v>0</v>
      </c>
      <c r="BL256" s="167">
        <f>'10'!T256</f>
        <v>0</v>
      </c>
      <c r="BM256" s="167">
        <f>'11'!T256</f>
        <v>0</v>
      </c>
      <c r="BN256" s="167">
        <f>'12'!T256</f>
        <v>0</v>
      </c>
      <c r="BO256" s="125">
        <f t="shared" si="39"/>
        <v>0</v>
      </c>
      <c r="BP256" s="126">
        <f t="shared" si="40"/>
        <v>0</v>
      </c>
    </row>
    <row r="257" spans="2:68" ht="14.4" x14ac:dyDescent="0.3">
      <c r="B257" s="166" t="str">
        <v>52-WISPA-07509036</v>
      </c>
      <c r="C257" s="160" t="str">
        <v>Independent</v>
      </c>
      <c r="D257" s="160" t="str">
        <v>Champagne</v>
      </c>
      <c r="E257" s="160" t="str">
        <v>Pommery</v>
      </c>
      <c r="F257" s="160" t="str">
        <v>POM</v>
      </c>
      <c r="G257" s="160" t="str">
        <v>Champagne Pommery Royal Blue Sky</v>
      </c>
      <c r="H257" s="160" t="str">
        <v>750ml</v>
      </c>
      <c r="I257" s="160">
        <v>6</v>
      </c>
      <c r="J257" s="167">
        <f>'01'!N257</f>
        <v>0</v>
      </c>
      <c r="K257" s="167">
        <f>'02'!N257</f>
        <v>0</v>
      </c>
      <c r="L257" s="167">
        <f>'03'!N257</f>
        <v>0</v>
      </c>
      <c r="M257" s="167">
        <f>'04'!N257</f>
        <v>0</v>
      </c>
      <c r="N257" s="167">
        <f>'05'!N257</f>
        <v>0</v>
      </c>
      <c r="O257" s="167">
        <f>'06'!N257</f>
        <v>0</v>
      </c>
      <c r="P257" s="167">
        <f>'07'!N257</f>
        <v>0</v>
      </c>
      <c r="Q257" s="167">
        <f>'08'!N257</f>
        <v>0</v>
      </c>
      <c r="R257" s="167">
        <f>'09'!N257</f>
        <v>0</v>
      </c>
      <c r="S257" s="167">
        <f>'10'!N257</f>
        <v>0</v>
      </c>
      <c r="T257" s="167">
        <f>'11'!N257</f>
        <v>0</v>
      </c>
      <c r="U257" s="167">
        <f>'12'!N257</f>
        <v>0</v>
      </c>
      <c r="V257" s="168">
        <f t="shared" si="33"/>
        <v>0</v>
      </c>
      <c r="W257" s="169">
        <f t="shared" si="34"/>
        <v>0</v>
      </c>
      <c r="X257" s="2"/>
      <c r="Y257" s="167">
        <f>'01'!R257</f>
        <v>0</v>
      </c>
      <c r="Z257" s="167">
        <f>'02'!R257</f>
        <v>0</v>
      </c>
      <c r="AA257" s="167">
        <f>'03'!R257</f>
        <v>0</v>
      </c>
      <c r="AB257" s="167">
        <f>'04'!R257</f>
        <v>0</v>
      </c>
      <c r="AC257" s="167">
        <f>'05'!R257</f>
        <v>0</v>
      </c>
      <c r="AD257" s="167">
        <f>'06'!R257</f>
        <v>0</v>
      </c>
      <c r="AE257" s="167">
        <f>'07'!R257</f>
        <v>0</v>
      </c>
      <c r="AF257" s="167">
        <f>'08'!R257</f>
        <v>0</v>
      </c>
      <c r="AG257" s="167">
        <f>'09'!R257</f>
        <v>0</v>
      </c>
      <c r="AH257" s="167">
        <f>'10'!R257</f>
        <v>0</v>
      </c>
      <c r="AI257" s="167">
        <f>'11'!R257</f>
        <v>0</v>
      </c>
      <c r="AJ257" s="167">
        <f>'12'!R257</f>
        <v>0</v>
      </c>
      <c r="AK257" s="127">
        <f t="shared" si="35"/>
        <v>0</v>
      </c>
      <c r="AL257" s="126">
        <f t="shared" si="36"/>
        <v>0</v>
      </c>
      <c r="AM257" s="2"/>
      <c r="AN257" s="167">
        <f>'01'!S257</f>
        <v>0</v>
      </c>
      <c r="AO257" s="167">
        <f>'02'!S257</f>
        <v>0</v>
      </c>
      <c r="AP257" s="167">
        <f>'03'!S257</f>
        <v>0</v>
      </c>
      <c r="AQ257" s="167">
        <f>'04'!S257</f>
        <v>0</v>
      </c>
      <c r="AR257" s="167">
        <f>'05'!S257</f>
        <v>0</v>
      </c>
      <c r="AS257" s="167">
        <f>'06'!S257</f>
        <v>0</v>
      </c>
      <c r="AT257" s="167">
        <f>'07'!S257</f>
        <v>0</v>
      </c>
      <c r="AU257" s="167">
        <f>'08'!S257</f>
        <v>0</v>
      </c>
      <c r="AV257" s="167">
        <f>'09'!S257</f>
        <v>0</v>
      </c>
      <c r="AW257" s="167">
        <f>'10'!S257</f>
        <v>0</v>
      </c>
      <c r="AX257" s="167">
        <f>'11'!S257</f>
        <v>0</v>
      </c>
      <c r="AY257" s="167">
        <f>'12'!S257</f>
        <v>0</v>
      </c>
      <c r="AZ257" s="127">
        <f t="shared" si="37"/>
        <v>0</v>
      </c>
      <c r="BA257" s="126">
        <f t="shared" si="38"/>
        <v>0</v>
      </c>
      <c r="BB257" s="2"/>
      <c r="BC257" s="167">
        <f>'01'!T257</f>
        <v>0</v>
      </c>
      <c r="BD257" s="167">
        <f>'02'!T257</f>
        <v>0</v>
      </c>
      <c r="BE257" s="167">
        <f>'03'!T257</f>
        <v>0</v>
      </c>
      <c r="BF257" s="167">
        <f>'04'!T257</f>
        <v>0</v>
      </c>
      <c r="BG257" s="167">
        <f>'05'!T257</f>
        <v>0</v>
      </c>
      <c r="BH257" s="167">
        <f>'06'!T257</f>
        <v>0</v>
      </c>
      <c r="BI257" s="167">
        <f>'07'!T257</f>
        <v>0</v>
      </c>
      <c r="BJ257" s="167">
        <f>'08'!T257</f>
        <v>0</v>
      </c>
      <c r="BK257" s="167">
        <f>'09'!T257</f>
        <v>0</v>
      </c>
      <c r="BL257" s="167">
        <f>'10'!T257</f>
        <v>0</v>
      </c>
      <c r="BM257" s="167">
        <f>'11'!T257</f>
        <v>0</v>
      </c>
      <c r="BN257" s="167">
        <f>'12'!T257</f>
        <v>0</v>
      </c>
      <c r="BO257" s="125">
        <f t="shared" si="39"/>
        <v>0</v>
      </c>
      <c r="BP257" s="126">
        <f t="shared" si="40"/>
        <v>0</v>
      </c>
    </row>
    <row r="258" spans="2:68" ht="14.4" x14ac:dyDescent="0.3">
      <c r="B258" s="166" t="str">
        <v>52-WISPA-07508039</v>
      </c>
      <c r="C258" s="160" t="str">
        <v>Independent</v>
      </c>
      <c r="D258" s="160" t="str">
        <v>Champagne</v>
      </c>
      <c r="E258" s="160" t="str">
        <v>Pommery</v>
      </c>
      <c r="F258" s="160" t="str">
        <v>POM</v>
      </c>
      <c r="G258" s="160" t="str">
        <v>Champagne Pommery Cuvee Louise 2004</v>
      </c>
      <c r="H258" s="160" t="str">
        <v>750ml</v>
      </c>
      <c r="I258" s="160">
        <v>6</v>
      </c>
      <c r="J258" s="167">
        <f>'01'!N258</f>
        <v>0</v>
      </c>
      <c r="K258" s="167">
        <f>'02'!N258</f>
        <v>0</v>
      </c>
      <c r="L258" s="167">
        <f>'03'!N258</f>
        <v>0</v>
      </c>
      <c r="M258" s="167">
        <f>'04'!N258</f>
        <v>0</v>
      </c>
      <c r="N258" s="167">
        <f>'05'!N258</f>
        <v>0</v>
      </c>
      <c r="O258" s="167">
        <f>'06'!N258</f>
        <v>0</v>
      </c>
      <c r="P258" s="167">
        <f>'07'!N258</f>
        <v>0</v>
      </c>
      <c r="Q258" s="167">
        <f>'08'!N258</f>
        <v>0</v>
      </c>
      <c r="R258" s="167">
        <f>'09'!N258</f>
        <v>0</v>
      </c>
      <c r="S258" s="167">
        <f>'10'!N258</f>
        <v>0</v>
      </c>
      <c r="T258" s="167">
        <f>'11'!N258</f>
        <v>0</v>
      </c>
      <c r="U258" s="167">
        <f>'12'!N258</f>
        <v>0</v>
      </c>
      <c r="V258" s="168">
        <f t="shared" si="33"/>
        <v>0</v>
      </c>
      <c r="W258" s="169">
        <f t="shared" si="34"/>
        <v>0</v>
      </c>
      <c r="X258" s="2"/>
      <c r="Y258" s="167">
        <f>'01'!R258</f>
        <v>0</v>
      </c>
      <c r="Z258" s="167">
        <f>'02'!R258</f>
        <v>0</v>
      </c>
      <c r="AA258" s="167">
        <f>'03'!R258</f>
        <v>0</v>
      </c>
      <c r="AB258" s="167">
        <f>'04'!R258</f>
        <v>0</v>
      </c>
      <c r="AC258" s="167">
        <f>'05'!R258</f>
        <v>0</v>
      </c>
      <c r="AD258" s="167">
        <f>'06'!R258</f>
        <v>0</v>
      </c>
      <c r="AE258" s="167">
        <f>'07'!R258</f>
        <v>0</v>
      </c>
      <c r="AF258" s="167">
        <f>'08'!R258</f>
        <v>0</v>
      </c>
      <c r="AG258" s="167">
        <f>'09'!R258</f>
        <v>0</v>
      </c>
      <c r="AH258" s="167">
        <f>'10'!R258</f>
        <v>0</v>
      </c>
      <c r="AI258" s="167">
        <f>'11'!R258</f>
        <v>0</v>
      </c>
      <c r="AJ258" s="167">
        <f>'12'!R258</f>
        <v>0</v>
      </c>
      <c r="AK258" s="127">
        <f t="shared" si="35"/>
        <v>0</v>
      </c>
      <c r="AL258" s="126">
        <f t="shared" si="36"/>
        <v>0</v>
      </c>
      <c r="AM258" s="2"/>
      <c r="AN258" s="167">
        <f>'01'!S258</f>
        <v>0</v>
      </c>
      <c r="AO258" s="167">
        <f>'02'!S258</f>
        <v>0</v>
      </c>
      <c r="AP258" s="167">
        <f>'03'!S258</f>
        <v>0</v>
      </c>
      <c r="AQ258" s="167">
        <f>'04'!S258</f>
        <v>0</v>
      </c>
      <c r="AR258" s="167">
        <f>'05'!S258</f>
        <v>0</v>
      </c>
      <c r="AS258" s="167">
        <f>'06'!S258</f>
        <v>0</v>
      </c>
      <c r="AT258" s="167">
        <f>'07'!S258</f>
        <v>0</v>
      </c>
      <c r="AU258" s="167">
        <f>'08'!S258</f>
        <v>0</v>
      </c>
      <c r="AV258" s="167">
        <f>'09'!S258</f>
        <v>0</v>
      </c>
      <c r="AW258" s="167">
        <f>'10'!S258</f>
        <v>0</v>
      </c>
      <c r="AX258" s="167">
        <f>'11'!S258</f>
        <v>0</v>
      </c>
      <c r="AY258" s="167">
        <f>'12'!S258</f>
        <v>0</v>
      </c>
      <c r="AZ258" s="127">
        <f t="shared" si="37"/>
        <v>0</v>
      </c>
      <c r="BA258" s="126">
        <f t="shared" si="38"/>
        <v>0</v>
      </c>
      <c r="BB258" s="2"/>
      <c r="BC258" s="167">
        <f>'01'!T258</f>
        <v>0</v>
      </c>
      <c r="BD258" s="167">
        <f>'02'!T258</f>
        <v>0</v>
      </c>
      <c r="BE258" s="167">
        <f>'03'!T258</f>
        <v>0</v>
      </c>
      <c r="BF258" s="167">
        <f>'04'!T258</f>
        <v>0</v>
      </c>
      <c r="BG258" s="167">
        <f>'05'!T258</f>
        <v>0</v>
      </c>
      <c r="BH258" s="167">
        <f>'06'!T258</f>
        <v>0</v>
      </c>
      <c r="BI258" s="167">
        <f>'07'!T258</f>
        <v>0</v>
      </c>
      <c r="BJ258" s="167">
        <f>'08'!T258</f>
        <v>0</v>
      </c>
      <c r="BK258" s="167">
        <f>'09'!T258</f>
        <v>0</v>
      </c>
      <c r="BL258" s="167">
        <f>'10'!T258</f>
        <v>0</v>
      </c>
      <c r="BM258" s="167">
        <f>'11'!T258</f>
        <v>0</v>
      </c>
      <c r="BN258" s="167">
        <f>'12'!T258</f>
        <v>0</v>
      </c>
      <c r="BO258" s="125">
        <f t="shared" si="39"/>
        <v>0</v>
      </c>
      <c r="BP258" s="126">
        <f t="shared" si="40"/>
        <v>0</v>
      </c>
    </row>
    <row r="259" spans="2:68" ht="14.4" x14ac:dyDescent="0.3">
      <c r="B259" s="166" t="str">
        <v>52-WISPA-15003424</v>
      </c>
      <c r="C259" s="160" t="str">
        <v>Independent</v>
      </c>
      <c r="D259" s="160" t="str">
        <v>Champagne</v>
      </c>
      <c r="E259" s="160" t="str">
        <v>Pommery</v>
      </c>
      <c r="F259" s="160" t="str">
        <v>POM</v>
      </c>
      <c r="G259" s="160" t="str">
        <v>Champagne Pommery Brut Royal 1.5L</v>
      </c>
      <c r="H259" s="160" t="str">
        <v>1500ml</v>
      </c>
      <c r="I259" s="160">
        <v>6</v>
      </c>
      <c r="J259" s="167">
        <f>'01'!N259</f>
        <v>0</v>
      </c>
      <c r="K259" s="167">
        <f>'02'!N259</f>
        <v>0</v>
      </c>
      <c r="L259" s="167">
        <f>'03'!N259</f>
        <v>0</v>
      </c>
      <c r="M259" s="167">
        <f>'04'!N259</f>
        <v>0</v>
      </c>
      <c r="N259" s="167">
        <f>'05'!N259</f>
        <v>0</v>
      </c>
      <c r="O259" s="167">
        <f>'06'!N259</f>
        <v>0</v>
      </c>
      <c r="P259" s="167">
        <f>'07'!N259</f>
        <v>0</v>
      </c>
      <c r="Q259" s="167">
        <f>'08'!N259</f>
        <v>0</v>
      </c>
      <c r="R259" s="167">
        <f>'09'!N259</f>
        <v>0</v>
      </c>
      <c r="S259" s="167">
        <f>'10'!N259</f>
        <v>0</v>
      </c>
      <c r="T259" s="167">
        <f>'11'!N259</f>
        <v>0</v>
      </c>
      <c r="U259" s="167">
        <f>'12'!N259</f>
        <v>0</v>
      </c>
      <c r="V259" s="168">
        <f t="shared" si="33"/>
        <v>0</v>
      </c>
      <c r="W259" s="169">
        <f t="shared" si="34"/>
        <v>0</v>
      </c>
      <c r="X259" s="2"/>
      <c r="Y259" s="167">
        <f>'01'!R259</f>
        <v>0</v>
      </c>
      <c r="Z259" s="167">
        <f>'02'!R259</f>
        <v>0</v>
      </c>
      <c r="AA259" s="167">
        <f>'03'!R259</f>
        <v>0</v>
      </c>
      <c r="AB259" s="167">
        <f>'04'!R259</f>
        <v>0</v>
      </c>
      <c r="AC259" s="167">
        <f>'05'!R259</f>
        <v>0</v>
      </c>
      <c r="AD259" s="167">
        <f>'06'!R259</f>
        <v>0</v>
      </c>
      <c r="AE259" s="167">
        <f>'07'!R259</f>
        <v>0</v>
      </c>
      <c r="AF259" s="167">
        <f>'08'!R259</f>
        <v>0</v>
      </c>
      <c r="AG259" s="167">
        <f>'09'!R259</f>
        <v>0</v>
      </c>
      <c r="AH259" s="167">
        <f>'10'!R259</f>
        <v>0</v>
      </c>
      <c r="AI259" s="167">
        <f>'11'!R259</f>
        <v>0</v>
      </c>
      <c r="AJ259" s="167">
        <f>'12'!R259</f>
        <v>0</v>
      </c>
      <c r="AK259" s="127">
        <f t="shared" si="35"/>
        <v>0</v>
      </c>
      <c r="AL259" s="126">
        <f t="shared" si="36"/>
        <v>0</v>
      </c>
      <c r="AM259" s="2"/>
      <c r="AN259" s="167">
        <f>'01'!S259</f>
        <v>0</v>
      </c>
      <c r="AO259" s="167">
        <f>'02'!S259</f>
        <v>0</v>
      </c>
      <c r="AP259" s="167">
        <f>'03'!S259</f>
        <v>0</v>
      </c>
      <c r="AQ259" s="167">
        <f>'04'!S259</f>
        <v>0</v>
      </c>
      <c r="AR259" s="167">
        <f>'05'!S259</f>
        <v>0</v>
      </c>
      <c r="AS259" s="167">
        <f>'06'!S259</f>
        <v>0</v>
      </c>
      <c r="AT259" s="167">
        <f>'07'!S259</f>
        <v>0</v>
      </c>
      <c r="AU259" s="167">
        <f>'08'!S259</f>
        <v>0</v>
      </c>
      <c r="AV259" s="167">
        <f>'09'!S259</f>
        <v>0</v>
      </c>
      <c r="AW259" s="167">
        <f>'10'!S259</f>
        <v>0</v>
      </c>
      <c r="AX259" s="167">
        <f>'11'!S259</f>
        <v>0</v>
      </c>
      <c r="AY259" s="167">
        <f>'12'!S259</f>
        <v>0</v>
      </c>
      <c r="AZ259" s="127">
        <f t="shared" si="37"/>
        <v>0</v>
      </c>
      <c r="BA259" s="126">
        <f t="shared" si="38"/>
        <v>0</v>
      </c>
      <c r="BB259" s="2"/>
      <c r="BC259" s="167">
        <f>'01'!T259</f>
        <v>0</v>
      </c>
      <c r="BD259" s="167">
        <f>'02'!T259</f>
        <v>0</v>
      </c>
      <c r="BE259" s="167">
        <f>'03'!T259</f>
        <v>0</v>
      </c>
      <c r="BF259" s="167">
        <f>'04'!T259</f>
        <v>0</v>
      </c>
      <c r="BG259" s="167">
        <f>'05'!T259</f>
        <v>0</v>
      </c>
      <c r="BH259" s="167">
        <f>'06'!T259</f>
        <v>0</v>
      </c>
      <c r="BI259" s="167">
        <f>'07'!T259</f>
        <v>0</v>
      </c>
      <c r="BJ259" s="167">
        <f>'08'!T259</f>
        <v>0</v>
      </c>
      <c r="BK259" s="167">
        <f>'09'!T259</f>
        <v>0</v>
      </c>
      <c r="BL259" s="167">
        <f>'10'!T259</f>
        <v>0</v>
      </c>
      <c r="BM259" s="167">
        <f>'11'!T259</f>
        <v>0</v>
      </c>
      <c r="BN259" s="167">
        <f>'12'!T259</f>
        <v>0</v>
      </c>
      <c r="BO259" s="125">
        <f t="shared" si="39"/>
        <v>0</v>
      </c>
      <c r="BP259" s="126">
        <f t="shared" si="40"/>
        <v>0</v>
      </c>
    </row>
    <row r="260" spans="2:68" ht="14.4" x14ac:dyDescent="0.3">
      <c r="B260" s="166" t="str">
        <v>52-WISPA-30003356</v>
      </c>
      <c r="C260" s="160" t="str">
        <v>Independent</v>
      </c>
      <c r="D260" s="160" t="str">
        <v>Champagne</v>
      </c>
      <c r="E260" s="160" t="str">
        <v>Pommery</v>
      </c>
      <c r="F260" s="160" t="str">
        <v>POM</v>
      </c>
      <c r="G260" s="160" t="str">
        <v>Champagne Pommery Brut Royal 3L</v>
      </c>
      <c r="H260" s="160" t="str">
        <v>3000ml</v>
      </c>
      <c r="I260" s="160">
        <v>6</v>
      </c>
      <c r="J260" s="167">
        <f>'01'!N260</f>
        <v>0</v>
      </c>
      <c r="K260" s="167">
        <f>'02'!N260</f>
        <v>0</v>
      </c>
      <c r="L260" s="167">
        <f>'03'!N260</f>
        <v>0</v>
      </c>
      <c r="M260" s="167">
        <f>'04'!N260</f>
        <v>0</v>
      </c>
      <c r="N260" s="167">
        <f>'05'!N260</f>
        <v>0</v>
      </c>
      <c r="O260" s="167">
        <f>'06'!N260</f>
        <v>0</v>
      </c>
      <c r="P260" s="167">
        <f>'07'!N260</f>
        <v>0</v>
      </c>
      <c r="Q260" s="167">
        <f>'08'!N260</f>
        <v>0</v>
      </c>
      <c r="R260" s="167">
        <f>'09'!N260</f>
        <v>0</v>
      </c>
      <c r="S260" s="167">
        <f>'10'!N260</f>
        <v>0</v>
      </c>
      <c r="T260" s="167">
        <f>'11'!N260</f>
        <v>0</v>
      </c>
      <c r="U260" s="167">
        <f>'12'!N260</f>
        <v>0</v>
      </c>
      <c r="V260" s="168">
        <f t="shared" si="33"/>
        <v>0</v>
      </c>
      <c r="W260" s="169">
        <f t="shared" si="34"/>
        <v>0</v>
      </c>
      <c r="X260" s="2"/>
      <c r="Y260" s="167">
        <f>'01'!R260</f>
        <v>0</v>
      </c>
      <c r="Z260" s="167">
        <f>'02'!R260</f>
        <v>0</v>
      </c>
      <c r="AA260" s="167">
        <f>'03'!R260</f>
        <v>0</v>
      </c>
      <c r="AB260" s="167">
        <f>'04'!R260</f>
        <v>0</v>
      </c>
      <c r="AC260" s="167">
        <f>'05'!R260</f>
        <v>0</v>
      </c>
      <c r="AD260" s="167">
        <f>'06'!R260</f>
        <v>0</v>
      </c>
      <c r="AE260" s="167">
        <f>'07'!R260</f>
        <v>0</v>
      </c>
      <c r="AF260" s="167">
        <f>'08'!R260</f>
        <v>0</v>
      </c>
      <c r="AG260" s="167">
        <f>'09'!R260</f>
        <v>0</v>
      </c>
      <c r="AH260" s="167">
        <f>'10'!R260</f>
        <v>0</v>
      </c>
      <c r="AI260" s="167">
        <f>'11'!R260</f>
        <v>0</v>
      </c>
      <c r="AJ260" s="167">
        <f>'12'!R260</f>
        <v>0</v>
      </c>
      <c r="AK260" s="127">
        <f t="shared" si="35"/>
        <v>0</v>
      </c>
      <c r="AL260" s="126">
        <f t="shared" si="36"/>
        <v>0</v>
      </c>
      <c r="AM260" s="2"/>
      <c r="AN260" s="167">
        <f>'01'!S260</f>
        <v>0</v>
      </c>
      <c r="AO260" s="167">
        <f>'02'!S260</f>
        <v>0</v>
      </c>
      <c r="AP260" s="167">
        <f>'03'!S260</f>
        <v>0</v>
      </c>
      <c r="AQ260" s="167">
        <f>'04'!S260</f>
        <v>0</v>
      </c>
      <c r="AR260" s="167">
        <f>'05'!S260</f>
        <v>0</v>
      </c>
      <c r="AS260" s="167">
        <f>'06'!S260</f>
        <v>0</v>
      </c>
      <c r="AT260" s="167">
        <f>'07'!S260</f>
        <v>0</v>
      </c>
      <c r="AU260" s="167">
        <f>'08'!S260</f>
        <v>0</v>
      </c>
      <c r="AV260" s="167">
        <f>'09'!S260</f>
        <v>0</v>
      </c>
      <c r="AW260" s="167">
        <f>'10'!S260</f>
        <v>0</v>
      </c>
      <c r="AX260" s="167">
        <f>'11'!S260</f>
        <v>0</v>
      </c>
      <c r="AY260" s="167">
        <f>'12'!S260</f>
        <v>0</v>
      </c>
      <c r="AZ260" s="127">
        <f t="shared" si="37"/>
        <v>0</v>
      </c>
      <c r="BA260" s="126">
        <f t="shared" si="38"/>
        <v>0</v>
      </c>
      <c r="BB260" s="2"/>
      <c r="BC260" s="167">
        <f>'01'!T260</f>
        <v>0</v>
      </c>
      <c r="BD260" s="167">
        <f>'02'!T260</f>
        <v>0</v>
      </c>
      <c r="BE260" s="167">
        <f>'03'!T260</f>
        <v>0</v>
      </c>
      <c r="BF260" s="167">
        <f>'04'!T260</f>
        <v>0</v>
      </c>
      <c r="BG260" s="167">
        <f>'05'!T260</f>
        <v>0</v>
      </c>
      <c r="BH260" s="167">
        <f>'06'!T260</f>
        <v>0</v>
      </c>
      <c r="BI260" s="167">
        <f>'07'!T260</f>
        <v>0</v>
      </c>
      <c r="BJ260" s="167">
        <f>'08'!T260</f>
        <v>0</v>
      </c>
      <c r="BK260" s="167">
        <f>'09'!T260</f>
        <v>0</v>
      </c>
      <c r="BL260" s="167">
        <f>'10'!T260</f>
        <v>0</v>
      </c>
      <c r="BM260" s="167">
        <f>'11'!T260</f>
        <v>0</v>
      </c>
      <c r="BN260" s="167">
        <f>'12'!T260</f>
        <v>0</v>
      </c>
      <c r="BO260" s="125">
        <f t="shared" si="39"/>
        <v>0</v>
      </c>
      <c r="BP260" s="126">
        <f t="shared" si="40"/>
        <v>0</v>
      </c>
    </row>
    <row r="261" spans="2:68" ht="14.4" x14ac:dyDescent="0.3">
      <c r="B261" s="166" t="str">
        <v>52-WISPA-60003325</v>
      </c>
      <c r="C261" s="160" t="str">
        <v>Independent</v>
      </c>
      <c r="D261" s="160" t="str">
        <v>Champagne</v>
      </c>
      <c r="E261" s="160" t="str">
        <v>Pommery</v>
      </c>
      <c r="F261" s="160" t="str">
        <v>POM</v>
      </c>
      <c r="G261" s="160" t="str">
        <v>Champagne Pommery Brut Royal 6L</v>
      </c>
      <c r="H261" s="160" t="str">
        <v>6000ml</v>
      </c>
      <c r="I261" s="160">
        <v>1</v>
      </c>
      <c r="J261" s="167">
        <f>'01'!N261</f>
        <v>0</v>
      </c>
      <c r="K261" s="167">
        <f>'02'!N261</f>
        <v>0</v>
      </c>
      <c r="L261" s="167">
        <f>'03'!N261</f>
        <v>0</v>
      </c>
      <c r="M261" s="167">
        <f>'04'!N261</f>
        <v>0</v>
      </c>
      <c r="N261" s="167">
        <f>'05'!N261</f>
        <v>0</v>
      </c>
      <c r="O261" s="167">
        <f>'06'!N261</f>
        <v>0</v>
      </c>
      <c r="P261" s="167">
        <f>'07'!N261</f>
        <v>0</v>
      </c>
      <c r="Q261" s="167">
        <f>'08'!N261</f>
        <v>0</v>
      </c>
      <c r="R261" s="167">
        <f>'09'!N261</f>
        <v>0</v>
      </c>
      <c r="S261" s="167">
        <f>'10'!N261</f>
        <v>0</v>
      </c>
      <c r="T261" s="167">
        <f>'11'!N261</f>
        <v>0</v>
      </c>
      <c r="U261" s="167">
        <f>'12'!N261</f>
        <v>0</v>
      </c>
      <c r="V261" s="168">
        <f t="shared" si="33"/>
        <v>0</v>
      </c>
      <c r="W261" s="169">
        <f t="shared" si="34"/>
        <v>0</v>
      </c>
      <c r="X261" s="2"/>
      <c r="Y261" s="167">
        <f>'01'!R261</f>
        <v>0</v>
      </c>
      <c r="Z261" s="167">
        <f>'02'!R261</f>
        <v>0</v>
      </c>
      <c r="AA261" s="167">
        <f>'03'!R261</f>
        <v>0</v>
      </c>
      <c r="AB261" s="167">
        <f>'04'!R261</f>
        <v>0</v>
      </c>
      <c r="AC261" s="167">
        <f>'05'!R261</f>
        <v>0</v>
      </c>
      <c r="AD261" s="167">
        <f>'06'!R261</f>
        <v>0</v>
      </c>
      <c r="AE261" s="167">
        <f>'07'!R261</f>
        <v>0</v>
      </c>
      <c r="AF261" s="167">
        <f>'08'!R261</f>
        <v>0</v>
      </c>
      <c r="AG261" s="167">
        <f>'09'!R261</f>
        <v>0</v>
      </c>
      <c r="AH261" s="167">
        <f>'10'!R261</f>
        <v>0</v>
      </c>
      <c r="AI261" s="167">
        <f>'11'!R261</f>
        <v>0</v>
      </c>
      <c r="AJ261" s="167">
        <f>'12'!R261</f>
        <v>0</v>
      </c>
      <c r="AK261" s="127">
        <f t="shared" si="35"/>
        <v>0</v>
      </c>
      <c r="AL261" s="126">
        <f t="shared" si="36"/>
        <v>0</v>
      </c>
      <c r="AM261" s="2"/>
      <c r="AN261" s="167">
        <f>'01'!S261</f>
        <v>0</v>
      </c>
      <c r="AO261" s="167">
        <f>'02'!S261</f>
        <v>0</v>
      </c>
      <c r="AP261" s="167">
        <f>'03'!S261</f>
        <v>0</v>
      </c>
      <c r="AQ261" s="167">
        <f>'04'!S261</f>
        <v>0</v>
      </c>
      <c r="AR261" s="167">
        <f>'05'!S261</f>
        <v>0</v>
      </c>
      <c r="AS261" s="167">
        <f>'06'!S261</f>
        <v>0</v>
      </c>
      <c r="AT261" s="167">
        <f>'07'!S261</f>
        <v>0</v>
      </c>
      <c r="AU261" s="167">
        <f>'08'!S261</f>
        <v>0</v>
      </c>
      <c r="AV261" s="167">
        <f>'09'!S261</f>
        <v>0</v>
      </c>
      <c r="AW261" s="167">
        <f>'10'!S261</f>
        <v>0</v>
      </c>
      <c r="AX261" s="167">
        <f>'11'!S261</f>
        <v>0</v>
      </c>
      <c r="AY261" s="167">
        <f>'12'!S261</f>
        <v>0</v>
      </c>
      <c r="AZ261" s="127">
        <f t="shared" si="37"/>
        <v>0</v>
      </c>
      <c r="BA261" s="126">
        <f t="shared" si="38"/>
        <v>0</v>
      </c>
      <c r="BB261" s="2"/>
      <c r="BC261" s="167">
        <f>'01'!T261</f>
        <v>0</v>
      </c>
      <c r="BD261" s="167">
        <f>'02'!T261</f>
        <v>0</v>
      </c>
      <c r="BE261" s="167">
        <f>'03'!T261</f>
        <v>0</v>
      </c>
      <c r="BF261" s="167">
        <f>'04'!T261</f>
        <v>0</v>
      </c>
      <c r="BG261" s="167">
        <f>'05'!T261</f>
        <v>0</v>
      </c>
      <c r="BH261" s="167">
        <f>'06'!T261</f>
        <v>0</v>
      </c>
      <c r="BI261" s="167">
        <f>'07'!T261</f>
        <v>0</v>
      </c>
      <c r="BJ261" s="167">
        <f>'08'!T261</f>
        <v>0</v>
      </c>
      <c r="BK261" s="167">
        <f>'09'!T261</f>
        <v>0</v>
      </c>
      <c r="BL261" s="167">
        <f>'10'!T261</f>
        <v>0</v>
      </c>
      <c r="BM261" s="167">
        <f>'11'!T261</f>
        <v>0</v>
      </c>
      <c r="BN261" s="167">
        <f>'12'!T261</f>
        <v>0</v>
      </c>
      <c r="BO261" s="125">
        <f t="shared" si="39"/>
        <v>0</v>
      </c>
      <c r="BP261" s="126">
        <f t="shared" si="40"/>
        <v>0</v>
      </c>
    </row>
    <row r="262" spans="2:68" ht="14.4" x14ac:dyDescent="0.3">
      <c r="B262" s="166" t="str">
        <v>52-WISPA-90003295</v>
      </c>
      <c r="C262" s="160" t="str">
        <v>Independent</v>
      </c>
      <c r="D262" s="160" t="str">
        <v>Champagne</v>
      </c>
      <c r="E262" s="160" t="str">
        <v>Pommery</v>
      </c>
      <c r="F262" s="160" t="str">
        <v>POM</v>
      </c>
      <c r="G262" s="160" t="str">
        <v>Champagne Pommery Brut Royal 9L</v>
      </c>
      <c r="H262" s="160" t="str">
        <v>9000ml</v>
      </c>
      <c r="I262" s="160">
        <v>1</v>
      </c>
      <c r="J262" s="167">
        <f>'01'!N262</f>
        <v>0</v>
      </c>
      <c r="K262" s="167">
        <f>'02'!N262</f>
        <v>0</v>
      </c>
      <c r="L262" s="167">
        <f>'03'!N262</f>
        <v>0</v>
      </c>
      <c r="M262" s="167">
        <f>'04'!N262</f>
        <v>0</v>
      </c>
      <c r="N262" s="167">
        <f>'05'!N262</f>
        <v>0</v>
      </c>
      <c r="O262" s="167">
        <f>'06'!N262</f>
        <v>0</v>
      </c>
      <c r="P262" s="167">
        <f>'07'!N262</f>
        <v>0</v>
      </c>
      <c r="Q262" s="167">
        <f>'08'!N262</f>
        <v>0</v>
      </c>
      <c r="R262" s="167">
        <f>'09'!N262</f>
        <v>0</v>
      </c>
      <c r="S262" s="167">
        <f>'10'!N262</f>
        <v>0</v>
      </c>
      <c r="T262" s="167">
        <f>'11'!N262</f>
        <v>0</v>
      </c>
      <c r="U262" s="167">
        <f>'12'!N262</f>
        <v>0</v>
      </c>
      <c r="V262" s="168">
        <f t="shared" si="33"/>
        <v>0</v>
      </c>
      <c r="W262" s="169">
        <f t="shared" si="34"/>
        <v>0</v>
      </c>
      <c r="X262" s="2"/>
      <c r="Y262" s="167">
        <f>'01'!R262</f>
        <v>0</v>
      </c>
      <c r="Z262" s="167">
        <f>'02'!R262</f>
        <v>0</v>
      </c>
      <c r="AA262" s="167">
        <f>'03'!R262</f>
        <v>0</v>
      </c>
      <c r="AB262" s="167">
        <f>'04'!R262</f>
        <v>0</v>
      </c>
      <c r="AC262" s="167">
        <f>'05'!R262</f>
        <v>0</v>
      </c>
      <c r="AD262" s="167">
        <f>'06'!R262</f>
        <v>0</v>
      </c>
      <c r="AE262" s="167">
        <f>'07'!R262</f>
        <v>0</v>
      </c>
      <c r="AF262" s="167">
        <f>'08'!R262</f>
        <v>0</v>
      </c>
      <c r="AG262" s="167">
        <f>'09'!R262</f>
        <v>0</v>
      </c>
      <c r="AH262" s="167">
        <f>'10'!R262</f>
        <v>0</v>
      </c>
      <c r="AI262" s="167">
        <f>'11'!R262</f>
        <v>0</v>
      </c>
      <c r="AJ262" s="167">
        <f>'12'!R262</f>
        <v>0</v>
      </c>
      <c r="AK262" s="127">
        <f t="shared" si="35"/>
        <v>0</v>
      </c>
      <c r="AL262" s="126">
        <f t="shared" si="36"/>
        <v>0</v>
      </c>
      <c r="AM262" s="2"/>
      <c r="AN262" s="167">
        <f>'01'!S262</f>
        <v>0</v>
      </c>
      <c r="AO262" s="167">
        <f>'02'!S262</f>
        <v>0</v>
      </c>
      <c r="AP262" s="167">
        <f>'03'!S262</f>
        <v>0</v>
      </c>
      <c r="AQ262" s="167">
        <f>'04'!S262</f>
        <v>0</v>
      </c>
      <c r="AR262" s="167">
        <f>'05'!S262</f>
        <v>0</v>
      </c>
      <c r="AS262" s="167">
        <f>'06'!S262</f>
        <v>0</v>
      </c>
      <c r="AT262" s="167">
        <f>'07'!S262</f>
        <v>0</v>
      </c>
      <c r="AU262" s="167">
        <f>'08'!S262</f>
        <v>0</v>
      </c>
      <c r="AV262" s="167">
        <f>'09'!S262</f>
        <v>0</v>
      </c>
      <c r="AW262" s="167">
        <f>'10'!S262</f>
        <v>0</v>
      </c>
      <c r="AX262" s="167">
        <f>'11'!S262</f>
        <v>0</v>
      </c>
      <c r="AY262" s="167">
        <f>'12'!S262</f>
        <v>0</v>
      </c>
      <c r="AZ262" s="127">
        <f t="shared" si="37"/>
        <v>0</v>
      </c>
      <c r="BA262" s="126">
        <f t="shared" si="38"/>
        <v>0</v>
      </c>
      <c r="BB262" s="2"/>
      <c r="BC262" s="167">
        <f>'01'!T262</f>
        <v>0</v>
      </c>
      <c r="BD262" s="167">
        <f>'02'!T262</f>
        <v>0</v>
      </c>
      <c r="BE262" s="167">
        <f>'03'!T262</f>
        <v>0</v>
      </c>
      <c r="BF262" s="167">
        <f>'04'!T262</f>
        <v>0</v>
      </c>
      <c r="BG262" s="167">
        <f>'05'!T262</f>
        <v>0</v>
      </c>
      <c r="BH262" s="167">
        <f>'06'!T262</f>
        <v>0</v>
      </c>
      <c r="BI262" s="167">
        <f>'07'!T262</f>
        <v>0</v>
      </c>
      <c r="BJ262" s="167">
        <f>'08'!T262</f>
        <v>0</v>
      </c>
      <c r="BK262" s="167">
        <f>'09'!T262</f>
        <v>0</v>
      </c>
      <c r="BL262" s="167">
        <f>'10'!T262</f>
        <v>0</v>
      </c>
      <c r="BM262" s="167">
        <f>'11'!T262</f>
        <v>0</v>
      </c>
      <c r="BN262" s="167">
        <f>'12'!T262</f>
        <v>0</v>
      </c>
      <c r="BO262" s="125">
        <f t="shared" si="39"/>
        <v>0</v>
      </c>
      <c r="BP262" s="126">
        <f t="shared" si="40"/>
        <v>0</v>
      </c>
    </row>
    <row r="263" spans="2:68" ht="14.4" x14ac:dyDescent="0.3">
      <c r="B263" s="166" t="str">
        <v>52-WISPA-07505021</v>
      </c>
      <c r="C263" s="160" t="str">
        <v>Independent</v>
      </c>
      <c r="D263" s="160" t="str">
        <v>Champagne</v>
      </c>
      <c r="E263" s="160" t="str">
        <v>Pommery</v>
      </c>
      <c r="F263" s="160" t="str">
        <v>POM</v>
      </c>
      <c r="G263" s="160" t="str">
        <v>Champagne Pommery Silver</v>
      </c>
      <c r="H263" s="160" t="str">
        <v>750ml</v>
      </c>
      <c r="I263" s="160">
        <v>6</v>
      </c>
      <c r="J263" s="167">
        <f>'01'!N263</f>
        <v>0</v>
      </c>
      <c r="K263" s="167">
        <f>'02'!N263</f>
        <v>0</v>
      </c>
      <c r="L263" s="167">
        <f>'03'!N263</f>
        <v>0</v>
      </c>
      <c r="M263" s="167">
        <f>'04'!N263</f>
        <v>0</v>
      </c>
      <c r="N263" s="167">
        <f>'05'!N263</f>
        <v>0</v>
      </c>
      <c r="O263" s="167">
        <f>'06'!N263</f>
        <v>0</v>
      </c>
      <c r="P263" s="167">
        <f>'07'!N263</f>
        <v>0</v>
      </c>
      <c r="Q263" s="167">
        <f>'08'!N263</f>
        <v>0</v>
      </c>
      <c r="R263" s="167">
        <f>'09'!N263</f>
        <v>0</v>
      </c>
      <c r="S263" s="167">
        <f>'10'!N263</f>
        <v>0</v>
      </c>
      <c r="T263" s="167">
        <f>'11'!N263</f>
        <v>0</v>
      </c>
      <c r="U263" s="167">
        <f>'12'!N263</f>
        <v>0</v>
      </c>
      <c r="V263" s="168">
        <f t="shared" si="33"/>
        <v>0</v>
      </c>
      <c r="W263" s="169">
        <f t="shared" si="34"/>
        <v>0</v>
      </c>
      <c r="X263" s="2"/>
      <c r="Y263" s="167">
        <f>'01'!R263</f>
        <v>0</v>
      </c>
      <c r="Z263" s="167">
        <f>'02'!R263</f>
        <v>0</v>
      </c>
      <c r="AA263" s="167">
        <f>'03'!R263</f>
        <v>0</v>
      </c>
      <c r="AB263" s="167">
        <f>'04'!R263</f>
        <v>0</v>
      </c>
      <c r="AC263" s="167">
        <f>'05'!R263</f>
        <v>0</v>
      </c>
      <c r="AD263" s="167">
        <f>'06'!R263</f>
        <v>0</v>
      </c>
      <c r="AE263" s="167">
        <f>'07'!R263</f>
        <v>0</v>
      </c>
      <c r="AF263" s="167">
        <f>'08'!R263</f>
        <v>0</v>
      </c>
      <c r="AG263" s="167">
        <f>'09'!R263</f>
        <v>0</v>
      </c>
      <c r="AH263" s="167">
        <f>'10'!R263</f>
        <v>0</v>
      </c>
      <c r="AI263" s="167">
        <f>'11'!R263</f>
        <v>0</v>
      </c>
      <c r="AJ263" s="167">
        <f>'12'!R263</f>
        <v>0</v>
      </c>
      <c r="AK263" s="127">
        <f t="shared" si="35"/>
        <v>0</v>
      </c>
      <c r="AL263" s="126">
        <f t="shared" si="36"/>
        <v>0</v>
      </c>
      <c r="AM263" s="2"/>
      <c r="AN263" s="167">
        <f>'01'!S263</f>
        <v>0</v>
      </c>
      <c r="AO263" s="167">
        <f>'02'!S263</f>
        <v>0</v>
      </c>
      <c r="AP263" s="167">
        <f>'03'!S263</f>
        <v>0</v>
      </c>
      <c r="AQ263" s="167">
        <f>'04'!S263</f>
        <v>0</v>
      </c>
      <c r="AR263" s="167">
        <f>'05'!S263</f>
        <v>0</v>
      </c>
      <c r="AS263" s="167">
        <f>'06'!S263</f>
        <v>0</v>
      </c>
      <c r="AT263" s="167">
        <f>'07'!S263</f>
        <v>0</v>
      </c>
      <c r="AU263" s="167">
        <f>'08'!S263</f>
        <v>0</v>
      </c>
      <c r="AV263" s="167">
        <f>'09'!S263</f>
        <v>0</v>
      </c>
      <c r="AW263" s="167">
        <f>'10'!S263</f>
        <v>0</v>
      </c>
      <c r="AX263" s="167">
        <f>'11'!S263</f>
        <v>0</v>
      </c>
      <c r="AY263" s="167">
        <f>'12'!S263</f>
        <v>0</v>
      </c>
      <c r="AZ263" s="127">
        <f t="shared" si="37"/>
        <v>0</v>
      </c>
      <c r="BA263" s="126">
        <f t="shared" si="38"/>
        <v>0</v>
      </c>
      <c r="BB263" s="2"/>
      <c r="BC263" s="167">
        <f>'01'!T263</f>
        <v>0</v>
      </c>
      <c r="BD263" s="167">
        <f>'02'!T263</f>
        <v>0</v>
      </c>
      <c r="BE263" s="167">
        <f>'03'!T263</f>
        <v>0</v>
      </c>
      <c r="BF263" s="167">
        <f>'04'!T263</f>
        <v>0</v>
      </c>
      <c r="BG263" s="167">
        <f>'05'!T263</f>
        <v>0</v>
      </c>
      <c r="BH263" s="167">
        <f>'06'!T263</f>
        <v>0</v>
      </c>
      <c r="BI263" s="167">
        <f>'07'!T263</f>
        <v>0</v>
      </c>
      <c r="BJ263" s="167">
        <f>'08'!T263</f>
        <v>0</v>
      </c>
      <c r="BK263" s="167">
        <f>'09'!T263</f>
        <v>0</v>
      </c>
      <c r="BL263" s="167">
        <f>'10'!T263</f>
        <v>0</v>
      </c>
      <c r="BM263" s="167">
        <f>'11'!T263</f>
        <v>0</v>
      </c>
      <c r="BN263" s="167">
        <f>'12'!T263</f>
        <v>0</v>
      </c>
      <c r="BO263" s="125">
        <f t="shared" si="39"/>
        <v>0</v>
      </c>
      <c r="BP263" s="126">
        <f t="shared" si="40"/>
        <v>0</v>
      </c>
    </row>
    <row r="264" spans="2:68" ht="14.4" x14ac:dyDescent="0.3">
      <c r="B264" s="166" t="str">
        <v>71-WISPA-07500358</v>
      </c>
      <c r="C264" s="160" t="str">
        <v>RC</v>
      </c>
      <c r="D264" s="160" t="str">
        <v>Champagne</v>
      </c>
      <c r="E264" s="160" t="str">
        <v>Telmont</v>
      </c>
      <c r="F264" s="160" t="str">
        <v>TEL</v>
      </c>
      <c r="G264" s="160" t="str">
        <v>Champagne Telmont Sans Soufre</v>
      </c>
      <c r="H264" s="160" t="str">
        <v>750ml</v>
      </c>
      <c r="I264" s="160">
        <v>6</v>
      </c>
      <c r="J264" s="167">
        <f>'01'!N264</f>
        <v>0</v>
      </c>
      <c r="K264" s="167">
        <f>'02'!N264</f>
        <v>0</v>
      </c>
      <c r="L264" s="167">
        <f>'03'!N264</f>
        <v>0</v>
      </c>
      <c r="M264" s="167">
        <f>'04'!N264</f>
        <v>0</v>
      </c>
      <c r="N264" s="167">
        <f>'05'!N264</f>
        <v>0</v>
      </c>
      <c r="O264" s="167">
        <f>'06'!N264</f>
        <v>0</v>
      </c>
      <c r="P264" s="167">
        <f>'07'!N264</f>
        <v>0</v>
      </c>
      <c r="Q264" s="167">
        <f>'08'!N264</f>
        <v>0</v>
      </c>
      <c r="R264" s="167">
        <f>'09'!N264</f>
        <v>0</v>
      </c>
      <c r="S264" s="167">
        <f>'10'!N264</f>
        <v>0</v>
      </c>
      <c r="T264" s="167">
        <f>'11'!N264</f>
        <v>0</v>
      </c>
      <c r="U264" s="167">
        <f>'12'!N264</f>
        <v>0</v>
      </c>
      <c r="V264" s="168">
        <f t="shared" si="33"/>
        <v>0</v>
      </c>
      <c r="W264" s="169">
        <f t="shared" si="34"/>
        <v>0</v>
      </c>
      <c r="X264" s="2"/>
      <c r="Y264" s="167">
        <f>'01'!R264</f>
        <v>0</v>
      </c>
      <c r="Z264" s="167">
        <f>'02'!R264</f>
        <v>0</v>
      </c>
      <c r="AA264" s="167">
        <f>'03'!R264</f>
        <v>0</v>
      </c>
      <c r="AB264" s="167">
        <f>'04'!R264</f>
        <v>0</v>
      </c>
      <c r="AC264" s="167">
        <f>'05'!R264</f>
        <v>0</v>
      </c>
      <c r="AD264" s="167">
        <f>'06'!R264</f>
        <v>0</v>
      </c>
      <c r="AE264" s="167">
        <f>'07'!R264</f>
        <v>0</v>
      </c>
      <c r="AF264" s="167">
        <f>'08'!R264</f>
        <v>0</v>
      </c>
      <c r="AG264" s="167">
        <f>'09'!R264</f>
        <v>0</v>
      </c>
      <c r="AH264" s="167">
        <f>'10'!R264</f>
        <v>0</v>
      </c>
      <c r="AI264" s="167">
        <f>'11'!R264</f>
        <v>0</v>
      </c>
      <c r="AJ264" s="167">
        <f>'12'!R264</f>
        <v>0</v>
      </c>
      <c r="AK264" s="127">
        <f t="shared" si="35"/>
        <v>0</v>
      </c>
      <c r="AL264" s="126">
        <f t="shared" si="36"/>
        <v>0</v>
      </c>
      <c r="AM264" s="2"/>
      <c r="AN264" s="167">
        <f>'01'!S264</f>
        <v>0</v>
      </c>
      <c r="AO264" s="167">
        <f>'02'!S264</f>
        <v>0</v>
      </c>
      <c r="AP264" s="167">
        <f>'03'!S264</f>
        <v>0</v>
      </c>
      <c r="AQ264" s="167">
        <f>'04'!S264</f>
        <v>0</v>
      </c>
      <c r="AR264" s="167">
        <f>'05'!S264</f>
        <v>0</v>
      </c>
      <c r="AS264" s="167">
        <f>'06'!S264</f>
        <v>0</v>
      </c>
      <c r="AT264" s="167">
        <f>'07'!S264</f>
        <v>0</v>
      </c>
      <c r="AU264" s="167">
        <f>'08'!S264</f>
        <v>0</v>
      </c>
      <c r="AV264" s="167">
        <f>'09'!S264</f>
        <v>0</v>
      </c>
      <c r="AW264" s="167">
        <f>'10'!S264</f>
        <v>0</v>
      </c>
      <c r="AX264" s="167">
        <f>'11'!S264</f>
        <v>0</v>
      </c>
      <c r="AY264" s="167">
        <f>'12'!S264</f>
        <v>0</v>
      </c>
      <c r="AZ264" s="127">
        <f t="shared" si="37"/>
        <v>0</v>
      </c>
      <c r="BA264" s="126">
        <f t="shared" si="38"/>
        <v>0</v>
      </c>
      <c r="BB264" s="2"/>
      <c r="BC264" s="167">
        <f>'01'!T264</f>
        <v>0</v>
      </c>
      <c r="BD264" s="167">
        <f>'02'!T264</f>
        <v>0</v>
      </c>
      <c r="BE264" s="167">
        <f>'03'!T264</f>
        <v>0</v>
      </c>
      <c r="BF264" s="167">
        <f>'04'!T264</f>
        <v>0</v>
      </c>
      <c r="BG264" s="167">
        <f>'05'!T264</f>
        <v>0</v>
      </c>
      <c r="BH264" s="167">
        <f>'06'!T264</f>
        <v>0</v>
      </c>
      <c r="BI264" s="167">
        <f>'07'!T264</f>
        <v>0</v>
      </c>
      <c r="BJ264" s="167">
        <f>'08'!T264</f>
        <v>0</v>
      </c>
      <c r="BK264" s="167">
        <f>'09'!T264</f>
        <v>0</v>
      </c>
      <c r="BL264" s="167">
        <f>'10'!T264</f>
        <v>0</v>
      </c>
      <c r="BM264" s="167">
        <f>'11'!T264</f>
        <v>0</v>
      </c>
      <c r="BN264" s="167">
        <f>'12'!T264</f>
        <v>0</v>
      </c>
      <c r="BO264" s="125">
        <f t="shared" si="39"/>
        <v>0</v>
      </c>
      <c r="BP264" s="126">
        <f t="shared" si="40"/>
        <v>0</v>
      </c>
    </row>
    <row r="265" spans="2:68" ht="14.4" x14ac:dyDescent="0.3">
      <c r="B265" s="166" t="str">
        <v>71-WISPA-07500655</v>
      </c>
      <c r="C265" s="160" t="str">
        <v>RC</v>
      </c>
      <c r="D265" s="160" t="str">
        <v>Champagne</v>
      </c>
      <c r="E265" s="160" t="str">
        <v>Telmont</v>
      </c>
      <c r="F265" s="160" t="str">
        <v>TEL</v>
      </c>
      <c r="G265" s="160" t="str">
        <v>Champagne Telmont Vinotheque</v>
      </c>
      <c r="H265" s="160" t="str">
        <v>750ml</v>
      </c>
      <c r="I265" s="160">
        <v>6</v>
      </c>
      <c r="J265" s="167">
        <f>'01'!N265</f>
        <v>0</v>
      </c>
      <c r="K265" s="167">
        <f>'02'!N265</f>
        <v>0</v>
      </c>
      <c r="L265" s="167">
        <f>'03'!N265</f>
        <v>0</v>
      </c>
      <c r="M265" s="167">
        <f>'04'!N265</f>
        <v>0</v>
      </c>
      <c r="N265" s="167">
        <f>'05'!N265</f>
        <v>0</v>
      </c>
      <c r="O265" s="167">
        <f>'06'!N265</f>
        <v>0</v>
      </c>
      <c r="P265" s="167">
        <f>'07'!N265</f>
        <v>0</v>
      </c>
      <c r="Q265" s="167">
        <f>'08'!N265</f>
        <v>0</v>
      </c>
      <c r="R265" s="167">
        <f>'09'!N265</f>
        <v>0</v>
      </c>
      <c r="S265" s="167">
        <f>'10'!N265</f>
        <v>0</v>
      </c>
      <c r="T265" s="167">
        <f>'11'!N265</f>
        <v>0</v>
      </c>
      <c r="U265" s="167">
        <f>'12'!N265</f>
        <v>0</v>
      </c>
      <c r="V265" s="168">
        <f t="shared" si="33"/>
        <v>0</v>
      </c>
      <c r="W265" s="169">
        <f t="shared" si="34"/>
        <v>0</v>
      </c>
      <c r="X265" s="2"/>
      <c r="Y265" s="167">
        <f>'01'!R265</f>
        <v>0</v>
      </c>
      <c r="Z265" s="167">
        <f>'02'!R265</f>
        <v>0</v>
      </c>
      <c r="AA265" s="167">
        <f>'03'!R265</f>
        <v>0</v>
      </c>
      <c r="AB265" s="167">
        <f>'04'!R265</f>
        <v>0</v>
      </c>
      <c r="AC265" s="167">
        <f>'05'!R265</f>
        <v>0</v>
      </c>
      <c r="AD265" s="167">
        <f>'06'!R265</f>
        <v>0</v>
      </c>
      <c r="AE265" s="167">
        <f>'07'!R265</f>
        <v>0</v>
      </c>
      <c r="AF265" s="167">
        <f>'08'!R265</f>
        <v>0</v>
      </c>
      <c r="AG265" s="167">
        <f>'09'!R265</f>
        <v>0</v>
      </c>
      <c r="AH265" s="167">
        <f>'10'!R265</f>
        <v>0</v>
      </c>
      <c r="AI265" s="167">
        <f>'11'!R265</f>
        <v>0</v>
      </c>
      <c r="AJ265" s="167">
        <f>'12'!R265</f>
        <v>0</v>
      </c>
      <c r="AK265" s="127">
        <f t="shared" si="35"/>
        <v>0</v>
      </c>
      <c r="AL265" s="126">
        <f t="shared" si="36"/>
        <v>0</v>
      </c>
      <c r="AM265" s="2"/>
      <c r="AN265" s="167">
        <f>'01'!S265</f>
        <v>0</v>
      </c>
      <c r="AO265" s="167">
        <f>'02'!S265</f>
        <v>0</v>
      </c>
      <c r="AP265" s="167">
        <f>'03'!S265</f>
        <v>0</v>
      </c>
      <c r="AQ265" s="167">
        <f>'04'!S265</f>
        <v>0</v>
      </c>
      <c r="AR265" s="167">
        <f>'05'!S265</f>
        <v>0</v>
      </c>
      <c r="AS265" s="167">
        <f>'06'!S265</f>
        <v>0</v>
      </c>
      <c r="AT265" s="167">
        <f>'07'!S265</f>
        <v>0</v>
      </c>
      <c r="AU265" s="167">
        <f>'08'!S265</f>
        <v>0</v>
      </c>
      <c r="AV265" s="167">
        <f>'09'!S265</f>
        <v>0</v>
      </c>
      <c r="AW265" s="167">
        <f>'10'!S265</f>
        <v>0</v>
      </c>
      <c r="AX265" s="167">
        <f>'11'!S265</f>
        <v>0</v>
      </c>
      <c r="AY265" s="167">
        <f>'12'!S265</f>
        <v>0</v>
      </c>
      <c r="AZ265" s="127">
        <f t="shared" si="37"/>
        <v>0</v>
      </c>
      <c r="BA265" s="126">
        <f t="shared" si="38"/>
        <v>0</v>
      </c>
      <c r="BB265" s="2"/>
      <c r="BC265" s="167">
        <f>'01'!T265</f>
        <v>0</v>
      </c>
      <c r="BD265" s="167">
        <f>'02'!T265</f>
        <v>0</v>
      </c>
      <c r="BE265" s="167">
        <f>'03'!T265</f>
        <v>0</v>
      </c>
      <c r="BF265" s="167">
        <f>'04'!T265</f>
        <v>0</v>
      </c>
      <c r="BG265" s="167">
        <f>'05'!T265</f>
        <v>0</v>
      </c>
      <c r="BH265" s="167">
        <f>'06'!T265</f>
        <v>0</v>
      </c>
      <c r="BI265" s="167">
        <f>'07'!T265</f>
        <v>0</v>
      </c>
      <c r="BJ265" s="167">
        <f>'08'!T265</f>
        <v>0</v>
      </c>
      <c r="BK265" s="167">
        <f>'09'!T265</f>
        <v>0</v>
      </c>
      <c r="BL265" s="167">
        <f>'10'!T265</f>
        <v>0</v>
      </c>
      <c r="BM265" s="167">
        <f>'11'!T265</f>
        <v>0</v>
      </c>
      <c r="BN265" s="167">
        <f>'12'!T265</f>
        <v>0</v>
      </c>
      <c r="BO265" s="125">
        <f t="shared" si="39"/>
        <v>0</v>
      </c>
      <c r="BP265" s="126">
        <f t="shared" si="40"/>
        <v>0</v>
      </c>
    </row>
    <row r="266" spans="2:68" ht="14.4" x14ac:dyDescent="0.3">
      <c r="B266" s="166" t="str">
        <v>71-WISPA-07500631</v>
      </c>
      <c r="C266" s="160" t="str">
        <v>RC</v>
      </c>
      <c r="D266" s="160" t="str">
        <v>Champagne</v>
      </c>
      <c r="E266" s="160" t="str">
        <v>Telmont</v>
      </c>
      <c r="F266" s="160" t="str">
        <v>TEL</v>
      </c>
      <c r="G266" s="160" t="str">
        <v>Champagne Telmont Blanc De Blancs</v>
      </c>
      <c r="H266" s="160" t="str">
        <v>750ml</v>
      </c>
      <c r="I266" s="160">
        <v>6</v>
      </c>
      <c r="J266" s="167">
        <f>'01'!N266</f>
        <v>0</v>
      </c>
      <c r="K266" s="167">
        <f>'02'!N266</f>
        <v>0</v>
      </c>
      <c r="L266" s="167">
        <f>'03'!N266</f>
        <v>0</v>
      </c>
      <c r="M266" s="167">
        <f>'04'!N266</f>
        <v>0</v>
      </c>
      <c r="N266" s="167">
        <f>'05'!N266</f>
        <v>0</v>
      </c>
      <c r="O266" s="167">
        <f>'06'!N266</f>
        <v>0</v>
      </c>
      <c r="P266" s="167">
        <f>'07'!N266</f>
        <v>0</v>
      </c>
      <c r="Q266" s="167">
        <f>'08'!N266</f>
        <v>0</v>
      </c>
      <c r="R266" s="167">
        <f>'09'!N266</f>
        <v>0</v>
      </c>
      <c r="S266" s="167">
        <f>'10'!N266</f>
        <v>0</v>
      </c>
      <c r="T266" s="167">
        <f>'11'!N266</f>
        <v>0</v>
      </c>
      <c r="U266" s="167">
        <f>'12'!N266</f>
        <v>0</v>
      </c>
      <c r="V266" s="168">
        <f t="shared" si="33"/>
        <v>0</v>
      </c>
      <c r="W266" s="169">
        <f t="shared" si="34"/>
        <v>0</v>
      </c>
      <c r="X266" s="2"/>
      <c r="Y266" s="167">
        <f>'01'!R266</f>
        <v>0</v>
      </c>
      <c r="Z266" s="167">
        <f>'02'!R266</f>
        <v>0</v>
      </c>
      <c r="AA266" s="167">
        <f>'03'!R266</f>
        <v>0</v>
      </c>
      <c r="AB266" s="167">
        <f>'04'!R266</f>
        <v>0</v>
      </c>
      <c r="AC266" s="167">
        <f>'05'!R266</f>
        <v>0</v>
      </c>
      <c r="AD266" s="167">
        <f>'06'!R266</f>
        <v>0</v>
      </c>
      <c r="AE266" s="167">
        <f>'07'!R266</f>
        <v>0</v>
      </c>
      <c r="AF266" s="167">
        <f>'08'!R266</f>
        <v>0</v>
      </c>
      <c r="AG266" s="167">
        <f>'09'!R266</f>
        <v>0</v>
      </c>
      <c r="AH266" s="167">
        <f>'10'!R266</f>
        <v>0</v>
      </c>
      <c r="AI266" s="167">
        <f>'11'!R266</f>
        <v>0</v>
      </c>
      <c r="AJ266" s="167">
        <f>'12'!R266</f>
        <v>0</v>
      </c>
      <c r="AK266" s="127">
        <f t="shared" si="35"/>
        <v>0</v>
      </c>
      <c r="AL266" s="126">
        <f t="shared" si="36"/>
        <v>0</v>
      </c>
      <c r="AM266" s="2"/>
      <c r="AN266" s="167">
        <f>'01'!S266</f>
        <v>0</v>
      </c>
      <c r="AO266" s="167">
        <f>'02'!S266</f>
        <v>0</v>
      </c>
      <c r="AP266" s="167">
        <f>'03'!S266</f>
        <v>0</v>
      </c>
      <c r="AQ266" s="167">
        <f>'04'!S266</f>
        <v>0</v>
      </c>
      <c r="AR266" s="167">
        <f>'05'!S266</f>
        <v>0</v>
      </c>
      <c r="AS266" s="167">
        <f>'06'!S266</f>
        <v>0</v>
      </c>
      <c r="AT266" s="167">
        <f>'07'!S266</f>
        <v>0</v>
      </c>
      <c r="AU266" s="167">
        <f>'08'!S266</f>
        <v>0</v>
      </c>
      <c r="AV266" s="167">
        <f>'09'!S266</f>
        <v>0</v>
      </c>
      <c r="AW266" s="167">
        <f>'10'!S266</f>
        <v>0</v>
      </c>
      <c r="AX266" s="167">
        <f>'11'!S266</f>
        <v>0</v>
      </c>
      <c r="AY266" s="167">
        <f>'12'!S266</f>
        <v>0</v>
      </c>
      <c r="AZ266" s="127">
        <f t="shared" si="37"/>
        <v>0</v>
      </c>
      <c r="BA266" s="126">
        <f t="shared" si="38"/>
        <v>0</v>
      </c>
      <c r="BB266" s="2"/>
      <c r="BC266" s="167">
        <f>'01'!T266</f>
        <v>0</v>
      </c>
      <c r="BD266" s="167">
        <f>'02'!T266</f>
        <v>0</v>
      </c>
      <c r="BE266" s="167">
        <f>'03'!T266</f>
        <v>0</v>
      </c>
      <c r="BF266" s="167">
        <f>'04'!T266</f>
        <v>0</v>
      </c>
      <c r="BG266" s="167">
        <f>'05'!T266</f>
        <v>0</v>
      </c>
      <c r="BH266" s="167">
        <f>'06'!T266</f>
        <v>0</v>
      </c>
      <c r="BI266" s="167">
        <f>'07'!T266</f>
        <v>0</v>
      </c>
      <c r="BJ266" s="167">
        <f>'08'!T266</f>
        <v>0</v>
      </c>
      <c r="BK266" s="167">
        <f>'09'!T266</f>
        <v>0</v>
      </c>
      <c r="BL266" s="167">
        <f>'10'!T266</f>
        <v>0</v>
      </c>
      <c r="BM266" s="167">
        <f>'11'!T266</f>
        <v>0</v>
      </c>
      <c r="BN266" s="167">
        <f>'12'!T266</f>
        <v>0</v>
      </c>
      <c r="BO266" s="125">
        <f t="shared" si="39"/>
        <v>0</v>
      </c>
      <c r="BP266" s="126">
        <f t="shared" si="40"/>
        <v>0</v>
      </c>
    </row>
    <row r="267" spans="2:68" ht="14.4" x14ac:dyDescent="0.3">
      <c r="B267" s="166" t="str">
        <v>71-WISPA-07500617</v>
      </c>
      <c r="C267" s="160" t="str">
        <v>RC</v>
      </c>
      <c r="D267" s="160" t="str">
        <v>Champagne</v>
      </c>
      <c r="E267" s="160" t="str">
        <v>Telmont</v>
      </c>
      <c r="F267" s="160" t="str">
        <v>TEL</v>
      </c>
      <c r="G267" s="160" t="str">
        <v>Champagne Telmont Reserve Rose</v>
      </c>
      <c r="H267" s="160" t="str">
        <v>750ml</v>
      </c>
      <c r="I267" s="160">
        <v>6</v>
      </c>
      <c r="J267" s="167">
        <f>'01'!N267</f>
        <v>0</v>
      </c>
      <c r="K267" s="167">
        <f>'02'!N267</f>
        <v>0</v>
      </c>
      <c r="L267" s="167">
        <f>'03'!N267</f>
        <v>0</v>
      </c>
      <c r="M267" s="167">
        <f>'04'!N267</f>
        <v>0</v>
      </c>
      <c r="N267" s="167">
        <f>'05'!N267</f>
        <v>0</v>
      </c>
      <c r="O267" s="167">
        <f>'06'!N267</f>
        <v>0</v>
      </c>
      <c r="P267" s="167">
        <f>'07'!N267</f>
        <v>0</v>
      </c>
      <c r="Q267" s="167">
        <f>'08'!N267</f>
        <v>0</v>
      </c>
      <c r="R267" s="167">
        <f>'09'!N267</f>
        <v>0</v>
      </c>
      <c r="S267" s="167">
        <f>'10'!N267</f>
        <v>0</v>
      </c>
      <c r="T267" s="167">
        <f>'11'!N267</f>
        <v>0</v>
      </c>
      <c r="U267" s="167">
        <f>'12'!N267</f>
        <v>0</v>
      </c>
      <c r="V267" s="168">
        <f t="shared" si="33"/>
        <v>0</v>
      </c>
      <c r="W267" s="169">
        <f t="shared" si="34"/>
        <v>0</v>
      </c>
      <c r="X267" s="2"/>
      <c r="Y267" s="167">
        <f>'01'!R267</f>
        <v>0</v>
      </c>
      <c r="Z267" s="167">
        <f>'02'!R267</f>
        <v>0</v>
      </c>
      <c r="AA267" s="167">
        <f>'03'!R267</f>
        <v>0</v>
      </c>
      <c r="AB267" s="167">
        <f>'04'!R267</f>
        <v>0</v>
      </c>
      <c r="AC267" s="167">
        <f>'05'!R267</f>
        <v>0</v>
      </c>
      <c r="AD267" s="167">
        <f>'06'!R267</f>
        <v>0</v>
      </c>
      <c r="AE267" s="167">
        <f>'07'!R267</f>
        <v>0</v>
      </c>
      <c r="AF267" s="167">
        <f>'08'!R267</f>
        <v>0</v>
      </c>
      <c r="AG267" s="167">
        <f>'09'!R267</f>
        <v>0</v>
      </c>
      <c r="AH267" s="167">
        <f>'10'!R267</f>
        <v>0</v>
      </c>
      <c r="AI267" s="167">
        <f>'11'!R267</f>
        <v>0</v>
      </c>
      <c r="AJ267" s="167">
        <f>'12'!R267</f>
        <v>0</v>
      </c>
      <c r="AK267" s="127">
        <f t="shared" si="35"/>
        <v>0</v>
      </c>
      <c r="AL267" s="126">
        <f t="shared" si="36"/>
        <v>0</v>
      </c>
      <c r="AM267" s="2"/>
      <c r="AN267" s="167">
        <f>'01'!S267</f>
        <v>0</v>
      </c>
      <c r="AO267" s="167">
        <f>'02'!S267</f>
        <v>0</v>
      </c>
      <c r="AP267" s="167">
        <f>'03'!S267</f>
        <v>0</v>
      </c>
      <c r="AQ267" s="167">
        <f>'04'!S267</f>
        <v>0</v>
      </c>
      <c r="AR267" s="167">
        <f>'05'!S267</f>
        <v>0</v>
      </c>
      <c r="AS267" s="167">
        <f>'06'!S267</f>
        <v>0</v>
      </c>
      <c r="AT267" s="167">
        <f>'07'!S267</f>
        <v>0</v>
      </c>
      <c r="AU267" s="167">
        <f>'08'!S267</f>
        <v>0</v>
      </c>
      <c r="AV267" s="167">
        <f>'09'!S267</f>
        <v>0</v>
      </c>
      <c r="AW267" s="167">
        <f>'10'!S267</f>
        <v>0</v>
      </c>
      <c r="AX267" s="167">
        <f>'11'!S267</f>
        <v>0</v>
      </c>
      <c r="AY267" s="167">
        <f>'12'!S267</f>
        <v>0</v>
      </c>
      <c r="AZ267" s="127">
        <f t="shared" si="37"/>
        <v>0</v>
      </c>
      <c r="BA267" s="126">
        <f t="shared" si="38"/>
        <v>0</v>
      </c>
      <c r="BB267" s="2"/>
      <c r="BC267" s="167">
        <f>'01'!T267</f>
        <v>0</v>
      </c>
      <c r="BD267" s="167">
        <f>'02'!T267</f>
        <v>0</v>
      </c>
      <c r="BE267" s="167">
        <f>'03'!T267</f>
        <v>0</v>
      </c>
      <c r="BF267" s="167">
        <f>'04'!T267</f>
        <v>0</v>
      </c>
      <c r="BG267" s="167">
        <f>'05'!T267</f>
        <v>0</v>
      </c>
      <c r="BH267" s="167">
        <f>'06'!T267</f>
        <v>0</v>
      </c>
      <c r="BI267" s="167">
        <f>'07'!T267</f>
        <v>0</v>
      </c>
      <c r="BJ267" s="167">
        <f>'08'!T267</f>
        <v>0</v>
      </c>
      <c r="BK267" s="167">
        <f>'09'!T267</f>
        <v>0</v>
      </c>
      <c r="BL267" s="167">
        <f>'10'!T267</f>
        <v>0</v>
      </c>
      <c r="BM267" s="167">
        <f>'11'!T267</f>
        <v>0</v>
      </c>
      <c r="BN267" s="167">
        <f>'12'!T267</f>
        <v>0</v>
      </c>
      <c r="BO267" s="125">
        <f t="shared" si="39"/>
        <v>0</v>
      </c>
      <c r="BP267" s="126">
        <f t="shared" si="40"/>
        <v>0</v>
      </c>
    </row>
    <row r="268" spans="2:68" ht="14.4" x14ac:dyDescent="0.3">
      <c r="B268" s="166" t="str">
        <v>71-WISPA-15000303</v>
      </c>
      <c r="C268" s="160" t="str">
        <v>RC</v>
      </c>
      <c r="D268" s="160" t="str">
        <v>Champagne</v>
      </c>
      <c r="E268" s="160" t="str">
        <v>Telmont</v>
      </c>
      <c r="F268" s="160" t="str">
        <v>TEL</v>
      </c>
      <c r="G268" s="160" t="str">
        <v>Champagne Telmont Reserve Rose 1.5L</v>
      </c>
      <c r="H268" s="160" t="str">
        <v>1500ml</v>
      </c>
      <c r="I268" s="160">
        <v>3</v>
      </c>
      <c r="J268" s="167">
        <f>'01'!N268</f>
        <v>0</v>
      </c>
      <c r="K268" s="167">
        <f>'02'!N268</f>
        <v>0</v>
      </c>
      <c r="L268" s="167">
        <f>'03'!N268</f>
        <v>0</v>
      </c>
      <c r="M268" s="167">
        <f>'04'!N268</f>
        <v>0</v>
      </c>
      <c r="N268" s="167">
        <f>'05'!N268</f>
        <v>0</v>
      </c>
      <c r="O268" s="167">
        <f>'06'!N268</f>
        <v>0</v>
      </c>
      <c r="P268" s="167">
        <f>'07'!N268</f>
        <v>0</v>
      </c>
      <c r="Q268" s="167">
        <f>'08'!N268</f>
        <v>0</v>
      </c>
      <c r="R268" s="167">
        <f>'09'!N268</f>
        <v>0</v>
      </c>
      <c r="S268" s="167">
        <f>'10'!N268</f>
        <v>0</v>
      </c>
      <c r="T268" s="167">
        <f>'11'!N268</f>
        <v>0</v>
      </c>
      <c r="U268" s="167">
        <f>'12'!N268</f>
        <v>0</v>
      </c>
      <c r="V268" s="168">
        <f t="shared" si="33"/>
        <v>0</v>
      </c>
      <c r="W268" s="169">
        <f t="shared" si="34"/>
        <v>0</v>
      </c>
      <c r="X268" s="2"/>
      <c r="Y268" s="167">
        <f>'01'!R268</f>
        <v>0</v>
      </c>
      <c r="Z268" s="167">
        <f>'02'!R268</f>
        <v>0</v>
      </c>
      <c r="AA268" s="167">
        <f>'03'!R268</f>
        <v>0</v>
      </c>
      <c r="AB268" s="167">
        <f>'04'!R268</f>
        <v>0</v>
      </c>
      <c r="AC268" s="167">
        <f>'05'!R268</f>
        <v>0</v>
      </c>
      <c r="AD268" s="167">
        <f>'06'!R268</f>
        <v>0</v>
      </c>
      <c r="AE268" s="167">
        <f>'07'!R268</f>
        <v>0</v>
      </c>
      <c r="AF268" s="167">
        <f>'08'!R268</f>
        <v>0</v>
      </c>
      <c r="AG268" s="167">
        <f>'09'!R268</f>
        <v>0</v>
      </c>
      <c r="AH268" s="167">
        <f>'10'!R268</f>
        <v>0</v>
      </c>
      <c r="AI268" s="167">
        <f>'11'!R268</f>
        <v>0</v>
      </c>
      <c r="AJ268" s="167">
        <f>'12'!R268</f>
        <v>0</v>
      </c>
      <c r="AK268" s="127">
        <f t="shared" si="35"/>
        <v>0</v>
      </c>
      <c r="AL268" s="126">
        <f t="shared" si="36"/>
        <v>0</v>
      </c>
      <c r="AM268" s="2"/>
      <c r="AN268" s="167">
        <f>'01'!S268</f>
        <v>0</v>
      </c>
      <c r="AO268" s="167">
        <f>'02'!S268</f>
        <v>0</v>
      </c>
      <c r="AP268" s="167">
        <f>'03'!S268</f>
        <v>0</v>
      </c>
      <c r="AQ268" s="167">
        <f>'04'!S268</f>
        <v>0</v>
      </c>
      <c r="AR268" s="167">
        <f>'05'!S268</f>
        <v>0</v>
      </c>
      <c r="AS268" s="167">
        <f>'06'!S268</f>
        <v>0</v>
      </c>
      <c r="AT268" s="167">
        <f>'07'!S268</f>
        <v>0</v>
      </c>
      <c r="AU268" s="167">
        <f>'08'!S268</f>
        <v>0</v>
      </c>
      <c r="AV268" s="167">
        <f>'09'!S268</f>
        <v>0</v>
      </c>
      <c r="AW268" s="167">
        <f>'10'!S268</f>
        <v>0</v>
      </c>
      <c r="AX268" s="167">
        <f>'11'!S268</f>
        <v>0</v>
      </c>
      <c r="AY268" s="167">
        <f>'12'!S268</f>
        <v>0</v>
      </c>
      <c r="AZ268" s="127">
        <f t="shared" si="37"/>
        <v>0</v>
      </c>
      <c r="BA268" s="126">
        <f t="shared" si="38"/>
        <v>0</v>
      </c>
      <c r="BB268" s="2"/>
      <c r="BC268" s="167">
        <f>'01'!T268</f>
        <v>0</v>
      </c>
      <c r="BD268" s="167">
        <f>'02'!T268</f>
        <v>0</v>
      </c>
      <c r="BE268" s="167">
        <f>'03'!T268</f>
        <v>0</v>
      </c>
      <c r="BF268" s="167">
        <f>'04'!T268</f>
        <v>0</v>
      </c>
      <c r="BG268" s="167">
        <f>'05'!T268</f>
        <v>0</v>
      </c>
      <c r="BH268" s="167">
        <f>'06'!T268</f>
        <v>0</v>
      </c>
      <c r="BI268" s="167">
        <f>'07'!T268</f>
        <v>0</v>
      </c>
      <c r="BJ268" s="167">
        <f>'08'!T268</f>
        <v>0</v>
      </c>
      <c r="BK268" s="167">
        <f>'09'!T268</f>
        <v>0</v>
      </c>
      <c r="BL268" s="167">
        <f>'10'!T268</f>
        <v>0</v>
      </c>
      <c r="BM268" s="167">
        <f>'11'!T268</f>
        <v>0</v>
      </c>
      <c r="BN268" s="167">
        <f>'12'!T268</f>
        <v>0</v>
      </c>
      <c r="BO268" s="125">
        <f t="shared" si="39"/>
        <v>0</v>
      </c>
      <c r="BP268" s="126">
        <f t="shared" si="40"/>
        <v>0</v>
      </c>
    </row>
    <row r="269" spans="2:68" ht="14.4" x14ac:dyDescent="0.3">
      <c r="B269" s="166" t="str">
        <v>71-WISPA-07500211</v>
      </c>
      <c r="C269" s="160" t="str">
        <v>RC</v>
      </c>
      <c r="D269" s="160" t="str">
        <v>Champagne</v>
      </c>
      <c r="E269" s="160" t="str">
        <v>Telmont</v>
      </c>
      <c r="F269" s="160" t="str">
        <v>TEL</v>
      </c>
      <c r="G269" s="160" t="str">
        <v>Champagne Telmont Reserve Brut</v>
      </c>
      <c r="H269" s="160" t="str">
        <v>750ml</v>
      </c>
      <c r="I269" s="160">
        <v>6</v>
      </c>
      <c r="J269" s="167">
        <f>'01'!N269</f>
        <v>0</v>
      </c>
      <c r="K269" s="167">
        <f>'02'!N269</f>
        <v>0</v>
      </c>
      <c r="L269" s="167">
        <f>'03'!N269</f>
        <v>0</v>
      </c>
      <c r="M269" s="167">
        <f>'04'!N269</f>
        <v>0</v>
      </c>
      <c r="N269" s="167">
        <f>'05'!N269</f>
        <v>0</v>
      </c>
      <c r="O269" s="167">
        <f>'06'!N269</f>
        <v>0</v>
      </c>
      <c r="P269" s="167">
        <f>'07'!N269</f>
        <v>0</v>
      </c>
      <c r="Q269" s="167">
        <f>'08'!N269</f>
        <v>0</v>
      </c>
      <c r="R269" s="167">
        <f>'09'!N269</f>
        <v>0</v>
      </c>
      <c r="S269" s="167">
        <f>'10'!N269</f>
        <v>0</v>
      </c>
      <c r="T269" s="167">
        <f>'11'!N269</f>
        <v>0</v>
      </c>
      <c r="U269" s="167">
        <f>'12'!N269</f>
        <v>0</v>
      </c>
      <c r="V269" s="168">
        <f t="shared" si="33"/>
        <v>0</v>
      </c>
      <c r="W269" s="169">
        <f t="shared" si="34"/>
        <v>0</v>
      </c>
      <c r="X269" s="2"/>
      <c r="Y269" s="167">
        <f>'01'!R269</f>
        <v>0</v>
      </c>
      <c r="Z269" s="167">
        <f>'02'!R269</f>
        <v>0</v>
      </c>
      <c r="AA269" s="167">
        <f>'03'!R269</f>
        <v>0</v>
      </c>
      <c r="AB269" s="167">
        <f>'04'!R269</f>
        <v>0</v>
      </c>
      <c r="AC269" s="167">
        <f>'05'!R269</f>
        <v>0</v>
      </c>
      <c r="AD269" s="167">
        <f>'06'!R269</f>
        <v>0</v>
      </c>
      <c r="AE269" s="167">
        <f>'07'!R269</f>
        <v>0</v>
      </c>
      <c r="AF269" s="167">
        <f>'08'!R269</f>
        <v>0</v>
      </c>
      <c r="AG269" s="167">
        <f>'09'!R269</f>
        <v>0</v>
      </c>
      <c r="AH269" s="167">
        <f>'10'!R269</f>
        <v>0</v>
      </c>
      <c r="AI269" s="167">
        <f>'11'!R269</f>
        <v>0</v>
      </c>
      <c r="AJ269" s="167">
        <f>'12'!R269</f>
        <v>0</v>
      </c>
      <c r="AK269" s="127">
        <f t="shared" si="35"/>
        <v>0</v>
      </c>
      <c r="AL269" s="126">
        <f t="shared" si="36"/>
        <v>0</v>
      </c>
      <c r="AM269" s="2"/>
      <c r="AN269" s="167">
        <f>'01'!S269</f>
        <v>0</v>
      </c>
      <c r="AO269" s="167">
        <f>'02'!S269</f>
        <v>0</v>
      </c>
      <c r="AP269" s="167">
        <f>'03'!S269</f>
        <v>0</v>
      </c>
      <c r="AQ269" s="167">
        <f>'04'!S269</f>
        <v>0</v>
      </c>
      <c r="AR269" s="167">
        <f>'05'!S269</f>
        <v>0</v>
      </c>
      <c r="AS269" s="167">
        <f>'06'!S269</f>
        <v>0</v>
      </c>
      <c r="AT269" s="167">
        <f>'07'!S269</f>
        <v>0</v>
      </c>
      <c r="AU269" s="167">
        <f>'08'!S269</f>
        <v>0</v>
      </c>
      <c r="AV269" s="167">
        <f>'09'!S269</f>
        <v>0</v>
      </c>
      <c r="AW269" s="167">
        <f>'10'!S269</f>
        <v>0</v>
      </c>
      <c r="AX269" s="167">
        <f>'11'!S269</f>
        <v>0</v>
      </c>
      <c r="AY269" s="167">
        <f>'12'!S269</f>
        <v>0</v>
      </c>
      <c r="AZ269" s="127">
        <f t="shared" si="37"/>
        <v>0</v>
      </c>
      <c r="BA269" s="126">
        <f t="shared" si="38"/>
        <v>0</v>
      </c>
      <c r="BB269" s="2"/>
      <c r="BC269" s="167">
        <f>'01'!T269</f>
        <v>0</v>
      </c>
      <c r="BD269" s="167">
        <f>'02'!T269</f>
        <v>0</v>
      </c>
      <c r="BE269" s="167">
        <f>'03'!T269</f>
        <v>0</v>
      </c>
      <c r="BF269" s="167">
        <f>'04'!T269</f>
        <v>0</v>
      </c>
      <c r="BG269" s="167">
        <f>'05'!T269</f>
        <v>0</v>
      </c>
      <c r="BH269" s="167">
        <f>'06'!T269</f>
        <v>0</v>
      </c>
      <c r="BI269" s="167">
        <f>'07'!T269</f>
        <v>0</v>
      </c>
      <c r="BJ269" s="167">
        <f>'08'!T269</f>
        <v>0</v>
      </c>
      <c r="BK269" s="167">
        <f>'09'!T269</f>
        <v>0</v>
      </c>
      <c r="BL269" s="167">
        <f>'10'!T269</f>
        <v>0</v>
      </c>
      <c r="BM269" s="167">
        <f>'11'!T269</f>
        <v>0</v>
      </c>
      <c r="BN269" s="167">
        <f>'12'!T269</f>
        <v>0</v>
      </c>
      <c r="BO269" s="125">
        <f t="shared" si="39"/>
        <v>0</v>
      </c>
      <c r="BP269" s="126">
        <f t="shared" si="40"/>
        <v>0</v>
      </c>
    </row>
    <row r="270" spans="2:68" ht="14.4" x14ac:dyDescent="0.3">
      <c r="B270" s="166" t="str">
        <v>71-WISPA-15000297</v>
      </c>
      <c r="C270" s="160" t="str">
        <v>RC</v>
      </c>
      <c r="D270" s="160" t="str">
        <v>Champagne</v>
      </c>
      <c r="E270" s="160" t="str">
        <v>Telmont</v>
      </c>
      <c r="F270" s="160" t="str">
        <v>TEL</v>
      </c>
      <c r="G270" s="160" t="str">
        <v>Champagne Telmont Reserve Brut 1.5L</v>
      </c>
      <c r="H270" s="160" t="str">
        <v>1500ml</v>
      </c>
      <c r="I270" s="160">
        <v>3</v>
      </c>
      <c r="J270" s="167">
        <f>'01'!N270</f>
        <v>0</v>
      </c>
      <c r="K270" s="167">
        <f>'02'!N270</f>
        <v>0</v>
      </c>
      <c r="L270" s="167">
        <f>'03'!N270</f>
        <v>0</v>
      </c>
      <c r="M270" s="167">
        <f>'04'!N270</f>
        <v>0</v>
      </c>
      <c r="N270" s="167">
        <f>'05'!N270</f>
        <v>0</v>
      </c>
      <c r="O270" s="167">
        <f>'06'!N270</f>
        <v>0</v>
      </c>
      <c r="P270" s="167">
        <f>'07'!N270</f>
        <v>0</v>
      </c>
      <c r="Q270" s="167">
        <f>'08'!N270</f>
        <v>0</v>
      </c>
      <c r="R270" s="167">
        <f>'09'!N270</f>
        <v>0</v>
      </c>
      <c r="S270" s="167">
        <f>'10'!N270</f>
        <v>0</v>
      </c>
      <c r="T270" s="167">
        <f>'11'!N270</f>
        <v>0</v>
      </c>
      <c r="U270" s="167">
        <f>'12'!N270</f>
        <v>0</v>
      </c>
      <c r="V270" s="168">
        <f t="shared" ref="V270:V346" si="41">SUM(J270:U270)</f>
        <v>0</v>
      </c>
      <c r="W270" s="169">
        <f t="shared" ref="W270:W346" si="42">SUMIFS($J270:$U270,$J$2:$U$2,"TRUE")</f>
        <v>0</v>
      </c>
      <c r="X270" s="2"/>
      <c r="Y270" s="167">
        <f>'01'!R270</f>
        <v>0</v>
      </c>
      <c r="Z270" s="167">
        <f>'02'!R270</f>
        <v>0</v>
      </c>
      <c r="AA270" s="167">
        <f>'03'!R270</f>
        <v>0</v>
      </c>
      <c r="AB270" s="167">
        <f>'04'!R270</f>
        <v>0</v>
      </c>
      <c r="AC270" s="167">
        <f>'05'!R270</f>
        <v>0</v>
      </c>
      <c r="AD270" s="167">
        <f>'06'!R270</f>
        <v>0</v>
      </c>
      <c r="AE270" s="167">
        <f>'07'!R270</f>
        <v>0</v>
      </c>
      <c r="AF270" s="167">
        <f>'08'!R270</f>
        <v>0</v>
      </c>
      <c r="AG270" s="167">
        <f>'09'!R270</f>
        <v>0</v>
      </c>
      <c r="AH270" s="167">
        <f>'10'!R270</f>
        <v>0</v>
      </c>
      <c r="AI270" s="167">
        <f>'11'!R270</f>
        <v>0</v>
      </c>
      <c r="AJ270" s="167">
        <f>'12'!R270</f>
        <v>0</v>
      </c>
      <c r="AK270" s="127">
        <f t="shared" ref="AK270:AK346" si="43">SUM(Y270:AJ270)</f>
        <v>0</v>
      </c>
      <c r="AL270" s="126">
        <f t="shared" ref="AL270:AL346" si="44">SUMIFS($Y270:$AJ270,$Y$2:$AJ$2,"TRUE")</f>
        <v>0</v>
      </c>
      <c r="AM270" s="2"/>
      <c r="AN270" s="167">
        <f>'01'!S270</f>
        <v>0</v>
      </c>
      <c r="AO270" s="167">
        <f>'02'!S270</f>
        <v>0</v>
      </c>
      <c r="AP270" s="167">
        <f>'03'!S270</f>
        <v>0</v>
      </c>
      <c r="AQ270" s="167">
        <f>'04'!S270</f>
        <v>0</v>
      </c>
      <c r="AR270" s="167">
        <f>'05'!S270</f>
        <v>0</v>
      </c>
      <c r="AS270" s="167">
        <f>'06'!S270</f>
        <v>0</v>
      </c>
      <c r="AT270" s="167">
        <f>'07'!S270</f>
        <v>0</v>
      </c>
      <c r="AU270" s="167">
        <f>'08'!S270</f>
        <v>0</v>
      </c>
      <c r="AV270" s="167">
        <f>'09'!S270</f>
        <v>0</v>
      </c>
      <c r="AW270" s="167">
        <f>'10'!S270</f>
        <v>0</v>
      </c>
      <c r="AX270" s="167">
        <f>'11'!S270</f>
        <v>0</v>
      </c>
      <c r="AY270" s="167">
        <f>'12'!S270</f>
        <v>0</v>
      </c>
      <c r="AZ270" s="127">
        <f t="shared" ref="AZ270:AZ346" si="45">SUM(AN270:AY270)</f>
        <v>0</v>
      </c>
      <c r="BA270" s="126">
        <f t="shared" ref="BA270:BA346" si="46">SUMIFS($AN270:$AY270,$AN$2:$AY$2,"TRUE")</f>
        <v>0</v>
      </c>
      <c r="BB270" s="2"/>
      <c r="BC270" s="167">
        <f>'01'!T270</f>
        <v>0</v>
      </c>
      <c r="BD270" s="167">
        <f>'02'!T270</f>
        <v>0</v>
      </c>
      <c r="BE270" s="167">
        <f>'03'!T270</f>
        <v>0</v>
      </c>
      <c r="BF270" s="167">
        <f>'04'!T270</f>
        <v>0</v>
      </c>
      <c r="BG270" s="167">
        <f>'05'!T270</f>
        <v>0</v>
      </c>
      <c r="BH270" s="167">
        <f>'06'!T270</f>
        <v>0</v>
      </c>
      <c r="BI270" s="167">
        <f>'07'!T270</f>
        <v>0</v>
      </c>
      <c r="BJ270" s="167">
        <f>'08'!T270</f>
        <v>0</v>
      </c>
      <c r="BK270" s="167">
        <f>'09'!T270</f>
        <v>0</v>
      </c>
      <c r="BL270" s="167">
        <f>'10'!T270</f>
        <v>0</v>
      </c>
      <c r="BM270" s="167">
        <f>'11'!T270</f>
        <v>0</v>
      </c>
      <c r="BN270" s="167">
        <f>'12'!T270</f>
        <v>0</v>
      </c>
      <c r="BO270" s="125">
        <f t="shared" ref="BO270:BO346" si="47">SUM(BC270:BN270)</f>
        <v>0</v>
      </c>
      <c r="BP270" s="126">
        <f t="shared" ref="BP270:BP346" si="48">SUMIFS($BC270:$BN270,$BC$2:$BN$2,"TRUE")</f>
        <v>0</v>
      </c>
    </row>
    <row r="271" spans="2:68" ht="14.4" x14ac:dyDescent="0.3">
      <c r="B271" s="166" t="str">
        <v>71-WISPA-30000556</v>
      </c>
      <c r="C271" s="160" t="str">
        <v>RC</v>
      </c>
      <c r="D271" s="160" t="str">
        <v>Champagne</v>
      </c>
      <c r="E271" s="160" t="str">
        <v>Telmont</v>
      </c>
      <c r="F271" s="160" t="str">
        <v>TEL</v>
      </c>
      <c r="G271" s="160" t="str">
        <v>Champagne Telmont Reserve Brut 3L</v>
      </c>
      <c r="H271" s="160" t="str">
        <v>3000ml</v>
      </c>
      <c r="I271" s="160">
        <v>1</v>
      </c>
      <c r="J271" s="167">
        <f>'01'!N271</f>
        <v>0</v>
      </c>
      <c r="K271" s="167">
        <f>'02'!N271</f>
        <v>0</v>
      </c>
      <c r="L271" s="167">
        <f>'03'!N271</f>
        <v>0</v>
      </c>
      <c r="M271" s="167">
        <f>'04'!N271</f>
        <v>0</v>
      </c>
      <c r="N271" s="167">
        <f>'05'!N271</f>
        <v>0</v>
      </c>
      <c r="O271" s="167">
        <f>'06'!N271</f>
        <v>0</v>
      </c>
      <c r="P271" s="167">
        <f>'07'!N271</f>
        <v>0</v>
      </c>
      <c r="Q271" s="167">
        <f>'08'!N271</f>
        <v>0</v>
      </c>
      <c r="R271" s="167">
        <f>'09'!N271</f>
        <v>0</v>
      </c>
      <c r="S271" s="167">
        <f>'10'!N271</f>
        <v>0</v>
      </c>
      <c r="T271" s="167">
        <f>'11'!N271</f>
        <v>0</v>
      </c>
      <c r="U271" s="167">
        <f>'12'!N271</f>
        <v>0</v>
      </c>
      <c r="V271" s="168">
        <f t="shared" si="41"/>
        <v>0</v>
      </c>
      <c r="W271" s="169">
        <f t="shared" si="42"/>
        <v>0</v>
      </c>
      <c r="X271" s="2"/>
      <c r="Y271" s="167">
        <f>'01'!R271</f>
        <v>0</v>
      </c>
      <c r="Z271" s="167">
        <f>'02'!R271</f>
        <v>0</v>
      </c>
      <c r="AA271" s="167">
        <f>'03'!R271</f>
        <v>0</v>
      </c>
      <c r="AB271" s="167">
        <f>'04'!R271</f>
        <v>0</v>
      </c>
      <c r="AC271" s="167">
        <f>'05'!R271</f>
        <v>0</v>
      </c>
      <c r="AD271" s="167">
        <f>'06'!R271</f>
        <v>0</v>
      </c>
      <c r="AE271" s="167">
        <f>'07'!R271</f>
        <v>0</v>
      </c>
      <c r="AF271" s="167">
        <f>'08'!R271</f>
        <v>0</v>
      </c>
      <c r="AG271" s="167">
        <f>'09'!R271</f>
        <v>0</v>
      </c>
      <c r="AH271" s="167">
        <f>'10'!R271</f>
        <v>0</v>
      </c>
      <c r="AI271" s="167">
        <f>'11'!R271</f>
        <v>0</v>
      </c>
      <c r="AJ271" s="167">
        <f>'12'!R271</f>
        <v>0</v>
      </c>
      <c r="AK271" s="127">
        <f t="shared" si="43"/>
        <v>0</v>
      </c>
      <c r="AL271" s="126">
        <f t="shared" si="44"/>
        <v>0</v>
      </c>
      <c r="AM271" s="2"/>
      <c r="AN271" s="167">
        <f>'01'!S271</f>
        <v>0</v>
      </c>
      <c r="AO271" s="167">
        <f>'02'!S271</f>
        <v>0</v>
      </c>
      <c r="AP271" s="167">
        <f>'03'!S271</f>
        <v>0</v>
      </c>
      <c r="AQ271" s="167">
        <f>'04'!S271</f>
        <v>0</v>
      </c>
      <c r="AR271" s="167">
        <f>'05'!S271</f>
        <v>0</v>
      </c>
      <c r="AS271" s="167">
        <f>'06'!S271</f>
        <v>0</v>
      </c>
      <c r="AT271" s="167">
        <f>'07'!S271</f>
        <v>0</v>
      </c>
      <c r="AU271" s="167">
        <f>'08'!S271</f>
        <v>0</v>
      </c>
      <c r="AV271" s="167">
        <f>'09'!S271</f>
        <v>0</v>
      </c>
      <c r="AW271" s="167">
        <f>'10'!S271</f>
        <v>0</v>
      </c>
      <c r="AX271" s="167">
        <f>'11'!S271</f>
        <v>0</v>
      </c>
      <c r="AY271" s="167">
        <f>'12'!S271</f>
        <v>0</v>
      </c>
      <c r="AZ271" s="127">
        <f t="shared" si="45"/>
        <v>0</v>
      </c>
      <c r="BA271" s="126">
        <f t="shared" si="46"/>
        <v>0</v>
      </c>
      <c r="BB271" s="2"/>
      <c r="BC271" s="167">
        <f>'01'!T271</f>
        <v>0</v>
      </c>
      <c r="BD271" s="167">
        <f>'02'!T271</f>
        <v>0</v>
      </c>
      <c r="BE271" s="167">
        <f>'03'!T271</f>
        <v>0</v>
      </c>
      <c r="BF271" s="167">
        <f>'04'!T271</f>
        <v>0</v>
      </c>
      <c r="BG271" s="167">
        <f>'05'!T271</f>
        <v>0</v>
      </c>
      <c r="BH271" s="167">
        <f>'06'!T271</f>
        <v>0</v>
      </c>
      <c r="BI271" s="167">
        <f>'07'!T271</f>
        <v>0</v>
      </c>
      <c r="BJ271" s="167">
        <f>'08'!T271</f>
        <v>0</v>
      </c>
      <c r="BK271" s="167">
        <f>'09'!T271</f>
        <v>0</v>
      </c>
      <c r="BL271" s="167">
        <f>'10'!T271</f>
        <v>0</v>
      </c>
      <c r="BM271" s="167">
        <f>'11'!T271</f>
        <v>0</v>
      </c>
      <c r="BN271" s="167">
        <f>'12'!T271</f>
        <v>0</v>
      </c>
      <c r="BO271" s="125">
        <f t="shared" si="47"/>
        <v>0</v>
      </c>
      <c r="BP271" s="126">
        <f t="shared" si="48"/>
        <v>0</v>
      </c>
    </row>
    <row r="272" spans="2:68" ht="14.4" x14ac:dyDescent="0.3">
      <c r="B272" s="166" t="str">
        <v>71-WISPA-60000570</v>
      </c>
      <c r="C272" s="160" t="str">
        <v>RC</v>
      </c>
      <c r="D272" s="160" t="str">
        <v>Champagne</v>
      </c>
      <c r="E272" s="160" t="str">
        <v>Telmont</v>
      </c>
      <c r="F272" s="160" t="str">
        <v>TEL</v>
      </c>
      <c r="G272" s="160" t="str">
        <v>Champagne Telmont Reserve Brut 6L</v>
      </c>
      <c r="H272" s="160" t="str">
        <v>6000ml</v>
      </c>
      <c r="I272" s="160">
        <v>1</v>
      </c>
      <c r="J272" s="167">
        <f>'01'!N272</f>
        <v>0</v>
      </c>
      <c r="K272" s="167">
        <f>'02'!N272</f>
        <v>0</v>
      </c>
      <c r="L272" s="167">
        <f>'03'!N272</f>
        <v>0</v>
      </c>
      <c r="M272" s="167">
        <f>'04'!N272</f>
        <v>0</v>
      </c>
      <c r="N272" s="167">
        <f>'05'!N272</f>
        <v>0</v>
      </c>
      <c r="O272" s="167">
        <f>'06'!N272</f>
        <v>0</v>
      </c>
      <c r="P272" s="167">
        <f>'07'!N272</f>
        <v>0</v>
      </c>
      <c r="Q272" s="167">
        <f>'08'!N272</f>
        <v>0</v>
      </c>
      <c r="R272" s="167">
        <f>'09'!N272</f>
        <v>0</v>
      </c>
      <c r="S272" s="167">
        <f>'10'!N272</f>
        <v>0</v>
      </c>
      <c r="T272" s="167">
        <f>'11'!N272</f>
        <v>0</v>
      </c>
      <c r="U272" s="167">
        <f>'12'!N272</f>
        <v>0</v>
      </c>
      <c r="V272" s="168">
        <f t="shared" si="41"/>
        <v>0</v>
      </c>
      <c r="W272" s="169">
        <f t="shared" si="42"/>
        <v>0</v>
      </c>
      <c r="X272" s="2"/>
      <c r="Y272" s="167">
        <f>'01'!R272</f>
        <v>0</v>
      </c>
      <c r="Z272" s="167">
        <f>'02'!R272</f>
        <v>0</v>
      </c>
      <c r="AA272" s="167">
        <f>'03'!R272</f>
        <v>0</v>
      </c>
      <c r="AB272" s="167">
        <f>'04'!R272</f>
        <v>0</v>
      </c>
      <c r="AC272" s="167">
        <f>'05'!R272</f>
        <v>0</v>
      </c>
      <c r="AD272" s="167">
        <f>'06'!R272</f>
        <v>0</v>
      </c>
      <c r="AE272" s="167">
        <f>'07'!R272</f>
        <v>0</v>
      </c>
      <c r="AF272" s="167">
        <f>'08'!R272</f>
        <v>0</v>
      </c>
      <c r="AG272" s="167">
        <f>'09'!R272</f>
        <v>0</v>
      </c>
      <c r="AH272" s="167">
        <f>'10'!R272</f>
        <v>0</v>
      </c>
      <c r="AI272" s="167">
        <f>'11'!R272</f>
        <v>0</v>
      </c>
      <c r="AJ272" s="167">
        <f>'12'!R272</f>
        <v>0</v>
      </c>
      <c r="AK272" s="127">
        <f t="shared" si="43"/>
        <v>0</v>
      </c>
      <c r="AL272" s="126">
        <f t="shared" si="44"/>
        <v>0</v>
      </c>
      <c r="AM272" s="2"/>
      <c r="AN272" s="167">
        <f>'01'!S272</f>
        <v>0</v>
      </c>
      <c r="AO272" s="167">
        <f>'02'!S272</f>
        <v>0</v>
      </c>
      <c r="AP272" s="167">
        <f>'03'!S272</f>
        <v>0</v>
      </c>
      <c r="AQ272" s="167">
        <f>'04'!S272</f>
        <v>0</v>
      </c>
      <c r="AR272" s="167">
        <f>'05'!S272</f>
        <v>0</v>
      </c>
      <c r="AS272" s="167">
        <f>'06'!S272</f>
        <v>0</v>
      </c>
      <c r="AT272" s="167">
        <f>'07'!S272</f>
        <v>0</v>
      </c>
      <c r="AU272" s="167">
        <f>'08'!S272</f>
        <v>0</v>
      </c>
      <c r="AV272" s="167">
        <f>'09'!S272</f>
        <v>0</v>
      </c>
      <c r="AW272" s="167">
        <f>'10'!S272</f>
        <v>0</v>
      </c>
      <c r="AX272" s="167">
        <f>'11'!S272</f>
        <v>0</v>
      </c>
      <c r="AY272" s="167">
        <f>'12'!S272</f>
        <v>0</v>
      </c>
      <c r="AZ272" s="127">
        <f t="shared" si="45"/>
        <v>0</v>
      </c>
      <c r="BA272" s="126">
        <f t="shared" si="46"/>
        <v>0</v>
      </c>
      <c r="BB272" s="2"/>
      <c r="BC272" s="167">
        <f>'01'!T272</f>
        <v>0</v>
      </c>
      <c r="BD272" s="167">
        <f>'02'!T272</f>
        <v>0</v>
      </c>
      <c r="BE272" s="167">
        <f>'03'!T272</f>
        <v>0</v>
      </c>
      <c r="BF272" s="167">
        <f>'04'!T272</f>
        <v>0</v>
      </c>
      <c r="BG272" s="167">
        <f>'05'!T272</f>
        <v>0</v>
      </c>
      <c r="BH272" s="167">
        <f>'06'!T272</f>
        <v>0</v>
      </c>
      <c r="BI272" s="167">
        <f>'07'!T272</f>
        <v>0</v>
      </c>
      <c r="BJ272" s="167">
        <f>'08'!T272</f>
        <v>0</v>
      </c>
      <c r="BK272" s="167">
        <f>'09'!T272</f>
        <v>0</v>
      </c>
      <c r="BL272" s="167">
        <f>'10'!T272</f>
        <v>0</v>
      </c>
      <c r="BM272" s="167">
        <f>'11'!T272</f>
        <v>0</v>
      </c>
      <c r="BN272" s="167">
        <f>'12'!T272</f>
        <v>0</v>
      </c>
      <c r="BO272" s="125">
        <f t="shared" si="47"/>
        <v>0</v>
      </c>
      <c r="BP272" s="126">
        <f t="shared" si="48"/>
        <v>0</v>
      </c>
    </row>
    <row r="273" spans="2:68" ht="14.4" x14ac:dyDescent="0.3">
      <c r="B273" s="166" t="str">
        <v>35-SPLIQ-07003779</v>
      </c>
      <c r="C273" s="160" t="str">
        <v>Campari</v>
      </c>
      <c r="D273" s="160" t="str">
        <v>Liqueur</v>
      </c>
      <c r="E273" s="160" t="str">
        <v>Grand Marnier</v>
      </c>
      <c r="F273" s="160" t="str">
        <v>GMN</v>
      </c>
      <c r="G273" s="160" t="str">
        <v>Grand Marnier Liqueur</v>
      </c>
      <c r="H273" s="160" t="str">
        <v>700ml</v>
      </c>
      <c r="I273" s="160">
        <v>12</v>
      </c>
      <c r="J273" s="167">
        <f>'01'!N273</f>
        <v>0</v>
      </c>
      <c r="K273" s="167">
        <f>'02'!N273</f>
        <v>0</v>
      </c>
      <c r="L273" s="167">
        <f>'03'!N273</f>
        <v>0</v>
      </c>
      <c r="M273" s="167">
        <f>'04'!N273</f>
        <v>0</v>
      </c>
      <c r="N273" s="167">
        <f>'05'!N273</f>
        <v>0</v>
      </c>
      <c r="O273" s="167">
        <f>'06'!N273</f>
        <v>0</v>
      </c>
      <c r="P273" s="167">
        <f>'07'!N273</f>
        <v>0</v>
      </c>
      <c r="Q273" s="167">
        <f>'08'!N273</f>
        <v>0</v>
      </c>
      <c r="R273" s="167">
        <f>'09'!N273</f>
        <v>0</v>
      </c>
      <c r="S273" s="167">
        <f>'10'!N273</f>
        <v>0</v>
      </c>
      <c r="T273" s="167">
        <f>'11'!N273</f>
        <v>0</v>
      </c>
      <c r="U273" s="167">
        <f>'12'!N273</f>
        <v>0</v>
      </c>
      <c r="V273" s="168">
        <f t="shared" si="41"/>
        <v>0</v>
      </c>
      <c r="W273" s="169">
        <f t="shared" si="42"/>
        <v>0</v>
      </c>
      <c r="X273" s="2"/>
      <c r="Y273" s="167">
        <f>'01'!R273</f>
        <v>0</v>
      </c>
      <c r="Z273" s="167">
        <f>'02'!R273</f>
        <v>0</v>
      </c>
      <c r="AA273" s="167">
        <f>'03'!R273</f>
        <v>0</v>
      </c>
      <c r="AB273" s="167">
        <f>'04'!R273</f>
        <v>0</v>
      </c>
      <c r="AC273" s="167">
        <f>'05'!R273</f>
        <v>0</v>
      </c>
      <c r="AD273" s="167">
        <f>'06'!R273</f>
        <v>0</v>
      </c>
      <c r="AE273" s="167">
        <f>'07'!R273</f>
        <v>0</v>
      </c>
      <c r="AF273" s="167">
        <f>'08'!R273</f>
        <v>0</v>
      </c>
      <c r="AG273" s="167">
        <f>'09'!R273</f>
        <v>0</v>
      </c>
      <c r="AH273" s="167">
        <f>'10'!R273</f>
        <v>0</v>
      </c>
      <c r="AI273" s="167">
        <f>'11'!R273</f>
        <v>0</v>
      </c>
      <c r="AJ273" s="167">
        <f>'12'!R273</f>
        <v>0</v>
      </c>
      <c r="AK273" s="127">
        <f t="shared" si="43"/>
        <v>0</v>
      </c>
      <c r="AL273" s="126">
        <f t="shared" si="44"/>
        <v>0</v>
      </c>
      <c r="AM273" s="2"/>
      <c r="AN273" s="167">
        <f>'01'!S273</f>
        <v>0</v>
      </c>
      <c r="AO273" s="167">
        <f>'02'!S273</f>
        <v>0</v>
      </c>
      <c r="AP273" s="167">
        <f>'03'!S273</f>
        <v>0</v>
      </c>
      <c r="AQ273" s="167">
        <f>'04'!S273</f>
        <v>0</v>
      </c>
      <c r="AR273" s="167">
        <f>'05'!S273</f>
        <v>0</v>
      </c>
      <c r="AS273" s="167">
        <f>'06'!S273</f>
        <v>0</v>
      </c>
      <c r="AT273" s="167">
        <f>'07'!S273</f>
        <v>0</v>
      </c>
      <c r="AU273" s="167">
        <f>'08'!S273</f>
        <v>0</v>
      </c>
      <c r="AV273" s="167">
        <f>'09'!S273</f>
        <v>0</v>
      </c>
      <c r="AW273" s="167">
        <f>'10'!S273</f>
        <v>0</v>
      </c>
      <c r="AX273" s="167">
        <f>'11'!S273</f>
        <v>0</v>
      </c>
      <c r="AY273" s="167">
        <f>'12'!S273</f>
        <v>0</v>
      </c>
      <c r="AZ273" s="127">
        <f t="shared" si="45"/>
        <v>0</v>
      </c>
      <c r="BA273" s="126">
        <f t="shared" si="46"/>
        <v>0</v>
      </c>
      <c r="BB273" s="2"/>
      <c r="BC273" s="167">
        <f>'01'!T273</f>
        <v>0</v>
      </c>
      <c r="BD273" s="167">
        <f>'02'!T273</f>
        <v>0</v>
      </c>
      <c r="BE273" s="167">
        <f>'03'!T273</f>
        <v>0</v>
      </c>
      <c r="BF273" s="167">
        <f>'04'!T273</f>
        <v>0</v>
      </c>
      <c r="BG273" s="167">
        <f>'05'!T273</f>
        <v>0</v>
      </c>
      <c r="BH273" s="167">
        <f>'06'!T273</f>
        <v>0</v>
      </c>
      <c r="BI273" s="167">
        <f>'07'!T273</f>
        <v>0</v>
      </c>
      <c r="BJ273" s="167">
        <f>'08'!T273</f>
        <v>0</v>
      </c>
      <c r="BK273" s="167">
        <f>'09'!T273</f>
        <v>0</v>
      </c>
      <c r="BL273" s="167">
        <f>'10'!T273</f>
        <v>0</v>
      </c>
      <c r="BM273" s="167">
        <f>'11'!T273</f>
        <v>0</v>
      </c>
      <c r="BN273" s="167">
        <f>'12'!T273</f>
        <v>0</v>
      </c>
      <c r="BO273" s="125">
        <f t="shared" si="47"/>
        <v>0</v>
      </c>
      <c r="BP273" s="126">
        <f t="shared" si="48"/>
        <v>0</v>
      </c>
    </row>
    <row r="274" spans="2:68" ht="14.4" x14ac:dyDescent="0.3">
      <c r="B274" s="166" t="str">
        <v>99-SL001-07000012</v>
      </c>
      <c r="C274" s="160" t="str">
        <v>Branca</v>
      </c>
      <c r="D274" s="160" t="str">
        <v>Bitter</v>
      </c>
      <c r="E274" s="160" t="str">
        <v>Fernet</v>
      </c>
      <c r="F274" s="160" t="str">
        <v>BRC</v>
      </c>
      <c r="G274" s="160" t="str">
        <v>Fernet Branca Bitters 700ml</v>
      </c>
      <c r="H274" s="160" t="str">
        <v>700ml</v>
      </c>
      <c r="I274" s="160">
        <v>6</v>
      </c>
      <c r="J274" s="167">
        <f>'01'!N274</f>
        <v>0</v>
      </c>
      <c r="K274" s="167">
        <f>'02'!N274</f>
        <v>0</v>
      </c>
      <c r="L274" s="167">
        <f>'03'!N274</f>
        <v>0</v>
      </c>
      <c r="M274" s="167">
        <f>'04'!N274</f>
        <v>0</v>
      </c>
      <c r="N274" s="167">
        <f>'05'!N274</f>
        <v>0</v>
      </c>
      <c r="O274" s="167">
        <f>'06'!N274</f>
        <v>0</v>
      </c>
      <c r="P274" s="167">
        <f>'07'!N274</f>
        <v>0</v>
      </c>
      <c r="Q274" s="167">
        <f>'08'!N274</f>
        <v>0</v>
      </c>
      <c r="R274" s="167">
        <f>'09'!N274</f>
        <v>0</v>
      </c>
      <c r="S274" s="167">
        <f>'10'!N274</f>
        <v>0</v>
      </c>
      <c r="T274" s="167">
        <f>'11'!N274</f>
        <v>0</v>
      </c>
      <c r="U274" s="167">
        <f>'12'!N274</f>
        <v>0</v>
      </c>
      <c r="V274" s="168">
        <f t="shared" si="41"/>
        <v>0</v>
      </c>
      <c r="W274" s="169">
        <f t="shared" si="42"/>
        <v>0</v>
      </c>
      <c r="X274" s="2"/>
      <c r="Y274" s="167">
        <f>'01'!R274</f>
        <v>0</v>
      </c>
      <c r="Z274" s="167">
        <f>'02'!R274</f>
        <v>0</v>
      </c>
      <c r="AA274" s="167">
        <f>'03'!R274</f>
        <v>0</v>
      </c>
      <c r="AB274" s="167">
        <f>'04'!R274</f>
        <v>0</v>
      </c>
      <c r="AC274" s="167">
        <f>'05'!R274</f>
        <v>0</v>
      </c>
      <c r="AD274" s="167">
        <f>'06'!R274</f>
        <v>0</v>
      </c>
      <c r="AE274" s="167">
        <f>'07'!R274</f>
        <v>0</v>
      </c>
      <c r="AF274" s="167">
        <f>'08'!R274</f>
        <v>0</v>
      </c>
      <c r="AG274" s="167">
        <f>'09'!R274</f>
        <v>0</v>
      </c>
      <c r="AH274" s="167">
        <f>'10'!R274</f>
        <v>0</v>
      </c>
      <c r="AI274" s="167">
        <f>'11'!R274</f>
        <v>0</v>
      </c>
      <c r="AJ274" s="167">
        <f>'12'!R274</f>
        <v>0</v>
      </c>
      <c r="AK274" s="127">
        <f t="shared" si="43"/>
        <v>0</v>
      </c>
      <c r="AL274" s="126">
        <f t="shared" si="44"/>
        <v>0</v>
      </c>
      <c r="AM274" s="2"/>
      <c r="AN274" s="167">
        <f>'01'!S274</f>
        <v>0</v>
      </c>
      <c r="AO274" s="167">
        <f>'02'!S274</f>
        <v>0</v>
      </c>
      <c r="AP274" s="167">
        <f>'03'!S274</f>
        <v>0</v>
      </c>
      <c r="AQ274" s="167">
        <f>'04'!S274</f>
        <v>0</v>
      </c>
      <c r="AR274" s="167">
        <f>'05'!S274</f>
        <v>0</v>
      </c>
      <c r="AS274" s="167">
        <f>'06'!S274</f>
        <v>0</v>
      </c>
      <c r="AT274" s="167">
        <f>'07'!S274</f>
        <v>0</v>
      </c>
      <c r="AU274" s="167">
        <f>'08'!S274</f>
        <v>0</v>
      </c>
      <c r="AV274" s="167">
        <f>'09'!S274</f>
        <v>0</v>
      </c>
      <c r="AW274" s="167">
        <f>'10'!S274</f>
        <v>0</v>
      </c>
      <c r="AX274" s="167">
        <f>'11'!S274</f>
        <v>0</v>
      </c>
      <c r="AY274" s="167">
        <f>'12'!S274</f>
        <v>0</v>
      </c>
      <c r="AZ274" s="127">
        <f t="shared" si="45"/>
        <v>0</v>
      </c>
      <c r="BA274" s="126">
        <f t="shared" si="46"/>
        <v>0</v>
      </c>
      <c r="BB274" s="2"/>
      <c r="BC274" s="167">
        <f>'01'!T274</f>
        <v>0</v>
      </c>
      <c r="BD274" s="167">
        <f>'02'!T274</f>
        <v>0</v>
      </c>
      <c r="BE274" s="167">
        <f>'03'!T274</f>
        <v>0</v>
      </c>
      <c r="BF274" s="167">
        <f>'04'!T274</f>
        <v>0</v>
      </c>
      <c r="BG274" s="167">
        <f>'05'!T274</f>
        <v>0</v>
      </c>
      <c r="BH274" s="167">
        <f>'06'!T274</f>
        <v>0</v>
      </c>
      <c r="BI274" s="167">
        <f>'07'!T274</f>
        <v>0</v>
      </c>
      <c r="BJ274" s="167">
        <f>'08'!T274</f>
        <v>0</v>
      </c>
      <c r="BK274" s="167">
        <f>'09'!T274</f>
        <v>0</v>
      </c>
      <c r="BL274" s="167">
        <f>'10'!T274</f>
        <v>0</v>
      </c>
      <c r="BM274" s="167">
        <f>'11'!T274</f>
        <v>0</v>
      </c>
      <c r="BN274" s="167">
        <f>'12'!T274</f>
        <v>0</v>
      </c>
      <c r="BO274" s="125">
        <f t="shared" si="47"/>
        <v>0</v>
      </c>
      <c r="BP274" s="126">
        <f t="shared" si="48"/>
        <v>0</v>
      </c>
    </row>
    <row r="275" spans="2:68" ht="14.4" x14ac:dyDescent="0.3">
      <c r="B275" s="166" t="str">
        <v>77-SPLIQ-07502863</v>
      </c>
      <c r="C275" s="160" t="str">
        <v>Branca</v>
      </c>
      <c r="D275" s="160" t="str">
        <v>Liqueur</v>
      </c>
      <c r="E275" s="160" t="str">
        <v>Fernet</v>
      </c>
      <c r="F275" s="160" t="str">
        <v>BRC</v>
      </c>
      <c r="G275" s="160" t="str">
        <v>Branca Fernet Liqueur 750 ML.</v>
      </c>
      <c r="H275" s="160" t="str">
        <v>750ml</v>
      </c>
      <c r="I275" s="160">
        <v>6</v>
      </c>
      <c r="J275" s="167">
        <f>'01'!N275</f>
        <v>0</v>
      </c>
      <c r="K275" s="167">
        <f>'02'!N275</f>
        <v>0</v>
      </c>
      <c r="L275" s="167">
        <f>'03'!N275</f>
        <v>0</v>
      </c>
      <c r="M275" s="167">
        <f>'04'!N275</f>
        <v>0</v>
      </c>
      <c r="N275" s="167">
        <f>'05'!N275</f>
        <v>0</v>
      </c>
      <c r="O275" s="167">
        <f>'06'!N275</f>
        <v>0</v>
      </c>
      <c r="P275" s="167">
        <f>'07'!N275</f>
        <v>0</v>
      </c>
      <c r="Q275" s="167">
        <f>'08'!N275</f>
        <v>0</v>
      </c>
      <c r="R275" s="167">
        <f>'09'!N275</f>
        <v>0</v>
      </c>
      <c r="S275" s="167">
        <f>'10'!N275</f>
        <v>0</v>
      </c>
      <c r="T275" s="167">
        <f>'11'!N275</f>
        <v>0</v>
      </c>
      <c r="U275" s="167">
        <f>'12'!N275</f>
        <v>0</v>
      </c>
      <c r="V275" s="168">
        <f t="shared" si="41"/>
        <v>0</v>
      </c>
      <c r="W275" s="169">
        <f t="shared" si="42"/>
        <v>0</v>
      </c>
      <c r="X275" s="2"/>
      <c r="Y275" s="167">
        <f>'01'!R275</f>
        <v>0</v>
      </c>
      <c r="Z275" s="167">
        <f>'02'!R275</f>
        <v>0</v>
      </c>
      <c r="AA275" s="167">
        <f>'03'!R275</f>
        <v>0</v>
      </c>
      <c r="AB275" s="167">
        <f>'04'!R275</f>
        <v>0</v>
      </c>
      <c r="AC275" s="167">
        <f>'05'!R275</f>
        <v>0</v>
      </c>
      <c r="AD275" s="167">
        <f>'06'!R275</f>
        <v>0</v>
      </c>
      <c r="AE275" s="167">
        <f>'07'!R275</f>
        <v>0</v>
      </c>
      <c r="AF275" s="167">
        <f>'08'!R275</f>
        <v>0</v>
      </c>
      <c r="AG275" s="167">
        <f>'09'!R275</f>
        <v>0</v>
      </c>
      <c r="AH275" s="167">
        <f>'10'!R275</f>
        <v>0</v>
      </c>
      <c r="AI275" s="167">
        <f>'11'!R275</f>
        <v>0</v>
      </c>
      <c r="AJ275" s="167">
        <f>'12'!R275</f>
        <v>0</v>
      </c>
      <c r="AK275" s="127">
        <f t="shared" si="43"/>
        <v>0</v>
      </c>
      <c r="AL275" s="126">
        <f t="shared" si="44"/>
        <v>0</v>
      </c>
      <c r="AM275" s="2"/>
      <c r="AN275" s="167">
        <f>'01'!S275</f>
        <v>0</v>
      </c>
      <c r="AO275" s="167">
        <f>'02'!S275</f>
        <v>0</v>
      </c>
      <c r="AP275" s="167">
        <f>'03'!S275</f>
        <v>0</v>
      </c>
      <c r="AQ275" s="167">
        <f>'04'!S275</f>
        <v>0</v>
      </c>
      <c r="AR275" s="167">
        <f>'05'!S275</f>
        <v>0</v>
      </c>
      <c r="AS275" s="167">
        <f>'06'!S275</f>
        <v>0</v>
      </c>
      <c r="AT275" s="167">
        <f>'07'!S275</f>
        <v>0</v>
      </c>
      <c r="AU275" s="167">
        <f>'08'!S275</f>
        <v>0</v>
      </c>
      <c r="AV275" s="167">
        <f>'09'!S275</f>
        <v>0</v>
      </c>
      <c r="AW275" s="167">
        <f>'10'!S275</f>
        <v>0</v>
      </c>
      <c r="AX275" s="167">
        <f>'11'!S275</f>
        <v>0</v>
      </c>
      <c r="AY275" s="167">
        <f>'12'!S275</f>
        <v>0</v>
      </c>
      <c r="AZ275" s="127">
        <f t="shared" si="45"/>
        <v>0</v>
      </c>
      <c r="BA275" s="126">
        <f t="shared" si="46"/>
        <v>0</v>
      </c>
      <c r="BB275" s="2"/>
      <c r="BC275" s="167">
        <f>'01'!T275</f>
        <v>0</v>
      </c>
      <c r="BD275" s="167">
        <f>'02'!T275</f>
        <v>0</v>
      </c>
      <c r="BE275" s="167">
        <f>'03'!T275</f>
        <v>0</v>
      </c>
      <c r="BF275" s="167">
        <f>'04'!T275</f>
        <v>0</v>
      </c>
      <c r="BG275" s="167">
        <f>'05'!T275</f>
        <v>0</v>
      </c>
      <c r="BH275" s="167">
        <f>'06'!T275</f>
        <v>0</v>
      </c>
      <c r="BI275" s="167">
        <f>'07'!T275</f>
        <v>0</v>
      </c>
      <c r="BJ275" s="167">
        <f>'08'!T275</f>
        <v>0</v>
      </c>
      <c r="BK275" s="167">
        <f>'09'!T275</f>
        <v>0</v>
      </c>
      <c r="BL275" s="167">
        <f>'10'!T275</f>
        <v>0</v>
      </c>
      <c r="BM275" s="167">
        <f>'11'!T275</f>
        <v>0</v>
      </c>
      <c r="BN275" s="167">
        <f>'12'!T275</f>
        <v>0</v>
      </c>
      <c r="BO275" s="125">
        <f t="shared" si="47"/>
        <v>0</v>
      </c>
      <c r="BP275" s="126">
        <f t="shared" si="48"/>
        <v>0</v>
      </c>
    </row>
    <row r="276" spans="2:68" ht="14.4" x14ac:dyDescent="0.3">
      <c r="B276" s="166" t="str">
        <v>77-SPLIQ-10002849</v>
      </c>
      <c r="C276" s="160" t="str">
        <v>Branca</v>
      </c>
      <c r="D276" s="160" t="str">
        <v>Liqueur</v>
      </c>
      <c r="E276" s="160" t="str">
        <v>Fernet</v>
      </c>
      <c r="F276" s="160" t="str">
        <v>BRC</v>
      </c>
      <c r="G276" s="160" t="str">
        <v>Branca Fernet Liqueur</v>
      </c>
      <c r="H276" s="160" t="str">
        <v>1000ml</v>
      </c>
      <c r="I276" s="160">
        <v>6</v>
      </c>
      <c r="J276" s="167">
        <f>'01'!N276</f>
        <v>0</v>
      </c>
      <c r="K276" s="167">
        <f>'02'!N276</f>
        <v>0</v>
      </c>
      <c r="L276" s="167">
        <f>'03'!N276</f>
        <v>0</v>
      </c>
      <c r="M276" s="167">
        <f>'04'!N276</f>
        <v>0</v>
      </c>
      <c r="N276" s="167">
        <f>'05'!N276</f>
        <v>0</v>
      </c>
      <c r="O276" s="167">
        <f>'06'!N276</f>
        <v>0</v>
      </c>
      <c r="P276" s="167">
        <f>'07'!N276</f>
        <v>0</v>
      </c>
      <c r="Q276" s="167">
        <f>'08'!N276</f>
        <v>0</v>
      </c>
      <c r="R276" s="167">
        <f>'09'!N276</f>
        <v>0</v>
      </c>
      <c r="S276" s="167">
        <f>'10'!N276</f>
        <v>0</v>
      </c>
      <c r="T276" s="167">
        <f>'11'!N276</f>
        <v>0</v>
      </c>
      <c r="U276" s="167">
        <f>'12'!N276</f>
        <v>0</v>
      </c>
      <c r="V276" s="168">
        <f t="shared" si="41"/>
        <v>0</v>
      </c>
      <c r="W276" s="169">
        <f t="shared" si="42"/>
        <v>0</v>
      </c>
      <c r="X276" s="2"/>
      <c r="Y276" s="167">
        <f>'01'!R276</f>
        <v>0</v>
      </c>
      <c r="Z276" s="167">
        <f>'02'!R276</f>
        <v>0</v>
      </c>
      <c r="AA276" s="167">
        <f>'03'!R276</f>
        <v>0</v>
      </c>
      <c r="AB276" s="167">
        <f>'04'!R276</f>
        <v>0</v>
      </c>
      <c r="AC276" s="167">
        <f>'05'!R276</f>
        <v>0</v>
      </c>
      <c r="AD276" s="167">
        <f>'06'!R276</f>
        <v>0</v>
      </c>
      <c r="AE276" s="167">
        <f>'07'!R276</f>
        <v>0</v>
      </c>
      <c r="AF276" s="167">
        <f>'08'!R276</f>
        <v>0</v>
      </c>
      <c r="AG276" s="167">
        <f>'09'!R276</f>
        <v>0</v>
      </c>
      <c r="AH276" s="167">
        <f>'10'!R276</f>
        <v>0</v>
      </c>
      <c r="AI276" s="167">
        <f>'11'!R276</f>
        <v>0</v>
      </c>
      <c r="AJ276" s="167">
        <f>'12'!R276</f>
        <v>0</v>
      </c>
      <c r="AK276" s="127">
        <f t="shared" si="43"/>
        <v>0</v>
      </c>
      <c r="AL276" s="126">
        <f t="shared" si="44"/>
        <v>0</v>
      </c>
      <c r="AM276" s="2"/>
      <c r="AN276" s="167">
        <f>'01'!S276</f>
        <v>0</v>
      </c>
      <c r="AO276" s="167">
        <f>'02'!S276</f>
        <v>0</v>
      </c>
      <c r="AP276" s="167">
        <f>'03'!S276</f>
        <v>0</v>
      </c>
      <c r="AQ276" s="167">
        <f>'04'!S276</f>
        <v>0</v>
      </c>
      <c r="AR276" s="167">
        <f>'05'!S276</f>
        <v>0</v>
      </c>
      <c r="AS276" s="167">
        <f>'06'!S276</f>
        <v>0</v>
      </c>
      <c r="AT276" s="167">
        <f>'07'!S276</f>
        <v>0</v>
      </c>
      <c r="AU276" s="167">
        <f>'08'!S276</f>
        <v>0</v>
      </c>
      <c r="AV276" s="167">
        <f>'09'!S276</f>
        <v>0</v>
      </c>
      <c r="AW276" s="167">
        <f>'10'!S276</f>
        <v>0</v>
      </c>
      <c r="AX276" s="167">
        <f>'11'!S276</f>
        <v>0</v>
      </c>
      <c r="AY276" s="167">
        <f>'12'!S276</f>
        <v>0</v>
      </c>
      <c r="AZ276" s="127">
        <f t="shared" si="45"/>
        <v>0</v>
      </c>
      <c r="BA276" s="126">
        <f t="shared" si="46"/>
        <v>0</v>
      </c>
      <c r="BB276" s="2"/>
      <c r="BC276" s="167">
        <f>'01'!T276</f>
        <v>0</v>
      </c>
      <c r="BD276" s="167">
        <f>'02'!T276</f>
        <v>0</v>
      </c>
      <c r="BE276" s="167">
        <f>'03'!T276</f>
        <v>0</v>
      </c>
      <c r="BF276" s="167">
        <f>'04'!T276</f>
        <v>0</v>
      </c>
      <c r="BG276" s="167">
        <f>'05'!T276</f>
        <v>0</v>
      </c>
      <c r="BH276" s="167">
        <f>'06'!T276</f>
        <v>0</v>
      </c>
      <c r="BI276" s="167">
        <f>'07'!T276</f>
        <v>0</v>
      </c>
      <c r="BJ276" s="167">
        <f>'08'!T276</f>
        <v>0</v>
      </c>
      <c r="BK276" s="167">
        <f>'09'!T276</f>
        <v>0</v>
      </c>
      <c r="BL276" s="167">
        <f>'10'!T276</f>
        <v>0</v>
      </c>
      <c r="BM276" s="167">
        <f>'11'!T276</f>
        <v>0</v>
      </c>
      <c r="BN276" s="167">
        <f>'12'!T276</f>
        <v>0</v>
      </c>
      <c r="BO276" s="125">
        <f t="shared" si="47"/>
        <v>0</v>
      </c>
      <c r="BP276" s="126">
        <f t="shared" si="48"/>
        <v>0</v>
      </c>
    </row>
    <row r="277" spans="2:68" ht="14.4" x14ac:dyDescent="0.3">
      <c r="B277" s="166" t="str">
        <v>77-SPVER-10002072</v>
      </c>
      <c r="C277" s="160" t="str">
        <v>Branca</v>
      </c>
      <c r="D277" s="160" t="str">
        <v>Vermouth</v>
      </c>
      <c r="E277" s="160" t="str">
        <v>CARPANO</v>
      </c>
      <c r="F277" s="160" t="str">
        <v>BRC</v>
      </c>
      <c r="G277" s="160" t="str">
        <v>Carpano Classico Vermouth</v>
      </c>
      <c r="H277" s="160" t="str">
        <v>1000ml</v>
      </c>
      <c r="I277" s="160">
        <v>6</v>
      </c>
      <c r="J277" s="167">
        <f>'01'!N277</f>
        <v>0</v>
      </c>
      <c r="K277" s="167">
        <f>'02'!N277</f>
        <v>0</v>
      </c>
      <c r="L277" s="167">
        <f>'03'!N277</f>
        <v>0</v>
      </c>
      <c r="M277" s="167">
        <f>'04'!N277</f>
        <v>0</v>
      </c>
      <c r="N277" s="167">
        <f>'05'!N277</f>
        <v>0</v>
      </c>
      <c r="O277" s="167">
        <f>'06'!N277</f>
        <v>0</v>
      </c>
      <c r="P277" s="167">
        <f>'07'!N277</f>
        <v>0</v>
      </c>
      <c r="Q277" s="167">
        <f>'08'!N277</f>
        <v>0</v>
      </c>
      <c r="R277" s="167">
        <f>'09'!N277</f>
        <v>0</v>
      </c>
      <c r="S277" s="167">
        <f>'10'!N277</f>
        <v>0</v>
      </c>
      <c r="T277" s="167">
        <f>'11'!N277</f>
        <v>0</v>
      </c>
      <c r="U277" s="167">
        <f>'12'!N277</f>
        <v>0</v>
      </c>
      <c r="V277" s="168">
        <f t="shared" si="41"/>
        <v>0</v>
      </c>
      <c r="W277" s="169">
        <f t="shared" si="42"/>
        <v>0</v>
      </c>
      <c r="X277" s="2"/>
      <c r="Y277" s="167">
        <f>'01'!R277</f>
        <v>0</v>
      </c>
      <c r="Z277" s="167">
        <f>'02'!R277</f>
        <v>0</v>
      </c>
      <c r="AA277" s="167">
        <f>'03'!R277</f>
        <v>0</v>
      </c>
      <c r="AB277" s="167">
        <f>'04'!R277</f>
        <v>0</v>
      </c>
      <c r="AC277" s="167">
        <f>'05'!R277</f>
        <v>0</v>
      </c>
      <c r="AD277" s="167">
        <f>'06'!R277</f>
        <v>0</v>
      </c>
      <c r="AE277" s="167">
        <f>'07'!R277</f>
        <v>0</v>
      </c>
      <c r="AF277" s="167">
        <f>'08'!R277</f>
        <v>0</v>
      </c>
      <c r="AG277" s="167">
        <f>'09'!R277</f>
        <v>0</v>
      </c>
      <c r="AH277" s="167">
        <f>'10'!R277</f>
        <v>0</v>
      </c>
      <c r="AI277" s="167">
        <f>'11'!R277</f>
        <v>0</v>
      </c>
      <c r="AJ277" s="167">
        <f>'12'!R277</f>
        <v>0</v>
      </c>
      <c r="AK277" s="127">
        <f t="shared" si="43"/>
        <v>0</v>
      </c>
      <c r="AL277" s="126">
        <f t="shared" si="44"/>
        <v>0</v>
      </c>
      <c r="AM277" s="2"/>
      <c r="AN277" s="167">
        <f>'01'!S277</f>
        <v>0</v>
      </c>
      <c r="AO277" s="167">
        <f>'02'!S277</f>
        <v>0</v>
      </c>
      <c r="AP277" s="167">
        <f>'03'!S277</f>
        <v>0</v>
      </c>
      <c r="AQ277" s="167">
        <f>'04'!S277</f>
        <v>0</v>
      </c>
      <c r="AR277" s="167">
        <f>'05'!S277</f>
        <v>0</v>
      </c>
      <c r="AS277" s="167">
        <f>'06'!S277</f>
        <v>0</v>
      </c>
      <c r="AT277" s="167">
        <f>'07'!S277</f>
        <v>0</v>
      </c>
      <c r="AU277" s="167">
        <f>'08'!S277</f>
        <v>0</v>
      </c>
      <c r="AV277" s="167">
        <f>'09'!S277</f>
        <v>0</v>
      </c>
      <c r="AW277" s="167">
        <f>'10'!S277</f>
        <v>0</v>
      </c>
      <c r="AX277" s="167">
        <f>'11'!S277</f>
        <v>0</v>
      </c>
      <c r="AY277" s="167">
        <f>'12'!S277</f>
        <v>0</v>
      </c>
      <c r="AZ277" s="127">
        <f t="shared" si="45"/>
        <v>0</v>
      </c>
      <c r="BA277" s="126">
        <f t="shared" si="46"/>
        <v>0</v>
      </c>
      <c r="BB277" s="2"/>
      <c r="BC277" s="167">
        <f>'01'!T277</f>
        <v>0</v>
      </c>
      <c r="BD277" s="167">
        <f>'02'!T277</f>
        <v>0</v>
      </c>
      <c r="BE277" s="167">
        <f>'03'!T277</f>
        <v>0</v>
      </c>
      <c r="BF277" s="167">
        <f>'04'!T277</f>
        <v>0</v>
      </c>
      <c r="BG277" s="167">
        <f>'05'!T277</f>
        <v>0</v>
      </c>
      <c r="BH277" s="167">
        <f>'06'!T277</f>
        <v>0</v>
      </c>
      <c r="BI277" s="167">
        <f>'07'!T277</f>
        <v>0</v>
      </c>
      <c r="BJ277" s="167">
        <f>'08'!T277</f>
        <v>0</v>
      </c>
      <c r="BK277" s="167">
        <f>'09'!T277</f>
        <v>0</v>
      </c>
      <c r="BL277" s="167">
        <f>'10'!T277</f>
        <v>0</v>
      </c>
      <c r="BM277" s="167">
        <f>'11'!T277</f>
        <v>0</v>
      </c>
      <c r="BN277" s="167">
        <f>'12'!T277</f>
        <v>0</v>
      </c>
      <c r="BO277" s="125">
        <f t="shared" si="47"/>
        <v>0</v>
      </c>
      <c r="BP277" s="126">
        <f t="shared" si="48"/>
        <v>0</v>
      </c>
    </row>
    <row r="278" spans="2:68" ht="14.4" x14ac:dyDescent="0.3">
      <c r="B278" s="166" t="str">
        <v>77-SPVER-10002157</v>
      </c>
      <c r="C278" s="160" t="str">
        <v>Branca</v>
      </c>
      <c r="D278" s="160" t="str">
        <v>Vermouth</v>
      </c>
      <c r="E278" s="160" t="str">
        <v>CARPANO</v>
      </c>
      <c r="F278" s="160" t="str">
        <v>BRC</v>
      </c>
      <c r="G278" s="160" t="str">
        <v>Carpano Bianco Vermouth</v>
      </c>
      <c r="H278" s="160" t="str">
        <v>1000ml</v>
      </c>
      <c r="I278" s="160">
        <v>6</v>
      </c>
      <c r="J278" s="167">
        <f>'01'!N278</f>
        <v>0</v>
      </c>
      <c r="K278" s="167">
        <f>'02'!N278</f>
        <v>0</v>
      </c>
      <c r="L278" s="167">
        <f>'03'!N278</f>
        <v>0</v>
      </c>
      <c r="M278" s="167">
        <f>'04'!N278</f>
        <v>0</v>
      </c>
      <c r="N278" s="167">
        <f>'05'!N278</f>
        <v>0</v>
      </c>
      <c r="O278" s="167">
        <f>'06'!N278</f>
        <v>0</v>
      </c>
      <c r="P278" s="167">
        <f>'07'!N278</f>
        <v>0</v>
      </c>
      <c r="Q278" s="167">
        <f>'08'!N278</f>
        <v>0</v>
      </c>
      <c r="R278" s="167">
        <f>'09'!N278</f>
        <v>0</v>
      </c>
      <c r="S278" s="167">
        <f>'10'!N278</f>
        <v>0</v>
      </c>
      <c r="T278" s="167">
        <f>'11'!N278</f>
        <v>0</v>
      </c>
      <c r="U278" s="167">
        <f>'12'!N278</f>
        <v>0</v>
      </c>
      <c r="V278" s="168">
        <f t="shared" si="41"/>
        <v>0</v>
      </c>
      <c r="W278" s="169">
        <f t="shared" si="42"/>
        <v>0</v>
      </c>
      <c r="X278" s="2"/>
      <c r="Y278" s="167">
        <f>'01'!R278</f>
        <v>0</v>
      </c>
      <c r="Z278" s="167">
        <f>'02'!R278</f>
        <v>0</v>
      </c>
      <c r="AA278" s="167">
        <f>'03'!R278</f>
        <v>0</v>
      </c>
      <c r="AB278" s="167">
        <f>'04'!R278</f>
        <v>0</v>
      </c>
      <c r="AC278" s="167">
        <f>'05'!R278</f>
        <v>0</v>
      </c>
      <c r="AD278" s="167">
        <f>'06'!R278</f>
        <v>0</v>
      </c>
      <c r="AE278" s="167">
        <f>'07'!R278</f>
        <v>0</v>
      </c>
      <c r="AF278" s="167">
        <f>'08'!R278</f>
        <v>0</v>
      </c>
      <c r="AG278" s="167">
        <f>'09'!R278</f>
        <v>0</v>
      </c>
      <c r="AH278" s="167">
        <f>'10'!R278</f>
        <v>0</v>
      </c>
      <c r="AI278" s="167">
        <f>'11'!R278</f>
        <v>0</v>
      </c>
      <c r="AJ278" s="167">
        <f>'12'!R278</f>
        <v>0</v>
      </c>
      <c r="AK278" s="127">
        <f t="shared" si="43"/>
        <v>0</v>
      </c>
      <c r="AL278" s="126">
        <f t="shared" si="44"/>
        <v>0</v>
      </c>
      <c r="AM278" s="2"/>
      <c r="AN278" s="167">
        <f>'01'!S278</f>
        <v>0</v>
      </c>
      <c r="AO278" s="167">
        <f>'02'!S278</f>
        <v>0</v>
      </c>
      <c r="AP278" s="167">
        <f>'03'!S278</f>
        <v>0</v>
      </c>
      <c r="AQ278" s="167">
        <f>'04'!S278</f>
        <v>0</v>
      </c>
      <c r="AR278" s="167">
        <f>'05'!S278</f>
        <v>0</v>
      </c>
      <c r="AS278" s="167">
        <f>'06'!S278</f>
        <v>0</v>
      </c>
      <c r="AT278" s="167">
        <f>'07'!S278</f>
        <v>0</v>
      </c>
      <c r="AU278" s="167">
        <f>'08'!S278</f>
        <v>0</v>
      </c>
      <c r="AV278" s="167">
        <f>'09'!S278</f>
        <v>0</v>
      </c>
      <c r="AW278" s="167">
        <f>'10'!S278</f>
        <v>0</v>
      </c>
      <c r="AX278" s="167">
        <f>'11'!S278</f>
        <v>0</v>
      </c>
      <c r="AY278" s="167">
        <f>'12'!S278</f>
        <v>0</v>
      </c>
      <c r="AZ278" s="127">
        <f t="shared" si="45"/>
        <v>0</v>
      </c>
      <c r="BA278" s="126">
        <f t="shared" si="46"/>
        <v>0</v>
      </c>
      <c r="BB278" s="2"/>
      <c r="BC278" s="167">
        <f>'01'!T278</f>
        <v>0</v>
      </c>
      <c r="BD278" s="167">
        <f>'02'!T278</f>
        <v>0</v>
      </c>
      <c r="BE278" s="167">
        <f>'03'!T278</f>
        <v>0</v>
      </c>
      <c r="BF278" s="167">
        <f>'04'!T278</f>
        <v>0</v>
      </c>
      <c r="BG278" s="167">
        <f>'05'!T278</f>
        <v>0</v>
      </c>
      <c r="BH278" s="167">
        <f>'06'!T278</f>
        <v>0</v>
      </c>
      <c r="BI278" s="167">
        <f>'07'!T278</f>
        <v>0</v>
      </c>
      <c r="BJ278" s="167">
        <f>'08'!T278</f>
        <v>0</v>
      </c>
      <c r="BK278" s="167">
        <f>'09'!T278</f>
        <v>0</v>
      </c>
      <c r="BL278" s="167">
        <f>'10'!T278</f>
        <v>0</v>
      </c>
      <c r="BM278" s="167">
        <f>'11'!T278</f>
        <v>0</v>
      </c>
      <c r="BN278" s="167">
        <f>'12'!T278</f>
        <v>0</v>
      </c>
      <c r="BO278" s="125">
        <f t="shared" si="47"/>
        <v>0</v>
      </c>
      <c r="BP278" s="126">
        <f t="shared" si="48"/>
        <v>0</v>
      </c>
    </row>
    <row r="279" spans="2:68" ht="14.4" x14ac:dyDescent="0.3">
      <c r="B279" s="166" t="str">
        <v>77-SPVER-10003420</v>
      </c>
      <c r="C279" s="160" t="str">
        <v>Branca</v>
      </c>
      <c r="D279" s="160" t="str">
        <v>Vermouth</v>
      </c>
      <c r="E279" s="160" t="str">
        <v>CARPANO</v>
      </c>
      <c r="F279" s="160" t="str">
        <v>BRC</v>
      </c>
      <c r="G279" s="160" t="str">
        <v>Carpano Antica Formula Vermnouth</v>
      </c>
      <c r="H279" s="160" t="str">
        <v>1000ml</v>
      </c>
      <c r="I279" s="160">
        <v>6</v>
      </c>
      <c r="J279" s="167">
        <f>'01'!N279</f>
        <v>0</v>
      </c>
      <c r="K279" s="167">
        <f>'02'!N279</f>
        <v>0</v>
      </c>
      <c r="L279" s="167">
        <f>'03'!N279</f>
        <v>0</v>
      </c>
      <c r="M279" s="167">
        <f>'04'!N279</f>
        <v>0</v>
      </c>
      <c r="N279" s="167">
        <f>'05'!N279</f>
        <v>0</v>
      </c>
      <c r="O279" s="167">
        <f>'06'!N279</f>
        <v>0</v>
      </c>
      <c r="P279" s="167">
        <f>'07'!N279</f>
        <v>0</v>
      </c>
      <c r="Q279" s="167">
        <f>'08'!N279</f>
        <v>0</v>
      </c>
      <c r="R279" s="167">
        <f>'09'!N279</f>
        <v>0</v>
      </c>
      <c r="S279" s="167">
        <f>'10'!N279</f>
        <v>0</v>
      </c>
      <c r="T279" s="167">
        <f>'11'!N279</f>
        <v>0</v>
      </c>
      <c r="U279" s="167">
        <f>'12'!N279</f>
        <v>0</v>
      </c>
      <c r="V279" s="168">
        <f t="shared" si="41"/>
        <v>0</v>
      </c>
      <c r="W279" s="169">
        <f t="shared" si="42"/>
        <v>0</v>
      </c>
      <c r="X279" s="2"/>
      <c r="Y279" s="167">
        <f>'01'!R279</f>
        <v>0</v>
      </c>
      <c r="Z279" s="167">
        <f>'02'!R279</f>
        <v>0</v>
      </c>
      <c r="AA279" s="167">
        <f>'03'!R279</f>
        <v>0</v>
      </c>
      <c r="AB279" s="167">
        <f>'04'!R279</f>
        <v>0</v>
      </c>
      <c r="AC279" s="167">
        <f>'05'!R279</f>
        <v>0</v>
      </c>
      <c r="AD279" s="167">
        <f>'06'!R279</f>
        <v>0</v>
      </c>
      <c r="AE279" s="167">
        <f>'07'!R279</f>
        <v>0</v>
      </c>
      <c r="AF279" s="167">
        <f>'08'!R279</f>
        <v>0</v>
      </c>
      <c r="AG279" s="167">
        <f>'09'!R279</f>
        <v>0</v>
      </c>
      <c r="AH279" s="167">
        <f>'10'!R279</f>
        <v>0</v>
      </c>
      <c r="AI279" s="167">
        <f>'11'!R279</f>
        <v>0</v>
      </c>
      <c r="AJ279" s="167">
        <f>'12'!R279</f>
        <v>0</v>
      </c>
      <c r="AK279" s="127">
        <f t="shared" si="43"/>
        <v>0</v>
      </c>
      <c r="AL279" s="126">
        <f t="shared" si="44"/>
        <v>0</v>
      </c>
      <c r="AM279" s="2"/>
      <c r="AN279" s="167">
        <f>'01'!S279</f>
        <v>0</v>
      </c>
      <c r="AO279" s="167">
        <f>'02'!S279</f>
        <v>0</v>
      </c>
      <c r="AP279" s="167">
        <f>'03'!S279</f>
        <v>0</v>
      </c>
      <c r="AQ279" s="167">
        <f>'04'!S279</f>
        <v>0</v>
      </c>
      <c r="AR279" s="167">
        <f>'05'!S279</f>
        <v>0</v>
      </c>
      <c r="AS279" s="167">
        <f>'06'!S279</f>
        <v>0</v>
      </c>
      <c r="AT279" s="167">
        <f>'07'!S279</f>
        <v>0</v>
      </c>
      <c r="AU279" s="167">
        <f>'08'!S279</f>
        <v>0</v>
      </c>
      <c r="AV279" s="167">
        <f>'09'!S279</f>
        <v>0</v>
      </c>
      <c r="AW279" s="167">
        <f>'10'!S279</f>
        <v>0</v>
      </c>
      <c r="AX279" s="167">
        <f>'11'!S279</f>
        <v>0</v>
      </c>
      <c r="AY279" s="167">
        <f>'12'!S279</f>
        <v>0</v>
      </c>
      <c r="AZ279" s="127">
        <f t="shared" si="45"/>
        <v>0</v>
      </c>
      <c r="BA279" s="126">
        <f t="shared" si="46"/>
        <v>0</v>
      </c>
      <c r="BB279" s="2"/>
      <c r="BC279" s="167">
        <f>'01'!T279</f>
        <v>0</v>
      </c>
      <c r="BD279" s="167">
        <f>'02'!T279</f>
        <v>0</v>
      </c>
      <c r="BE279" s="167">
        <f>'03'!T279</f>
        <v>0</v>
      </c>
      <c r="BF279" s="167">
        <f>'04'!T279</f>
        <v>0</v>
      </c>
      <c r="BG279" s="167">
        <f>'05'!T279</f>
        <v>0</v>
      </c>
      <c r="BH279" s="167">
        <f>'06'!T279</f>
        <v>0</v>
      </c>
      <c r="BI279" s="167">
        <f>'07'!T279</f>
        <v>0</v>
      </c>
      <c r="BJ279" s="167">
        <f>'08'!T279</f>
        <v>0</v>
      </c>
      <c r="BK279" s="167">
        <f>'09'!T279</f>
        <v>0</v>
      </c>
      <c r="BL279" s="167">
        <f>'10'!T279</f>
        <v>0</v>
      </c>
      <c r="BM279" s="167">
        <f>'11'!T279</f>
        <v>0</v>
      </c>
      <c r="BN279" s="167">
        <f>'12'!T279</f>
        <v>0</v>
      </c>
      <c r="BO279" s="125">
        <f t="shared" si="47"/>
        <v>0</v>
      </c>
      <c r="BP279" s="126">
        <f t="shared" si="48"/>
        <v>0</v>
      </c>
    </row>
    <row r="280" spans="2:68" ht="14.4" x14ac:dyDescent="0.3">
      <c r="B280" s="166" t="str">
        <v>77-SPVER-10006704</v>
      </c>
      <c r="C280" s="160" t="str">
        <v>Branca</v>
      </c>
      <c r="D280" s="160" t="str">
        <v>Vermouth</v>
      </c>
      <c r="E280" s="160" t="str">
        <v>CARPANO</v>
      </c>
      <c r="F280" s="160" t="str">
        <v>BRC</v>
      </c>
      <c r="G280" s="160" t="str">
        <v>Carpano Dry Vermouth</v>
      </c>
      <c r="H280" s="160" t="str">
        <v>1000ml</v>
      </c>
      <c r="I280" s="160">
        <v>6</v>
      </c>
      <c r="J280" s="167">
        <f>'01'!N280</f>
        <v>0</v>
      </c>
      <c r="K280" s="167">
        <f>'02'!N280</f>
        <v>0</v>
      </c>
      <c r="L280" s="167">
        <f>'03'!N280</f>
        <v>0</v>
      </c>
      <c r="M280" s="167">
        <f>'04'!N280</f>
        <v>0</v>
      </c>
      <c r="N280" s="167">
        <f>'05'!N280</f>
        <v>0</v>
      </c>
      <c r="O280" s="167">
        <f>'06'!N280</f>
        <v>0</v>
      </c>
      <c r="P280" s="167">
        <f>'07'!N280</f>
        <v>0</v>
      </c>
      <c r="Q280" s="167">
        <f>'08'!N280</f>
        <v>0</v>
      </c>
      <c r="R280" s="167">
        <f>'09'!N280</f>
        <v>0</v>
      </c>
      <c r="S280" s="167">
        <f>'10'!N280</f>
        <v>0</v>
      </c>
      <c r="T280" s="167">
        <f>'11'!N280</f>
        <v>0</v>
      </c>
      <c r="U280" s="167">
        <f>'12'!N280</f>
        <v>0</v>
      </c>
      <c r="V280" s="168">
        <f t="shared" si="41"/>
        <v>0</v>
      </c>
      <c r="W280" s="169">
        <f t="shared" si="42"/>
        <v>0</v>
      </c>
      <c r="X280" s="2"/>
      <c r="Y280" s="167">
        <f>'01'!R280</f>
        <v>0</v>
      </c>
      <c r="Z280" s="167">
        <f>'02'!R280</f>
        <v>0</v>
      </c>
      <c r="AA280" s="167">
        <f>'03'!R280</f>
        <v>0</v>
      </c>
      <c r="AB280" s="167">
        <f>'04'!R280</f>
        <v>0</v>
      </c>
      <c r="AC280" s="167">
        <f>'05'!R280</f>
        <v>0</v>
      </c>
      <c r="AD280" s="167">
        <f>'06'!R280</f>
        <v>0</v>
      </c>
      <c r="AE280" s="167">
        <f>'07'!R280</f>
        <v>0</v>
      </c>
      <c r="AF280" s="167">
        <f>'08'!R280</f>
        <v>0</v>
      </c>
      <c r="AG280" s="167">
        <f>'09'!R280</f>
        <v>0</v>
      </c>
      <c r="AH280" s="167">
        <f>'10'!R280</f>
        <v>0</v>
      </c>
      <c r="AI280" s="167">
        <f>'11'!R280</f>
        <v>0</v>
      </c>
      <c r="AJ280" s="167">
        <f>'12'!R280</f>
        <v>0</v>
      </c>
      <c r="AK280" s="127">
        <f t="shared" si="43"/>
        <v>0</v>
      </c>
      <c r="AL280" s="126">
        <f t="shared" si="44"/>
        <v>0</v>
      </c>
      <c r="AM280" s="2"/>
      <c r="AN280" s="167">
        <f>'01'!S280</f>
        <v>0</v>
      </c>
      <c r="AO280" s="167">
        <f>'02'!S280</f>
        <v>0</v>
      </c>
      <c r="AP280" s="167">
        <f>'03'!S280</f>
        <v>0</v>
      </c>
      <c r="AQ280" s="167">
        <f>'04'!S280</f>
        <v>0</v>
      </c>
      <c r="AR280" s="167">
        <f>'05'!S280</f>
        <v>0</v>
      </c>
      <c r="AS280" s="167">
        <f>'06'!S280</f>
        <v>0</v>
      </c>
      <c r="AT280" s="167">
        <f>'07'!S280</f>
        <v>0</v>
      </c>
      <c r="AU280" s="167">
        <f>'08'!S280</f>
        <v>0</v>
      </c>
      <c r="AV280" s="167">
        <f>'09'!S280</f>
        <v>0</v>
      </c>
      <c r="AW280" s="167">
        <f>'10'!S280</f>
        <v>0</v>
      </c>
      <c r="AX280" s="167">
        <f>'11'!S280</f>
        <v>0</v>
      </c>
      <c r="AY280" s="167">
        <f>'12'!S280</f>
        <v>0</v>
      </c>
      <c r="AZ280" s="127">
        <f t="shared" si="45"/>
        <v>0</v>
      </c>
      <c r="BA280" s="126">
        <f t="shared" si="46"/>
        <v>0</v>
      </c>
      <c r="BB280" s="2"/>
      <c r="BC280" s="167">
        <f>'01'!T280</f>
        <v>0</v>
      </c>
      <c r="BD280" s="167">
        <f>'02'!T280</f>
        <v>0</v>
      </c>
      <c r="BE280" s="167">
        <f>'03'!T280</f>
        <v>0</v>
      </c>
      <c r="BF280" s="167">
        <f>'04'!T280</f>
        <v>0</v>
      </c>
      <c r="BG280" s="167">
        <f>'05'!T280</f>
        <v>0</v>
      </c>
      <c r="BH280" s="167">
        <f>'06'!T280</f>
        <v>0</v>
      </c>
      <c r="BI280" s="167">
        <f>'07'!T280</f>
        <v>0</v>
      </c>
      <c r="BJ280" s="167">
        <f>'08'!T280</f>
        <v>0</v>
      </c>
      <c r="BK280" s="167">
        <f>'09'!T280</f>
        <v>0</v>
      </c>
      <c r="BL280" s="167">
        <f>'10'!T280</f>
        <v>0</v>
      </c>
      <c r="BM280" s="167">
        <f>'11'!T280</f>
        <v>0</v>
      </c>
      <c r="BN280" s="167">
        <f>'12'!T280</f>
        <v>0</v>
      </c>
      <c r="BO280" s="125">
        <f t="shared" si="47"/>
        <v>0</v>
      </c>
      <c r="BP280" s="126">
        <f t="shared" si="48"/>
        <v>0</v>
      </c>
    </row>
    <row r="281" spans="2:68" ht="14.4" x14ac:dyDescent="0.3">
      <c r="B281" s="166" t="str">
        <v>77-SPVER-10001884</v>
      </c>
      <c r="C281" s="160" t="str">
        <v>Branca</v>
      </c>
      <c r="D281" s="160" t="str">
        <v>Vermouth</v>
      </c>
      <c r="E281" s="160" t="str">
        <v>Branca</v>
      </c>
      <c r="F281" s="160" t="str">
        <v>BRC</v>
      </c>
      <c r="G281" s="160" t="str">
        <v>Carpano Punt E Mes</v>
      </c>
      <c r="H281" s="160" t="str">
        <v>1000ml</v>
      </c>
      <c r="I281" s="160">
        <v>6</v>
      </c>
      <c r="J281" s="167">
        <f>'01'!N281</f>
        <v>0</v>
      </c>
      <c r="K281" s="167">
        <f>'02'!N281</f>
        <v>0</v>
      </c>
      <c r="L281" s="167">
        <f>'03'!N281</f>
        <v>0</v>
      </c>
      <c r="M281" s="167">
        <f>'04'!N281</f>
        <v>0</v>
      </c>
      <c r="N281" s="167">
        <f>'05'!N281</f>
        <v>0</v>
      </c>
      <c r="O281" s="167">
        <f>'06'!N281</f>
        <v>0</v>
      </c>
      <c r="P281" s="167">
        <f>'07'!N281</f>
        <v>0</v>
      </c>
      <c r="Q281" s="167">
        <f>'08'!N281</f>
        <v>0</v>
      </c>
      <c r="R281" s="167">
        <f>'09'!N281</f>
        <v>0</v>
      </c>
      <c r="S281" s="167">
        <f>'10'!N281</f>
        <v>0</v>
      </c>
      <c r="T281" s="167">
        <f>'11'!N281</f>
        <v>0</v>
      </c>
      <c r="U281" s="167">
        <f>'12'!N281</f>
        <v>0</v>
      </c>
      <c r="V281" s="168">
        <f t="shared" si="41"/>
        <v>0</v>
      </c>
      <c r="W281" s="169">
        <f t="shared" si="42"/>
        <v>0</v>
      </c>
      <c r="X281" s="2"/>
      <c r="Y281" s="167">
        <f>'01'!R281</f>
        <v>0</v>
      </c>
      <c r="Z281" s="167">
        <f>'02'!R281</f>
        <v>0</v>
      </c>
      <c r="AA281" s="167">
        <f>'03'!R281</f>
        <v>0</v>
      </c>
      <c r="AB281" s="167">
        <f>'04'!R281</f>
        <v>0</v>
      </c>
      <c r="AC281" s="167">
        <f>'05'!R281</f>
        <v>0</v>
      </c>
      <c r="AD281" s="167">
        <f>'06'!R281</f>
        <v>0</v>
      </c>
      <c r="AE281" s="167">
        <f>'07'!R281</f>
        <v>0</v>
      </c>
      <c r="AF281" s="167">
        <f>'08'!R281</f>
        <v>0</v>
      </c>
      <c r="AG281" s="167">
        <f>'09'!R281</f>
        <v>0</v>
      </c>
      <c r="AH281" s="167">
        <f>'10'!R281</f>
        <v>0</v>
      </c>
      <c r="AI281" s="167">
        <f>'11'!R281</f>
        <v>0</v>
      </c>
      <c r="AJ281" s="167">
        <f>'12'!R281</f>
        <v>0</v>
      </c>
      <c r="AK281" s="127">
        <f t="shared" si="43"/>
        <v>0</v>
      </c>
      <c r="AL281" s="126">
        <f t="shared" si="44"/>
        <v>0</v>
      </c>
      <c r="AM281" s="2"/>
      <c r="AN281" s="167">
        <f>'01'!S281</f>
        <v>0</v>
      </c>
      <c r="AO281" s="167">
        <f>'02'!S281</f>
        <v>0</v>
      </c>
      <c r="AP281" s="167">
        <f>'03'!S281</f>
        <v>0</v>
      </c>
      <c r="AQ281" s="167">
        <f>'04'!S281</f>
        <v>0</v>
      </c>
      <c r="AR281" s="167">
        <f>'05'!S281</f>
        <v>0</v>
      </c>
      <c r="AS281" s="167">
        <f>'06'!S281</f>
        <v>0</v>
      </c>
      <c r="AT281" s="167">
        <f>'07'!S281</f>
        <v>0</v>
      </c>
      <c r="AU281" s="167">
        <f>'08'!S281</f>
        <v>0</v>
      </c>
      <c r="AV281" s="167">
        <f>'09'!S281</f>
        <v>0</v>
      </c>
      <c r="AW281" s="167">
        <f>'10'!S281</f>
        <v>0</v>
      </c>
      <c r="AX281" s="167">
        <f>'11'!S281</f>
        <v>0</v>
      </c>
      <c r="AY281" s="167">
        <f>'12'!S281</f>
        <v>0</v>
      </c>
      <c r="AZ281" s="127">
        <f t="shared" si="45"/>
        <v>0</v>
      </c>
      <c r="BA281" s="126">
        <f t="shared" si="46"/>
        <v>0</v>
      </c>
      <c r="BB281" s="2"/>
      <c r="BC281" s="167">
        <f>'01'!T281</f>
        <v>0</v>
      </c>
      <c r="BD281" s="167">
        <f>'02'!T281</f>
        <v>0</v>
      </c>
      <c r="BE281" s="167">
        <f>'03'!T281</f>
        <v>0</v>
      </c>
      <c r="BF281" s="167">
        <f>'04'!T281</f>
        <v>0</v>
      </c>
      <c r="BG281" s="167">
        <f>'05'!T281</f>
        <v>0</v>
      </c>
      <c r="BH281" s="167">
        <f>'06'!T281</f>
        <v>0</v>
      </c>
      <c r="BI281" s="167">
        <f>'07'!T281</f>
        <v>0</v>
      </c>
      <c r="BJ281" s="167">
        <f>'08'!T281</f>
        <v>0</v>
      </c>
      <c r="BK281" s="167">
        <f>'09'!T281</f>
        <v>0</v>
      </c>
      <c r="BL281" s="167">
        <f>'10'!T281</f>
        <v>0</v>
      </c>
      <c r="BM281" s="167">
        <f>'11'!T281</f>
        <v>0</v>
      </c>
      <c r="BN281" s="167">
        <f>'12'!T281</f>
        <v>0</v>
      </c>
      <c r="BO281" s="125">
        <f t="shared" si="47"/>
        <v>0</v>
      </c>
      <c r="BP281" s="126">
        <f t="shared" si="48"/>
        <v>0</v>
      </c>
    </row>
    <row r="282" spans="2:68" ht="14.4" x14ac:dyDescent="0.3">
      <c r="B282" s="166" t="str">
        <v>35-SPLIQ-07009887</v>
      </c>
      <c r="C282" s="160" t="str">
        <v>Campari</v>
      </c>
      <c r="D282" s="160" t="str">
        <v>Liqueur</v>
      </c>
      <c r="E282" s="160" t="str">
        <v>Grand Marnier</v>
      </c>
      <c r="F282" s="160" t="str">
        <v>GMN</v>
      </c>
      <c r="G282" s="160" t="str">
        <v>Grand Marnier Cuvee Du Centenaire Liqueur</v>
      </c>
      <c r="H282" s="160" t="str">
        <v>700ml</v>
      </c>
      <c r="I282" s="160">
        <v>6</v>
      </c>
      <c r="J282" s="167">
        <f>'01'!N282</f>
        <v>0</v>
      </c>
      <c r="K282" s="167">
        <f>'02'!N282</f>
        <v>0</v>
      </c>
      <c r="L282" s="167">
        <f>'03'!N282</f>
        <v>0</v>
      </c>
      <c r="M282" s="167">
        <f>'04'!N282</f>
        <v>0</v>
      </c>
      <c r="N282" s="167">
        <f>'05'!N282</f>
        <v>0</v>
      </c>
      <c r="O282" s="167">
        <f>'06'!N282</f>
        <v>0</v>
      </c>
      <c r="P282" s="167">
        <f>'07'!N282</f>
        <v>0</v>
      </c>
      <c r="Q282" s="167">
        <f>'08'!N282</f>
        <v>0</v>
      </c>
      <c r="R282" s="167">
        <f>'09'!N282</f>
        <v>0</v>
      </c>
      <c r="S282" s="167">
        <f>'10'!N282</f>
        <v>0</v>
      </c>
      <c r="T282" s="167">
        <f>'11'!N282</f>
        <v>0</v>
      </c>
      <c r="U282" s="167">
        <f>'12'!N282</f>
        <v>0</v>
      </c>
      <c r="V282" s="168">
        <f t="shared" si="41"/>
        <v>0</v>
      </c>
      <c r="W282" s="169">
        <f t="shared" si="42"/>
        <v>0</v>
      </c>
      <c r="X282" s="2"/>
      <c r="Y282" s="167">
        <f>'01'!R282</f>
        <v>0</v>
      </c>
      <c r="Z282" s="167">
        <f>'02'!R282</f>
        <v>0</v>
      </c>
      <c r="AA282" s="167">
        <f>'03'!R282</f>
        <v>0</v>
      </c>
      <c r="AB282" s="167">
        <f>'04'!R282</f>
        <v>0</v>
      </c>
      <c r="AC282" s="167">
        <f>'05'!R282</f>
        <v>0</v>
      </c>
      <c r="AD282" s="167">
        <f>'06'!R282</f>
        <v>0</v>
      </c>
      <c r="AE282" s="167">
        <f>'07'!R282</f>
        <v>0</v>
      </c>
      <c r="AF282" s="167">
        <f>'08'!R282</f>
        <v>0</v>
      </c>
      <c r="AG282" s="167">
        <f>'09'!R282</f>
        <v>0</v>
      </c>
      <c r="AH282" s="167">
        <f>'10'!R282</f>
        <v>0</v>
      </c>
      <c r="AI282" s="167">
        <f>'11'!R282</f>
        <v>0</v>
      </c>
      <c r="AJ282" s="167">
        <f>'12'!R282</f>
        <v>0</v>
      </c>
      <c r="AK282" s="127">
        <f t="shared" si="43"/>
        <v>0</v>
      </c>
      <c r="AL282" s="126">
        <f t="shared" si="44"/>
        <v>0</v>
      </c>
      <c r="AM282" s="2"/>
      <c r="AN282" s="167">
        <f>'01'!S282</f>
        <v>0</v>
      </c>
      <c r="AO282" s="167">
        <f>'02'!S282</f>
        <v>0</v>
      </c>
      <c r="AP282" s="167">
        <f>'03'!S282</f>
        <v>0</v>
      </c>
      <c r="AQ282" s="167">
        <f>'04'!S282</f>
        <v>0</v>
      </c>
      <c r="AR282" s="167">
        <f>'05'!S282</f>
        <v>0</v>
      </c>
      <c r="AS282" s="167">
        <f>'06'!S282</f>
        <v>0</v>
      </c>
      <c r="AT282" s="167">
        <f>'07'!S282</f>
        <v>0</v>
      </c>
      <c r="AU282" s="167">
        <f>'08'!S282</f>
        <v>0</v>
      </c>
      <c r="AV282" s="167">
        <f>'09'!S282</f>
        <v>0</v>
      </c>
      <c r="AW282" s="167">
        <f>'10'!S282</f>
        <v>0</v>
      </c>
      <c r="AX282" s="167">
        <f>'11'!S282</f>
        <v>0</v>
      </c>
      <c r="AY282" s="167">
        <f>'12'!S282</f>
        <v>0</v>
      </c>
      <c r="AZ282" s="127">
        <f t="shared" si="45"/>
        <v>0</v>
      </c>
      <c r="BA282" s="126">
        <f t="shared" si="46"/>
        <v>0</v>
      </c>
      <c r="BB282" s="2"/>
      <c r="BC282" s="167">
        <f>'01'!T282</f>
        <v>0</v>
      </c>
      <c r="BD282" s="167">
        <f>'02'!T282</f>
        <v>0</v>
      </c>
      <c r="BE282" s="167">
        <f>'03'!T282</f>
        <v>0</v>
      </c>
      <c r="BF282" s="167">
        <f>'04'!T282</f>
        <v>0</v>
      </c>
      <c r="BG282" s="167">
        <f>'05'!T282</f>
        <v>0</v>
      </c>
      <c r="BH282" s="167">
        <f>'06'!T282</f>
        <v>0</v>
      </c>
      <c r="BI282" s="167">
        <f>'07'!T282</f>
        <v>0</v>
      </c>
      <c r="BJ282" s="167">
        <f>'08'!T282</f>
        <v>0</v>
      </c>
      <c r="BK282" s="167">
        <f>'09'!T282</f>
        <v>0</v>
      </c>
      <c r="BL282" s="167">
        <f>'10'!T282</f>
        <v>0</v>
      </c>
      <c r="BM282" s="167">
        <f>'11'!T282</f>
        <v>0</v>
      </c>
      <c r="BN282" s="167">
        <f>'12'!T282</f>
        <v>0</v>
      </c>
      <c r="BO282" s="125">
        <f t="shared" si="47"/>
        <v>0</v>
      </c>
      <c r="BP282" s="126">
        <f t="shared" si="48"/>
        <v>0</v>
      </c>
    </row>
    <row r="283" spans="2:68" ht="14.4" x14ac:dyDescent="0.3">
      <c r="B283" s="166" t="str">
        <v>67-SPVOD-07007453</v>
      </c>
      <c r="C283" s="160" t="str">
        <v>Independent</v>
      </c>
      <c r="D283" s="160" t="str">
        <v>Vodka</v>
      </c>
      <c r="E283" s="160" t="str">
        <v>Lady Trieu</v>
      </c>
      <c r="F283" s="160" t="str">
        <v>LDT</v>
      </c>
      <c r="G283" s="160" t="str">
        <v>Nhau Vietnamese Rice Vodka</v>
      </c>
      <c r="H283" s="160" t="str">
        <v>700ml</v>
      </c>
      <c r="I283" s="160">
        <v>6</v>
      </c>
      <c r="J283" s="167">
        <f>'01'!N283</f>
        <v>0</v>
      </c>
      <c r="K283" s="167">
        <f>'02'!N283</f>
        <v>0</v>
      </c>
      <c r="L283" s="167">
        <f>'03'!N283</f>
        <v>0</v>
      </c>
      <c r="M283" s="167">
        <f>'04'!N283</f>
        <v>0</v>
      </c>
      <c r="N283" s="167">
        <f>'05'!N283</f>
        <v>0</v>
      </c>
      <c r="O283" s="167">
        <f>'06'!N283</f>
        <v>0</v>
      </c>
      <c r="P283" s="167">
        <f>'07'!N283</f>
        <v>0</v>
      </c>
      <c r="Q283" s="167">
        <f>'08'!N283</f>
        <v>0</v>
      </c>
      <c r="R283" s="167">
        <f>'09'!N283</f>
        <v>0</v>
      </c>
      <c r="S283" s="167">
        <f>'10'!N283</f>
        <v>0</v>
      </c>
      <c r="T283" s="167">
        <f>'11'!N283</f>
        <v>0</v>
      </c>
      <c r="U283" s="167">
        <f>'12'!N283</f>
        <v>0</v>
      </c>
      <c r="V283" s="168">
        <f t="shared" si="41"/>
        <v>0</v>
      </c>
      <c r="W283" s="169">
        <f t="shared" si="42"/>
        <v>0</v>
      </c>
      <c r="X283" s="2"/>
      <c r="Y283" s="167">
        <f>'01'!R283</f>
        <v>0</v>
      </c>
      <c r="Z283" s="167">
        <f>'02'!R283</f>
        <v>0</v>
      </c>
      <c r="AA283" s="167">
        <f>'03'!R283</f>
        <v>0</v>
      </c>
      <c r="AB283" s="167">
        <f>'04'!R283</f>
        <v>0</v>
      </c>
      <c r="AC283" s="167">
        <f>'05'!R283</f>
        <v>0</v>
      </c>
      <c r="AD283" s="167">
        <f>'06'!R283</f>
        <v>0</v>
      </c>
      <c r="AE283" s="167">
        <f>'07'!R283</f>
        <v>0</v>
      </c>
      <c r="AF283" s="167">
        <f>'08'!R283</f>
        <v>0</v>
      </c>
      <c r="AG283" s="167">
        <f>'09'!R283</f>
        <v>0</v>
      </c>
      <c r="AH283" s="167">
        <f>'10'!R283</f>
        <v>0</v>
      </c>
      <c r="AI283" s="167">
        <f>'11'!R283</f>
        <v>0</v>
      </c>
      <c r="AJ283" s="167">
        <f>'12'!R283</f>
        <v>0</v>
      </c>
      <c r="AK283" s="127">
        <f t="shared" si="43"/>
        <v>0</v>
      </c>
      <c r="AL283" s="126">
        <f t="shared" si="44"/>
        <v>0</v>
      </c>
      <c r="AM283" s="2"/>
      <c r="AN283" s="167">
        <f>'01'!S283</f>
        <v>0</v>
      </c>
      <c r="AO283" s="167">
        <f>'02'!S283</f>
        <v>0</v>
      </c>
      <c r="AP283" s="167">
        <f>'03'!S283</f>
        <v>0</v>
      </c>
      <c r="AQ283" s="167">
        <f>'04'!S283</f>
        <v>0</v>
      </c>
      <c r="AR283" s="167">
        <f>'05'!S283</f>
        <v>0</v>
      </c>
      <c r="AS283" s="167">
        <f>'06'!S283</f>
        <v>0</v>
      </c>
      <c r="AT283" s="167">
        <f>'07'!S283</f>
        <v>0</v>
      </c>
      <c r="AU283" s="167">
        <f>'08'!S283</f>
        <v>0</v>
      </c>
      <c r="AV283" s="167">
        <f>'09'!S283</f>
        <v>0</v>
      </c>
      <c r="AW283" s="167">
        <f>'10'!S283</f>
        <v>0</v>
      </c>
      <c r="AX283" s="167">
        <f>'11'!S283</f>
        <v>0</v>
      </c>
      <c r="AY283" s="167">
        <f>'12'!S283</f>
        <v>0</v>
      </c>
      <c r="AZ283" s="127">
        <f t="shared" si="45"/>
        <v>0</v>
      </c>
      <c r="BA283" s="126">
        <f t="shared" si="46"/>
        <v>0</v>
      </c>
      <c r="BB283" s="2"/>
      <c r="BC283" s="167">
        <f>'01'!T283</f>
        <v>0</v>
      </c>
      <c r="BD283" s="167">
        <f>'02'!T283</f>
        <v>0</v>
      </c>
      <c r="BE283" s="167">
        <f>'03'!T283</f>
        <v>0</v>
      </c>
      <c r="BF283" s="167">
        <f>'04'!T283</f>
        <v>0</v>
      </c>
      <c r="BG283" s="167">
        <f>'05'!T283</f>
        <v>0</v>
      </c>
      <c r="BH283" s="167">
        <f>'06'!T283</f>
        <v>0</v>
      </c>
      <c r="BI283" s="167">
        <f>'07'!T283</f>
        <v>0</v>
      </c>
      <c r="BJ283" s="167">
        <f>'08'!T283</f>
        <v>0</v>
      </c>
      <c r="BK283" s="167">
        <f>'09'!T283</f>
        <v>0</v>
      </c>
      <c r="BL283" s="167">
        <f>'10'!T283</f>
        <v>0</v>
      </c>
      <c r="BM283" s="167">
        <f>'11'!T283</f>
        <v>0</v>
      </c>
      <c r="BN283" s="167">
        <f>'12'!T283</f>
        <v>0</v>
      </c>
      <c r="BO283" s="125">
        <f t="shared" si="47"/>
        <v>0</v>
      </c>
      <c r="BP283" s="126">
        <f t="shared" si="48"/>
        <v>0</v>
      </c>
    </row>
    <row r="284" spans="2:68" ht="14.4" x14ac:dyDescent="0.3">
      <c r="B284" s="166" t="str">
        <v>01-SPVOD-07000328</v>
      </c>
      <c r="C284" s="160" t="str">
        <v>Lucas Bols</v>
      </c>
      <c r="D284" s="160" t="str">
        <v>Vodka</v>
      </c>
      <c r="E284" s="160" t="str">
        <v>Bols Vodka</v>
      </c>
      <c r="F284" s="160" t="str">
        <v>BLV</v>
      </c>
      <c r="G284" s="160" t="str">
        <v>Bols Vodka 700 ml</v>
      </c>
      <c r="H284" s="160" t="str">
        <v>700ml</v>
      </c>
      <c r="I284" s="160">
        <v>12</v>
      </c>
      <c r="J284" s="167">
        <f>'01'!N284</f>
        <v>0</v>
      </c>
      <c r="K284" s="167">
        <f>'02'!N284</f>
        <v>0</v>
      </c>
      <c r="L284" s="167">
        <f>'03'!N284</f>
        <v>0</v>
      </c>
      <c r="M284" s="167">
        <f>'04'!N284</f>
        <v>0</v>
      </c>
      <c r="N284" s="167">
        <f>'05'!N284</f>
        <v>0</v>
      </c>
      <c r="O284" s="167">
        <f>'06'!N284</f>
        <v>0</v>
      </c>
      <c r="P284" s="167">
        <f>'07'!N284</f>
        <v>0</v>
      </c>
      <c r="Q284" s="167">
        <f>'08'!N284</f>
        <v>0</v>
      </c>
      <c r="R284" s="167">
        <f>'09'!N284</f>
        <v>0</v>
      </c>
      <c r="S284" s="167">
        <f>'10'!N284</f>
        <v>0</v>
      </c>
      <c r="T284" s="167">
        <f>'11'!N284</f>
        <v>0</v>
      </c>
      <c r="U284" s="167">
        <f>'12'!N284</f>
        <v>0</v>
      </c>
      <c r="V284" s="168">
        <f t="shared" si="41"/>
        <v>0</v>
      </c>
      <c r="W284" s="169">
        <f t="shared" si="42"/>
        <v>0</v>
      </c>
      <c r="X284" s="2"/>
      <c r="Y284" s="167">
        <f>'01'!R284</f>
        <v>0</v>
      </c>
      <c r="Z284" s="167">
        <f>'02'!R284</f>
        <v>0</v>
      </c>
      <c r="AA284" s="167">
        <f>'03'!R284</f>
        <v>0</v>
      </c>
      <c r="AB284" s="167">
        <f>'04'!R284</f>
        <v>0</v>
      </c>
      <c r="AC284" s="167">
        <f>'05'!R284</f>
        <v>0</v>
      </c>
      <c r="AD284" s="167">
        <f>'06'!R284</f>
        <v>0</v>
      </c>
      <c r="AE284" s="167">
        <f>'07'!R284</f>
        <v>0</v>
      </c>
      <c r="AF284" s="167">
        <f>'08'!R284</f>
        <v>0</v>
      </c>
      <c r="AG284" s="167">
        <f>'09'!R284</f>
        <v>0</v>
      </c>
      <c r="AH284" s="167">
        <f>'10'!R284</f>
        <v>0</v>
      </c>
      <c r="AI284" s="167">
        <f>'11'!R284</f>
        <v>0</v>
      </c>
      <c r="AJ284" s="167">
        <f>'12'!R284</f>
        <v>0</v>
      </c>
      <c r="AK284" s="127">
        <f t="shared" si="43"/>
        <v>0</v>
      </c>
      <c r="AL284" s="126">
        <f t="shared" si="44"/>
        <v>0</v>
      </c>
      <c r="AM284" s="2"/>
      <c r="AN284" s="167">
        <f>'01'!S284</f>
        <v>0</v>
      </c>
      <c r="AO284" s="167">
        <f>'02'!S284</f>
        <v>0</v>
      </c>
      <c r="AP284" s="167">
        <f>'03'!S284</f>
        <v>0</v>
      </c>
      <c r="AQ284" s="167">
        <f>'04'!S284</f>
        <v>0</v>
      </c>
      <c r="AR284" s="167">
        <f>'05'!S284</f>
        <v>0</v>
      </c>
      <c r="AS284" s="167">
        <f>'06'!S284</f>
        <v>0</v>
      </c>
      <c r="AT284" s="167">
        <f>'07'!S284</f>
        <v>0</v>
      </c>
      <c r="AU284" s="167">
        <f>'08'!S284</f>
        <v>0</v>
      </c>
      <c r="AV284" s="167">
        <f>'09'!S284</f>
        <v>0</v>
      </c>
      <c r="AW284" s="167">
        <f>'10'!S284</f>
        <v>0</v>
      </c>
      <c r="AX284" s="167">
        <f>'11'!S284</f>
        <v>0</v>
      </c>
      <c r="AY284" s="167">
        <f>'12'!S284</f>
        <v>0</v>
      </c>
      <c r="AZ284" s="127">
        <f t="shared" si="45"/>
        <v>0</v>
      </c>
      <c r="BA284" s="126">
        <f t="shared" si="46"/>
        <v>0</v>
      </c>
      <c r="BB284" s="2"/>
      <c r="BC284" s="167">
        <f>'01'!T284</f>
        <v>0</v>
      </c>
      <c r="BD284" s="167">
        <f>'02'!T284</f>
        <v>0</v>
      </c>
      <c r="BE284" s="167">
        <f>'03'!T284</f>
        <v>0</v>
      </c>
      <c r="BF284" s="167">
        <f>'04'!T284</f>
        <v>0</v>
      </c>
      <c r="BG284" s="167">
        <f>'05'!T284</f>
        <v>0</v>
      </c>
      <c r="BH284" s="167">
        <f>'06'!T284</f>
        <v>0</v>
      </c>
      <c r="BI284" s="167">
        <f>'07'!T284</f>
        <v>0</v>
      </c>
      <c r="BJ284" s="167">
        <f>'08'!T284</f>
        <v>0</v>
      </c>
      <c r="BK284" s="167">
        <f>'09'!T284</f>
        <v>0</v>
      </c>
      <c r="BL284" s="167">
        <f>'10'!T284</f>
        <v>0</v>
      </c>
      <c r="BM284" s="167">
        <f>'11'!T284</f>
        <v>0</v>
      </c>
      <c r="BN284" s="167">
        <f>'12'!T284</f>
        <v>0</v>
      </c>
      <c r="BO284" s="125">
        <f t="shared" si="47"/>
        <v>0</v>
      </c>
      <c r="BP284" s="126">
        <f t="shared" si="48"/>
        <v>0</v>
      </c>
    </row>
    <row r="285" spans="2:68" ht="14.4" x14ac:dyDescent="0.3">
      <c r="B285" s="166" t="str">
        <v>01-SPVOD-10000311</v>
      </c>
      <c r="C285" s="160" t="str">
        <v>Lucas Bols</v>
      </c>
      <c r="D285" s="160" t="str">
        <v>Vodka</v>
      </c>
      <c r="E285" s="160" t="str">
        <v>Bols Vodka</v>
      </c>
      <c r="F285" s="160" t="str">
        <v>BLV</v>
      </c>
      <c r="G285" s="160" t="str">
        <v>Bols Vodka 1L</v>
      </c>
      <c r="H285" s="160" t="str">
        <v>1000ml</v>
      </c>
      <c r="I285" s="160">
        <v>6</v>
      </c>
      <c r="J285" s="167">
        <f>'01'!N285</f>
        <v>0</v>
      </c>
      <c r="K285" s="167">
        <f>'02'!N285</f>
        <v>0</v>
      </c>
      <c r="L285" s="167">
        <f>'03'!N285</f>
        <v>0</v>
      </c>
      <c r="M285" s="167">
        <f>'04'!N285</f>
        <v>0</v>
      </c>
      <c r="N285" s="167">
        <f>'05'!N285</f>
        <v>0</v>
      </c>
      <c r="O285" s="167">
        <f>'06'!N285</f>
        <v>0</v>
      </c>
      <c r="P285" s="167">
        <f>'07'!N285</f>
        <v>0</v>
      </c>
      <c r="Q285" s="167">
        <f>'08'!N285</f>
        <v>0</v>
      </c>
      <c r="R285" s="167">
        <f>'09'!N285</f>
        <v>0</v>
      </c>
      <c r="S285" s="167">
        <f>'10'!N285</f>
        <v>0</v>
      </c>
      <c r="T285" s="167">
        <f>'11'!N285</f>
        <v>0</v>
      </c>
      <c r="U285" s="167">
        <f>'12'!N285</f>
        <v>0</v>
      </c>
      <c r="V285" s="168">
        <f t="shared" si="41"/>
        <v>0</v>
      </c>
      <c r="W285" s="169">
        <f t="shared" si="42"/>
        <v>0</v>
      </c>
      <c r="X285" s="2"/>
      <c r="Y285" s="167">
        <f>'01'!R285</f>
        <v>0</v>
      </c>
      <c r="Z285" s="167">
        <f>'02'!R285</f>
        <v>0</v>
      </c>
      <c r="AA285" s="167">
        <f>'03'!R285</f>
        <v>0</v>
      </c>
      <c r="AB285" s="167">
        <f>'04'!R285</f>
        <v>0</v>
      </c>
      <c r="AC285" s="167">
        <f>'05'!R285</f>
        <v>0</v>
      </c>
      <c r="AD285" s="167">
        <f>'06'!R285</f>
        <v>0</v>
      </c>
      <c r="AE285" s="167">
        <f>'07'!R285</f>
        <v>0</v>
      </c>
      <c r="AF285" s="167">
        <f>'08'!R285</f>
        <v>0</v>
      </c>
      <c r="AG285" s="167">
        <f>'09'!R285</f>
        <v>0</v>
      </c>
      <c r="AH285" s="167">
        <f>'10'!R285</f>
        <v>0</v>
      </c>
      <c r="AI285" s="167">
        <f>'11'!R285</f>
        <v>0</v>
      </c>
      <c r="AJ285" s="167">
        <f>'12'!R285</f>
        <v>0</v>
      </c>
      <c r="AK285" s="127">
        <f t="shared" si="43"/>
        <v>0</v>
      </c>
      <c r="AL285" s="126">
        <f t="shared" si="44"/>
        <v>0</v>
      </c>
      <c r="AM285" s="2"/>
      <c r="AN285" s="167">
        <f>'01'!S285</f>
        <v>0</v>
      </c>
      <c r="AO285" s="167">
        <f>'02'!S285</f>
        <v>0</v>
      </c>
      <c r="AP285" s="167">
        <f>'03'!S285</f>
        <v>0</v>
      </c>
      <c r="AQ285" s="167">
        <f>'04'!S285</f>
        <v>0</v>
      </c>
      <c r="AR285" s="167">
        <f>'05'!S285</f>
        <v>0</v>
      </c>
      <c r="AS285" s="167">
        <f>'06'!S285</f>
        <v>0</v>
      </c>
      <c r="AT285" s="167">
        <f>'07'!S285</f>
        <v>0</v>
      </c>
      <c r="AU285" s="167">
        <f>'08'!S285</f>
        <v>0</v>
      </c>
      <c r="AV285" s="167">
        <f>'09'!S285</f>
        <v>0</v>
      </c>
      <c r="AW285" s="167">
        <f>'10'!S285</f>
        <v>0</v>
      </c>
      <c r="AX285" s="167">
        <f>'11'!S285</f>
        <v>0</v>
      </c>
      <c r="AY285" s="167">
        <f>'12'!S285</f>
        <v>0</v>
      </c>
      <c r="AZ285" s="127">
        <f t="shared" si="45"/>
        <v>0</v>
      </c>
      <c r="BA285" s="126">
        <f t="shared" si="46"/>
        <v>0</v>
      </c>
      <c r="BB285" s="2"/>
      <c r="BC285" s="167">
        <f>'01'!T285</f>
        <v>0</v>
      </c>
      <c r="BD285" s="167">
        <f>'02'!T285</f>
        <v>0</v>
      </c>
      <c r="BE285" s="167">
        <f>'03'!T285</f>
        <v>0</v>
      </c>
      <c r="BF285" s="167">
        <f>'04'!T285</f>
        <v>0</v>
      </c>
      <c r="BG285" s="167">
        <f>'05'!T285</f>
        <v>0</v>
      </c>
      <c r="BH285" s="167">
        <f>'06'!T285</f>
        <v>0</v>
      </c>
      <c r="BI285" s="167">
        <f>'07'!T285</f>
        <v>0</v>
      </c>
      <c r="BJ285" s="167">
        <f>'08'!T285</f>
        <v>0</v>
      </c>
      <c r="BK285" s="167">
        <f>'09'!T285</f>
        <v>0</v>
      </c>
      <c r="BL285" s="167">
        <f>'10'!T285</f>
        <v>0</v>
      </c>
      <c r="BM285" s="167">
        <f>'11'!T285</f>
        <v>0</v>
      </c>
      <c r="BN285" s="167">
        <f>'12'!T285</f>
        <v>0</v>
      </c>
      <c r="BO285" s="125">
        <f t="shared" si="47"/>
        <v>0</v>
      </c>
      <c r="BP285" s="126">
        <f t="shared" si="48"/>
        <v>0</v>
      </c>
    </row>
    <row r="286" spans="2:68" ht="14.4" x14ac:dyDescent="0.3">
      <c r="B286" s="166" t="str">
        <v>04-23MDC-07000151</v>
      </c>
      <c r="C286" s="160" t="str">
        <v>Edrington</v>
      </c>
      <c r="D286" s="160" t="str">
        <v>Whisky</v>
      </c>
      <c r="E286" s="160" t="str">
        <v>The Macallan</v>
      </c>
      <c r="F286" s="160" t="str">
        <v>MAC</v>
      </c>
      <c r="G286" s="160" t="str">
        <v>The Macallan M Scotch Whisky (2023)</v>
      </c>
      <c r="H286" s="160" t="str">
        <v>700ml</v>
      </c>
      <c r="I286" s="160">
        <v>1</v>
      </c>
      <c r="J286" s="167">
        <f>'01'!N286</f>
        <v>0</v>
      </c>
      <c r="K286" s="167">
        <f>'02'!N286</f>
        <v>0</v>
      </c>
      <c r="L286" s="167">
        <f>'03'!N286</f>
        <v>0</v>
      </c>
      <c r="M286" s="167">
        <f>'04'!N286</f>
        <v>0</v>
      </c>
      <c r="N286" s="167">
        <f>'05'!N286</f>
        <v>0</v>
      </c>
      <c r="O286" s="167">
        <f>'06'!N286</f>
        <v>0</v>
      </c>
      <c r="P286" s="167">
        <f>'07'!N286</f>
        <v>0</v>
      </c>
      <c r="Q286" s="167">
        <f>'08'!N286</f>
        <v>0</v>
      </c>
      <c r="R286" s="167">
        <f>'09'!N286</f>
        <v>0</v>
      </c>
      <c r="S286" s="167">
        <f>'10'!N286</f>
        <v>0</v>
      </c>
      <c r="T286" s="167">
        <f>'11'!N286</f>
        <v>0</v>
      </c>
      <c r="U286" s="167">
        <f>'12'!N286</f>
        <v>0</v>
      </c>
      <c r="V286" s="168">
        <f t="shared" si="41"/>
        <v>0</v>
      </c>
      <c r="W286" s="169">
        <f t="shared" si="42"/>
        <v>0</v>
      </c>
      <c r="X286" s="2"/>
      <c r="Y286" s="167">
        <f>'01'!R286</f>
        <v>0</v>
      </c>
      <c r="Z286" s="167">
        <f>'02'!R286</f>
        <v>0</v>
      </c>
      <c r="AA286" s="167">
        <f>'03'!R286</f>
        <v>0</v>
      </c>
      <c r="AB286" s="167">
        <f>'04'!R286</f>
        <v>0</v>
      </c>
      <c r="AC286" s="167">
        <f>'05'!R286</f>
        <v>0</v>
      </c>
      <c r="AD286" s="167">
        <f>'06'!R286</f>
        <v>0</v>
      </c>
      <c r="AE286" s="167">
        <f>'07'!R286</f>
        <v>0</v>
      </c>
      <c r="AF286" s="167">
        <f>'08'!R286</f>
        <v>0</v>
      </c>
      <c r="AG286" s="167">
        <f>'09'!R286</f>
        <v>0</v>
      </c>
      <c r="AH286" s="167">
        <f>'10'!R286</f>
        <v>0</v>
      </c>
      <c r="AI286" s="167">
        <f>'11'!R286</f>
        <v>0</v>
      </c>
      <c r="AJ286" s="167">
        <f>'12'!R286</f>
        <v>0</v>
      </c>
      <c r="AK286" s="127">
        <f t="shared" si="43"/>
        <v>0</v>
      </c>
      <c r="AL286" s="126">
        <f t="shared" si="44"/>
        <v>0</v>
      </c>
      <c r="AM286" s="2"/>
      <c r="AN286" s="167">
        <f>'01'!S286</f>
        <v>0</v>
      </c>
      <c r="AO286" s="167">
        <f>'02'!S286</f>
        <v>0</v>
      </c>
      <c r="AP286" s="167">
        <f>'03'!S286</f>
        <v>0</v>
      </c>
      <c r="AQ286" s="167">
        <f>'04'!S286</f>
        <v>0</v>
      </c>
      <c r="AR286" s="167">
        <f>'05'!S286</f>
        <v>0</v>
      </c>
      <c r="AS286" s="167">
        <f>'06'!S286</f>
        <v>0</v>
      </c>
      <c r="AT286" s="167">
        <f>'07'!S286</f>
        <v>0</v>
      </c>
      <c r="AU286" s="167">
        <f>'08'!S286</f>
        <v>0</v>
      </c>
      <c r="AV286" s="167">
        <f>'09'!S286</f>
        <v>0</v>
      </c>
      <c r="AW286" s="167">
        <f>'10'!S286</f>
        <v>0</v>
      </c>
      <c r="AX286" s="167">
        <f>'11'!S286</f>
        <v>0</v>
      </c>
      <c r="AY286" s="167">
        <f>'12'!S286</f>
        <v>0</v>
      </c>
      <c r="AZ286" s="127">
        <f t="shared" si="45"/>
        <v>0</v>
      </c>
      <c r="BA286" s="126">
        <f t="shared" si="46"/>
        <v>0</v>
      </c>
      <c r="BB286" s="2"/>
      <c r="BC286" s="167">
        <f>'01'!T286</f>
        <v>0</v>
      </c>
      <c r="BD286" s="167">
        <f>'02'!T286</f>
        <v>0</v>
      </c>
      <c r="BE286" s="167">
        <f>'03'!T286</f>
        <v>0</v>
      </c>
      <c r="BF286" s="167">
        <f>'04'!T286</f>
        <v>0</v>
      </c>
      <c r="BG286" s="167">
        <f>'05'!T286</f>
        <v>0</v>
      </c>
      <c r="BH286" s="167">
        <f>'06'!T286</f>
        <v>0</v>
      </c>
      <c r="BI286" s="167">
        <f>'07'!T286</f>
        <v>0</v>
      </c>
      <c r="BJ286" s="167">
        <f>'08'!T286</f>
        <v>0</v>
      </c>
      <c r="BK286" s="167">
        <f>'09'!T286</f>
        <v>0</v>
      </c>
      <c r="BL286" s="167">
        <f>'10'!T286</f>
        <v>0</v>
      </c>
      <c r="BM286" s="167">
        <f>'11'!T286</f>
        <v>0</v>
      </c>
      <c r="BN286" s="167">
        <f>'12'!T286</f>
        <v>0</v>
      </c>
      <c r="BO286" s="125">
        <f t="shared" si="47"/>
        <v>0</v>
      </c>
      <c r="BP286" s="126">
        <f t="shared" si="48"/>
        <v>0</v>
      </c>
    </row>
    <row r="287" spans="2:68" ht="14.4" x14ac:dyDescent="0.3">
      <c r="B287" s="166" t="str">
        <v>04-SPWHI-07001872</v>
      </c>
      <c r="C287" s="160" t="str">
        <v>Edrington</v>
      </c>
      <c r="D287" s="160" t="str">
        <v>Whisky</v>
      </c>
      <c r="E287" s="160" t="str">
        <v>The Macallan</v>
      </c>
      <c r="F287" s="160" t="str">
        <v>MAC</v>
      </c>
      <c r="G287" s="160" t="str">
        <v>The Macallan Classic Cut 2022 Whisky</v>
      </c>
      <c r="H287" s="160" t="str">
        <v>700ml</v>
      </c>
      <c r="I287" s="160">
        <v>12</v>
      </c>
      <c r="J287" s="167">
        <f>'01'!N287</f>
        <v>0</v>
      </c>
      <c r="K287" s="167">
        <f>'02'!N287</f>
        <v>0</v>
      </c>
      <c r="L287" s="167">
        <f>'03'!N287</f>
        <v>0</v>
      </c>
      <c r="M287" s="167">
        <f>'04'!N287</f>
        <v>0</v>
      </c>
      <c r="N287" s="167">
        <f>'05'!N287</f>
        <v>0</v>
      </c>
      <c r="O287" s="167">
        <f>'06'!N287</f>
        <v>0</v>
      </c>
      <c r="P287" s="167">
        <f>'07'!N287</f>
        <v>0</v>
      </c>
      <c r="Q287" s="167">
        <f>'08'!N287</f>
        <v>0</v>
      </c>
      <c r="R287" s="167">
        <f>'09'!N287</f>
        <v>0</v>
      </c>
      <c r="S287" s="167">
        <f>'10'!N287</f>
        <v>0</v>
      </c>
      <c r="T287" s="167">
        <f>'11'!N287</f>
        <v>0</v>
      </c>
      <c r="U287" s="167">
        <f>'12'!N287</f>
        <v>0</v>
      </c>
      <c r="V287" s="168">
        <f t="shared" si="41"/>
        <v>0</v>
      </c>
      <c r="W287" s="169">
        <f t="shared" si="42"/>
        <v>0</v>
      </c>
      <c r="X287" s="2"/>
      <c r="Y287" s="167">
        <f>'01'!R287</f>
        <v>0</v>
      </c>
      <c r="Z287" s="167">
        <f>'02'!R287</f>
        <v>0</v>
      </c>
      <c r="AA287" s="167">
        <f>'03'!R287</f>
        <v>0</v>
      </c>
      <c r="AB287" s="167">
        <f>'04'!R287</f>
        <v>0</v>
      </c>
      <c r="AC287" s="167">
        <f>'05'!R287</f>
        <v>0</v>
      </c>
      <c r="AD287" s="167">
        <f>'06'!R287</f>
        <v>0</v>
      </c>
      <c r="AE287" s="167">
        <f>'07'!R287</f>
        <v>0</v>
      </c>
      <c r="AF287" s="167">
        <f>'08'!R287</f>
        <v>0</v>
      </c>
      <c r="AG287" s="167">
        <f>'09'!R287</f>
        <v>0</v>
      </c>
      <c r="AH287" s="167">
        <f>'10'!R287</f>
        <v>0</v>
      </c>
      <c r="AI287" s="167">
        <f>'11'!R287</f>
        <v>0</v>
      </c>
      <c r="AJ287" s="167">
        <f>'12'!R287</f>
        <v>0</v>
      </c>
      <c r="AK287" s="127">
        <f t="shared" si="43"/>
        <v>0</v>
      </c>
      <c r="AL287" s="126">
        <f t="shared" si="44"/>
        <v>0</v>
      </c>
      <c r="AM287" s="2"/>
      <c r="AN287" s="167">
        <f>'01'!S287</f>
        <v>0</v>
      </c>
      <c r="AO287" s="167">
        <f>'02'!S287</f>
        <v>0</v>
      </c>
      <c r="AP287" s="167">
        <f>'03'!S287</f>
        <v>0</v>
      </c>
      <c r="AQ287" s="167">
        <f>'04'!S287</f>
        <v>0</v>
      </c>
      <c r="AR287" s="167">
        <f>'05'!S287</f>
        <v>0</v>
      </c>
      <c r="AS287" s="167">
        <f>'06'!S287</f>
        <v>0</v>
      </c>
      <c r="AT287" s="167">
        <f>'07'!S287</f>
        <v>0</v>
      </c>
      <c r="AU287" s="167">
        <f>'08'!S287</f>
        <v>0</v>
      </c>
      <c r="AV287" s="167">
        <f>'09'!S287</f>
        <v>0</v>
      </c>
      <c r="AW287" s="167">
        <f>'10'!S287</f>
        <v>0</v>
      </c>
      <c r="AX287" s="167">
        <f>'11'!S287</f>
        <v>0</v>
      </c>
      <c r="AY287" s="167">
        <f>'12'!S287</f>
        <v>0</v>
      </c>
      <c r="AZ287" s="127">
        <f t="shared" si="45"/>
        <v>0</v>
      </c>
      <c r="BA287" s="126">
        <f t="shared" si="46"/>
        <v>0</v>
      </c>
      <c r="BB287" s="2"/>
      <c r="BC287" s="167">
        <f>'01'!T287</f>
        <v>0</v>
      </c>
      <c r="BD287" s="167">
        <f>'02'!T287</f>
        <v>0</v>
      </c>
      <c r="BE287" s="167">
        <f>'03'!T287</f>
        <v>0</v>
      </c>
      <c r="BF287" s="167">
        <f>'04'!T287</f>
        <v>0</v>
      </c>
      <c r="BG287" s="167">
        <f>'05'!T287</f>
        <v>0</v>
      </c>
      <c r="BH287" s="167">
        <f>'06'!T287</f>
        <v>0</v>
      </c>
      <c r="BI287" s="167">
        <f>'07'!T287</f>
        <v>0</v>
      </c>
      <c r="BJ287" s="167">
        <f>'08'!T287</f>
        <v>0</v>
      </c>
      <c r="BK287" s="167">
        <f>'09'!T287</f>
        <v>0</v>
      </c>
      <c r="BL287" s="167">
        <f>'10'!T287</f>
        <v>0</v>
      </c>
      <c r="BM287" s="167">
        <f>'11'!T287</f>
        <v>0</v>
      </c>
      <c r="BN287" s="167">
        <f>'12'!T287</f>
        <v>0</v>
      </c>
      <c r="BO287" s="125">
        <f t="shared" si="47"/>
        <v>0</v>
      </c>
      <c r="BP287" s="126">
        <f t="shared" si="48"/>
        <v>0</v>
      </c>
    </row>
    <row r="288" spans="2:68" ht="14.4" x14ac:dyDescent="0.3">
      <c r="B288" s="166" t="str">
        <v>04-SPWHI-07002668</v>
      </c>
      <c r="C288" s="160" t="str">
        <v>Edrington</v>
      </c>
      <c r="D288" s="160" t="str">
        <v>Whisky</v>
      </c>
      <c r="E288" s="160" t="str">
        <v>The Macallan</v>
      </c>
      <c r="F288" s="160" t="str">
        <v>MAC</v>
      </c>
      <c r="G288" s="160" t="str">
        <v>The Macallan Edition NO 1 Whisky</v>
      </c>
      <c r="H288" s="160" t="str">
        <v>700ml</v>
      </c>
      <c r="I288" s="160">
        <v>1</v>
      </c>
      <c r="J288" s="167">
        <f>'01'!N288</f>
        <v>0</v>
      </c>
      <c r="K288" s="167">
        <f>'02'!N288</f>
        <v>0</v>
      </c>
      <c r="L288" s="167">
        <f>'03'!N288</f>
        <v>0</v>
      </c>
      <c r="M288" s="167">
        <f>'04'!N288</f>
        <v>0</v>
      </c>
      <c r="N288" s="167">
        <f>'05'!N288</f>
        <v>0</v>
      </c>
      <c r="O288" s="167">
        <f>'06'!N288</f>
        <v>0</v>
      </c>
      <c r="P288" s="167">
        <f>'07'!N288</f>
        <v>0</v>
      </c>
      <c r="Q288" s="167">
        <f>'08'!N288</f>
        <v>0</v>
      </c>
      <c r="R288" s="167">
        <f>'09'!N288</f>
        <v>0</v>
      </c>
      <c r="S288" s="167">
        <f>'10'!N288</f>
        <v>0</v>
      </c>
      <c r="T288" s="167">
        <f>'11'!N288</f>
        <v>0</v>
      </c>
      <c r="U288" s="167">
        <f>'12'!N288</f>
        <v>0</v>
      </c>
      <c r="V288" s="168">
        <f t="shared" si="41"/>
        <v>0</v>
      </c>
      <c r="W288" s="169">
        <f t="shared" si="42"/>
        <v>0</v>
      </c>
      <c r="X288" s="2"/>
      <c r="Y288" s="167">
        <f>'01'!R288</f>
        <v>0</v>
      </c>
      <c r="Z288" s="167">
        <f>'02'!R288</f>
        <v>0</v>
      </c>
      <c r="AA288" s="167">
        <f>'03'!R288</f>
        <v>0</v>
      </c>
      <c r="AB288" s="167">
        <f>'04'!R288</f>
        <v>0</v>
      </c>
      <c r="AC288" s="167">
        <f>'05'!R288</f>
        <v>0</v>
      </c>
      <c r="AD288" s="167">
        <f>'06'!R288</f>
        <v>0</v>
      </c>
      <c r="AE288" s="167">
        <f>'07'!R288</f>
        <v>0</v>
      </c>
      <c r="AF288" s="167">
        <f>'08'!R288</f>
        <v>0</v>
      </c>
      <c r="AG288" s="167">
        <f>'09'!R288</f>
        <v>0</v>
      </c>
      <c r="AH288" s="167">
        <f>'10'!R288</f>
        <v>0</v>
      </c>
      <c r="AI288" s="167">
        <f>'11'!R288</f>
        <v>0</v>
      </c>
      <c r="AJ288" s="167">
        <f>'12'!R288</f>
        <v>0</v>
      </c>
      <c r="AK288" s="127">
        <f t="shared" si="43"/>
        <v>0</v>
      </c>
      <c r="AL288" s="126">
        <f t="shared" si="44"/>
        <v>0</v>
      </c>
      <c r="AM288" s="2"/>
      <c r="AN288" s="167">
        <f>'01'!S288</f>
        <v>0</v>
      </c>
      <c r="AO288" s="167">
        <f>'02'!S288</f>
        <v>0</v>
      </c>
      <c r="AP288" s="167">
        <f>'03'!S288</f>
        <v>0</v>
      </c>
      <c r="AQ288" s="167">
        <f>'04'!S288</f>
        <v>0</v>
      </c>
      <c r="AR288" s="167">
        <f>'05'!S288</f>
        <v>0</v>
      </c>
      <c r="AS288" s="167">
        <f>'06'!S288</f>
        <v>0</v>
      </c>
      <c r="AT288" s="167">
        <f>'07'!S288</f>
        <v>0</v>
      </c>
      <c r="AU288" s="167">
        <f>'08'!S288</f>
        <v>0</v>
      </c>
      <c r="AV288" s="167">
        <f>'09'!S288</f>
        <v>0</v>
      </c>
      <c r="AW288" s="167">
        <f>'10'!S288</f>
        <v>0</v>
      </c>
      <c r="AX288" s="167">
        <f>'11'!S288</f>
        <v>0</v>
      </c>
      <c r="AY288" s="167">
        <f>'12'!S288</f>
        <v>0</v>
      </c>
      <c r="AZ288" s="127">
        <f t="shared" si="45"/>
        <v>0</v>
      </c>
      <c r="BA288" s="126">
        <f t="shared" si="46"/>
        <v>0</v>
      </c>
      <c r="BB288" s="2"/>
      <c r="BC288" s="167">
        <f>'01'!T288</f>
        <v>0</v>
      </c>
      <c r="BD288" s="167">
        <f>'02'!T288</f>
        <v>0</v>
      </c>
      <c r="BE288" s="167">
        <f>'03'!T288</f>
        <v>0</v>
      </c>
      <c r="BF288" s="167">
        <f>'04'!T288</f>
        <v>0</v>
      </c>
      <c r="BG288" s="167">
        <f>'05'!T288</f>
        <v>0</v>
      </c>
      <c r="BH288" s="167">
        <f>'06'!T288</f>
        <v>0</v>
      </c>
      <c r="BI288" s="167">
        <f>'07'!T288</f>
        <v>0</v>
      </c>
      <c r="BJ288" s="167">
        <f>'08'!T288</f>
        <v>0</v>
      </c>
      <c r="BK288" s="167">
        <f>'09'!T288</f>
        <v>0</v>
      </c>
      <c r="BL288" s="167">
        <f>'10'!T288</f>
        <v>0</v>
      </c>
      <c r="BM288" s="167">
        <f>'11'!T288</f>
        <v>0</v>
      </c>
      <c r="BN288" s="167">
        <f>'12'!T288</f>
        <v>0</v>
      </c>
      <c r="BO288" s="125">
        <f t="shared" si="47"/>
        <v>0</v>
      </c>
      <c r="BP288" s="126">
        <f t="shared" si="48"/>
        <v>0</v>
      </c>
    </row>
    <row r="289" spans="2:68" ht="14.4" x14ac:dyDescent="0.3">
      <c r="B289" s="166" t="str">
        <v>04-SPWHI-07002910</v>
      </c>
      <c r="C289" s="160" t="str">
        <v>Edrington</v>
      </c>
      <c r="D289" s="160" t="str">
        <v>Whisky</v>
      </c>
      <c r="E289" s="160" t="str">
        <v>The Macallan</v>
      </c>
      <c r="F289" s="160" t="str">
        <v>MAC</v>
      </c>
      <c r="G289" s="160" t="str">
        <v>The Macallan Edition NO 2 Whisky</v>
      </c>
      <c r="H289" s="160" t="str">
        <v>700ml</v>
      </c>
      <c r="I289" s="160">
        <v>1</v>
      </c>
      <c r="J289" s="167">
        <f>'01'!N289</f>
        <v>0</v>
      </c>
      <c r="K289" s="167">
        <f>'02'!N289</f>
        <v>0</v>
      </c>
      <c r="L289" s="167">
        <f>'03'!N289</f>
        <v>0</v>
      </c>
      <c r="M289" s="167">
        <f>'04'!N289</f>
        <v>0</v>
      </c>
      <c r="N289" s="167">
        <f>'05'!N289</f>
        <v>0</v>
      </c>
      <c r="O289" s="167">
        <f>'06'!N289</f>
        <v>0</v>
      </c>
      <c r="P289" s="167">
        <f>'07'!N289</f>
        <v>0</v>
      </c>
      <c r="Q289" s="167">
        <f>'08'!N289</f>
        <v>0</v>
      </c>
      <c r="R289" s="167">
        <f>'09'!N289</f>
        <v>0</v>
      </c>
      <c r="S289" s="167">
        <f>'10'!N289</f>
        <v>0</v>
      </c>
      <c r="T289" s="167">
        <f>'11'!N289</f>
        <v>0</v>
      </c>
      <c r="U289" s="167">
        <f>'12'!N289</f>
        <v>0</v>
      </c>
      <c r="V289" s="168">
        <f t="shared" si="41"/>
        <v>0</v>
      </c>
      <c r="W289" s="169">
        <f t="shared" si="42"/>
        <v>0</v>
      </c>
      <c r="X289" s="2"/>
      <c r="Y289" s="167">
        <f>'01'!R289</f>
        <v>0</v>
      </c>
      <c r="Z289" s="167">
        <f>'02'!R289</f>
        <v>0</v>
      </c>
      <c r="AA289" s="167">
        <f>'03'!R289</f>
        <v>0</v>
      </c>
      <c r="AB289" s="167">
        <f>'04'!R289</f>
        <v>0</v>
      </c>
      <c r="AC289" s="167">
        <f>'05'!R289</f>
        <v>0</v>
      </c>
      <c r="AD289" s="167">
        <f>'06'!R289</f>
        <v>0</v>
      </c>
      <c r="AE289" s="167">
        <f>'07'!R289</f>
        <v>0</v>
      </c>
      <c r="AF289" s="167">
        <f>'08'!R289</f>
        <v>0</v>
      </c>
      <c r="AG289" s="167">
        <f>'09'!R289</f>
        <v>0</v>
      </c>
      <c r="AH289" s="167">
        <f>'10'!R289</f>
        <v>0</v>
      </c>
      <c r="AI289" s="167">
        <f>'11'!R289</f>
        <v>0</v>
      </c>
      <c r="AJ289" s="167">
        <f>'12'!R289</f>
        <v>0</v>
      </c>
      <c r="AK289" s="127">
        <f t="shared" si="43"/>
        <v>0</v>
      </c>
      <c r="AL289" s="126">
        <f t="shared" si="44"/>
        <v>0</v>
      </c>
      <c r="AM289" s="2"/>
      <c r="AN289" s="167">
        <f>'01'!S289</f>
        <v>0</v>
      </c>
      <c r="AO289" s="167">
        <f>'02'!S289</f>
        <v>0</v>
      </c>
      <c r="AP289" s="167">
        <f>'03'!S289</f>
        <v>0</v>
      </c>
      <c r="AQ289" s="167">
        <f>'04'!S289</f>
        <v>0</v>
      </c>
      <c r="AR289" s="167">
        <f>'05'!S289</f>
        <v>0</v>
      </c>
      <c r="AS289" s="167">
        <f>'06'!S289</f>
        <v>0</v>
      </c>
      <c r="AT289" s="167">
        <f>'07'!S289</f>
        <v>0</v>
      </c>
      <c r="AU289" s="167">
        <f>'08'!S289</f>
        <v>0</v>
      </c>
      <c r="AV289" s="167">
        <f>'09'!S289</f>
        <v>0</v>
      </c>
      <c r="AW289" s="167">
        <f>'10'!S289</f>
        <v>0</v>
      </c>
      <c r="AX289" s="167">
        <f>'11'!S289</f>
        <v>0</v>
      </c>
      <c r="AY289" s="167">
        <f>'12'!S289</f>
        <v>0</v>
      </c>
      <c r="AZ289" s="127">
        <f t="shared" si="45"/>
        <v>0</v>
      </c>
      <c r="BA289" s="126">
        <f t="shared" si="46"/>
        <v>0</v>
      </c>
      <c r="BB289" s="2"/>
      <c r="BC289" s="167">
        <f>'01'!T289</f>
        <v>0</v>
      </c>
      <c r="BD289" s="167">
        <f>'02'!T289</f>
        <v>0</v>
      </c>
      <c r="BE289" s="167">
        <f>'03'!T289</f>
        <v>0</v>
      </c>
      <c r="BF289" s="167">
        <f>'04'!T289</f>
        <v>0</v>
      </c>
      <c r="BG289" s="167">
        <f>'05'!T289</f>
        <v>0</v>
      </c>
      <c r="BH289" s="167">
        <f>'06'!T289</f>
        <v>0</v>
      </c>
      <c r="BI289" s="167">
        <f>'07'!T289</f>
        <v>0</v>
      </c>
      <c r="BJ289" s="167">
        <f>'08'!T289</f>
        <v>0</v>
      </c>
      <c r="BK289" s="167">
        <f>'09'!T289</f>
        <v>0</v>
      </c>
      <c r="BL289" s="167">
        <f>'10'!T289</f>
        <v>0</v>
      </c>
      <c r="BM289" s="167">
        <f>'11'!T289</f>
        <v>0</v>
      </c>
      <c r="BN289" s="167">
        <f>'12'!T289</f>
        <v>0</v>
      </c>
      <c r="BO289" s="125">
        <f t="shared" si="47"/>
        <v>0</v>
      </c>
      <c r="BP289" s="126">
        <f t="shared" si="48"/>
        <v>0</v>
      </c>
    </row>
    <row r="290" spans="2:68" ht="14.4" x14ac:dyDescent="0.3">
      <c r="B290" s="166" t="str">
        <v>04-SPWHI-07004105</v>
      </c>
      <c r="C290" s="160" t="str">
        <v>Edrington</v>
      </c>
      <c r="D290" s="160" t="str">
        <v>Whisky</v>
      </c>
      <c r="E290" s="160" t="str">
        <v>The Macallan</v>
      </c>
      <c r="F290" s="160" t="str">
        <v>MAC</v>
      </c>
      <c r="G290" s="160" t="str">
        <v>The Macallan Edition NO 3 Whisky</v>
      </c>
      <c r="H290" s="160" t="str">
        <v>700ml</v>
      </c>
      <c r="I290" s="160">
        <v>12</v>
      </c>
      <c r="J290" s="167">
        <f>'01'!N290</f>
        <v>0</v>
      </c>
      <c r="K290" s="167">
        <f>'02'!N290</f>
        <v>0</v>
      </c>
      <c r="L290" s="167">
        <f>'03'!N290</f>
        <v>0</v>
      </c>
      <c r="M290" s="167">
        <f>'04'!N290</f>
        <v>0</v>
      </c>
      <c r="N290" s="167">
        <f>'05'!N290</f>
        <v>0</v>
      </c>
      <c r="O290" s="167">
        <f>'06'!N290</f>
        <v>0</v>
      </c>
      <c r="P290" s="167">
        <f>'07'!N290</f>
        <v>0</v>
      </c>
      <c r="Q290" s="167">
        <f>'08'!N290</f>
        <v>0</v>
      </c>
      <c r="R290" s="167">
        <f>'09'!N290</f>
        <v>0</v>
      </c>
      <c r="S290" s="167">
        <f>'10'!N290</f>
        <v>0</v>
      </c>
      <c r="T290" s="167">
        <f>'11'!N290</f>
        <v>0</v>
      </c>
      <c r="U290" s="167">
        <f>'12'!N290</f>
        <v>0</v>
      </c>
      <c r="V290" s="168">
        <f t="shared" si="41"/>
        <v>0</v>
      </c>
      <c r="W290" s="169">
        <f t="shared" si="42"/>
        <v>0</v>
      </c>
      <c r="X290" s="2"/>
      <c r="Y290" s="167">
        <f>'01'!R290</f>
        <v>0</v>
      </c>
      <c r="Z290" s="167">
        <f>'02'!R290</f>
        <v>0</v>
      </c>
      <c r="AA290" s="167">
        <f>'03'!R290</f>
        <v>0</v>
      </c>
      <c r="AB290" s="167">
        <f>'04'!R290</f>
        <v>0</v>
      </c>
      <c r="AC290" s="167">
        <f>'05'!R290</f>
        <v>0</v>
      </c>
      <c r="AD290" s="167">
        <f>'06'!R290</f>
        <v>0</v>
      </c>
      <c r="AE290" s="167">
        <f>'07'!R290</f>
        <v>0</v>
      </c>
      <c r="AF290" s="167">
        <f>'08'!R290</f>
        <v>0</v>
      </c>
      <c r="AG290" s="167">
        <f>'09'!R290</f>
        <v>0</v>
      </c>
      <c r="AH290" s="167">
        <f>'10'!R290</f>
        <v>0</v>
      </c>
      <c r="AI290" s="167">
        <f>'11'!R290</f>
        <v>0</v>
      </c>
      <c r="AJ290" s="167">
        <f>'12'!R290</f>
        <v>0</v>
      </c>
      <c r="AK290" s="127">
        <f t="shared" si="43"/>
        <v>0</v>
      </c>
      <c r="AL290" s="126">
        <f t="shared" si="44"/>
        <v>0</v>
      </c>
      <c r="AM290" s="2"/>
      <c r="AN290" s="167">
        <f>'01'!S290</f>
        <v>0</v>
      </c>
      <c r="AO290" s="167">
        <f>'02'!S290</f>
        <v>0</v>
      </c>
      <c r="AP290" s="167">
        <f>'03'!S290</f>
        <v>0</v>
      </c>
      <c r="AQ290" s="167">
        <f>'04'!S290</f>
        <v>0</v>
      </c>
      <c r="AR290" s="167">
        <f>'05'!S290</f>
        <v>0</v>
      </c>
      <c r="AS290" s="167">
        <f>'06'!S290</f>
        <v>0</v>
      </c>
      <c r="AT290" s="167">
        <f>'07'!S290</f>
        <v>0</v>
      </c>
      <c r="AU290" s="167">
        <f>'08'!S290</f>
        <v>0</v>
      </c>
      <c r="AV290" s="167">
        <f>'09'!S290</f>
        <v>0</v>
      </c>
      <c r="AW290" s="167">
        <f>'10'!S290</f>
        <v>0</v>
      </c>
      <c r="AX290" s="167">
        <f>'11'!S290</f>
        <v>0</v>
      </c>
      <c r="AY290" s="167">
        <f>'12'!S290</f>
        <v>0</v>
      </c>
      <c r="AZ290" s="127">
        <f t="shared" si="45"/>
        <v>0</v>
      </c>
      <c r="BA290" s="126">
        <f t="shared" si="46"/>
        <v>0</v>
      </c>
      <c r="BB290" s="2"/>
      <c r="BC290" s="167">
        <f>'01'!T290</f>
        <v>0</v>
      </c>
      <c r="BD290" s="167">
        <f>'02'!T290</f>
        <v>0</v>
      </c>
      <c r="BE290" s="167">
        <f>'03'!T290</f>
        <v>0</v>
      </c>
      <c r="BF290" s="167">
        <f>'04'!T290</f>
        <v>0</v>
      </c>
      <c r="BG290" s="167">
        <f>'05'!T290</f>
        <v>0</v>
      </c>
      <c r="BH290" s="167">
        <f>'06'!T290</f>
        <v>0</v>
      </c>
      <c r="BI290" s="167">
        <f>'07'!T290</f>
        <v>0</v>
      </c>
      <c r="BJ290" s="167">
        <f>'08'!T290</f>
        <v>0</v>
      </c>
      <c r="BK290" s="167">
        <f>'09'!T290</f>
        <v>0</v>
      </c>
      <c r="BL290" s="167">
        <f>'10'!T290</f>
        <v>0</v>
      </c>
      <c r="BM290" s="167">
        <f>'11'!T290</f>
        <v>0</v>
      </c>
      <c r="BN290" s="167">
        <f>'12'!T290</f>
        <v>0</v>
      </c>
      <c r="BO290" s="125">
        <f t="shared" si="47"/>
        <v>0</v>
      </c>
      <c r="BP290" s="126">
        <f t="shared" si="48"/>
        <v>0</v>
      </c>
    </row>
    <row r="291" spans="2:68" ht="14.4" x14ac:dyDescent="0.3">
      <c r="B291" s="166" t="str">
        <v>04-SPWHI-07005591</v>
      </c>
      <c r="C291" s="160" t="str">
        <v>Edrington</v>
      </c>
      <c r="D291" s="160" t="str">
        <v>Whisky</v>
      </c>
      <c r="E291" s="160" t="str">
        <v>The Macallan</v>
      </c>
      <c r="F291" s="160" t="str">
        <v>MAC</v>
      </c>
      <c r="G291" s="160" t="str">
        <v>The Macallan Edition NO 4 Whisky</v>
      </c>
      <c r="H291" s="160" t="str">
        <v>700ml</v>
      </c>
      <c r="I291" s="160">
        <v>12</v>
      </c>
      <c r="J291" s="167">
        <f>'01'!N291</f>
        <v>0</v>
      </c>
      <c r="K291" s="167">
        <f>'02'!N291</f>
        <v>0</v>
      </c>
      <c r="L291" s="167">
        <f>'03'!N291</f>
        <v>0</v>
      </c>
      <c r="M291" s="167">
        <f>'04'!N291</f>
        <v>0</v>
      </c>
      <c r="N291" s="167">
        <f>'05'!N291</f>
        <v>0</v>
      </c>
      <c r="O291" s="167">
        <f>'06'!N291</f>
        <v>0</v>
      </c>
      <c r="P291" s="167">
        <f>'07'!N291</f>
        <v>0</v>
      </c>
      <c r="Q291" s="167">
        <f>'08'!N291</f>
        <v>0</v>
      </c>
      <c r="R291" s="167">
        <f>'09'!N291</f>
        <v>0</v>
      </c>
      <c r="S291" s="167">
        <f>'10'!N291</f>
        <v>0</v>
      </c>
      <c r="T291" s="167">
        <f>'11'!N291</f>
        <v>0</v>
      </c>
      <c r="U291" s="167">
        <f>'12'!N291</f>
        <v>0</v>
      </c>
      <c r="V291" s="168">
        <f t="shared" si="41"/>
        <v>0</v>
      </c>
      <c r="W291" s="169">
        <f t="shared" si="42"/>
        <v>0</v>
      </c>
      <c r="X291" s="2"/>
      <c r="Y291" s="167">
        <f>'01'!R291</f>
        <v>0</v>
      </c>
      <c r="Z291" s="167">
        <f>'02'!R291</f>
        <v>0</v>
      </c>
      <c r="AA291" s="167">
        <f>'03'!R291</f>
        <v>0</v>
      </c>
      <c r="AB291" s="167">
        <f>'04'!R291</f>
        <v>0</v>
      </c>
      <c r="AC291" s="167">
        <f>'05'!R291</f>
        <v>0</v>
      </c>
      <c r="AD291" s="167">
        <f>'06'!R291</f>
        <v>0</v>
      </c>
      <c r="AE291" s="167">
        <f>'07'!R291</f>
        <v>0</v>
      </c>
      <c r="AF291" s="167">
        <f>'08'!R291</f>
        <v>0</v>
      </c>
      <c r="AG291" s="167">
        <f>'09'!R291</f>
        <v>0</v>
      </c>
      <c r="AH291" s="167">
        <f>'10'!R291</f>
        <v>0</v>
      </c>
      <c r="AI291" s="167">
        <f>'11'!R291</f>
        <v>0</v>
      </c>
      <c r="AJ291" s="167">
        <f>'12'!R291</f>
        <v>0</v>
      </c>
      <c r="AK291" s="127">
        <f t="shared" si="43"/>
        <v>0</v>
      </c>
      <c r="AL291" s="126">
        <f t="shared" si="44"/>
        <v>0</v>
      </c>
      <c r="AM291" s="2"/>
      <c r="AN291" s="167">
        <f>'01'!S291</f>
        <v>0</v>
      </c>
      <c r="AO291" s="167">
        <f>'02'!S291</f>
        <v>0</v>
      </c>
      <c r="AP291" s="167">
        <f>'03'!S291</f>
        <v>0</v>
      </c>
      <c r="AQ291" s="167">
        <f>'04'!S291</f>
        <v>0</v>
      </c>
      <c r="AR291" s="167">
        <f>'05'!S291</f>
        <v>0</v>
      </c>
      <c r="AS291" s="167">
        <f>'06'!S291</f>
        <v>0</v>
      </c>
      <c r="AT291" s="167">
        <f>'07'!S291</f>
        <v>0</v>
      </c>
      <c r="AU291" s="167">
        <f>'08'!S291</f>
        <v>0</v>
      </c>
      <c r="AV291" s="167">
        <f>'09'!S291</f>
        <v>0</v>
      </c>
      <c r="AW291" s="167">
        <f>'10'!S291</f>
        <v>0</v>
      </c>
      <c r="AX291" s="167">
        <f>'11'!S291</f>
        <v>0</v>
      </c>
      <c r="AY291" s="167">
        <f>'12'!S291</f>
        <v>0</v>
      </c>
      <c r="AZ291" s="127">
        <f t="shared" si="45"/>
        <v>0</v>
      </c>
      <c r="BA291" s="126">
        <f t="shared" si="46"/>
        <v>0</v>
      </c>
      <c r="BB291" s="2"/>
      <c r="BC291" s="167">
        <f>'01'!T291</f>
        <v>0</v>
      </c>
      <c r="BD291" s="167">
        <f>'02'!T291</f>
        <v>0</v>
      </c>
      <c r="BE291" s="167">
        <f>'03'!T291</f>
        <v>0</v>
      </c>
      <c r="BF291" s="167">
        <f>'04'!T291</f>
        <v>0</v>
      </c>
      <c r="BG291" s="167">
        <f>'05'!T291</f>
        <v>0</v>
      </c>
      <c r="BH291" s="167">
        <f>'06'!T291</f>
        <v>0</v>
      </c>
      <c r="BI291" s="167">
        <f>'07'!T291</f>
        <v>0</v>
      </c>
      <c r="BJ291" s="167">
        <f>'08'!T291</f>
        <v>0</v>
      </c>
      <c r="BK291" s="167">
        <f>'09'!T291</f>
        <v>0</v>
      </c>
      <c r="BL291" s="167">
        <f>'10'!T291</f>
        <v>0</v>
      </c>
      <c r="BM291" s="167">
        <f>'11'!T291</f>
        <v>0</v>
      </c>
      <c r="BN291" s="167">
        <f>'12'!T291</f>
        <v>0</v>
      </c>
      <c r="BO291" s="125">
        <f t="shared" si="47"/>
        <v>0</v>
      </c>
      <c r="BP291" s="126">
        <f t="shared" si="48"/>
        <v>0</v>
      </c>
    </row>
    <row r="292" spans="2:68" ht="14.4" x14ac:dyDescent="0.3">
      <c r="B292" s="166" t="str">
        <v>04-SPWHI-07007126</v>
      </c>
      <c r="C292" s="160" t="str">
        <v>Edrington</v>
      </c>
      <c r="D292" s="160" t="str">
        <v>Whisky</v>
      </c>
      <c r="E292" s="160" t="str">
        <v>The Macallan</v>
      </c>
      <c r="F292" s="160" t="str">
        <v>MAC</v>
      </c>
      <c r="G292" s="160" t="str">
        <v>The Macallan 18 Years Old</v>
      </c>
      <c r="H292" s="160" t="str">
        <v>700ml</v>
      </c>
      <c r="I292" s="160">
        <v>6</v>
      </c>
      <c r="J292" s="167">
        <f>'01'!N292</f>
        <v>0</v>
      </c>
      <c r="K292" s="167">
        <f>'02'!N292</f>
        <v>0</v>
      </c>
      <c r="L292" s="167">
        <f>'03'!N292</f>
        <v>0</v>
      </c>
      <c r="M292" s="167">
        <f>'04'!N292</f>
        <v>0</v>
      </c>
      <c r="N292" s="167">
        <f>'05'!N292</f>
        <v>0</v>
      </c>
      <c r="O292" s="167">
        <f>'06'!N292</f>
        <v>0</v>
      </c>
      <c r="P292" s="167">
        <f>'07'!N292</f>
        <v>0</v>
      </c>
      <c r="Q292" s="167">
        <f>'08'!N292</f>
        <v>0</v>
      </c>
      <c r="R292" s="167">
        <f>'09'!N292</f>
        <v>0</v>
      </c>
      <c r="S292" s="167">
        <f>'10'!N292</f>
        <v>0</v>
      </c>
      <c r="T292" s="167">
        <f>'11'!N292</f>
        <v>0</v>
      </c>
      <c r="U292" s="167">
        <f>'12'!N292</f>
        <v>0</v>
      </c>
      <c r="V292" s="168">
        <f t="shared" si="41"/>
        <v>0</v>
      </c>
      <c r="W292" s="169">
        <f t="shared" si="42"/>
        <v>0</v>
      </c>
      <c r="X292" s="2"/>
      <c r="Y292" s="167">
        <f>'01'!R292</f>
        <v>0</v>
      </c>
      <c r="Z292" s="167">
        <f>'02'!R292</f>
        <v>0</v>
      </c>
      <c r="AA292" s="167">
        <f>'03'!R292</f>
        <v>0</v>
      </c>
      <c r="AB292" s="167">
        <f>'04'!R292</f>
        <v>0</v>
      </c>
      <c r="AC292" s="167">
        <f>'05'!R292</f>
        <v>0</v>
      </c>
      <c r="AD292" s="167">
        <f>'06'!R292</f>
        <v>0</v>
      </c>
      <c r="AE292" s="167">
        <f>'07'!R292</f>
        <v>0</v>
      </c>
      <c r="AF292" s="167">
        <f>'08'!R292</f>
        <v>0</v>
      </c>
      <c r="AG292" s="167">
        <f>'09'!R292</f>
        <v>0</v>
      </c>
      <c r="AH292" s="167">
        <f>'10'!R292</f>
        <v>0</v>
      </c>
      <c r="AI292" s="167">
        <f>'11'!R292</f>
        <v>0</v>
      </c>
      <c r="AJ292" s="167">
        <f>'12'!R292</f>
        <v>0</v>
      </c>
      <c r="AK292" s="127">
        <f t="shared" si="43"/>
        <v>0</v>
      </c>
      <c r="AL292" s="126">
        <f t="shared" si="44"/>
        <v>0</v>
      </c>
      <c r="AM292" s="2"/>
      <c r="AN292" s="167">
        <f>'01'!S292</f>
        <v>0</v>
      </c>
      <c r="AO292" s="167">
        <f>'02'!S292</f>
        <v>0</v>
      </c>
      <c r="AP292" s="167">
        <f>'03'!S292</f>
        <v>0</v>
      </c>
      <c r="AQ292" s="167">
        <f>'04'!S292</f>
        <v>0</v>
      </c>
      <c r="AR292" s="167">
        <f>'05'!S292</f>
        <v>0</v>
      </c>
      <c r="AS292" s="167">
        <f>'06'!S292</f>
        <v>0</v>
      </c>
      <c r="AT292" s="167">
        <f>'07'!S292</f>
        <v>0</v>
      </c>
      <c r="AU292" s="167">
        <f>'08'!S292</f>
        <v>0</v>
      </c>
      <c r="AV292" s="167">
        <f>'09'!S292</f>
        <v>0</v>
      </c>
      <c r="AW292" s="167">
        <f>'10'!S292</f>
        <v>0</v>
      </c>
      <c r="AX292" s="167">
        <f>'11'!S292</f>
        <v>0</v>
      </c>
      <c r="AY292" s="167">
        <f>'12'!S292</f>
        <v>0</v>
      </c>
      <c r="AZ292" s="127">
        <f t="shared" si="45"/>
        <v>0</v>
      </c>
      <c r="BA292" s="126">
        <f t="shared" si="46"/>
        <v>0</v>
      </c>
      <c r="BB292" s="2"/>
      <c r="BC292" s="167">
        <f>'01'!T292</f>
        <v>0</v>
      </c>
      <c r="BD292" s="167">
        <f>'02'!T292</f>
        <v>0</v>
      </c>
      <c r="BE292" s="167">
        <f>'03'!T292</f>
        <v>0</v>
      </c>
      <c r="BF292" s="167">
        <f>'04'!T292</f>
        <v>0</v>
      </c>
      <c r="BG292" s="167">
        <f>'05'!T292</f>
        <v>0</v>
      </c>
      <c r="BH292" s="167">
        <f>'06'!T292</f>
        <v>0</v>
      </c>
      <c r="BI292" s="167">
        <f>'07'!T292</f>
        <v>0</v>
      </c>
      <c r="BJ292" s="167">
        <f>'08'!T292</f>
        <v>0</v>
      </c>
      <c r="BK292" s="167">
        <f>'09'!T292</f>
        <v>0</v>
      </c>
      <c r="BL292" s="167">
        <f>'10'!T292</f>
        <v>0</v>
      </c>
      <c r="BM292" s="167">
        <f>'11'!T292</f>
        <v>0</v>
      </c>
      <c r="BN292" s="167">
        <f>'12'!T292</f>
        <v>0</v>
      </c>
      <c r="BO292" s="125">
        <f t="shared" si="47"/>
        <v>0</v>
      </c>
      <c r="BP292" s="126">
        <f t="shared" si="48"/>
        <v>0</v>
      </c>
    </row>
    <row r="293" spans="2:68" ht="14.4" x14ac:dyDescent="0.3">
      <c r="B293" s="166" t="str">
        <v>04-SPWHI-07008059</v>
      </c>
      <c r="C293" s="160" t="str">
        <v>Edrington</v>
      </c>
      <c r="D293" s="160" t="str">
        <v>Whisky</v>
      </c>
      <c r="E293" s="160" t="str">
        <v>The Macallan</v>
      </c>
      <c r="F293" s="160" t="str">
        <v>MAC</v>
      </c>
      <c r="G293" s="160" t="str">
        <v>The Macallan Edition NO.5 Whisky</v>
      </c>
      <c r="H293" s="160" t="str">
        <v>700ml</v>
      </c>
      <c r="I293" s="160">
        <v>12</v>
      </c>
      <c r="J293" s="167">
        <f>'01'!N293</f>
        <v>0</v>
      </c>
      <c r="K293" s="167">
        <f>'02'!N293</f>
        <v>0</v>
      </c>
      <c r="L293" s="167">
        <f>'03'!N293</f>
        <v>0</v>
      </c>
      <c r="M293" s="167">
        <f>'04'!N293</f>
        <v>0</v>
      </c>
      <c r="N293" s="167">
        <f>'05'!N293</f>
        <v>0</v>
      </c>
      <c r="O293" s="167">
        <f>'06'!N293</f>
        <v>0</v>
      </c>
      <c r="P293" s="167">
        <f>'07'!N293</f>
        <v>0</v>
      </c>
      <c r="Q293" s="167">
        <f>'08'!N293</f>
        <v>0</v>
      </c>
      <c r="R293" s="167">
        <f>'09'!N293</f>
        <v>0</v>
      </c>
      <c r="S293" s="167">
        <f>'10'!N293</f>
        <v>0</v>
      </c>
      <c r="T293" s="167">
        <f>'11'!N293</f>
        <v>0</v>
      </c>
      <c r="U293" s="167">
        <f>'12'!N293</f>
        <v>0</v>
      </c>
      <c r="V293" s="168">
        <f t="shared" si="41"/>
        <v>0</v>
      </c>
      <c r="W293" s="169">
        <f t="shared" si="42"/>
        <v>0</v>
      </c>
      <c r="X293" s="2"/>
      <c r="Y293" s="167">
        <f>'01'!R293</f>
        <v>0</v>
      </c>
      <c r="Z293" s="167">
        <f>'02'!R293</f>
        <v>0</v>
      </c>
      <c r="AA293" s="167">
        <f>'03'!R293</f>
        <v>0</v>
      </c>
      <c r="AB293" s="167">
        <f>'04'!R293</f>
        <v>0</v>
      </c>
      <c r="AC293" s="167">
        <f>'05'!R293</f>
        <v>0</v>
      </c>
      <c r="AD293" s="167">
        <f>'06'!R293</f>
        <v>0</v>
      </c>
      <c r="AE293" s="167">
        <f>'07'!R293</f>
        <v>0</v>
      </c>
      <c r="AF293" s="167">
        <f>'08'!R293</f>
        <v>0</v>
      </c>
      <c r="AG293" s="167">
        <f>'09'!R293</f>
        <v>0</v>
      </c>
      <c r="AH293" s="167">
        <f>'10'!R293</f>
        <v>0</v>
      </c>
      <c r="AI293" s="167">
        <f>'11'!R293</f>
        <v>0</v>
      </c>
      <c r="AJ293" s="167">
        <f>'12'!R293</f>
        <v>0</v>
      </c>
      <c r="AK293" s="127">
        <f t="shared" si="43"/>
        <v>0</v>
      </c>
      <c r="AL293" s="126">
        <f t="shared" si="44"/>
        <v>0</v>
      </c>
      <c r="AM293" s="2"/>
      <c r="AN293" s="167">
        <f>'01'!S293</f>
        <v>0</v>
      </c>
      <c r="AO293" s="167">
        <f>'02'!S293</f>
        <v>0</v>
      </c>
      <c r="AP293" s="167">
        <f>'03'!S293</f>
        <v>0</v>
      </c>
      <c r="AQ293" s="167">
        <f>'04'!S293</f>
        <v>0</v>
      </c>
      <c r="AR293" s="167">
        <f>'05'!S293</f>
        <v>0</v>
      </c>
      <c r="AS293" s="167">
        <f>'06'!S293</f>
        <v>0</v>
      </c>
      <c r="AT293" s="167">
        <f>'07'!S293</f>
        <v>0</v>
      </c>
      <c r="AU293" s="167">
        <f>'08'!S293</f>
        <v>0</v>
      </c>
      <c r="AV293" s="167">
        <f>'09'!S293</f>
        <v>0</v>
      </c>
      <c r="AW293" s="167">
        <f>'10'!S293</f>
        <v>0</v>
      </c>
      <c r="AX293" s="167">
        <f>'11'!S293</f>
        <v>0</v>
      </c>
      <c r="AY293" s="167">
        <f>'12'!S293</f>
        <v>0</v>
      </c>
      <c r="AZ293" s="127">
        <f t="shared" si="45"/>
        <v>0</v>
      </c>
      <c r="BA293" s="126">
        <f t="shared" si="46"/>
        <v>0</v>
      </c>
      <c r="BB293" s="2"/>
      <c r="BC293" s="167">
        <f>'01'!T293</f>
        <v>0</v>
      </c>
      <c r="BD293" s="167">
        <f>'02'!T293</f>
        <v>0</v>
      </c>
      <c r="BE293" s="167">
        <f>'03'!T293</f>
        <v>0</v>
      </c>
      <c r="BF293" s="167">
        <f>'04'!T293</f>
        <v>0</v>
      </c>
      <c r="BG293" s="167">
        <f>'05'!T293</f>
        <v>0</v>
      </c>
      <c r="BH293" s="167">
        <f>'06'!T293</f>
        <v>0</v>
      </c>
      <c r="BI293" s="167">
        <f>'07'!T293</f>
        <v>0</v>
      </c>
      <c r="BJ293" s="167">
        <f>'08'!T293</f>
        <v>0</v>
      </c>
      <c r="BK293" s="167">
        <f>'09'!T293</f>
        <v>0</v>
      </c>
      <c r="BL293" s="167">
        <f>'10'!T293</f>
        <v>0</v>
      </c>
      <c r="BM293" s="167">
        <f>'11'!T293</f>
        <v>0</v>
      </c>
      <c r="BN293" s="167">
        <f>'12'!T293</f>
        <v>0</v>
      </c>
      <c r="BO293" s="125">
        <f t="shared" si="47"/>
        <v>0</v>
      </c>
      <c r="BP293" s="126">
        <f t="shared" si="48"/>
        <v>0</v>
      </c>
    </row>
    <row r="294" spans="2:68" ht="14.4" x14ac:dyDescent="0.3">
      <c r="B294" s="166" t="str">
        <v>04-SPWHI-07009285</v>
      </c>
      <c r="C294" s="160" t="str">
        <v>Edrington</v>
      </c>
      <c r="D294" s="160" t="str">
        <v>Whisky</v>
      </c>
      <c r="E294" s="160" t="str">
        <v>The Macallan</v>
      </c>
      <c r="F294" s="160" t="str">
        <v>MAC</v>
      </c>
      <c r="G294" s="160" t="str">
        <v>The Macallan Edition NO 6 Whisky</v>
      </c>
      <c r="H294" s="160" t="str">
        <v>700ml</v>
      </c>
      <c r="I294" s="160">
        <v>12</v>
      </c>
      <c r="J294" s="167">
        <f>'01'!N294</f>
        <v>0</v>
      </c>
      <c r="K294" s="167">
        <f>'02'!N294</f>
        <v>0</v>
      </c>
      <c r="L294" s="167">
        <f>'03'!N294</f>
        <v>0</v>
      </c>
      <c r="M294" s="167">
        <f>'04'!N294</f>
        <v>0</v>
      </c>
      <c r="N294" s="167">
        <f>'05'!N294</f>
        <v>0</v>
      </c>
      <c r="O294" s="167">
        <f>'06'!N294</f>
        <v>0</v>
      </c>
      <c r="P294" s="167">
        <f>'07'!N294</f>
        <v>0</v>
      </c>
      <c r="Q294" s="167">
        <f>'08'!N294</f>
        <v>0</v>
      </c>
      <c r="R294" s="167">
        <f>'09'!N294</f>
        <v>0</v>
      </c>
      <c r="S294" s="167">
        <f>'10'!N294</f>
        <v>0</v>
      </c>
      <c r="T294" s="167">
        <f>'11'!N294</f>
        <v>0</v>
      </c>
      <c r="U294" s="167">
        <f>'12'!N294</f>
        <v>0</v>
      </c>
      <c r="V294" s="168">
        <f t="shared" si="41"/>
        <v>0</v>
      </c>
      <c r="W294" s="169">
        <f t="shared" si="42"/>
        <v>0</v>
      </c>
      <c r="X294" s="2"/>
      <c r="Y294" s="167">
        <f>'01'!R294</f>
        <v>0</v>
      </c>
      <c r="Z294" s="167">
        <f>'02'!R294</f>
        <v>0</v>
      </c>
      <c r="AA294" s="167">
        <f>'03'!R294</f>
        <v>0</v>
      </c>
      <c r="AB294" s="167">
        <f>'04'!R294</f>
        <v>0</v>
      </c>
      <c r="AC294" s="167">
        <f>'05'!R294</f>
        <v>0</v>
      </c>
      <c r="AD294" s="167">
        <f>'06'!R294</f>
        <v>0</v>
      </c>
      <c r="AE294" s="167">
        <f>'07'!R294</f>
        <v>0</v>
      </c>
      <c r="AF294" s="167">
        <f>'08'!R294</f>
        <v>0</v>
      </c>
      <c r="AG294" s="167">
        <f>'09'!R294</f>
        <v>0</v>
      </c>
      <c r="AH294" s="167">
        <f>'10'!R294</f>
        <v>0</v>
      </c>
      <c r="AI294" s="167">
        <f>'11'!R294</f>
        <v>0</v>
      </c>
      <c r="AJ294" s="167">
        <f>'12'!R294</f>
        <v>0</v>
      </c>
      <c r="AK294" s="127">
        <f t="shared" si="43"/>
        <v>0</v>
      </c>
      <c r="AL294" s="126">
        <f t="shared" si="44"/>
        <v>0</v>
      </c>
      <c r="AM294" s="2"/>
      <c r="AN294" s="167">
        <f>'01'!S294</f>
        <v>0</v>
      </c>
      <c r="AO294" s="167">
        <f>'02'!S294</f>
        <v>0</v>
      </c>
      <c r="AP294" s="167">
        <f>'03'!S294</f>
        <v>0</v>
      </c>
      <c r="AQ294" s="167">
        <f>'04'!S294</f>
        <v>0</v>
      </c>
      <c r="AR294" s="167">
        <f>'05'!S294</f>
        <v>0</v>
      </c>
      <c r="AS294" s="167">
        <f>'06'!S294</f>
        <v>0</v>
      </c>
      <c r="AT294" s="167">
        <f>'07'!S294</f>
        <v>0</v>
      </c>
      <c r="AU294" s="167">
        <f>'08'!S294</f>
        <v>0</v>
      </c>
      <c r="AV294" s="167">
        <f>'09'!S294</f>
        <v>0</v>
      </c>
      <c r="AW294" s="167">
        <f>'10'!S294</f>
        <v>0</v>
      </c>
      <c r="AX294" s="167">
        <f>'11'!S294</f>
        <v>0</v>
      </c>
      <c r="AY294" s="167">
        <f>'12'!S294</f>
        <v>0</v>
      </c>
      <c r="AZ294" s="127">
        <f t="shared" si="45"/>
        <v>0</v>
      </c>
      <c r="BA294" s="126">
        <f t="shared" si="46"/>
        <v>0</v>
      </c>
      <c r="BB294" s="2"/>
      <c r="BC294" s="167">
        <f>'01'!T294</f>
        <v>0</v>
      </c>
      <c r="BD294" s="167">
        <f>'02'!T294</f>
        <v>0</v>
      </c>
      <c r="BE294" s="167">
        <f>'03'!T294</f>
        <v>0</v>
      </c>
      <c r="BF294" s="167">
        <f>'04'!T294</f>
        <v>0</v>
      </c>
      <c r="BG294" s="167">
        <f>'05'!T294</f>
        <v>0</v>
      </c>
      <c r="BH294" s="167">
        <f>'06'!T294</f>
        <v>0</v>
      </c>
      <c r="BI294" s="167">
        <f>'07'!T294</f>
        <v>0</v>
      </c>
      <c r="BJ294" s="167">
        <f>'08'!T294</f>
        <v>0</v>
      </c>
      <c r="BK294" s="167">
        <f>'09'!T294</f>
        <v>0</v>
      </c>
      <c r="BL294" s="167">
        <f>'10'!T294</f>
        <v>0</v>
      </c>
      <c r="BM294" s="167">
        <f>'11'!T294</f>
        <v>0</v>
      </c>
      <c r="BN294" s="167">
        <f>'12'!T294</f>
        <v>0</v>
      </c>
      <c r="BO294" s="125">
        <f t="shared" si="47"/>
        <v>0</v>
      </c>
      <c r="BP294" s="126">
        <f t="shared" si="48"/>
        <v>0</v>
      </c>
    </row>
    <row r="295" spans="2:68" ht="14.4" x14ac:dyDescent="0.3">
      <c r="B295" s="166" t="str">
        <v>04-SPWHI-4200GSET</v>
      </c>
      <c r="C295" s="160" t="str">
        <v>Edrington</v>
      </c>
      <c r="D295" s="160" t="str">
        <v>Whisky</v>
      </c>
      <c r="E295" s="160" t="str">
        <v>The Macallan</v>
      </c>
      <c r="F295" s="160" t="str">
        <v>MAC</v>
      </c>
      <c r="G295" s="160" t="str">
        <v>The Macallan Edition Gift Set</v>
      </c>
      <c r="H295" s="160" t="str">
        <v>4200ml</v>
      </c>
      <c r="I295" s="160">
        <v>1</v>
      </c>
      <c r="J295" s="167">
        <f>'01'!N295</f>
        <v>0</v>
      </c>
      <c r="K295" s="167">
        <f>'02'!N295</f>
        <v>0</v>
      </c>
      <c r="L295" s="167">
        <f>'03'!N295</f>
        <v>0</v>
      </c>
      <c r="M295" s="167">
        <f>'04'!N295</f>
        <v>0</v>
      </c>
      <c r="N295" s="167">
        <f>'05'!N295</f>
        <v>0</v>
      </c>
      <c r="O295" s="167">
        <f>'06'!N295</f>
        <v>0</v>
      </c>
      <c r="P295" s="167">
        <f>'07'!N295</f>
        <v>0</v>
      </c>
      <c r="Q295" s="167">
        <f>'08'!N295</f>
        <v>0</v>
      </c>
      <c r="R295" s="167">
        <f>'09'!N295</f>
        <v>0</v>
      </c>
      <c r="S295" s="167">
        <f>'10'!N295</f>
        <v>0</v>
      </c>
      <c r="T295" s="167">
        <f>'11'!N295</f>
        <v>0</v>
      </c>
      <c r="U295" s="167">
        <f>'12'!N295</f>
        <v>0</v>
      </c>
      <c r="V295" s="168">
        <f t="shared" si="41"/>
        <v>0</v>
      </c>
      <c r="W295" s="169">
        <f t="shared" si="42"/>
        <v>0</v>
      </c>
      <c r="X295" s="2"/>
      <c r="Y295" s="167">
        <f>'01'!R295</f>
        <v>0</v>
      </c>
      <c r="Z295" s="167">
        <f>'02'!R295</f>
        <v>0</v>
      </c>
      <c r="AA295" s="167">
        <f>'03'!R295</f>
        <v>0</v>
      </c>
      <c r="AB295" s="167">
        <f>'04'!R295</f>
        <v>0</v>
      </c>
      <c r="AC295" s="167">
        <f>'05'!R295</f>
        <v>0</v>
      </c>
      <c r="AD295" s="167">
        <f>'06'!R295</f>
        <v>0</v>
      </c>
      <c r="AE295" s="167">
        <f>'07'!R295</f>
        <v>0</v>
      </c>
      <c r="AF295" s="167">
        <f>'08'!R295</f>
        <v>0</v>
      </c>
      <c r="AG295" s="167">
        <f>'09'!R295</f>
        <v>0</v>
      </c>
      <c r="AH295" s="167">
        <f>'10'!R295</f>
        <v>0</v>
      </c>
      <c r="AI295" s="167">
        <f>'11'!R295</f>
        <v>0</v>
      </c>
      <c r="AJ295" s="167">
        <f>'12'!R295</f>
        <v>0</v>
      </c>
      <c r="AK295" s="127">
        <f t="shared" si="43"/>
        <v>0</v>
      </c>
      <c r="AL295" s="126">
        <f t="shared" si="44"/>
        <v>0</v>
      </c>
      <c r="AM295" s="2"/>
      <c r="AN295" s="167">
        <f>'01'!S295</f>
        <v>0</v>
      </c>
      <c r="AO295" s="167">
        <f>'02'!S295</f>
        <v>0</v>
      </c>
      <c r="AP295" s="167">
        <f>'03'!S295</f>
        <v>0</v>
      </c>
      <c r="AQ295" s="167">
        <f>'04'!S295</f>
        <v>0</v>
      </c>
      <c r="AR295" s="167">
        <f>'05'!S295</f>
        <v>0</v>
      </c>
      <c r="AS295" s="167">
        <f>'06'!S295</f>
        <v>0</v>
      </c>
      <c r="AT295" s="167">
        <f>'07'!S295</f>
        <v>0</v>
      </c>
      <c r="AU295" s="167">
        <f>'08'!S295</f>
        <v>0</v>
      </c>
      <c r="AV295" s="167">
        <f>'09'!S295</f>
        <v>0</v>
      </c>
      <c r="AW295" s="167">
        <f>'10'!S295</f>
        <v>0</v>
      </c>
      <c r="AX295" s="167">
        <f>'11'!S295</f>
        <v>0</v>
      </c>
      <c r="AY295" s="167">
        <f>'12'!S295</f>
        <v>0</v>
      </c>
      <c r="AZ295" s="127">
        <f t="shared" si="45"/>
        <v>0</v>
      </c>
      <c r="BA295" s="126">
        <f t="shared" si="46"/>
        <v>0</v>
      </c>
      <c r="BB295" s="2"/>
      <c r="BC295" s="167">
        <f>'01'!T295</f>
        <v>0</v>
      </c>
      <c r="BD295" s="167">
        <f>'02'!T295</f>
        <v>0</v>
      </c>
      <c r="BE295" s="167">
        <f>'03'!T295</f>
        <v>0</v>
      </c>
      <c r="BF295" s="167">
        <f>'04'!T295</f>
        <v>0</v>
      </c>
      <c r="BG295" s="167">
        <f>'05'!T295</f>
        <v>0</v>
      </c>
      <c r="BH295" s="167">
        <f>'06'!T295</f>
        <v>0</v>
      </c>
      <c r="BI295" s="167">
        <f>'07'!T295</f>
        <v>0</v>
      </c>
      <c r="BJ295" s="167">
        <f>'08'!T295</f>
        <v>0</v>
      </c>
      <c r="BK295" s="167">
        <f>'09'!T295</f>
        <v>0</v>
      </c>
      <c r="BL295" s="167">
        <f>'10'!T295</f>
        <v>0</v>
      </c>
      <c r="BM295" s="167">
        <f>'11'!T295</f>
        <v>0</v>
      </c>
      <c r="BN295" s="167">
        <f>'12'!T295</f>
        <v>0</v>
      </c>
      <c r="BO295" s="125">
        <f t="shared" si="47"/>
        <v>0</v>
      </c>
      <c r="BP295" s="126">
        <f t="shared" si="48"/>
        <v>0</v>
      </c>
    </row>
    <row r="296" spans="2:68" ht="14.4" x14ac:dyDescent="0.3">
      <c r="B296" s="166" t="str">
        <v>06-SPWHI-07004082</v>
      </c>
      <c r="C296" s="160" t="str">
        <v>Edrington</v>
      </c>
      <c r="D296" s="160" t="str">
        <v>Whisky</v>
      </c>
      <c r="E296" s="160" t="str">
        <v>Naked</v>
      </c>
      <c r="F296" s="160" t="str">
        <v>NAK</v>
      </c>
      <c r="G296" s="160" t="str">
        <v>Naked Grouse Blended Malt Scotch Whisky</v>
      </c>
      <c r="H296" s="160" t="str">
        <v>700ml</v>
      </c>
      <c r="I296" s="160">
        <v>6</v>
      </c>
      <c r="J296" s="167">
        <f>'01'!N296</f>
        <v>0</v>
      </c>
      <c r="K296" s="167">
        <f>'02'!N296</f>
        <v>0</v>
      </c>
      <c r="L296" s="167">
        <f>'03'!N296</f>
        <v>0</v>
      </c>
      <c r="M296" s="167">
        <f>'04'!N296</f>
        <v>0</v>
      </c>
      <c r="N296" s="167">
        <f>'05'!N296</f>
        <v>0</v>
      </c>
      <c r="O296" s="167">
        <f>'06'!N296</f>
        <v>0</v>
      </c>
      <c r="P296" s="167">
        <f>'07'!N296</f>
        <v>0</v>
      </c>
      <c r="Q296" s="167">
        <f>'08'!N296</f>
        <v>0</v>
      </c>
      <c r="R296" s="167">
        <f>'09'!N296</f>
        <v>0</v>
      </c>
      <c r="S296" s="167">
        <f>'10'!N296</f>
        <v>0</v>
      </c>
      <c r="T296" s="167">
        <f>'11'!N296</f>
        <v>0</v>
      </c>
      <c r="U296" s="167">
        <f>'12'!N296</f>
        <v>0</v>
      </c>
      <c r="V296" s="168">
        <f t="shared" si="41"/>
        <v>0</v>
      </c>
      <c r="W296" s="169">
        <f t="shared" si="42"/>
        <v>0</v>
      </c>
      <c r="X296" s="2"/>
      <c r="Y296" s="167">
        <f>'01'!R296</f>
        <v>0</v>
      </c>
      <c r="Z296" s="167">
        <f>'02'!R296</f>
        <v>0</v>
      </c>
      <c r="AA296" s="167">
        <f>'03'!R296</f>
        <v>0</v>
      </c>
      <c r="AB296" s="167">
        <f>'04'!R296</f>
        <v>0</v>
      </c>
      <c r="AC296" s="167">
        <f>'05'!R296</f>
        <v>0</v>
      </c>
      <c r="AD296" s="167">
        <f>'06'!R296</f>
        <v>0</v>
      </c>
      <c r="AE296" s="167">
        <f>'07'!R296</f>
        <v>0</v>
      </c>
      <c r="AF296" s="167">
        <f>'08'!R296</f>
        <v>0</v>
      </c>
      <c r="AG296" s="167">
        <f>'09'!R296</f>
        <v>0</v>
      </c>
      <c r="AH296" s="167">
        <f>'10'!R296</f>
        <v>0</v>
      </c>
      <c r="AI296" s="167">
        <f>'11'!R296</f>
        <v>0</v>
      </c>
      <c r="AJ296" s="167">
        <f>'12'!R296</f>
        <v>0</v>
      </c>
      <c r="AK296" s="127">
        <f t="shared" si="43"/>
        <v>0</v>
      </c>
      <c r="AL296" s="126">
        <f t="shared" si="44"/>
        <v>0</v>
      </c>
      <c r="AM296" s="2"/>
      <c r="AN296" s="167">
        <f>'01'!S296</f>
        <v>0</v>
      </c>
      <c r="AO296" s="167">
        <f>'02'!S296</f>
        <v>0</v>
      </c>
      <c r="AP296" s="167">
        <f>'03'!S296</f>
        <v>0</v>
      </c>
      <c r="AQ296" s="167">
        <f>'04'!S296</f>
        <v>0</v>
      </c>
      <c r="AR296" s="167">
        <f>'05'!S296</f>
        <v>0</v>
      </c>
      <c r="AS296" s="167">
        <f>'06'!S296</f>
        <v>0</v>
      </c>
      <c r="AT296" s="167">
        <f>'07'!S296</f>
        <v>0</v>
      </c>
      <c r="AU296" s="167">
        <f>'08'!S296</f>
        <v>0</v>
      </c>
      <c r="AV296" s="167">
        <f>'09'!S296</f>
        <v>0</v>
      </c>
      <c r="AW296" s="167">
        <f>'10'!S296</f>
        <v>0</v>
      </c>
      <c r="AX296" s="167">
        <f>'11'!S296</f>
        <v>0</v>
      </c>
      <c r="AY296" s="167">
        <f>'12'!S296</f>
        <v>0</v>
      </c>
      <c r="AZ296" s="127">
        <f t="shared" si="45"/>
        <v>0</v>
      </c>
      <c r="BA296" s="126">
        <f t="shared" si="46"/>
        <v>0</v>
      </c>
      <c r="BB296" s="2"/>
      <c r="BC296" s="167">
        <f>'01'!T296</f>
        <v>0</v>
      </c>
      <c r="BD296" s="167">
        <f>'02'!T296</f>
        <v>0</v>
      </c>
      <c r="BE296" s="167">
        <f>'03'!T296</f>
        <v>0</v>
      </c>
      <c r="BF296" s="167">
        <f>'04'!T296</f>
        <v>0</v>
      </c>
      <c r="BG296" s="167">
        <f>'05'!T296</f>
        <v>0</v>
      </c>
      <c r="BH296" s="167">
        <f>'06'!T296</f>
        <v>0</v>
      </c>
      <c r="BI296" s="167">
        <f>'07'!T296</f>
        <v>0</v>
      </c>
      <c r="BJ296" s="167">
        <f>'08'!T296</f>
        <v>0</v>
      </c>
      <c r="BK296" s="167">
        <f>'09'!T296</f>
        <v>0</v>
      </c>
      <c r="BL296" s="167">
        <f>'10'!T296</f>
        <v>0</v>
      </c>
      <c r="BM296" s="167">
        <f>'11'!T296</f>
        <v>0</v>
      </c>
      <c r="BN296" s="167">
        <f>'12'!T296</f>
        <v>0</v>
      </c>
      <c r="BO296" s="125">
        <f t="shared" si="47"/>
        <v>0</v>
      </c>
      <c r="BP296" s="126">
        <f t="shared" si="48"/>
        <v>0</v>
      </c>
    </row>
    <row r="297" spans="2:68" ht="14.4" x14ac:dyDescent="0.3">
      <c r="B297" s="166" t="str">
        <v>13-SPGIN-07007377</v>
      </c>
      <c r="C297" s="160" t="str">
        <v>Edrington</v>
      </c>
      <c r="D297" s="160" t="str">
        <v>Gin</v>
      </c>
      <c r="E297" s="160" t="str">
        <v>NO.3</v>
      </c>
      <c r="F297" s="160" t="str">
        <v>NO3</v>
      </c>
      <c r="G297" s="160" t="str">
        <v>No.3 London Dry Organic Gin</v>
      </c>
      <c r="H297" s="160" t="str">
        <v>700ml</v>
      </c>
      <c r="I297" s="160">
        <v>6</v>
      </c>
      <c r="J297" s="167">
        <f>'01'!N297</f>
        <v>0</v>
      </c>
      <c r="K297" s="167">
        <f>'02'!N297</f>
        <v>0</v>
      </c>
      <c r="L297" s="167">
        <f>'03'!N297</f>
        <v>0</v>
      </c>
      <c r="M297" s="167">
        <f>'04'!N297</f>
        <v>0</v>
      </c>
      <c r="N297" s="167">
        <f>'05'!N297</f>
        <v>0</v>
      </c>
      <c r="O297" s="167">
        <f>'06'!N297</f>
        <v>0</v>
      </c>
      <c r="P297" s="167">
        <f>'07'!N297</f>
        <v>0</v>
      </c>
      <c r="Q297" s="167">
        <f>'08'!N297</f>
        <v>0</v>
      </c>
      <c r="R297" s="167">
        <f>'09'!N297</f>
        <v>0</v>
      </c>
      <c r="S297" s="167">
        <f>'10'!N297</f>
        <v>0</v>
      </c>
      <c r="T297" s="167">
        <f>'11'!N297</f>
        <v>0</v>
      </c>
      <c r="U297" s="167">
        <f>'12'!N297</f>
        <v>0</v>
      </c>
      <c r="V297" s="168">
        <f t="shared" si="41"/>
        <v>0</v>
      </c>
      <c r="W297" s="169">
        <f t="shared" si="42"/>
        <v>0</v>
      </c>
      <c r="X297" s="2"/>
      <c r="Y297" s="167">
        <f>'01'!R297</f>
        <v>0</v>
      </c>
      <c r="Z297" s="167">
        <f>'02'!R297</f>
        <v>0</v>
      </c>
      <c r="AA297" s="167">
        <f>'03'!R297</f>
        <v>0</v>
      </c>
      <c r="AB297" s="167">
        <f>'04'!R297</f>
        <v>0</v>
      </c>
      <c r="AC297" s="167">
        <f>'05'!R297</f>
        <v>0</v>
      </c>
      <c r="AD297" s="167">
        <f>'06'!R297</f>
        <v>0</v>
      </c>
      <c r="AE297" s="167">
        <f>'07'!R297</f>
        <v>0</v>
      </c>
      <c r="AF297" s="167">
        <f>'08'!R297</f>
        <v>0</v>
      </c>
      <c r="AG297" s="167">
        <f>'09'!R297</f>
        <v>0</v>
      </c>
      <c r="AH297" s="167">
        <f>'10'!R297</f>
        <v>0</v>
      </c>
      <c r="AI297" s="167">
        <f>'11'!R297</f>
        <v>0</v>
      </c>
      <c r="AJ297" s="167">
        <f>'12'!R297</f>
        <v>0</v>
      </c>
      <c r="AK297" s="127">
        <f t="shared" si="43"/>
        <v>0</v>
      </c>
      <c r="AL297" s="126">
        <f t="shared" si="44"/>
        <v>0</v>
      </c>
      <c r="AM297" s="2"/>
      <c r="AN297" s="167">
        <f>'01'!S297</f>
        <v>0</v>
      </c>
      <c r="AO297" s="167">
        <f>'02'!S297</f>
        <v>0</v>
      </c>
      <c r="AP297" s="167">
        <f>'03'!S297</f>
        <v>0</v>
      </c>
      <c r="AQ297" s="167">
        <f>'04'!S297</f>
        <v>0</v>
      </c>
      <c r="AR297" s="167">
        <f>'05'!S297</f>
        <v>0</v>
      </c>
      <c r="AS297" s="167">
        <f>'06'!S297</f>
        <v>0</v>
      </c>
      <c r="AT297" s="167">
        <f>'07'!S297</f>
        <v>0</v>
      </c>
      <c r="AU297" s="167">
        <f>'08'!S297</f>
        <v>0</v>
      </c>
      <c r="AV297" s="167">
        <f>'09'!S297</f>
        <v>0</v>
      </c>
      <c r="AW297" s="167">
        <f>'10'!S297</f>
        <v>0</v>
      </c>
      <c r="AX297" s="167">
        <f>'11'!S297</f>
        <v>0</v>
      </c>
      <c r="AY297" s="167">
        <f>'12'!S297</f>
        <v>0</v>
      </c>
      <c r="AZ297" s="127">
        <f t="shared" si="45"/>
        <v>0</v>
      </c>
      <c r="BA297" s="126">
        <f t="shared" si="46"/>
        <v>0</v>
      </c>
      <c r="BB297" s="2"/>
      <c r="BC297" s="167">
        <f>'01'!T297</f>
        <v>0</v>
      </c>
      <c r="BD297" s="167">
        <f>'02'!T297</f>
        <v>0</v>
      </c>
      <c r="BE297" s="167">
        <f>'03'!T297</f>
        <v>0</v>
      </c>
      <c r="BF297" s="167">
        <f>'04'!T297</f>
        <v>0</v>
      </c>
      <c r="BG297" s="167">
        <f>'05'!T297</f>
        <v>0</v>
      </c>
      <c r="BH297" s="167">
        <f>'06'!T297</f>
        <v>0</v>
      </c>
      <c r="BI297" s="167">
        <f>'07'!T297</f>
        <v>0</v>
      </c>
      <c r="BJ297" s="167">
        <f>'08'!T297</f>
        <v>0</v>
      </c>
      <c r="BK297" s="167">
        <f>'09'!T297</f>
        <v>0</v>
      </c>
      <c r="BL297" s="167">
        <f>'10'!T297</f>
        <v>0</v>
      </c>
      <c r="BM297" s="167">
        <f>'11'!T297</f>
        <v>0</v>
      </c>
      <c r="BN297" s="167">
        <f>'12'!T297</f>
        <v>0</v>
      </c>
      <c r="BO297" s="125">
        <f t="shared" si="47"/>
        <v>0</v>
      </c>
      <c r="BP297" s="126">
        <f t="shared" si="48"/>
        <v>0</v>
      </c>
    </row>
    <row r="298" spans="2:68" ht="14.4" x14ac:dyDescent="0.3">
      <c r="B298" s="166" t="str">
        <v>15-SPLIQ-07000154</v>
      </c>
      <c r="C298" s="160" t="str">
        <v>Licor 43</v>
      </c>
      <c r="D298" s="160" t="str">
        <v>Liqueur</v>
      </c>
      <c r="E298" s="160" t="str">
        <v>Licor 43</v>
      </c>
      <c r="F298" s="160" t="str">
        <v>LIC</v>
      </c>
      <c r="G298" s="160" t="str">
        <v>Licor 43</v>
      </c>
      <c r="H298" s="160" t="str">
        <v>700ml</v>
      </c>
      <c r="I298" s="160">
        <v>6</v>
      </c>
      <c r="J298" s="167">
        <f>'01'!N298</f>
        <v>0</v>
      </c>
      <c r="K298" s="167">
        <f>'02'!N298</f>
        <v>0</v>
      </c>
      <c r="L298" s="167">
        <f>'03'!N298</f>
        <v>0</v>
      </c>
      <c r="M298" s="167">
        <f>'04'!N298</f>
        <v>0</v>
      </c>
      <c r="N298" s="167">
        <f>'05'!N298</f>
        <v>0</v>
      </c>
      <c r="O298" s="167">
        <f>'06'!N298</f>
        <v>0</v>
      </c>
      <c r="P298" s="167">
        <f>'07'!N298</f>
        <v>0</v>
      </c>
      <c r="Q298" s="167">
        <f>'08'!N298</f>
        <v>0</v>
      </c>
      <c r="R298" s="167">
        <f>'09'!N298</f>
        <v>0</v>
      </c>
      <c r="S298" s="167">
        <f>'10'!N298</f>
        <v>0</v>
      </c>
      <c r="T298" s="167">
        <f>'11'!N298</f>
        <v>0</v>
      </c>
      <c r="U298" s="167">
        <f>'12'!N298</f>
        <v>0</v>
      </c>
      <c r="V298" s="168">
        <f t="shared" si="41"/>
        <v>0</v>
      </c>
      <c r="W298" s="169">
        <f t="shared" si="42"/>
        <v>0</v>
      </c>
      <c r="X298" s="2"/>
      <c r="Y298" s="167">
        <f>'01'!R298</f>
        <v>0</v>
      </c>
      <c r="Z298" s="167">
        <f>'02'!R298</f>
        <v>0</v>
      </c>
      <c r="AA298" s="167">
        <f>'03'!R298</f>
        <v>0</v>
      </c>
      <c r="AB298" s="167">
        <f>'04'!R298</f>
        <v>0</v>
      </c>
      <c r="AC298" s="167">
        <f>'05'!R298</f>
        <v>0</v>
      </c>
      <c r="AD298" s="167">
        <f>'06'!R298</f>
        <v>0</v>
      </c>
      <c r="AE298" s="167">
        <f>'07'!R298</f>
        <v>0</v>
      </c>
      <c r="AF298" s="167">
        <f>'08'!R298</f>
        <v>0</v>
      </c>
      <c r="AG298" s="167">
        <f>'09'!R298</f>
        <v>0</v>
      </c>
      <c r="AH298" s="167">
        <f>'10'!R298</f>
        <v>0</v>
      </c>
      <c r="AI298" s="167">
        <f>'11'!R298</f>
        <v>0</v>
      </c>
      <c r="AJ298" s="167">
        <f>'12'!R298</f>
        <v>0</v>
      </c>
      <c r="AK298" s="127">
        <f t="shared" si="43"/>
        <v>0</v>
      </c>
      <c r="AL298" s="126">
        <f t="shared" si="44"/>
        <v>0</v>
      </c>
      <c r="AM298" s="2"/>
      <c r="AN298" s="167">
        <f>'01'!S298</f>
        <v>0</v>
      </c>
      <c r="AO298" s="167">
        <f>'02'!S298</f>
        <v>0</v>
      </c>
      <c r="AP298" s="167">
        <f>'03'!S298</f>
        <v>0</v>
      </c>
      <c r="AQ298" s="167">
        <f>'04'!S298</f>
        <v>0</v>
      </c>
      <c r="AR298" s="167">
        <f>'05'!S298</f>
        <v>0</v>
      </c>
      <c r="AS298" s="167">
        <f>'06'!S298</f>
        <v>0</v>
      </c>
      <c r="AT298" s="167">
        <f>'07'!S298</f>
        <v>0</v>
      </c>
      <c r="AU298" s="167">
        <f>'08'!S298</f>
        <v>0</v>
      </c>
      <c r="AV298" s="167">
        <f>'09'!S298</f>
        <v>0</v>
      </c>
      <c r="AW298" s="167">
        <f>'10'!S298</f>
        <v>0</v>
      </c>
      <c r="AX298" s="167">
        <f>'11'!S298</f>
        <v>0</v>
      </c>
      <c r="AY298" s="167">
        <f>'12'!S298</f>
        <v>0</v>
      </c>
      <c r="AZ298" s="127">
        <f t="shared" si="45"/>
        <v>0</v>
      </c>
      <c r="BA298" s="126">
        <f t="shared" si="46"/>
        <v>0</v>
      </c>
      <c r="BB298" s="2"/>
      <c r="BC298" s="167">
        <f>'01'!T298</f>
        <v>0</v>
      </c>
      <c r="BD298" s="167">
        <f>'02'!T298</f>
        <v>0</v>
      </c>
      <c r="BE298" s="167">
        <f>'03'!T298</f>
        <v>0</v>
      </c>
      <c r="BF298" s="167">
        <f>'04'!T298</f>
        <v>0</v>
      </c>
      <c r="BG298" s="167">
        <f>'05'!T298</f>
        <v>0</v>
      </c>
      <c r="BH298" s="167">
        <f>'06'!T298</f>
        <v>0</v>
      </c>
      <c r="BI298" s="167">
        <f>'07'!T298</f>
        <v>0</v>
      </c>
      <c r="BJ298" s="167">
        <f>'08'!T298</f>
        <v>0</v>
      </c>
      <c r="BK298" s="167">
        <f>'09'!T298</f>
        <v>0</v>
      </c>
      <c r="BL298" s="167">
        <f>'10'!T298</f>
        <v>0</v>
      </c>
      <c r="BM298" s="167">
        <f>'11'!T298</f>
        <v>0</v>
      </c>
      <c r="BN298" s="167">
        <f>'12'!T298</f>
        <v>0</v>
      </c>
      <c r="BO298" s="125">
        <f t="shared" si="47"/>
        <v>0</v>
      </c>
      <c r="BP298" s="126">
        <f t="shared" si="48"/>
        <v>0</v>
      </c>
    </row>
    <row r="299" spans="2:68" ht="14.4" x14ac:dyDescent="0.3">
      <c r="B299" s="166" t="str">
        <v>18-SPGIN-05000467</v>
      </c>
      <c r="C299" s="160" t="str">
        <v>Ferdinand'S</v>
      </c>
      <c r="D299" s="160" t="str">
        <v>Gin</v>
      </c>
      <c r="E299" s="160" t="str">
        <v>Ferdinand's</v>
      </c>
      <c r="F299" s="160" t="str">
        <v>FER</v>
      </c>
      <c r="G299" s="160" t="str">
        <v>Ferdinand'S Saar Dry Gin</v>
      </c>
      <c r="H299" s="160" t="str">
        <v>500ml</v>
      </c>
      <c r="I299" s="160">
        <v>6</v>
      </c>
      <c r="J299" s="167">
        <f>'01'!N299</f>
        <v>0</v>
      </c>
      <c r="K299" s="167">
        <f>'02'!N299</f>
        <v>0</v>
      </c>
      <c r="L299" s="167">
        <f>'03'!N299</f>
        <v>0</v>
      </c>
      <c r="M299" s="167">
        <f>'04'!N299</f>
        <v>0</v>
      </c>
      <c r="N299" s="167">
        <f>'05'!N299</f>
        <v>0</v>
      </c>
      <c r="O299" s="167">
        <f>'06'!N299</f>
        <v>0</v>
      </c>
      <c r="P299" s="167">
        <f>'07'!N299</f>
        <v>0</v>
      </c>
      <c r="Q299" s="167">
        <f>'08'!N299</f>
        <v>0</v>
      </c>
      <c r="R299" s="167">
        <f>'09'!N299</f>
        <v>0</v>
      </c>
      <c r="S299" s="167">
        <f>'10'!N299</f>
        <v>0</v>
      </c>
      <c r="T299" s="167">
        <f>'11'!N299</f>
        <v>0</v>
      </c>
      <c r="U299" s="167">
        <f>'12'!N299</f>
        <v>0</v>
      </c>
      <c r="V299" s="168">
        <f t="shared" si="41"/>
        <v>0</v>
      </c>
      <c r="W299" s="169">
        <f t="shared" si="42"/>
        <v>0</v>
      </c>
      <c r="X299" s="2"/>
      <c r="Y299" s="167">
        <f>'01'!R299</f>
        <v>0</v>
      </c>
      <c r="Z299" s="167">
        <f>'02'!R299</f>
        <v>0</v>
      </c>
      <c r="AA299" s="167">
        <f>'03'!R299</f>
        <v>0</v>
      </c>
      <c r="AB299" s="167">
        <f>'04'!R299</f>
        <v>0</v>
      </c>
      <c r="AC299" s="167">
        <f>'05'!R299</f>
        <v>0</v>
      </c>
      <c r="AD299" s="167">
        <f>'06'!R299</f>
        <v>0</v>
      </c>
      <c r="AE299" s="167">
        <f>'07'!R299</f>
        <v>0</v>
      </c>
      <c r="AF299" s="167">
        <f>'08'!R299</f>
        <v>0</v>
      </c>
      <c r="AG299" s="167">
        <f>'09'!R299</f>
        <v>0</v>
      </c>
      <c r="AH299" s="167">
        <f>'10'!R299</f>
        <v>0</v>
      </c>
      <c r="AI299" s="167">
        <f>'11'!R299</f>
        <v>0</v>
      </c>
      <c r="AJ299" s="167">
        <f>'12'!R299</f>
        <v>0</v>
      </c>
      <c r="AK299" s="127">
        <f t="shared" si="43"/>
        <v>0</v>
      </c>
      <c r="AL299" s="126">
        <f t="shared" si="44"/>
        <v>0</v>
      </c>
      <c r="AM299" s="2"/>
      <c r="AN299" s="167">
        <f>'01'!S299</f>
        <v>0</v>
      </c>
      <c r="AO299" s="167">
        <f>'02'!S299</f>
        <v>0</v>
      </c>
      <c r="AP299" s="167">
        <f>'03'!S299</f>
        <v>0</v>
      </c>
      <c r="AQ299" s="167">
        <f>'04'!S299</f>
        <v>0</v>
      </c>
      <c r="AR299" s="167">
        <f>'05'!S299</f>
        <v>0</v>
      </c>
      <c r="AS299" s="167">
        <f>'06'!S299</f>
        <v>0</v>
      </c>
      <c r="AT299" s="167">
        <f>'07'!S299</f>
        <v>0</v>
      </c>
      <c r="AU299" s="167">
        <f>'08'!S299</f>
        <v>0</v>
      </c>
      <c r="AV299" s="167">
        <f>'09'!S299</f>
        <v>0</v>
      </c>
      <c r="AW299" s="167">
        <f>'10'!S299</f>
        <v>0</v>
      </c>
      <c r="AX299" s="167">
        <f>'11'!S299</f>
        <v>0</v>
      </c>
      <c r="AY299" s="167">
        <f>'12'!S299</f>
        <v>0</v>
      </c>
      <c r="AZ299" s="127">
        <f t="shared" si="45"/>
        <v>0</v>
      </c>
      <c r="BA299" s="126">
        <f t="shared" si="46"/>
        <v>0</v>
      </c>
      <c r="BB299" s="2"/>
      <c r="BC299" s="167">
        <f>'01'!T299</f>
        <v>0</v>
      </c>
      <c r="BD299" s="167">
        <f>'02'!T299</f>
        <v>0</v>
      </c>
      <c r="BE299" s="167">
        <f>'03'!T299</f>
        <v>0</v>
      </c>
      <c r="BF299" s="167">
        <f>'04'!T299</f>
        <v>0</v>
      </c>
      <c r="BG299" s="167">
        <f>'05'!T299</f>
        <v>0</v>
      </c>
      <c r="BH299" s="167">
        <f>'06'!T299</f>
        <v>0</v>
      </c>
      <c r="BI299" s="167">
        <f>'07'!T299</f>
        <v>0</v>
      </c>
      <c r="BJ299" s="167">
        <f>'08'!T299</f>
        <v>0</v>
      </c>
      <c r="BK299" s="167">
        <f>'09'!T299</f>
        <v>0</v>
      </c>
      <c r="BL299" s="167">
        <f>'10'!T299</f>
        <v>0</v>
      </c>
      <c r="BM299" s="167">
        <f>'11'!T299</f>
        <v>0</v>
      </c>
      <c r="BN299" s="167">
        <f>'12'!T299</f>
        <v>0</v>
      </c>
      <c r="BO299" s="125">
        <f t="shared" si="47"/>
        <v>0</v>
      </c>
      <c r="BP299" s="126">
        <f t="shared" si="48"/>
        <v>0</v>
      </c>
    </row>
    <row r="300" spans="2:68" ht="14.4" x14ac:dyDescent="0.3">
      <c r="B300" s="166" t="str">
        <v>20-06TEQ-07001315</v>
      </c>
      <c r="C300" s="160" t="str">
        <v>Proximo</v>
      </c>
      <c r="D300" s="160" t="str">
        <v>Tequila</v>
      </c>
      <c r="E300" s="160" t="str">
        <v>Jose Cuervo</v>
      </c>
      <c r="F300" s="160" t="str">
        <v>JOC</v>
      </c>
      <c r="G300" s="160" t="str">
        <v>Jose Cuervo Especial Silver Tequila 35%</v>
      </c>
      <c r="H300" s="160" t="str">
        <v>700ml</v>
      </c>
      <c r="I300" s="160">
        <v>6</v>
      </c>
      <c r="J300" s="167">
        <f>'01'!N300</f>
        <v>0</v>
      </c>
      <c r="K300" s="167">
        <f>'02'!N300</f>
        <v>0</v>
      </c>
      <c r="L300" s="167">
        <f>'03'!N300</f>
        <v>0</v>
      </c>
      <c r="M300" s="167">
        <f>'04'!N300</f>
        <v>0</v>
      </c>
      <c r="N300" s="167">
        <f>'05'!N300</f>
        <v>0</v>
      </c>
      <c r="O300" s="167">
        <f>'06'!N300</f>
        <v>0</v>
      </c>
      <c r="P300" s="167">
        <f>'07'!N300</f>
        <v>0</v>
      </c>
      <c r="Q300" s="167">
        <f>'08'!N300</f>
        <v>0</v>
      </c>
      <c r="R300" s="167">
        <f>'09'!N300</f>
        <v>0</v>
      </c>
      <c r="S300" s="167">
        <f>'10'!N300</f>
        <v>0</v>
      </c>
      <c r="T300" s="167">
        <f>'11'!N300</f>
        <v>0</v>
      </c>
      <c r="U300" s="167">
        <f>'12'!N300</f>
        <v>0</v>
      </c>
      <c r="V300" s="168">
        <f t="shared" si="41"/>
        <v>0</v>
      </c>
      <c r="W300" s="169">
        <f t="shared" si="42"/>
        <v>0</v>
      </c>
      <c r="X300" s="2"/>
      <c r="Y300" s="167">
        <f>'01'!R300</f>
        <v>0</v>
      </c>
      <c r="Z300" s="167">
        <f>'02'!R300</f>
        <v>0</v>
      </c>
      <c r="AA300" s="167">
        <f>'03'!R300</f>
        <v>0</v>
      </c>
      <c r="AB300" s="167">
        <f>'04'!R300</f>
        <v>0</v>
      </c>
      <c r="AC300" s="167">
        <f>'05'!R300</f>
        <v>0</v>
      </c>
      <c r="AD300" s="167">
        <f>'06'!R300</f>
        <v>0</v>
      </c>
      <c r="AE300" s="167">
        <f>'07'!R300</f>
        <v>0</v>
      </c>
      <c r="AF300" s="167">
        <f>'08'!R300</f>
        <v>0</v>
      </c>
      <c r="AG300" s="167">
        <f>'09'!R300</f>
        <v>0</v>
      </c>
      <c r="AH300" s="167">
        <f>'10'!R300</f>
        <v>0</v>
      </c>
      <c r="AI300" s="167">
        <f>'11'!R300</f>
        <v>0</v>
      </c>
      <c r="AJ300" s="167">
        <f>'12'!R300</f>
        <v>0</v>
      </c>
      <c r="AK300" s="127">
        <f t="shared" si="43"/>
        <v>0</v>
      </c>
      <c r="AL300" s="126">
        <f t="shared" si="44"/>
        <v>0</v>
      </c>
      <c r="AM300" s="2"/>
      <c r="AN300" s="167">
        <f>'01'!S300</f>
        <v>0</v>
      </c>
      <c r="AO300" s="167">
        <f>'02'!S300</f>
        <v>0</v>
      </c>
      <c r="AP300" s="167">
        <f>'03'!S300</f>
        <v>0</v>
      </c>
      <c r="AQ300" s="167">
        <f>'04'!S300</f>
        <v>0</v>
      </c>
      <c r="AR300" s="167">
        <f>'05'!S300</f>
        <v>0</v>
      </c>
      <c r="AS300" s="167">
        <f>'06'!S300</f>
        <v>0</v>
      </c>
      <c r="AT300" s="167">
        <f>'07'!S300</f>
        <v>0</v>
      </c>
      <c r="AU300" s="167">
        <f>'08'!S300</f>
        <v>0</v>
      </c>
      <c r="AV300" s="167">
        <f>'09'!S300</f>
        <v>0</v>
      </c>
      <c r="AW300" s="167">
        <f>'10'!S300</f>
        <v>0</v>
      </c>
      <c r="AX300" s="167">
        <f>'11'!S300</f>
        <v>0</v>
      </c>
      <c r="AY300" s="167">
        <f>'12'!S300</f>
        <v>0</v>
      </c>
      <c r="AZ300" s="127">
        <f t="shared" si="45"/>
        <v>0</v>
      </c>
      <c r="BA300" s="126">
        <f t="shared" si="46"/>
        <v>0</v>
      </c>
      <c r="BB300" s="2"/>
      <c r="BC300" s="167">
        <f>'01'!T300</f>
        <v>0</v>
      </c>
      <c r="BD300" s="167">
        <f>'02'!T300</f>
        <v>0</v>
      </c>
      <c r="BE300" s="167">
        <f>'03'!T300</f>
        <v>0</v>
      </c>
      <c r="BF300" s="167">
        <f>'04'!T300</f>
        <v>0</v>
      </c>
      <c r="BG300" s="167">
        <f>'05'!T300</f>
        <v>0</v>
      </c>
      <c r="BH300" s="167">
        <f>'06'!T300</f>
        <v>0</v>
      </c>
      <c r="BI300" s="167">
        <f>'07'!T300</f>
        <v>0</v>
      </c>
      <c r="BJ300" s="167">
        <f>'08'!T300</f>
        <v>0</v>
      </c>
      <c r="BK300" s="167">
        <f>'09'!T300</f>
        <v>0</v>
      </c>
      <c r="BL300" s="167">
        <f>'10'!T300</f>
        <v>0</v>
      </c>
      <c r="BM300" s="167">
        <f>'11'!T300</f>
        <v>0</v>
      </c>
      <c r="BN300" s="167">
        <f>'12'!T300</f>
        <v>0</v>
      </c>
      <c r="BO300" s="125">
        <f t="shared" si="47"/>
        <v>0</v>
      </c>
      <c r="BP300" s="126">
        <f t="shared" si="48"/>
        <v>0</v>
      </c>
    </row>
    <row r="301" spans="2:68" ht="14.4" x14ac:dyDescent="0.3">
      <c r="B301" s="166" t="str">
        <v>20-06TEQ-07002302</v>
      </c>
      <c r="C301" s="160" t="str">
        <v>Proximo</v>
      </c>
      <c r="D301" s="160" t="str">
        <v>Tequila</v>
      </c>
      <c r="E301" s="160" t="str">
        <v>Jose Cuervo</v>
      </c>
      <c r="F301" s="160" t="str">
        <v>JOC</v>
      </c>
      <c r="G301" s="160" t="str">
        <v>Jose Cuervo Especial Silver Tequila</v>
      </c>
      <c r="H301" s="160" t="str">
        <v>700ml</v>
      </c>
      <c r="I301" s="160">
        <v>6</v>
      </c>
      <c r="J301" s="167">
        <f>'01'!N301</f>
        <v>0</v>
      </c>
      <c r="K301" s="167">
        <f>'02'!N301</f>
        <v>0</v>
      </c>
      <c r="L301" s="167">
        <f>'03'!N301</f>
        <v>0</v>
      </c>
      <c r="M301" s="167">
        <f>'04'!N301</f>
        <v>0</v>
      </c>
      <c r="N301" s="167">
        <f>'05'!N301</f>
        <v>0</v>
      </c>
      <c r="O301" s="167">
        <f>'06'!N301</f>
        <v>0</v>
      </c>
      <c r="P301" s="167">
        <f>'07'!N301</f>
        <v>0</v>
      </c>
      <c r="Q301" s="167">
        <f>'08'!N301</f>
        <v>0</v>
      </c>
      <c r="R301" s="167">
        <f>'09'!N301</f>
        <v>0</v>
      </c>
      <c r="S301" s="167">
        <f>'10'!N301</f>
        <v>0</v>
      </c>
      <c r="T301" s="167">
        <f>'11'!N301</f>
        <v>0</v>
      </c>
      <c r="U301" s="167">
        <f>'12'!N301</f>
        <v>0</v>
      </c>
      <c r="V301" s="168">
        <f t="shared" si="41"/>
        <v>0</v>
      </c>
      <c r="W301" s="169">
        <f t="shared" si="42"/>
        <v>0</v>
      </c>
      <c r="X301" s="2"/>
      <c r="Y301" s="167">
        <f>'01'!R301</f>
        <v>0</v>
      </c>
      <c r="Z301" s="167">
        <f>'02'!R301</f>
        <v>0</v>
      </c>
      <c r="AA301" s="167">
        <f>'03'!R301</f>
        <v>0</v>
      </c>
      <c r="AB301" s="167">
        <f>'04'!R301</f>
        <v>0</v>
      </c>
      <c r="AC301" s="167">
        <f>'05'!R301</f>
        <v>0</v>
      </c>
      <c r="AD301" s="167">
        <f>'06'!R301</f>
        <v>0</v>
      </c>
      <c r="AE301" s="167">
        <f>'07'!R301</f>
        <v>0</v>
      </c>
      <c r="AF301" s="167">
        <f>'08'!R301</f>
        <v>0</v>
      </c>
      <c r="AG301" s="167">
        <f>'09'!R301</f>
        <v>0</v>
      </c>
      <c r="AH301" s="167">
        <f>'10'!R301</f>
        <v>0</v>
      </c>
      <c r="AI301" s="167">
        <f>'11'!R301</f>
        <v>0</v>
      </c>
      <c r="AJ301" s="167">
        <f>'12'!R301</f>
        <v>0</v>
      </c>
      <c r="AK301" s="127">
        <f t="shared" si="43"/>
        <v>0</v>
      </c>
      <c r="AL301" s="126">
        <f t="shared" si="44"/>
        <v>0</v>
      </c>
      <c r="AM301" s="2"/>
      <c r="AN301" s="167">
        <f>'01'!S301</f>
        <v>0</v>
      </c>
      <c r="AO301" s="167">
        <f>'02'!S301</f>
        <v>0</v>
      </c>
      <c r="AP301" s="167">
        <f>'03'!S301</f>
        <v>0</v>
      </c>
      <c r="AQ301" s="167">
        <f>'04'!S301</f>
        <v>0</v>
      </c>
      <c r="AR301" s="167">
        <f>'05'!S301</f>
        <v>0</v>
      </c>
      <c r="AS301" s="167">
        <f>'06'!S301</f>
        <v>0</v>
      </c>
      <c r="AT301" s="167">
        <f>'07'!S301</f>
        <v>0</v>
      </c>
      <c r="AU301" s="167">
        <f>'08'!S301</f>
        <v>0</v>
      </c>
      <c r="AV301" s="167">
        <f>'09'!S301</f>
        <v>0</v>
      </c>
      <c r="AW301" s="167">
        <f>'10'!S301</f>
        <v>0</v>
      </c>
      <c r="AX301" s="167">
        <f>'11'!S301</f>
        <v>0</v>
      </c>
      <c r="AY301" s="167">
        <f>'12'!S301</f>
        <v>0</v>
      </c>
      <c r="AZ301" s="127">
        <f t="shared" si="45"/>
        <v>0</v>
      </c>
      <c r="BA301" s="126">
        <f t="shared" si="46"/>
        <v>0</v>
      </c>
      <c r="BB301" s="2"/>
      <c r="BC301" s="167">
        <f>'01'!T301</f>
        <v>0</v>
      </c>
      <c r="BD301" s="167">
        <f>'02'!T301</f>
        <v>0</v>
      </c>
      <c r="BE301" s="167">
        <f>'03'!T301</f>
        <v>0</v>
      </c>
      <c r="BF301" s="167">
        <f>'04'!T301</f>
        <v>0</v>
      </c>
      <c r="BG301" s="167">
        <f>'05'!T301</f>
        <v>0</v>
      </c>
      <c r="BH301" s="167">
        <f>'06'!T301</f>
        <v>0</v>
      </c>
      <c r="BI301" s="167">
        <f>'07'!T301</f>
        <v>0</v>
      </c>
      <c r="BJ301" s="167">
        <f>'08'!T301</f>
        <v>0</v>
      </c>
      <c r="BK301" s="167">
        <f>'09'!T301</f>
        <v>0</v>
      </c>
      <c r="BL301" s="167">
        <f>'10'!T301</f>
        <v>0</v>
      </c>
      <c r="BM301" s="167">
        <f>'11'!T301</f>
        <v>0</v>
      </c>
      <c r="BN301" s="167">
        <f>'12'!T301</f>
        <v>0</v>
      </c>
      <c r="BO301" s="125">
        <f t="shared" si="47"/>
        <v>0</v>
      </c>
      <c r="BP301" s="126">
        <f t="shared" si="48"/>
        <v>0</v>
      </c>
    </row>
    <row r="302" spans="2:68" ht="14.4" x14ac:dyDescent="0.3">
      <c r="B302" s="166" t="str">
        <v>20-23SIL-07502322</v>
      </c>
      <c r="C302" s="160" t="str">
        <v>Proximo</v>
      </c>
      <c r="D302" s="160" t="str">
        <v>Tequila</v>
      </c>
      <c r="E302" s="160" t="str">
        <v>Jose Cuervo</v>
      </c>
      <c r="F302" s="160" t="str">
        <v>JOC</v>
      </c>
      <c r="G302" s="160" t="str">
        <v>Jose Cuervo Especial Silver Tequila Limited 2023</v>
      </c>
      <c r="H302" s="160" t="str">
        <v>750ml</v>
      </c>
      <c r="I302" s="160">
        <v>12</v>
      </c>
      <c r="J302" s="167">
        <f>'01'!N302</f>
        <v>0</v>
      </c>
      <c r="K302" s="167">
        <f>'02'!N302</f>
        <v>0</v>
      </c>
      <c r="L302" s="167">
        <f>'03'!N302</f>
        <v>0</v>
      </c>
      <c r="M302" s="167">
        <f>'04'!N302</f>
        <v>0</v>
      </c>
      <c r="N302" s="167">
        <f>'05'!N302</f>
        <v>0</v>
      </c>
      <c r="O302" s="167">
        <f>'06'!N302</f>
        <v>0</v>
      </c>
      <c r="P302" s="167">
        <f>'07'!N302</f>
        <v>0</v>
      </c>
      <c r="Q302" s="167">
        <f>'08'!N302</f>
        <v>0</v>
      </c>
      <c r="R302" s="167">
        <f>'09'!N302</f>
        <v>0</v>
      </c>
      <c r="S302" s="167">
        <f>'10'!N302</f>
        <v>0</v>
      </c>
      <c r="T302" s="167">
        <f>'11'!N302</f>
        <v>0</v>
      </c>
      <c r="U302" s="167">
        <f>'12'!N302</f>
        <v>0</v>
      </c>
      <c r="V302" s="168">
        <f t="shared" si="41"/>
        <v>0</v>
      </c>
      <c r="W302" s="169">
        <f t="shared" si="42"/>
        <v>0</v>
      </c>
      <c r="X302" s="2"/>
      <c r="Y302" s="167">
        <f>'01'!R302</f>
        <v>0</v>
      </c>
      <c r="Z302" s="167">
        <f>'02'!R302</f>
        <v>0</v>
      </c>
      <c r="AA302" s="167">
        <f>'03'!R302</f>
        <v>0</v>
      </c>
      <c r="AB302" s="167">
        <f>'04'!R302</f>
        <v>0</v>
      </c>
      <c r="AC302" s="167">
        <f>'05'!R302</f>
        <v>0</v>
      </c>
      <c r="AD302" s="167">
        <f>'06'!R302</f>
        <v>0</v>
      </c>
      <c r="AE302" s="167">
        <f>'07'!R302</f>
        <v>0</v>
      </c>
      <c r="AF302" s="167">
        <f>'08'!R302</f>
        <v>0</v>
      </c>
      <c r="AG302" s="167">
        <f>'09'!R302</f>
        <v>0</v>
      </c>
      <c r="AH302" s="167">
        <f>'10'!R302</f>
        <v>0</v>
      </c>
      <c r="AI302" s="167">
        <f>'11'!R302</f>
        <v>0</v>
      </c>
      <c r="AJ302" s="167">
        <f>'12'!R302</f>
        <v>0</v>
      </c>
      <c r="AK302" s="127">
        <f t="shared" si="43"/>
        <v>0</v>
      </c>
      <c r="AL302" s="126">
        <f t="shared" si="44"/>
        <v>0</v>
      </c>
      <c r="AM302" s="2"/>
      <c r="AN302" s="167">
        <f>'01'!S302</f>
        <v>0</v>
      </c>
      <c r="AO302" s="167">
        <f>'02'!S302</f>
        <v>0</v>
      </c>
      <c r="AP302" s="167">
        <f>'03'!S302</f>
        <v>0</v>
      </c>
      <c r="AQ302" s="167">
        <f>'04'!S302</f>
        <v>0</v>
      </c>
      <c r="AR302" s="167">
        <f>'05'!S302</f>
        <v>0</v>
      </c>
      <c r="AS302" s="167">
        <f>'06'!S302</f>
        <v>0</v>
      </c>
      <c r="AT302" s="167">
        <f>'07'!S302</f>
        <v>0</v>
      </c>
      <c r="AU302" s="167">
        <f>'08'!S302</f>
        <v>0</v>
      </c>
      <c r="AV302" s="167">
        <f>'09'!S302</f>
        <v>0</v>
      </c>
      <c r="AW302" s="167">
        <f>'10'!S302</f>
        <v>0</v>
      </c>
      <c r="AX302" s="167">
        <f>'11'!S302</f>
        <v>0</v>
      </c>
      <c r="AY302" s="167">
        <f>'12'!S302</f>
        <v>0</v>
      </c>
      <c r="AZ302" s="127">
        <f t="shared" si="45"/>
        <v>0</v>
      </c>
      <c r="BA302" s="126">
        <f t="shared" si="46"/>
        <v>0</v>
      </c>
      <c r="BB302" s="2"/>
      <c r="BC302" s="167">
        <f>'01'!T302</f>
        <v>0</v>
      </c>
      <c r="BD302" s="167">
        <f>'02'!T302</f>
        <v>0</v>
      </c>
      <c r="BE302" s="167">
        <f>'03'!T302</f>
        <v>0</v>
      </c>
      <c r="BF302" s="167">
        <f>'04'!T302</f>
        <v>0</v>
      </c>
      <c r="BG302" s="167">
        <f>'05'!T302</f>
        <v>0</v>
      </c>
      <c r="BH302" s="167">
        <f>'06'!T302</f>
        <v>0</v>
      </c>
      <c r="BI302" s="167">
        <f>'07'!T302</f>
        <v>0</v>
      </c>
      <c r="BJ302" s="167">
        <f>'08'!T302</f>
        <v>0</v>
      </c>
      <c r="BK302" s="167">
        <f>'09'!T302</f>
        <v>0</v>
      </c>
      <c r="BL302" s="167">
        <f>'10'!T302</f>
        <v>0</v>
      </c>
      <c r="BM302" s="167">
        <f>'11'!T302</f>
        <v>0</v>
      </c>
      <c r="BN302" s="167">
        <f>'12'!T302</f>
        <v>0</v>
      </c>
      <c r="BO302" s="125">
        <f t="shared" si="47"/>
        <v>0</v>
      </c>
      <c r="BP302" s="126">
        <f t="shared" si="48"/>
        <v>0</v>
      </c>
    </row>
    <row r="303" spans="2:68" ht="14.4" x14ac:dyDescent="0.3">
      <c r="B303" s="166" t="str">
        <v>20-SPTEQ-10001346</v>
      </c>
      <c r="C303" s="160" t="str">
        <v>Proximo</v>
      </c>
      <c r="D303" s="160" t="str">
        <v>Tequila</v>
      </c>
      <c r="E303" s="160" t="str">
        <v>Jose Cuervo</v>
      </c>
      <c r="F303" s="160" t="str">
        <v>JOC</v>
      </c>
      <c r="G303" s="160" t="str">
        <v>Jose Cuervo Especial Reposado Tequila 1L</v>
      </c>
      <c r="H303" s="160" t="str">
        <v>1000ml</v>
      </c>
      <c r="I303" s="160">
        <v>12</v>
      </c>
      <c r="J303" s="167">
        <f>'01'!N303</f>
        <v>0</v>
      </c>
      <c r="K303" s="167">
        <f>'02'!N303</f>
        <v>0</v>
      </c>
      <c r="L303" s="167">
        <f>'03'!N303</f>
        <v>0</v>
      </c>
      <c r="M303" s="167">
        <f>'04'!N303</f>
        <v>0</v>
      </c>
      <c r="N303" s="167">
        <f>'05'!N303</f>
        <v>0</v>
      </c>
      <c r="O303" s="167">
        <f>'06'!N303</f>
        <v>0</v>
      </c>
      <c r="P303" s="167">
        <f>'07'!N303</f>
        <v>0</v>
      </c>
      <c r="Q303" s="167">
        <f>'08'!N303</f>
        <v>0</v>
      </c>
      <c r="R303" s="167">
        <f>'09'!N303</f>
        <v>0</v>
      </c>
      <c r="S303" s="167">
        <f>'10'!N303</f>
        <v>0</v>
      </c>
      <c r="T303" s="167">
        <f>'11'!N303</f>
        <v>0</v>
      </c>
      <c r="U303" s="167">
        <f>'12'!N303</f>
        <v>0</v>
      </c>
      <c r="V303" s="168">
        <f t="shared" si="41"/>
        <v>0</v>
      </c>
      <c r="W303" s="169">
        <f t="shared" si="42"/>
        <v>0</v>
      </c>
      <c r="X303" s="2"/>
      <c r="Y303" s="167">
        <f>'01'!R303</f>
        <v>0</v>
      </c>
      <c r="Z303" s="167">
        <f>'02'!R303</f>
        <v>0</v>
      </c>
      <c r="AA303" s="167">
        <f>'03'!R303</f>
        <v>0</v>
      </c>
      <c r="AB303" s="167">
        <f>'04'!R303</f>
        <v>0</v>
      </c>
      <c r="AC303" s="167">
        <f>'05'!R303</f>
        <v>0</v>
      </c>
      <c r="AD303" s="167">
        <f>'06'!R303</f>
        <v>0</v>
      </c>
      <c r="AE303" s="167">
        <f>'07'!R303</f>
        <v>0</v>
      </c>
      <c r="AF303" s="167">
        <f>'08'!R303</f>
        <v>0</v>
      </c>
      <c r="AG303" s="167">
        <f>'09'!R303</f>
        <v>0</v>
      </c>
      <c r="AH303" s="167">
        <f>'10'!R303</f>
        <v>0</v>
      </c>
      <c r="AI303" s="167">
        <f>'11'!R303</f>
        <v>0</v>
      </c>
      <c r="AJ303" s="167">
        <f>'12'!R303</f>
        <v>0</v>
      </c>
      <c r="AK303" s="127">
        <f t="shared" si="43"/>
        <v>0</v>
      </c>
      <c r="AL303" s="126">
        <f t="shared" si="44"/>
        <v>0</v>
      </c>
      <c r="AM303" s="2"/>
      <c r="AN303" s="167">
        <f>'01'!S303</f>
        <v>0</v>
      </c>
      <c r="AO303" s="167">
        <f>'02'!S303</f>
        <v>0</v>
      </c>
      <c r="AP303" s="167">
        <f>'03'!S303</f>
        <v>0</v>
      </c>
      <c r="AQ303" s="167">
        <f>'04'!S303</f>
        <v>0</v>
      </c>
      <c r="AR303" s="167">
        <f>'05'!S303</f>
        <v>0</v>
      </c>
      <c r="AS303" s="167">
        <f>'06'!S303</f>
        <v>0</v>
      </c>
      <c r="AT303" s="167">
        <f>'07'!S303</f>
        <v>0</v>
      </c>
      <c r="AU303" s="167">
        <f>'08'!S303</f>
        <v>0</v>
      </c>
      <c r="AV303" s="167">
        <f>'09'!S303</f>
        <v>0</v>
      </c>
      <c r="AW303" s="167">
        <f>'10'!S303</f>
        <v>0</v>
      </c>
      <c r="AX303" s="167">
        <f>'11'!S303</f>
        <v>0</v>
      </c>
      <c r="AY303" s="167">
        <f>'12'!S303</f>
        <v>0</v>
      </c>
      <c r="AZ303" s="127">
        <f t="shared" si="45"/>
        <v>0</v>
      </c>
      <c r="BA303" s="126">
        <f t="shared" si="46"/>
        <v>0</v>
      </c>
      <c r="BB303" s="2"/>
      <c r="BC303" s="167">
        <f>'01'!T303</f>
        <v>0</v>
      </c>
      <c r="BD303" s="167">
        <f>'02'!T303</f>
        <v>0</v>
      </c>
      <c r="BE303" s="167">
        <f>'03'!T303</f>
        <v>0</v>
      </c>
      <c r="BF303" s="167">
        <f>'04'!T303</f>
        <v>0</v>
      </c>
      <c r="BG303" s="167">
        <f>'05'!T303</f>
        <v>0</v>
      </c>
      <c r="BH303" s="167">
        <f>'06'!T303</f>
        <v>0</v>
      </c>
      <c r="BI303" s="167">
        <f>'07'!T303</f>
        <v>0</v>
      </c>
      <c r="BJ303" s="167">
        <f>'08'!T303</f>
        <v>0</v>
      </c>
      <c r="BK303" s="167">
        <f>'09'!T303</f>
        <v>0</v>
      </c>
      <c r="BL303" s="167">
        <f>'10'!T303</f>
        <v>0</v>
      </c>
      <c r="BM303" s="167">
        <f>'11'!T303</f>
        <v>0</v>
      </c>
      <c r="BN303" s="167">
        <f>'12'!T303</f>
        <v>0</v>
      </c>
      <c r="BO303" s="125">
        <f t="shared" si="47"/>
        <v>0</v>
      </c>
      <c r="BP303" s="126">
        <f t="shared" si="48"/>
        <v>0</v>
      </c>
    </row>
    <row r="304" spans="2:68" ht="14.4" x14ac:dyDescent="0.3">
      <c r="B304" s="166" t="str">
        <v>20-SPTEQ-03752302</v>
      </c>
      <c r="C304" s="160" t="str">
        <v>Proximo</v>
      </c>
      <c r="D304" s="160" t="str">
        <v>Tequila</v>
      </c>
      <c r="E304" s="160" t="str">
        <v>Jose Cuervo</v>
      </c>
      <c r="F304" s="160" t="str">
        <v>JOC</v>
      </c>
      <c r="G304" s="160" t="str">
        <v>Jose Cuervo Especial Silver Tequila</v>
      </c>
      <c r="H304" s="160" t="str">
        <v>375ml</v>
      </c>
      <c r="I304" s="160">
        <v>12</v>
      </c>
      <c r="J304" s="167">
        <f>'01'!N304</f>
        <v>0</v>
      </c>
      <c r="K304" s="167">
        <f>'02'!N304</f>
        <v>0</v>
      </c>
      <c r="L304" s="167">
        <f>'03'!N304</f>
        <v>0</v>
      </c>
      <c r="M304" s="167">
        <f>'04'!N304</f>
        <v>0</v>
      </c>
      <c r="N304" s="167">
        <f>'05'!N304</f>
        <v>0</v>
      </c>
      <c r="O304" s="167">
        <f>'06'!N304</f>
        <v>0</v>
      </c>
      <c r="P304" s="167">
        <f>'07'!N304</f>
        <v>0</v>
      </c>
      <c r="Q304" s="167">
        <f>'08'!N304</f>
        <v>0</v>
      </c>
      <c r="R304" s="167">
        <f>'09'!N304</f>
        <v>0</v>
      </c>
      <c r="S304" s="167">
        <f>'10'!N304</f>
        <v>0</v>
      </c>
      <c r="T304" s="167">
        <f>'11'!N304</f>
        <v>0</v>
      </c>
      <c r="U304" s="167">
        <f>'12'!N304</f>
        <v>0</v>
      </c>
      <c r="V304" s="168">
        <f t="shared" si="41"/>
        <v>0</v>
      </c>
      <c r="W304" s="169">
        <f t="shared" si="42"/>
        <v>0</v>
      </c>
      <c r="X304" s="2"/>
      <c r="Y304" s="167">
        <f>'01'!R304</f>
        <v>0</v>
      </c>
      <c r="Z304" s="167">
        <f>'02'!R304</f>
        <v>0</v>
      </c>
      <c r="AA304" s="167">
        <f>'03'!R304</f>
        <v>0</v>
      </c>
      <c r="AB304" s="167">
        <f>'04'!R304</f>
        <v>0</v>
      </c>
      <c r="AC304" s="167">
        <f>'05'!R304</f>
        <v>0</v>
      </c>
      <c r="AD304" s="167">
        <f>'06'!R304</f>
        <v>0</v>
      </c>
      <c r="AE304" s="167">
        <f>'07'!R304</f>
        <v>0</v>
      </c>
      <c r="AF304" s="167">
        <f>'08'!R304</f>
        <v>0</v>
      </c>
      <c r="AG304" s="167">
        <f>'09'!R304</f>
        <v>0</v>
      </c>
      <c r="AH304" s="167">
        <f>'10'!R304</f>
        <v>0</v>
      </c>
      <c r="AI304" s="167">
        <f>'11'!R304</f>
        <v>0</v>
      </c>
      <c r="AJ304" s="167">
        <f>'12'!R304</f>
        <v>0</v>
      </c>
      <c r="AK304" s="127">
        <f t="shared" si="43"/>
        <v>0</v>
      </c>
      <c r="AL304" s="126">
        <f t="shared" si="44"/>
        <v>0</v>
      </c>
      <c r="AM304" s="2"/>
      <c r="AN304" s="167">
        <f>'01'!S304</f>
        <v>0</v>
      </c>
      <c r="AO304" s="167">
        <f>'02'!S304</f>
        <v>0</v>
      </c>
      <c r="AP304" s="167">
        <f>'03'!S304</f>
        <v>0</v>
      </c>
      <c r="AQ304" s="167">
        <f>'04'!S304</f>
        <v>0</v>
      </c>
      <c r="AR304" s="167">
        <f>'05'!S304</f>
        <v>0</v>
      </c>
      <c r="AS304" s="167">
        <f>'06'!S304</f>
        <v>0</v>
      </c>
      <c r="AT304" s="167">
        <f>'07'!S304</f>
        <v>0</v>
      </c>
      <c r="AU304" s="167">
        <f>'08'!S304</f>
        <v>0</v>
      </c>
      <c r="AV304" s="167">
        <f>'09'!S304</f>
        <v>0</v>
      </c>
      <c r="AW304" s="167">
        <f>'10'!S304</f>
        <v>0</v>
      </c>
      <c r="AX304" s="167">
        <f>'11'!S304</f>
        <v>0</v>
      </c>
      <c r="AY304" s="167">
        <f>'12'!S304</f>
        <v>0</v>
      </c>
      <c r="AZ304" s="127">
        <f t="shared" si="45"/>
        <v>0</v>
      </c>
      <c r="BA304" s="126">
        <f t="shared" si="46"/>
        <v>0</v>
      </c>
      <c r="BB304" s="2"/>
      <c r="BC304" s="167">
        <f>'01'!T304</f>
        <v>0</v>
      </c>
      <c r="BD304" s="167">
        <f>'02'!T304</f>
        <v>0</v>
      </c>
      <c r="BE304" s="167">
        <f>'03'!T304</f>
        <v>0</v>
      </c>
      <c r="BF304" s="167">
        <f>'04'!T304</f>
        <v>0</v>
      </c>
      <c r="BG304" s="167">
        <f>'05'!T304</f>
        <v>0</v>
      </c>
      <c r="BH304" s="167">
        <f>'06'!T304</f>
        <v>0</v>
      </c>
      <c r="BI304" s="167">
        <f>'07'!T304</f>
        <v>0</v>
      </c>
      <c r="BJ304" s="167">
        <f>'08'!T304</f>
        <v>0</v>
      </c>
      <c r="BK304" s="167">
        <f>'09'!T304</f>
        <v>0</v>
      </c>
      <c r="BL304" s="167">
        <f>'10'!T304</f>
        <v>0</v>
      </c>
      <c r="BM304" s="167">
        <f>'11'!T304</f>
        <v>0</v>
      </c>
      <c r="BN304" s="167">
        <f>'12'!T304</f>
        <v>0</v>
      </c>
      <c r="BO304" s="125">
        <f t="shared" si="47"/>
        <v>0</v>
      </c>
      <c r="BP304" s="126">
        <f t="shared" si="48"/>
        <v>0</v>
      </c>
    </row>
    <row r="305" spans="2:68" ht="14.4" x14ac:dyDescent="0.3">
      <c r="B305" s="166" t="str">
        <v>20-SPTEQ-10001353</v>
      </c>
      <c r="C305" s="160" t="str">
        <v>Proximo</v>
      </c>
      <c r="D305" s="160" t="str">
        <v>Tequila</v>
      </c>
      <c r="E305" s="160" t="str">
        <v>Jose Cuervo</v>
      </c>
      <c r="F305" s="160" t="str">
        <v>JOC</v>
      </c>
      <c r="G305" s="160" t="str">
        <v>Jose Cuervo Especial Silver Tequila 1L</v>
      </c>
      <c r="H305" s="160" t="str">
        <v>1000ml</v>
      </c>
      <c r="I305" s="160">
        <v>12</v>
      </c>
      <c r="J305" s="167">
        <f>'01'!N305</f>
        <v>0</v>
      </c>
      <c r="K305" s="167">
        <f>'02'!N305</f>
        <v>0</v>
      </c>
      <c r="L305" s="167">
        <f>'03'!N305</f>
        <v>0</v>
      </c>
      <c r="M305" s="167">
        <f>'04'!N305</f>
        <v>0</v>
      </c>
      <c r="N305" s="167">
        <f>'05'!N305</f>
        <v>0</v>
      </c>
      <c r="O305" s="167">
        <f>'06'!N305</f>
        <v>0</v>
      </c>
      <c r="P305" s="167">
        <f>'07'!N305</f>
        <v>0</v>
      </c>
      <c r="Q305" s="167">
        <f>'08'!N305</f>
        <v>0</v>
      </c>
      <c r="R305" s="167">
        <f>'09'!N305</f>
        <v>0</v>
      </c>
      <c r="S305" s="167">
        <f>'10'!N305</f>
        <v>0</v>
      </c>
      <c r="T305" s="167">
        <f>'11'!N305</f>
        <v>0</v>
      </c>
      <c r="U305" s="167">
        <f>'12'!N305</f>
        <v>0</v>
      </c>
      <c r="V305" s="168">
        <f t="shared" si="41"/>
        <v>0</v>
      </c>
      <c r="W305" s="169">
        <f t="shared" si="42"/>
        <v>0</v>
      </c>
      <c r="X305" s="2"/>
      <c r="Y305" s="167">
        <f>'01'!R305</f>
        <v>0</v>
      </c>
      <c r="Z305" s="167">
        <f>'02'!R305</f>
        <v>0</v>
      </c>
      <c r="AA305" s="167">
        <f>'03'!R305</f>
        <v>0</v>
      </c>
      <c r="AB305" s="167">
        <f>'04'!R305</f>
        <v>0</v>
      </c>
      <c r="AC305" s="167">
        <f>'05'!R305</f>
        <v>0</v>
      </c>
      <c r="AD305" s="167">
        <f>'06'!R305</f>
        <v>0</v>
      </c>
      <c r="AE305" s="167">
        <f>'07'!R305</f>
        <v>0</v>
      </c>
      <c r="AF305" s="167">
        <f>'08'!R305</f>
        <v>0</v>
      </c>
      <c r="AG305" s="167">
        <f>'09'!R305</f>
        <v>0</v>
      </c>
      <c r="AH305" s="167">
        <f>'10'!R305</f>
        <v>0</v>
      </c>
      <c r="AI305" s="167">
        <f>'11'!R305</f>
        <v>0</v>
      </c>
      <c r="AJ305" s="167">
        <f>'12'!R305</f>
        <v>0</v>
      </c>
      <c r="AK305" s="127">
        <f t="shared" si="43"/>
        <v>0</v>
      </c>
      <c r="AL305" s="126">
        <f t="shared" si="44"/>
        <v>0</v>
      </c>
      <c r="AM305" s="2"/>
      <c r="AN305" s="167">
        <f>'01'!S305</f>
        <v>0</v>
      </c>
      <c r="AO305" s="167">
        <f>'02'!S305</f>
        <v>0</v>
      </c>
      <c r="AP305" s="167">
        <f>'03'!S305</f>
        <v>0</v>
      </c>
      <c r="AQ305" s="167">
        <f>'04'!S305</f>
        <v>0</v>
      </c>
      <c r="AR305" s="167">
        <f>'05'!S305</f>
        <v>0</v>
      </c>
      <c r="AS305" s="167">
        <f>'06'!S305</f>
        <v>0</v>
      </c>
      <c r="AT305" s="167">
        <f>'07'!S305</f>
        <v>0</v>
      </c>
      <c r="AU305" s="167">
        <f>'08'!S305</f>
        <v>0</v>
      </c>
      <c r="AV305" s="167">
        <f>'09'!S305</f>
        <v>0</v>
      </c>
      <c r="AW305" s="167">
        <f>'10'!S305</f>
        <v>0</v>
      </c>
      <c r="AX305" s="167">
        <f>'11'!S305</f>
        <v>0</v>
      </c>
      <c r="AY305" s="167">
        <f>'12'!S305</f>
        <v>0</v>
      </c>
      <c r="AZ305" s="127">
        <f t="shared" si="45"/>
        <v>0</v>
      </c>
      <c r="BA305" s="126">
        <f t="shared" si="46"/>
        <v>0</v>
      </c>
      <c r="BB305" s="2"/>
      <c r="BC305" s="167">
        <f>'01'!T305</f>
        <v>0</v>
      </c>
      <c r="BD305" s="167">
        <f>'02'!T305</f>
        <v>0</v>
      </c>
      <c r="BE305" s="167">
        <f>'03'!T305</f>
        <v>0</v>
      </c>
      <c r="BF305" s="167">
        <f>'04'!T305</f>
        <v>0</v>
      </c>
      <c r="BG305" s="167">
        <f>'05'!T305</f>
        <v>0</v>
      </c>
      <c r="BH305" s="167">
        <f>'06'!T305</f>
        <v>0</v>
      </c>
      <c r="BI305" s="167">
        <f>'07'!T305</f>
        <v>0</v>
      </c>
      <c r="BJ305" s="167">
        <f>'08'!T305</f>
        <v>0</v>
      </c>
      <c r="BK305" s="167">
        <f>'09'!T305</f>
        <v>0</v>
      </c>
      <c r="BL305" s="167">
        <f>'10'!T305</f>
        <v>0</v>
      </c>
      <c r="BM305" s="167">
        <f>'11'!T305</f>
        <v>0</v>
      </c>
      <c r="BN305" s="167">
        <f>'12'!T305</f>
        <v>0</v>
      </c>
      <c r="BO305" s="125">
        <f t="shared" si="47"/>
        <v>0</v>
      </c>
      <c r="BP305" s="126">
        <f t="shared" si="48"/>
        <v>0</v>
      </c>
    </row>
    <row r="306" spans="2:68" ht="14.4" x14ac:dyDescent="0.3">
      <c r="B306" s="166" t="str">
        <v>20-SPTEQ-07001308</v>
      </c>
      <c r="C306" s="160" t="str">
        <v>Proximo</v>
      </c>
      <c r="D306" s="160" t="str">
        <v>Tequila</v>
      </c>
      <c r="E306" s="160" t="str">
        <v>Jose Cuervo</v>
      </c>
      <c r="F306" s="160" t="str">
        <v>JOC</v>
      </c>
      <c r="G306" s="160" t="str">
        <v>Jose Cuervo Especial Reposado Tequila 35%</v>
      </c>
      <c r="H306" s="160" t="str">
        <v>700ml</v>
      </c>
      <c r="I306" s="160">
        <v>12</v>
      </c>
      <c r="J306" s="167">
        <f>'01'!N306</f>
        <v>0</v>
      </c>
      <c r="K306" s="167">
        <f>'02'!N306</f>
        <v>0</v>
      </c>
      <c r="L306" s="167">
        <f>'03'!N306</f>
        <v>0</v>
      </c>
      <c r="M306" s="167">
        <f>'04'!N306</f>
        <v>0</v>
      </c>
      <c r="N306" s="167">
        <f>'05'!N306</f>
        <v>0</v>
      </c>
      <c r="O306" s="167">
        <f>'06'!N306</f>
        <v>0</v>
      </c>
      <c r="P306" s="167">
        <f>'07'!N306</f>
        <v>0</v>
      </c>
      <c r="Q306" s="167">
        <f>'08'!N306</f>
        <v>0</v>
      </c>
      <c r="R306" s="167">
        <f>'09'!N306</f>
        <v>0</v>
      </c>
      <c r="S306" s="167">
        <f>'10'!N306</f>
        <v>0</v>
      </c>
      <c r="T306" s="167">
        <f>'11'!N306</f>
        <v>0</v>
      </c>
      <c r="U306" s="167">
        <f>'12'!N306</f>
        <v>0</v>
      </c>
      <c r="V306" s="168">
        <f t="shared" si="41"/>
        <v>0</v>
      </c>
      <c r="W306" s="169">
        <f t="shared" si="42"/>
        <v>0</v>
      </c>
      <c r="X306" s="2"/>
      <c r="Y306" s="167">
        <f>'01'!R306</f>
        <v>0</v>
      </c>
      <c r="Z306" s="167">
        <f>'02'!R306</f>
        <v>0</v>
      </c>
      <c r="AA306" s="167">
        <f>'03'!R306</f>
        <v>0</v>
      </c>
      <c r="AB306" s="167">
        <f>'04'!R306</f>
        <v>0</v>
      </c>
      <c r="AC306" s="167">
        <f>'05'!R306</f>
        <v>0</v>
      </c>
      <c r="AD306" s="167">
        <f>'06'!R306</f>
        <v>0</v>
      </c>
      <c r="AE306" s="167">
        <f>'07'!R306</f>
        <v>0</v>
      </c>
      <c r="AF306" s="167">
        <f>'08'!R306</f>
        <v>0</v>
      </c>
      <c r="AG306" s="167">
        <f>'09'!R306</f>
        <v>0</v>
      </c>
      <c r="AH306" s="167">
        <f>'10'!R306</f>
        <v>0</v>
      </c>
      <c r="AI306" s="167">
        <f>'11'!R306</f>
        <v>0</v>
      </c>
      <c r="AJ306" s="167">
        <f>'12'!R306</f>
        <v>0</v>
      </c>
      <c r="AK306" s="127">
        <f t="shared" si="43"/>
        <v>0</v>
      </c>
      <c r="AL306" s="126">
        <f t="shared" si="44"/>
        <v>0</v>
      </c>
      <c r="AM306" s="2"/>
      <c r="AN306" s="167">
        <f>'01'!S306</f>
        <v>0</v>
      </c>
      <c r="AO306" s="167">
        <f>'02'!S306</f>
        <v>0</v>
      </c>
      <c r="AP306" s="167">
        <f>'03'!S306</f>
        <v>0</v>
      </c>
      <c r="AQ306" s="167">
        <f>'04'!S306</f>
        <v>0</v>
      </c>
      <c r="AR306" s="167">
        <f>'05'!S306</f>
        <v>0</v>
      </c>
      <c r="AS306" s="167">
        <f>'06'!S306</f>
        <v>0</v>
      </c>
      <c r="AT306" s="167">
        <f>'07'!S306</f>
        <v>0</v>
      </c>
      <c r="AU306" s="167">
        <f>'08'!S306</f>
        <v>0</v>
      </c>
      <c r="AV306" s="167">
        <f>'09'!S306</f>
        <v>0</v>
      </c>
      <c r="AW306" s="167">
        <f>'10'!S306</f>
        <v>0</v>
      </c>
      <c r="AX306" s="167">
        <f>'11'!S306</f>
        <v>0</v>
      </c>
      <c r="AY306" s="167">
        <f>'12'!S306</f>
        <v>0</v>
      </c>
      <c r="AZ306" s="127">
        <f t="shared" si="45"/>
        <v>0</v>
      </c>
      <c r="BA306" s="126">
        <f t="shared" si="46"/>
        <v>0</v>
      </c>
      <c r="BB306" s="2"/>
      <c r="BC306" s="167">
        <f>'01'!T306</f>
        <v>0</v>
      </c>
      <c r="BD306" s="167">
        <f>'02'!T306</f>
        <v>0</v>
      </c>
      <c r="BE306" s="167">
        <f>'03'!T306</f>
        <v>0</v>
      </c>
      <c r="BF306" s="167">
        <f>'04'!T306</f>
        <v>0</v>
      </c>
      <c r="BG306" s="167">
        <f>'05'!T306</f>
        <v>0</v>
      </c>
      <c r="BH306" s="167">
        <f>'06'!T306</f>
        <v>0</v>
      </c>
      <c r="BI306" s="167">
        <f>'07'!T306</f>
        <v>0</v>
      </c>
      <c r="BJ306" s="167">
        <f>'08'!T306</f>
        <v>0</v>
      </c>
      <c r="BK306" s="167">
        <f>'09'!T306</f>
        <v>0</v>
      </c>
      <c r="BL306" s="167">
        <f>'10'!T306</f>
        <v>0</v>
      </c>
      <c r="BM306" s="167">
        <f>'11'!T306</f>
        <v>0</v>
      </c>
      <c r="BN306" s="167">
        <f>'12'!T306</f>
        <v>0</v>
      </c>
      <c r="BO306" s="125">
        <f t="shared" si="47"/>
        <v>0</v>
      </c>
      <c r="BP306" s="126">
        <f t="shared" si="48"/>
        <v>0</v>
      </c>
    </row>
    <row r="307" spans="2:68" ht="14.4" x14ac:dyDescent="0.3">
      <c r="B307" s="166"/>
      <c r="C307" s="160"/>
      <c r="D307" s="160"/>
      <c r="E307" s="160"/>
      <c r="F307" s="160"/>
      <c r="G307" s="160"/>
      <c r="H307" s="160"/>
      <c r="I307" s="160"/>
      <c r="J307" s="167">
        <f>'01'!N307</f>
        <v>0</v>
      </c>
      <c r="K307" s="167">
        <f>'02'!N307</f>
        <v>0</v>
      </c>
      <c r="L307" s="167">
        <f>'03'!N307</f>
        <v>0</v>
      </c>
      <c r="M307" s="167">
        <f>'04'!N307</f>
        <v>0</v>
      </c>
      <c r="N307" s="167">
        <f>'05'!N307</f>
        <v>0</v>
      </c>
      <c r="O307" s="167">
        <f>'06'!N307</f>
        <v>0</v>
      </c>
      <c r="P307" s="167">
        <f>'07'!N307</f>
        <v>0</v>
      </c>
      <c r="Q307" s="167">
        <f>'08'!N307</f>
        <v>0</v>
      </c>
      <c r="R307" s="167">
        <f>'09'!N307</f>
        <v>0</v>
      </c>
      <c r="S307" s="167">
        <f>'10'!N307</f>
        <v>0</v>
      </c>
      <c r="T307" s="167">
        <f>'11'!N307</f>
        <v>0</v>
      </c>
      <c r="U307" s="167">
        <f>'12'!N307</f>
        <v>0</v>
      </c>
      <c r="V307" s="168">
        <f t="shared" si="41"/>
        <v>0</v>
      </c>
      <c r="W307" s="169">
        <f t="shared" si="42"/>
        <v>0</v>
      </c>
      <c r="X307" s="2"/>
      <c r="Y307" s="167">
        <f>'01'!R307</f>
        <v>0</v>
      </c>
      <c r="Z307" s="167">
        <f>'02'!R307</f>
        <v>0</v>
      </c>
      <c r="AA307" s="167">
        <f>'03'!R307</f>
        <v>0</v>
      </c>
      <c r="AB307" s="167">
        <f>'04'!R307</f>
        <v>0</v>
      </c>
      <c r="AC307" s="167">
        <f>'05'!R307</f>
        <v>0</v>
      </c>
      <c r="AD307" s="167">
        <f>'06'!R307</f>
        <v>0</v>
      </c>
      <c r="AE307" s="167">
        <f>'07'!R307</f>
        <v>0</v>
      </c>
      <c r="AF307" s="167">
        <f>'08'!R307</f>
        <v>0</v>
      </c>
      <c r="AG307" s="167">
        <f>'09'!R307</f>
        <v>0</v>
      </c>
      <c r="AH307" s="167">
        <f>'10'!R307</f>
        <v>0</v>
      </c>
      <c r="AI307" s="167">
        <f>'11'!R307</f>
        <v>0</v>
      </c>
      <c r="AJ307" s="167">
        <f>'12'!R307</f>
        <v>0</v>
      </c>
      <c r="AK307" s="127">
        <f t="shared" si="43"/>
        <v>0</v>
      </c>
      <c r="AL307" s="126">
        <f t="shared" si="44"/>
        <v>0</v>
      </c>
      <c r="AM307" s="2"/>
      <c r="AN307" s="167">
        <f>'01'!S307</f>
        <v>0</v>
      </c>
      <c r="AO307" s="167">
        <f>'02'!S307</f>
        <v>0</v>
      </c>
      <c r="AP307" s="167">
        <f>'03'!S307</f>
        <v>0</v>
      </c>
      <c r="AQ307" s="167">
        <f>'04'!S307</f>
        <v>0</v>
      </c>
      <c r="AR307" s="167">
        <f>'05'!S307</f>
        <v>0</v>
      </c>
      <c r="AS307" s="167">
        <f>'06'!S307</f>
        <v>0</v>
      </c>
      <c r="AT307" s="167">
        <f>'07'!S307</f>
        <v>0</v>
      </c>
      <c r="AU307" s="167">
        <f>'08'!S307</f>
        <v>0</v>
      </c>
      <c r="AV307" s="167">
        <f>'09'!S307</f>
        <v>0</v>
      </c>
      <c r="AW307" s="167">
        <f>'10'!S307</f>
        <v>0</v>
      </c>
      <c r="AX307" s="167">
        <f>'11'!S307</f>
        <v>0</v>
      </c>
      <c r="AY307" s="167">
        <f>'12'!S307</f>
        <v>0</v>
      </c>
      <c r="AZ307" s="127">
        <f t="shared" si="45"/>
        <v>0</v>
      </c>
      <c r="BA307" s="126">
        <f t="shared" si="46"/>
        <v>0</v>
      </c>
      <c r="BB307" s="2"/>
      <c r="BC307" s="167">
        <f>'01'!T307</f>
        <v>0</v>
      </c>
      <c r="BD307" s="167">
        <f>'02'!T307</f>
        <v>0</v>
      </c>
      <c r="BE307" s="167">
        <f>'03'!T307</f>
        <v>0</v>
      </c>
      <c r="BF307" s="167">
        <f>'04'!T307</f>
        <v>0</v>
      </c>
      <c r="BG307" s="167">
        <f>'05'!T307</f>
        <v>0</v>
      </c>
      <c r="BH307" s="167">
        <f>'06'!T307</f>
        <v>0</v>
      </c>
      <c r="BI307" s="167">
        <f>'07'!T307</f>
        <v>0</v>
      </c>
      <c r="BJ307" s="167">
        <f>'08'!T307</f>
        <v>0</v>
      </c>
      <c r="BK307" s="167">
        <f>'09'!T307</f>
        <v>0</v>
      </c>
      <c r="BL307" s="167">
        <f>'10'!T307</f>
        <v>0</v>
      </c>
      <c r="BM307" s="167">
        <f>'11'!T307</f>
        <v>0</v>
      </c>
      <c r="BN307" s="167">
        <f>'12'!T307</f>
        <v>0</v>
      </c>
      <c r="BO307" s="125">
        <f t="shared" si="47"/>
        <v>0</v>
      </c>
      <c r="BP307" s="126">
        <f t="shared" si="48"/>
        <v>0</v>
      </c>
    </row>
    <row r="308" spans="2:68" ht="14.4" x14ac:dyDescent="0.3">
      <c r="B308" s="166"/>
      <c r="C308" s="160"/>
      <c r="D308" s="160"/>
      <c r="E308" s="160"/>
      <c r="F308" s="160"/>
      <c r="G308" s="160"/>
      <c r="H308" s="160"/>
      <c r="I308" s="160"/>
      <c r="J308" s="167">
        <f>'01'!N308</f>
        <v>0</v>
      </c>
      <c r="K308" s="167">
        <f>'02'!N308</f>
        <v>0</v>
      </c>
      <c r="L308" s="167">
        <f>'03'!N308</f>
        <v>0</v>
      </c>
      <c r="M308" s="167">
        <f>'04'!N308</f>
        <v>0</v>
      </c>
      <c r="N308" s="167">
        <f>'05'!N308</f>
        <v>0</v>
      </c>
      <c r="O308" s="167">
        <f>'06'!N308</f>
        <v>0</v>
      </c>
      <c r="P308" s="167">
        <f>'07'!N308</f>
        <v>0</v>
      </c>
      <c r="Q308" s="167">
        <f>'08'!N308</f>
        <v>0</v>
      </c>
      <c r="R308" s="167">
        <f>'09'!N308</f>
        <v>0</v>
      </c>
      <c r="S308" s="167">
        <f>'10'!N308</f>
        <v>0</v>
      </c>
      <c r="T308" s="167">
        <f>'11'!N308</f>
        <v>0</v>
      </c>
      <c r="U308" s="167">
        <f>'12'!N308</f>
        <v>0</v>
      </c>
      <c r="V308" s="168">
        <f t="shared" si="41"/>
        <v>0</v>
      </c>
      <c r="W308" s="169">
        <f t="shared" si="42"/>
        <v>0</v>
      </c>
      <c r="X308" s="2"/>
      <c r="Y308" s="167">
        <f>'01'!R308</f>
        <v>0</v>
      </c>
      <c r="Z308" s="167">
        <f>'02'!R308</f>
        <v>0</v>
      </c>
      <c r="AA308" s="167">
        <f>'03'!R308</f>
        <v>0</v>
      </c>
      <c r="AB308" s="167">
        <f>'04'!R308</f>
        <v>0</v>
      </c>
      <c r="AC308" s="167">
        <f>'05'!R308</f>
        <v>0</v>
      </c>
      <c r="AD308" s="167">
        <f>'06'!R308</f>
        <v>0</v>
      </c>
      <c r="AE308" s="167">
        <f>'07'!R308</f>
        <v>0</v>
      </c>
      <c r="AF308" s="167">
        <f>'08'!R308</f>
        <v>0</v>
      </c>
      <c r="AG308" s="167">
        <f>'09'!R308</f>
        <v>0</v>
      </c>
      <c r="AH308" s="167">
        <f>'10'!R308</f>
        <v>0</v>
      </c>
      <c r="AI308" s="167">
        <f>'11'!R308</f>
        <v>0</v>
      </c>
      <c r="AJ308" s="167">
        <f>'12'!R308</f>
        <v>0</v>
      </c>
      <c r="AK308" s="127">
        <f t="shared" si="43"/>
        <v>0</v>
      </c>
      <c r="AL308" s="126">
        <f t="shared" si="44"/>
        <v>0</v>
      </c>
      <c r="AM308" s="2"/>
      <c r="AN308" s="167">
        <f>'01'!S308</f>
        <v>0</v>
      </c>
      <c r="AO308" s="167">
        <f>'02'!S308</f>
        <v>0</v>
      </c>
      <c r="AP308" s="167">
        <f>'03'!S308</f>
        <v>0</v>
      </c>
      <c r="AQ308" s="167">
        <f>'04'!S308</f>
        <v>0</v>
      </c>
      <c r="AR308" s="167">
        <f>'05'!S308</f>
        <v>0</v>
      </c>
      <c r="AS308" s="167">
        <f>'06'!S308</f>
        <v>0</v>
      </c>
      <c r="AT308" s="167">
        <f>'07'!S308</f>
        <v>0</v>
      </c>
      <c r="AU308" s="167">
        <f>'08'!S308</f>
        <v>0</v>
      </c>
      <c r="AV308" s="167">
        <f>'09'!S308</f>
        <v>0</v>
      </c>
      <c r="AW308" s="167">
        <f>'10'!S308</f>
        <v>0</v>
      </c>
      <c r="AX308" s="167">
        <f>'11'!S308</f>
        <v>0</v>
      </c>
      <c r="AY308" s="167">
        <f>'12'!S308</f>
        <v>0</v>
      </c>
      <c r="AZ308" s="127">
        <f t="shared" si="45"/>
        <v>0</v>
      </c>
      <c r="BA308" s="126">
        <f t="shared" si="46"/>
        <v>0</v>
      </c>
      <c r="BB308" s="2"/>
      <c r="BC308" s="167">
        <f>'01'!T308</f>
        <v>0</v>
      </c>
      <c r="BD308" s="167">
        <f>'02'!T308</f>
        <v>0</v>
      </c>
      <c r="BE308" s="167">
        <f>'03'!T308</f>
        <v>0</v>
      </c>
      <c r="BF308" s="167">
        <f>'04'!T308</f>
        <v>0</v>
      </c>
      <c r="BG308" s="167">
        <f>'05'!T308</f>
        <v>0</v>
      </c>
      <c r="BH308" s="167">
        <f>'06'!T308</f>
        <v>0</v>
      </c>
      <c r="BI308" s="167">
        <f>'07'!T308</f>
        <v>0</v>
      </c>
      <c r="BJ308" s="167">
        <f>'08'!T308</f>
        <v>0</v>
      </c>
      <c r="BK308" s="167">
        <f>'09'!T308</f>
        <v>0</v>
      </c>
      <c r="BL308" s="167">
        <f>'10'!T308</f>
        <v>0</v>
      </c>
      <c r="BM308" s="167">
        <f>'11'!T308</f>
        <v>0</v>
      </c>
      <c r="BN308" s="167">
        <f>'12'!T308</f>
        <v>0</v>
      </c>
      <c r="BO308" s="125">
        <f t="shared" si="47"/>
        <v>0</v>
      </c>
      <c r="BP308" s="126">
        <f t="shared" si="48"/>
        <v>0</v>
      </c>
    </row>
    <row r="309" spans="2:68" ht="14.4" x14ac:dyDescent="0.3">
      <c r="B309" s="166"/>
      <c r="C309" s="160"/>
      <c r="D309" s="160"/>
      <c r="E309" s="160"/>
      <c r="F309" s="160"/>
      <c r="G309" s="160"/>
      <c r="H309" s="160"/>
      <c r="I309" s="160"/>
      <c r="J309" s="167">
        <f>'01'!N309</f>
        <v>0</v>
      </c>
      <c r="K309" s="167">
        <f>'02'!N309</f>
        <v>0</v>
      </c>
      <c r="L309" s="167">
        <f>'03'!N309</f>
        <v>0</v>
      </c>
      <c r="M309" s="167">
        <f>'04'!N309</f>
        <v>0</v>
      </c>
      <c r="N309" s="167">
        <f>'05'!N309</f>
        <v>0</v>
      </c>
      <c r="O309" s="167">
        <f>'06'!N309</f>
        <v>0</v>
      </c>
      <c r="P309" s="167">
        <f>'07'!N309</f>
        <v>0</v>
      </c>
      <c r="Q309" s="167">
        <f>'08'!N309</f>
        <v>0</v>
      </c>
      <c r="R309" s="167">
        <f>'09'!N309</f>
        <v>0</v>
      </c>
      <c r="S309" s="167">
        <f>'10'!N309</f>
        <v>0</v>
      </c>
      <c r="T309" s="167">
        <f>'11'!N309</f>
        <v>0</v>
      </c>
      <c r="U309" s="167">
        <f>'12'!N309</f>
        <v>0</v>
      </c>
      <c r="V309" s="168">
        <f t="shared" si="41"/>
        <v>0</v>
      </c>
      <c r="W309" s="169">
        <f t="shared" si="42"/>
        <v>0</v>
      </c>
      <c r="X309" s="2"/>
      <c r="Y309" s="167">
        <f>'01'!R309</f>
        <v>0</v>
      </c>
      <c r="Z309" s="167">
        <f>'02'!R309</f>
        <v>0</v>
      </c>
      <c r="AA309" s="167">
        <f>'03'!R309</f>
        <v>0</v>
      </c>
      <c r="AB309" s="167">
        <f>'04'!R309</f>
        <v>0</v>
      </c>
      <c r="AC309" s="167">
        <f>'05'!R309</f>
        <v>0</v>
      </c>
      <c r="AD309" s="167">
        <f>'06'!R309</f>
        <v>0</v>
      </c>
      <c r="AE309" s="167">
        <f>'07'!R309</f>
        <v>0</v>
      </c>
      <c r="AF309" s="167">
        <f>'08'!R309</f>
        <v>0</v>
      </c>
      <c r="AG309" s="167">
        <f>'09'!R309</f>
        <v>0</v>
      </c>
      <c r="AH309" s="167">
        <f>'10'!R309</f>
        <v>0</v>
      </c>
      <c r="AI309" s="167">
        <f>'11'!R309</f>
        <v>0</v>
      </c>
      <c r="AJ309" s="167">
        <f>'12'!R309</f>
        <v>0</v>
      </c>
      <c r="AK309" s="127">
        <f t="shared" si="43"/>
        <v>0</v>
      </c>
      <c r="AL309" s="126">
        <f t="shared" si="44"/>
        <v>0</v>
      </c>
      <c r="AM309" s="2"/>
      <c r="AN309" s="167">
        <f>'01'!S309</f>
        <v>0</v>
      </c>
      <c r="AO309" s="167">
        <f>'02'!S309</f>
        <v>0</v>
      </c>
      <c r="AP309" s="167">
        <f>'03'!S309</f>
        <v>0</v>
      </c>
      <c r="AQ309" s="167">
        <f>'04'!S309</f>
        <v>0</v>
      </c>
      <c r="AR309" s="167">
        <f>'05'!S309</f>
        <v>0</v>
      </c>
      <c r="AS309" s="167">
        <f>'06'!S309</f>
        <v>0</v>
      </c>
      <c r="AT309" s="167">
        <f>'07'!S309</f>
        <v>0</v>
      </c>
      <c r="AU309" s="167">
        <f>'08'!S309</f>
        <v>0</v>
      </c>
      <c r="AV309" s="167">
        <f>'09'!S309</f>
        <v>0</v>
      </c>
      <c r="AW309" s="167">
        <f>'10'!S309</f>
        <v>0</v>
      </c>
      <c r="AX309" s="167">
        <f>'11'!S309</f>
        <v>0</v>
      </c>
      <c r="AY309" s="167">
        <f>'12'!S309</f>
        <v>0</v>
      </c>
      <c r="AZ309" s="127">
        <f t="shared" si="45"/>
        <v>0</v>
      </c>
      <c r="BA309" s="126">
        <f t="shared" si="46"/>
        <v>0</v>
      </c>
      <c r="BB309" s="2"/>
      <c r="BC309" s="167">
        <f>'01'!T309</f>
        <v>0</v>
      </c>
      <c r="BD309" s="167">
        <f>'02'!T309</f>
        <v>0</v>
      </c>
      <c r="BE309" s="167">
        <f>'03'!T309</f>
        <v>0</v>
      </c>
      <c r="BF309" s="167">
        <f>'04'!T309</f>
        <v>0</v>
      </c>
      <c r="BG309" s="167">
        <f>'05'!T309</f>
        <v>0</v>
      </c>
      <c r="BH309" s="167">
        <f>'06'!T309</f>
        <v>0</v>
      </c>
      <c r="BI309" s="167">
        <f>'07'!T309</f>
        <v>0</v>
      </c>
      <c r="BJ309" s="167">
        <f>'08'!T309</f>
        <v>0</v>
      </c>
      <c r="BK309" s="167">
        <f>'09'!T309</f>
        <v>0</v>
      </c>
      <c r="BL309" s="167">
        <f>'10'!T309</f>
        <v>0</v>
      </c>
      <c r="BM309" s="167">
        <f>'11'!T309</f>
        <v>0</v>
      </c>
      <c r="BN309" s="167">
        <f>'12'!T309</f>
        <v>0</v>
      </c>
      <c r="BO309" s="125">
        <f t="shared" si="47"/>
        <v>0</v>
      </c>
      <c r="BP309" s="126">
        <f t="shared" si="48"/>
        <v>0</v>
      </c>
    </row>
    <row r="310" spans="2:68" ht="14.4" x14ac:dyDescent="0.3">
      <c r="B310" s="166"/>
      <c r="C310" s="160"/>
      <c r="D310" s="160"/>
      <c r="E310" s="160"/>
      <c r="F310" s="160"/>
      <c r="G310" s="160"/>
      <c r="H310" s="160"/>
      <c r="I310" s="160"/>
      <c r="J310" s="167">
        <f>'01'!N310</f>
        <v>0</v>
      </c>
      <c r="K310" s="167">
        <f>'02'!N310</f>
        <v>0</v>
      </c>
      <c r="L310" s="167">
        <f>'03'!N310</f>
        <v>0</v>
      </c>
      <c r="M310" s="167">
        <f>'04'!N310</f>
        <v>0</v>
      </c>
      <c r="N310" s="167">
        <f>'05'!N310</f>
        <v>0</v>
      </c>
      <c r="O310" s="167">
        <f>'06'!N310</f>
        <v>0</v>
      </c>
      <c r="P310" s="167">
        <f>'07'!N310</f>
        <v>0</v>
      </c>
      <c r="Q310" s="167">
        <f>'08'!N310</f>
        <v>0</v>
      </c>
      <c r="R310" s="167">
        <f>'09'!N310</f>
        <v>0</v>
      </c>
      <c r="S310" s="167">
        <f>'10'!N310</f>
        <v>0</v>
      </c>
      <c r="T310" s="167">
        <f>'11'!N310</f>
        <v>0</v>
      </c>
      <c r="U310" s="167">
        <f>'12'!N310</f>
        <v>0</v>
      </c>
      <c r="V310" s="168">
        <f t="shared" si="41"/>
        <v>0</v>
      </c>
      <c r="W310" s="169">
        <f t="shared" si="42"/>
        <v>0</v>
      </c>
      <c r="X310" s="95"/>
      <c r="Y310" s="167">
        <f>'01'!R310</f>
        <v>0</v>
      </c>
      <c r="Z310" s="167">
        <f>'02'!R310</f>
        <v>0</v>
      </c>
      <c r="AA310" s="167">
        <f>'03'!R310</f>
        <v>0</v>
      </c>
      <c r="AB310" s="167">
        <f>'04'!R310</f>
        <v>0</v>
      </c>
      <c r="AC310" s="167">
        <f>'05'!R310</f>
        <v>0</v>
      </c>
      <c r="AD310" s="167">
        <f>'06'!R310</f>
        <v>0</v>
      </c>
      <c r="AE310" s="167">
        <f>'07'!R310</f>
        <v>0</v>
      </c>
      <c r="AF310" s="167">
        <f>'08'!R310</f>
        <v>0</v>
      </c>
      <c r="AG310" s="167">
        <f>'09'!R310</f>
        <v>0</v>
      </c>
      <c r="AH310" s="167">
        <f>'10'!R310</f>
        <v>0</v>
      </c>
      <c r="AI310" s="167">
        <f>'11'!R310</f>
        <v>0</v>
      </c>
      <c r="AJ310" s="167">
        <f>'12'!R310</f>
        <v>0</v>
      </c>
      <c r="AK310" s="127">
        <f t="shared" si="43"/>
        <v>0</v>
      </c>
      <c r="AL310" s="126">
        <f t="shared" si="44"/>
        <v>0</v>
      </c>
      <c r="AM310" s="95"/>
      <c r="AN310" s="167">
        <f>'01'!S310</f>
        <v>0</v>
      </c>
      <c r="AO310" s="167">
        <f>'02'!S310</f>
        <v>0</v>
      </c>
      <c r="AP310" s="167">
        <f>'03'!S310</f>
        <v>0</v>
      </c>
      <c r="AQ310" s="167">
        <f>'04'!S310</f>
        <v>0</v>
      </c>
      <c r="AR310" s="167">
        <f>'05'!S310</f>
        <v>0</v>
      </c>
      <c r="AS310" s="167">
        <f>'06'!S310</f>
        <v>0</v>
      </c>
      <c r="AT310" s="167">
        <f>'07'!S310</f>
        <v>0</v>
      </c>
      <c r="AU310" s="167">
        <f>'08'!S310</f>
        <v>0</v>
      </c>
      <c r="AV310" s="167">
        <f>'09'!S310</f>
        <v>0</v>
      </c>
      <c r="AW310" s="167">
        <f>'10'!S310</f>
        <v>0</v>
      </c>
      <c r="AX310" s="167">
        <f>'11'!S310</f>
        <v>0</v>
      </c>
      <c r="AY310" s="167">
        <f>'12'!S310</f>
        <v>0</v>
      </c>
      <c r="AZ310" s="127">
        <f t="shared" si="45"/>
        <v>0</v>
      </c>
      <c r="BA310" s="126">
        <f t="shared" si="46"/>
        <v>0</v>
      </c>
      <c r="BB310" s="95"/>
      <c r="BC310" s="167">
        <f>'01'!T310</f>
        <v>0</v>
      </c>
      <c r="BD310" s="167">
        <f>'02'!T310</f>
        <v>0</v>
      </c>
      <c r="BE310" s="167">
        <f>'03'!T310</f>
        <v>0</v>
      </c>
      <c r="BF310" s="167">
        <f>'04'!T310</f>
        <v>0</v>
      </c>
      <c r="BG310" s="167">
        <f>'05'!T310</f>
        <v>0</v>
      </c>
      <c r="BH310" s="167">
        <f>'06'!T310</f>
        <v>0</v>
      </c>
      <c r="BI310" s="167">
        <f>'07'!T310</f>
        <v>0</v>
      </c>
      <c r="BJ310" s="167">
        <f>'08'!T310</f>
        <v>0</v>
      </c>
      <c r="BK310" s="167">
        <f>'09'!T310</f>
        <v>0</v>
      </c>
      <c r="BL310" s="167">
        <f>'10'!T310</f>
        <v>0</v>
      </c>
      <c r="BM310" s="167">
        <f>'11'!T310</f>
        <v>0</v>
      </c>
      <c r="BN310" s="167">
        <f>'12'!T310</f>
        <v>0</v>
      </c>
      <c r="BO310" s="125">
        <f t="shared" si="47"/>
        <v>0</v>
      </c>
      <c r="BP310" s="126">
        <f t="shared" si="48"/>
        <v>0</v>
      </c>
    </row>
    <row r="311" spans="2:68" s="1" customFormat="1" ht="14.4" x14ac:dyDescent="0.2">
      <c r="B311" s="166"/>
      <c r="C311" s="160"/>
      <c r="D311" s="160"/>
      <c r="E311" s="160"/>
      <c r="F311" s="160"/>
      <c r="G311" s="160"/>
      <c r="H311" s="160"/>
      <c r="I311" s="160"/>
      <c r="J311" s="167">
        <f>'01'!N311</f>
        <v>0</v>
      </c>
      <c r="K311" s="167">
        <f>'02'!N311</f>
        <v>0</v>
      </c>
      <c r="L311" s="167">
        <f>'03'!N311</f>
        <v>0</v>
      </c>
      <c r="M311" s="167">
        <f>'04'!N311</f>
        <v>0</v>
      </c>
      <c r="N311" s="167">
        <f>'05'!N311</f>
        <v>0</v>
      </c>
      <c r="O311" s="167">
        <f>'06'!N311</f>
        <v>0</v>
      </c>
      <c r="P311" s="167">
        <f>'07'!N311</f>
        <v>0</v>
      </c>
      <c r="Q311" s="167">
        <f>'08'!N311</f>
        <v>0</v>
      </c>
      <c r="R311" s="167">
        <f>'09'!N311</f>
        <v>0</v>
      </c>
      <c r="S311" s="167">
        <f>'10'!N311</f>
        <v>0</v>
      </c>
      <c r="T311" s="167">
        <f>'11'!N311</f>
        <v>0</v>
      </c>
      <c r="U311" s="167">
        <f>'12'!N311</f>
        <v>0</v>
      </c>
      <c r="V311" s="168">
        <f t="shared" si="41"/>
        <v>0</v>
      </c>
      <c r="W311" s="169">
        <f t="shared" si="42"/>
        <v>0</v>
      </c>
      <c r="X311" s="2"/>
      <c r="Y311" s="167">
        <f>'01'!R311</f>
        <v>0</v>
      </c>
      <c r="Z311" s="167">
        <f>'02'!R311</f>
        <v>0</v>
      </c>
      <c r="AA311" s="167">
        <f>'03'!R311</f>
        <v>0</v>
      </c>
      <c r="AB311" s="167">
        <f>'04'!R311</f>
        <v>0</v>
      </c>
      <c r="AC311" s="167">
        <f>'05'!R311</f>
        <v>0</v>
      </c>
      <c r="AD311" s="167">
        <f>'06'!R311</f>
        <v>0</v>
      </c>
      <c r="AE311" s="167">
        <f>'07'!R311</f>
        <v>0</v>
      </c>
      <c r="AF311" s="167">
        <f>'08'!R311</f>
        <v>0</v>
      </c>
      <c r="AG311" s="167">
        <f>'09'!R311</f>
        <v>0</v>
      </c>
      <c r="AH311" s="167">
        <f>'10'!R311</f>
        <v>0</v>
      </c>
      <c r="AI311" s="167">
        <f>'11'!R311</f>
        <v>0</v>
      </c>
      <c r="AJ311" s="167">
        <f>'12'!R311</f>
        <v>0</v>
      </c>
      <c r="AK311" s="127">
        <f t="shared" si="43"/>
        <v>0</v>
      </c>
      <c r="AL311" s="126">
        <f t="shared" si="44"/>
        <v>0</v>
      </c>
      <c r="AM311" s="2"/>
      <c r="AN311" s="167">
        <f>'01'!S311</f>
        <v>0</v>
      </c>
      <c r="AO311" s="167">
        <f>'02'!S311</f>
        <v>0</v>
      </c>
      <c r="AP311" s="167">
        <f>'03'!S311</f>
        <v>0</v>
      </c>
      <c r="AQ311" s="167">
        <f>'04'!S311</f>
        <v>0</v>
      </c>
      <c r="AR311" s="167">
        <f>'05'!S311</f>
        <v>0</v>
      </c>
      <c r="AS311" s="167">
        <f>'06'!S311</f>
        <v>0</v>
      </c>
      <c r="AT311" s="167">
        <f>'07'!S311</f>
        <v>0</v>
      </c>
      <c r="AU311" s="167">
        <f>'08'!S311</f>
        <v>0</v>
      </c>
      <c r="AV311" s="167">
        <f>'09'!S311</f>
        <v>0</v>
      </c>
      <c r="AW311" s="167">
        <f>'10'!S311</f>
        <v>0</v>
      </c>
      <c r="AX311" s="167">
        <f>'11'!S311</f>
        <v>0</v>
      </c>
      <c r="AY311" s="167">
        <f>'12'!S311</f>
        <v>0</v>
      </c>
      <c r="AZ311" s="127">
        <f t="shared" si="45"/>
        <v>0</v>
      </c>
      <c r="BA311" s="126">
        <f t="shared" si="46"/>
        <v>0</v>
      </c>
      <c r="BB311" s="2"/>
      <c r="BC311" s="167">
        <f>'01'!T311</f>
        <v>0</v>
      </c>
      <c r="BD311" s="167">
        <f>'02'!T311</f>
        <v>0</v>
      </c>
      <c r="BE311" s="167">
        <f>'03'!T311</f>
        <v>0</v>
      </c>
      <c r="BF311" s="167">
        <f>'04'!T311</f>
        <v>0</v>
      </c>
      <c r="BG311" s="167">
        <f>'05'!T311</f>
        <v>0</v>
      </c>
      <c r="BH311" s="167">
        <f>'06'!T311</f>
        <v>0</v>
      </c>
      <c r="BI311" s="167">
        <f>'07'!T311</f>
        <v>0</v>
      </c>
      <c r="BJ311" s="167">
        <f>'08'!T311</f>
        <v>0</v>
      </c>
      <c r="BK311" s="167">
        <f>'09'!T311</f>
        <v>0</v>
      </c>
      <c r="BL311" s="167">
        <f>'10'!T311</f>
        <v>0</v>
      </c>
      <c r="BM311" s="167">
        <f>'11'!T311</f>
        <v>0</v>
      </c>
      <c r="BN311" s="167">
        <f>'12'!T311</f>
        <v>0</v>
      </c>
      <c r="BO311" s="125">
        <f t="shared" si="47"/>
        <v>0</v>
      </c>
      <c r="BP311" s="126">
        <f t="shared" si="48"/>
        <v>0</v>
      </c>
    </row>
    <row r="312" spans="2:68" s="1" customFormat="1" ht="14.4" x14ac:dyDescent="0.2">
      <c r="B312" s="166"/>
      <c r="C312" s="160"/>
      <c r="D312" s="160"/>
      <c r="E312" s="160"/>
      <c r="F312" s="160"/>
      <c r="G312" s="160"/>
      <c r="H312" s="160"/>
      <c r="I312" s="160"/>
      <c r="J312" s="167">
        <f>'01'!N312</f>
        <v>0</v>
      </c>
      <c r="K312" s="167">
        <f>'02'!N312</f>
        <v>0</v>
      </c>
      <c r="L312" s="167">
        <f>'03'!N312</f>
        <v>0</v>
      </c>
      <c r="M312" s="167">
        <f>'04'!N312</f>
        <v>0</v>
      </c>
      <c r="N312" s="167">
        <f>'05'!N312</f>
        <v>0</v>
      </c>
      <c r="O312" s="167">
        <f>'06'!N312</f>
        <v>0</v>
      </c>
      <c r="P312" s="167">
        <f>'07'!N312</f>
        <v>0</v>
      </c>
      <c r="Q312" s="167">
        <f>'08'!N312</f>
        <v>0</v>
      </c>
      <c r="R312" s="167">
        <f>'09'!N312</f>
        <v>0</v>
      </c>
      <c r="S312" s="167">
        <f>'10'!N312</f>
        <v>0</v>
      </c>
      <c r="T312" s="167">
        <f>'11'!N312</f>
        <v>0</v>
      </c>
      <c r="U312" s="167">
        <f>'12'!N312</f>
        <v>0</v>
      </c>
      <c r="V312" s="168">
        <f t="shared" si="41"/>
        <v>0</v>
      </c>
      <c r="W312" s="169">
        <f t="shared" si="42"/>
        <v>0</v>
      </c>
      <c r="X312" s="2"/>
      <c r="Y312" s="167">
        <f>'01'!R312</f>
        <v>0</v>
      </c>
      <c r="Z312" s="167">
        <f>'02'!R312</f>
        <v>0</v>
      </c>
      <c r="AA312" s="167">
        <f>'03'!R312</f>
        <v>0</v>
      </c>
      <c r="AB312" s="167">
        <f>'04'!R312</f>
        <v>0</v>
      </c>
      <c r="AC312" s="167">
        <f>'05'!R312</f>
        <v>0</v>
      </c>
      <c r="AD312" s="167">
        <f>'06'!R312</f>
        <v>0</v>
      </c>
      <c r="AE312" s="167">
        <f>'07'!R312</f>
        <v>0</v>
      </c>
      <c r="AF312" s="167">
        <f>'08'!R312</f>
        <v>0</v>
      </c>
      <c r="AG312" s="167">
        <f>'09'!R312</f>
        <v>0</v>
      </c>
      <c r="AH312" s="167">
        <f>'10'!R312</f>
        <v>0</v>
      </c>
      <c r="AI312" s="167">
        <f>'11'!R312</f>
        <v>0</v>
      </c>
      <c r="AJ312" s="167">
        <f>'12'!R312</f>
        <v>0</v>
      </c>
      <c r="AK312" s="127">
        <f t="shared" si="43"/>
        <v>0</v>
      </c>
      <c r="AL312" s="126">
        <f t="shared" si="44"/>
        <v>0</v>
      </c>
      <c r="AM312" s="2"/>
      <c r="AN312" s="167">
        <f>'01'!S312</f>
        <v>0</v>
      </c>
      <c r="AO312" s="167">
        <f>'02'!S312</f>
        <v>0</v>
      </c>
      <c r="AP312" s="167">
        <f>'03'!S312</f>
        <v>0</v>
      </c>
      <c r="AQ312" s="167">
        <f>'04'!S312</f>
        <v>0</v>
      </c>
      <c r="AR312" s="167">
        <f>'05'!S312</f>
        <v>0</v>
      </c>
      <c r="AS312" s="167">
        <f>'06'!S312</f>
        <v>0</v>
      </c>
      <c r="AT312" s="167">
        <f>'07'!S312</f>
        <v>0</v>
      </c>
      <c r="AU312" s="167">
        <f>'08'!S312</f>
        <v>0</v>
      </c>
      <c r="AV312" s="167">
        <f>'09'!S312</f>
        <v>0</v>
      </c>
      <c r="AW312" s="167">
        <f>'10'!S312</f>
        <v>0</v>
      </c>
      <c r="AX312" s="167">
        <f>'11'!S312</f>
        <v>0</v>
      </c>
      <c r="AY312" s="167">
        <f>'12'!S312</f>
        <v>0</v>
      </c>
      <c r="AZ312" s="127">
        <f t="shared" si="45"/>
        <v>0</v>
      </c>
      <c r="BA312" s="126">
        <f t="shared" si="46"/>
        <v>0</v>
      </c>
      <c r="BB312" s="2"/>
      <c r="BC312" s="167">
        <f>'01'!T312</f>
        <v>0</v>
      </c>
      <c r="BD312" s="167">
        <f>'02'!T312</f>
        <v>0</v>
      </c>
      <c r="BE312" s="167">
        <f>'03'!T312</f>
        <v>0</v>
      </c>
      <c r="BF312" s="167">
        <f>'04'!T312</f>
        <v>0</v>
      </c>
      <c r="BG312" s="167">
        <f>'05'!T312</f>
        <v>0</v>
      </c>
      <c r="BH312" s="167">
        <f>'06'!T312</f>
        <v>0</v>
      </c>
      <c r="BI312" s="167">
        <f>'07'!T312</f>
        <v>0</v>
      </c>
      <c r="BJ312" s="167">
        <f>'08'!T312</f>
        <v>0</v>
      </c>
      <c r="BK312" s="167">
        <f>'09'!T312</f>
        <v>0</v>
      </c>
      <c r="BL312" s="167">
        <f>'10'!T312</f>
        <v>0</v>
      </c>
      <c r="BM312" s="167">
        <f>'11'!T312</f>
        <v>0</v>
      </c>
      <c r="BN312" s="167">
        <f>'12'!T312</f>
        <v>0</v>
      </c>
      <c r="BO312" s="125">
        <f t="shared" si="47"/>
        <v>0</v>
      </c>
      <c r="BP312" s="126">
        <f t="shared" si="48"/>
        <v>0</v>
      </c>
    </row>
    <row r="313" spans="2:68" s="1" customFormat="1" ht="14.4" x14ac:dyDescent="0.2">
      <c r="B313" s="166"/>
      <c r="C313" s="160"/>
      <c r="D313" s="160"/>
      <c r="E313" s="160"/>
      <c r="F313" s="160"/>
      <c r="G313" s="160"/>
      <c r="H313" s="160"/>
      <c r="I313" s="160"/>
      <c r="J313" s="167">
        <f>'01'!N313</f>
        <v>0</v>
      </c>
      <c r="K313" s="167">
        <f>'02'!N313</f>
        <v>0</v>
      </c>
      <c r="L313" s="167">
        <f>'03'!N313</f>
        <v>0</v>
      </c>
      <c r="M313" s="167">
        <f>'04'!N313</f>
        <v>0</v>
      </c>
      <c r="N313" s="167">
        <f>'05'!N313</f>
        <v>0</v>
      </c>
      <c r="O313" s="167">
        <f>'06'!N313</f>
        <v>0</v>
      </c>
      <c r="P313" s="167">
        <f>'07'!N313</f>
        <v>0</v>
      </c>
      <c r="Q313" s="167">
        <f>'08'!N313</f>
        <v>0</v>
      </c>
      <c r="R313" s="167">
        <f>'09'!N313</f>
        <v>0</v>
      </c>
      <c r="S313" s="167">
        <f>'10'!N313</f>
        <v>0</v>
      </c>
      <c r="T313" s="167">
        <f>'11'!N313</f>
        <v>0</v>
      </c>
      <c r="U313" s="167">
        <f>'12'!N313</f>
        <v>0</v>
      </c>
      <c r="V313" s="168">
        <f t="shared" si="41"/>
        <v>0</v>
      </c>
      <c r="W313" s="169">
        <f t="shared" si="42"/>
        <v>0</v>
      </c>
      <c r="X313" s="2"/>
      <c r="Y313" s="167">
        <f>'01'!R313</f>
        <v>0</v>
      </c>
      <c r="Z313" s="167">
        <f>'02'!R313</f>
        <v>0</v>
      </c>
      <c r="AA313" s="167">
        <f>'03'!R313</f>
        <v>0</v>
      </c>
      <c r="AB313" s="167">
        <f>'04'!R313</f>
        <v>0</v>
      </c>
      <c r="AC313" s="167">
        <f>'05'!R313</f>
        <v>0</v>
      </c>
      <c r="AD313" s="167">
        <f>'06'!R313</f>
        <v>0</v>
      </c>
      <c r="AE313" s="167">
        <f>'07'!R313</f>
        <v>0</v>
      </c>
      <c r="AF313" s="167">
        <f>'08'!R313</f>
        <v>0</v>
      </c>
      <c r="AG313" s="167">
        <f>'09'!R313</f>
        <v>0</v>
      </c>
      <c r="AH313" s="167">
        <f>'10'!R313</f>
        <v>0</v>
      </c>
      <c r="AI313" s="167">
        <f>'11'!R313</f>
        <v>0</v>
      </c>
      <c r="AJ313" s="167">
        <f>'12'!R313</f>
        <v>0</v>
      </c>
      <c r="AK313" s="127">
        <f t="shared" si="43"/>
        <v>0</v>
      </c>
      <c r="AL313" s="126">
        <f t="shared" si="44"/>
        <v>0</v>
      </c>
      <c r="AM313" s="2"/>
      <c r="AN313" s="167">
        <f>'01'!S313</f>
        <v>0</v>
      </c>
      <c r="AO313" s="167">
        <f>'02'!S313</f>
        <v>0</v>
      </c>
      <c r="AP313" s="167">
        <f>'03'!S313</f>
        <v>0</v>
      </c>
      <c r="AQ313" s="167">
        <f>'04'!S313</f>
        <v>0</v>
      </c>
      <c r="AR313" s="167">
        <f>'05'!S313</f>
        <v>0</v>
      </c>
      <c r="AS313" s="167">
        <f>'06'!S313</f>
        <v>0</v>
      </c>
      <c r="AT313" s="167">
        <f>'07'!S313</f>
        <v>0</v>
      </c>
      <c r="AU313" s="167">
        <f>'08'!S313</f>
        <v>0</v>
      </c>
      <c r="AV313" s="167">
        <f>'09'!S313</f>
        <v>0</v>
      </c>
      <c r="AW313" s="167">
        <f>'10'!S313</f>
        <v>0</v>
      </c>
      <c r="AX313" s="167">
        <f>'11'!S313</f>
        <v>0</v>
      </c>
      <c r="AY313" s="167">
        <f>'12'!S313</f>
        <v>0</v>
      </c>
      <c r="AZ313" s="127">
        <f t="shared" si="45"/>
        <v>0</v>
      </c>
      <c r="BA313" s="126">
        <f t="shared" si="46"/>
        <v>0</v>
      </c>
      <c r="BB313" s="2"/>
      <c r="BC313" s="167">
        <f>'01'!T313</f>
        <v>0</v>
      </c>
      <c r="BD313" s="167">
        <f>'02'!T313</f>
        <v>0</v>
      </c>
      <c r="BE313" s="167">
        <f>'03'!T313</f>
        <v>0</v>
      </c>
      <c r="BF313" s="167">
        <f>'04'!T313</f>
        <v>0</v>
      </c>
      <c r="BG313" s="167">
        <f>'05'!T313</f>
        <v>0</v>
      </c>
      <c r="BH313" s="167">
        <f>'06'!T313</f>
        <v>0</v>
      </c>
      <c r="BI313" s="167">
        <f>'07'!T313</f>
        <v>0</v>
      </c>
      <c r="BJ313" s="167">
        <f>'08'!T313</f>
        <v>0</v>
      </c>
      <c r="BK313" s="167">
        <f>'09'!T313</f>
        <v>0</v>
      </c>
      <c r="BL313" s="167">
        <f>'10'!T313</f>
        <v>0</v>
      </c>
      <c r="BM313" s="167">
        <f>'11'!T313</f>
        <v>0</v>
      </c>
      <c r="BN313" s="167">
        <f>'12'!T313</f>
        <v>0</v>
      </c>
      <c r="BO313" s="125">
        <f t="shared" si="47"/>
        <v>0</v>
      </c>
      <c r="BP313" s="126">
        <f t="shared" si="48"/>
        <v>0</v>
      </c>
    </row>
    <row r="314" spans="2:68" s="1" customFormat="1" ht="14.4" x14ac:dyDescent="0.2">
      <c r="B314" s="166"/>
      <c r="C314" s="160"/>
      <c r="D314" s="160"/>
      <c r="E314" s="160"/>
      <c r="F314" s="160"/>
      <c r="G314" s="160"/>
      <c r="H314" s="160"/>
      <c r="I314" s="160"/>
      <c r="J314" s="167">
        <f>'01'!N314</f>
        <v>0</v>
      </c>
      <c r="K314" s="167">
        <f>'02'!N314</f>
        <v>0</v>
      </c>
      <c r="L314" s="167">
        <f>'03'!N314</f>
        <v>0</v>
      </c>
      <c r="M314" s="167">
        <f>'04'!N314</f>
        <v>0</v>
      </c>
      <c r="N314" s="167">
        <f>'05'!N314</f>
        <v>0</v>
      </c>
      <c r="O314" s="167">
        <f>'06'!N314</f>
        <v>0</v>
      </c>
      <c r="P314" s="167">
        <f>'07'!N314</f>
        <v>0</v>
      </c>
      <c r="Q314" s="167">
        <f>'08'!N314</f>
        <v>0</v>
      </c>
      <c r="R314" s="167">
        <f>'09'!N314</f>
        <v>0</v>
      </c>
      <c r="S314" s="167">
        <f>'10'!N314</f>
        <v>0</v>
      </c>
      <c r="T314" s="167">
        <f>'11'!N314</f>
        <v>0</v>
      </c>
      <c r="U314" s="167">
        <f>'12'!N314</f>
        <v>0</v>
      </c>
      <c r="V314" s="168">
        <f t="shared" si="41"/>
        <v>0</v>
      </c>
      <c r="W314" s="169">
        <f t="shared" si="42"/>
        <v>0</v>
      </c>
      <c r="X314" s="2"/>
      <c r="Y314" s="167">
        <f>'01'!R314</f>
        <v>0</v>
      </c>
      <c r="Z314" s="167">
        <f>'02'!R314</f>
        <v>0</v>
      </c>
      <c r="AA314" s="167">
        <f>'03'!R314</f>
        <v>0</v>
      </c>
      <c r="AB314" s="167">
        <f>'04'!R314</f>
        <v>0</v>
      </c>
      <c r="AC314" s="167">
        <f>'05'!R314</f>
        <v>0</v>
      </c>
      <c r="AD314" s="167">
        <f>'06'!R314</f>
        <v>0</v>
      </c>
      <c r="AE314" s="167">
        <f>'07'!R314</f>
        <v>0</v>
      </c>
      <c r="AF314" s="167">
        <f>'08'!R314</f>
        <v>0</v>
      </c>
      <c r="AG314" s="167">
        <f>'09'!R314</f>
        <v>0</v>
      </c>
      <c r="AH314" s="167">
        <f>'10'!R314</f>
        <v>0</v>
      </c>
      <c r="AI314" s="167">
        <f>'11'!R314</f>
        <v>0</v>
      </c>
      <c r="AJ314" s="167">
        <f>'12'!R314</f>
        <v>0</v>
      </c>
      <c r="AK314" s="127">
        <f t="shared" si="43"/>
        <v>0</v>
      </c>
      <c r="AL314" s="126">
        <f t="shared" si="44"/>
        <v>0</v>
      </c>
      <c r="AM314" s="2"/>
      <c r="AN314" s="167">
        <f>'01'!S314</f>
        <v>0</v>
      </c>
      <c r="AO314" s="167">
        <f>'02'!S314</f>
        <v>0</v>
      </c>
      <c r="AP314" s="167">
        <f>'03'!S314</f>
        <v>0</v>
      </c>
      <c r="AQ314" s="167">
        <f>'04'!S314</f>
        <v>0</v>
      </c>
      <c r="AR314" s="167">
        <f>'05'!S314</f>
        <v>0</v>
      </c>
      <c r="AS314" s="167">
        <f>'06'!S314</f>
        <v>0</v>
      </c>
      <c r="AT314" s="167">
        <f>'07'!S314</f>
        <v>0</v>
      </c>
      <c r="AU314" s="167">
        <f>'08'!S314</f>
        <v>0</v>
      </c>
      <c r="AV314" s="167">
        <f>'09'!S314</f>
        <v>0</v>
      </c>
      <c r="AW314" s="167">
        <f>'10'!S314</f>
        <v>0</v>
      </c>
      <c r="AX314" s="167">
        <f>'11'!S314</f>
        <v>0</v>
      </c>
      <c r="AY314" s="167">
        <f>'12'!S314</f>
        <v>0</v>
      </c>
      <c r="AZ314" s="127">
        <f t="shared" si="45"/>
        <v>0</v>
      </c>
      <c r="BA314" s="126">
        <f t="shared" si="46"/>
        <v>0</v>
      </c>
      <c r="BB314" s="2"/>
      <c r="BC314" s="167">
        <f>'01'!T314</f>
        <v>0</v>
      </c>
      <c r="BD314" s="167">
        <f>'02'!T314</f>
        <v>0</v>
      </c>
      <c r="BE314" s="167">
        <f>'03'!T314</f>
        <v>0</v>
      </c>
      <c r="BF314" s="167">
        <f>'04'!T314</f>
        <v>0</v>
      </c>
      <c r="BG314" s="167">
        <f>'05'!T314</f>
        <v>0</v>
      </c>
      <c r="BH314" s="167">
        <f>'06'!T314</f>
        <v>0</v>
      </c>
      <c r="BI314" s="167">
        <f>'07'!T314</f>
        <v>0</v>
      </c>
      <c r="BJ314" s="167">
        <f>'08'!T314</f>
        <v>0</v>
      </c>
      <c r="BK314" s="167">
        <f>'09'!T314</f>
        <v>0</v>
      </c>
      <c r="BL314" s="167">
        <f>'10'!T314</f>
        <v>0</v>
      </c>
      <c r="BM314" s="167">
        <f>'11'!T314</f>
        <v>0</v>
      </c>
      <c r="BN314" s="167">
        <f>'12'!T314</f>
        <v>0</v>
      </c>
      <c r="BO314" s="125">
        <f t="shared" si="47"/>
        <v>0</v>
      </c>
      <c r="BP314" s="126">
        <f t="shared" si="48"/>
        <v>0</v>
      </c>
    </row>
    <row r="315" spans="2:68" s="1" customFormat="1" ht="14.4" x14ac:dyDescent="0.2">
      <c r="B315" s="166"/>
      <c r="C315" s="160"/>
      <c r="D315" s="160"/>
      <c r="E315" s="160"/>
      <c r="F315" s="160"/>
      <c r="G315" s="160"/>
      <c r="H315" s="160"/>
      <c r="I315" s="160"/>
      <c r="J315" s="167">
        <f>'01'!N315</f>
        <v>0</v>
      </c>
      <c r="K315" s="167">
        <f>'02'!N315</f>
        <v>0</v>
      </c>
      <c r="L315" s="167">
        <f>'03'!N315</f>
        <v>0</v>
      </c>
      <c r="M315" s="167">
        <f>'04'!N315</f>
        <v>0</v>
      </c>
      <c r="N315" s="167">
        <f>'05'!N315</f>
        <v>0</v>
      </c>
      <c r="O315" s="167">
        <f>'06'!N315</f>
        <v>0</v>
      </c>
      <c r="P315" s="167">
        <f>'07'!N315</f>
        <v>0</v>
      </c>
      <c r="Q315" s="167">
        <f>'08'!N315</f>
        <v>0</v>
      </c>
      <c r="R315" s="167">
        <f>'09'!N315</f>
        <v>0</v>
      </c>
      <c r="S315" s="167">
        <f>'10'!N315</f>
        <v>0</v>
      </c>
      <c r="T315" s="167">
        <f>'11'!N315</f>
        <v>0</v>
      </c>
      <c r="U315" s="167">
        <f>'12'!N315</f>
        <v>0</v>
      </c>
      <c r="V315" s="168">
        <f t="shared" si="41"/>
        <v>0</v>
      </c>
      <c r="W315" s="169">
        <f t="shared" si="42"/>
        <v>0</v>
      </c>
      <c r="X315" s="2"/>
      <c r="Y315" s="167">
        <f>'01'!R315</f>
        <v>0</v>
      </c>
      <c r="Z315" s="167">
        <f>'02'!R315</f>
        <v>0</v>
      </c>
      <c r="AA315" s="167">
        <f>'03'!R315</f>
        <v>0</v>
      </c>
      <c r="AB315" s="167">
        <f>'04'!R315</f>
        <v>0</v>
      </c>
      <c r="AC315" s="167">
        <f>'05'!R315</f>
        <v>0</v>
      </c>
      <c r="AD315" s="167">
        <f>'06'!R315</f>
        <v>0</v>
      </c>
      <c r="AE315" s="167">
        <f>'07'!R315</f>
        <v>0</v>
      </c>
      <c r="AF315" s="167">
        <f>'08'!R315</f>
        <v>0</v>
      </c>
      <c r="AG315" s="167">
        <f>'09'!R315</f>
        <v>0</v>
      </c>
      <c r="AH315" s="167">
        <f>'10'!R315</f>
        <v>0</v>
      </c>
      <c r="AI315" s="167">
        <f>'11'!R315</f>
        <v>0</v>
      </c>
      <c r="AJ315" s="167">
        <f>'12'!R315</f>
        <v>0</v>
      </c>
      <c r="AK315" s="127">
        <f t="shared" si="43"/>
        <v>0</v>
      </c>
      <c r="AL315" s="126">
        <f t="shared" si="44"/>
        <v>0</v>
      </c>
      <c r="AM315" s="2"/>
      <c r="AN315" s="167">
        <f>'01'!S315</f>
        <v>0</v>
      </c>
      <c r="AO315" s="167">
        <f>'02'!S315</f>
        <v>0</v>
      </c>
      <c r="AP315" s="167">
        <f>'03'!S315</f>
        <v>0</v>
      </c>
      <c r="AQ315" s="167">
        <f>'04'!S315</f>
        <v>0</v>
      </c>
      <c r="AR315" s="167">
        <f>'05'!S315</f>
        <v>0</v>
      </c>
      <c r="AS315" s="167">
        <f>'06'!S315</f>
        <v>0</v>
      </c>
      <c r="AT315" s="167">
        <f>'07'!S315</f>
        <v>0</v>
      </c>
      <c r="AU315" s="167">
        <f>'08'!S315</f>
        <v>0</v>
      </c>
      <c r="AV315" s="167">
        <f>'09'!S315</f>
        <v>0</v>
      </c>
      <c r="AW315" s="167">
        <f>'10'!S315</f>
        <v>0</v>
      </c>
      <c r="AX315" s="167">
        <f>'11'!S315</f>
        <v>0</v>
      </c>
      <c r="AY315" s="167">
        <f>'12'!S315</f>
        <v>0</v>
      </c>
      <c r="AZ315" s="127">
        <f t="shared" si="45"/>
        <v>0</v>
      </c>
      <c r="BA315" s="126">
        <f t="shared" si="46"/>
        <v>0</v>
      </c>
      <c r="BB315" s="2"/>
      <c r="BC315" s="167">
        <f>'01'!T315</f>
        <v>0</v>
      </c>
      <c r="BD315" s="167">
        <f>'02'!T315</f>
        <v>0</v>
      </c>
      <c r="BE315" s="167">
        <f>'03'!T315</f>
        <v>0</v>
      </c>
      <c r="BF315" s="167">
        <f>'04'!T315</f>
        <v>0</v>
      </c>
      <c r="BG315" s="167">
        <f>'05'!T315</f>
        <v>0</v>
      </c>
      <c r="BH315" s="167">
        <f>'06'!T315</f>
        <v>0</v>
      </c>
      <c r="BI315" s="167">
        <f>'07'!T315</f>
        <v>0</v>
      </c>
      <c r="BJ315" s="167">
        <f>'08'!T315</f>
        <v>0</v>
      </c>
      <c r="BK315" s="167">
        <f>'09'!T315</f>
        <v>0</v>
      </c>
      <c r="BL315" s="167">
        <f>'10'!T315</f>
        <v>0</v>
      </c>
      <c r="BM315" s="167">
        <f>'11'!T315</f>
        <v>0</v>
      </c>
      <c r="BN315" s="167">
        <f>'12'!T315</f>
        <v>0</v>
      </c>
      <c r="BO315" s="125">
        <f t="shared" si="47"/>
        <v>0</v>
      </c>
      <c r="BP315" s="126">
        <f t="shared" si="48"/>
        <v>0</v>
      </c>
    </row>
    <row r="316" spans="2:68" s="1" customFormat="1" ht="14.4" x14ac:dyDescent="0.2">
      <c r="B316" s="166"/>
      <c r="C316" s="160"/>
      <c r="D316" s="160"/>
      <c r="E316" s="160"/>
      <c r="F316" s="160"/>
      <c r="G316" s="160"/>
      <c r="H316" s="160"/>
      <c r="I316" s="160"/>
      <c r="J316" s="167">
        <f>'01'!N316</f>
        <v>0</v>
      </c>
      <c r="K316" s="167">
        <f>'02'!N316</f>
        <v>0</v>
      </c>
      <c r="L316" s="167">
        <f>'03'!N316</f>
        <v>0</v>
      </c>
      <c r="M316" s="167">
        <f>'04'!N316</f>
        <v>0</v>
      </c>
      <c r="N316" s="167">
        <f>'05'!N316</f>
        <v>0</v>
      </c>
      <c r="O316" s="167">
        <f>'06'!N316</f>
        <v>0</v>
      </c>
      <c r="P316" s="167">
        <f>'07'!N316</f>
        <v>0</v>
      </c>
      <c r="Q316" s="167">
        <f>'08'!N316</f>
        <v>0</v>
      </c>
      <c r="R316" s="167">
        <f>'09'!N316</f>
        <v>0</v>
      </c>
      <c r="S316" s="167">
        <f>'10'!N316</f>
        <v>0</v>
      </c>
      <c r="T316" s="167">
        <f>'11'!N316</f>
        <v>0</v>
      </c>
      <c r="U316" s="167">
        <f>'12'!N316</f>
        <v>0</v>
      </c>
      <c r="V316" s="168">
        <f t="shared" si="41"/>
        <v>0</v>
      </c>
      <c r="W316" s="169">
        <f t="shared" si="42"/>
        <v>0</v>
      </c>
      <c r="X316" s="2"/>
      <c r="Y316" s="167">
        <f>'01'!R316</f>
        <v>0</v>
      </c>
      <c r="Z316" s="167">
        <f>'02'!R316</f>
        <v>0</v>
      </c>
      <c r="AA316" s="167">
        <f>'03'!R316</f>
        <v>0</v>
      </c>
      <c r="AB316" s="167">
        <f>'04'!R316</f>
        <v>0</v>
      </c>
      <c r="AC316" s="167">
        <f>'05'!R316</f>
        <v>0</v>
      </c>
      <c r="AD316" s="167">
        <f>'06'!R316</f>
        <v>0</v>
      </c>
      <c r="AE316" s="167">
        <f>'07'!R316</f>
        <v>0</v>
      </c>
      <c r="AF316" s="167">
        <f>'08'!R316</f>
        <v>0</v>
      </c>
      <c r="AG316" s="167">
        <f>'09'!R316</f>
        <v>0</v>
      </c>
      <c r="AH316" s="167">
        <f>'10'!R316</f>
        <v>0</v>
      </c>
      <c r="AI316" s="167">
        <f>'11'!R316</f>
        <v>0</v>
      </c>
      <c r="AJ316" s="167">
        <f>'12'!R316</f>
        <v>0</v>
      </c>
      <c r="AK316" s="127">
        <f t="shared" si="43"/>
        <v>0</v>
      </c>
      <c r="AL316" s="126">
        <f t="shared" si="44"/>
        <v>0</v>
      </c>
      <c r="AM316" s="2"/>
      <c r="AN316" s="167">
        <f>'01'!S316</f>
        <v>0</v>
      </c>
      <c r="AO316" s="167">
        <f>'02'!S316</f>
        <v>0</v>
      </c>
      <c r="AP316" s="167">
        <f>'03'!S316</f>
        <v>0</v>
      </c>
      <c r="AQ316" s="167">
        <f>'04'!S316</f>
        <v>0</v>
      </c>
      <c r="AR316" s="167">
        <f>'05'!S316</f>
        <v>0</v>
      </c>
      <c r="AS316" s="167">
        <f>'06'!S316</f>
        <v>0</v>
      </c>
      <c r="AT316" s="167">
        <f>'07'!S316</f>
        <v>0</v>
      </c>
      <c r="AU316" s="167">
        <f>'08'!S316</f>
        <v>0</v>
      </c>
      <c r="AV316" s="167">
        <f>'09'!S316</f>
        <v>0</v>
      </c>
      <c r="AW316" s="167">
        <f>'10'!S316</f>
        <v>0</v>
      </c>
      <c r="AX316" s="167">
        <f>'11'!S316</f>
        <v>0</v>
      </c>
      <c r="AY316" s="167">
        <f>'12'!S316</f>
        <v>0</v>
      </c>
      <c r="AZ316" s="127">
        <f t="shared" si="45"/>
        <v>0</v>
      </c>
      <c r="BA316" s="126">
        <f t="shared" si="46"/>
        <v>0</v>
      </c>
      <c r="BB316" s="2"/>
      <c r="BC316" s="167">
        <f>'01'!T316</f>
        <v>0</v>
      </c>
      <c r="BD316" s="167">
        <f>'02'!T316</f>
        <v>0</v>
      </c>
      <c r="BE316" s="167">
        <f>'03'!T316</f>
        <v>0</v>
      </c>
      <c r="BF316" s="167">
        <f>'04'!T316</f>
        <v>0</v>
      </c>
      <c r="BG316" s="167">
        <f>'05'!T316</f>
        <v>0</v>
      </c>
      <c r="BH316" s="167">
        <f>'06'!T316</f>
        <v>0</v>
      </c>
      <c r="BI316" s="167">
        <f>'07'!T316</f>
        <v>0</v>
      </c>
      <c r="BJ316" s="167">
        <f>'08'!T316</f>
        <v>0</v>
      </c>
      <c r="BK316" s="167">
        <f>'09'!T316</f>
        <v>0</v>
      </c>
      <c r="BL316" s="167">
        <f>'10'!T316</f>
        <v>0</v>
      </c>
      <c r="BM316" s="167">
        <f>'11'!T316</f>
        <v>0</v>
      </c>
      <c r="BN316" s="167">
        <f>'12'!T316</f>
        <v>0</v>
      </c>
      <c r="BO316" s="125">
        <f t="shared" si="47"/>
        <v>0</v>
      </c>
      <c r="BP316" s="126">
        <f t="shared" si="48"/>
        <v>0</v>
      </c>
    </row>
    <row r="317" spans="2:68" s="1" customFormat="1" ht="14.4" x14ac:dyDescent="0.2">
      <c r="B317" s="166"/>
      <c r="C317" s="160"/>
      <c r="D317" s="160"/>
      <c r="E317" s="160"/>
      <c r="F317" s="160"/>
      <c r="G317" s="160"/>
      <c r="H317" s="160"/>
      <c r="I317" s="160"/>
      <c r="J317" s="167">
        <f>'01'!N317</f>
        <v>0</v>
      </c>
      <c r="K317" s="167">
        <f>'02'!N317</f>
        <v>0</v>
      </c>
      <c r="L317" s="167">
        <f>'03'!N317</f>
        <v>0</v>
      </c>
      <c r="M317" s="167">
        <f>'04'!N317</f>
        <v>0</v>
      </c>
      <c r="N317" s="167">
        <f>'05'!N317</f>
        <v>0</v>
      </c>
      <c r="O317" s="167">
        <f>'06'!N317</f>
        <v>0</v>
      </c>
      <c r="P317" s="167">
        <f>'07'!N317</f>
        <v>0</v>
      </c>
      <c r="Q317" s="167">
        <f>'08'!N317</f>
        <v>0</v>
      </c>
      <c r="R317" s="167">
        <f>'09'!N317</f>
        <v>0</v>
      </c>
      <c r="S317" s="167">
        <f>'10'!N317</f>
        <v>0</v>
      </c>
      <c r="T317" s="167">
        <f>'11'!N317</f>
        <v>0</v>
      </c>
      <c r="U317" s="167">
        <f>'12'!N317</f>
        <v>0</v>
      </c>
      <c r="V317" s="168">
        <f t="shared" si="41"/>
        <v>0</v>
      </c>
      <c r="W317" s="169">
        <f t="shared" si="42"/>
        <v>0</v>
      </c>
      <c r="X317" s="2"/>
      <c r="Y317" s="167">
        <f>'01'!R317</f>
        <v>0</v>
      </c>
      <c r="Z317" s="167">
        <f>'02'!R317</f>
        <v>0</v>
      </c>
      <c r="AA317" s="167">
        <f>'03'!R317</f>
        <v>0</v>
      </c>
      <c r="AB317" s="167">
        <f>'04'!R317</f>
        <v>0</v>
      </c>
      <c r="AC317" s="167">
        <f>'05'!R317</f>
        <v>0</v>
      </c>
      <c r="AD317" s="167">
        <f>'06'!R317</f>
        <v>0</v>
      </c>
      <c r="AE317" s="167">
        <f>'07'!R317</f>
        <v>0</v>
      </c>
      <c r="AF317" s="167">
        <f>'08'!R317</f>
        <v>0</v>
      </c>
      <c r="AG317" s="167">
        <f>'09'!R317</f>
        <v>0</v>
      </c>
      <c r="AH317" s="167">
        <f>'10'!R317</f>
        <v>0</v>
      </c>
      <c r="AI317" s="167">
        <f>'11'!R317</f>
        <v>0</v>
      </c>
      <c r="AJ317" s="167">
        <f>'12'!R317</f>
        <v>0</v>
      </c>
      <c r="AK317" s="127">
        <f t="shared" si="43"/>
        <v>0</v>
      </c>
      <c r="AL317" s="126">
        <f t="shared" si="44"/>
        <v>0</v>
      </c>
      <c r="AM317" s="2"/>
      <c r="AN317" s="167">
        <f>'01'!S317</f>
        <v>0</v>
      </c>
      <c r="AO317" s="167">
        <f>'02'!S317</f>
        <v>0</v>
      </c>
      <c r="AP317" s="167">
        <f>'03'!S317</f>
        <v>0</v>
      </c>
      <c r="AQ317" s="167">
        <f>'04'!S317</f>
        <v>0</v>
      </c>
      <c r="AR317" s="167">
        <f>'05'!S317</f>
        <v>0</v>
      </c>
      <c r="AS317" s="167">
        <f>'06'!S317</f>
        <v>0</v>
      </c>
      <c r="AT317" s="167">
        <f>'07'!S317</f>
        <v>0</v>
      </c>
      <c r="AU317" s="167">
        <f>'08'!S317</f>
        <v>0</v>
      </c>
      <c r="AV317" s="167">
        <f>'09'!S317</f>
        <v>0</v>
      </c>
      <c r="AW317" s="167">
        <f>'10'!S317</f>
        <v>0</v>
      </c>
      <c r="AX317" s="167">
        <f>'11'!S317</f>
        <v>0</v>
      </c>
      <c r="AY317" s="167">
        <f>'12'!S317</f>
        <v>0</v>
      </c>
      <c r="AZ317" s="127">
        <f t="shared" si="45"/>
        <v>0</v>
      </c>
      <c r="BA317" s="126">
        <f t="shared" si="46"/>
        <v>0</v>
      </c>
      <c r="BB317" s="2"/>
      <c r="BC317" s="167">
        <f>'01'!T317</f>
        <v>0</v>
      </c>
      <c r="BD317" s="167">
        <f>'02'!T317</f>
        <v>0</v>
      </c>
      <c r="BE317" s="167">
        <f>'03'!T317</f>
        <v>0</v>
      </c>
      <c r="BF317" s="167">
        <f>'04'!T317</f>
        <v>0</v>
      </c>
      <c r="BG317" s="167">
        <f>'05'!T317</f>
        <v>0</v>
      </c>
      <c r="BH317" s="167">
        <f>'06'!T317</f>
        <v>0</v>
      </c>
      <c r="BI317" s="167">
        <f>'07'!T317</f>
        <v>0</v>
      </c>
      <c r="BJ317" s="167">
        <f>'08'!T317</f>
        <v>0</v>
      </c>
      <c r="BK317" s="167">
        <f>'09'!T317</f>
        <v>0</v>
      </c>
      <c r="BL317" s="167">
        <f>'10'!T317</f>
        <v>0</v>
      </c>
      <c r="BM317" s="167">
        <f>'11'!T317</f>
        <v>0</v>
      </c>
      <c r="BN317" s="167">
        <f>'12'!T317</f>
        <v>0</v>
      </c>
      <c r="BO317" s="125">
        <f t="shared" si="47"/>
        <v>0</v>
      </c>
      <c r="BP317" s="126">
        <f t="shared" si="48"/>
        <v>0</v>
      </c>
    </row>
    <row r="318" spans="2:68" s="1" customFormat="1" ht="14.4" x14ac:dyDescent="0.2">
      <c r="B318" s="166"/>
      <c r="C318" s="160"/>
      <c r="D318" s="160"/>
      <c r="E318" s="160"/>
      <c r="F318" s="160"/>
      <c r="G318" s="160"/>
      <c r="H318" s="160"/>
      <c r="I318" s="160"/>
      <c r="J318" s="167">
        <f>'01'!N318</f>
        <v>0</v>
      </c>
      <c r="K318" s="167">
        <f>'02'!N318</f>
        <v>0</v>
      </c>
      <c r="L318" s="167">
        <f>'03'!N318</f>
        <v>0</v>
      </c>
      <c r="M318" s="167">
        <f>'04'!N318</f>
        <v>0</v>
      </c>
      <c r="N318" s="167">
        <f>'05'!N318</f>
        <v>0</v>
      </c>
      <c r="O318" s="167">
        <f>'06'!N318</f>
        <v>0</v>
      </c>
      <c r="P318" s="167">
        <f>'07'!N318</f>
        <v>0</v>
      </c>
      <c r="Q318" s="167">
        <f>'08'!N318</f>
        <v>0</v>
      </c>
      <c r="R318" s="167">
        <f>'09'!N318</f>
        <v>0</v>
      </c>
      <c r="S318" s="167">
        <f>'10'!N318</f>
        <v>0</v>
      </c>
      <c r="T318" s="167">
        <f>'11'!N318</f>
        <v>0</v>
      </c>
      <c r="U318" s="167">
        <f>'12'!N318</f>
        <v>0</v>
      </c>
      <c r="V318" s="168">
        <f t="shared" si="41"/>
        <v>0</v>
      </c>
      <c r="W318" s="169">
        <f t="shared" si="42"/>
        <v>0</v>
      </c>
      <c r="X318" s="2"/>
      <c r="Y318" s="167">
        <f>'01'!R318</f>
        <v>0</v>
      </c>
      <c r="Z318" s="167">
        <f>'02'!R318</f>
        <v>0</v>
      </c>
      <c r="AA318" s="167">
        <f>'03'!R318</f>
        <v>0</v>
      </c>
      <c r="AB318" s="167">
        <f>'04'!R318</f>
        <v>0</v>
      </c>
      <c r="AC318" s="167">
        <f>'05'!R318</f>
        <v>0</v>
      </c>
      <c r="AD318" s="167">
        <f>'06'!R318</f>
        <v>0</v>
      </c>
      <c r="AE318" s="167">
        <f>'07'!R318</f>
        <v>0</v>
      </c>
      <c r="AF318" s="167">
        <f>'08'!R318</f>
        <v>0</v>
      </c>
      <c r="AG318" s="167">
        <f>'09'!R318</f>
        <v>0</v>
      </c>
      <c r="AH318" s="167">
        <f>'10'!R318</f>
        <v>0</v>
      </c>
      <c r="AI318" s="167">
        <f>'11'!R318</f>
        <v>0</v>
      </c>
      <c r="AJ318" s="167">
        <f>'12'!R318</f>
        <v>0</v>
      </c>
      <c r="AK318" s="127">
        <f t="shared" si="43"/>
        <v>0</v>
      </c>
      <c r="AL318" s="126">
        <f t="shared" si="44"/>
        <v>0</v>
      </c>
      <c r="AM318" s="2"/>
      <c r="AN318" s="167">
        <f>'01'!S318</f>
        <v>0</v>
      </c>
      <c r="AO318" s="167">
        <f>'02'!S318</f>
        <v>0</v>
      </c>
      <c r="AP318" s="167">
        <f>'03'!S318</f>
        <v>0</v>
      </c>
      <c r="AQ318" s="167">
        <f>'04'!S318</f>
        <v>0</v>
      </c>
      <c r="AR318" s="167">
        <f>'05'!S318</f>
        <v>0</v>
      </c>
      <c r="AS318" s="167">
        <f>'06'!S318</f>
        <v>0</v>
      </c>
      <c r="AT318" s="167">
        <f>'07'!S318</f>
        <v>0</v>
      </c>
      <c r="AU318" s="167">
        <f>'08'!S318</f>
        <v>0</v>
      </c>
      <c r="AV318" s="167">
        <f>'09'!S318</f>
        <v>0</v>
      </c>
      <c r="AW318" s="167">
        <f>'10'!S318</f>
        <v>0</v>
      </c>
      <c r="AX318" s="167">
        <f>'11'!S318</f>
        <v>0</v>
      </c>
      <c r="AY318" s="167">
        <f>'12'!S318</f>
        <v>0</v>
      </c>
      <c r="AZ318" s="127">
        <f t="shared" si="45"/>
        <v>0</v>
      </c>
      <c r="BA318" s="126">
        <f t="shared" si="46"/>
        <v>0</v>
      </c>
      <c r="BB318" s="2"/>
      <c r="BC318" s="167">
        <f>'01'!T318</f>
        <v>0</v>
      </c>
      <c r="BD318" s="167">
        <f>'02'!T318</f>
        <v>0</v>
      </c>
      <c r="BE318" s="167">
        <f>'03'!T318</f>
        <v>0</v>
      </c>
      <c r="BF318" s="167">
        <f>'04'!T318</f>
        <v>0</v>
      </c>
      <c r="BG318" s="167">
        <f>'05'!T318</f>
        <v>0</v>
      </c>
      <c r="BH318" s="167">
        <f>'06'!T318</f>
        <v>0</v>
      </c>
      <c r="BI318" s="167">
        <f>'07'!T318</f>
        <v>0</v>
      </c>
      <c r="BJ318" s="167">
        <f>'08'!T318</f>
        <v>0</v>
      </c>
      <c r="BK318" s="167">
        <f>'09'!T318</f>
        <v>0</v>
      </c>
      <c r="BL318" s="167">
        <f>'10'!T318</f>
        <v>0</v>
      </c>
      <c r="BM318" s="167">
        <f>'11'!T318</f>
        <v>0</v>
      </c>
      <c r="BN318" s="167">
        <f>'12'!T318</f>
        <v>0</v>
      </c>
      <c r="BO318" s="125">
        <f t="shared" si="47"/>
        <v>0</v>
      </c>
      <c r="BP318" s="126">
        <f t="shared" si="48"/>
        <v>0</v>
      </c>
    </row>
    <row r="319" spans="2:68" s="1" customFormat="1" ht="14.4" x14ac:dyDescent="0.2">
      <c r="B319" s="166"/>
      <c r="C319" s="160"/>
      <c r="D319" s="160"/>
      <c r="E319" s="160"/>
      <c r="F319" s="160"/>
      <c r="G319" s="160"/>
      <c r="H319" s="160"/>
      <c r="I319" s="160"/>
      <c r="J319" s="167">
        <f>'01'!N319</f>
        <v>0</v>
      </c>
      <c r="K319" s="167">
        <f>'02'!N319</f>
        <v>0</v>
      </c>
      <c r="L319" s="167">
        <f>'03'!N319</f>
        <v>0</v>
      </c>
      <c r="M319" s="167">
        <f>'04'!N319</f>
        <v>0</v>
      </c>
      <c r="N319" s="167">
        <f>'05'!N319</f>
        <v>0</v>
      </c>
      <c r="O319" s="167">
        <f>'06'!N319</f>
        <v>0</v>
      </c>
      <c r="P319" s="167">
        <f>'07'!N319</f>
        <v>0</v>
      </c>
      <c r="Q319" s="167">
        <f>'08'!N319</f>
        <v>0</v>
      </c>
      <c r="R319" s="167">
        <f>'09'!N319</f>
        <v>0</v>
      </c>
      <c r="S319" s="167">
        <f>'10'!N319</f>
        <v>0</v>
      </c>
      <c r="T319" s="167">
        <f>'11'!N319</f>
        <v>0</v>
      </c>
      <c r="U319" s="167">
        <f>'12'!N319</f>
        <v>0</v>
      </c>
      <c r="V319" s="168">
        <f t="shared" si="41"/>
        <v>0</v>
      </c>
      <c r="W319" s="169">
        <f t="shared" si="42"/>
        <v>0</v>
      </c>
      <c r="X319" s="2"/>
      <c r="Y319" s="167">
        <f>'01'!R319</f>
        <v>0</v>
      </c>
      <c r="Z319" s="167">
        <f>'02'!R319</f>
        <v>0</v>
      </c>
      <c r="AA319" s="167">
        <f>'03'!R319</f>
        <v>0</v>
      </c>
      <c r="AB319" s="167">
        <f>'04'!R319</f>
        <v>0</v>
      </c>
      <c r="AC319" s="167">
        <f>'05'!R319</f>
        <v>0</v>
      </c>
      <c r="AD319" s="167">
        <f>'06'!R319</f>
        <v>0</v>
      </c>
      <c r="AE319" s="167">
        <f>'07'!R319</f>
        <v>0</v>
      </c>
      <c r="AF319" s="167">
        <f>'08'!R319</f>
        <v>0</v>
      </c>
      <c r="AG319" s="167">
        <f>'09'!R319</f>
        <v>0</v>
      </c>
      <c r="AH319" s="167">
        <f>'10'!R319</f>
        <v>0</v>
      </c>
      <c r="AI319" s="167">
        <f>'11'!R319</f>
        <v>0</v>
      </c>
      <c r="AJ319" s="167">
        <f>'12'!R319</f>
        <v>0</v>
      </c>
      <c r="AK319" s="127">
        <f t="shared" si="43"/>
        <v>0</v>
      </c>
      <c r="AL319" s="126">
        <f t="shared" si="44"/>
        <v>0</v>
      </c>
      <c r="AM319" s="2"/>
      <c r="AN319" s="167">
        <f>'01'!S319</f>
        <v>0</v>
      </c>
      <c r="AO319" s="167">
        <f>'02'!S319</f>
        <v>0</v>
      </c>
      <c r="AP319" s="167">
        <f>'03'!S319</f>
        <v>0</v>
      </c>
      <c r="AQ319" s="167">
        <f>'04'!S319</f>
        <v>0</v>
      </c>
      <c r="AR319" s="167">
        <f>'05'!S319</f>
        <v>0</v>
      </c>
      <c r="AS319" s="167">
        <f>'06'!S319</f>
        <v>0</v>
      </c>
      <c r="AT319" s="167">
        <f>'07'!S319</f>
        <v>0</v>
      </c>
      <c r="AU319" s="167">
        <f>'08'!S319</f>
        <v>0</v>
      </c>
      <c r="AV319" s="167">
        <f>'09'!S319</f>
        <v>0</v>
      </c>
      <c r="AW319" s="167">
        <f>'10'!S319</f>
        <v>0</v>
      </c>
      <c r="AX319" s="167">
        <f>'11'!S319</f>
        <v>0</v>
      </c>
      <c r="AY319" s="167">
        <f>'12'!S319</f>
        <v>0</v>
      </c>
      <c r="AZ319" s="127">
        <f t="shared" si="45"/>
        <v>0</v>
      </c>
      <c r="BA319" s="126">
        <f t="shared" si="46"/>
        <v>0</v>
      </c>
      <c r="BB319" s="2"/>
      <c r="BC319" s="167">
        <f>'01'!T319</f>
        <v>0</v>
      </c>
      <c r="BD319" s="167">
        <f>'02'!T319</f>
        <v>0</v>
      </c>
      <c r="BE319" s="167">
        <f>'03'!T319</f>
        <v>0</v>
      </c>
      <c r="BF319" s="167">
        <f>'04'!T319</f>
        <v>0</v>
      </c>
      <c r="BG319" s="167">
        <f>'05'!T319</f>
        <v>0</v>
      </c>
      <c r="BH319" s="167">
        <f>'06'!T319</f>
        <v>0</v>
      </c>
      <c r="BI319" s="167">
        <f>'07'!T319</f>
        <v>0</v>
      </c>
      <c r="BJ319" s="167">
        <f>'08'!T319</f>
        <v>0</v>
      </c>
      <c r="BK319" s="167">
        <f>'09'!T319</f>
        <v>0</v>
      </c>
      <c r="BL319" s="167">
        <f>'10'!T319</f>
        <v>0</v>
      </c>
      <c r="BM319" s="167">
        <f>'11'!T319</f>
        <v>0</v>
      </c>
      <c r="BN319" s="167">
        <f>'12'!T319</f>
        <v>0</v>
      </c>
      <c r="BO319" s="125">
        <f t="shared" si="47"/>
        <v>0</v>
      </c>
      <c r="BP319" s="126">
        <f t="shared" si="48"/>
        <v>0</v>
      </c>
    </row>
    <row r="320" spans="2:68" s="1" customFormat="1" ht="14.4" x14ac:dyDescent="0.2">
      <c r="B320" s="166"/>
      <c r="C320" s="160"/>
      <c r="D320" s="160"/>
      <c r="E320" s="160"/>
      <c r="F320" s="160"/>
      <c r="G320" s="160"/>
      <c r="H320" s="160"/>
      <c r="I320" s="160"/>
      <c r="J320" s="167">
        <f>'01'!N320</f>
        <v>0</v>
      </c>
      <c r="K320" s="167">
        <f>'02'!N320</f>
        <v>0</v>
      </c>
      <c r="L320" s="167">
        <f>'03'!N320</f>
        <v>0</v>
      </c>
      <c r="M320" s="167">
        <f>'04'!N320</f>
        <v>0</v>
      </c>
      <c r="N320" s="167">
        <f>'05'!N320</f>
        <v>0</v>
      </c>
      <c r="O320" s="167">
        <f>'06'!N320</f>
        <v>0</v>
      </c>
      <c r="P320" s="167">
        <f>'07'!N320</f>
        <v>0</v>
      </c>
      <c r="Q320" s="167">
        <f>'08'!N320</f>
        <v>0</v>
      </c>
      <c r="R320" s="167">
        <f>'09'!N320</f>
        <v>0</v>
      </c>
      <c r="S320" s="167">
        <f>'10'!N320</f>
        <v>0</v>
      </c>
      <c r="T320" s="167">
        <f>'11'!N320</f>
        <v>0</v>
      </c>
      <c r="U320" s="167">
        <f>'12'!N320</f>
        <v>0</v>
      </c>
      <c r="V320" s="168">
        <f t="shared" ref="V320:V332" si="49">SUM(J320:U320)</f>
        <v>0</v>
      </c>
      <c r="W320" s="169">
        <f t="shared" si="42"/>
        <v>0</v>
      </c>
      <c r="Y320" s="167">
        <f>'01'!R320</f>
        <v>0</v>
      </c>
      <c r="Z320" s="167">
        <f>'02'!R320</f>
        <v>0</v>
      </c>
      <c r="AA320" s="167">
        <f>'03'!R320</f>
        <v>0</v>
      </c>
      <c r="AB320" s="167">
        <f>'04'!R320</f>
        <v>0</v>
      </c>
      <c r="AC320" s="167">
        <f>'05'!R320</f>
        <v>0</v>
      </c>
      <c r="AD320" s="167">
        <f>'06'!R320</f>
        <v>0</v>
      </c>
      <c r="AE320" s="167">
        <f>'07'!R320</f>
        <v>0</v>
      </c>
      <c r="AF320" s="167">
        <f>'08'!R320</f>
        <v>0</v>
      </c>
      <c r="AG320" s="167">
        <f>'09'!R320</f>
        <v>0</v>
      </c>
      <c r="AH320" s="167">
        <f>'10'!R320</f>
        <v>0</v>
      </c>
      <c r="AI320" s="167">
        <f>'11'!R320</f>
        <v>0</v>
      </c>
      <c r="AJ320" s="167">
        <f>'12'!R320</f>
        <v>0</v>
      </c>
      <c r="AK320" s="127">
        <f t="shared" ref="AK320:AK332" si="50">SUM(Y320:AJ320)</f>
        <v>0</v>
      </c>
      <c r="AL320" s="126">
        <f t="shared" si="44"/>
        <v>0</v>
      </c>
      <c r="AN320" s="167">
        <f>'01'!S320</f>
        <v>0</v>
      </c>
      <c r="AO320" s="167">
        <f>'02'!S320</f>
        <v>0</v>
      </c>
      <c r="AP320" s="167">
        <f>'03'!S320</f>
        <v>0</v>
      </c>
      <c r="AQ320" s="167">
        <f>'04'!S320</f>
        <v>0</v>
      </c>
      <c r="AR320" s="167">
        <f>'05'!S320</f>
        <v>0</v>
      </c>
      <c r="AS320" s="167">
        <f>'06'!S320</f>
        <v>0</v>
      </c>
      <c r="AT320" s="167">
        <f>'07'!S320</f>
        <v>0</v>
      </c>
      <c r="AU320" s="167">
        <f>'08'!S320</f>
        <v>0</v>
      </c>
      <c r="AV320" s="167">
        <f>'09'!S320</f>
        <v>0</v>
      </c>
      <c r="AW320" s="167">
        <f>'10'!S320</f>
        <v>0</v>
      </c>
      <c r="AX320" s="167">
        <f>'11'!S320</f>
        <v>0</v>
      </c>
      <c r="AY320" s="167">
        <f>'12'!S320</f>
        <v>0</v>
      </c>
      <c r="AZ320" s="127">
        <f t="shared" ref="AZ320:AZ332" si="51">SUM(AN320:AY320)</f>
        <v>0</v>
      </c>
      <c r="BA320" s="126">
        <f t="shared" si="46"/>
        <v>0</v>
      </c>
      <c r="BC320" s="167">
        <f>'01'!T320</f>
        <v>0</v>
      </c>
      <c r="BD320" s="167">
        <f>'02'!T320</f>
        <v>0</v>
      </c>
      <c r="BE320" s="167">
        <f>'03'!T320</f>
        <v>0</v>
      </c>
      <c r="BF320" s="167">
        <f>'04'!T320</f>
        <v>0</v>
      </c>
      <c r="BG320" s="167">
        <f>'05'!T320</f>
        <v>0</v>
      </c>
      <c r="BH320" s="167">
        <f>'06'!T320</f>
        <v>0</v>
      </c>
      <c r="BI320" s="167">
        <f>'07'!T320</f>
        <v>0</v>
      </c>
      <c r="BJ320" s="167">
        <f>'08'!T320</f>
        <v>0</v>
      </c>
      <c r="BK320" s="167">
        <f>'09'!T320</f>
        <v>0</v>
      </c>
      <c r="BL320" s="167">
        <f>'10'!T320</f>
        <v>0</v>
      </c>
      <c r="BM320" s="167">
        <f>'11'!T320</f>
        <v>0</v>
      </c>
      <c r="BN320" s="167">
        <f>'12'!T320</f>
        <v>0</v>
      </c>
      <c r="BO320" s="125">
        <f t="shared" ref="BO320:BO323" si="52">SUM(BC320:BN320)</f>
        <v>0</v>
      </c>
      <c r="BP320" s="126">
        <f t="shared" si="48"/>
        <v>0</v>
      </c>
    </row>
    <row r="321" spans="2:68" s="1" customFormat="1" ht="14.4" x14ac:dyDescent="0.2">
      <c r="B321" s="166"/>
      <c r="C321" s="160"/>
      <c r="D321" s="160"/>
      <c r="E321" s="160"/>
      <c r="F321" s="160"/>
      <c r="G321" s="160"/>
      <c r="H321" s="160"/>
      <c r="I321" s="160"/>
      <c r="J321" s="167">
        <f>'01'!N321</f>
        <v>0</v>
      </c>
      <c r="K321" s="167">
        <f>'02'!N321</f>
        <v>0</v>
      </c>
      <c r="L321" s="167">
        <f>'03'!N321</f>
        <v>0</v>
      </c>
      <c r="M321" s="167">
        <f>'04'!N321</f>
        <v>0</v>
      </c>
      <c r="N321" s="167">
        <f>'05'!N321</f>
        <v>0</v>
      </c>
      <c r="O321" s="167">
        <f>'06'!N321</f>
        <v>0</v>
      </c>
      <c r="P321" s="167">
        <f>'07'!N321</f>
        <v>0</v>
      </c>
      <c r="Q321" s="167">
        <f>'08'!N321</f>
        <v>0</v>
      </c>
      <c r="R321" s="167">
        <f>'09'!N321</f>
        <v>0</v>
      </c>
      <c r="S321" s="167">
        <f>'10'!N321</f>
        <v>0</v>
      </c>
      <c r="T321" s="167">
        <f>'11'!N321</f>
        <v>0</v>
      </c>
      <c r="U321" s="167">
        <f>'12'!N321</f>
        <v>0</v>
      </c>
      <c r="V321" s="168">
        <f t="shared" si="49"/>
        <v>0</v>
      </c>
      <c r="W321" s="169">
        <f t="shared" si="42"/>
        <v>0</v>
      </c>
      <c r="Y321" s="167">
        <f>'01'!R321</f>
        <v>0</v>
      </c>
      <c r="Z321" s="167">
        <f>'02'!R321</f>
        <v>0</v>
      </c>
      <c r="AA321" s="167">
        <f>'03'!R321</f>
        <v>0</v>
      </c>
      <c r="AB321" s="167">
        <f>'04'!R321</f>
        <v>0</v>
      </c>
      <c r="AC321" s="167">
        <f>'05'!R321</f>
        <v>0</v>
      </c>
      <c r="AD321" s="167">
        <f>'06'!R321</f>
        <v>0</v>
      </c>
      <c r="AE321" s="167">
        <f>'07'!R321</f>
        <v>0</v>
      </c>
      <c r="AF321" s="167">
        <f>'08'!R321</f>
        <v>0</v>
      </c>
      <c r="AG321" s="167">
        <f>'09'!R321</f>
        <v>0</v>
      </c>
      <c r="AH321" s="167">
        <f>'10'!R321</f>
        <v>0</v>
      </c>
      <c r="AI321" s="167">
        <f>'11'!R321</f>
        <v>0</v>
      </c>
      <c r="AJ321" s="167">
        <f>'12'!R321</f>
        <v>0</v>
      </c>
      <c r="AK321" s="127">
        <f t="shared" si="50"/>
        <v>0</v>
      </c>
      <c r="AL321" s="126">
        <f t="shared" si="44"/>
        <v>0</v>
      </c>
      <c r="AN321" s="167">
        <f>'01'!S321</f>
        <v>0</v>
      </c>
      <c r="AO321" s="167">
        <f>'02'!S321</f>
        <v>0</v>
      </c>
      <c r="AP321" s="167">
        <f>'03'!S321</f>
        <v>0</v>
      </c>
      <c r="AQ321" s="167">
        <f>'04'!S321</f>
        <v>0</v>
      </c>
      <c r="AR321" s="167">
        <f>'05'!S321</f>
        <v>0</v>
      </c>
      <c r="AS321" s="167">
        <f>'06'!S321</f>
        <v>0</v>
      </c>
      <c r="AT321" s="167">
        <f>'07'!S321</f>
        <v>0</v>
      </c>
      <c r="AU321" s="167">
        <f>'08'!S321</f>
        <v>0</v>
      </c>
      <c r="AV321" s="167">
        <f>'09'!S321</f>
        <v>0</v>
      </c>
      <c r="AW321" s="167">
        <f>'10'!S321</f>
        <v>0</v>
      </c>
      <c r="AX321" s="167">
        <f>'11'!S321</f>
        <v>0</v>
      </c>
      <c r="AY321" s="167">
        <f>'12'!S321</f>
        <v>0</v>
      </c>
      <c r="AZ321" s="127">
        <f t="shared" si="51"/>
        <v>0</v>
      </c>
      <c r="BA321" s="126">
        <f t="shared" si="46"/>
        <v>0</v>
      </c>
      <c r="BC321" s="167">
        <f>'01'!T321</f>
        <v>0</v>
      </c>
      <c r="BD321" s="167">
        <f>'02'!T321</f>
        <v>0</v>
      </c>
      <c r="BE321" s="167">
        <f>'03'!T321</f>
        <v>0</v>
      </c>
      <c r="BF321" s="167">
        <f>'04'!T321</f>
        <v>0</v>
      </c>
      <c r="BG321" s="167">
        <f>'05'!T321</f>
        <v>0</v>
      </c>
      <c r="BH321" s="167">
        <f>'06'!T321</f>
        <v>0</v>
      </c>
      <c r="BI321" s="167">
        <f>'07'!T321</f>
        <v>0</v>
      </c>
      <c r="BJ321" s="167">
        <f>'08'!T321</f>
        <v>0</v>
      </c>
      <c r="BK321" s="167">
        <f>'09'!T321</f>
        <v>0</v>
      </c>
      <c r="BL321" s="167">
        <f>'10'!T321</f>
        <v>0</v>
      </c>
      <c r="BM321" s="167">
        <f>'11'!T321</f>
        <v>0</v>
      </c>
      <c r="BN321" s="167">
        <f>'12'!T321</f>
        <v>0</v>
      </c>
      <c r="BO321" s="125">
        <f t="shared" si="52"/>
        <v>0</v>
      </c>
      <c r="BP321" s="126">
        <f t="shared" si="48"/>
        <v>0</v>
      </c>
    </row>
    <row r="322" spans="2:68" s="1" customFormat="1" ht="14.4" x14ac:dyDescent="0.2">
      <c r="B322" s="166"/>
      <c r="C322" s="160"/>
      <c r="D322" s="160"/>
      <c r="E322" s="160"/>
      <c r="F322" s="160"/>
      <c r="G322" s="160"/>
      <c r="H322" s="160"/>
      <c r="I322" s="160"/>
      <c r="J322" s="167">
        <f>'01'!N322</f>
        <v>0</v>
      </c>
      <c r="K322" s="167">
        <f>'02'!N322</f>
        <v>0</v>
      </c>
      <c r="L322" s="167">
        <f>'03'!N322</f>
        <v>0</v>
      </c>
      <c r="M322" s="167">
        <f>'04'!N322</f>
        <v>0</v>
      </c>
      <c r="N322" s="167">
        <f>'05'!N322</f>
        <v>0</v>
      </c>
      <c r="O322" s="167">
        <f>'06'!N322</f>
        <v>0</v>
      </c>
      <c r="P322" s="167">
        <f>'07'!N322</f>
        <v>0</v>
      </c>
      <c r="Q322" s="167">
        <f>'08'!N322</f>
        <v>0</v>
      </c>
      <c r="R322" s="167">
        <f>'09'!N322</f>
        <v>0</v>
      </c>
      <c r="S322" s="167">
        <f>'10'!N322</f>
        <v>0</v>
      </c>
      <c r="T322" s="167">
        <f>'11'!N322</f>
        <v>0</v>
      </c>
      <c r="U322" s="167">
        <f>'12'!N322</f>
        <v>0</v>
      </c>
      <c r="V322" s="168">
        <f t="shared" si="49"/>
        <v>0</v>
      </c>
      <c r="W322" s="169">
        <f t="shared" si="42"/>
        <v>0</v>
      </c>
      <c r="Y322" s="167">
        <f>'01'!R322</f>
        <v>0</v>
      </c>
      <c r="Z322" s="167">
        <f>'02'!R322</f>
        <v>0</v>
      </c>
      <c r="AA322" s="167">
        <f>'03'!R322</f>
        <v>0</v>
      </c>
      <c r="AB322" s="167">
        <f>'04'!R322</f>
        <v>0</v>
      </c>
      <c r="AC322" s="167">
        <f>'05'!R322</f>
        <v>0</v>
      </c>
      <c r="AD322" s="167">
        <f>'06'!R322</f>
        <v>0</v>
      </c>
      <c r="AE322" s="167">
        <f>'07'!R322</f>
        <v>0</v>
      </c>
      <c r="AF322" s="167">
        <f>'08'!R322</f>
        <v>0</v>
      </c>
      <c r="AG322" s="167">
        <f>'09'!R322</f>
        <v>0</v>
      </c>
      <c r="AH322" s="167">
        <f>'10'!R322</f>
        <v>0</v>
      </c>
      <c r="AI322" s="167">
        <f>'11'!R322</f>
        <v>0</v>
      </c>
      <c r="AJ322" s="167">
        <f>'12'!R322</f>
        <v>0</v>
      </c>
      <c r="AK322" s="127">
        <f t="shared" si="50"/>
        <v>0</v>
      </c>
      <c r="AL322" s="126">
        <f t="shared" si="44"/>
        <v>0</v>
      </c>
      <c r="AN322" s="167">
        <f>'01'!S322</f>
        <v>0</v>
      </c>
      <c r="AO322" s="167">
        <f>'02'!S322</f>
        <v>0</v>
      </c>
      <c r="AP322" s="167">
        <f>'03'!S322</f>
        <v>0</v>
      </c>
      <c r="AQ322" s="167">
        <f>'04'!S322</f>
        <v>0</v>
      </c>
      <c r="AR322" s="167">
        <f>'05'!S322</f>
        <v>0</v>
      </c>
      <c r="AS322" s="167">
        <f>'06'!S322</f>
        <v>0</v>
      </c>
      <c r="AT322" s="167">
        <f>'07'!S322</f>
        <v>0</v>
      </c>
      <c r="AU322" s="167">
        <f>'08'!S322</f>
        <v>0</v>
      </c>
      <c r="AV322" s="167">
        <f>'09'!S322</f>
        <v>0</v>
      </c>
      <c r="AW322" s="167">
        <f>'10'!S322</f>
        <v>0</v>
      </c>
      <c r="AX322" s="167">
        <f>'11'!S322</f>
        <v>0</v>
      </c>
      <c r="AY322" s="167">
        <f>'12'!S322</f>
        <v>0</v>
      </c>
      <c r="AZ322" s="127">
        <f t="shared" si="51"/>
        <v>0</v>
      </c>
      <c r="BA322" s="126">
        <f t="shared" si="46"/>
        <v>0</v>
      </c>
      <c r="BC322" s="167">
        <f>'01'!T322</f>
        <v>0</v>
      </c>
      <c r="BD322" s="167">
        <f>'02'!T322</f>
        <v>0</v>
      </c>
      <c r="BE322" s="167">
        <f>'03'!T322</f>
        <v>0</v>
      </c>
      <c r="BF322" s="167">
        <f>'04'!T322</f>
        <v>0</v>
      </c>
      <c r="BG322" s="167">
        <f>'05'!T322</f>
        <v>0</v>
      </c>
      <c r="BH322" s="167">
        <f>'06'!T322</f>
        <v>0</v>
      </c>
      <c r="BI322" s="167">
        <f>'07'!T322</f>
        <v>0</v>
      </c>
      <c r="BJ322" s="167">
        <f>'08'!T322</f>
        <v>0</v>
      </c>
      <c r="BK322" s="167">
        <f>'09'!T322</f>
        <v>0</v>
      </c>
      <c r="BL322" s="167">
        <f>'10'!T322</f>
        <v>0</v>
      </c>
      <c r="BM322" s="167">
        <f>'11'!T322</f>
        <v>0</v>
      </c>
      <c r="BN322" s="167">
        <f>'12'!T322</f>
        <v>0</v>
      </c>
      <c r="BO322" s="125">
        <f t="shared" si="52"/>
        <v>0</v>
      </c>
      <c r="BP322" s="126">
        <f t="shared" si="48"/>
        <v>0</v>
      </c>
    </row>
    <row r="323" spans="2:68" s="1" customFormat="1" ht="14.4" x14ac:dyDescent="0.2">
      <c r="B323" s="166"/>
      <c r="C323" s="160"/>
      <c r="D323" s="160"/>
      <c r="E323" s="160"/>
      <c r="F323" s="160"/>
      <c r="G323" s="160"/>
      <c r="H323" s="160"/>
      <c r="I323" s="160"/>
      <c r="J323" s="167">
        <f>'01'!N323</f>
        <v>0</v>
      </c>
      <c r="K323" s="167">
        <f>'02'!N323</f>
        <v>0</v>
      </c>
      <c r="L323" s="167">
        <f>'03'!N323</f>
        <v>0</v>
      </c>
      <c r="M323" s="167">
        <f>'04'!N323</f>
        <v>0</v>
      </c>
      <c r="N323" s="167">
        <f>'05'!N323</f>
        <v>0</v>
      </c>
      <c r="O323" s="167">
        <f>'06'!N323</f>
        <v>0</v>
      </c>
      <c r="P323" s="167">
        <f>'07'!N323</f>
        <v>0</v>
      </c>
      <c r="Q323" s="167">
        <f>'08'!N323</f>
        <v>0</v>
      </c>
      <c r="R323" s="167">
        <f>'09'!N323</f>
        <v>0</v>
      </c>
      <c r="S323" s="167">
        <f>'10'!N323</f>
        <v>0</v>
      </c>
      <c r="T323" s="167">
        <f>'11'!N323</f>
        <v>0</v>
      </c>
      <c r="U323" s="167">
        <f>'12'!N323</f>
        <v>0</v>
      </c>
      <c r="V323" s="168">
        <f t="shared" si="49"/>
        <v>0</v>
      </c>
      <c r="W323" s="169">
        <f t="shared" si="42"/>
        <v>0</v>
      </c>
      <c r="Y323" s="167">
        <f>'01'!R323</f>
        <v>0</v>
      </c>
      <c r="Z323" s="167">
        <f>'02'!R323</f>
        <v>0</v>
      </c>
      <c r="AA323" s="167">
        <f>'03'!R323</f>
        <v>0</v>
      </c>
      <c r="AB323" s="167">
        <f>'04'!R323</f>
        <v>0</v>
      </c>
      <c r="AC323" s="167">
        <f>'05'!R323</f>
        <v>0</v>
      </c>
      <c r="AD323" s="167">
        <f>'06'!R323</f>
        <v>0</v>
      </c>
      <c r="AE323" s="167">
        <f>'07'!R323</f>
        <v>0</v>
      </c>
      <c r="AF323" s="167">
        <f>'08'!R323</f>
        <v>0</v>
      </c>
      <c r="AG323" s="167">
        <f>'09'!R323</f>
        <v>0</v>
      </c>
      <c r="AH323" s="167">
        <f>'10'!R323</f>
        <v>0</v>
      </c>
      <c r="AI323" s="167">
        <f>'11'!R323</f>
        <v>0</v>
      </c>
      <c r="AJ323" s="167">
        <f>'12'!R323</f>
        <v>0</v>
      </c>
      <c r="AK323" s="127">
        <f t="shared" si="50"/>
        <v>0</v>
      </c>
      <c r="AL323" s="126">
        <f t="shared" si="44"/>
        <v>0</v>
      </c>
      <c r="AN323" s="167">
        <f>'01'!S323</f>
        <v>0</v>
      </c>
      <c r="AO323" s="167">
        <f>'02'!S323</f>
        <v>0</v>
      </c>
      <c r="AP323" s="167">
        <f>'03'!S323</f>
        <v>0</v>
      </c>
      <c r="AQ323" s="167">
        <f>'04'!S323</f>
        <v>0</v>
      </c>
      <c r="AR323" s="167">
        <f>'05'!S323</f>
        <v>0</v>
      </c>
      <c r="AS323" s="167">
        <f>'06'!S323</f>
        <v>0</v>
      </c>
      <c r="AT323" s="167">
        <f>'07'!S323</f>
        <v>0</v>
      </c>
      <c r="AU323" s="167">
        <f>'08'!S323</f>
        <v>0</v>
      </c>
      <c r="AV323" s="167">
        <f>'09'!S323</f>
        <v>0</v>
      </c>
      <c r="AW323" s="167">
        <f>'10'!S323</f>
        <v>0</v>
      </c>
      <c r="AX323" s="167">
        <f>'11'!S323</f>
        <v>0</v>
      </c>
      <c r="AY323" s="167">
        <f>'12'!S323</f>
        <v>0</v>
      </c>
      <c r="AZ323" s="127">
        <f t="shared" si="51"/>
        <v>0</v>
      </c>
      <c r="BA323" s="126">
        <f t="shared" si="46"/>
        <v>0</v>
      </c>
      <c r="BC323" s="167">
        <f>'01'!T323</f>
        <v>0</v>
      </c>
      <c r="BD323" s="167">
        <f>'02'!T323</f>
        <v>0</v>
      </c>
      <c r="BE323" s="167">
        <f>'03'!T323</f>
        <v>0</v>
      </c>
      <c r="BF323" s="167">
        <f>'04'!T323</f>
        <v>0</v>
      </c>
      <c r="BG323" s="167">
        <f>'05'!T323</f>
        <v>0</v>
      </c>
      <c r="BH323" s="167">
        <f>'06'!T323</f>
        <v>0</v>
      </c>
      <c r="BI323" s="167">
        <f>'07'!T323</f>
        <v>0</v>
      </c>
      <c r="BJ323" s="167">
        <f>'08'!T323</f>
        <v>0</v>
      </c>
      <c r="BK323" s="167">
        <f>'09'!T323</f>
        <v>0</v>
      </c>
      <c r="BL323" s="167">
        <f>'10'!T323</f>
        <v>0</v>
      </c>
      <c r="BM323" s="167">
        <f>'11'!T323</f>
        <v>0</v>
      </c>
      <c r="BN323" s="167">
        <f>'12'!T323</f>
        <v>0</v>
      </c>
      <c r="BO323" s="125">
        <f t="shared" si="52"/>
        <v>0</v>
      </c>
      <c r="BP323" s="126">
        <f t="shared" si="48"/>
        <v>0</v>
      </c>
    </row>
    <row r="324" spans="2:68" s="1" customFormat="1" ht="14.4" x14ac:dyDescent="0.2">
      <c r="B324" s="166"/>
      <c r="C324" s="160"/>
      <c r="D324" s="160"/>
      <c r="E324" s="160"/>
      <c r="F324" s="160"/>
      <c r="G324" s="160"/>
      <c r="H324" s="160"/>
      <c r="I324" s="160"/>
      <c r="J324" s="167">
        <f>'01'!N324</f>
        <v>0</v>
      </c>
      <c r="K324" s="167">
        <f>'02'!N324</f>
        <v>0</v>
      </c>
      <c r="L324" s="167">
        <f>'03'!N324</f>
        <v>0</v>
      </c>
      <c r="M324" s="167">
        <f>'04'!N324</f>
        <v>0</v>
      </c>
      <c r="N324" s="167">
        <f>'05'!N324</f>
        <v>0</v>
      </c>
      <c r="O324" s="167">
        <f>'06'!N324</f>
        <v>0</v>
      </c>
      <c r="P324" s="167">
        <f>'07'!N324</f>
        <v>0</v>
      </c>
      <c r="Q324" s="167">
        <f>'08'!N324</f>
        <v>0</v>
      </c>
      <c r="R324" s="167">
        <f>'09'!N324</f>
        <v>0</v>
      </c>
      <c r="S324" s="167">
        <f>'10'!N324</f>
        <v>0</v>
      </c>
      <c r="T324" s="167">
        <f>'11'!N324</f>
        <v>0</v>
      </c>
      <c r="U324" s="167">
        <f>'12'!N324</f>
        <v>0</v>
      </c>
      <c r="V324" s="168">
        <f t="shared" si="49"/>
        <v>0</v>
      </c>
      <c r="W324" s="169">
        <f t="shared" si="42"/>
        <v>0</v>
      </c>
      <c r="Y324" s="167">
        <f>'01'!R324</f>
        <v>0</v>
      </c>
      <c r="Z324" s="167">
        <f>'02'!R324</f>
        <v>0</v>
      </c>
      <c r="AA324" s="167">
        <f>'03'!R324</f>
        <v>0</v>
      </c>
      <c r="AB324" s="167">
        <f>'04'!R324</f>
        <v>0</v>
      </c>
      <c r="AC324" s="167">
        <f>'05'!R324</f>
        <v>0</v>
      </c>
      <c r="AD324" s="167">
        <f>'06'!R324</f>
        <v>0</v>
      </c>
      <c r="AE324" s="167">
        <f>'07'!R324</f>
        <v>0</v>
      </c>
      <c r="AF324" s="167">
        <f>'08'!R324</f>
        <v>0</v>
      </c>
      <c r="AG324" s="167">
        <f>'09'!R324</f>
        <v>0</v>
      </c>
      <c r="AH324" s="167">
        <f>'10'!R324</f>
        <v>0</v>
      </c>
      <c r="AI324" s="167">
        <f>'11'!R324</f>
        <v>0</v>
      </c>
      <c r="AJ324" s="167">
        <f>'12'!R324</f>
        <v>0</v>
      </c>
      <c r="AK324" s="127">
        <f t="shared" si="50"/>
        <v>0</v>
      </c>
      <c r="AL324" s="126">
        <f t="shared" si="44"/>
        <v>0</v>
      </c>
      <c r="AN324" s="167">
        <f>'01'!S324</f>
        <v>0</v>
      </c>
      <c r="AO324" s="167">
        <f>'02'!S324</f>
        <v>0</v>
      </c>
      <c r="AP324" s="167">
        <f>'03'!S324</f>
        <v>0</v>
      </c>
      <c r="AQ324" s="167">
        <f>'04'!S324</f>
        <v>0</v>
      </c>
      <c r="AR324" s="167">
        <f>'05'!S324</f>
        <v>0</v>
      </c>
      <c r="AS324" s="167">
        <f>'06'!S324</f>
        <v>0</v>
      </c>
      <c r="AT324" s="167">
        <f>'07'!S324</f>
        <v>0</v>
      </c>
      <c r="AU324" s="167">
        <f>'08'!S324</f>
        <v>0</v>
      </c>
      <c r="AV324" s="167">
        <f>'09'!S324</f>
        <v>0</v>
      </c>
      <c r="AW324" s="167">
        <f>'10'!S324</f>
        <v>0</v>
      </c>
      <c r="AX324" s="167">
        <f>'11'!S324</f>
        <v>0</v>
      </c>
      <c r="AY324" s="167">
        <f>'12'!S324</f>
        <v>0</v>
      </c>
      <c r="AZ324" s="127">
        <f t="shared" si="51"/>
        <v>0</v>
      </c>
      <c r="BA324" s="126">
        <f t="shared" si="46"/>
        <v>0</v>
      </c>
      <c r="BC324" s="167">
        <f>'01'!T324</f>
        <v>0</v>
      </c>
      <c r="BD324" s="167">
        <f>'02'!T324</f>
        <v>0</v>
      </c>
      <c r="BE324" s="167">
        <f>'03'!T324</f>
        <v>0</v>
      </c>
      <c r="BF324" s="167">
        <f>'04'!T324</f>
        <v>0</v>
      </c>
      <c r="BG324" s="167">
        <f>'05'!T324</f>
        <v>0</v>
      </c>
      <c r="BH324" s="167">
        <f>'06'!T324</f>
        <v>0</v>
      </c>
      <c r="BI324" s="167">
        <f>'07'!T324</f>
        <v>0</v>
      </c>
      <c r="BJ324" s="167">
        <f>'08'!T324</f>
        <v>0</v>
      </c>
      <c r="BK324" s="167">
        <f>'09'!T324</f>
        <v>0</v>
      </c>
      <c r="BL324" s="167">
        <f>'10'!T324</f>
        <v>0</v>
      </c>
      <c r="BM324" s="167">
        <f>'11'!T324</f>
        <v>0</v>
      </c>
      <c r="BN324" s="167">
        <f>'12'!T324</f>
        <v>0</v>
      </c>
      <c r="BO324" s="125">
        <f>SUM(BC324:BN324)</f>
        <v>0</v>
      </c>
      <c r="BP324" s="126">
        <f t="shared" si="48"/>
        <v>0</v>
      </c>
    </row>
    <row r="325" spans="2:68" s="1" customFormat="1" ht="14.4" x14ac:dyDescent="0.2">
      <c r="B325" s="166"/>
      <c r="C325" s="160"/>
      <c r="D325" s="160"/>
      <c r="E325" s="160"/>
      <c r="F325" s="160"/>
      <c r="G325" s="160"/>
      <c r="H325" s="160"/>
      <c r="I325" s="160"/>
      <c r="J325" s="167">
        <f>'01'!N325</f>
        <v>0</v>
      </c>
      <c r="K325" s="167">
        <f>'02'!N325</f>
        <v>0</v>
      </c>
      <c r="L325" s="167">
        <f>'03'!N325</f>
        <v>0</v>
      </c>
      <c r="M325" s="167">
        <f>'04'!N325</f>
        <v>0</v>
      </c>
      <c r="N325" s="167">
        <f>'05'!N325</f>
        <v>0</v>
      </c>
      <c r="O325" s="167">
        <f>'06'!N325</f>
        <v>0</v>
      </c>
      <c r="P325" s="167">
        <f>'07'!N325</f>
        <v>0</v>
      </c>
      <c r="Q325" s="167">
        <f>'08'!N325</f>
        <v>0</v>
      </c>
      <c r="R325" s="167">
        <f>'09'!N325</f>
        <v>0</v>
      </c>
      <c r="S325" s="167">
        <f>'10'!N325</f>
        <v>0</v>
      </c>
      <c r="T325" s="167">
        <f>'11'!N325</f>
        <v>0</v>
      </c>
      <c r="U325" s="167">
        <f>'12'!N325</f>
        <v>0</v>
      </c>
      <c r="V325" s="168">
        <f t="shared" si="49"/>
        <v>0</v>
      </c>
      <c r="W325" s="169">
        <f t="shared" si="42"/>
        <v>0</v>
      </c>
      <c r="Y325" s="167">
        <f>'01'!R325</f>
        <v>0</v>
      </c>
      <c r="Z325" s="167">
        <f>'02'!R325</f>
        <v>0</v>
      </c>
      <c r="AA325" s="167">
        <f>'03'!R325</f>
        <v>0</v>
      </c>
      <c r="AB325" s="167">
        <f>'04'!R325</f>
        <v>0</v>
      </c>
      <c r="AC325" s="167">
        <f>'05'!R325</f>
        <v>0</v>
      </c>
      <c r="AD325" s="167">
        <f>'06'!R325</f>
        <v>0</v>
      </c>
      <c r="AE325" s="167">
        <f>'07'!R325</f>
        <v>0</v>
      </c>
      <c r="AF325" s="167">
        <f>'08'!R325</f>
        <v>0</v>
      </c>
      <c r="AG325" s="167">
        <f>'09'!R325</f>
        <v>0</v>
      </c>
      <c r="AH325" s="167">
        <f>'10'!R325</f>
        <v>0</v>
      </c>
      <c r="AI325" s="167">
        <f>'11'!R325</f>
        <v>0</v>
      </c>
      <c r="AJ325" s="167">
        <f>'12'!R325</f>
        <v>0</v>
      </c>
      <c r="AK325" s="127">
        <f t="shared" si="50"/>
        <v>0</v>
      </c>
      <c r="AL325" s="126">
        <f t="shared" si="44"/>
        <v>0</v>
      </c>
      <c r="AN325" s="167">
        <f>'01'!S325</f>
        <v>0</v>
      </c>
      <c r="AO325" s="167">
        <f>'02'!S325</f>
        <v>0</v>
      </c>
      <c r="AP325" s="167">
        <f>'03'!S325</f>
        <v>0</v>
      </c>
      <c r="AQ325" s="167">
        <f>'04'!S325</f>
        <v>0</v>
      </c>
      <c r="AR325" s="167">
        <f>'05'!S325</f>
        <v>0</v>
      </c>
      <c r="AS325" s="167">
        <f>'06'!S325</f>
        <v>0</v>
      </c>
      <c r="AT325" s="167">
        <f>'07'!S325</f>
        <v>0</v>
      </c>
      <c r="AU325" s="167">
        <f>'08'!S325</f>
        <v>0</v>
      </c>
      <c r="AV325" s="167">
        <f>'09'!S325</f>
        <v>0</v>
      </c>
      <c r="AW325" s="167">
        <f>'10'!S325</f>
        <v>0</v>
      </c>
      <c r="AX325" s="167">
        <f>'11'!S325</f>
        <v>0</v>
      </c>
      <c r="AY325" s="167">
        <f>'12'!S325</f>
        <v>0</v>
      </c>
      <c r="AZ325" s="127">
        <f t="shared" si="51"/>
        <v>0</v>
      </c>
      <c r="BA325" s="126">
        <f t="shared" si="46"/>
        <v>0</v>
      </c>
      <c r="BC325" s="167">
        <f>'01'!T325</f>
        <v>0</v>
      </c>
      <c r="BD325" s="167">
        <f>'02'!T325</f>
        <v>0</v>
      </c>
      <c r="BE325" s="167">
        <f>'03'!T325</f>
        <v>0</v>
      </c>
      <c r="BF325" s="167">
        <f>'04'!T325</f>
        <v>0</v>
      </c>
      <c r="BG325" s="167">
        <f>'05'!T325</f>
        <v>0</v>
      </c>
      <c r="BH325" s="167">
        <f>'06'!T325</f>
        <v>0</v>
      </c>
      <c r="BI325" s="167">
        <f>'07'!T325</f>
        <v>0</v>
      </c>
      <c r="BJ325" s="167">
        <f>'08'!T325</f>
        <v>0</v>
      </c>
      <c r="BK325" s="167">
        <f>'09'!T325</f>
        <v>0</v>
      </c>
      <c r="BL325" s="167">
        <f>'10'!T325</f>
        <v>0</v>
      </c>
      <c r="BM325" s="167">
        <f>'11'!T325</f>
        <v>0</v>
      </c>
      <c r="BN325" s="167">
        <f>'12'!T325</f>
        <v>0</v>
      </c>
      <c r="BO325" s="125">
        <f t="shared" ref="BO325:BO332" si="53">SUM(BC325:BN325)</f>
        <v>0</v>
      </c>
      <c r="BP325" s="126">
        <f>SUMIFS($BC325:$BN325,$BC$2:$BN$2,"TRUE")</f>
        <v>0</v>
      </c>
    </row>
    <row r="326" spans="2:68" s="1" customFormat="1" ht="14.4" x14ac:dyDescent="0.2">
      <c r="B326" s="166"/>
      <c r="C326" s="160"/>
      <c r="D326" s="160"/>
      <c r="E326" s="160"/>
      <c r="F326" s="160"/>
      <c r="G326" s="160"/>
      <c r="H326" s="160"/>
      <c r="I326" s="160"/>
      <c r="J326" s="167">
        <f>'01'!N326</f>
        <v>0</v>
      </c>
      <c r="K326" s="167">
        <f>'02'!N326</f>
        <v>0</v>
      </c>
      <c r="L326" s="167">
        <f>'03'!N326</f>
        <v>0</v>
      </c>
      <c r="M326" s="167">
        <f>'04'!N326</f>
        <v>0</v>
      </c>
      <c r="N326" s="167">
        <f>'05'!N326</f>
        <v>0</v>
      </c>
      <c r="O326" s="167">
        <f>'06'!N326</f>
        <v>0</v>
      </c>
      <c r="P326" s="167">
        <f>'07'!N326</f>
        <v>0</v>
      </c>
      <c r="Q326" s="167">
        <f>'08'!N326</f>
        <v>0</v>
      </c>
      <c r="R326" s="167">
        <f>'09'!N326</f>
        <v>0</v>
      </c>
      <c r="S326" s="167">
        <f>'10'!N326</f>
        <v>0</v>
      </c>
      <c r="T326" s="167">
        <f>'11'!N326</f>
        <v>0</v>
      </c>
      <c r="U326" s="167">
        <f>'12'!N326</f>
        <v>0</v>
      </c>
      <c r="V326" s="168">
        <f t="shared" si="49"/>
        <v>0</v>
      </c>
      <c r="W326" s="169">
        <f t="shared" si="42"/>
        <v>0</v>
      </c>
      <c r="Y326" s="167">
        <f>'01'!R326</f>
        <v>0</v>
      </c>
      <c r="Z326" s="167">
        <f>'02'!R326</f>
        <v>0</v>
      </c>
      <c r="AA326" s="167">
        <f>'03'!R326</f>
        <v>0</v>
      </c>
      <c r="AB326" s="167">
        <f>'04'!R326</f>
        <v>0</v>
      </c>
      <c r="AC326" s="167">
        <f>'05'!R326</f>
        <v>0</v>
      </c>
      <c r="AD326" s="167">
        <f>'06'!R326</f>
        <v>0</v>
      </c>
      <c r="AE326" s="167">
        <f>'07'!R326</f>
        <v>0</v>
      </c>
      <c r="AF326" s="167">
        <f>'08'!R326</f>
        <v>0</v>
      </c>
      <c r="AG326" s="167">
        <f>'09'!R326</f>
        <v>0</v>
      </c>
      <c r="AH326" s="167">
        <f>'10'!R326</f>
        <v>0</v>
      </c>
      <c r="AI326" s="167">
        <f>'11'!R326</f>
        <v>0</v>
      </c>
      <c r="AJ326" s="167">
        <f>'12'!R326</f>
        <v>0</v>
      </c>
      <c r="AK326" s="127">
        <f t="shared" si="50"/>
        <v>0</v>
      </c>
      <c r="AL326" s="126">
        <f t="shared" si="44"/>
        <v>0</v>
      </c>
      <c r="AN326" s="167">
        <f>'01'!S326</f>
        <v>0</v>
      </c>
      <c r="AO326" s="167">
        <f>'02'!S326</f>
        <v>0</v>
      </c>
      <c r="AP326" s="167">
        <f>'03'!S326</f>
        <v>0</v>
      </c>
      <c r="AQ326" s="167">
        <f>'04'!S326</f>
        <v>0</v>
      </c>
      <c r="AR326" s="167">
        <f>'05'!S326</f>
        <v>0</v>
      </c>
      <c r="AS326" s="167">
        <f>'06'!S326</f>
        <v>0</v>
      </c>
      <c r="AT326" s="167">
        <f>'07'!S326</f>
        <v>0</v>
      </c>
      <c r="AU326" s="167">
        <f>'08'!S326</f>
        <v>0</v>
      </c>
      <c r="AV326" s="167">
        <f>'09'!S326</f>
        <v>0</v>
      </c>
      <c r="AW326" s="167">
        <f>'10'!S326</f>
        <v>0</v>
      </c>
      <c r="AX326" s="167">
        <f>'11'!S326</f>
        <v>0</v>
      </c>
      <c r="AY326" s="167">
        <f>'12'!S326</f>
        <v>0</v>
      </c>
      <c r="AZ326" s="127">
        <f t="shared" si="51"/>
        <v>0</v>
      </c>
      <c r="BA326" s="126">
        <f t="shared" si="46"/>
        <v>0</v>
      </c>
      <c r="BC326" s="167">
        <f>'01'!T326</f>
        <v>0</v>
      </c>
      <c r="BD326" s="167">
        <f>'02'!T326</f>
        <v>0</v>
      </c>
      <c r="BE326" s="167">
        <f>'03'!T326</f>
        <v>0</v>
      </c>
      <c r="BF326" s="167">
        <f>'04'!T326</f>
        <v>0</v>
      </c>
      <c r="BG326" s="167">
        <f>'05'!T326</f>
        <v>0</v>
      </c>
      <c r="BH326" s="167">
        <f>'06'!T326</f>
        <v>0</v>
      </c>
      <c r="BI326" s="167">
        <f>'07'!T326</f>
        <v>0</v>
      </c>
      <c r="BJ326" s="167">
        <f>'08'!T326</f>
        <v>0</v>
      </c>
      <c r="BK326" s="167">
        <f>'09'!T326</f>
        <v>0</v>
      </c>
      <c r="BL326" s="167">
        <f>'10'!T326</f>
        <v>0</v>
      </c>
      <c r="BM326" s="167">
        <f>'11'!T326</f>
        <v>0</v>
      </c>
      <c r="BN326" s="167">
        <f>'12'!T326</f>
        <v>0</v>
      </c>
      <c r="BO326" s="125">
        <f t="shared" si="53"/>
        <v>0</v>
      </c>
      <c r="BP326" s="126">
        <f t="shared" si="48"/>
        <v>0</v>
      </c>
    </row>
    <row r="327" spans="2:68" s="1" customFormat="1" ht="14.4" x14ac:dyDescent="0.2">
      <c r="B327" s="166"/>
      <c r="C327" s="160"/>
      <c r="D327" s="160"/>
      <c r="E327" s="160"/>
      <c r="F327" s="160"/>
      <c r="G327" s="160"/>
      <c r="H327" s="160"/>
      <c r="I327" s="160"/>
      <c r="J327" s="167">
        <f>'01'!N327</f>
        <v>0</v>
      </c>
      <c r="K327" s="167">
        <f>'02'!N327</f>
        <v>0</v>
      </c>
      <c r="L327" s="167">
        <f>'03'!N327</f>
        <v>0</v>
      </c>
      <c r="M327" s="167">
        <f>'04'!N327</f>
        <v>0</v>
      </c>
      <c r="N327" s="167">
        <f>'05'!N327</f>
        <v>0</v>
      </c>
      <c r="O327" s="167">
        <f>'06'!N327</f>
        <v>0</v>
      </c>
      <c r="P327" s="167">
        <f>'07'!N327</f>
        <v>0</v>
      </c>
      <c r="Q327" s="167">
        <f>'08'!N327</f>
        <v>0</v>
      </c>
      <c r="R327" s="167">
        <f>'09'!N327</f>
        <v>0</v>
      </c>
      <c r="S327" s="167">
        <f>'10'!N327</f>
        <v>0</v>
      </c>
      <c r="T327" s="167">
        <f>'11'!N327</f>
        <v>0</v>
      </c>
      <c r="U327" s="167">
        <f>'12'!N327</f>
        <v>0</v>
      </c>
      <c r="V327" s="168">
        <f t="shared" si="49"/>
        <v>0</v>
      </c>
      <c r="W327" s="169">
        <f t="shared" si="42"/>
        <v>0</v>
      </c>
      <c r="Y327" s="167">
        <f>'01'!R327</f>
        <v>0</v>
      </c>
      <c r="Z327" s="167">
        <f>'02'!R327</f>
        <v>0</v>
      </c>
      <c r="AA327" s="167">
        <f>'03'!R327</f>
        <v>0</v>
      </c>
      <c r="AB327" s="167">
        <f>'04'!R327</f>
        <v>0</v>
      </c>
      <c r="AC327" s="167">
        <f>'05'!R327</f>
        <v>0</v>
      </c>
      <c r="AD327" s="167">
        <f>'06'!R327</f>
        <v>0</v>
      </c>
      <c r="AE327" s="167">
        <f>'07'!R327</f>
        <v>0</v>
      </c>
      <c r="AF327" s="167">
        <f>'08'!R327</f>
        <v>0</v>
      </c>
      <c r="AG327" s="167">
        <f>'09'!R327</f>
        <v>0</v>
      </c>
      <c r="AH327" s="167">
        <f>'10'!R327</f>
        <v>0</v>
      </c>
      <c r="AI327" s="167">
        <f>'11'!R327</f>
        <v>0</v>
      </c>
      <c r="AJ327" s="167">
        <f>'12'!R327</f>
        <v>0</v>
      </c>
      <c r="AK327" s="127">
        <f t="shared" si="50"/>
        <v>0</v>
      </c>
      <c r="AL327" s="126">
        <f t="shared" si="44"/>
        <v>0</v>
      </c>
      <c r="AN327" s="167">
        <f>'01'!S327</f>
        <v>0</v>
      </c>
      <c r="AO327" s="167">
        <f>'02'!S327</f>
        <v>0</v>
      </c>
      <c r="AP327" s="167">
        <f>'03'!S327</f>
        <v>0</v>
      </c>
      <c r="AQ327" s="167">
        <f>'04'!S327</f>
        <v>0</v>
      </c>
      <c r="AR327" s="167">
        <f>'05'!S327</f>
        <v>0</v>
      </c>
      <c r="AS327" s="167">
        <f>'06'!S327</f>
        <v>0</v>
      </c>
      <c r="AT327" s="167">
        <f>'07'!S327</f>
        <v>0</v>
      </c>
      <c r="AU327" s="167">
        <f>'08'!S327</f>
        <v>0</v>
      </c>
      <c r="AV327" s="167">
        <f>'09'!S327</f>
        <v>0</v>
      </c>
      <c r="AW327" s="167">
        <f>'10'!S327</f>
        <v>0</v>
      </c>
      <c r="AX327" s="167">
        <f>'11'!S327</f>
        <v>0</v>
      </c>
      <c r="AY327" s="167">
        <f>'12'!S327</f>
        <v>0</v>
      </c>
      <c r="AZ327" s="127">
        <f t="shared" si="51"/>
        <v>0</v>
      </c>
      <c r="BA327" s="126">
        <f t="shared" si="46"/>
        <v>0</v>
      </c>
      <c r="BC327" s="167">
        <f>'01'!T327</f>
        <v>0</v>
      </c>
      <c r="BD327" s="167">
        <f>'02'!T327</f>
        <v>0</v>
      </c>
      <c r="BE327" s="167">
        <f>'03'!T327</f>
        <v>0</v>
      </c>
      <c r="BF327" s="167">
        <f>'04'!T327</f>
        <v>0</v>
      </c>
      <c r="BG327" s="167">
        <f>'05'!T327</f>
        <v>0</v>
      </c>
      <c r="BH327" s="167">
        <f>'06'!T327</f>
        <v>0</v>
      </c>
      <c r="BI327" s="167">
        <f>'07'!T327</f>
        <v>0</v>
      </c>
      <c r="BJ327" s="167">
        <f>'08'!T327</f>
        <v>0</v>
      </c>
      <c r="BK327" s="167">
        <f>'09'!T327</f>
        <v>0</v>
      </c>
      <c r="BL327" s="167">
        <f>'10'!T327</f>
        <v>0</v>
      </c>
      <c r="BM327" s="167">
        <f>'11'!T327</f>
        <v>0</v>
      </c>
      <c r="BN327" s="167">
        <f>'12'!T327</f>
        <v>0</v>
      </c>
      <c r="BO327" s="125">
        <f t="shared" si="53"/>
        <v>0</v>
      </c>
      <c r="BP327" s="126">
        <f t="shared" si="48"/>
        <v>0</v>
      </c>
    </row>
    <row r="328" spans="2:68" s="1" customFormat="1" ht="14.4" x14ac:dyDescent="0.2">
      <c r="B328" s="166"/>
      <c r="C328" s="160"/>
      <c r="D328" s="160"/>
      <c r="E328" s="160"/>
      <c r="F328" s="160"/>
      <c r="G328" s="160"/>
      <c r="H328" s="160"/>
      <c r="I328" s="160"/>
      <c r="J328" s="167">
        <f>'01'!N328</f>
        <v>0</v>
      </c>
      <c r="K328" s="167">
        <f>'02'!N328</f>
        <v>0</v>
      </c>
      <c r="L328" s="167">
        <f>'03'!N328</f>
        <v>0</v>
      </c>
      <c r="M328" s="167">
        <f>'04'!N328</f>
        <v>0</v>
      </c>
      <c r="N328" s="167">
        <f>'05'!N328</f>
        <v>0</v>
      </c>
      <c r="O328" s="167">
        <f>'06'!N328</f>
        <v>0</v>
      </c>
      <c r="P328" s="167">
        <f>'07'!N328</f>
        <v>0</v>
      </c>
      <c r="Q328" s="167">
        <f>'08'!N328</f>
        <v>0</v>
      </c>
      <c r="R328" s="167">
        <f>'09'!N328</f>
        <v>0</v>
      </c>
      <c r="S328" s="167">
        <f>'10'!N328</f>
        <v>0</v>
      </c>
      <c r="T328" s="167">
        <f>'11'!N328</f>
        <v>0</v>
      </c>
      <c r="U328" s="167">
        <f>'12'!N328</f>
        <v>0</v>
      </c>
      <c r="V328" s="168">
        <f t="shared" si="49"/>
        <v>0</v>
      </c>
      <c r="W328" s="169">
        <f t="shared" si="42"/>
        <v>0</v>
      </c>
      <c r="Y328" s="167">
        <f>'01'!R328</f>
        <v>0</v>
      </c>
      <c r="Z328" s="167">
        <f>'02'!R328</f>
        <v>0</v>
      </c>
      <c r="AA328" s="167">
        <f>'03'!R328</f>
        <v>0</v>
      </c>
      <c r="AB328" s="167">
        <f>'04'!R328</f>
        <v>0</v>
      </c>
      <c r="AC328" s="167">
        <f>'05'!R328</f>
        <v>0</v>
      </c>
      <c r="AD328" s="167">
        <f>'06'!R328</f>
        <v>0</v>
      </c>
      <c r="AE328" s="167">
        <f>'07'!R328</f>
        <v>0</v>
      </c>
      <c r="AF328" s="167">
        <f>'08'!R328</f>
        <v>0</v>
      </c>
      <c r="AG328" s="167">
        <f>'09'!R328</f>
        <v>0</v>
      </c>
      <c r="AH328" s="167">
        <f>'10'!R328</f>
        <v>0</v>
      </c>
      <c r="AI328" s="167">
        <f>'11'!R328</f>
        <v>0</v>
      </c>
      <c r="AJ328" s="167">
        <f>'12'!R328</f>
        <v>0</v>
      </c>
      <c r="AK328" s="127">
        <f t="shared" si="50"/>
        <v>0</v>
      </c>
      <c r="AL328" s="126">
        <f t="shared" si="44"/>
        <v>0</v>
      </c>
      <c r="AN328" s="167">
        <f>'01'!S328</f>
        <v>0</v>
      </c>
      <c r="AO328" s="167">
        <f>'02'!S328</f>
        <v>0</v>
      </c>
      <c r="AP328" s="167">
        <f>'03'!S328</f>
        <v>0</v>
      </c>
      <c r="AQ328" s="167">
        <f>'04'!S328</f>
        <v>0</v>
      </c>
      <c r="AR328" s="167">
        <f>'05'!S328</f>
        <v>0</v>
      </c>
      <c r="AS328" s="167">
        <f>'06'!S328</f>
        <v>0</v>
      </c>
      <c r="AT328" s="167">
        <f>'07'!S328</f>
        <v>0</v>
      </c>
      <c r="AU328" s="167">
        <f>'08'!S328</f>
        <v>0</v>
      </c>
      <c r="AV328" s="167">
        <f>'09'!S328</f>
        <v>0</v>
      </c>
      <c r="AW328" s="167">
        <f>'10'!S328</f>
        <v>0</v>
      </c>
      <c r="AX328" s="167">
        <f>'11'!S328</f>
        <v>0</v>
      </c>
      <c r="AY328" s="167">
        <f>'12'!S328</f>
        <v>0</v>
      </c>
      <c r="AZ328" s="127">
        <f t="shared" si="51"/>
        <v>0</v>
      </c>
      <c r="BA328" s="126">
        <f t="shared" si="46"/>
        <v>0</v>
      </c>
      <c r="BC328" s="167">
        <f>'01'!T328</f>
        <v>0</v>
      </c>
      <c r="BD328" s="167">
        <f>'02'!T328</f>
        <v>0</v>
      </c>
      <c r="BE328" s="167">
        <f>'03'!T328</f>
        <v>0</v>
      </c>
      <c r="BF328" s="167">
        <f>'04'!T328</f>
        <v>0</v>
      </c>
      <c r="BG328" s="167">
        <f>'05'!T328</f>
        <v>0</v>
      </c>
      <c r="BH328" s="167">
        <f>'06'!T328</f>
        <v>0</v>
      </c>
      <c r="BI328" s="167">
        <f>'07'!T328</f>
        <v>0</v>
      </c>
      <c r="BJ328" s="167">
        <f>'08'!T328</f>
        <v>0</v>
      </c>
      <c r="BK328" s="167">
        <f>'09'!T328</f>
        <v>0</v>
      </c>
      <c r="BL328" s="167">
        <f>'10'!T328</f>
        <v>0</v>
      </c>
      <c r="BM328" s="167">
        <f>'11'!T328</f>
        <v>0</v>
      </c>
      <c r="BN328" s="167">
        <f>'12'!T328</f>
        <v>0</v>
      </c>
      <c r="BO328" s="125">
        <f t="shared" si="53"/>
        <v>0</v>
      </c>
      <c r="BP328" s="126">
        <f t="shared" si="48"/>
        <v>0</v>
      </c>
    </row>
    <row r="329" spans="2:68" s="1" customFormat="1" ht="14.4" x14ac:dyDescent="0.2">
      <c r="B329" s="166"/>
      <c r="C329" s="160"/>
      <c r="D329" s="160"/>
      <c r="E329" s="160"/>
      <c r="F329" s="160"/>
      <c r="G329" s="160"/>
      <c r="H329" s="160"/>
      <c r="I329" s="160"/>
      <c r="J329" s="167">
        <f>'01'!N329</f>
        <v>0</v>
      </c>
      <c r="K329" s="167">
        <f>'02'!N329</f>
        <v>0</v>
      </c>
      <c r="L329" s="167">
        <f>'03'!N329</f>
        <v>0</v>
      </c>
      <c r="M329" s="167">
        <f>'04'!N329</f>
        <v>0</v>
      </c>
      <c r="N329" s="167">
        <f>'05'!N329</f>
        <v>0</v>
      </c>
      <c r="O329" s="167">
        <f>'06'!N329</f>
        <v>0</v>
      </c>
      <c r="P329" s="167">
        <f>'07'!N329</f>
        <v>0</v>
      </c>
      <c r="Q329" s="167">
        <f>'08'!N329</f>
        <v>0</v>
      </c>
      <c r="R329" s="167">
        <f>'09'!N329</f>
        <v>0</v>
      </c>
      <c r="S329" s="167">
        <f>'10'!N329</f>
        <v>0</v>
      </c>
      <c r="T329" s="167">
        <f>'11'!N329</f>
        <v>0</v>
      </c>
      <c r="U329" s="167">
        <f>'12'!N329</f>
        <v>0</v>
      </c>
      <c r="V329" s="168">
        <f t="shared" si="49"/>
        <v>0</v>
      </c>
      <c r="W329" s="169">
        <f t="shared" si="42"/>
        <v>0</v>
      </c>
      <c r="Y329" s="167">
        <f>'01'!R329</f>
        <v>0</v>
      </c>
      <c r="Z329" s="167">
        <f>'02'!R329</f>
        <v>0</v>
      </c>
      <c r="AA329" s="167">
        <f>'03'!R329</f>
        <v>0</v>
      </c>
      <c r="AB329" s="167">
        <f>'04'!R329</f>
        <v>0</v>
      </c>
      <c r="AC329" s="167">
        <f>'05'!R329</f>
        <v>0</v>
      </c>
      <c r="AD329" s="167">
        <f>'06'!R329</f>
        <v>0</v>
      </c>
      <c r="AE329" s="167">
        <f>'07'!R329</f>
        <v>0</v>
      </c>
      <c r="AF329" s="167">
        <f>'08'!R329</f>
        <v>0</v>
      </c>
      <c r="AG329" s="167">
        <f>'09'!R329</f>
        <v>0</v>
      </c>
      <c r="AH329" s="167">
        <f>'10'!R329</f>
        <v>0</v>
      </c>
      <c r="AI329" s="167">
        <f>'11'!R329</f>
        <v>0</v>
      </c>
      <c r="AJ329" s="167">
        <f>'12'!R329</f>
        <v>0</v>
      </c>
      <c r="AK329" s="127">
        <f t="shared" si="50"/>
        <v>0</v>
      </c>
      <c r="AL329" s="126">
        <f t="shared" si="44"/>
        <v>0</v>
      </c>
      <c r="AN329" s="167">
        <f>'01'!S329</f>
        <v>0</v>
      </c>
      <c r="AO329" s="167">
        <f>'02'!S329</f>
        <v>0</v>
      </c>
      <c r="AP329" s="167">
        <f>'03'!S329</f>
        <v>0</v>
      </c>
      <c r="AQ329" s="167">
        <f>'04'!S329</f>
        <v>0</v>
      </c>
      <c r="AR329" s="167">
        <f>'05'!S329</f>
        <v>0</v>
      </c>
      <c r="AS329" s="167">
        <f>'06'!S329</f>
        <v>0</v>
      </c>
      <c r="AT329" s="167">
        <f>'07'!S329</f>
        <v>0</v>
      </c>
      <c r="AU329" s="167">
        <f>'08'!S329</f>
        <v>0</v>
      </c>
      <c r="AV329" s="167">
        <f>'09'!S329</f>
        <v>0</v>
      </c>
      <c r="AW329" s="167">
        <f>'10'!S329</f>
        <v>0</v>
      </c>
      <c r="AX329" s="167">
        <f>'11'!S329</f>
        <v>0</v>
      </c>
      <c r="AY329" s="167">
        <f>'12'!S329</f>
        <v>0</v>
      </c>
      <c r="AZ329" s="127">
        <f t="shared" si="51"/>
        <v>0</v>
      </c>
      <c r="BA329" s="126">
        <f t="shared" si="46"/>
        <v>0</v>
      </c>
      <c r="BC329" s="167">
        <f>'01'!T329</f>
        <v>0</v>
      </c>
      <c r="BD329" s="167">
        <f>'02'!T329</f>
        <v>0</v>
      </c>
      <c r="BE329" s="167">
        <f>'03'!T329</f>
        <v>0</v>
      </c>
      <c r="BF329" s="167">
        <f>'04'!T329</f>
        <v>0</v>
      </c>
      <c r="BG329" s="167">
        <f>'05'!T329</f>
        <v>0</v>
      </c>
      <c r="BH329" s="167">
        <f>'06'!T329</f>
        <v>0</v>
      </c>
      <c r="BI329" s="167">
        <f>'07'!T329</f>
        <v>0</v>
      </c>
      <c r="BJ329" s="167">
        <f>'08'!T329</f>
        <v>0</v>
      </c>
      <c r="BK329" s="167">
        <f>'09'!T329</f>
        <v>0</v>
      </c>
      <c r="BL329" s="167">
        <f>'10'!T329</f>
        <v>0</v>
      </c>
      <c r="BM329" s="167">
        <f>'11'!T329</f>
        <v>0</v>
      </c>
      <c r="BN329" s="167">
        <f>'12'!T329</f>
        <v>0</v>
      </c>
      <c r="BO329" s="125">
        <f t="shared" si="53"/>
        <v>0</v>
      </c>
      <c r="BP329" s="126">
        <f t="shared" si="48"/>
        <v>0</v>
      </c>
    </row>
    <row r="330" spans="2:68" s="1" customFormat="1" ht="14.4" x14ac:dyDescent="0.2">
      <c r="B330" s="166"/>
      <c r="C330" s="160"/>
      <c r="D330" s="160"/>
      <c r="E330" s="160"/>
      <c r="F330" s="160"/>
      <c r="G330" s="160"/>
      <c r="H330" s="160"/>
      <c r="I330" s="160"/>
      <c r="J330" s="167">
        <f>'01'!N330</f>
        <v>0</v>
      </c>
      <c r="K330" s="167">
        <f>'02'!N330</f>
        <v>0</v>
      </c>
      <c r="L330" s="167">
        <f>'03'!N330</f>
        <v>0</v>
      </c>
      <c r="M330" s="167">
        <f>'04'!N330</f>
        <v>0</v>
      </c>
      <c r="N330" s="167">
        <f>'05'!N330</f>
        <v>0</v>
      </c>
      <c r="O330" s="167">
        <f>'06'!N330</f>
        <v>0</v>
      </c>
      <c r="P330" s="167">
        <f>'07'!N330</f>
        <v>0</v>
      </c>
      <c r="Q330" s="167">
        <f>'08'!N330</f>
        <v>0</v>
      </c>
      <c r="R330" s="167">
        <f>'09'!N330</f>
        <v>0</v>
      </c>
      <c r="S330" s="167">
        <f>'10'!N330</f>
        <v>0</v>
      </c>
      <c r="T330" s="167">
        <f>'11'!N330</f>
        <v>0</v>
      </c>
      <c r="U330" s="167">
        <f>'12'!N330</f>
        <v>0</v>
      </c>
      <c r="V330" s="168">
        <f t="shared" si="49"/>
        <v>0</v>
      </c>
      <c r="W330" s="169">
        <f t="shared" si="42"/>
        <v>0</v>
      </c>
      <c r="Y330" s="167">
        <f>'01'!R330</f>
        <v>0</v>
      </c>
      <c r="Z330" s="167">
        <f>'02'!R330</f>
        <v>0</v>
      </c>
      <c r="AA330" s="167">
        <f>'03'!R330</f>
        <v>0</v>
      </c>
      <c r="AB330" s="167">
        <f>'04'!R330</f>
        <v>0</v>
      </c>
      <c r="AC330" s="167">
        <f>'05'!R330</f>
        <v>0</v>
      </c>
      <c r="AD330" s="167">
        <f>'06'!R330</f>
        <v>0</v>
      </c>
      <c r="AE330" s="167">
        <f>'07'!R330</f>
        <v>0</v>
      </c>
      <c r="AF330" s="167">
        <f>'08'!R330</f>
        <v>0</v>
      </c>
      <c r="AG330" s="167">
        <f>'09'!R330</f>
        <v>0</v>
      </c>
      <c r="AH330" s="167">
        <f>'10'!R330</f>
        <v>0</v>
      </c>
      <c r="AI330" s="167">
        <f>'11'!R330</f>
        <v>0</v>
      </c>
      <c r="AJ330" s="167">
        <f>'12'!R330</f>
        <v>0</v>
      </c>
      <c r="AK330" s="127">
        <f t="shared" si="50"/>
        <v>0</v>
      </c>
      <c r="AL330" s="126">
        <f t="shared" si="44"/>
        <v>0</v>
      </c>
      <c r="AN330" s="167">
        <f>'01'!S330</f>
        <v>0</v>
      </c>
      <c r="AO330" s="167">
        <f>'02'!S330</f>
        <v>0</v>
      </c>
      <c r="AP330" s="167">
        <f>'03'!S330</f>
        <v>0</v>
      </c>
      <c r="AQ330" s="167">
        <f>'04'!S330</f>
        <v>0</v>
      </c>
      <c r="AR330" s="167">
        <f>'05'!S330</f>
        <v>0</v>
      </c>
      <c r="AS330" s="167">
        <f>'06'!S330</f>
        <v>0</v>
      </c>
      <c r="AT330" s="167">
        <f>'07'!S330</f>
        <v>0</v>
      </c>
      <c r="AU330" s="167">
        <f>'08'!S330</f>
        <v>0</v>
      </c>
      <c r="AV330" s="167">
        <f>'09'!S330</f>
        <v>0</v>
      </c>
      <c r="AW330" s="167">
        <f>'10'!S330</f>
        <v>0</v>
      </c>
      <c r="AX330" s="167">
        <f>'11'!S330</f>
        <v>0</v>
      </c>
      <c r="AY330" s="167">
        <f>'12'!S330</f>
        <v>0</v>
      </c>
      <c r="AZ330" s="127">
        <f t="shared" si="51"/>
        <v>0</v>
      </c>
      <c r="BA330" s="126">
        <f t="shared" si="46"/>
        <v>0</v>
      </c>
      <c r="BC330" s="167">
        <f>'01'!T330</f>
        <v>0</v>
      </c>
      <c r="BD330" s="167">
        <f>'02'!T330</f>
        <v>0</v>
      </c>
      <c r="BE330" s="167">
        <f>'03'!T330</f>
        <v>0</v>
      </c>
      <c r="BF330" s="167">
        <f>'04'!T330</f>
        <v>0</v>
      </c>
      <c r="BG330" s="167">
        <f>'05'!T330</f>
        <v>0</v>
      </c>
      <c r="BH330" s="167">
        <f>'06'!T330</f>
        <v>0</v>
      </c>
      <c r="BI330" s="167">
        <f>'07'!T330</f>
        <v>0</v>
      </c>
      <c r="BJ330" s="167">
        <f>'08'!T330</f>
        <v>0</v>
      </c>
      <c r="BK330" s="167">
        <f>'09'!T330</f>
        <v>0</v>
      </c>
      <c r="BL330" s="167">
        <f>'10'!T330</f>
        <v>0</v>
      </c>
      <c r="BM330" s="167">
        <f>'11'!T330</f>
        <v>0</v>
      </c>
      <c r="BN330" s="167">
        <f>'12'!T330</f>
        <v>0</v>
      </c>
      <c r="BO330" s="125">
        <f t="shared" si="53"/>
        <v>0</v>
      </c>
      <c r="BP330" s="126">
        <f t="shared" si="48"/>
        <v>0</v>
      </c>
    </row>
    <row r="331" spans="2:68" s="1" customFormat="1" ht="14.4" x14ac:dyDescent="0.2">
      <c r="B331" s="166"/>
      <c r="C331" s="160"/>
      <c r="D331" s="160"/>
      <c r="E331" s="160"/>
      <c r="F331" s="160"/>
      <c r="G331" s="160"/>
      <c r="H331" s="160"/>
      <c r="I331" s="160"/>
      <c r="J331" s="167">
        <f>'01'!N331</f>
        <v>0</v>
      </c>
      <c r="K331" s="167">
        <f>'02'!N331</f>
        <v>0</v>
      </c>
      <c r="L331" s="167">
        <f>'03'!N331</f>
        <v>0</v>
      </c>
      <c r="M331" s="167">
        <f>'04'!N331</f>
        <v>0</v>
      </c>
      <c r="N331" s="167">
        <f>'05'!N331</f>
        <v>0</v>
      </c>
      <c r="O331" s="167">
        <f>'06'!N331</f>
        <v>0</v>
      </c>
      <c r="P331" s="167">
        <f>'07'!N331</f>
        <v>0</v>
      </c>
      <c r="Q331" s="167">
        <f>'08'!N331</f>
        <v>0</v>
      </c>
      <c r="R331" s="167">
        <f>'09'!N331</f>
        <v>0</v>
      </c>
      <c r="S331" s="167">
        <f>'10'!N331</f>
        <v>0</v>
      </c>
      <c r="T331" s="167">
        <f>'11'!N331</f>
        <v>0</v>
      </c>
      <c r="U331" s="167">
        <f>'12'!N331</f>
        <v>0</v>
      </c>
      <c r="V331" s="168">
        <f t="shared" si="49"/>
        <v>0</v>
      </c>
      <c r="W331" s="169">
        <f t="shared" si="42"/>
        <v>0</v>
      </c>
      <c r="Y331" s="167">
        <f>'01'!R331</f>
        <v>0</v>
      </c>
      <c r="Z331" s="167">
        <f>'02'!R331</f>
        <v>0</v>
      </c>
      <c r="AA331" s="167">
        <f>'03'!R331</f>
        <v>0</v>
      </c>
      <c r="AB331" s="167">
        <f>'04'!R331</f>
        <v>0</v>
      </c>
      <c r="AC331" s="167">
        <f>'05'!R331</f>
        <v>0</v>
      </c>
      <c r="AD331" s="167">
        <f>'06'!R331</f>
        <v>0</v>
      </c>
      <c r="AE331" s="167">
        <f>'07'!R331</f>
        <v>0</v>
      </c>
      <c r="AF331" s="167">
        <f>'08'!R331</f>
        <v>0</v>
      </c>
      <c r="AG331" s="167">
        <f>'09'!R331</f>
        <v>0</v>
      </c>
      <c r="AH331" s="167">
        <f>'10'!R331</f>
        <v>0</v>
      </c>
      <c r="AI331" s="167">
        <f>'11'!R331</f>
        <v>0</v>
      </c>
      <c r="AJ331" s="167">
        <f>'12'!R331</f>
        <v>0</v>
      </c>
      <c r="AK331" s="127">
        <f t="shared" si="50"/>
        <v>0</v>
      </c>
      <c r="AL331" s="126">
        <f t="shared" si="44"/>
        <v>0</v>
      </c>
      <c r="AN331" s="167">
        <f>'01'!S331</f>
        <v>0</v>
      </c>
      <c r="AO331" s="167">
        <f>'02'!S331</f>
        <v>0</v>
      </c>
      <c r="AP331" s="167">
        <f>'03'!S331</f>
        <v>0</v>
      </c>
      <c r="AQ331" s="167">
        <f>'04'!S331</f>
        <v>0</v>
      </c>
      <c r="AR331" s="167">
        <f>'05'!S331</f>
        <v>0</v>
      </c>
      <c r="AS331" s="167">
        <f>'06'!S331</f>
        <v>0</v>
      </c>
      <c r="AT331" s="167">
        <f>'07'!S331</f>
        <v>0</v>
      </c>
      <c r="AU331" s="167">
        <f>'08'!S331</f>
        <v>0</v>
      </c>
      <c r="AV331" s="167">
        <f>'09'!S331</f>
        <v>0</v>
      </c>
      <c r="AW331" s="167">
        <f>'10'!S331</f>
        <v>0</v>
      </c>
      <c r="AX331" s="167">
        <f>'11'!S331</f>
        <v>0</v>
      </c>
      <c r="AY331" s="167">
        <f>'12'!S331</f>
        <v>0</v>
      </c>
      <c r="AZ331" s="127">
        <f t="shared" si="51"/>
        <v>0</v>
      </c>
      <c r="BA331" s="126">
        <f t="shared" si="46"/>
        <v>0</v>
      </c>
      <c r="BC331" s="167">
        <f>'01'!T331</f>
        <v>0</v>
      </c>
      <c r="BD331" s="167">
        <f>'02'!T331</f>
        <v>0</v>
      </c>
      <c r="BE331" s="167">
        <f>'03'!T331</f>
        <v>0</v>
      </c>
      <c r="BF331" s="167">
        <f>'04'!T331</f>
        <v>0</v>
      </c>
      <c r="BG331" s="167">
        <f>'05'!T331</f>
        <v>0</v>
      </c>
      <c r="BH331" s="167">
        <f>'06'!T331</f>
        <v>0</v>
      </c>
      <c r="BI331" s="167">
        <f>'07'!T331</f>
        <v>0</v>
      </c>
      <c r="BJ331" s="167">
        <f>'08'!T331</f>
        <v>0</v>
      </c>
      <c r="BK331" s="167">
        <f>'09'!T331</f>
        <v>0</v>
      </c>
      <c r="BL331" s="167">
        <f>'10'!T331</f>
        <v>0</v>
      </c>
      <c r="BM331" s="167">
        <f>'11'!T331</f>
        <v>0</v>
      </c>
      <c r="BN331" s="167">
        <f>'12'!T331</f>
        <v>0</v>
      </c>
      <c r="BO331" s="125">
        <f t="shared" si="53"/>
        <v>0</v>
      </c>
      <c r="BP331" s="126">
        <f t="shared" si="48"/>
        <v>0</v>
      </c>
    </row>
    <row r="332" spans="2:68" ht="14.4" x14ac:dyDescent="0.3">
      <c r="B332" s="166"/>
      <c r="C332" s="160"/>
      <c r="D332" s="160"/>
      <c r="E332" s="160"/>
      <c r="F332" s="160"/>
      <c r="G332" s="160"/>
      <c r="H332" s="160"/>
      <c r="I332" s="160"/>
      <c r="J332" s="167">
        <f>'01'!N332</f>
        <v>0</v>
      </c>
      <c r="K332" s="167">
        <f>'02'!N332</f>
        <v>0</v>
      </c>
      <c r="L332" s="167">
        <f>'03'!N332</f>
        <v>0</v>
      </c>
      <c r="M332" s="167">
        <f>'04'!N332</f>
        <v>0</v>
      </c>
      <c r="N332" s="167">
        <f>'05'!N332</f>
        <v>0</v>
      </c>
      <c r="O332" s="167">
        <f>'06'!N332</f>
        <v>0</v>
      </c>
      <c r="P332" s="167">
        <f>'07'!N332</f>
        <v>0</v>
      </c>
      <c r="Q332" s="167">
        <f>'08'!N332</f>
        <v>0</v>
      </c>
      <c r="R332" s="167">
        <f>'09'!N332</f>
        <v>0</v>
      </c>
      <c r="S332" s="167">
        <f>'10'!N332</f>
        <v>0</v>
      </c>
      <c r="T332" s="167">
        <f>'11'!N332</f>
        <v>0</v>
      </c>
      <c r="U332" s="167">
        <f>'12'!N332</f>
        <v>0</v>
      </c>
      <c r="V332" s="168">
        <f t="shared" si="49"/>
        <v>0</v>
      </c>
      <c r="W332" s="169">
        <f t="shared" si="42"/>
        <v>0</v>
      </c>
      <c r="Y332" s="167">
        <f>'01'!R332</f>
        <v>0</v>
      </c>
      <c r="Z332" s="167">
        <f>'02'!R332</f>
        <v>0</v>
      </c>
      <c r="AA332" s="167">
        <f>'03'!R332</f>
        <v>0</v>
      </c>
      <c r="AB332" s="167">
        <f>'04'!R332</f>
        <v>0</v>
      </c>
      <c r="AC332" s="167">
        <f>'05'!R332</f>
        <v>0</v>
      </c>
      <c r="AD332" s="167">
        <f>'06'!R332</f>
        <v>0</v>
      </c>
      <c r="AE332" s="167">
        <f>'07'!R332</f>
        <v>0</v>
      </c>
      <c r="AF332" s="167">
        <f>'08'!R332</f>
        <v>0</v>
      </c>
      <c r="AG332" s="167">
        <f>'09'!R332</f>
        <v>0</v>
      </c>
      <c r="AH332" s="167">
        <f>'10'!R332</f>
        <v>0</v>
      </c>
      <c r="AI332" s="167">
        <f>'11'!R332</f>
        <v>0</v>
      </c>
      <c r="AJ332" s="167">
        <f>'12'!R332</f>
        <v>0</v>
      </c>
      <c r="AK332" s="127">
        <f t="shared" si="50"/>
        <v>0</v>
      </c>
      <c r="AL332" s="126">
        <f t="shared" si="44"/>
        <v>0</v>
      </c>
      <c r="AN332" s="167">
        <f>'01'!S332</f>
        <v>0</v>
      </c>
      <c r="AO332" s="167">
        <f>'02'!S332</f>
        <v>0</v>
      </c>
      <c r="AP332" s="167">
        <f>'03'!S332</f>
        <v>0</v>
      </c>
      <c r="AQ332" s="167">
        <f>'04'!S332</f>
        <v>0</v>
      </c>
      <c r="AR332" s="167">
        <f>'05'!S332</f>
        <v>0</v>
      </c>
      <c r="AS332" s="167">
        <f>'06'!S332</f>
        <v>0</v>
      </c>
      <c r="AT332" s="167">
        <f>'07'!S332</f>
        <v>0</v>
      </c>
      <c r="AU332" s="167">
        <f>'08'!S332</f>
        <v>0</v>
      </c>
      <c r="AV332" s="167">
        <f>'09'!S332</f>
        <v>0</v>
      </c>
      <c r="AW332" s="167">
        <f>'10'!S332</f>
        <v>0</v>
      </c>
      <c r="AX332" s="167">
        <f>'11'!S332</f>
        <v>0</v>
      </c>
      <c r="AY332" s="167">
        <f>'12'!S332</f>
        <v>0</v>
      </c>
      <c r="AZ332" s="127">
        <f t="shared" si="51"/>
        <v>0</v>
      </c>
      <c r="BA332" s="126">
        <f t="shared" si="46"/>
        <v>0</v>
      </c>
      <c r="BC332" s="167">
        <f>'01'!T332</f>
        <v>0</v>
      </c>
      <c r="BD332" s="167">
        <f>'02'!T332</f>
        <v>0</v>
      </c>
      <c r="BE332" s="167">
        <f>'03'!T332</f>
        <v>0</v>
      </c>
      <c r="BF332" s="167">
        <f>'04'!T332</f>
        <v>0</v>
      </c>
      <c r="BG332" s="167">
        <f>'05'!T332</f>
        <v>0</v>
      </c>
      <c r="BH332" s="167">
        <f>'06'!T332</f>
        <v>0</v>
      </c>
      <c r="BI332" s="167">
        <f>'07'!T332</f>
        <v>0</v>
      </c>
      <c r="BJ332" s="167">
        <f>'08'!T332</f>
        <v>0</v>
      </c>
      <c r="BK332" s="167">
        <f>'09'!T332</f>
        <v>0</v>
      </c>
      <c r="BL332" s="167">
        <f>'10'!T332</f>
        <v>0</v>
      </c>
      <c r="BM332" s="167">
        <f>'11'!T332</f>
        <v>0</v>
      </c>
      <c r="BN332" s="167">
        <f>'12'!T332</f>
        <v>0</v>
      </c>
      <c r="BO332" s="125">
        <f t="shared" si="53"/>
        <v>0</v>
      </c>
      <c r="BP332" s="126">
        <f t="shared" si="48"/>
        <v>0</v>
      </c>
    </row>
    <row r="333" spans="2:68" s="1" customFormat="1" ht="14.4" x14ac:dyDescent="0.2">
      <c r="B333" s="166"/>
      <c r="C333" s="160"/>
      <c r="D333" s="160"/>
      <c r="E333" s="160"/>
      <c r="F333" s="160"/>
      <c r="G333" s="160"/>
      <c r="H333" s="160"/>
      <c r="I333" s="160"/>
      <c r="J333" s="167">
        <f>'01'!N333</f>
        <v>0</v>
      </c>
      <c r="K333" s="167">
        <f>'02'!N333</f>
        <v>0</v>
      </c>
      <c r="L333" s="167">
        <f>'03'!N333</f>
        <v>0</v>
      </c>
      <c r="M333" s="167">
        <f>'04'!N333</f>
        <v>0</v>
      </c>
      <c r="N333" s="167">
        <f>'05'!N333</f>
        <v>0</v>
      </c>
      <c r="O333" s="167">
        <f>'06'!N333</f>
        <v>0</v>
      </c>
      <c r="P333" s="167">
        <f>'07'!N333</f>
        <v>0</v>
      </c>
      <c r="Q333" s="167">
        <f>'08'!N333</f>
        <v>0</v>
      </c>
      <c r="R333" s="167">
        <f>'09'!N333</f>
        <v>0</v>
      </c>
      <c r="S333" s="167">
        <f>'10'!N333</f>
        <v>0</v>
      </c>
      <c r="T333" s="167">
        <f>'11'!N333</f>
        <v>0</v>
      </c>
      <c r="U333" s="167">
        <f>'12'!N333</f>
        <v>0</v>
      </c>
      <c r="V333" s="168">
        <f t="shared" si="41"/>
        <v>0</v>
      </c>
      <c r="W333" s="169">
        <f t="shared" si="42"/>
        <v>0</v>
      </c>
      <c r="Y333" s="167">
        <f>'01'!R333</f>
        <v>0</v>
      </c>
      <c r="Z333" s="167">
        <f>'02'!R333</f>
        <v>0</v>
      </c>
      <c r="AA333" s="167">
        <f>'03'!R333</f>
        <v>0</v>
      </c>
      <c r="AB333" s="167">
        <f>'04'!R333</f>
        <v>0</v>
      </c>
      <c r="AC333" s="167">
        <f>'05'!R333</f>
        <v>0</v>
      </c>
      <c r="AD333" s="167">
        <f>'06'!R333</f>
        <v>0</v>
      </c>
      <c r="AE333" s="167">
        <f>'07'!R333</f>
        <v>0</v>
      </c>
      <c r="AF333" s="167">
        <f>'08'!R333</f>
        <v>0</v>
      </c>
      <c r="AG333" s="167">
        <f>'09'!R333</f>
        <v>0</v>
      </c>
      <c r="AH333" s="167">
        <f>'10'!R333</f>
        <v>0</v>
      </c>
      <c r="AI333" s="167">
        <f>'11'!R333</f>
        <v>0</v>
      </c>
      <c r="AJ333" s="167">
        <f>'12'!R333</f>
        <v>0</v>
      </c>
      <c r="AK333" s="127">
        <f t="shared" si="43"/>
        <v>0</v>
      </c>
      <c r="AL333" s="126">
        <f t="shared" si="44"/>
        <v>0</v>
      </c>
      <c r="AN333" s="167">
        <f>'01'!S333</f>
        <v>0</v>
      </c>
      <c r="AO333" s="167">
        <f>'02'!S333</f>
        <v>0</v>
      </c>
      <c r="AP333" s="167">
        <f>'03'!S333</f>
        <v>0</v>
      </c>
      <c r="AQ333" s="167">
        <f>'04'!S333</f>
        <v>0</v>
      </c>
      <c r="AR333" s="167">
        <f>'05'!S333</f>
        <v>0</v>
      </c>
      <c r="AS333" s="167">
        <f>'06'!S333</f>
        <v>0</v>
      </c>
      <c r="AT333" s="167">
        <f>'07'!S333</f>
        <v>0</v>
      </c>
      <c r="AU333" s="167">
        <f>'08'!S333</f>
        <v>0</v>
      </c>
      <c r="AV333" s="167">
        <f>'09'!S333</f>
        <v>0</v>
      </c>
      <c r="AW333" s="167">
        <f>'10'!S333</f>
        <v>0</v>
      </c>
      <c r="AX333" s="167">
        <f>'11'!S333</f>
        <v>0</v>
      </c>
      <c r="AY333" s="167">
        <f>'12'!S333</f>
        <v>0</v>
      </c>
      <c r="AZ333" s="127">
        <f t="shared" si="45"/>
        <v>0</v>
      </c>
      <c r="BA333" s="126">
        <f t="shared" si="46"/>
        <v>0</v>
      </c>
      <c r="BC333" s="167">
        <f>'01'!T333</f>
        <v>0</v>
      </c>
      <c r="BD333" s="167">
        <f>'02'!T333</f>
        <v>0</v>
      </c>
      <c r="BE333" s="167">
        <f>'03'!T333</f>
        <v>0</v>
      </c>
      <c r="BF333" s="167">
        <f>'04'!T333</f>
        <v>0</v>
      </c>
      <c r="BG333" s="167">
        <f>'05'!T333</f>
        <v>0</v>
      </c>
      <c r="BH333" s="167">
        <f>'06'!T333</f>
        <v>0</v>
      </c>
      <c r="BI333" s="167">
        <f>'07'!T333</f>
        <v>0</v>
      </c>
      <c r="BJ333" s="167">
        <f>'08'!T333</f>
        <v>0</v>
      </c>
      <c r="BK333" s="167">
        <f>'09'!T333</f>
        <v>0</v>
      </c>
      <c r="BL333" s="167">
        <f>'10'!T333</f>
        <v>0</v>
      </c>
      <c r="BM333" s="167">
        <f>'11'!T333</f>
        <v>0</v>
      </c>
      <c r="BN333" s="167">
        <f>'12'!T333</f>
        <v>0</v>
      </c>
      <c r="BO333" s="125">
        <f t="shared" si="47"/>
        <v>0</v>
      </c>
      <c r="BP333" s="126">
        <f t="shared" si="48"/>
        <v>0</v>
      </c>
    </row>
    <row r="334" spans="2:68" s="1" customFormat="1" ht="14.4" x14ac:dyDescent="0.2">
      <c r="B334" s="166"/>
      <c r="C334" s="160"/>
      <c r="D334" s="160"/>
      <c r="E334" s="160"/>
      <c r="F334" s="160"/>
      <c r="G334" s="160"/>
      <c r="H334" s="160"/>
      <c r="I334" s="160"/>
      <c r="J334" s="167">
        <f>'01'!N334</f>
        <v>0</v>
      </c>
      <c r="K334" s="167">
        <f>'02'!N334</f>
        <v>0</v>
      </c>
      <c r="L334" s="167">
        <f>'03'!N334</f>
        <v>0</v>
      </c>
      <c r="M334" s="167">
        <f>'04'!N334</f>
        <v>0</v>
      </c>
      <c r="N334" s="167">
        <f>'05'!N334</f>
        <v>0</v>
      </c>
      <c r="O334" s="167">
        <f>'06'!N334</f>
        <v>0</v>
      </c>
      <c r="P334" s="167">
        <f>'07'!N334</f>
        <v>0</v>
      </c>
      <c r="Q334" s="167">
        <f>'08'!N334</f>
        <v>0</v>
      </c>
      <c r="R334" s="167">
        <f>'09'!N334</f>
        <v>0</v>
      </c>
      <c r="S334" s="167">
        <f>'10'!N334</f>
        <v>0</v>
      </c>
      <c r="T334" s="167">
        <f>'11'!N334</f>
        <v>0</v>
      </c>
      <c r="U334" s="167">
        <f>'12'!N334</f>
        <v>0</v>
      </c>
      <c r="V334" s="168">
        <f t="shared" si="41"/>
        <v>0</v>
      </c>
      <c r="W334" s="169">
        <f t="shared" si="42"/>
        <v>0</v>
      </c>
      <c r="Y334" s="167">
        <f>'01'!R334</f>
        <v>0</v>
      </c>
      <c r="Z334" s="167">
        <f>'02'!R334</f>
        <v>0</v>
      </c>
      <c r="AA334" s="167">
        <f>'03'!R334</f>
        <v>0</v>
      </c>
      <c r="AB334" s="167">
        <f>'04'!R334</f>
        <v>0</v>
      </c>
      <c r="AC334" s="167">
        <f>'05'!R334</f>
        <v>0</v>
      </c>
      <c r="AD334" s="167">
        <f>'06'!R334</f>
        <v>0</v>
      </c>
      <c r="AE334" s="167">
        <f>'07'!R334</f>
        <v>0</v>
      </c>
      <c r="AF334" s="167">
        <f>'08'!R334</f>
        <v>0</v>
      </c>
      <c r="AG334" s="167">
        <f>'09'!R334</f>
        <v>0</v>
      </c>
      <c r="AH334" s="167">
        <f>'10'!R334</f>
        <v>0</v>
      </c>
      <c r="AI334" s="167">
        <f>'11'!R334</f>
        <v>0</v>
      </c>
      <c r="AJ334" s="167">
        <f>'12'!R334</f>
        <v>0</v>
      </c>
      <c r="AK334" s="127">
        <f t="shared" si="43"/>
        <v>0</v>
      </c>
      <c r="AL334" s="126">
        <f t="shared" si="44"/>
        <v>0</v>
      </c>
      <c r="AN334" s="167">
        <f>'01'!S334</f>
        <v>0</v>
      </c>
      <c r="AO334" s="167">
        <f>'02'!S334</f>
        <v>0</v>
      </c>
      <c r="AP334" s="167">
        <f>'03'!S334</f>
        <v>0</v>
      </c>
      <c r="AQ334" s="167">
        <f>'04'!S334</f>
        <v>0</v>
      </c>
      <c r="AR334" s="167">
        <f>'05'!S334</f>
        <v>0</v>
      </c>
      <c r="AS334" s="167">
        <f>'06'!S334</f>
        <v>0</v>
      </c>
      <c r="AT334" s="167">
        <f>'07'!S334</f>
        <v>0</v>
      </c>
      <c r="AU334" s="167">
        <f>'08'!S334</f>
        <v>0</v>
      </c>
      <c r="AV334" s="167">
        <f>'09'!S334</f>
        <v>0</v>
      </c>
      <c r="AW334" s="167">
        <f>'10'!S334</f>
        <v>0</v>
      </c>
      <c r="AX334" s="167">
        <f>'11'!S334</f>
        <v>0</v>
      </c>
      <c r="AY334" s="167">
        <f>'12'!S334</f>
        <v>0</v>
      </c>
      <c r="AZ334" s="127">
        <f t="shared" si="45"/>
        <v>0</v>
      </c>
      <c r="BA334" s="126">
        <f t="shared" si="46"/>
        <v>0</v>
      </c>
      <c r="BC334" s="167">
        <f>'01'!T334</f>
        <v>0</v>
      </c>
      <c r="BD334" s="167">
        <f>'02'!T334</f>
        <v>0</v>
      </c>
      <c r="BE334" s="167">
        <f>'03'!T334</f>
        <v>0</v>
      </c>
      <c r="BF334" s="167">
        <f>'04'!T334</f>
        <v>0</v>
      </c>
      <c r="BG334" s="167">
        <f>'05'!T334</f>
        <v>0</v>
      </c>
      <c r="BH334" s="167">
        <f>'06'!T334</f>
        <v>0</v>
      </c>
      <c r="BI334" s="167">
        <f>'07'!T334</f>
        <v>0</v>
      </c>
      <c r="BJ334" s="167">
        <f>'08'!T334</f>
        <v>0</v>
      </c>
      <c r="BK334" s="167">
        <f>'09'!T334</f>
        <v>0</v>
      </c>
      <c r="BL334" s="167">
        <f>'10'!T334</f>
        <v>0</v>
      </c>
      <c r="BM334" s="167">
        <f>'11'!T334</f>
        <v>0</v>
      </c>
      <c r="BN334" s="167">
        <f>'12'!T334</f>
        <v>0</v>
      </c>
      <c r="BO334" s="125">
        <f t="shared" si="47"/>
        <v>0</v>
      </c>
      <c r="BP334" s="126">
        <f t="shared" si="48"/>
        <v>0</v>
      </c>
    </row>
    <row r="335" spans="2:68" s="1" customFormat="1" ht="14.4" x14ac:dyDescent="0.2">
      <c r="B335" s="166"/>
      <c r="C335" s="160"/>
      <c r="D335" s="160"/>
      <c r="E335" s="160"/>
      <c r="F335" s="160"/>
      <c r="G335" s="160"/>
      <c r="H335" s="160"/>
      <c r="I335" s="160"/>
      <c r="J335" s="167">
        <f>'01'!N335</f>
        <v>0</v>
      </c>
      <c r="K335" s="167">
        <f>'02'!N335</f>
        <v>0</v>
      </c>
      <c r="L335" s="167">
        <f>'03'!N335</f>
        <v>0</v>
      </c>
      <c r="M335" s="167">
        <f>'04'!N335</f>
        <v>0</v>
      </c>
      <c r="N335" s="167">
        <f>'05'!N335</f>
        <v>0</v>
      </c>
      <c r="O335" s="167">
        <f>'06'!N335</f>
        <v>0</v>
      </c>
      <c r="P335" s="167">
        <f>'07'!N335</f>
        <v>0</v>
      </c>
      <c r="Q335" s="167">
        <f>'08'!N335</f>
        <v>0</v>
      </c>
      <c r="R335" s="167">
        <f>'09'!N335</f>
        <v>0</v>
      </c>
      <c r="S335" s="167">
        <f>'10'!N335</f>
        <v>0</v>
      </c>
      <c r="T335" s="167">
        <f>'11'!N335</f>
        <v>0</v>
      </c>
      <c r="U335" s="167">
        <f>'12'!N335</f>
        <v>0</v>
      </c>
      <c r="V335" s="168">
        <f t="shared" si="41"/>
        <v>0</v>
      </c>
      <c r="W335" s="169">
        <f t="shared" si="42"/>
        <v>0</v>
      </c>
      <c r="Y335" s="167">
        <f>'01'!R335</f>
        <v>0</v>
      </c>
      <c r="Z335" s="167">
        <f>'02'!R335</f>
        <v>0</v>
      </c>
      <c r="AA335" s="167">
        <f>'03'!R335</f>
        <v>0</v>
      </c>
      <c r="AB335" s="167">
        <f>'04'!R335</f>
        <v>0</v>
      </c>
      <c r="AC335" s="167">
        <f>'05'!R335</f>
        <v>0</v>
      </c>
      <c r="AD335" s="167">
        <f>'06'!R335</f>
        <v>0</v>
      </c>
      <c r="AE335" s="167">
        <f>'07'!R335</f>
        <v>0</v>
      </c>
      <c r="AF335" s="167">
        <f>'08'!R335</f>
        <v>0</v>
      </c>
      <c r="AG335" s="167">
        <f>'09'!R335</f>
        <v>0</v>
      </c>
      <c r="AH335" s="167">
        <f>'10'!R335</f>
        <v>0</v>
      </c>
      <c r="AI335" s="167">
        <f>'11'!R335</f>
        <v>0</v>
      </c>
      <c r="AJ335" s="167">
        <f>'12'!R335</f>
        <v>0</v>
      </c>
      <c r="AK335" s="127">
        <f t="shared" si="43"/>
        <v>0</v>
      </c>
      <c r="AL335" s="126">
        <f t="shared" si="44"/>
        <v>0</v>
      </c>
      <c r="AN335" s="167">
        <f>'01'!S335</f>
        <v>0</v>
      </c>
      <c r="AO335" s="167">
        <f>'02'!S335</f>
        <v>0</v>
      </c>
      <c r="AP335" s="167">
        <f>'03'!S335</f>
        <v>0</v>
      </c>
      <c r="AQ335" s="167">
        <f>'04'!S335</f>
        <v>0</v>
      </c>
      <c r="AR335" s="167">
        <f>'05'!S335</f>
        <v>0</v>
      </c>
      <c r="AS335" s="167">
        <f>'06'!S335</f>
        <v>0</v>
      </c>
      <c r="AT335" s="167">
        <f>'07'!S335</f>
        <v>0</v>
      </c>
      <c r="AU335" s="167">
        <f>'08'!S335</f>
        <v>0</v>
      </c>
      <c r="AV335" s="167">
        <f>'09'!S335</f>
        <v>0</v>
      </c>
      <c r="AW335" s="167">
        <f>'10'!S335</f>
        <v>0</v>
      </c>
      <c r="AX335" s="167">
        <f>'11'!S335</f>
        <v>0</v>
      </c>
      <c r="AY335" s="167">
        <f>'12'!S335</f>
        <v>0</v>
      </c>
      <c r="AZ335" s="127">
        <f t="shared" si="45"/>
        <v>0</v>
      </c>
      <c r="BA335" s="126">
        <f t="shared" si="46"/>
        <v>0</v>
      </c>
      <c r="BC335" s="167">
        <f>'01'!T335</f>
        <v>0</v>
      </c>
      <c r="BD335" s="167">
        <f>'02'!T335</f>
        <v>0</v>
      </c>
      <c r="BE335" s="167">
        <f>'03'!T335</f>
        <v>0</v>
      </c>
      <c r="BF335" s="167">
        <f>'04'!T335</f>
        <v>0</v>
      </c>
      <c r="BG335" s="167">
        <f>'05'!T335</f>
        <v>0</v>
      </c>
      <c r="BH335" s="167">
        <f>'06'!T335</f>
        <v>0</v>
      </c>
      <c r="BI335" s="167">
        <f>'07'!T335</f>
        <v>0</v>
      </c>
      <c r="BJ335" s="167">
        <f>'08'!T335</f>
        <v>0</v>
      </c>
      <c r="BK335" s="167">
        <f>'09'!T335</f>
        <v>0</v>
      </c>
      <c r="BL335" s="167">
        <f>'10'!T335</f>
        <v>0</v>
      </c>
      <c r="BM335" s="167">
        <f>'11'!T335</f>
        <v>0</v>
      </c>
      <c r="BN335" s="167">
        <f>'12'!T335</f>
        <v>0</v>
      </c>
      <c r="BO335" s="125">
        <f t="shared" si="47"/>
        <v>0</v>
      </c>
      <c r="BP335" s="126">
        <f t="shared" si="48"/>
        <v>0</v>
      </c>
    </row>
    <row r="336" spans="2:68" s="1" customFormat="1" ht="14.4" x14ac:dyDescent="0.2">
      <c r="B336" s="166"/>
      <c r="C336" s="160"/>
      <c r="D336" s="160"/>
      <c r="E336" s="160"/>
      <c r="F336" s="160"/>
      <c r="G336" s="160"/>
      <c r="H336" s="160"/>
      <c r="I336" s="160"/>
      <c r="J336" s="167">
        <f>'01'!N336</f>
        <v>0</v>
      </c>
      <c r="K336" s="167">
        <f>'02'!N336</f>
        <v>0</v>
      </c>
      <c r="L336" s="167">
        <f>'03'!N336</f>
        <v>0</v>
      </c>
      <c r="M336" s="167">
        <f>'04'!N336</f>
        <v>0</v>
      </c>
      <c r="N336" s="167">
        <f>'05'!N336</f>
        <v>0</v>
      </c>
      <c r="O336" s="167">
        <f>'06'!N336</f>
        <v>0</v>
      </c>
      <c r="P336" s="167">
        <f>'07'!N336</f>
        <v>0</v>
      </c>
      <c r="Q336" s="167">
        <f>'08'!N336</f>
        <v>0</v>
      </c>
      <c r="R336" s="167">
        <f>'09'!N336</f>
        <v>0</v>
      </c>
      <c r="S336" s="167">
        <f>'10'!N336</f>
        <v>0</v>
      </c>
      <c r="T336" s="167">
        <f>'11'!N336</f>
        <v>0</v>
      </c>
      <c r="U336" s="167">
        <f>'12'!N336</f>
        <v>0</v>
      </c>
      <c r="V336" s="168">
        <f t="shared" si="41"/>
        <v>0</v>
      </c>
      <c r="W336" s="169">
        <f t="shared" si="42"/>
        <v>0</v>
      </c>
      <c r="Y336" s="167">
        <f>'01'!R336</f>
        <v>0</v>
      </c>
      <c r="Z336" s="167">
        <f>'02'!R336</f>
        <v>0</v>
      </c>
      <c r="AA336" s="167">
        <f>'03'!R336</f>
        <v>0</v>
      </c>
      <c r="AB336" s="167">
        <f>'04'!R336</f>
        <v>0</v>
      </c>
      <c r="AC336" s="167">
        <f>'05'!R336</f>
        <v>0</v>
      </c>
      <c r="AD336" s="167">
        <f>'06'!R336</f>
        <v>0</v>
      </c>
      <c r="AE336" s="167">
        <f>'07'!R336</f>
        <v>0</v>
      </c>
      <c r="AF336" s="167">
        <f>'08'!R336</f>
        <v>0</v>
      </c>
      <c r="AG336" s="167">
        <f>'09'!R336</f>
        <v>0</v>
      </c>
      <c r="AH336" s="167">
        <f>'10'!R336</f>
        <v>0</v>
      </c>
      <c r="AI336" s="167">
        <f>'11'!R336</f>
        <v>0</v>
      </c>
      <c r="AJ336" s="167">
        <f>'12'!R336</f>
        <v>0</v>
      </c>
      <c r="AK336" s="127">
        <f t="shared" si="43"/>
        <v>0</v>
      </c>
      <c r="AL336" s="126">
        <f t="shared" si="44"/>
        <v>0</v>
      </c>
      <c r="AN336" s="167">
        <f>'01'!S336</f>
        <v>0</v>
      </c>
      <c r="AO336" s="167">
        <f>'02'!S336</f>
        <v>0</v>
      </c>
      <c r="AP336" s="167">
        <f>'03'!S336</f>
        <v>0</v>
      </c>
      <c r="AQ336" s="167">
        <f>'04'!S336</f>
        <v>0</v>
      </c>
      <c r="AR336" s="167">
        <f>'05'!S336</f>
        <v>0</v>
      </c>
      <c r="AS336" s="167">
        <f>'06'!S336</f>
        <v>0</v>
      </c>
      <c r="AT336" s="167">
        <f>'07'!S336</f>
        <v>0</v>
      </c>
      <c r="AU336" s="167">
        <f>'08'!S336</f>
        <v>0</v>
      </c>
      <c r="AV336" s="167">
        <f>'09'!S336</f>
        <v>0</v>
      </c>
      <c r="AW336" s="167">
        <f>'10'!S336</f>
        <v>0</v>
      </c>
      <c r="AX336" s="167">
        <f>'11'!S336</f>
        <v>0</v>
      </c>
      <c r="AY336" s="167">
        <f>'12'!S336</f>
        <v>0</v>
      </c>
      <c r="AZ336" s="127">
        <f t="shared" si="45"/>
        <v>0</v>
      </c>
      <c r="BA336" s="126">
        <f t="shared" si="46"/>
        <v>0</v>
      </c>
      <c r="BC336" s="167">
        <f>'01'!T336</f>
        <v>0</v>
      </c>
      <c r="BD336" s="167">
        <f>'02'!T336</f>
        <v>0</v>
      </c>
      <c r="BE336" s="167">
        <f>'03'!T336</f>
        <v>0</v>
      </c>
      <c r="BF336" s="167">
        <f>'04'!T336</f>
        <v>0</v>
      </c>
      <c r="BG336" s="167">
        <f>'05'!T336</f>
        <v>0</v>
      </c>
      <c r="BH336" s="167">
        <f>'06'!T336</f>
        <v>0</v>
      </c>
      <c r="BI336" s="167">
        <f>'07'!T336</f>
        <v>0</v>
      </c>
      <c r="BJ336" s="167">
        <f>'08'!T336</f>
        <v>0</v>
      </c>
      <c r="BK336" s="167">
        <f>'09'!T336</f>
        <v>0</v>
      </c>
      <c r="BL336" s="167">
        <f>'10'!T336</f>
        <v>0</v>
      </c>
      <c r="BM336" s="167">
        <f>'11'!T336</f>
        <v>0</v>
      </c>
      <c r="BN336" s="167">
        <f>'12'!T336</f>
        <v>0</v>
      </c>
      <c r="BO336" s="125">
        <f t="shared" si="47"/>
        <v>0</v>
      </c>
      <c r="BP336" s="126">
        <f t="shared" si="48"/>
        <v>0</v>
      </c>
    </row>
    <row r="337" spans="2:68" s="1" customFormat="1" ht="14.4" x14ac:dyDescent="0.2">
      <c r="B337" s="166"/>
      <c r="C337" s="160"/>
      <c r="D337" s="160"/>
      <c r="E337" s="160"/>
      <c r="F337" s="160"/>
      <c r="G337" s="160"/>
      <c r="H337" s="160"/>
      <c r="I337" s="160"/>
      <c r="J337" s="167">
        <f>'01'!N337</f>
        <v>0</v>
      </c>
      <c r="K337" s="167">
        <f>'02'!N337</f>
        <v>0</v>
      </c>
      <c r="L337" s="167">
        <f>'03'!N337</f>
        <v>0</v>
      </c>
      <c r="M337" s="167">
        <f>'04'!N337</f>
        <v>0</v>
      </c>
      <c r="N337" s="167">
        <f>'05'!N337</f>
        <v>0</v>
      </c>
      <c r="O337" s="167">
        <f>'06'!N337</f>
        <v>0</v>
      </c>
      <c r="P337" s="167">
        <f>'07'!N337</f>
        <v>0</v>
      </c>
      <c r="Q337" s="167">
        <f>'08'!N337</f>
        <v>0</v>
      </c>
      <c r="R337" s="167">
        <f>'09'!N337</f>
        <v>0</v>
      </c>
      <c r="S337" s="167">
        <f>'10'!N337</f>
        <v>0</v>
      </c>
      <c r="T337" s="167">
        <f>'11'!N337</f>
        <v>0</v>
      </c>
      <c r="U337" s="167">
        <f>'12'!N337</f>
        <v>0</v>
      </c>
      <c r="V337" s="168">
        <f t="shared" si="41"/>
        <v>0</v>
      </c>
      <c r="W337" s="169">
        <f t="shared" si="42"/>
        <v>0</v>
      </c>
      <c r="Y337" s="167">
        <f>'01'!R337</f>
        <v>0</v>
      </c>
      <c r="Z337" s="167">
        <f>'02'!R337</f>
        <v>0</v>
      </c>
      <c r="AA337" s="167">
        <f>'03'!R337</f>
        <v>0</v>
      </c>
      <c r="AB337" s="167">
        <f>'04'!R337</f>
        <v>0</v>
      </c>
      <c r="AC337" s="167">
        <f>'05'!R337</f>
        <v>0</v>
      </c>
      <c r="AD337" s="167">
        <f>'06'!R337</f>
        <v>0</v>
      </c>
      <c r="AE337" s="167">
        <f>'07'!R337</f>
        <v>0</v>
      </c>
      <c r="AF337" s="167">
        <f>'08'!R337</f>
        <v>0</v>
      </c>
      <c r="AG337" s="167">
        <f>'09'!R337</f>
        <v>0</v>
      </c>
      <c r="AH337" s="167">
        <f>'10'!R337</f>
        <v>0</v>
      </c>
      <c r="AI337" s="167">
        <f>'11'!R337</f>
        <v>0</v>
      </c>
      <c r="AJ337" s="167">
        <f>'12'!R337</f>
        <v>0</v>
      </c>
      <c r="AK337" s="127">
        <f t="shared" si="43"/>
        <v>0</v>
      </c>
      <c r="AL337" s="126">
        <f t="shared" si="44"/>
        <v>0</v>
      </c>
      <c r="AN337" s="167">
        <f>'01'!S337</f>
        <v>0</v>
      </c>
      <c r="AO337" s="167">
        <f>'02'!S337</f>
        <v>0</v>
      </c>
      <c r="AP337" s="167">
        <f>'03'!S337</f>
        <v>0</v>
      </c>
      <c r="AQ337" s="167">
        <f>'04'!S337</f>
        <v>0</v>
      </c>
      <c r="AR337" s="167">
        <f>'05'!S337</f>
        <v>0</v>
      </c>
      <c r="AS337" s="167">
        <f>'06'!S337</f>
        <v>0</v>
      </c>
      <c r="AT337" s="167">
        <f>'07'!S337</f>
        <v>0</v>
      </c>
      <c r="AU337" s="167">
        <f>'08'!S337</f>
        <v>0</v>
      </c>
      <c r="AV337" s="167">
        <f>'09'!S337</f>
        <v>0</v>
      </c>
      <c r="AW337" s="167">
        <f>'10'!S337</f>
        <v>0</v>
      </c>
      <c r="AX337" s="167">
        <f>'11'!S337</f>
        <v>0</v>
      </c>
      <c r="AY337" s="167">
        <f>'12'!S337</f>
        <v>0</v>
      </c>
      <c r="AZ337" s="127">
        <f t="shared" si="45"/>
        <v>0</v>
      </c>
      <c r="BA337" s="126">
        <f t="shared" si="46"/>
        <v>0</v>
      </c>
      <c r="BC337" s="167">
        <f>'01'!T337</f>
        <v>0</v>
      </c>
      <c r="BD337" s="167">
        <f>'02'!T337</f>
        <v>0</v>
      </c>
      <c r="BE337" s="167">
        <f>'03'!T337</f>
        <v>0</v>
      </c>
      <c r="BF337" s="167">
        <f>'04'!T337</f>
        <v>0</v>
      </c>
      <c r="BG337" s="167">
        <f>'05'!T337</f>
        <v>0</v>
      </c>
      <c r="BH337" s="167">
        <f>'06'!T337</f>
        <v>0</v>
      </c>
      <c r="BI337" s="167">
        <f>'07'!T337</f>
        <v>0</v>
      </c>
      <c r="BJ337" s="167">
        <f>'08'!T337</f>
        <v>0</v>
      </c>
      <c r="BK337" s="167">
        <f>'09'!T337</f>
        <v>0</v>
      </c>
      <c r="BL337" s="167">
        <f>'10'!T337</f>
        <v>0</v>
      </c>
      <c r="BM337" s="167">
        <f>'11'!T337</f>
        <v>0</v>
      </c>
      <c r="BN337" s="167">
        <f>'12'!T337</f>
        <v>0</v>
      </c>
      <c r="BO337" s="125">
        <f>SUM(BC337:BN337)</f>
        <v>0</v>
      </c>
      <c r="BP337" s="126">
        <f t="shared" si="48"/>
        <v>0</v>
      </c>
    </row>
    <row r="338" spans="2:68" s="1" customFormat="1" ht="14.4" x14ac:dyDescent="0.2">
      <c r="B338" s="166"/>
      <c r="C338" s="160"/>
      <c r="D338" s="160"/>
      <c r="E338" s="160"/>
      <c r="F338" s="160"/>
      <c r="G338" s="160"/>
      <c r="H338" s="160"/>
      <c r="I338" s="160"/>
      <c r="J338" s="167">
        <f>'01'!N338</f>
        <v>0</v>
      </c>
      <c r="K338" s="167">
        <f>'02'!N338</f>
        <v>0</v>
      </c>
      <c r="L338" s="167">
        <f>'03'!N338</f>
        <v>0</v>
      </c>
      <c r="M338" s="167">
        <f>'04'!N338</f>
        <v>0</v>
      </c>
      <c r="N338" s="167">
        <f>'05'!N338</f>
        <v>0</v>
      </c>
      <c r="O338" s="167">
        <f>'06'!N338</f>
        <v>0</v>
      </c>
      <c r="P338" s="167">
        <f>'07'!N338</f>
        <v>0</v>
      </c>
      <c r="Q338" s="167">
        <f>'08'!N338</f>
        <v>0</v>
      </c>
      <c r="R338" s="167">
        <f>'09'!N338</f>
        <v>0</v>
      </c>
      <c r="S338" s="167">
        <f>'10'!N338</f>
        <v>0</v>
      </c>
      <c r="T338" s="167">
        <f>'11'!N338</f>
        <v>0</v>
      </c>
      <c r="U338" s="167">
        <f>'12'!N338</f>
        <v>0</v>
      </c>
      <c r="V338" s="168">
        <f t="shared" si="41"/>
        <v>0</v>
      </c>
      <c r="W338" s="169">
        <f t="shared" si="42"/>
        <v>0</v>
      </c>
      <c r="Y338" s="167">
        <f>'01'!R338</f>
        <v>0</v>
      </c>
      <c r="Z338" s="167">
        <f>'02'!R338</f>
        <v>0</v>
      </c>
      <c r="AA338" s="167">
        <f>'03'!R338</f>
        <v>0</v>
      </c>
      <c r="AB338" s="167">
        <f>'04'!R338</f>
        <v>0</v>
      </c>
      <c r="AC338" s="167">
        <f>'05'!R338</f>
        <v>0</v>
      </c>
      <c r="AD338" s="167">
        <f>'06'!R338</f>
        <v>0</v>
      </c>
      <c r="AE338" s="167">
        <f>'07'!R338</f>
        <v>0</v>
      </c>
      <c r="AF338" s="167">
        <f>'08'!R338</f>
        <v>0</v>
      </c>
      <c r="AG338" s="167">
        <f>'09'!R338</f>
        <v>0</v>
      </c>
      <c r="AH338" s="167">
        <f>'10'!R338</f>
        <v>0</v>
      </c>
      <c r="AI338" s="167">
        <f>'11'!R338</f>
        <v>0</v>
      </c>
      <c r="AJ338" s="167">
        <f>'12'!R338</f>
        <v>0</v>
      </c>
      <c r="AK338" s="127">
        <f t="shared" si="43"/>
        <v>0</v>
      </c>
      <c r="AL338" s="126">
        <f t="shared" si="44"/>
        <v>0</v>
      </c>
      <c r="AN338" s="167">
        <f>'01'!S338</f>
        <v>0</v>
      </c>
      <c r="AO338" s="167">
        <f>'02'!S338</f>
        <v>0</v>
      </c>
      <c r="AP338" s="167">
        <f>'03'!S338</f>
        <v>0</v>
      </c>
      <c r="AQ338" s="167">
        <f>'04'!S338</f>
        <v>0</v>
      </c>
      <c r="AR338" s="167">
        <f>'05'!S338</f>
        <v>0</v>
      </c>
      <c r="AS338" s="167">
        <f>'06'!S338</f>
        <v>0</v>
      </c>
      <c r="AT338" s="167">
        <f>'07'!S338</f>
        <v>0</v>
      </c>
      <c r="AU338" s="167">
        <f>'08'!S338</f>
        <v>0</v>
      </c>
      <c r="AV338" s="167">
        <f>'09'!S338</f>
        <v>0</v>
      </c>
      <c r="AW338" s="167">
        <f>'10'!S338</f>
        <v>0</v>
      </c>
      <c r="AX338" s="167">
        <f>'11'!S338</f>
        <v>0</v>
      </c>
      <c r="AY338" s="167">
        <f>'12'!S338</f>
        <v>0</v>
      </c>
      <c r="AZ338" s="127">
        <f t="shared" si="45"/>
        <v>0</v>
      </c>
      <c r="BA338" s="126">
        <f t="shared" si="46"/>
        <v>0</v>
      </c>
      <c r="BC338" s="167">
        <f>'01'!T338</f>
        <v>0</v>
      </c>
      <c r="BD338" s="167">
        <f>'02'!T338</f>
        <v>0</v>
      </c>
      <c r="BE338" s="167">
        <f>'03'!T338</f>
        <v>0</v>
      </c>
      <c r="BF338" s="167">
        <f>'04'!T338</f>
        <v>0</v>
      </c>
      <c r="BG338" s="167">
        <f>'05'!T338</f>
        <v>0</v>
      </c>
      <c r="BH338" s="167">
        <f>'06'!T338</f>
        <v>0</v>
      </c>
      <c r="BI338" s="167">
        <f>'07'!T338</f>
        <v>0</v>
      </c>
      <c r="BJ338" s="167">
        <f>'08'!T338</f>
        <v>0</v>
      </c>
      <c r="BK338" s="167">
        <f>'09'!T338</f>
        <v>0</v>
      </c>
      <c r="BL338" s="167">
        <f>'10'!T338</f>
        <v>0</v>
      </c>
      <c r="BM338" s="167">
        <f>'11'!T338</f>
        <v>0</v>
      </c>
      <c r="BN338" s="167">
        <f>'12'!T338</f>
        <v>0</v>
      </c>
      <c r="BO338" s="125">
        <f t="shared" si="47"/>
        <v>0</v>
      </c>
      <c r="BP338" s="126">
        <f>SUMIFS($BC338:$BN338,$BC$2:$BN$2,"TRUE")</f>
        <v>0</v>
      </c>
    </row>
    <row r="339" spans="2:68" s="1" customFormat="1" ht="14.4" x14ac:dyDescent="0.2">
      <c r="B339" s="166"/>
      <c r="C339" s="160"/>
      <c r="D339" s="160"/>
      <c r="E339" s="160"/>
      <c r="F339" s="160"/>
      <c r="G339" s="160"/>
      <c r="H339" s="160"/>
      <c r="I339" s="160"/>
      <c r="J339" s="167">
        <f>'01'!N339</f>
        <v>0</v>
      </c>
      <c r="K339" s="167">
        <f>'02'!N339</f>
        <v>0</v>
      </c>
      <c r="L339" s="167">
        <f>'03'!N339</f>
        <v>0</v>
      </c>
      <c r="M339" s="167">
        <f>'04'!N339</f>
        <v>0</v>
      </c>
      <c r="N339" s="167">
        <f>'05'!N339</f>
        <v>0</v>
      </c>
      <c r="O339" s="167">
        <f>'06'!N339</f>
        <v>0</v>
      </c>
      <c r="P339" s="167">
        <f>'07'!N339</f>
        <v>0</v>
      </c>
      <c r="Q339" s="167">
        <f>'08'!N339</f>
        <v>0</v>
      </c>
      <c r="R339" s="167">
        <f>'09'!N339</f>
        <v>0</v>
      </c>
      <c r="S339" s="167">
        <f>'10'!N339</f>
        <v>0</v>
      </c>
      <c r="T339" s="167">
        <f>'11'!N339</f>
        <v>0</v>
      </c>
      <c r="U339" s="167">
        <f>'12'!N339</f>
        <v>0</v>
      </c>
      <c r="V339" s="168">
        <f t="shared" si="41"/>
        <v>0</v>
      </c>
      <c r="W339" s="169">
        <f t="shared" si="42"/>
        <v>0</v>
      </c>
      <c r="Y339" s="167">
        <f>'01'!R339</f>
        <v>0</v>
      </c>
      <c r="Z339" s="167">
        <f>'02'!R339</f>
        <v>0</v>
      </c>
      <c r="AA339" s="167">
        <f>'03'!R339</f>
        <v>0</v>
      </c>
      <c r="AB339" s="167">
        <f>'04'!R339</f>
        <v>0</v>
      </c>
      <c r="AC339" s="167">
        <f>'05'!R339</f>
        <v>0</v>
      </c>
      <c r="AD339" s="167">
        <f>'06'!R339</f>
        <v>0</v>
      </c>
      <c r="AE339" s="167">
        <f>'07'!R339</f>
        <v>0</v>
      </c>
      <c r="AF339" s="167">
        <f>'08'!R339</f>
        <v>0</v>
      </c>
      <c r="AG339" s="167">
        <f>'09'!R339</f>
        <v>0</v>
      </c>
      <c r="AH339" s="167">
        <f>'10'!R339</f>
        <v>0</v>
      </c>
      <c r="AI339" s="167">
        <f>'11'!R339</f>
        <v>0</v>
      </c>
      <c r="AJ339" s="167">
        <f>'12'!R339</f>
        <v>0</v>
      </c>
      <c r="AK339" s="127">
        <f t="shared" si="43"/>
        <v>0</v>
      </c>
      <c r="AL339" s="126">
        <f t="shared" si="44"/>
        <v>0</v>
      </c>
      <c r="AN339" s="167">
        <f>'01'!S339</f>
        <v>0</v>
      </c>
      <c r="AO339" s="167">
        <f>'02'!S339</f>
        <v>0</v>
      </c>
      <c r="AP339" s="167">
        <f>'03'!S339</f>
        <v>0</v>
      </c>
      <c r="AQ339" s="167">
        <f>'04'!S339</f>
        <v>0</v>
      </c>
      <c r="AR339" s="167">
        <f>'05'!S339</f>
        <v>0</v>
      </c>
      <c r="AS339" s="167">
        <f>'06'!S339</f>
        <v>0</v>
      </c>
      <c r="AT339" s="167">
        <f>'07'!S339</f>
        <v>0</v>
      </c>
      <c r="AU339" s="167">
        <f>'08'!S339</f>
        <v>0</v>
      </c>
      <c r="AV339" s="167">
        <f>'09'!S339</f>
        <v>0</v>
      </c>
      <c r="AW339" s="167">
        <f>'10'!S339</f>
        <v>0</v>
      </c>
      <c r="AX339" s="167">
        <f>'11'!S339</f>
        <v>0</v>
      </c>
      <c r="AY339" s="167">
        <f>'12'!S339</f>
        <v>0</v>
      </c>
      <c r="AZ339" s="127">
        <f t="shared" si="45"/>
        <v>0</v>
      </c>
      <c r="BA339" s="126">
        <f t="shared" si="46"/>
        <v>0</v>
      </c>
      <c r="BC339" s="167">
        <f>'01'!T339</f>
        <v>0</v>
      </c>
      <c r="BD339" s="167">
        <f>'02'!T339</f>
        <v>0</v>
      </c>
      <c r="BE339" s="167">
        <f>'03'!T339</f>
        <v>0</v>
      </c>
      <c r="BF339" s="167">
        <f>'04'!T339</f>
        <v>0</v>
      </c>
      <c r="BG339" s="167">
        <f>'05'!T339</f>
        <v>0</v>
      </c>
      <c r="BH339" s="167">
        <f>'06'!T339</f>
        <v>0</v>
      </c>
      <c r="BI339" s="167">
        <f>'07'!T339</f>
        <v>0</v>
      </c>
      <c r="BJ339" s="167">
        <f>'08'!T339</f>
        <v>0</v>
      </c>
      <c r="BK339" s="167">
        <f>'09'!T339</f>
        <v>0</v>
      </c>
      <c r="BL339" s="167">
        <f>'10'!T339</f>
        <v>0</v>
      </c>
      <c r="BM339" s="167">
        <f>'11'!T339</f>
        <v>0</v>
      </c>
      <c r="BN339" s="167">
        <f>'12'!T339</f>
        <v>0</v>
      </c>
      <c r="BO339" s="125">
        <f t="shared" si="47"/>
        <v>0</v>
      </c>
      <c r="BP339" s="126">
        <f t="shared" si="48"/>
        <v>0</v>
      </c>
    </row>
    <row r="340" spans="2:68" s="1" customFormat="1" ht="14.4" x14ac:dyDescent="0.2">
      <c r="B340" s="166"/>
      <c r="C340" s="160"/>
      <c r="D340" s="160"/>
      <c r="E340" s="160"/>
      <c r="F340" s="160"/>
      <c r="G340" s="160"/>
      <c r="H340" s="160"/>
      <c r="I340" s="160"/>
      <c r="J340" s="167">
        <f>'01'!N340</f>
        <v>0</v>
      </c>
      <c r="K340" s="167">
        <f>'02'!N340</f>
        <v>0</v>
      </c>
      <c r="L340" s="167">
        <f>'03'!N340</f>
        <v>0</v>
      </c>
      <c r="M340" s="167">
        <f>'04'!N340</f>
        <v>0</v>
      </c>
      <c r="N340" s="167">
        <f>'05'!N340</f>
        <v>0</v>
      </c>
      <c r="O340" s="167">
        <f>'06'!N340</f>
        <v>0</v>
      </c>
      <c r="P340" s="167">
        <f>'07'!N340</f>
        <v>0</v>
      </c>
      <c r="Q340" s="167">
        <f>'08'!N340</f>
        <v>0</v>
      </c>
      <c r="R340" s="167">
        <f>'09'!N340</f>
        <v>0</v>
      </c>
      <c r="S340" s="167">
        <f>'10'!N340</f>
        <v>0</v>
      </c>
      <c r="T340" s="167">
        <f>'11'!N340</f>
        <v>0</v>
      </c>
      <c r="U340" s="167">
        <f>'12'!N340</f>
        <v>0</v>
      </c>
      <c r="V340" s="168">
        <f t="shared" si="41"/>
        <v>0</v>
      </c>
      <c r="W340" s="169">
        <f t="shared" si="42"/>
        <v>0</v>
      </c>
      <c r="Y340" s="167">
        <f>'01'!R340</f>
        <v>0</v>
      </c>
      <c r="Z340" s="167">
        <f>'02'!R340</f>
        <v>0</v>
      </c>
      <c r="AA340" s="167">
        <f>'03'!R340</f>
        <v>0</v>
      </c>
      <c r="AB340" s="167">
        <f>'04'!R340</f>
        <v>0</v>
      </c>
      <c r="AC340" s="167">
        <f>'05'!R340</f>
        <v>0</v>
      </c>
      <c r="AD340" s="167">
        <f>'06'!R340</f>
        <v>0</v>
      </c>
      <c r="AE340" s="167">
        <f>'07'!R340</f>
        <v>0</v>
      </c>
      <c r="AF340" s="167">
        <f>'08'!R340</f>
        <v>0</v>
      </c>
      <c r="AG340" s="167">
        <f>'09'!R340</f>
        <v>0</v>
      </c>
      <c r="AH340" s="167">
        <f>'10'!R340</f>
        <v>0</v>
      </c>
      <c r="AI340" s="167">
        <f>'11'!R340</f>
        <v>0</v>
      </c>
      <c r="AJ340" s="167">
        <f>'12'!R340</f>
        <v>0</v>
      </c>
      <c r="AK340" s="127">
        <f t="shared" si="43"/>
        <v>0</v>
      </c>
      <c r="AL340" s="126">
        <f t="shared" si="44"/>
        <v>0</v>
      </c>
      <c r="AN340" s="167">
        <f>'01'!S340</f>
        <v>0</v>
      </c>
      <c r="AO340" s="167">
        <f>'02'!S340</f>
        <v>0</v>
      </c>
      <c r="AP340" s="167">
        <f>'03'!S340</f>
        <v>0</v>
      </c>
      <c r="AQ340" s="167">
        <f>'04'!S340</f>
        <v>0</v>
      </c>
      <c r="AR340" s="167">
        <f>'05'!S340</f>
        <v>0</v>
      </c>
      <c r="AS340" s="167">
        <f>'06'!S340</f>
        <v>0</v>
      </c>
      <c r="AT340" s="167">
        <f>'07'!S340</f>
        <v>0</v>
      </c>
      <c r="AU340" s="167">
        <f>'08'!S340</f>
        <v>0</v>
      </c>
      <c r="AV340" s="167">
        <f>'09'!S340</f>
        <v>0</v>
      </c>
      <c r="AW340" s="167">
        <f>'10'!S340</f>
        <v>0</v>
      </c>
      <c r="AX340" s="167">
        <f>'11'!S340</f>
        <v>0</v>
      </c>
      <c r="AY340" s="167">
        <f>'12'!S340</f>
        <v>0</v>
      </c>
      <c r="AZ340" s="127">
        <f t="shared" si="45"/>
        <v>0</v>
      </c>
      <c r="BA340" s="126">
        <f t="shared" si="46"/>
        <v>0</v>
      </c>
      <c r="BC340" s="167">
        <f>'01'!T340</f>
        <v>0</v>
      </c>
      <c r="BD340" s="167">
        <f>'02'!T340</f>
        <v>0</v>
      </c>
      <c r="BE340" s="167">
        <f>'03'!T340</f>
        <v>0</v>
      </c>
      <c r="BF340" s="167">
        <f>'04'!T340</f>
        <v>0</v>
      </c>
      <c r="BG340" s="167">
        <f>'05'!T340</f>
        <v>0</v>
      </c>
      <c r="BH340" s="167">
        <f>'06'!T340</f>
        <v>0</v>
      </c>
      <c r="BI340" s="167">
        <f>'07'!T340</f>
        <v>0</v>
      </c>
      <c r="BJ340" s="167">
        <f>'08'!T340</f>
        <v>0</v>
      </c>
      <c r="BK340" s="167">
        <f>'09'!T340</f>
        <v>0</v>
      </c>
      <c r="BL340" s="167">
        <f>'10'!T340</f>
        <v>0</v>
      </c>
      <c r="BM340" s="167">
        <f>'11'!T340</f>
        <v>0</v>
      </c>
      <c r="BN340" s="167">
        <f>'12'!T340</f>
        <v>0</v>
      </c>
      <c r="BO340" s="125">
        <f t="shared" si="47"/>
        <v>0</v>
      </c>
      <c r="BP340" s="126">
        <f t="shared" si="48"/>
        <v>0</v>
      </c>
    </row>
    <row r="341" spans="2:68" s="1" customFormat="1" ht="14.4" x14ac:dyDescent="0.2">
      <c r="B341" s="166"/>
      <c r="C341" s="160"/>
      <c r="D341" s="160"/>
      <c r="E341" s="160"/>
      <c r="F341" s="160"/>
      <c r="G341" s="160"/>
      <c r="H341" s="160"/>
      <c r="I341" s="160"/>
      <c r="J341" s="167">
        <f>'01'!N341</f>
        <v>0</v>
      </c>
      <c r="K341" s="167">
        <f>'02'!N341</f>
        <v>0</v>
      </c>
      <c r="L341" s="167">
        <f>'03'!N341</f>
        <v>0</v>
      </c>
      <c r="M341" s="167">
        <f>'04'!N341</f>
        <v>0</v>
      </c>
      <c r="N341" s="167">
        <f>'05'!N341</f>
        <v>0</v>
      </c>
      <c r="O341" s="167">
        <f>'06'!N341</f>
        <v>0</v>
      </c>
      <c r="P341" s="167">
        <f>'07'!N341</f>
        <v>0</v>
      </c>
      <c r="Q341" s="167">
        <f>'08'!N341</f>
        <v>0</v>
      </c>
      <c r="R341" s="167">
        <f>'09'!N341</f>
        <v>0</v>
      </c>
      <c r="S341" s="167">
        <f>'10'!N341</f>
        <v>0</v>
      </c>
      <c r="T341" s="167">
        <f>'11'!N341</f>
        <v>0</v>
      </c>
      <c r="U341" s="167">
        <f>'12'!N341</f>
        <v>0</v>
      </c>
      <c r="V341" s="168">
        <f t="shared" si="41"/>
        <v>0</v>
      </c>
      <c r="W341" s="169">
        <f t="shared" si="42"/>
        <v>0</v>
      </c>
      <c r="Y341" s="167">
        <f>'01'!R341</f>
        <v>0</v>
      </c>
      <c r="Z341" s="167">
        <f>'02'!R341</f>
        <v>0</v>
      </c>
      <c r="AA341" s="167">
        <f>'03'!R341</f>
        <v>0</v>
      </c>
      <c r="AB341" s="167">
        <f>'04'!R341</f>
        <v>0</v>
      </c>
      <c r="AC341" s="167">
        <f>'05'!R341</f>
        <v>0</v>
      </c>
      <c r="AD341" s="167">
        <f>'06'!R341</f>
        <v>0</v>
      </c>
      <c r="AE341" s="167">
        <f>'07'!R341</f>
        <v>0</v>
      </c>
      <c r="AF341" s="167">
        <f>'08'!R341</f>
        <v>0</v>
      </c>
      <c r="AG341" s="167">
        <f>'09'!R341</f>
        <v>0</v>
      </c>
      <c r="AH341" s="167">
        <f>'10'!R341</f>
        <v>0</v>
      </c>
      <c r="AI341" s="167">
        <f>'11'!R341</f>
        <v>0</v>
      </c>
      <c r="AJ341" s="167">
        <f>'12'!R341</f>
        <v>0</v>
      </c>
      <c r="AK341" s="127">
        <f t="shared" si="43"/>
        <v>0</v>
      </c>
      <c r="AL341" s="126">
        <f t="shared" si="44"/>
        <v>0</v>
      </c>
      <c r="AN341" s="167">
        <f>'01'!S341</f>
        <v>0</v>
      </c>
      <c r="AO341" s="167">
        <f>'02'!S341</f>
        <v>0</v>
      </c>
      <c r="AP341" s="167">
        <f>'03'!S341</f>
        <v>0</v>
      </c>
      <c r="AQ341" s="167">
        <f>'04'!S341</f>
        <v>0</v>
      </c>
      <c r="AR341" s="167">
        <f>'05'!S341</f>
        <v>0</v>
      </c>
      <c r="AS341" s="167">
        <f>'06'!S341</f>
        <v>0</v>
      </c>
      <c r="AT341" s="167">
        <f>'07'!S341</f>
        <v>0</v>
      </c>
      <c r="AU341" s="167">
        <f>'08'!S341</f>
        <v>0</v>
      </c>
      <c r="AV341" s="167">
        <f>'09'!S341</f>
        <v>0</v>
      </c>
      <c r="AW341" s="167">
        <f>'10'!S341</f>
        <v>0</v>
      </c>
      <c r="AX341" s="167">
        <f>'11'!S341</f>
        <v>0</v>
      </c>
      <c r="AY341" s="167">
        <f>'12'!S341</f>
        <v>0</v>
      </c>
      <c r="AZ341" s="127">
        <f t="shared" si="45"/>
        <v>0</v>
      </c>
      <c r="BA341" s="126">
        <f t="shared" si="46"/>
        <v>0</v>
      </c>
      <c r="BC341" s="167">
        <f>'01'!T341</f>
        <v>0</v>
      </c>
      <c r="BD341" s="167">
        <f>'02'!T341</f>
        <v>0</v>
      </c>
      <c r="BE341" s="167">
        <f>'03'!T341</f>
        <v>0</v>
      </c>
      <c r="BF341" s="167">
        <f>'04'!T341</f>
        <v>0</v>
      </c>
      <c r="BG341" s="167">
        <f>'05'!T341</f>
        <v>0</v>
      </c>
      <c r="BH341" s="167">
        <f>'06'!T341</f>
        <v>0</v>
      </c>
      <c r="BI341" s="167">
        <f>'07'!T341</f>
        <v>0</v>
      </c>
      <c r="BJ341" s="167">
        <f>'08'!T341</f>
        <v>0</v>
      </c>
      <c r="BK341" s="167">
        <f>'09'!T341</f>
        <v>0</v>
      </c>
      <c r="BL341" s="167">
        <f>'10'!T341</f>
        <v>0</v>
      </c>
      <c r="BM341" s="167">
        <f>'11'!T341</f>
        <v>0</v>
      </c>
      <c r="BN341" s="167">
        <f>'12'!T341</f>
        <v>0</v>
      </c>
      <c r="BO341" s="125">
        <f t="shared" si="47"/>
        <v>0</v>
      </c>
      <c r="BP341" s="126">
        <f t="shared" si="48"/>
        <v>0</v>
      </c>
    </row>
    <row r="342" spans="2:68" s="1" customFormat="1" ht="14.4" x14ac:dyDescent="0.2">
      <c r="B342" s="166"/>
      <c r="C342" s="160"/>
      <c r="D342" s="160"/>
      <c r="E342" s="160"/>
      <c r="F342" s="160"/>
      <c r="G342" s="160"/>
      <c r="H342" s="160"/>
      <c r="I342" s="160"/>
      <c r="J342" s="167">
        <f>'01'!N342</f>
        <v>0</v>
      </c>
      <c r="K342" s="167">
        <f>'02'!N342</f>
        <v>0</v>
      </c>
      <c r="L342" s="167">
        <f>'03'!N342</f>
        <v>0</v>
      </c>
      <c r="M342" s="167">
        <f>'04'!N342</f>
        <v>0</v>
      </c>
      <c r="N342" s="167">
        <f>'05'!N342</f>
        <v>0</v>
      </c>
      <c r="O342" s="167">
        <f>'06'!N342</f>
        <v>0</v>
      </c>
      <c r="P342" s="167">
        <f>'07'!N342</f>
        <v>0</v>
      </c>
      <c r="Q342" s="167">
        <f>'08'!N342</f>
        <v>0</v>
      </c>
      <c r="R342" s="167">
        <f>'09'!N342</f>
        <v>0</v>
      </c>
      <c r="S342" s="167">
        <f>'10'!N342</f>
        <v>0</v>
      </c>
      <c r="T342" s="167">
        <f>'11'!N342</f>
        <v>0</v>
      </c>
      <c r="U342" s="167">
        <f>'12'!N342</f>
        <v>0</v>
      </c>
      <c r="V342" s="168">
        <f t="shared" si="41"/>
        <v>0</v>
      </c>
      <c r="W342" s="169">
        <f t="shared" si="42"/>
        <v>0</v>
      </c>
      <c r="Y342" s="167">
        <f>'01'!R342</f>
        <v>0</v>
      </c>
      <c r="Z342" s="167">
        <f>'02'!R342</f>
        <v>0</v>
      </c>
      <c r="AA342" s="167">
        <f>'03'!R342</f>
        <v>0</v>
      </c>
      <c r="AB342" s="167">
        <f>'04'!R342</f>
        <v>0</v>
      </c>
      <c r="AC342" s="167">
        <f>'05'!R342</f>
        <v>0</v>
      </c>
      <c r="AD342" s="167">
        <f>'06'!R342</f>
        <v>0</v>
      </c>
      <c r="AE342" s="167">
        <f>'07'!R342</f>
        <v>0</v>
      </c>
      <c r="AF342" s="167">
        <f>'08'!R342</f>
        <v>0</v>
      </c>
      <c r="AG342" s="167">
        <f>'09'!R342</f>
        <v>0</v>
      </c>
      <c r="AH342" s="167">
        <f>'10'!R342</f>
        <v>0</v>
      </c>
      <c r="AI342" s="167">
        <f>'11'!R342</f>
        <v>0</v>
      </c>
      <c r="AJ342" s="167">
        <f>'12'!R342</f>
        <v>0</v>
      </c>
      <c r="AK342" s="127">
        <f t="shared" si="43"/>
        <v>0</v>
      </c>
      <c r="AL342" s="126">
        <f t="shared" si="44"/>
        <v>0</v>
      </c>
      <c r="AN342" s="167">
        <f>'01'!S342</f>
        <v>0</v>
      </c>
      <c r="AO342" s="167">
        <f>'02'!S342</f>
        <v>0</v>
      </c>
      <c r="AP342" s="167">
        <f>'03'!S342</f>
        <v>0</v>
      </c>
      <c r="AQ342" s="167">
        <f>'04'!S342</f>
        <v>0</v>
      </c>
      <c r="AR342" s="167">
        <f>'05'!S342</f>
        <v>0</v>
      </c>
      <c r="AS342" s="167">
        <f>'06'!S342</f>
        <v>0</v>
      </c>
      <c r="AT342" s="167">
        <f>'07'!S342</f>
        <v>0</v>
      </c>
      <c r="AU342" s="167">
        <f>'08'!S342</f>
        <v>0</v>
      </c>
      <c r="AV342" s="167">
        <f>'09'!S342</f>
        <v>0</v>
      </c>
      <c r="AW342" s="167">
        <f>'10'!S342</f>
        <v>0</v>
      </c>
      <c r="AX342" s="167">
        <f>'11'!S342</f>
        <v>0</v>
      </c>
      <c r="AY342" s="167">
        <f>'12'!S342</f>
        <v>0</v>
      </c>
      <c r="AZ342" s="127">
        <f t="shared" si="45"/>
        <v>0</v>
      </c>
      <c r="BA342" s="126">
        <f t="shared" si="46"/>
        <v>0</v>
      </c>
      <c r="BC342" s="167">
        <f>'01'!T342</f>
        <v>0</v>
      </c>
      <c r="BD342" s="167">
        <f>'02'!T342</f>
        <v>0</v>
      </c>
      <c r="BE342" s="167">
        <f>'03'!T342</f>
        <v>0</v>
      </c>
      <c r="BF342" s="167">
        <f>'04'!T342</f>
        <v>0</v>
      </c>
      <c r="BG342" s="167">
        <f>'05'!T342</f>
        <v>0</v>
      </c>
      <c r="BH342" s="167">
        <f>'06'!T342</f>
        <v>0</v>
      </c>
      <c r="BI342" s="167">
        <f>'07'!T342</f>
        <v>0</v>
      </c>
      <c r="BJ342" s="167">
        <f>'08'!T342</f>
        <v>0</v>
      </c>
      <c r="BK342" s="167">
        <f>'09'!T342</f>
        <v>0</v>
      </c>
      <c r="BL342" s="167">
        <f>'10'!T342</f>
        <v>0</v>
      </c>
      <c r="BM342" s="167">
        <f>'11'!T342</f>
        <v>0</v>
      </c>
      <c r="BN342" s="167">
        <f>'12'!T342</f>
        <v>0</v>
      </c>
      <c r="BO342" s="125">
        <f t="shared" si="47"/>
        <v>0</v>
      </c>
      <c r="BP342" s="126">
        <f t="shared" si="48"/>
        <v>0</v>
      </c>
    </row>
    <row r="343" spans="2:68" s="1" customFormat="1" ht="14.4" x14ac:dyDescent="0.2">
      <c r="B343" s="166"/>
      <c r="C343" s="160"/>
      <c r="D343" s="160"/>
      <c r="E343" s="160"/>
      <c r="F343" s="160"/>
      <c r="G343" s="160"/>
      <c r="H343" s="160"/>
      <c r="I343" s="160"/>
      <c r="J343" s="167">
        <f>'01'!N343</f>
        <v>0</v>
      </c>
      <c r="K343" s="167">
        <f>'02'!N343</f>
        <v>0</v>
      </c>
      <c r="L343" s="167">
        <f>'03'!N343</f>
        <v>0</v>
      </c>
      <c r="M343" s="167">
        <f>'04'!N343</f>
        <v>0</v>
      </c>
      <c r="N343" s="167">
        <f>'05'!N343</f>
        <v>0</v>
      </c>
      <c r="O343" s="167">
        <f>'06'!N343</f>
        <v>0</v>
      </c>
      <c r="P343" s="167">
        <f>'07'!N343</f>
        <v>0</v>
      </c>
      <c r="Q343" s="167">
        <f>'08'!N343</f>
        <v>0</v>
      </c>
      <c r="R343" s="167">
        <f>'09'!N343</f>
        <v>0</v>
      </c>
      <c r="S343" s="167">
        <f>'10'!N343</f>
        <v>0</v>
      </c>
      <c r="T343" s="167">
        <f>'11'!N343</f>
        <v>0</v>
      </c>
      <c r="U343" s="167">
        <f>'12'!N343</f>
        <v>0</v>
      </c>
      <c r="V343" s="168">
        <f t="shared" si="41"/>
        <v>0</v>
      </c>
      <c r="W343" s="169">
        <f t="shared" si="42"/>
        <v>0</v>
      </c>
      <c r="Y343" s="167">
        <f>'01'!R343</f>
        <v>0</v>
      </c>
      <c r="Z343" s="167">
        <f>'02'!R343</f>
        <v>0</v>
      </c>
      <c r="AA343" s="167">
        <f>'03'!R343</f>
        <v>0</v>
      </c>
      <c r="AB343" s="167">
        <f>'04'!R343</f>
        <v>0</v>
      </c>
      <c r="AC343" s="167">
        <f>'05'!R343</f>
        <v>0</v>
      </c>
      <c r="AD343" s="167">
        <f>'06'!R343</f>
        <v>0</v>
      </c>
      <c r="AE343" s="167">
        <f>'07'!R343</f>
        <v>0</v>
      </c>
      <c r="AF343" s="167">
        <f>'08'!R343</f>
        <v>0</v>
      </c>
      <c r="AG343" s="167">
        <f>'09'!R343</f>
        <v>0</v>
      </c>
      <c r="AH343" s="167">
        <f>'10'!R343</f>
        <v>0</v>
      </c>
      <c r="AI343" s="167">
        <f>'11'!R343</f>
        <v>0</v>
      </c>
      <c r="AJ343" s="167">
        <f>'12'!R343</f>
        <v>0</v>
      </c>
      <c r="AK343" s="127">
        <f t="shared" si="43"/>
        <v>0</v>
      </c>
      <c r="AL343" s="126">
        <f t="shared" si="44"/>
        <v>0</v>
      </c>
      <c r="AN343" s="167">
        <f>'01'!S343</f>
        <v>0</v>
      </c>
      <c r="AO343" s="167">
        <f>'02'!S343</f>
        <v>0</v>
      </c>
      <c r="AP343" s="167">
        <f>'03'!S343</f>
        <v>0</v>
      </c>
      <c r="AQ343" s="167">
        <f>'04'!S343</f>
        <v>0</v>
      </c>
      <c r="AR343" s="167">
        <f>'05'!S343</f>
        <v>0</v>
      </c>
      <c r="AS343" s="167">
        <f>'06'!S343</f>
        <v>0</v>
      </c>
      <c r="AT343" s="167">
        <f>'07'!S343</f>
        <v>0</v>
      </c>
      <c r="AU343" s="167">
        <f>'08'!S343</f>
        <v>0</v>
      </c>
      <c r="AV343" s="167">
        <f>'09'!S343</f>
        <v>0</v>
      </c>
      <c r="AW343" s="167">
        <f>'10'!S343</f>
        <v>0</v>
      </c>
      <c r="AX343" s="167">
        <f>'11'!S343</f>
        <v>0</v>
      </c>
      <c r="AY343" s="167">
        <f>'12'!S343</f>
        <v>0</v>
      </c>
      <c r="AZ343" s="127">
        <f t="shared" si="45"/>
        <v>0</v>
      </c>
      <c r="BA343" s="126">
        <f t="shared" si="46"/>
        <v>0</v>
      </c>
      <c r="BC343" s="167">
        <f>'01'!T343</f>
        <v>0</v>
      </c>
      <c r="BD343" s="167">
        <f>'02'!T343</f>
        <v>0</v>
      </c>
      <c r="BE343" s="167">
        <f>'03'!T343</f>
        <v>0</v>
      </c>
      <c r="BF343" s="167">
        <f>'04'!T343</f>
        <v>0</v>
      </c>
      <c r="BG343" s="167">
        <f>'05'!T343</f>
        <v>0</v>
      </c>
      <c r="BH343" s="167">
        <f>'06'!T343</f>
        <v>0</v>
      </c>
      <c r="BI343" s="167">
        <f>'07'!T343</f>
        <v>0</v>
      </c>
      <c r="BJ343" s="167">
        <f>'08'!T343</f>
        <v>0</v>
      </c>
      <c r="BK343" s="167">
        <f>'09'!T343</f>
        <v>0</v>
      </c>
      <c r="BL343" s="167">
        <f>'10'!T343</f>
        <v>0</v>
      </c>
      <c r="BM343" s="167">
        <f>'11'!T343</f>
        <v>0</v>
      </c>
      <c r="BN343" s="167">
        <f>'12'!T343</f>
        <v>0</v>
      </c>
      <c r="BO343" s="125">
        <f t="shared" si="47"/>
        <v>0</v>
      </c>
      <c r="BP343" s="126">
        <f t="shared" si="48"/>
        <v>0</v>
      </c>
    </row>
    <row r="344" spans="2:68" s="1" customFormat="1" ht="14.4" x14ac:dyDescent="0.2">
      <c r="B344" s="166"/>
      <c r="C344" s="160"/>
      <c r="D344" s="160"/>
      <c r="E344" s="160"/>
      <c r="F344" s="160"/>
      <c r="G344" s="160"/>
      <c r="H344" s="160"/>
      <c r="I344" s="160"/>
      <c r="J344" s="167">
        <f>'01'!N344</f>
        <v>0</v>
      </c>
      <c r="K344" s="167">
        <f>'02'!N344</f>
        <v>0</v>
      </c>
      <c r="L344" s="167">
        <f>'03'!N344</f>
        <v>0</v>
      </c>
      <c r="M344" s="167">
        <f>'04'!N344</f>
        <v>0</v>
      </c>
      <c r="N344" s="167">
        <f>'05'!N344</f>
        <v>0</v>
      </c>
      <c r="O344" s="167">
        <f>'06'!N344</f>
        <v>0</v>
      </c>
      <c r="P344" s="167">
        <f>'07'!N344</f>
        <v>0</v>
      </c>
      <c r="Q344" s="167">
        <f>'08'!N344</f>
        <v>0</v>
      </c>
      <c r="R344" s="167">
        <f>'09'!N344</f>
        <v>0</v>
      </c>
      <c r="S344" s="167">
        <f>'10'!N344</f>
        <v>0</v>
      </c>
      <c r="T344" s="167">
        <f>'11'!N344</f>
        <v>0</v>
      </c>
      <c r="U344" s="167">
        <f>'12'!N344</f>
        <v>0</v>
      </c>
      <c r="V344" s="168">
        <f t="shared" si="41"/>
        <v>0</v>
      </c>
      <c r="W344" s="169">
        <f t="shared" si="42"/>
        <v>0</v>
      </c>
      <c r="Y344" s="167">
        <f>'01'!R344</f>
        <v>0</v>
      </c>
      <c r="Z344" s="167">
        <f>'02'!R344</f>
        <v>0</v>
      </c>
      <c r="AA344" s="167">
        <f>'03'!R344</f>
        <v>0</v>
      </c>
      <c r="AB344" s="167">
        <f>'04'!R344</f>
        <v>0</v>
      </c>
      <c r="AC344" s="167">
        <f>'05'!R344</f>
        <v>0</v>
      </c>
      <c r="AD344" s="167">
        <f>'06'!R344</f>
        <v>0</v>
      </c>
      <c r="AE344" s="167">
        <f>'07'!R344</f>
        <v>0</v>
      </c>
      <c r="AF344" s="167">
        <f>'08'!R344</f>
        <v>0</v>
      </c>
      <c r="AG344" s="167">
        <f>'09'!R344</f>
        <v>0</v>
      </c>
      <c r="AH344" s="167">
        <f>'10'!R344</f>
        <v>0</v>
      </c>
      <c r="AI344" s="167">
        <f>'11'!R344</f>
        <v>0</v>
      </c>
      <c r="AJ344" s="167">
        <f>'12'!R344</f>
        <v>0</v>
      </c>
      <c r="AK344" s="127">
        <f t="shared" si="43"/>
        <v>0</v>
      </c>
      <c r="AL344" s="126">
        <f t="shared" si="44"/>
        <v>0</v>
      </c>
      <c r="AN344" s="167">
        <f>'01'!S344</f>
        <v>0</v>
      </c>
      <c r="AO344" s="167">
        <f>'02'!S344</f>
        <v>0</v>
      </c>
      <c r="AP344" s="167">
        <f>'03'!S344</f>
        <v>0</v>
      </c>
      <c r="AQ344" s="167">
        <f>'04'!S344</f>
        <v>0</v>
      </c>
      <c r="AR344" s="167">
        <f>'05'!S344</f>
        <v>0</v>
      </c>
      <c r="AS344" s="167">
        <f>'06'!S344</f>
        <v>0</v>
      </c>
      <c r="AT344" s="167">
        <f>'07'!S344</f>
        <v>0</v>
      </c>
      <c r="AU344" s="167">
        <f>'08'!S344</f>
        <v>0</v>
      </c>
      <c r="AV344" s="167">
        <f>'09'!S344</f>
        <v>0</v>
      </c>
      <c r="AW344" s="167">
        <f>'10'!S344</f>
        <v>0</v>
      </c>
      <c r="AX344" s="167">
        <f>'11'!S344</f>
        <v>0</v>
      </c>
      <c r="AY344" s="167">
        <f>'12'!S344</f>
        <v>0</v>
      </c>
      <c r="AZ344" s="127">
        <f t="shared" si="45"/>
        <v>0</v>
      </c>
      <c r="BA344" s="126">
        <f t="shared" si="46"/>
        <v>0</v>
      </c>
      <c r="BC344" s="167">
        <f>'01'!T344</f>
        <v>0</v>
      </c>
      <c r="BD344" s="167">
        <f>'02'!T344</f>
        <v>0</v>
      </c>
      <c r="BE344" s="167">
        <f>'03'!T344</f>
        <v>0</v>
      </c>
      <c r="BF344" s="167">
        <f>'04'!T344</f>
        <v>0</v>
      </c>
      <c r="BG344" s="167">
        <f>'05'!T344</f>
        <v>0</v>
      </c>
      <c r="BH344" s="167">
        <f>'06'!T344</f>
        <v>0</v>
      </c>
      <c r="BI344" s="167">
        <f>'07'!T344</f>
        <v>0</v>
      </c>
      <c r="BJ344" s="167">
        <f>'08'!T344</f>
        <v>0</v>
      </c>
      <c r="BK344" s="167">
        <f>'09'!T344</f>
        <v>0</v>
      </c>
      <c r="BL344" s="167">
        <f>'10'!T344</f>
        <v>0</v>
      </c>
      <c r="BM344" s="167">
        <f>'11'!T344</f>
        <v>0</v>
      </c>
      <c r="BN344" s="167">
        <f>'12'!T344</f>
        <v>0</v>
      </c>
      <c r="BO344" s="125">
        <f t="shared" si="47"/>
        <v>0</v>
      </c>
      <c r="BP344" s="126">
        <f t="shared" si="48"/>
        <v>0</v>
      </c>
    </row>
    <row r="345" spans="2:68" ht="14.4" x14ac:dyDescent="0.3">
      <c r="B345" s="166"/>
      <c r="C345" s="160"/>
      <c r="D345" s="160"/>
      <c r="E345" s="160"/>
      <c r="F345" s="160"/>
      <c r="G345" s="160"/>
      <c r="H345" s="160"/>
      <c r="I345" s="160"/>
      <c r="J345" s="167">
        <f>'01'!N345</f>
        <v>0</v>
      </c>
      <c r="K345" s="167">
        <f>'02'!N345</f>
        <v>0</v>
      </c>
      <c r="L345" s="167">
        <f>'03'!N345</f>
        <v>0</v>
      </c>
      <c r="M345" s="167">
        <f>'04'!N345</f>
        <v>0</v>
      </c>
      <c r="N345" s="167">
        <f>'05'!N345</f>
        <v>0</v>
      </c>
      <c r="O345" s="167">
        <f>'06'!N345</f>
        <v>0</v>
      </c>
      <c r="P345" s="167">
        <f>'07'!N345</f>
        <v>0</v>
      </c>
      <c r="Q345" s="167">
        <f>'08'!N345</f>
        <v>0</v>
      </c>
      <c r="R345" s="167">
        <f>'09'!N345</f>
        <v>0</v>
      </c>
      <c r="S345" s="167">
        <f>'10'!N345</f>
        <v>0</v>
      </c>
      <c r="T345" s="167">
        <f>'11'!N345</f>
        <v>0</v>
      </c>
      <c r="U345" s="167">
        <f>'12'!N345</f>
        <v>0</v>
      </c>
      <c r="V345" s="168">
        <f t="shared" si="41"/>
        <v>0</v>
      </c>
      <c r="W345" s="169">
        <f t="shared" si="42"/>
        <v>0</v>
      </c>
      <c r="Y345" s="167">
        <f>'01'!R345</f>
        <v>0</v>
      </c>
      <c r="Z345" s="167">
        <f>'02'!R345</f>
        <v>0</v>
      </c>
      <c r="AA345" s="167">
        <f>'03'!R345</f>
        <v>0</v>
      </c>
      <c r="AB345" s="167">
        <f>'04'!R345</f>
        <v>0</v>
      </c>
      <c r="AC345" s="167">
        <f>'05'!R345</f>
        <v>0</v>
      </c>
      <c r="AD345" s="167">
        <f>'06'!R345</f>
        <v>0</v>
      </c>
      <c r="AE345" s="167">
        <f>'07'!R345</f>
        <v>0</v>
      </c>
      <c r="AF345" s="167">
        <f>'08'!R345</f>
        <v>0</v>
      </c>
      <c r="AG345" s="167">
        <f>'09'!R345</f>
        <v>0</v>
      </c>
      <c r="AH345" s="167">
        <f>'10'!R345</f>
        <v>0</v>
      </c>
      <c r="AI345" s="167">
        <f>'11'!R345</f>
        <v>0</v>
      </c>
      <c r="AJ345" s="167">
        <f>'12'!R345</f>
        <v>0</v>
      </c>
      <c r="AK345" s="127">
        <f t="shared" si="43"/>
        <v>0</v>
      </c>
      <c r="AL345" s="126">
        <f t="shared" si="44"/>
        <v>0</v>
      </c>
      <c r="AN345" s="167">
        <f>'01'!S345</f>
        <v>0</v>
      </c>
      <c r="AO345" s="167">
        <f>'02'!S345</f>
        <v>0</v>
      </c>
      <c r="AP345" s="167">
        <f>'03'!S345</f>
        <v>0</v>
      </c>
      <c r="AQ345" s="167">
        <f>'04'!S345</f>
        <v>0</v>
      </c>
      <c r="AR345" s="167">
        <f>'05'!S345</f>
        <v>0</v>
      </c>
      <c r="AS345" s="167">
        <f>'06'!S345</f>
        <v>0</v>
      </c>
      <c r="AT345" s="167">
        <f>'07'!S345</f>
        <v>0</v>
      </c>
      <c r="AU345" s="167">
        <f>'08'!S345</f>
        <v>0</v>
      </c>
      <c r="AV345" s="167">
        <f>'09'!S345</f>
        <v>0</v>
      </c>
      <c r="AW345" s="167">
        <f>'10'!S345</f>
        <v>0</v>
      </c>
      <c r="AX345" s="167">
        <f>'11'!S345</f>
        <v>0</v>
      </c>
      <c r="AY345" s="167">
        <f>'12'!S345</f>
        <v>0</v>
      </c>
      <c r="AZ345" s="127">
        <f t="shared" si="45"/>
        <v>0</v>
      </c>
      <c r="BA345" s="126">
        <f t="shared" si="46"/>
        <v>0</v>
      </c>
      <c r="BC345" s="167">
        <f>'01'!T345</f>
        <v>0</v>
      </c>
      <c r="BD345" s="167">
        <f>'02'!T345</f>
        <v>0</v>
      </c>
      <c r="BE345" s="167">
        <f>'03'!T345</f>
        <v>0</v>
      </c>
      <c r="BF345" s="167">
        <f>'04'!T345</f>
        <v>0</v>
      </c>
      <c r="BG345" s="167">
        <f>'05'!T345</f>
        <v>0</v>
      </c>
      <c r="BH345" s="167">
        <f>'06'!T345</f>
        <v>0</v>
      </c>
      <c r="BI345" s="167">
        <f>'07'!T345</f>
        <v>0</v>
      </c>
      <c r="BJ345" s="167">
        <f>'08'!T345</f>
        <v>0</v>
      </c>
      <c r="BK345" s="167">
        <f>'09'!T345</f>
        <v>0</v>
      </c>
      <c r="BL345" s="167">
        <f>'10'!T345</f>
        <v>0</v>
      </c>
      <c r="BM345" s="167">
        <f>'11'!T345</f>
        <v>0</v>
      </c>
      <c r="BN345" s="167">
        <f>'12'!T345</f>
        <v>0</v>
      </c>
      <c r="BO345" s="125">
        <f t="shared" si="47"/>
        <v>0</v>
      </c>
      <c r="BP345" s="126">
        <f t="shared" si="48"/>
        <v>0</v>
      </c>
    </row>
    <row r="346" spans="2:68" ht="14.4" x14ac:dyDescent="0.3">
      <c r="B346" s="166"/>
      <c r="C346" s="160"/>
      <c r="D346" s="160"/>
      <c r="E346" s="160"/>
      <c r="F346" s="160"/>
      <c r="G346" s="160"/>
      <c r="H346" s="160"/>
      <c r="I346" s="160"/>
      <c r="J346" s="167">
        <f>'01'!N346</f>
        <v>0</v>
      </c>
      <c r="K346" s="167">
        <f>'02'!N346</f>
        <v>0</v>
      </c>
      <c r="L346" s="167">
        <f>'03'!N346</f>
        <v>0</v>
      </c>
      <c r="M346" s="167">
        <f>'04'!N346</f>
        <v>0</v>
      </c>
      <c r="N346" s="167">
        <f>'05'!N346</f>
        <v>0</v>
      </c>
      <c r="O346" s="167">
        <f>'06'!N346</f>
        <v>0</v>
      </c>
      <c r="P346" s="167">
        <f>'07'!N346</f>
        <v>0</v>
      </c>
      <c r="Q346" s="167">
        <f>'08'!N346</f>
        <v>0</v>
      </c>
      <c r="R346" s="167">
        <f>'09'!N346</f>
        <v>0</v>
      </c>
      <c r="S346" s="167">
        <f>'10'!N346</f>
        <v>0</v>
      </c>
      <c r="T346" s="167">
        <f>'11'!N346</f>
        <v>0</v>
      </c>
      <c r="U346" s="167">
        <f>'12'!N346</f>
        <v>0</v>
      </c>
      <c r="V346" s="168">
        <f t="shared" si="41"/>
        <v>0</v>
      </c>
      <c r="W346" s="169">
        <f t="shared" si="42"/>
        <v>0</v>
      </c>
      <c r="Y346" s="167">
        <f>'01'!R346</f>
        <v>0</v>
      </c>
      <c r="Z346" s="167">
        <f>'02'!R346</f>
        <v>0</v>
      </c>
      <c r="AA346" s="167">
        <f>'03'!R346</f>
        <v>0</v>
      </c>
      <c r="AB346" s="167">
        <f>'04'!R346</f>
        <v>0</v>
      </c>
      <c r="AC346" s="167">
        <f>'05'!R346</f>
        <v>0</v>
      </c>
      <c r="AD346" s="167">
        <f>'06'!R346</f>
        <v>0</v>
      </c>
      <c r="AE346" s="167">
        <f>'07'!R346</f>
        <v>0</v>
      </c>
      <c r="AF346" s="167">
        <f>'08'!R346</f>
        <v>0</v>
      </c>
      <c r="AG346" s="167">
        <f>'09'!R346</f>
        <v>0</v>
      </c>
      <c r="AH346" s="167">
        <f>'10'!R346</f>
        <v>0</v>
      </c>
      <c r="AI346" s="167">
        <f>'11'!R346</f>
        <v>0</v>
      </c>
      <c r="AJ346" s="167">
        <f>'12'!R346</f>
        <v>0</v>
      </c>
      <c r="AK346" s="127">
        <f t="shared" si="43"/>
        <v>0</v>
      </c>
      <c r="AL346" s="126">
        <f t="shared" si="44"/>
        <v>0</v>
      </c>
      <c r="AN346" s="167">
        <f>'01'!S346</f>
        <v>0</v>
      </c>
      <c r="AO346" s="167">
        <f>'02'!S346</f>
        <v>0</v>
      </c>
      <c r="AP346" s="167">
        <f>'03'!S346</f>
        <v>0</v>
      </c>
      <c r="AQ346" s="167">
        <f>'04'!S346</f>
        <v>0</v>
      </c>
      <c r="AR346" s="167">
        <f>'05'!S346</f>
        <v>0</v>
      </c>
      <c r="AS346" s="167">
        <f>'06'!S346</f>
        <v>0</v>
      </c>
      <c r="AT346" s="167">
        <f>'07'!S346</f>
        <v>0</v>
      </c>
      <c r="AU346" s="167">
        <f>'08'!S346</f>
        <v>0</v>
      </c>
      <c r="AV346" s="167">
        <f>'09'!S346</f>
        <v>0</v>
      </c>
      <c r="AW346" s="167">
        <f>'10'!S346</f>
        <v>0</v>
      </c>
      <c r="AX346" s="167">
        <f>'11'!S346</f>
        <v>0</v>
      </c>
      <c r="AY346" s="167">
        <f>'12'!S346</f>
        <v>0</v>
      </c>
      <c r="AZ346" s="127">
        <f t="shared" si="45"/>
        <v>0</v>
      </c>
      <c r="BA346" s="126">
        <f t="shared" si="46"/>
        <v>0</v>
      </c>
      <c r="BC346" s="167">
        <f>'01'!T346</f>
        <v>0</v>
      </c>
      <c r="BD346" s="167">
        <f>'02'!T346</f>
        <v>0</v>
      </c>
      <c r="BE346" s="167">
        <f>'03'!T346</f>
        <v>0</v>
      </c>
      <c r="BF346" s="167">
        <f>'04'!T346</f>
        <v>0</v>
      </c>
      <c r="BG346" s="167">
        <f>'05'!T346</f>
        <v>0</v>
      </c>
      <c r="BH346" s="167">
        <f>'06'!T346</f>
        <v>0</v>
      </c>
      <c r="BI346" s="167">
        <f>'07'!T346</f>
        <v>0</v>
      </c>
      <c r="BJ346" s="167">
        <f>'08'!T346</f>
        <v>0</v>
      </c>
      <c r="BK346" s="167">
        <f>'09'!T346</f>
        <v>0</v>
      </c>
      <c r="BL346" s="167">
        <f>'10'!T346</f>
        <v>0</v>
      </c>
      <c r="BM346" s="167">
        <f>'11'!T346</f>
        <v>0</v>
      </c>
      <c r="BN346" s="167">
        <f>'12'!T346</f>
        <v>0</v>
      </c>
      <c r="BO346" s="125">
        <f t="shared" si="47"/>
        <v>0</v>
      </c>
      <c r="BP346" s="126">
        <f t="shared" si="48"/>
        <v>0</v>
      </c>
    </row>
    <row r="347" spans="2:68" ht="14.4" x14ac:dyDescent="0.3">
      <c r="B347" s="166"/>
      <c r="C347" s="160"/>
      <c r="D347" s="160"/>
      <c r="E347" s="160"/>
      <c r="F347" s="160"/>
      <c r="G347" s="160"/>
      <c r="H347" s="160"/>
      <c r="I347" s="160"/>
      <c r="J347" s="167">
        <f>'01'!N347</f>
        <v>0</v>
      </c>
      <c r="K347" s="167">
        <f>'02'!N347</f>
        <v>0</v>
      </c>
      <c r="L347" s="167">
        <f>'03'!N347</f>
        <v>0</v>
      </c>
      <c r="M347" s="167">
        <f>'04'!N347</f>
        <v>0</v>
      </c>
      <c r="N347" s="167">
        <f>'05'!N347</f>
        <v>0</v>
      </c>
      <c r="O347" s="167">
        <f>'06'!N347</f>
        <v>0</v>
      </c>
      <c r="P347" s="167">
        <f>'07'!N347</f>
        <v>0</v>
      </c>
      <c r="Q347" s="167">
        <f>'08'!N347</f>
        <v>0</v>
      </c>
      <c r="R347" s="167">
        <f>'09'!N347</f>
        <v>0</v>
      </c>
      <c r="S347" s="167">
        <f>'10'!N347</f>
        <v>0</v>
      </c>
      <c r="T347" s="167">
        <f>'11'!N347</f>
        <v>0</v>
      </c>
      <c r="U347" s="167">
        <f>'12'!N347</f>
        <v>0</v>
      </c>
      <c r="V347" s="168">
        <f t="shared" ref="V347:V349" si="54">SUM(J347:U347)</f>
        <v>0</v>
      </c>
      <c r="W347" s="169">
        <f t="shared" ref="W347:W394" si="55">SUMIFS($J347:$U347,$J$2:$U$2,"TRUE")</f>
        <v>0</v>
      </c>
      <c r="Y347" s="167">
        <f>'01'!R347</f>
        <v>0</v>
      </c>
      <c r="Z347" s="167">
        <f>'02'!R347</f>
        <v>0</v>
      </c>
      <c r="AA347" s="167">
        <f>'03'!R347</f>
        <v>0</v>
      </c>
      <c r="AB347" s="167">
        <f>'04'!R347</f>
        <v>0</v>
      </c>
      <c r="AC347" s="167">
        <f>'05'!R347</f>
        <v>0</v>
      </c>
      <c r="AD347" s="167">
        <f>'06'!R347</f>
        <v>0</v>
      </c>
      <c r="AE347" s="167">
        <f>'07'!R347</f>
        <v>0</v>
      </c>
      <c r="AF347" s="167">
        <f>'08'!R347</f>
        <v>0</v>
      </c>
      <c r="AG347" s="167">
        <f>'09'!R347</f>
        <v>0</v>
      </c>
      <c r="AH347" s="167">
        <f>'10'!R347</f>
        <v>0</v>
      </c>
      <c r="AI347" s="167">
        <f>'11'!R347</f>
        <v>0</v>
      </c>
      <c r="AJ347" s="167">
        <f>'12'!R347</f>
        <v>0</v>
      </c>
      <c r="AK347" s="127">
        <f t="shared" ref="AK347:AK349" si="56">SUM(Y347:AJ347)</f>
        <v>0</v>
      </c>
      <c r="AL347" s="126">
        <f t="shared" ref="AL347:AL394" si="57">SUMIFS($Y347:$AJ347,$Y$2:$AJ$2,"TRUE")</f>
        <v>0</v>
      </c>
      <c r="AN347" s="167">
        <f>'01'!S347</f>
        <v>0</v>
      </c>
      <c r="AO347" s="167">
        <f>'02'!S347</f>
        <v>0</v>
      </c>
      <c r="AP347" s="167">
        <f>'03'!S347</f>
        <v>0</v>
      </c>
      <c r="AQ347" s="167">
        <f>'04'!S347</f>
        <v>0</v>
      </c>
      <c r="AR347" s="167">
        <f>'05'!S347</f>
        <v>0</v>
      </c>
      <c r="AS347" s="167">
        <f>'06'!S347</f>
        <v>0</v>
      </c>
      <c r="AT347" s="167">
        <f>'07'!S347</f>
        <v>0</v>
      </c>
      <c r="AU347" s="167">
        <f>'08'!S347</f>
        <v>0</v>
      </c>
      <c r="AV347" s="167">
        <f>'09'!S347</f>
        <v>0</v>
      </c>
      <c r="AW347" s="167">
        <f>'10'!S347</f>
        <v>0</v>
      </c>
      <c r="AX347" s="167">
        <f>'11'!S347</f>
        <v>0</v>
      </c>
      <c r="AY347" s="167">
        <f>'12'!S347</f>
        <v>0</v>
      </c>
      <c r="AZ347" s="127">
        <f t="shared" ref="AZ347:AZ349" si="58">SUM(AN347:AY347)</f>
        <v>0</v>
      </c>
      <c r="BA347" s="126">
        <f t="shared" ref="BA347:BA394" si="59">SUMIFS($AN347:$AY347,$AN$2:$AY$2,"TRUE")</f>
        <v>0</v>
      </c>
      <c r="BC347" s="167">
        <f>'01'!T347</f>
        <v>0</v>
      </c>
      <c r="BD347" s="167">
        <f>'02'!T347</f>
        <v>0</v>
      </c>
      <c r="BE347" s="167">
        <f>'03'!T347</f>
        <v>0</v>
      </c>
      <c r="BF347" s="167">
        <f>'04'!T347</f>
        <v>0</v>
      </c>
      <c r="BG347" s="167">
        <f>'05'!T347</f>
        <v>0</v>
      </c>
      <c r="BH347" s="167">
        <f>'06'!T347</f>
        <v>0</v>
      </c>
      <c r="BI347" s="167">
        <f>'07'!T347</f>
        <v>0</v>
      </c>
      <c r="BJ347" s="167">
        <f>'08'!T347</f>
        <v>0</v>
      </c>
      <c r="BK347" s="167">
        <f>'09'!T347</f>
        <v>0</v>
      </c>
      <c r="BL347" s="167">
        <f>'10'!T347</f>
        <v>0</v>
      </c>
      <c r="BM347" s="167">
        <f>'11'!T347</f>
        <v>0</v>
      </c>
      <c r="BN347" s="167">
        <f>'12'!T347</f>
        <v>0</v>
      </c>
      <c r="BO347" s="125">
        <f t="shared" ref="BO347:BO349" si="60">SUM(BC347:BN347)</f>
        <v>0</v>
      </c>
      <c r="BP347" s="126">
        <f t="shared" ref="BP347:BP394" si="61">SUMIFS($BC347:$BN347,$BC$2:$BN$2,"TRUE")</f>
        <v>0</v>
      </c>
    </row>
    <row r="348" spans="2:68" ht="14.4" x14ac:dyDescent="0.3">
      <c r="B348" s="166"/>
      <c r="C348" s="160"/>
      <c r="D348" s="160"/>
      <c r="E348" s="160"/>
      <c r="F348" s="160"/>
      <c r="G348" s="160"/>
      <c r="H348" s="160"/>
      <c r="I348" s="160"/>
      <c r="J348" s="167">
        <f>'01'!N348</f>
        <v>0</v>
      </c>
      <c r="K348" s="167">
        <f>'02'!N348</f>
        <v>0</v>
      </c>
      <c r="L348" s="167">
        <f>'03'!N348</f>
        <v>0</v>
      </c>
      <c r="M348" s="167">
        <f>'04'!N348</f>
        <v>0</v>
      </c>
      <c r="N348" s="167">
        <f>'05'!N348</f>
        <v>0</v>
      </c>
      <c r="O348" s="167">
        <f>'06'!N348</f>
        <v>0</v>
      </c>
      <c r="P348" s="167">
        <f>'07'!N348</f>
        <v>0</v>
      </c>
      <c r="Q348" s="167">
        <f>'08'!N348</f>
        <v>0</v>
      </c>
      <c r="R348" s="167">
        <f>'09'!N348</f>
        <v>0</v>
      </c>
      <c r="S348" s="167">
        <f>'10'!N348</f>
        <v>0</v>
      </c>
      <c r="T348" s="167">
        <f>'11'!N348</f>
        <v>0</v>
      </c>
      <c r="U348" s="167">
        <f>'12'!N348</f>
        <v>0</v>
      </c>
      <c r="V348" s="168">
        <f t="shared" si="54"/>
        <v>0</v>
      </c>
      <c r="W348" s="169">
        <f t="shared" si="55"/>
        <v>0</v>
      </c>
      <c r="Y348" s="167">
        <f>'01'!R348</f>
        <v>0</v>
      </c>
      <c r="Z348" s="167">
        <f>'02'!R348</f>
        <v>0</v>
      </c>
      <c r="AA348" s="167">
        <f>'03'!R348</f>
        <v>0</v>
      </c>
      <c r="AB348" s="167">
        <f>'04'!R348</f>
        <v>0</v>
      </c>
      <c r="AC348" s="167">
        <f>'05'!R348</f>
        <v>0</v>
      </c>
      <c r="AD348" s="167">
        <f>'06'!R348</f>
        <v>0</v>
      </c>
      <c r="AE348" s="167">
        <f>'07'!R348</f>
        <v>0</v>
      </c>
      <c r="AF348" s="167">
        <f>'08'!R348</f>
        <v>0</v>
      </c>
      <c r="AG348" s="167">
        <f>'09'!R348</f>
        <v>0</v>
      </c>
      <c r="AH348" s="167">
        <f>'10'!R348</f>
        <v>0</v>
      </c>
      <c r="AI348" s="167">
        <f>'11'!R348</f>
        <v>0</v>
      </c>
      <c r="AJ348" s="167">
        <f>'12'!R348</f>
        <v>0</v>
      </c>
      <c r="AK348" s="127">
        <f t="shared" si="56"/>
        <v>0</v>
      </c>
      <c r="AL348" s="126">
        <f t="shared" si="57"/>
        <v>0</v>
      </c>
      <c r="AN348" s="167">
        <f>'01'!S348</f>
        <v>0</v>
      </c>
      <c r="AO348" s="167">
        <f>'02'!S348</f>
        <v>0</v>
      </c>
      <c r="AP348" s="167">
        <f>'03'!S348</f>
        <v>0</v>
      </c>
      <c r="AQ348" s="167">
        <f>'04'!S348</f>
        <v>0</v>
      </c>
      <c r="AR348" s="167">
        <f>'05'!S348</f>
        <v>0</v>
      </c>
      <c r="AS348" s="167">
        <f>'06'!S348</f>
        <v>0</v>
      </c>
      <c r="AT348" s="167">
        <f>'07'!S348</f>
        <v>0</v>
      </c>
      <c r="AU348" s="167">
        <f>'08'!S348</f>
        <v>0</v>
      </c>
      <c r="AV348" s="167">
        <f>'09'!S348</f>
        <v>0</v>
      </c>
      <c r="AW348" s="167">
        <f>'10'!S348</f>
        <v>0</v>
      </c>
      <c r="AX348" s="167">
        <f>'11'!S348</f>
        <v>0</v>
      </c>
      <c r="AY348" s="167">
        <f>'12'!S348</f>
        <v>0</v>
      </c>
      <c r="AZ348" s="127">
        <f t="shared" si="58"/>
        <v>0</v>
      </c>
      <c r="BA348" s="126">
        <f t="shared" si="59"/>
        <v>0</v>
      </c>
      <c r="BC348" s="167">
        <f>'01'!T348</f>
        <v>0</v>
      </c>
      <c r="BD348" s="167">
        <f>'02'!T348</f>
        <v>0</v>
      </c>
      <c r="BE348" s="167">
        <f>'03'!T348</f>
        <v>0</v>
      </c>
      <c r="BF348" s="167">
        <f>'04'!T348</f>
        <v>0</v>
      </c>
      <c r="BG348" s="167">
        <f>'05'!T348</f>
        <v>0</v>
      </c>
      <c r="BH348" s="167">
        <f>'06'!T348</f>
        <v>0</v>
      </c>
      <c r="BI348" s="167">
        <f>'07'!T348</f>
        <v>0</v>
      </c>
      <c r="BJ348" s="167">
        <f>'08'!T348</f>
        <v>0</v>
      </c>
      <c r="BK348" s="167">
        <f>'09'!T348</f>
        <v>0</v>
      </c>
      <c r="BL348" s="167">
        <f>'10'!T348</f>
        <v>0</v>
      </c>
      <c r="BM348" s="167">
        <f>'11'!T348</f>
        <v>0</v>
      </c>
      <c r="BN348" s="167">
        <f>'12'!T348</f>
        <v>0</v>
      </c>
      <c r="BO348" s="125">
        <f t="shared" si="60"/>
        <v>0</v>
      </c>
      <c r="BP348" s="126">
        <f t="shared" si="61"/>
        <v>0</v>
      </c>
    </row>
    <row r="349" spans="2:68" ht="14.4" x14ac:dyDescent="0.3">
      <c r="B349" s="166"/>
      <c r="C349" s="160"/>
      <c r="D349" s="160"/>
      <c r="E349" s="160"/>
      <c r="F349" s="160"/>
      <c r="G349" s="160"/>
      <c r="H349" s="160"/>
      <c r="I349" s="160"/>
      <c r="J349" s="167">
        <f>'01'!N349</f>
        <v>0</v>
      </c>
      <c r="K349" s="167">
        <f>'02'!N349</f>
        <v>0</v>
      </c>
      <c r="L349" s="167">
        <f>'03'!N349</f>
        <v>0</v>
      </c>
      <c r="M349" s="167">
        <f>'04'!N349</f>
        <v>0</v>
      </c>
      <c r="N349" s="167">
        <f>'05'!N349</f>
        <v>0</v>
      </c>
      <c r="O349" s="167">
        <f>'06'!N349</f>
        <v>0</v>
      </c>
      <c r="P349" s="167">
        <f>'07'!N349</f>
        <v>0</v>
      </c>
      <c r="Q349" s="167">
        <f>'08'!N349</f>
        <v>0</v>
      </c>
      <c r="R349" s="167">
        <f>'09'!N349</f>
        <v>0</v>
      </c>
      <c r="S349" s="167">
        <f>'10'!N349</f>
        <v>0</v>
      </c>
      <c r="T349" s="167">
        <f>'11'!N349</f>
        <v>0</v>
      </c>
      <c r="U349" s="167">
        <f>'12'!N349</f>
        <v>0</v>
      </c>
      <c r="V349" s="168">
        <f t="shared" si="54"/>
        <v>0</v>
      </c>
      <c r="W349" s="169">
        <f t="shared" si="55"/>
        <v>0</v>
      </c>
      <c r="Y349" s="167">
        <f>'01'!R349</f>
        <v>0</v>
      </c>
      <c r="Z349" s="167">
        <f>'02'!R349</f>
        <v>0</v>
      </c>
      <c r="AA349" s="167">
        <f>'03'!R349</f>
        <v>0</v>
      </c>
      <c r="AB349" s="167">
        <f>'04'!R349</f>
        <v>0</v>
      </c>
      <c r="AC349" s="167">
        <f>'05'!R349</f>
        <v>0</v>
      </c>
      <c r="AD349" s="167">
        <f>'06'!R349</f>
        <v>0</v>
      </c>
      <c r="AE349" s="167">
        <f>'07'!R349</f>
        <v>0</v>
      </c>
      <c r="AF349" s="167">
        <f>'08'!R349</f>
        <v>0</v>
      </c>
      <c r="AG349" s="167">
        <f>'09'!R349</f>
        <v>0</v>
      </c>
      <c r="AH349" s="167">
        <f>'10'!R349</f>
        <v>0</v>
      </c>
      <c r="AI349" s="167">
        <f>'11'!R349</f>
        <v>0</v>
      </c>
      <c r="AJ349" s="167">
        <f>'12'!R349</f>
        <v>0</v>
      </c>
      <c r="AK349" s="127">
        <f t="shared" si="56"/>
        <v>0</v>
      </c>
      <c r="AL349" s="126">
        <f t="shared" si="57"/>
        <v>0</v>
      </c>
      <c r="AN349" s="167">
        <f>'01'!S349</f>
        <v>0</v>
      </c>
      <c r="AO349" s="167">
        <f>'02'!S349</f>
        <v>0</v>
      </c>
      <c r="AP349" s="167">
        <f>'03'!S349</f>
        <v>0</v>
      </c>
      <c r="AQ349" s="167">
        <f>'04'!S349</f>
        <v>0</v>
      </c>
      <c r="AR349" s="167">
        <f>'05'!S349</f>
        <v>0</v>
      </c>
      <c r="AS349" s="167">
        <f>'06'!S349</f>
        <v>0</v>
      </c>
      <c r="AT349" s="167">
        <f>'07'!S349</f>
        <v>0</v>
      </c>
      <c r="AU349" s="167">
        <f>'08'!S349</f>
        <v>0</v>
      </c>
      <c r="AV349" s="167">
        <f>'09'!S349</f>
        <v>0</v>
      </c>
      <c r="AW349" s="167">
        <f>'10'!S349</f>
        <v>0</v>
      </c>
      <c r="AX349" s="167">
        <f>'11'!S349</f>
        <v>0</v>
      </c>
      <c r="AY349" s="167">
        <f>'12'!S349</f>
        <v>0</v>
      </c>
      <c r="AZ349" s="127">
        <f t="shared" si="58"/>
        <v>0</v>
      </c>
      <c r="BA349" s="126">
        <f t="shared" si="59"/>
        <v>0</v>
      </c>
      <c r="BC349" s="167">
        <f>'01'!T349</f>
        <v>0</v>
      </c>
      <c r="BD349" s="167">
        <f>'02'!T349</f>
        <v>0</v>
      </c>
      <c r="BE349" s="167">
        <f>'03'!T349</f>
        <v>0</v>
      </c>
      <c r="BF349" s="167">
        <f>'04'!T349</f>
        <v>0</v>
      </c>
      <c r="BG349" s="167">
        <f>'05'!T349</f>
        <v>0</v>
      </c>
      <c r="BH349" s="167">
        <f>'06'!T349</f>
        <v>0</v>
      </c>
      <c r="BI349" s="167">
        <f>'07'!T349</f>
        <v>0</v>
      </c>
      <c r="BJ349" s="167">
        <f>'08'!T349</f>
        <v>0</v>
      </c>
      <c r="BK349" s="167">
        <f>'09'!T349</f>
        <v>0</v>
      </c>
      <c r="BL349" s="167">
        <f>'10'!T349</f>
        <v>0</v>
      </c>
      <c r="BM349" s="167">
        <f>'11'!T349</f>
        <v>0</v>
      </c>
      <c r="BN349" s="167">
        <f>'12'!T349</f>
        <v>0</v>
      </c>
      <c r="BO349" s="125">
        <f t="shared" si="60"/>
        <v>0</v>
      </c>
      <c r="BP349" s="126">
        <f t="shared" si="61"/>
        <v>0</v>
      </c>
    </row>
    <row r="350" spans="2:68" ht="14.4" x14ac:dyDescent="0.3">
      <c r="B350" s="166"/>
      <c r="C350" s="160"/>
      <c r="D350" s="160"/>
      <c r="E350" s="160"/>
      <c r="F350" s="160"/>
      <c r="G350" s="160"/>
      <c r="H350" s="160"/>
      <c r="I350" s="160"/>
      <c r="J350" s="167">
        <f>'01'!N350</f>
        <v>0</v>
      </c>
      <c r="K350" s="167">
        <f>'02'!N350</f>
        <v>0</v>
      </c>
      <c r="L350" s="167">
        <f>'03'!N350</f>
        <v>0</v>
      </c>
      <c r="M350" s="167">
        <f>'04'!N350</f>
        <v>0</v>
      </c>
      <c r="N350" s="167">
        <f>'05'!N350</f>
        <v>0</v>
      </c>
      <c r="O350" s="167">
        <f>'06'!N350</f>
        <v>0</v>
      </c>
      <c r="P350" s="167">
        <f>'07'!N350</f>
        <v>0</v>
      </c>
      <c r="Q350" s="167">
        <f>'08'!N350</f>
        <v>0</v>
      </c>
      <c r="R350" s="167">
        <f>'09'!N350</f>
        <v>0</v>
      </c>
      <c r="S350" s="167">
        <f>'10'!N350</f>
        <v>0</v>
      </c>
      <c r="T350" s="167">
        <f>'11'!N350</f>
        <v>0</v>
      </c>
      <c r="U350" s="167">
        <f>'12'!N350</f>
        <v>0</v>
      </c>
      <c r="V350" s="168">
        <f t="shared" ref="V350:V355" si="62">SUM(J350:U350)</f>
        <v>0</v>
      </c>
      <c r="W350" s="169">
        <f t="shared" si="55"/>
        <v>0</v>
      </c>
      <c r="Y350" s="167">
        <f>'01'!R350</f>
        <v>0</v>
      </c>
      <c r="Z350" s="167">
        <f>'02'!R350</f>
        <v>0</v>
      </c>
      <c r="AA350" s="167">
        <f>'03'!R350</f>
        <v>0</v>
      </c>
      <c r="AB350" s="167">
        <f>'04'!R350</f>
        <v>0</v>
      </c>
      <c r="AC350" s="167">
        <f>'05'!R350</f>
        <v>0</v>
      </c>
      <c r="AD350" s="167">
        <f>'06'!R350</f>
        <v>0</v>
      </c>
      <c r="AE350" s="167">
        <f>'07'!R350</f>
        <v>0</v>
      </c>
      <c r="AF350" s="167">
        <f>'08'!R350</f>
        <v>0</v>
      </c>
      <c r="AG350" s="167">
        <f>'09'!R350</f>
        <v>0</v>
      </c>
      <c r="AH350" s="167">
        <f>'10'!R350</f>
        <v>0</v>
      </c>
      <c r="AI350" s="167">
        <f>'11'!R350</f>
        <v>0</v>
      </c>
      <c r="AJ350" s="167">
        <f>'12'!R350</f>
        <v>0</v>
      </c>
      <c r="AK350" s="127">
        <f t="shared" ref="AK350:AK355" si="63">SUM(Y350:AJ350)</f>
        <v>0</v>
      </c>
      <c r="AL350" s="126">
        <f t="shared" si="57"/>
        <v>0</v>
      </c>
      <c r="AN350" s="167">
        <f>'01'!S350</f>
        <v>0</v>
      </c>
      <c r="AO350" s="167">
        <f>'02'!S350</f>
        <v>0</v>
      </c>
      <c r="AP350" s="167">
        <f>'03'!S350</f>
        <v>0</v>
      </c>
      <c r="AQ350" s="167">
        <f>'04'!S350</f>
        <v>0</v>
      </c>
      <c r="AR350" s="167">
        <f>'05'!S350</f>
        <v>0</v>
      </c>
      <c r="AS350" s="167">
        <f>'06'!S350</f>
        <v>0</v>
      </c>
      <c r="AT350" s="167">
        <f>'07'!S350</f>
        <v>0</v>
      </c>
      <c r="AU350" s="167">
        <f>'08'!S350</f>
        <v>0</v>
      </c>
      <c r="AV350" s="167">
        <f>'09'!S350</f>
        <v>0</v>
      </c>
      <c r="AW350" s="167">
        <f>'10'!S350</f>
        <v>0</v>
      </c>
      <c r="AX350" s="167">
        <f>'11'!S350</f>
        <v>0</v>
      </c>
      <c r="AY350" s="167">
        <f>'12'!S350</f>
        <v>0</v>
      </c>
      <c r="AZ350" s="127">
        <f t="shared" ref="AZ350:AZ355" si="64">SUM(AN350:AY350)</f>
        <v>0</v>
      </c>
      <c r="BA350" s="126">
        <f t="shared" si="59"/>
        <v>0</v>
      </c>
      <c r="BC350" s="167">
        <f>'01'!T350</f>
        <v>0</v>
      </c>
      <c r="BD350" s="167">
        <f>'02'!T350</f>
        <v>0</v>
      </c>
      <c r="BE350" s="167">
        <f>'03'!T350</f>
        <v>0</v>
      </c>
      <c r="BF350" s="167">
        <f>'04'!T350</f>
        <v>0</v>
      </c>
      <c r="BG350" s="167">
        <f>'05'!T350</f>
        <v>0</v>
      </c>
      <c r="BH350" s="167">
        <f>'06'!T350</f>
        <v>0</v>
      </c>
      <c r="BI350" s="167">
        <f>'07'!T350</f>
        <v>0</v>
      </c>
      <c r="BJ350" s="167">
        <f>'08'!T350</f>
        <v>0</v>
      </c>
      <c r="BK350" s="167">
        <f>'09'!T350</f>
        <v>0</v>
      </c>
      <c r="BL350" s="167">
        <f>'10'!T350</f>
        <v>0</v>
      </c>
      <c r="BM350" s="167">
        <f>'11'!T350</f>
        <v>0</v>
      </c>
      <c r="BN350" s="167">
        <f>'12'!T350</f>
        <v>0</v>
      </c>
      <c r="BO350" s="125">
        <f t="shared" ref="BO350:BO355" si="65">SUM(BC350:BN350)</f>
        <v>0</v>
      </c>
      <c r="BP350" s="126">
        <f t="shared" si="61"/>
        <v>0</v>
      </c>
    </row>
    <row r="351" spans="2:68" ht="14.4" x14ac:dyDescent="0.3">
      <c r="B351" s="166"/>
      <c r="C351" s="160"/>
      <c r="D351" s="160"/>
      <c r="E351" s="160"/>
      <c r="F351" s="160"/>
      <c r="G351" s="160"/>
      <c r="H351" s="160"/>
      <c r="I351" s="160"/>
      <c r="J351" s="167">
        <f>'01'!N351</f>
        <v>0</v>
      </c>
      <c r="K351" s="167">
        <f>'02'!N351</f>
        <v>0</v>
      </c>
      <c r="L351" s="167">
        <f>'03'!N351</f>
        <v>0</v>
      </c>
      <c r="M351" s="167">
        <f>'04'!N351</f>
        <v>0</v>
      </c>
      <c r="N351" s="167">
        <f>'05'!N351</f>
        <v>0</v>
      </c>
      <c r="O351" s="167">
        <f>'06'!N351</f>
        <v>0</v>
      </c>
      <c r="P351" s="167">
        <f>'07'!N351</f>
        <v>0</v>
      </c>
      <c r="Q351" s="167">
        <f>'08'!N351</f>
        <v>0</v>
      </c>
      <c r="R351" s="167">
        <f>'09'!N351</f>
        <v>0</v>
      </c>
      <c r="S351" s="167">
        <f>'10'!N351</f>
        <v>0</v>
      </c>
      <c r="T351" s="167">
        <f>'11'!N351</f>
        <v>0</v>
      </c>
      <c r="U351" s="167">
        <f>'12'!N351</f>
        <v>0</v>
      </c>
      <c r="V351" s="168">
        <f t="shared" si="62"/>
        <v>0</v>
      </c>
      <c r="W351" s="169">
        <f t="shared" si="55"/>
        <v>0</v>
      </c>
      <c r="Y351" s="167">
        <f>'01'!R351</f>
        <v>0</v>
      </c>
      <c r="Z351" s="167">
        <f>'02'!R351</f>
        <v>0</v>
      </c>
      <c r="AA351" s="167">
        <f>'03'!R351</f>
        <v>0</v>
      </c>
      <c r="AB351" s="167">
        <f>'04'!R351</f>
        <v>0</v>
      </c>
      <c r="AC351" s="167">
        <f>'05'!R351</f>
        <v>0</v>
      </c>
      <c r="AD351" s="167">
        <f>'06'!R351</f>
        <v>0</v>
      </c>
      <c r="AE351" s="167">
        <f>'07'!R351</f>
        <v>0</v>
      </c>
      <c r="AF351" s="167">
        <f>'08'!R351</f>
        <v>0</v>
      </c>
      <c r="AG351" s="167">
        <f>'09'!R351</f>
        <v>0</v>
      </c>
      <c r="AH351" s="167">
        <f>'10'!R351</f>
        <v>0</v>
      </c>
      <c r="AI351" s="167">
        <f>'11'!R351</f>
        <v>0</v>
      </c>
      <c r="AJ351" s="167">
        <f>'12'!R351</f>
        <v>0</v>
      </c>
      <c r="AK351" s="127">
        <f t="shared" si="63"/>
        <v>0</v>
      </c>
      <c r="AL351" s="126">
        <f t="shared" si="57"/>
        <v>0</v>
      </c>
      <c r="AN351" s="167">
        <f>'01'!S351</f>
        <v>0</v>
      </c>
      <c r="AO351" s="167">
        <f>'02'!S351</f>
        <v>0</v>
      </c>
      <c r="AP351" s="167">
        <f>'03'!S351</f>
        <v>0</v>
      </c>
      <c r="AQ351" s="167">
        <f>'04'!S351</f>
        <v>0</v>
      </c>
      <c r="AR351" s="167">
        <f>'05'!S351</f>
        <v>0</v>
      </c>
      <c r="AS351" s="167">
        <f>'06'!S351</f>
        <v>0</v>
      </c>
      <c r="AT351" s="167">
        <f>'07'!S351</f>
        <v>0</v>
      </c>
      <c r="AU351" s="167">
        <f>'08'!S351</f>
        <v>0</v>
      </c>
      <c r="AV351" s="167">
        <f>'09'!S351</f>
        <v>0</v>
      </c>
      <c r="AW351" s="167">
        <f>'10'!S351</f>
        <v>0</v>
      </c>
      <c r="AX351" s="167">
        <f>'11'!S351</f>
        <v>0</v>
      </c>
      <c r="AY351" s="167">
        <f>'12'!S351</f>
        <v>0</v>
      </c>
      <c r="AZ351" s="127">
        <f t="shared" si="64"/>
        <v>0</v>
      </c>
      <c r="BA351" s="126">
        <f t="shared" si="59"/>
        <v>0</v>
      </c>
      <c r="BC351" s="167">
        <f>'01'!T351</f>
        <v>0</v>
      </c>
      <c r="BD351" s="167">
        <f>'02'!T351</f>
        <v>0</v>
      </c>
      <c r="BE351" s="167">
        <f>'03'!T351</f>
        <v>0</v>
      </c>
      <c r="BF351" s="167">
        <f>'04'!T351</f>
        <v>0</v>
      </c>
      <c r="BG351" s="167">
        <f>'05'!T351</f>
        <v>0</v>
      </c>
      <c r="BH351" s="167">
        <f>'06'!T351</f>
        <v>0</v>
      </c>
      <c r="BI351" s="167">
        <f>'07'!T351</f>
        <v>0</v>
      </c>
      <c r="BJ351" s="167">
        <f>'08'!T351</f>
        <v>0</v>
      </c>
      <c r="BK351" s="167">
        <f>'09'!T351</f>
        <v>0</v>
      </c>
      <c r="BL351" s="167">
        <f>'10'!T351</f>
        <v>0</v>
      </c>
      <c r="BM351" s="167">
        <f>'11'!T351</f>
        <v>0</v>
      </c>
      <c r="BN351" s="167">
        <f>'12'!T351</f>
        <v>0</v>
      </c>
      <c r="BO351" s="125">
        <f t="shared" si="65"/>
        <v>0</v>
      </c>
      <c r="BP351" s="126">
        <f t="shared" si="61"/>
        <v>0</v>
      </c>
    </row>
    <row r="352" spans="2:68" ht="14.4" x14ac:dyDescent="0.3">
      <c r="B352" s="166"/>
      <c r="C352" s="160"/>
      <c r="D352" s="160"/>
      <c r="E352" s="160"/>
      <c r="F352" s="160"/>
      <c r="G352" s="160"/>
      <c r="H352" s="160"/>
      <c r="I352" s="160"/>
      <c r="J352" s="167">
        <f>'01'!N352</f>
        <v>0</v>
      </c>
      <c r="K352" s="167">
        <f>'02'!N352</f>
        <v>0</v>
      </c>
      <c r="L352" s="167">
        <f>'03'!N352</f>
        <v>0</v>
      </c>
      <c r="M352" s="167">
        <f>'04'!N352</f>
        <v>0</v>
      </c>
      <c r="N352" s="167">
        <f>'05'!N352</f>
        <v>0</v>
      </c>
      <c r="O352" s="167">
        <f>'06'!N352</f>
        <v>0</v>
      </c>
      <c r="P352" s="167">
        <f>'07'!N352</f>
        <v>0</v>
      </c>
      <c r="Q352" s="167">
        <f>'08'!N352</f>
        <v>0</v>
      </c>
      <c r="R352" s="167">
        <f>'09'!N352</f>
        <v>0</v>
      </c>
      <c r="S352" s="167">
        <f>'10'!N352</f>
        <v>0</v>
      </c>
      <c r="T352" s="167">
        <f>'11'!N352</f>
        <v>0</v>
      </c>
      <c r="U352" s="167">
        <f>'12'!N352</f>
        <v>0</v>
      </c>
      <c r="V352" s="168">
        <f t="shared" si="62"/>
        <v>0</v>
      </c>
      <c r="W352" s="169">
        <f t="shared" si="55"/>
        <v>0</v>
      </c>
      <c r="Y352" s="167">
        <f>'01'!R352</f>
        <v>0</v>
      </c>
      <c r="Z352" s="167">
        <f>'02'!R352</f>
        <v>0</v>
      </c>
      <c r="AA352" s="167">
        <f>'03'!R352</f>
        <v>0</v>
      </c>
      <c r="AB352" s="167">
        <f>'04'!R352</f>
        <v>0</v>
      </c>
      <c r="AC352" s="167">
        <f>'05'!R352</f>
        <v>0</v>
      </c>
      <c r="AD352" s="167">
        <f>'06'!R352</f>
        <v>0</v>
      </c>
      <c r="AE352" s="167">
        <f>'07'!R352</f>
        <v>0</v>
      </c>
      <c r="AF352" s="167">
        <f>'08'!R352</f>
        <v>0</v>
      </c>
      <c r="AG352" s="167">
        <f>'09'!R352</f>
        <v>0</v>
      </c>
      <c r="AH352" s="167">
        <f>'10'!R352</f>
        <v>0</v>
      </c>
      <c r="AI352" s="167">
        <f>'11'!R352</f>
        <v>0</v>
      </c>
      <c r="AJ352" s="167">
        <f>'12'!R352</f>
        <v>0</v>
      </c>
      <c r="AK352" s="127">
        <f t="shared" si="63"/>
        <v>0</v>
      </c>
      <c r="AL352" s="126">
        <f t="shared" si="57"/>
        <v>0</v>
      </c>
      <c r="AN352" s="167">
        <f>'01'!S352</f>
        <v>0</v>
      </c>
      <c r="AO352" s="167">
        <f>'02'!S352</f>
        <v>0</v>
      </c>
      <c r="AP352" s="167">
        <f>'03'!S352</f>
        <v>0</v>
      </c>
      <c r="AQ352" s="167">
        <f>'04'!S352</f>
        <v>0</v>
      </c>
      <c r="AR352" s="167">
        <f>'05'!S352</f>
        <v>0</v>
      </c>
      <c r="AS352" s="167">
        <f>'06'!S352</f>
        <v>0</v>
      </c>
      <c r="AT352" s="167">
        <f>'07'!S352</f>
        <v>0</v>
      </c>
      <c r="AU352" s="167">
        <f>'08'!S352</f>
        <v>0</v>
      </c>
      <c r="AV352" s="167">
        <f>'09'!S352</f>
        <v>0</v>
      </c>
      <c r="AW352" s="167">
        <f>'10'!S352</f>
        <v>0</v>
      </c>
      <c r="AX352" s="167">
        <f>'11'!S352</f>
        <v>0</v>
      </c>
      <c r="AY352" s="167">
        <f>'12'!S352</f>
        <v>0</v>
      </c>
      <c r="AZ352" s="127">
        <f t="shared" si="64"/>
        <v>0</v>
      </c>
      <c r="BA352" s="126">
        <f t="shared" si="59"/>
        <v>0</v>
      </c>
      <c r="BC352" s="167">
        <f>'01'!T352</f>
        <v>0</v>
      </c>
      <c r="BD352" s="167">
        <f>'02'!T352</f>
        <v>0</v>
      </c>
      <c r="BE352" s="167">
        <f>'03'!T352</f>
        <v>0</v>
      </c>
      <c r="BF352" s="167">
        <f>'04'!T352</f>
        <v>0</v>
      </c>
      <c r="BG352" s="167">
        <f>'05'!T352</f>
        <v>0</v>
      </c>
      <c r="BH352" s="167">
        <f>'06'!T352</f>
        <v>0</v>
      </c>
      <c r="BI352" s="167">
        <f>'07'!T352</f>
        <v>0</v>
      </c>
      <c r="BJ352" s="167">
        <f>'08'!T352</f>
        <v>0</v>
      </c>
      <c r="BK352" s="167">
        <f>'09'!T352</f>
        <v>0</v>
      </c>
      <c r="BL352" s="167">
        <f>'10'!T352</f>
        <v>0</v>
      </c>
      <c r="BM352" s="167">
        <f>'11'!T352</f>
        <v>0</v>
      </c>
      <c r="BN352" s="167">
        <f>'12'!T352</f>
        <v>0</v>
      </c>
      <c r="BO352" s="125">
        <f t="shared" si="65"/>
        <v>0</v>
      </c>
      <c r="BP352" s="126">
        <f t="shared" si="61"/>
        <v>0</v>
      </c>
    </row>
    <row r="353" spans="2:68" ht="14.4" x14ac:dyDescent="0.3">
      <c r="B353" s="166"/>
      <c r="C353" s="160"/>
      <c r="D353" s="160"/>
      <c r="E353" s="160"/>
      <c r="F353" s="160"/>
      <c r="G353" s="160"/>
      <c r="H353" s="160"/>
      <c r="I353" s="160"/>
      <c r="J353" s="167">
        <f>'01'!N353</f>
        <v>0</v>
      </c>
      <c r="K353" s="167">
        <f>'02'!N353</f>
        <v>0</v>
      </c>
      <c r="L353" s="167">
        <f>'03'!N353</f>
        <v>0</v>
      </c>
      <c r="M353" s="167">
        <f>'04'!N353</f>
        <v>0</v>
      </c>
      <c r="N353" s="167">
        <f>'05'!N353</f>
        <v>0</v>
      </c>
      <c r="O353" s="167">
        <f>'06'!N353</f>
        <v>0</v>
      </c>
      <c r="P353" s="167">
        <f>'07'!N353</f>
        <v>0</v>
      </c>
      <c r="Q353" s="167">
        <f>'08'!N353</f>
        <v>0</v>
      </c>
      <c r="R353" s="167">
        <f>'09'!N353</f>
        <v>0</v>
      </c>
      <c r="S353" s="167">
        <f>'10'!N353</f>
        <v>0</v>
      </c>
      <c r="T353" s="167">
        <f>'11'!N353</f>
        <v>0</v>
      </c>
      <c r="U353" s="167">
        <f>'12'!N353</f>
        <v>0</v>
      </c>
      <c r="V353" s="168">
        <f t="shared" si="62"/>
        <v>0</v>
      </c>
      <c r="W353" s="169">
        <f t="shared" si="55"/>
        <v>0</v>
      </c>
      <c r="Y353" s="167">
        <f>'01'!R353</f>
        <v>0</v>
      </c>
      <c r="Z353" s="167">
        <f>'02'!R353</f>
        <v>0</v>
      </c>
      <c r="AA353" s="167">
        <f>'03'!R353</f>
        <v>0</v>
      </c>
      <c r="AB353" s="167">
        <f>'04'!R353</f>
        <v>0</v>
      </c>
      <c r="AC353" s="167">
        <f>'05'!R353</f>
        <v>0</v>
      </c>
      <c r="AD353" s="167">
        <f>'06'!R353</f>
        <v>0</v>
      </c>
      <c r="AE353" s="167">
        <f>'07'!R353</f>
        <v>0</v>
      </c>
      <c r="AF353" s="167">
        <f>'08'!R353</f>
        <v>0</v>
      </c>
      <c r="AG353" s="167">
        <f>'09'!R353</f>
        <v>0</v>
      </c>
      <c r="AH353" s="167">
        <f>'10'!R353</f>
        <v>0</v>
      </c>
      <c r="AI353" s="167">
        <f>'11'!R353</f>
        <v>0</v>
      </c>
      <c r="AJ353" s="167">
        <f>'12'!R353</f>
        <v>0</v>
      </c>
      <c r="AK353" s="127">
        <f t="shared" si="63"/>
        <v>0</v>
      </c>
      <c r="AL353" s="126">
        <f t="shared" si="57"/>
        <v>0</v>
      </c>
      <c r="AN353" s="167">
        <f>'01'!S353</f>
        <v>0</v>
      </c>
      <c r="AO353" s="167">
        <f>'02'!S353</f>
        <v>0</v>
      </c>
      <c r="AP353" s="167">
        <f>'03'!S353</f>
        <v>0</v>
      </c>
      <c r="AQ353" s="167">
        <f>'04'!S353</f>
        <v>0</v>
      </c>
      <c r="AR353" s="167">
        <f>'05'!S353</f>
        <v>0</v>
      </c>
      <c r="AS353" s="167">
        <f>'06'!S353</f>
        <v>0</v>
      </c>
      <c r="AT353" s="167">
        <f>'07'!S353</f>
        <v>0</v>
      </c>
      <c r="AU353" s="167">
        <f>'08'!S353</f>
        <v>0</v>
      </c>
      <c r="AV353" s="167">
        <f>'09'!S353</f>
        <v>0</v>
      </c>
      <c r="AW353" s="167">
        <f>'10'!S353</f>
        <v>0</v>
      </c>
      <c r="AX353" s="167">
        <f>'11'!S353</f>
        <v>0</v>
      </c>
      <c r="AY353" s="167">
        <f>'12'!S353</f>
        <v>0</v>
      </c>
      <c r="AZ353" s="127">
        <f t="shared" si="64"/>
        <v>0</v>
      </c>
      <c r="BA353" s="126">
        <f t="shared" si="59"/>
        <v>0</v>
      </c>
      <c r="BC353" s="167">
        <f>'01'!T353</f>
        <v>0</v>
      </c>
      <c r="BD353" s="167">
        <f>'02'!T353</f>
        <v>0</v>
      </c>
      <c r="BE353" s="167">
        <f>'03'!T353</f>
        <v>0</v>
      </c>
      <c r="BF353" s="167">
        <f>'04'!T353</f>
        <v>0</v>
      </c>
      <c r="BG353" s="167">
        <f>'05'!T353</f>
        <v>0</v>
      </c>
      <c r="BH353" s="167">
        <f>'06'!T353</f>
        <v>0</v>
      </c>
      <c r="BI353" s="167">
        <f>'07'!T353</f>
        <v>0</v>
      </c>
      <c r="BJ353" s="167">
        <f>'08'!T353</f>
        <v>0</v>
      </c>
      <c r="BK353" s="167">
        <f>'09'!T353</f>
        <v>0</v>
      </c>
      <c r="BL353" s="167">
        <f>'10'!T353</f>
        <v>0</v>
      </c>
      <c r="BM353" s="167">
        <f>'11'!T353</f>
        <v>0</v>
      </c>
      <c r="BN353" s="167">
        <f>'12'!T353</f>
        <v>0</v>
      </c>
      <c r="BO353" s="125">
        <f t="shared" si="65"/>
        <v>0</v>
      </c>
      <c r="BP353" s="126">
        <f t="shared" si="61"/>
        <v>0</v>
      </c>
    </row>
    <row r="354" spans="2:68" ht="14.4" x14ac:dyDescent="0.3">
      <c r="B354" s="166"/>
      <c r="C354" s="160"/>
      <c r="D354" s="160"/>
      <c r="E354" s="160"/>
      <c r="F354" s="160"/>
      <c r="G354" s="160"/>
      <c r="H354" s="160"/>
      <c r="I354" s="160"/>
      <c r="J354" s="167">
        <f>'01'!N354</f>
        <v>0</v>
      </c>
      <c r="K354" s="167">
        <f>'02'!N354</f>
        <v>0</v>
      </c>
      <c r="L354" s="167">
        <f>'03'!N354</f>
        <v>0</v>
      </c>
      <c r="M354" s="167">
        <f>'04'!N354</f>
        <v>0</v>
      </c>
      <c r="N354" s="167">
        <f>'05'!N354</f>
        <v>0</v>
      </c>
      <c r="O354" s="167">
        <f>'06'!N354</f>
        <v>0</v>
      </c>
      <c r="P354" s="167">
        <f>'07'!N354</f>
        <v>0</v>
      </c>
      <c r="Q354" s="167">
        <f>'08'!N354</f>
        <v>0</v>
      </c>
      <c r="R354" s="167">
        <f>'09'!N354</f>
        <v>0</v>
      </c>
      <c r="S354" s="167">
        <f>'10'!N354</f>
        <v>0</v>
      </c>
      <c r="T354" s="167">
        <f>'11'!N354</f>
        <v>0</v>
      </c>
      <c r="U354" s="167">
        <f>'12'!N354</f>
        <v>0</v>
      </c>
      <c r="V354" s="168">
        <f t="shared" si="62"/>
        <v>0</v>
      </c>
      <c r="W354" s="169">
        <f t="shared" si="55"/>
        <v>0</v>
      </c>
      <c r="Y354" s="167">
        <f>'01'!R354</f>
        <v>0</v>
      </c>
      <c r="Z354" s="167">
        <f>'02'!R354</f>
        <v>0</v>
      </c>
      <c r="AA354" s="167">
        <f>'03'!R354</f>
        <v>0</v>
      </c>
      <c r="AB354" s="167">
        <f>'04'!R354</f>
        <v>0</v>
      </c>
      <c r="AC354" s="167">
        <f>'05'!R354</f>
        <v>0</v>
      </c>
      <c r="AD354" s="167">
        <f>'06'!R354</f>
        <v>0</v>
      </c>
      <c r="AE354" s="167">
        <f>'07'!R354</f>
        <v>0</v>
      </c>
      <c r="AF354" s="167">
        <f>'08'!R354</f>
        <v>0</v>
      </c>
      <c r="AG354" s="167">
        <f>'09'!R354</f>
        <v>0</v>
      </c>
      <c r="AH354" s="167">
        <f>'10'!R354</f>
        <v>0</v>
      </c>
      <c r="AI354" s="167">
        <f>'11'!R354</f>
        <v>0</v>
      </c>
      <c r="AJ354" s="167">
        <f>'12'!R354</f>
        <v>0</v>
      </c>
      <c r="AK354" s="127">
        <f t="shared" si="63"/>
        <v>0</v>
      </c>
      <c r="AL354" s="126">
        <f t="shared" si="57"/>
        <v>0</v>
      </c>
      <c r="AN354" s="167">
        <f>'01'!S354</f>
        <v>0</v>
      </c>
      <c r="AO354" s="167">
        <f>'02'!S354</f>
        <v>0</v>
      </c>
      <c r="AP354" s="167">
        <f>'03'!S354</f>
        <v>0</v>
      </c>
      <c r="AQ354" s="167">
        <f>'04'!S354</f>
        <v>0</v>
      </c>
      <c r="AR354" s="167">
        <f>'05'!S354</f>
        <v>0</v>
      </c>
      <c r="AS354" s="167">
        <f>'06'!S354</f>
        <v>0</v>
      </c>
      <c r="AT354" s="167">
        <f>'07'!S354</f>
        <v>0</v>
      </c>
      <c r="AU354" s="167">
        <f>'08'!S354</f>
        <v>0</v>
      </c>
      <c r="AV354" s="167">
        <f>'09'!S354</f>
        <v>0</v>
      </c>
      <c r="AW354" s="167">
        <f>'10'!S354</f>
        <v>0</v>
      </c>
      <c r="AX354" s="167">
        <f>'11'!S354</f>
        <v>0</v>
      </c>
      <c r="AY354" s="167">
        <f>'12'!S354</f>
        <v>0</v>
      </c>
      <c r="AZ354" s="127">
        <f t="shared" si="64"/>
        <v>0</v>
      </c>
      <c r="BA354" s="126">
        <f t="shared" si="59"/>
        <v>0</v>
      </c>
      <c r="BC354" s="167">
        <f>'01'!T354</f>
        <v>0</v>
      </c>
      <c r="BD354" s="167">
        <f>'02'!T354</f>
        <v>0</v>
      </c>
      <c r="BE354" s="167">
        <f>'03'!T354</f>
        <v>0</v>
      </c>
      <c r="BF354" s="167">
        <f>'04'!T354</f>
        <v>0</v>
      </c>
      <c r="BG354" s="167">
        <f>'05'!T354</f>
        <v>0</v>
      </c>
      <c r="BH354" s="167">
        <f>'06'!T354</f>
        <v>0</v>
      </c>
      <c r="BI354" s="167">
        <f>'07'!T354</f>
        <v>0</v>
      </c>
      <c r="BJ354" s="167">
        <f>'08'!T354</f>
        <v>0</v>
      </c>
      <c r="BK354" s="167">
        <f>'09'!T354</f>
        <v>0</v>
      </c>
      <c r="BL354" s="167">
        <f>'10'!T354</f>
        <v>0</v>
      </c>
      <c r="BM354" s="167">
        <f>'11'!T354</f>
        <v>0</v>
      </c>
      <c r="BN354" s="167">
        <f>'12'!T354</f>
        <v>0</v>
      </c>
      <c r="BO354" s="125">
        <f t="shared" si="65"/>
        <v>0</v>
      </c>
      <c r="BP354" s="126">
        <f t="shared" si="61"/>
        <v>0</v>
      </c>
    </row>
    <row r="355" spans="2:68" ht="14.4" x14ac:dyDescent="0.3">
      <c r="B355" s="166"/>
      <c r="C355" s="160"/>
      <c r="D355" s="160"/>
      <c r="E355" s="160"/>
      <c r="F355" s="160"/>
      <c r="G355" s="160"/>
      <c r="H355" s="160"/>
      <c r="I355" s="160"/>
      <c r="J355" s="167">
        <f>'01'!N355</f>
        <v>0</v>
      </c>
      <c r="K355" s="167">
        <f>'02'!N355</f>
        <v>0</v>
      </c>
      <c r="L355" s="167">
        <f>'03'!N355</f>
        <v>0</v>
      </c>
      <c r="M355" s="167">
        <f>'04'!N355</f>
        <v>0</v>
      </c>
      <c r="N355" s="167">
        <f>'05'!N355</f>
        <v>0</v>
      </c>
      <c r="O355" s="167">
        <f>'06'!N355</f>
        <v>0</v>
      </c>
      <c r="P355" s="167">
        <f>'07'!N355</f>
        <v>0</v>
      </c>
      <c r="Q355" s="167">
        <f>'08'!N355</f>
        <v>0</v>
      </c>
      <c r="R355" s="167">
        <f>'09'!N355</f>
        <v>0</v>
      </c>
      <c r="S355" s="167">
        <f>'10'!N355</f>
        <v>0</v>
      </c>
      <c r="T355" s="167">
        <f>'11'!N355</f>
        <v>0</v>
      </c>
      <c r="U355" s="167">
        <f>'12'!N355</f>
        <v>0</v>
      </c>
      <c r="V355" s="168">
        <f t="shared" si="62"/>
        <v>0</v>
      </c>
      <c r="W355" s="169">
        <f t="shared" si="55"/>
        <v>0</v>
      </c>
      <c r="Y355" s="167">
        <f>'01'!R355</f>
        <v>0</v>
      </c>
      <c r="Z355" s="167">
        <f>'02'!R355</f>
        <v>0</v>
      </c>
      <c r="AA355" s="167">
        <f>'03'!R355</f>
        <v>0</v>
      </c>
      <c r="AB355" s="167">
        <f>'04'!R355</f>
        <v>0</v>
      </c>
      <c r="AC355" s="167">
        <f>'05'!R355</f>
        <v>0</v>
      </c>
      <c r="AD355" s="167">
        <f>'06'!R355</f>
        <v>0</v>
      </c>
      <c r="AE355" s="167">
        <f>'07'!R355</f>
        <v>0</v>
      </c>
      <c r="AF355" s="167">
        <f>'08'!R355</f>
        <v>0</v>
      </c>
      <c r="AG355" s="167">
        <f>'09'!R355</f>
        <v>0</v>
      </c>
      <c r="AH355" s="167">
        <f>'10'!R355</f>
        <v>0</v>
      </c>
      <c r="AI355" s="167">
        <f>'11'!R355</f>
        <v>0</v>
      </c>
      <c r="AJ355" s="167">
        <f>'12'!R355</f>
        <v>0</v>
      </c>
      <c r="AK355" s="127">
        <f t="shared" si="63"/>
        <v>0</v>
      </c>
      <c r="AL355" s="126">
        <f t="shared" si="57"/>
        <v>0</v>
      </c>
      <c r="AN355" s="167">
        <f>'01'!S355</f>
        <v>0</v>
      </c>
      <c r="AO355" s="167">
        <f>'02'!S355</f>
        <v>0</v>
      </c>
      <c r="AP355" s="167">
        <f>'03'!S355</f>
        <v>0</v>
      </c>
      <c r="AQ355" s="167">
        <f>'04'!S355</f>
        <v>0</v>
      </c>
      <c r="AR355" s="167">
        <f>'05'!S355</f>
        <v>0</v>
      </c>
      <c r="AS355" s="167">
        <f>'06'!S355</f>
        <v>0</v>
      </c>
      <c r="AT355" s="167">
        <f>'07'!S355</f>
        <v>0</v>
      </c>
      <c r="AU355" s="167">
        <f>'08'!S355</f>
        <v>0</v>
      </c>
      <c r="AV355" s="167">
        <f>'09'!S355</f>
        <v>0</v>
      </c>
      <c r="AW355" s="167">
        <f>'10'!S355</f>
        <v>0</v>
      </c>
      <c r="AX355" s="167">
        <f>'11'!S355</f>
        <v>0</v>
      </c>
      <c r="AY355" s="167">
        <f>'12'!S355</f>
        <v>0</v>
      </c>
      <c r="AZ355" s="127">
        <f t="shared" si="64"/>
        <v>0</v>
      </c>
      <c r="BA355" s="126">
        <f t="shared" si="59"/>
        <v>0</v>
      </c>
      <c r="BC355" s="167">
        <f>'01'!T355</f>
        <v>0</v>
      </c>
      <c r="BD355" s="167">
        <f>'02'!T355</f>
        <v>0</v>
      </c>
      <c r="BE355" s="167">
        <f>'03'!T355</f>
        <v>0</v>
      </c>
      <c r="BF355" s="167">
        <f>'04'!T355</f>
        <v>0</v>
      </c>
      <c r="BG355" s="167">
        <f>'05'!T355</f>
        <v>0</v>
      </c>
      <c r="BH355" s="167">
        <f>'06'!T355</f>
        <v>0</v>
      </c>
      <c r="BI355" s="167">
        <f>'07'!T355</f>
        <v>0</v>
      </c>
      <c r="BJ355" s="167">
        <f>'08'!T355</f>
        <v>0</v>
      </c>
      <c r="BK355" s="167">
        <f>'09'!T355</f>
        <v>0</v>
      </c>
      <c r="BL355" s="167">
        <f>'10'!T355</f>
        <v>0</v>
      </c>
      <c r="BM355" s="167">
        <f>'11'!T355</f>
        <v>0</v>
      </c>
      <c r="BN355" s="167">
        <f>'12'!T355</f>
        <v>0</v>
      </c>
      <c r="BO355" s="125">
        <f t="shared" si="65"/>
        <v>0</v>
      </c>
      <c r="BP355" s="126">
        <f t="shared" si="61"/>
        <v>0</v>
      </c>
    </row>
    <row r="356" spans="2:68" ht="14.4" x14ac:dyDescent="0.3">
      <c r="B356" s="166"/>
      <c r="C356" s="160"/>
      <c r="D356" s="160"/>
      <c r="E356" s="160"/>
      <c r="F356" s="160"/>
      <c r="G356" s="160"/>
      <c r="H356" s="160"/>
      <c r="I356" s="160"/>
      <c r="J356" s="167">
        <f>'01'!N356</f>
        <v>0</v>
      </c>
      <c r="K356" s="167">
        <f>'02'!N356</f>
        <v>0</v>
      </c>
      <c r="L356" s="167">
        <f>'03'!N356</f>
        <v>0</v>
      </c>
      <c r="M356" s="167">
        <f>'04'!N356</f>
        <v>0</v>
      </c>
      <c r="N356" s="167">
        <f>'05'!N356</f>
        <v>0</v>
      </c>
      <c r="O356" s="167">
        <f>'06'!N356</f>
        <v>0</v>
      </c>
      <c r="P356" s="167">
        <f>'07'!N356</f>
        <v>0</v>
      </c>
      <c r="Q356" s="167">
        <f>'08'!N356</f>
        <v>0</v>
      </c>
      <c r="R356" s="167">
        <f>'09'!N356</f>
        <v>0</v>
      </c>
      <c r="S356" s="167">
        <f>'10'!N356</f>
        <v>0</v>
      </c>
      <c r="T356" s="167">
        <f>'11'!N356</f>
        <v>0</v>
      </c>
      <c r="U356" s="167">
        <f>'12'!N356</f>
        <v>0</v>
      </c>
      <c r="V356" s="168">
        <f t="shared" ref="V356:V394" si="66">SUM(J356:U356)</f>
        <v>0</v>
      </c>
      <c r="W356" s="169">
        <f t="shared" si="55"/>
        <v>0</v>
      </c>
      <c r="Y356" s="167">
        <f>'01'!R356</f>
        <v>0</v>
      </c>
      <c r="Z356" s="167">
        <f>'02'!R356</f>
        <v>0</v>
      </c>
      <c r="AA356" s="167">
        <f>'03'!R356</f>
        <v>0</v>
      </c>
      <c r="AB356" s="167">
        <f>'04'!R356</f>
        <v>0</v>
      </c>
      <c r="AC356" s="167">
        <f>'05'!R356</f>
        <v>0</v>
      </c>
      <c r="AD356" s="167">
        <f>'06'!R356</f>
        <v>0</v>
      </c>
      <c r="AE356" s="167">
        <f>'07'!R356</f>
        <v>0</v>
      </c>
      <c r="AF356" s="167">
        <f>'08'!R356</f>
        <v>0</v>
      </c>
      <c r="AG356" s="167">
        <f>'09'!R356</f>
        <v>0</v>
      </c>
      <c r="AH356" s="167">
        <f>'10'!R356</f>
        <v>0</v>
      </c>
      <c r="AI356" s="167">
        <f>'11'!R356</f>
        <v>0</v>
      </c>
      <c r="AJ356" s="167">
        <f>'12'!R356</f>
        <v>0</v>
      </c>
      <c r="AK356" s="127">
        <f t="shared" ref="AK356:AK394" si="67">SUM(Y356:AJ356)</f>
        <v>0</v>
      </c>
      <c r="AL356" s="126">
        <f t="shared" si="57"/>
        <v>0</v>
      </c>
      <c r="AN356" s="167">
        <f>'01'!S356</f>
        <v>0</v>
      </c>
      <c r="AO356" s="167">
        <f>'02'!S356</f>
        <v>0</v>
      </c>
      <c r="AP356" s="167">
        <f>'03'!S356</f>
        <v>0</v>
      </c>
      <c r="AQ356" s="167">
        <f>'04'!S356</f>
        <v>0</v>
      </c>
      <c r="AR356" s="167">
        <f>'05'!S356</f>
        <v>0</v>
      </c>
      <c r="AS356" s="167">
        <f>'06'!S356</f>
        <v>0</v>
      </c>
      <c r="AT356" s="167">
        <f>'07'!S356</f>
        <v>0</v>
      </c>
      <c r="AU356" s="167">
        <f>'08'!S356</f>
        <v>0</v>
      </c>
      <c r="AV356" s="167">
        <f>'09'!S356</f>
        <v>0</v>
      </c>
      <c r="AW356" s="167">
        <f>'10'!S356</f>
        <v>0</v>
      </c>
      <c r="AX356" s="167">
        <f>'11'!S356</f>
        <v>0</v>
      </c>
      <c r="AY356" s="167">
        <f>'12'!S356</f>
        <v>0</v>
      </c>
      <c r="AZ356" s="127">
        <f t="shared" ref="AZ356:AZ394" si="68">SUM(AN356:AY356)</f>
        <v>0</v>
      </c>
      <c r="BA356" s="126">
        <f t="shared" si="59"/>
        <v>0</v>
      </c>
      <c r="BC356" s="167">
        <f>'01'!T356</f>
        <v>0</v>
      </c>
      <c r="BD356" s="167">
        <f>'02'!T356</f>
        <v>0</v>
      </c>
      <c r="BE356" s="167">
        <f>'03'!T356</f>
        <v>0</v>
      </c>
      <c r="BF356" s="167">
        <f>'04'!T356</f>
        <v>0</v>
      </c>
      <c r="BG356" s="167">
        <f>'05'!T356</f>
        <v>0</v>
      </c>
      <c r="BH356" s="167">
        <f>'06'!T356</f>
        <v>0</v>
      </c>
      <c r="BI356" s="167">
        <f>'07'!T356</f>
        <v>0</v>
      </c>
      <c r="BJ356" s="167">
        <f>'08'!T356</f>
        <v>0</v>
      </c>
      <c r="BK356" s="167">
        <f>'09'!T356</f>
        <v>0</v>
      </c>
      <c r="BL356" s="167">
        <f>'10'!T356</f>
        <v>0</v>
      </c>
      <c r="BM356" s="167">
        <f>'11'!T356</f>
        <v>0</v>
      </c>
      <c r="BN356" s="167">
        <f>'12'!T356</f>
        <v>0</v>
      </c>
      <c r="BO356" s="125">
        <f t="shared" ref="BO356:BO394" si="69">SUM(BC356:BN356)</f>
        <v>0</v>
      </c>
      <c r="BP356" s="126">
        <f t="shared" si="61"/>
        <v>0</v>
      </c>
    </row>
    <row r="357" spans="2:68" ht="14.4" x14ac:dyDescent="0.3">
      <c r="B357" s="166"/>
      <c r="C357" s="160"/>
      <c r="D357" s="160"/>
      <c r="E357" s="160"/>
      <c r="F357" s="160"/>
      <c r="G357" s="160"/>
      <c r="H357" s="160"/>
      <c r="I357" s="160"/>
      <c r="J357" s="167">
        <f>'01'!N357</f>
        <v>0</v>
      </c>
      <c r="K357" s="167">
        <f>'02'!N357</f>
        <v>0</v>
      </c>
      <c r="L357" s="167">
        <f>'03'!N357</f>
        <v>0</v>
      </c>
      <c r="M357" s="167">
        <f>'04'!N357</f>
        <v>0</v>
      </c>
      <c r="N357" s="167">
        <f>'05'!N357</f>
        <v>0</v>
      </c>
      <c r="O357" s="167">
        <f>'06'!N357</f>
        <v>0</v>
      </c>
      <c r="P357" s="167">
        <f>'07'!N357</f>
        <v>0</v>
      </c>
      <c r="Q357" s="167">
        <f>'08'!N357</f>
        <v>0</v>
      </c>
      <c r="R357" s="167">
        <f>'09'!N357</f>
        <v>0</v>
      </c>
      <c r="S357" s="167">
        <f>'10'!N357</f>
        <v>0</v>
      </c>
      <c r="T357" s="167">
        <f>'11'!N357</f>
        <v>0</v>
      </c>
      <c r="U357" s="167">
        <f>'12'!N357</f>
        <v>0</v>
      </c>
      <c r="V357" s="168">
        <f t="shared" si="66"/>
        <v>0</v>
      </c>
      <c r="W357" s="169">
        <f t="shared" si="55"/>
        <v>0</v>
      </c>
      <c r="Y357" s="167">
        <f>'01'!R357</f>
        <v>0</v>
      </c>
      <c r="Z357" s="167">
        <f>'02'!R357</f>
        <v>0</v>
      </c>
      <c r="AA357" s="167">
        <f>'03'!R357</f>
        <v>0</v>
      </c>
      <c r="AB357" s="167">
        <f>'04'!R357</f>
        <v>0</v>
      </c>
      <c r="AC357" s="167">
        <f>'05'!R357</f>
        <v>0</v>
      </c>
      <c r="AD357" s="167">
        <f>'06'!R357</f>
        <v>0</v>
      </c>
      <c r="AE357" s="167">
        <f>'07'!R357</f>
        <v>0</v>
      </c>
      <c r="AF357" s="167">
        <f>'08'!R357</f>
        <v>0</v>
      </c>
      <c r="AG357" s="167">
        <f>'09'!R357</f>
        <v>0</v>
      </c>
      <c r="AH357" s="167">
        <f>'10'!R357</f>
        <v>0</v>
      </c>
      <c r="AI357" s="167">
        <f>'11'!R357</f>
        <v>0</v>
      </c>
      <c r="AJ357" s="167">
        <f>'12'!R357</f>
        <v>0</v>
      </c>
      <c r="AK357" s="127">
        <f t="shared" si="67"/>
        <v>0</v>
      </c>
      <c r="AL357" s="126">
        <f t="shared" si="57"/>
        <v>0</v>
      </c>
      <c r="AN357" s="167">
        <f>'01'!S357</f>
        <v>0</v>
      </c>
      <c r="AO357" s="167">
        <f>'02'!S357</f>
        <v>0</v>
      </c>
      <c r="AP357" s="167">
        <f>'03'!S357</f>
        <v>0</v>
      </c>
      <c r="AQ357" s="167">
        <f>'04'!S357</f>
        <v>0</v>
      </c>
      <c r="AR357" s="167">
        <f>'05'!S357</f>
        <v>0</v>
      </c>
      <c r="AS357" s="167">
        <f>'06'!S357</f>
        <v>0</v>
      </c>
      <c r="AT357" s="167">
        <f>'07'!S357</f>
        <v>0</v>
      </c>
      <c r="AU357" s="167">
        <f>'08'!S357</f>
        <v>0</v>
      </c>
      <c r="AV357" s="167">
        <f>'09'!S357</f>
        <v>0</v>
      </c>
      <c r="AW357" s="167">
        <f>'10'!S357</f>
        <v>0</v>
      </c>
      <c r="AX357" s="167">
        <f>'11'!S357</f>
        <v>0</v>
      </c>
      <c r="AY357" s="167">
        <f>'12'!S357</f>
        <v>0</v>
      </c>
      <c r="AZ357" s="127">
        <f t="shared" si="68"/>
        <v>0</v>
      </c>
      <c r="BA357" s="126">
        <f t="shared" si="59"/>
        <v>0</v>
      </c>
      <c r="BC357" s="167">
        <f>'01'!T357</f>
        <v>0</v>
      </c>
      <c r="BD357" s="167">
        <f>'02'!T357</f>
        <v>0</v>
      </c>
      <c r="BE357" s="167">
        <f>'03'!T357</f>
        <v>0</v>
      </c>
      <c r="BF357" s="167">
        <f>'04'!T357</f>
        <v>0</v>
      </c>
      <c r="BG357" s="167">
        <f>'05'!T357</f>
        <v>0</v>
      </c>
      <c r="BH357" s="167">
        <f>'06'!T357</f>
        <v>0</v>
      </c>
      <c r="BI357" s="167">
        <f>'07'!T357</f>
        <v>0</v>
      </c>
      <c r="BJ357" s="167">
        <f>'08'!T357</f>
        <v>0</v>
      </c>
      <c r="BK357" s="167">
        <f>'09'!T357</f>
        <v>0</v>
      </c>
      <c r="BL357" s="167">
        <f>'10'!T357</f>
        <v>0</v>
      </c>
      <c r="BM357" s="167">
        <f>'11'!T357</f>
        <v>0</v>
      </c>
      <c r="BN357" s="167">
        <f>'12'!T357</f>
        <v>0</v>
      </c>
      <c r="BO357" s="125">
        <f t="shared" si="69"/>
        <v>0</v>
      </c>
      <c r="BP357" s="126">
        <f t="shared" si="61"/>
        <v>0</v>
      </c>
    </row>
    <row r="358" spans="2:68" ht="14.4" x14ac:dyDescent="0.3">
      <c r="B358" s="166"/>
      <c r="C358" s="160"/>
      <c r="D358" s="160"/>
      <c r="E358" s="160"/>
      <c r="F358" s="160"/>
      <c r="G358" s="160"/>
      <c r="H358" s="160"/>
      <c r="I358" s="160"/>
      <c r="J358" s="167">
        <f>'01'!N358</f>
        <v>0</v>
      </c>
      <c r="K358" s="167">
        <f>'02'!N358</f>
        <v>0</v>
      </c>
      <c r="L358" s="167">
        <f>'03'!N358</f>
        <v>0</v>
      </c>
      <c r="M358" s="167">
        <f>'04'!N358</f>
        <v>0</v>
      </c>
      <c r="N358" s="167">
        <f>'05'!N358</f>
        <v>0</v>
      </c>
      <c r="O358" s="167">
        <f>'06'!N358</f>
        <v>0</v>
      </c>
      <c r="P358" s="167">
        <f>'07'!N358</f>
        <v>0</v>
      </c>
      <c r="Q358" s="167">
        <f>'08'!N358</f>
        <v>0</v>
      </c>
      <c r="R358" s="167">
        <f>'09'!N358</f>
        <v>0</v>
      </c>
      <c r="S358" s="167">
        <f>'10'!N358</f>
        <v>0</v>
      </c>
      <c r="T358" s="167">
        <f>'11'!N358</f>
        <v>0</v>
      </c>
      <c r="U358" s="167">
        <f>'12'!N358</f>
        <v>0</v>
      </c>
      <c r="V358" s="168">
        <f t="shared" si="66"/>
        <v>0</v>
      </c>
      <c r="W358" s="169">
        <f t="shared" si="55"/>
        <v>0</v>
      </c>
      <c r="Y358" s="167">
        <f>'01'!R358</f>
        <v>0</v>
      </c>
      <c r="Z358" s="167">
        <f>'02'!R358</f>
        <v>0</v>
      </c>
      <c r="AA358" s="167">
        <f>'03'!R358</f>
        <v>0</v>
      </c>
      <c r="AB358" s="167">
        <f>'04'!R358</f>
        <v>0</v>
      </c>
      <c r="AC358" s="167">
        <f>'05'!R358</f>
        <v>0</v>
      </c>
      <c r="AD358" s="167">
        <f>'06'!R358</f>
        <v>0</v>
      </c>
      <c r="AE358" s="167">
        <f>'07'!R358</f>
        <v>0</v>
      </c>
      <c r="AF358" s="167">
        <f>'08'!R358</f>
        <v>0</v>
      </c>
      <c r="AG358" s="167">
        <f>'09'!R358</f>
        <v>0</v>
      </c>
      <c r="AH358" s="167">
        <f>'10'!R358</f>
        <v>0</v>
      </c>
      <c r="AI358" s="167">
        <f>'11'!R358</f>
        <v>0</v>
      </c>
      <c r="AJ358" s="167">
        <f>'12'!R358</f>
        <v>0</v>
      </c>
      <c r="AK358" s="127">
        <f t="shared" si="67"/>
        <v>0</v>
      </c>
      <c r="AL358" s="126">
        <f t="shared" si="57"/>
        <v>0</v>
      </c>
      <c r="AN358" s="167">
        <f>'01'!S358</f>
        <v>0</v>
      </c>
      <c r="AO358" s="167">
        <f>'02'!S358</f>
        <v>0</v>
      </c>
      <c r="AP358" s="167">
        <f>'03'!S358</f>
        <v>0</v>
      </c>
      <c r="AQ358" s="167">
        <f>'04'!S358</f>
        <v>0</v>
      </c>
      <c r="AR358" s="167">
        <f>'05'!S358</f>
        <v>0</v>
      </c>
      <c r="AS358" s="167">
        <f>'06'!S358</f>
        <v>0</v>
      </c>
      <c r="AT358" s="167">
        <f>'07'!S358</f>
        <v>0</v>
      </c>
      <c r="AU358" s="167">
        <f>'08'!S358</f>
        <v>0</v>
      </c>
      <c r="AV358" s="167">
        <f>'09'!S358</f>
        <v>0</v>
      </c>
      <c r="AW358" s="167">
        <f>'10'!S358</f>
        <v>0</v>
      </c>
      <c r="AX358" s="167">
        <f>'11'!S358</f>
        <v>0</v>
      </c>
      <c r="AY358" s="167">
        <f>'12'!S358</f>
        <v>0</v>
      </c>
      <c r="AZ358" s="127">
        <f t="shared" si="68"/>
        <v>0</v>
      </c>
      <c r="BA358" s="126">
        <f t="shared" si="59"/>
        <v>0</v>
      </c>
      <c r="BC358" s="167">
        <f>'01'!T358</f>
        <v>0</v>
      </c>
      <c r="BD358" s="167">
        <f>'02'!T358</f>
        <v>0</v>
      </c>
      <c r="BE358" s="167">
        <f>'03'!T358</f>
        <v>0</v>
      </c>
      <c r="BF358" s="167">
        <f>'04'!T358</f>
        <v>0</v>
      </c>
      <c r="BG358" s="167">
        <f>'05'!T358</f>
        <v>0</v>
      </c>
      <c r="BH358" s="167">
        <f>'06'!T358</f>
        <v>0</v>
      </c>
      <c r="BI358" s="167">
        <f>'07'!T358</f>
        <v>0</v>
      </c>
      <c r="BJ358" s="167">
        <f>'08'!T358</f>
        <v>0</v>
      </c>
      <c r="BK358" s="167">
        <f>'09'!T358</f>
        <v>0</v>
      </c>
      <c r="BL358" s="167">
        <f>'10'!T358</f>
        <v>0</v>
      </c>
      <c r="BM358" s="167">
        <f>'11'!T358</f>
        <v>0</v>
      </c>
      <c r="BN358" s="167">
        <f>'12'!T358</f>
        <v>0</v>
      </c>
      <c r="BO358" s="125">
        <f t="shared" si="69"/>
        <v>0</v>
      </c>
      <c r="BP358" s="126">
        <f t="shared" si="61"/>
        <v>0</v>
      </c>
    </row>
    <row r="359" spans="2:68" ht="14.4" x14ac:dyDescent="0.3">
      <c r="B359" s="166"/>
      <c r="C359" s="160"/>
      <c r="D359" s="160"/>
      <c r="E359" s="160"/>
      <c r="F359" s="160"/>
      <c r="G359" s="160"/>
      <c r="H359" s="160"/>
      <c r="I359" s="160"/>
      <c r="J359" s="167">
        <f>'01'!N359</f>
        <v>0</v>
      </c>
      <c r="K359" s="167">
        <f>'02'!N359</f>
        <v>0</v>
      </c>
      <c r="L359" s="167">
        <f>'03'!N359</f>
        <v>0</v>
      </c>
      <c r="M359" s="167">
        <f>'04'!N359</f>
        <v>0</v>
      </c>
      <c r="N359" s="167">
        <f>'05'!N359</f>
        <v>0</v>
      </c>
      <c r="O359" s="167">
        <f>'06'!N359</f>
        <v>0</v>
      </c>
      <c r="P359" s="167">
        <f>'07'!N359</f>
        <v>0</v>
      </c>
      <c r="Q359" s="167">
        <f>'08'!N359</f>
        <v>0</v>
      </c>
      <c r="R359" s="167">
        <f>'09'!N359</f>
        <v>0</v>
      </c>
      <c r="S359" s="167">
        <f>'10'!N359</f>
        <v>0</v>
      </c>
      <c r="T359" s="167">
        <f>'11'!N359</f>
        <v>0</v>
      </c>
      <c r="U359" s="167">
        <f>'12'!N359</f>
        <v>0</v>
      </c>
      <c r="V359" s="168">
        <f t="shared" si="66"/>
        <v>0</v>
      </c>
      <c r="W359" s="169">
        <f t="shared" si="55"/>
        <v>0</v>
      </c>
      <c r="Y359" s="167">
        <f>'01'!R359</f>
        <v>0</v>
      </c>
      <c r="Z359" s="167">
        <f>'02'!R359</f>
        <v>0</v>
      </c>
      <c r="AA359" s="167">
        <f>'03'!R359</f>
        <v>0</v>
      </c>
      <c r="AB359" s="167">
        <f>'04'!R359</f>
        <v>0</v>
      </c>
      <c r="AC359" s="167">
        <f>'05'!R359</f>
        <v>0</v>
      </c>
      <c r="AD359" s="167">
        <f>'06'!R359</f>
        <v>0</v>
      </c>
      <c r="AE359" s="167">
        <f>'07'!R359</f>
        <v>0</v>
      </c>
      <c r="AF359" s="167">
        <f>'08'!R359</f>
        <v>0</v>
      </c>
      <c r="AG359" s="167">
        <f>'09'!R359</f>
        <v>0</v>
      </c>
      <c r="AH359" s="167">
        <f>'10'!R359</f>
        <v>0</v>
      </c>
      <c r="AI359" s="167">
        <f>'11'!R359</f>
        <v>0</v>
      </c>
      <c r="AJ359" s="167">
        <f>'12'!R359</f>
        <v>0</v>
      </c>
      <c r="AK359" s="127">
        <f t="shared" si="67"/>
        <v>0</v>
      </c>
      <c r="AL359" s="126">
        <f t="shared" si="57"/>
        <v>0</v>
      </c>
      <c r="AN359" s="167">
        <f>'01'!S359</f>
        <v>0</v>
      </c>
      <c r="AO359" s="167">
        <f>'02'!S359</f>
        <v>0</v>
      </c>
      <c r="AP359" s="167">
        <f>'03'!S359</f>
        <v>0</v>
      </c>
      <c r="AQ359" s="167">
        <f>'04'!S359</f>
        <v>0</v>
      </c>
      <c r="AR359" s="167">
        <f>'05'!S359</f>
        <v>0</v>
      </c>
      <c r="AS359" s="167">
        <f>'06'!S359</f>
        <v>0</v>
      </c>
      <c r="AT359" s="167">
        <f>'07'!S359</f>
        <v>0</v>
      </c>
      <c r="AU359" s="167">
        <f>'08'!S359</f>
        <v>0</v>
      </c>
      <c r="AV359" s="167">
        <f>'09'!S359</f>
        <v>0</v>
      </c>
      <c r="AW359" s="167">
        <f>'10'!S359</f>
        <v>0</v>
      </c>
      <c r="AX359" s="167">
        <f>'11'!S359</f>
        <v>0</v>
      </c>
      <c r="AY359" s="167">
        <f>'12'!S359</f>
        <v>0</v>
      </c>
      <c r="AZ359" s="127">
        <f t="shared" si="68"/>
        <v>0</v>
      </c>
      <c r="BA359" s="126">
        <f t="shared" si="59"/>
        <v>0</v>
      </c>
      <c r="BC359" s="167">
        <f>'01'!T359</f>
        <v>0</v>
      </c>
      <c r="BD359" s="167">
        <f>'02'!T359</f>
        <v>0</v>
      </c>
      <c r="BE359" s="167">
        <f>'03'!T359</f>
        <v>0</v>
      </c>
      <c r="BF359" s="167">
        <f>'04'!T359</f>
        <v>0</v>
      </c>
      <c r="BG359" s="167">
        <f>'05'!T359</f>
        <v>0</v>
      </c>
      <c r="BH359" s="167">
        <f>'06'!T359</f>
        <v>0</v>
      </c>
      <c r="BI359" s="167">
        <f>'07'!T359</f>
        <v>0</v>
      </c>
      <c r="BJ359" s="167">
        <f>'08'!T359</f>
        <v>0</v>
      </c>
      <c r="BK359" s="167">
        <f>'09'!T359</f>
        <v>0</v>
      </c>
      <c r="BL359" s="167">
        <f>'10'!T359</f>
        <v>0</v>
      </c>
      <c r="BM359" s="167">
        <f>'11'!T359</f>
        <v>0</v>
      </c>
      <c r="BN359" s="167">
        <f>'12'!T359</f>
        <v>0</v>
      </c>
      <c r="BO359" s="125">
        <f t="shared" si="69"/>
        <v>0</v>
      </c>
      <c r="BP359" s="126">
        <f t="shared" si="61"/>
        <v>0</v>
      </c>
    </row>
    <row r="360" spans="2:68" ht="14.4" x14ac:dyDescent="0.3">
      <c r="B360" s="166"/>
      <c r="C360" s="160"/>
      <c r="D360" s="160"/>
      <c r="E360" s="160"/>
      <c r="F360" s="160"/>
      <c r="G360" s="160"/>
      <c r="H360" s="160"/>
      <c r="I360" s="160"/>
      <c r="J360" s="167">
        <f>'01'!N360</f>
        <v>0</v>
      </c>
      <c r="K360" s="167">
        <f>'02'!N360</f>
        <v>0</v>
      </c>
      <c r="L360" s="167">
        <f>'03'!N360</f>
        <v>0</v>
      </c>
      <c r="M360" s="167">
        <f>'04'!N360</f>
        <v>0</v>
      </c>
      <c r="N360" s="167">
        <f>'05'!N360</f>
        <v>0</v>
      </c>
      <c r="O360" s="167">
        <f>'06'!N360</f>
        <v>0</v>
      </c>
      <c r="P360" s="167">
        <f>'07'!N360</f>
        <v>0</v>
      </c>
      <c r="Q360" s="167">
        <f>'08'!N360</f>
        <v>0</v>
      </c>
      <c r="R360" s="167">
        <f>'09'!N360</f>
        <v>0</v>
      </c>
      <c r="S360" s="167">
        <f>'10'!N360</f>
        <v>0</v>
      </c>
      <c r="T360" s="167">
        <f>'11'!N360</f>
        <v>0</v>
      </c>
      <c r="U360" s="167">
        <f>'12'!N360</f>
        <v>0</v>
      </c>
      <c r="V360" s="168">
        <f t="shared" si="66"/>
        <v>0</v>
      </c>
      <c r="W360" s="169">
        <f t="shared" si="55"/>
        <v>0</v>
      </c>
      <c r="Y360" s="167">
        <f>'01'!R360</f>
        <v>0</v>
      </c>
      <c r="Z360" s="167">
        <f>'02'!R360</f>
        <v>0</v>
      </c>
      <c r="AA360" s="167">
        <f>'03'!R360</f>
        <v>0</v>
      </c>
      <c r="AB360" s="167">
        <f>'04'!R360</f>
        <v>0</v>
      </c>
      <c r="AC360" s="167">
        <f>'05'!R360</f>
        <v>0</v>
      </c>
      <c r="AD360" s="167">
        <f>'06'!R360</f>
        <v>0</v>
      </c>
      <c r="AE360" s="167">
        <f>'07'!R360</f>
        <v>0</v>
      </c>
      <c r="AF360" s="167">
        <f>'08'!R360</f>
        <v>0</v>
      </c>
      <c r="AG360" s="167">
        <f>'09'!R360</f>
        <v>0</v>
      </c>
      <c r="AH360" s="167">
        <f>'10'!R360</f>
        <v>0</v>
      </c>
      <c r="AI360" s="167">
        <f>'11'!R360</f>
        <v>0</v>
      </c>
      <c r="AJ360" s="167">
        <f>'12'!R360</f>
        <v>0</v>
      </c>
      <c r="AK360" s="127">
        <f t="shared" si="67"/>
        <v>0</v>
      </c>
      <c r="AL360" s="126">
        <f t="shared" si="57"/>
        <v>0</v>
      </c>
      <c r="AN360" s="167">
        <f>'01'!S360</f>
        <v>0</v>
      </c>
      <c r="AO360" s="167">
        <f>'02'!S360</f>
        <v>0</v>
      </c>
      <c r="AP360" s="167">
        <f>'03'!S360</f>
        <v>0</v>
      </c>
      <c r="AQ360" s="167">
        <f>'04'!S360</f>
        <v>0</v>
      </c>
      <c r="AR360" s="167">
        <f>'05'!S360</f>
        <v>0</v>
      </c>
      <c r="AS360" s="167">
        <f>'06'!S360</f>
        <v>0</v>
      </c>
      <c r="AT360" s="167">
        <f>'07'!S360</f>
        <v>0</v>
      </c>
      <c r="AU360" s="167">
        <f>'08'!S360</f>
        <v>0</v>
      </c>
      <c r="AV360" s="167">
        <f>'09'!S360</f>
        <v>0</v>
      </c>
      <c r="AW360" s="167">
        <f>'10'!S360</f>
        <v>0</v>
      </c>
      <c r="AX360" s="167">
        <f>'11'!S360</f>
        <v>0</v>
      </c>
      <c r="AY360" s="167">
        <f>'12'!S360</f>
        <v>0</v>
      </c>
      <c r="AZ360" s="127">
        <f t="shared" si="68"/>
        <v>0</v>
      </c>
      <c r="BA360" s="126">
        <f t="shared" si="59"/>
        <v>0</v>
      </c>
      <c r="BC360" s="167">
        <f>'01'!T360</f>
        <v>0</v>
      </c>
      <c r="BD360" s="167">
        <f>'02'!T360</f>
        <v>0</v>
      </c>
      <c r="BE360" s="167">
        <f>'03'!T360</f>
        <v>0</v>
      </c>
      <c r="BF360" s="167">
        <f>'04'!T360</f>
        <v>0</v>
      </c>
      <c r="BG360" s="167">
        <f>'05'!T360</f>
        <v>0</v>
      </c>
      <c r="BH360" s="167">
        <f>'06'!T360</f>
        <v>0</v>
      </c>
      <c r="BI360" s="167">
        <f>'07'!T360</f>
        <v>0</v>
      </c>
      <c r="BJ360" s="167">
        <f>'08'!T360</f>
        <v>0</v>
      </c>
      <c r="BK360" s="167">
        <f>'09'!T360</f>
        <v>0</v>
      </c>
      <c r="BL360" s="167">
        <f>'10'!T360</f>
        <v>0</v>
      </c>
      <c r="BM360" s="167">
        <f>'11'!T360</f>
        <v>0</v>
      </c>
      <c r="BN360" s="167">
        <f>'12'!T360</f>
        <v>0</v>
      </c>
      <c r="BO360" s="125">
        <f t="shared" si="69"/>
        <v>0</v>
      </c>
      <c r="BP360" s="126">
        <f t="shared" si="61"/>
        <v>0</v>
      </c>
    </row>
    <row r="361" spans="2:68" ht="14.4" x14ac:dyDescent="0.3">
      <c r="B361" s="166"/>
      <c r="C361" s="160"/>
      <c r="D361" s="160"/>
      <c r="E361" s="160"/>
      <c r="F361" s="160"/>
      <c r="G361" s="160"/>
      <c r="H361" s="160"/>
      <c r="I361" s="160"/>
      <c r="J361" s="167">
        <f>'01'!N361</f>
        <v>0</v>
      </c>
      <c r="K361" s="167">
        <f>'02'!N361</f>
        <v>0</v>
      </c>
      <c r="L361" s="167">
        <f>'03'!N361</f>
        <v>0</v>
      </c>
      <c r="M361" s="167">
        <f>'04'!N361</f>
        <v>0</v>
      </c>
      <c r="N361" s="167">
        <f>'05'!N361</f>
        <v>0</v>
      </c>
      <c r="O361" s="167">
        <f>'06'!N361</f>
        <v>0</v>
      </c>
      <c r="P361" s="167">
        <f>'07'!N361</f>
        <v>0</v>
      </c>
      <c r="Q361" s="167">
        <f>'08'!N361</f>
        <v>0</v>
      </c>
      <c r="R361" s="167">
        <f>'09'!N361</f>
        <v>0</v>
      </c>
      <c r="S361" s="167">
        <f>'10'!N361</f>
        <v>0</v>
      </c>
      <c r="T361" s="167">
        <f>'11'!N361</f>
        <v>0</v>
      </c>
      <c r="U361" s="167">
        <f>'12'!N361</f>
        <v>0</v>
      </c>
      <c r="V361" s="168">
        <f t="shared" si="66"/>
        <v>0</v>
      </c>
      <c r="W361" s="169">
        <f t="shared" si="55"/>
        <v>0</v>
      </c>
      <c r="Y361" s="167">
        <f>'01'!R361</f>
        <v>0</v>
      </c>
      <c r="Z361" s="167">
        <f>'02'!R361</f>
        <v>0</v>
      </c>
      <c r="AA361" s="167">
        <f>'03'!R361</f>
        <v>0</v>
      </c>
      <c r="AB361" s="167">
        <f>'04'!R361</f>
        <v>0</v>
      </c>
      <c r="AC361" s="167">
        <f>'05'!R361</f>
        <v>0</v>
      </c>
      <c r="AD361" s="167">
        <f>'06'!R361</f>
        <v>0</v>
      </c>
      <c r="AE361" s="167">
        <f>'07'!R361</f>
        <v>0</v>
      </c>
      <c r="AF361" s="167">
        <f>'08'!R361</f>
        <v>0</v>
      </c>
      <c r="AG361" s="167">
        <f>'09'!R361</f>
        <v>0</v>
      </c>
      <c r="AH361" s="167">
        <f>'10'!R361</f>
        <v>0</v>
      </c>
      <c r="AI361" s="167">
        <f>'11'!R361</f>
        <v>0</v>
      </c>
      <c r="AJ361" s="167">
        <f>'12'!R361</f>
        <v>0</v>
      </c>
      <c r="AK361" s="127">
        <f t="shared" si="67"/>
        <v>0</v>
      </c>
      <c r="AL361" s="126">
        <f t="shared" si="57"/>
        <v>0</v>
      </c>
      <c r="AN361" s="167">
        <f>'01'!S361</f>
        <v>0</v>
      </c>
      <c r="AO361" s="167">
        <f>'02'!S361</f>
        <v>0</v>
      </c>
      <c r="AP361" s="167">
        <f>'03'!S361</f>
        <v>0</v>
      </c>
      <c r="AQ361" s="167">
        <f>'04'!S361</f>
        <v>0</v>
      </c>
      <c r="AR361" s="167">
        <f>'05'!S361</f>
        <v>0</v>
      </c>
      <c r="AS361" s="167">
        <f>'06'!S361</f>
        <v>0</v>
      </c>
      <c r="AT361" s="167">
        <f>'07'!S361</f>
        <v>0</v>
      </c>
      <c r="AU361" s="167">
        <f>'08'!S361</f>
        <v>0</v>
      </c>
      <c r="AV361" s="167">
        <f>'09'!S361</f>
        <v>0</v>
      </c>
      <c r="AW361" s="167">
        <f>'10'!S361</f>
        <v>0</v>
      </c>
      <c r="AX361" s="167">
        <f>'11'!S361</f>
        <v>0</v>
      </c>
      <c r="AY361" s="167">
        <f>'12'!S361</f>
        <v>0</v>
      </c>
      <c r="AZ361" s="127">
        <f t="shared" si="68"/>
        <v>0</v>
      </c>
      <c r="BA361" s="126">
        <f t="shared" si="59"/>
        <v>0</v>
      </c>
      <c r="BC361" s="167">
        <f>'01'!T361</f>
        <v>0</v>
      </c>
      <c r="BD361" s="167">
        <f>'02'!T361</f>
        <v>0</v>
      </c>
      <c r="BE361" s="167">
        <f>'03'!T361</f>
        <v>0</v>
      </c>
      <c r="BF361" s="167">
        <f>'04'!T361</f>
        <v>0</v>
      </c>
      <c r="BG361" s="167">
        <f>'05'!T361</f>
        <v>0</v>
      </c>
      <c r="BH361" s="167">
        <f>'06'!T361</f>
        <v>0</v>
      </c>
      <c r="BI361" s="167">
        <f>'07'!T361</f>
        <v>0</v>
      </c>
      <c r="BJ361" s="167">
        <f>'08'!T361</f>
        <v>0</v>
      </c>
      <c r="BK361" s="167">
        <f>'09'!T361</f>
        <v>0</v>
      </c>
      <c r="BL361" s="167">
        <f>'10'!T361</f>
        <v>0</v>
      </c>
      <c r="BM361" s="167">
        <f>'11'!T361</f>
        <v>0</v>
      </c>
      <c r="BN361" s="167">
        <f>'12'!T361</f>
        <v>0</v>
      </c>
      <c r="BO361" s="125">
        <f t="shared" si="69"/>
        <v>0</v>
      </c>
      <c r="BP361" s="126">
        <f t="shared" si="61"/>
        <v>0</v>
      </c>
    </row>
    <row r="362" spans="2:68" ht="14.4" x14ac:dyDescent="0.3">
      <c r="B362" s="166"/>
      <c r="C362" s="160"/>
      <c r="D362" s="160"/>
      <c r="E362" s="160"/>
      <c r="F362" s="160"/>
      <c r="G362" s="160"/>
      <c r="H362" s="160"/>
      <c r="I362" s="160"/>
      <c r="J362" s="167">
        <f>'01'!N362</f>
        <v>0</v>
      </c>
      <c r="K362" s="167">
        <f>'02'!N362</f>
        <v>0</v>
      </c>
      <c r="L362" s="167">
        <f>'03'!N362</f>
        <v>0</v>
      </c>
      <c r="M362" s="167">
        <f>'04'!N362</f>
        <v>0</v>
      </c>
      <c r="N362" s="167">
        <f>'05'!N362</f>
        <v>0</v>
      </c>
      <c r="O362" s="167">
        <f>'06'!N362</f>
        <v>0</v>
      </c>
      <c r="P362" s="167">
        <f>'07'!N362</f>
        <v>0</v>
      </c>
      <c r="Q362" s="167">
        <f>'08'!N362</f>
        <v>0</v>
      </c>
      <c r="R362" s="167">
        <f>'09'!N362</f>
        <v>0</v>
      </c>
      <c r="S362" s="167">
        <f>'10'!N362</f>
        <v>0</v>
      </c>
      <c r="T362" s="167">
        <f>'11'!N362</f>
        <v>0</v>
      </c>
      <c r="U362" s="167">
        <f>'12'!N362</f>
        <v>0</v>
      </c>
      <c r="V362" s="168">
        <f t="shared" si="66"/>
        <v>0</v>
      </c>
      <c r="W362" s="169">
        <f t="shared" si="55"/>
        <v>0</v>
      </c>
      <c r="Y362" s="167">
        <f>'01'!R362</f>
        <v>0</v>
      </c>
      <c r="Z362" s="167">
        <f>'02'!R362</f>
        <v>0</v>
      </c>
      <c r="AA362" s="167">
        <f>'03'!R362</f>
        <v>0</v>
      </c>
      <c r="AB362" s="167">
        <f>'04'!R362</f>
        <v>0</v>
      </c>
      <c r="AC362" s="167">
        <f>'05'!R362</f>
        <v>0</v>
      </c>
      <c r="AD362" s="167">
        <f>'06'!R362</f>
        <v>0</v>
      </c>
      <c r="AE362" s="167">
        <f>'07'!R362</f>
        <v>0</v>
      </c>
      <c r="AF362" s="167">
        <f>'08'!R362</f>
        <v>0</v>
      </c>
      <c r="AG362" s="167">
        <f>'09'!R362</f>
        <v>0</v>
      </c>
      <c r="AH362" s="167">
        <f>'10'!R362</f>
        <v>0</v>
      </c>
      <c r="AI362" s="167">
        <f>'11'!R362</f>
        <v>0</v>
      </c>
      <c r="AJ362" s="167">
        <f>'12'!R362</f>
        <v>0</v>
      </c>
      <c r="AK362" s="127">
        <f t="shared" si="67"/>
        <v>0</v>
      </c>
      <c r="AL362" s="126">
        <f t="shared" si="57"/>
        <v>0</v>
      </c>
      <c r="AN362" s="167">
        <f>'01'!S362</f>
        <v>0</v>
      </c>
      <c r="AO362" s="167">
        <f>'02'!S362</f>
        <v>0</v>
      </c>
      <c r="AP362" s="167">
        <f>'03'!S362</f>
        <v>0</v>
      </c>
      <c r="AQ362" s="167">
        <f>'04'!S362</f>
        <v>0</v>
      </c>
      <c r="AR362" s="167">
        <f>'05'!S362</f>
        <v>0</v>
      </c>
      <c r="AS362" s="167">
        <f>'06'!S362</f>
        <v>0</v>
      </c>
      <c r="AT362" s="167">
        <f>'07'!S362</f>
        <v>0</v>
      </c>
      <c r="AU362" s="167">
        <f>'08'!S362</f>
        <v>0</v>
      </c>
      <c r="AV362" s="167">
        <f>'09'!S362</f>
        <v>0</v>
      </c>
      <c r="AW362" s="167">
        <f>'10'!S362</f>
        <v>0</v>
      </c>
      <c r="AX362" s="167">
        <f>'11'!S362</f>
        <v>0</v>
      </c>
      <c r="AY362" s="167">
        <f>'12'!S362</f>
        <v>0</v>
      </c>
      <c r="AZ362" s="127">
        <f t="shared" si="68"/>
        <v>0</v>
      </c>
      <c r="BA362" s="126">
        <f t="shared" si="59"/>
        <v>0</v>
      </c>
      <c r="BC362" s="167">
        <f>'01'!T362</f>
        <v>0</v>
      </c>
      <c r="BD362" s="167">
        <f>'02'!T362</f>
        <v>0</v>
      </c>
      <c r="BE362" s="167">
        <f>'03'!T362</f>
        <v>0</v>
      </c>
      <c r="BF362" s="167">
        <f>'04'!T362</f>
        <v>0</v>
      </c>
      <c r="BG362" s="167">
        <f>'05'!T362</f>
        <v>0</v>
      </c>
      <c r="BH362" s="167">
        <f>'06'!T362</f>
        <v>0</v>
      </c>
      <c r="BI362" s="167">
        <f>'07'!T362</f>
        <v>0</v>
      </c>
      <c r="BJ362" s="167">
        <f>'08'!T362</f>
        <v>0</v>
      </c>
      <c r="BK362" s="167">
        <f>'09'!T362</f>
        <v>0</v>
      </c>
      <c r="BL362" s="167">
        <f>'10'!T362</f>
        <v>0</v>
      </c>
      <c r="BM362" s="167">
        <f>'11'!T362</f>
        <v>0</v>
      </c>
      <c r="BN362" s="167">
        <f>'12'!T362</f>
        <v>0</v>
      </c>
      <c r="BO362" s="125">
        <f t="shared" si="69"/>
        <v>0</v>
      </c>
      <c r="BP362" s="126">
        <f t="shared" si="61"/>
        <v>0</v>
      </c>
    </row>
    <row r="363" spans="2:68" ht="14.4" x14ac:dyDescent="0.3">
      <c r="B363" s="166"/>
      <c r="C363" s="160"/>
      <c r="D363" s="160"/>
      <c r="E363" s="160"/>
      <c r="F363" s="160"/>
      <c r="G363" s="160"/>
      <c r="H363" s="160"/>
      <c r="I363" s="160"/>
      <c r="J363" s="167">
        <f>'01'!N363</f>
        <v>0</v>
      </c>
      <c r="K363" s="167">
        <f>'02'!N363</f>
        <v>0</v>
      </c>
      <c r="L363" s="167">
        <f>'03'!N363</f>
        <v>0</v>
      </c>
      <c r="M363" s="167">
        <f>'04'!N363</f>
        <v>0</v>
      </c>
      <c r="N363" s="167">
        <f>'05'!N363</f>
        <v>0</v>
      </c>
      <c r="O363" s="167">
        <f>'06'!N363</f>
        <v>0</v>
      </c>
      <c r="P363" s="167">
        <f>'07'!N363</f>
        <v>0</v>
      </c>
      <c r="Q363" s="167">
        <f>'08'!N363</f>
        <v>0</v>
      </c>
      <c r="R363" s="167">
        <f>'09'!N363</f>
        <v>0</v>
      </c>
      <c r="S363" s="167">
        <f>'10'!N363</f>
        <v>0</v>
      </c>
      <c r="T363" s="167">
        <f>'11'!N363</f>
        <v>0</v>
      </c>
      <c r="U363" s="167">
        <f>'12'!N363</f>
        <v>0</v>
      </c>
      <c r="V363" s="168">
        <f t="shared" si="66"/>
        <v>0</v>
      </c>
      <c r="W363" s="169">
        <f t="shared" si="55"/>
        <v>0</v>
      </c>
      <c r="Y363" s="167">
        <f>'01'!R363</f>
        <v>0</v>
      </c>
      <c r="Z363" s="167">
        <f>'02'!R363</f>
        <v>0</v>
      </c>
      <c r="AA363" s="167">
        <f>'03'!R363</f>
        <v>0</v>
      </c>
      <c r="AB363" s="167">
        <f>'04'!R363</f>
        <v>0</v>
      </c>
      <c r="AC363" s="167">
        <f>'05'!R363</f>
        <v>0</v>
      </c>
      <c r="AD363" s="167">
        <f>'06'!R363</f>
        <v>0</v>
      </c>
      <c r="AE363" s="167">
        <f>'07'!R363</f>
        <v>0</v>
      </c>
      <c r="AF363" s="167">
        <f>'08'!R363</f>
        <v>0</v>
      </c>
      <c r="AG363" s="167">
        <f>'09'!R363</f>
        <v>0</v>
      </c>
      <c r="AH363" s="167">
        <f>'10'!R363</f>
        <v>0</v>
      </c>
      <c r="AI363" s="167">
        <f>'11'!R363</f>
        <v>0</v>
      </c>
      <c r="AJ363" s="167">
        <f>'12'!R363</f>
        <v>0</v>
      </c>
      <c r="AK363" s="127">
        <f t="shared" si="67"/>
        <v>0</v>
      </c>
      <c r="AL363" s="126">
        <f t="shared" si="57"/>
        <v>0</v>
      </c>
      <c r="AN363" s="167">
        <f>'01'!S363</f>
        <v>0</v>
      </c>
      <c r="AO363" s="167">
        <f>'02'!S363</f>
        <v>0</v>
      </c>
      <c r="AP363" s="167">
        <f>'03'!S363</f>
        <v>0</v>
      </c>
      <c r="AQ363" s="167">
        <f>'04'!S363</f>
        <v>0</v>
      </c>
      <c r="AR363" s="167">
        <f>'05'!S363</f>
        <v>0</v>
      </c>
      <c r="AS363" s="167">
        <f>'06'!S363</f>
        <v>0</v>
      </c>
      <c r="AT363" s="167">
        <f>'07'!S363</f>
        <v>0</v>
      </c>
      <c r="AU363" s="167">
        <f>'08'!S363</f>
        <v>0</v>
      </c>
      <c r="AV363" s="167">
        <f>'09'!S363</f>
        <v>0</v>
      </c>
      <c r="AW363" s="167">
        <f>'10'!S363</f>
        <v>0</v>
      </c>
      <c r="AX363" s="167">
        <f>'11'!S363</f>
        <v>0</v>
      </c>
      <c r="AY363" s="167">
        <f>'12'!S363</f>
        <v>0</v>
      </c>
      <c r="AZ363" s="127">
        <f t="shared" si="68"/>
        <v>0</v>
      </c>
      <c r="BA363" s="126">
        <f t="shared" si="59"/>
        <v>0</v>
      </c>
      <c r="BC363" s="167">
        <f>'01'!T363</f>
        <v>0</v>
      </c>
      <c r="BD363" s="167">
        <f>'02'!T363</f>
        <v>0</v>
      </c>
      <c r="BE363" s="167">
        <f>'03'!T363</f>
        <v>0</v>
      </c>
      <c r="BF363" s="167">
        <f>'04'!T363</f>
        <v>0</v>
      </c>
      <c r="BG363" s="167">
        <f>'05'!T363</f>
        <v>0</v>
      </c>
      <c r="BH363" s="167">
        <f>'06'!T363</f>
        <v>0</v>
      </c>
      <c r="BI363" s="167">
        <f>'07'!T363</f>
        <v>0</v>
      </c>
      <c r="BJ363" s="167">
        <f>'08'!T363</f>
        <v>0</v>
      </c>
      <c r="BK363" s="167">
        <f>'09'!T363</f>
        <v>0</v>
      </c>
      <c r="BL363" s="167">
        <f>'10'!T363</f>
        <v>0</v>
      </c>
      <c r="BM363" s="167">
        <f>'11'!T363</f>
        <v>0</v>
      </c>
      <c r="BN363" s="167">
        <f>'12'!T363</f>
        <v>0</v>
      </c>
      <c r="BO363" s="125">
        <f t="shared" si="69"/>
        <v>0</v>
      </c>
      <c r="BP363" s="126">
        <f t="shared" si="61"/>
        <v>0</v>
      </c>
    </row>
    <row r="364" spans="2:68" ht="14.4" x14ac:dyDescent="0.3">
      <c r="B364" s="166"/>
      <c r="C364" s="160"/>
      <c r="D364" s="160"/>
      <c r="E364" s="160"/>
      <c r="F364" s="160"/>
      <c r="G364" s="160"/>
      <c r="H364" s="160"/>
      <c r="I364" s="160"/>
      <c r="J364" s="167">
        <f>'01'!N364</f>
        <v>0</v>
      </c>
      <c r="K364" s="167">
        <f>'02'!N364</f>
        <v>0</v>
      </c>
      <c r="L364" s="167">
        <f>'03'!N364</f>
        <v>0</v>
      </c>
      <c r="M364" s="167">
        <f>'04'!N364</f>
        <v>0</v>
      </c>
      <c r="N364" s="167">
        <f>'05'!N364</f>
        <v>0</v>
      </c>
      <c r="O364" s="167">
        <f>'06'!N364</f>
        <v>0</v>
      </c>
      <c r="P364" s="167">
        <f>'07'!N364</f>
        <v>0</v>
      </c>
      <c r="Q364" s="167">
        <f>'08'!N364</f>
        <v>0</v>
      </c>
      <c r="R364" s="167">
        <f>'09'!N364</f>
        <v>0</v>
      </c>
      <c r="S364" s="167">
        <f>'10'!N364</f>
        <v>0</v>
      </c>
      <c r="T364" s="167">
        <f>'11'!N364</f>
        <v>0</v>
      </c>
      <c r="U364" s="167">
        <f>'12'!N364</f>
        <v>0</v>
      </c>
      <c r="V364" s="168">
        <f t="shared" si="66"/>
        <v>0</v>
      </c>
      <c r="W364" s="169">
        <f t="shared" si="55"/>
        <v>0</v>
      </c>
      <c r="Y364" s="167">
        <f>'01'!R364</f>
        <v>0</v>
      </c>
      <c r="Z364" s="167">
        <f>'02'!R364</f>
        <v>0</v>
      </c>
      <c r="AA364" s="167">
        <f>'03'!R364</f>
        <v>0</v>
      </c>
      <c r="AB364" s="167">
        <f>'04'!R364</f>
        <v>0</v>
      </c>
      <c r="AC364" s="167">
        <f>'05'!R364</f>
        <v>0</v>
      </c>
      <c r="AD364" s="167">
        <f>'06'!R364</f>
        <v>0</v>
      </c>
      <c r="AE364" s="167">
        <f>'07'!R364</f>
        <v>0</v>
      </c>
      <c r="AF364" s="167">
        <f>'08'!R364</f>
        <v>0</v>
      </c>
      <c r="AG364" s="167">
        <f>'09'!R364</f>
        <v>0</v>
      </c>
      <c r="AH364" s="167">
        <f>'10'!R364</f>
        <v>0</v>
      </c>
      <c r="AI364" s="167">
        <f>'11'!R364</f>
        <v>0</v>
      </c>
      <c r="AJ364" s="167">
        <f>'12'!R364</f>
        <v>0</v>
      </c>
      <c r="AK364" s="127">
        <f t="shared" si="67"/>
        <v>0</v>
      </c>
      <c r="AL364" s="126">
        <f t="shared" si="57"/>
        <v>0</v>
      </c>
      <c r="AN364" s="167">
        <f>'01'!S364</f>
        <v>0</v>
      </c>
      <c r="AO364" s="167">
        <f>'02'!S364</f>
        <v>0</v>
      </c>
      <c r="AP364" s="167">
        <f>'03'!S364</f>
        <v>0</v>
      </c>
      <c r="AQ364" s="167">
        <f>'04'!S364</f>
        <v>0</v>
      </c>
      <c r="AR364" s="167">
        <f>'05'!S364</f>
        <v>0</v>
      </c>
      <c r="AS364" s="167">
        <f>'06'!S364</f>
        <v>0</v>
      </c>
      <c r="AT364" s="167">
        <f>'07'!S364</f>
        <v>0</v>
      </c>
      <c r="AU364" s="167">
        <f>'08'!S364</f>
        <v>0</v>
      </c>
      <c r="AV364" s="167">
        <f>'09'!S364</f>
        <v>0</v>
      </c>
      <c r="AW364" s="167">
        <f>'10'!S364</f>
        <v>0</v>
      </c>
      <c r="AX364" s="167">
        <f>'11'!S364</f>
        <v>0</v>
      </c>
      <c r="AY364" s="167">
        <f>'12'!S364</f>
        <v>0</v>
      </c>
      <c r="AZ364" s="127">
        <f t="shared" si="68"/>
        <v>0</v>
      </c>
      <c r="BA364" s="126">
        <f t="shared" si="59"/>
        <v>0</v>
      </c>
      <c r="BC364" s="167">
        <f>'01'!T364</f>
        <v>0</v>
      </c>
      <c r="BD364" s="167">
        <f>'02'!T364</f>
        <v>0</v>
      </c>
      <c r="BE364" s="167">
        <f>'03'!T364</f>
        <v>0</v>
      </c>
      <c r="BF364" s="167">
        <f>'04'!T364</f>
        <v>0</v>
      </c>
      <c r="BG364" s="167">
        <f>'05'!T364</f>
        <v>0</v>
      </c>
      <c r="BH364" s="167">
        <f>'06'!T364</f>
        <v>0</v>
      </c>
      <c r="BI364" s="167">
        <f>'07'!T364</f>
        <v>0</v>
      </c>
      <c r="BJ364" s="167">
        <f>'08'!T364</f>
        <v>0</v>
      </c>
      <c r="BK364" s="167">
        <f>'09'!T364</f>
        <v>0</v>
      </c>
      <c r="BL364" s="167">
        <f>'10'!T364</f>
        <v>0</v>
      </c>
      <c r="BM364" s="167">
        <f>'11'!T364</f>
        <v>0</v>
      </c>
      <c r="BN364" s="167">
        <f>'12'!T364</f>
        <v>0</v>
      </c>
      <c r="BO364" s="125">
        <f t="shared" si="69"/>
        <v>0</v>
      </c>
      <c r="BP364" s="126">
        <f t="shared" si="61"/>
        <v>0</v>
      </c>
    </row>
    <row r="365" spans="2:68" ht="14.4" x14ac:dyDescent="0.3">
      <c r="B365" s="166"/>
      <c r="C365" s="160"/>
      <c r="D365" s="160"/>
      <c r="E365" s="160"/>
      <c r="F365" s="160"/>
      <c r="G365" s="160"/>
      <c r="H365" s="160"/>
      <c r="I365" s="160"/>
      <c r="J365" s="167">
        <f>'01'!N365</f>
        <v>0</v>
      </c>
      <c r="K365" s="167">
        <f>'02'!N365</f>
        <v>0</v>
      </c>
      <c r="L365" s="167">
        <f>'03'!N365</f>
        <v>0</v>
      </c>
      <c r="M365" s="167">
        <f>'04'!N365</f>
        <v>0</v>
      </c>
      <c r="N365" s="167">
        <f>'05'!N365</f>
        <v>0</v>
      </c>
      <c r="O365" s="167">
        <f>'06'!N365</f>
        <v>0</v>
      </c>
      <c r="P365" s="167">
        <f>'07'!N365</f>
        <v>0</v>
      </c>
      <c r="Q365" s="167">
        <f>'08'!N365</f>
        <v>0</v>
      </c>
      <c r="R365" s="167">
        <f>'09'!N365</f>
        <v>0</v>
      </c>
      <c r="S365" s="167">
        <f>'10'!N365</f>
        <v>0</v>
      </c>
      <c r="T365" s="167">
        <f>'11'!N365</f>
        <v>0</v>
      </c>
      <c r="U365" s="167">
        <f>'12'!N365</f>
        <v>0</v>
      </c>
      <c r="V365" s="168">
        <f t="shared" si="66"/>
        <v>0</v>
      </c>
      <c r="W365" s="169">
        <f t="shared" si="55"/>
        <v>0</v>
      </c>
      <c r="Y365" s="167">
        <f>'01'!R365</f>
        <v>0</v>
      </c>
      <c r="Z365" s="167">
        <f>'02'!R365</f>
        <v>0</v>
      </c>
      <c r="AA365" s="167">
        <f>'03'!R365</f>
        <v>0</v>
      </c>
      <c r="AB365" s="167">
        <f>'04'!R365</f>
        <v>0</v>
      </c>
      <c r="AC365" s="167">
        <f>'05'!R365</f>
        <v>0</v>
      </c>
      <c r="AD365" s="167">
        <f>'06'!R365</f>
        <v>0</v>
      </c>
      <c r="AE365" s="167">
        <f>'07'!R365</f>
        <v>0</v>
      </c>
      <c r="AF365" s="167">
        <f>'08'!R365</f>
        <v>0</v>
      </c>
      <c r="AG365" s="167">
        <f>'09'!R365</f>
        <v>0</v>
      </c>
      <c r="AH365" s="167">
        <f>'10'!R365</f>
        <v>0</v>
      </c>
      <c r="AI365" s="167">
        <f>'11'!R365</f>
        <v>0</v>
      </c>
      <c r="AJ365" s="167">
        <f>'12'!R365</f>
        <v>0</v>
      </c>
      <c r="AK365" s="127">
        <f t="shared" si="67"/>
        <v>0</v>
      </c>
      <c r="AL365" s="126">
        <f t="shared" si="57"/>
        <v>0</v>
      </c>
      <c r="AN365" s="167">
        <f>'01'!S365</f>
        <v>0</v>
      </c>
      <c r="AO365" s="167">
        <f>'02'!S365</f>
        <v>0</v>
      </c>
      <c r="AP365" s="167">
        <f>'03'!S365</f>
        <v>0</v>
      </c>
      <c r="AQ365" s="167">
        <f>'04'!S365</f>
        <v>0</v>
      </c>
      <c r="AR365" s="167">
        <f>'05'!S365</f>
        <v>0</v>
      </c>
      <c r="AS365" s="167">
        <f>'06'!S365</f>
        <v>0</v>
      </c>
      <c r="AT365" s="167">
        <f>'07'!S365</f>
        <v>0</v>
      </c>
      <c r="AU365" s="167">
        <f>'08'!S365</f>
        <v>0</v>
      </c>
      <c r="AV365" s="167">
        <f>'09'!S365</f>
        <v>0</v>
      </c>
      <c r="AW365" s="167">
        <f>'10'!S365</f>
        <v>0</v>
      </c>
      <c r="AX365" s="167">
        <f>'11'!S365</f>
        <v>0</v>
      </c>
      <c r="AY365" s="167">
        <f>'12'!S365</f>
        <v>0</v>
      </c>
      <c r="AZ365" s="127">
        <f t="shared" si="68"/>
        <v>0</v>
      </c>
      <c r="BA365" s="126">
        <f t="shared" si="59"/>
        <v>0</v>
      </c>
      <c r="BC365" s="167">
        <f>'01'!T365</f>
        <v>0</v>
      </c>
      <c r="BD365" s="167">
        <f>'02'!T365</f>
        <v>0</v>
      </c>
      <c r="BE365" s="167">
        <f>'03'!T365</f>
        <v>0</v>
      </c>
      <c r="BF365" s="167">
        <f>'04'!T365</f>
        <v>0</v>
      </c>
      <c r="BG365" s="167">
        <f>'05'!T365</f>
        <v>0</v>
      </c>
      <c r="BH365" s="167">
        <f>'06'!T365</f>
        <v>0</v>
      </c>
      <c r="BI365" s="167">
        <f>'07'!T365</f>
        <v>0</v>
      </c>
      <c r="BJ365" s="167">
        <f>'08'!T365</f>
        <v>0</v>
      </c>
      <c r="BK365" s="167">
        <f>'09'!T365</f>
        <v>0</v>
      </c>
      <c r="BL365" s="167">
        <f>'10'!T365</f>
        <v>0</v>
      </c>
      <c r="BM365" s="167">
        <f>'11'!T365</f>
        <v>0</v>
      </c>
      <c r="BN365" s="167">
        <f>'12'!T365</f>
        <v>0</v>
      </c>
      <c r="BO365" s="125">
        <f t="shared" si="69"/>
        <v>0</v>
      </c>
      <c r="BP365" s="126">
        <f t="shared" si="61"/>
        <v>0</v>
      </c>
    </row>
    <row r="366" spans="2:68" ht="14.4" x14ac:dyDescent="0.3">
      <c r="B366" s="166"/>
      <c r="C366" s="160"/>
      <c r="D366" s="160"/>
      <c r="E366" s="160"/>
      <c r="F366" s="160"/>
      <c r="G366" s="160"/>
      <c r="H366" s="160"/>
      <c r="I366" s="160"/>
      <c r="J366" s="167">
        <f>'01'!N366</f>
        <v>0</v>
      </c>
      <c r="K366" s="167">
        <f>'02'!N366</f>
        <v>0</v>
      </c>
      <c r="L366" s="167">
        <f>'03'!N366</f>
        <v>0</v>
      </c>
      <c r="M366" s="167">
        <f>'04'!N366</f>
        <v>0</v>
      </c>
      <c r="N366" s="167">
        <f>'05'!N366</f>
        <v>0</v>
      </c>
      <c r="O366" s="167">
        <f>'06'!N366</f>
        <v>0</v>
      </c>
      <c r="P366" s="167">
        <f>'07'!N366</f>
        <v>0</v>
      </c>
      <c r="Q366" s="167">
        <f>'08'!N366</f>
        <v>0</v>
      </c>
      <c r="R366" s="167">
        <f>'09'!N366</f>
        <v>0</v>
      </c>
      <c r="S366" s="167">
        <f>'10'!N366</f>
        <v>0</v>
      </c>
      <c r="T366" s="167">
        <f>'11'!N366</f>
        <v>0</v>
      </c>
      <c r="U366" s="167">
        <f>'12'!N366</f>
        <v>0</v>
      </c>
      <c r="V366" s="168">
        <f t="shared" si="66"/>
        <v>0</v>
      </c>
      <c r="W366" s="169">
        <f t="shared" si="55"/>
        <v>0</v>
      </c>
      <c r="Y366" s="167">
        <f>'01'!R366</f>
        <v>0</v>
      </c>
      <c r="Z366" s="167">
        <f>'02'!R366</f>
        <v>0</v>
      </c>
      <c r="AA366" s="167">
        <f>'03'!R366</f>
        <v>0</v>
      </c>
      <c r="AB366" s="167">
        <f>'04'!R366</f>
        <v>0</v>
      </c>
      <c r="AC366" s="167">
        <f>'05'!R366</f>
        <v>0</v>
      </c>
      <c r="AD366" s="167">
        <f>'06'!R366</f>
        <v>0</v>
      </c>
      <c r="AE366" s="167">
        <f>'07'!R366</f>
        <v>0</v>
      </c>
      <c r="AF366" s="167">
        <f>'08'!R366</f>
        <v>0</v>
      </c>
      <c r="AG366" s="167">
        <f>'09'!R366</f>
        <v>0</v>
      </c>
      <c r="AH366" s="167">
        <f>'10'!R366</f>
        <v>0</v>
      </c>
      <c r="AI366" s="167">
        <f>'11'!R366</f>
        <v>0</v>
      </c>
      <c r="AJ366" s="167">
        <f>'12'!R366</f>
        <v>0</v>
      </c>
      <c r="AK366" s="127">
        <f t="shared" si="67"/>
        <v>0</v>
      </c>
      <c r="AL366" s="126">
        <f t="shared" si="57"/>
        <v>0</v>
      </c>
      <c r="AN366" s="167">
        <f>'01'!S366</f>
        <v>0</v>
      </c>
      <c r="AO366" s="167">
        <f>'02'!S366</f>
        <v>0</v>
      </c>
      <c r="AP366" s="167">
        <f>'03'!S366</f>
        <v>0</v>
      </c>
      <c r="AQ366" s="167">
        <f>'04'!S366</f>
        <v>0</v>
      </c>
      <c r="AR366" s="167">
        <f>'05'!S366</f>
        <v>0</v>
      </c>
      <c r="AS366" s="167">
        <f>'06'!S366</f>
        <v>0</v>
      </c>
      <c r="AT366" s="167">
        <f>'07'!S366</f>
        <v>0</v>
      </c>
      <c r="AU366" s="167">
        <f>'08'!S366</f>
        <v>0</v>
      </c>
      <c r="AV366" s="167">
        <f>'09'!S366</f>
        <v>0</v>
      </c>
      <c r="AW366" s="167">
        <f>'10'!S366</f>
        <v>0</v>
      </c>
      <c r="AX366" s="167">
        <f>'11'!S366</f>
        <v>0</v>
      </c>
      <c r="AY366" s="167">
        <f>'12'!S366</f>
        <v>0</v>
      </c>
      <c r="AZ366" s="127">
        <f t="shared" si="68"/>
        <v>0</v>
      </c>
      <c r="BA366" s="126">
        <f t="shared" si="59"/>
        <v>0</v>
      </c>
      <c r="BC366" s="167">
        <f>'01'!T366</f>
        <v>0</v>
      </c>
      <c r="BD366" s="167">
        <f>'02'!T366</f>
        <v>0</v>
      </c>
      <c r="BE366" s="167">
        <f>'03'!T366</f>
        <v>0</v>
      </c>
      <c r="BF366" s="167">
        <f>'04'!T366</f>
        <v>0</v>
      </c>
      <c r="BG366" s="167">
        <f>'05'!T366</f>
        <v>0</v>
      </c>
      <c r="BH366" s="167">
        <f>'06'!T366</f>
        <v>0</v>
      </c>
      <c r="BI366" s="167">
        <f>'07'!T366</f>
        <v>0</v>
      </c>
      <c r="BJ366" s="167">
        <f>'08'!T366</f>
        <v>0</v>
      </c>
      <c r="BK366" s="167">
        <f>'09'!T366</f>
        <v>0</v>
      </c>
      <c r="BL366" s="167">
        <f>'10'!T366</f>
        <v>0</v>
      </c>
      <c r="BM366" s="167">
        <f>'11'!T366</f>
        <v>0</v>
      </c>
      <c r="BN366" s="167">
        <f>'12'!T366</f>
        <v>0</v>
      </c>
      <c r="BO366" s="125">
        <f t="shared" si="69"/>
        <v>0</v>
      </c>
      <c r="BP366" s="126">
        <f t="shared" si="61"/>
        <v>0</v>
      </c>
    </row>
    <row r="367" spans="2:68" ht="14.4" x14ac:dyDescent="0.3">
      <c r="B367" s="166"/>
      <c r="C367" s="160"/>
      <c r="D367" s="160"/>
      <c r="E367" s="160"/>
      <c r="F367" s="160"/>
      <c r="G367" s="160"/>
      <c r="H367" s="160"/>
      <c r="I367" s="160"/>
      <c r="J367" s="167">
        <f>'01'!N367</f>
        <v>0</v>
      </c>
      <c r="K367" s="167">
        <f>'02'!N367</f>
        <v>0</v>
      </c>
      <c r="L367" s="167">
        <f>'03'!N367</f>
        <v>0</v>
      </c>
      <c r="M367" s="167">
        <f>'04'!N367</f>
        <v>0</v>
      </c>
      <c r="N367" s="167">
        <f>'05'!N367</f>
        <v>0</v>
      </c>
      <c r="O367" s="167">
        <f>'06'!N367</f>
        <v>0</v>
      </c>
      <c r="P367" s="167">
        <f>'07'!N367</f>
        <v>0</v>
      </c>
      <c r="Q367" s="167">
        <f>'08'!N367</f>
        <v>0</v>
      </c>
      <c r="R367" s="167">
        <f>'09'!N367</f>
        <v>0</v>
      </c>
      <c r="S367" s="167">
        <f>'10'!N367</f>
        <v>0</v>
      </c>
      <c r="T367" s="167">
        <f>'11'!N367</f>
        <v>0</v>
      </c>
      <c r="U367" s="167">
        <f>'12'!N367</f>
        <v>0</v>
      </c>
      <c r="V367" s="168">
        <f t="shared" si="66"/>
        <v>0</v>
      </c>
      <c r="W367" s="169">
        <f t="shared" si="55"/>
        <v>0</v>
      </c>
      <c r="Y367" s="167">
        <f>'01'!R367</f>
        <v>0</v>
      </c>
      <c r="Z367" s="167">
        <f>'02'!R367</f>
        <v>0</v>
      </c>
      <c r="AA367" s="167">
        <f>'03'!R367</f>
        <v>0</v>
      </c>
      <c r="AB367" s="167">
        <f>'04'!R367</f>
        <v>0</v>
      </c>
      <c r="AC367" s="167">
        <f>'05'!R367</f>
        <v>0</v>
      </c>
      <c r="AD367" s="167">
        <f>'06'!R367</f>
        <v>0</v>
      </c>
      <c r="AE367" s="167">
        <f>'07'!R367</f>
        <v>0</v>
      </c>
      <c r="AF367" s="167">
        <f>'08'!R367</f>
        <v>0</v>
      </c>
      <c r="AG367" s="167">
        <f>'09'!R367</f>
        <v>0</v>
      </c>
      <c r="AH367" s="167">
        <f>'10'!R367</f>
        <v>0</v>
      </c>
      <c r="AI367" s="167">
        <f>'11'!R367</f>
        <v>0</v>
      </c>
      <c r="AJ367" s="167">
        <f>'12'!R367</f>
        <v>0</v>
      </c>
      <c r="AK367" s="127">
        <f t="shared" si="67"/>
        <v>0</v>
      </c>
      <c r="AL367" s="126">
        <f t="shared" si="57"/>
        <v>0</v>
      </c>
      <c r="AN367" s="167">
        <f>'01'!S367</f>
        <v>0</v>
      </c>
      <c r="AO367" s="167">
        <f>'02'!S367</f>
        <v>0</v>
      </c>
      <c r="AP367" s="167">
        <f>'03'!S367</f>
        <v>0</v>
      </c>
      <c r="AQ367" s="167">
        <f>'04'!S367</f>
        <v>0</v>
      </c>
      <c r="AR367" s="167">
        <f>'05'!S367</f>
        <v>0</v>
      </c>
      <c r="AS367" s="167">
        <f>'06'!S367</f>
        <v>0</v>
      </c>
      <c r="AT367" s="167">
        <f>'07'!S367</f>
        <v>0</v>
      </c>
      <c r="AU367" s="167">
        <f>'08'!S367</f>
        <v>0</v>
      </c>
      <c r="AV367" s="167">
        <f>'09'!S367</f>
        <v>0</v>
      </c>
      <c r="AW367" s="167">
        <f>'10'!S367</f>
        <v>0</v>
      </c>
      <c r="AX367" s="167">
        <f>'11'!S367</f>
        <v>0</v>
      </c>
      <c r="AY367" s="167">
        <f>'12'!S367</f>
        <v>0</v>
      </c>
      <c r="AZ367" s="127">
        <f t="shared" si="68"/>
        <v>0</v>
      </c>
      <c r="BA367" s="126">
        <f t="shared" si="59"/>
        <v>0</v>
      </c>
      <c r="BC367" s="167">
        <f>'01'!T367</f>
        <v>0</v>
      </c>
      <c r="BD367" s="167">
        <f>'02'!T367</f>
        <v>0</v>
      </c>
      <c r="BE367" s="167">
        <f>'03'!T367</f>
        <v>0</v>
      </c>
      <c r="BF367" s="167">
        <f>'04'!T367</f>
        <v>0</v>
      </c>
      <c r="BG367" s="167">
        <f>'05'!T367</f>
        <v>0</v>
      </c>
      <c r="BH367" s="167">
        <f>'06'!T367</f>
        <v>0</v>
      </c>
      <c r="BI367" s="167">
        <f>'07'!T367</f>
        <v>0</v>
      </c>
      <c r="BJ367" s="167">
        <f>'08'!T367</f>
        <v>0</v>
      </c>
      <c r="BK367" s="167">
        <f>'09'!T367</f>
        <v>0</v>
      </c>
      <c r="BL367" s="167">
        <f>'10'!T367</f>
        <v>0</v>
      </c>
      <c r="BM367" s="167">
        <f>'11'!T367</f>
        <v>0</v>
      </c>
      <c r="BN367" s="167">
        <f>'12'!T367</f>
        <v>0</v>
      </c>
      <c r="BO367" s="125">
        <f t="shared" si="69"/>
        <v>0</v>
      </c>
      <c r="BP367" s="126">
        <f t="shared" si="61"/>
        <v>0</v>
      </c>
    </row>
    <row r="368" spans="2:68" ht="14.4" x14ac:dyDescent="0.3">
      <c r="B368" s="166"/>
      <c r="C368" s="160"/>
      <c r="D368" s="160"/>
      <c r="E368" s="160"/>
      <c r="F368" s="160"/>
      <c r="G368" s="160"/>
      <c r="H368" s="160"/>
      <c r="I368" s="160"/>
      <c r="J368" s="167">
        <f>'01'!N368</f>
        <v>0</v>
      </c>
      <c r="K368" s="167">
        <f>'02'!N368</f>
        <v>0</v>
      </c>
      <c r="L368" s="167">
        <f>'03'!N368</f>
        <v>0</v>
      </c>
      <c r="M368" s="167">
        <f>'04'!N368</f>
        <v>0</v>
      </c>
      <c r="N368" s="167">
        <f>'05'!N368</f>
        <v>0</v>
      </c>
      <c r="O368" s="167">
        <f>'06'!N368</f>
        <v>0</v>
      </c>
      <c r="P368" s="167">
        <f>'07'!N368</f>
        <v>0</v>
      </c>
      <c r="Q368" s="167">
        <f>'08'!N368</f>
        <v>0</v>
      </c>
      <c r="R368" s="167">
        <f>'09'!N368</f>
        <v>0</v>
      </c>
      <c r="S368" s="167">
        <f>'10'!N368</f>
        <v>0</v>
      </c>
      <c r="T368" s="167">
        <f>'11'!N368</f>
        <v>0</v>
      </c>
      <c r="U368" s="167">
        <f>'12'!N368</f>
        <v>0</v>
      </c>
      <c r="V368" s="168">
        <f t="shared" si="66"/>
        <v>0</v>
      </c>
      <c r="W368" s="169">
        <f t="shared" si="55"/>
        <v>0</v>
      </c>
      <c r="Y368" s="167">
        <f>'01'!R368</f>
        <v>0</v>
      </c>
      <c r="Z368" s="167">
        <f>'02'!R368</f>
        <v>0</v>
      </c>
      <c r="AA368" s="167">
        <f>'03'!R368</f>
        <v>0</v>
      </c>
      <c r="AB368" s="167">
        <f>'04'!R368</f>
        <v>0</v>
      </c>
      <c r="AC368" s="167">
        <f>'05'!R368</f>
        <v>0</v>
      </c>
      <c r="AD368" s="167">
        <f>'06'!R368</f>
        <v>0</v>
      </c>
      <c r="AE368" s="167">
        <f>'07'!R368</f>
        <v>0</v>
      </c>
      <c r="AF368" s="167">
        <f>'08'!R368</f>
        <v>0</v>
      </c>
      <c r="AG368" s="167">
        <f>'09'!R368</f>
        <v>0</v>
      </c>
      <c r="AH368" s="167">
        <f>'10'!R368</f>
        <v>0</v>
      </c>
      <c r="AI368" s="167">
        <f>'11'!R368</f>
        <v>0</v>
      </c>
      <c r="AJ368" s="167">
        <f>'12'!R368</f>
        <v>0</v>
      </c>
      <c r="AK368" s="127">
        <f t="shared" si="67"/>
        <v>0</v>
      </c>
      <c r="AL368" s="126">
        <f t="shared" si="57"/>
        <v>0</v>
      </c>
      <c r="AN368" s="167">
        <f>'01'!S368</f>
        <v>0</v>
      </c>
      <c r="AO368" s="167">
        <f>'02'!S368</f>
        <v>0</v>
      </c>
      <c r="AP368" s="167">
        <f>'03'!S368</f>
        <v>0</v>
      </c>
      <c r="AQ368" s="167">
        <f>'04'!S368</f>
        <v>0</v>
      </c>
      <c r="AR368" s="167">
        <f>'05'!S368</f>
        <v>0</v>
      </c>
      <c r="AS368" s="167">
        <f>'06'!S368</f>
        <v>0</v>
      </c>
      <c r="AT368" s="167">
        <f>'07'!S368</f>
        <v>0</v>
      </c>
      <c r="AU368" s="167">
        <f>'08'!S368</f>
        <v>0</v>
      </c>
      <c r="AV368" s="167">
        <f>'09'!S368</f>
        <v>0</v>
      </c>
      <c r="AW368" s="167">
        <f>'10'!S368</f>
        <v>0</v>
      </c>
      <c r="AX368" s="167">
        <f>'11'!S368</f>
        <v>0</v>
      </c>
      <c r="AY368" s="167">
        <f>'12'!S368</f>
        <v>0</v>
      </c>
      <c r="AZ368" s="127">
        <f t="shared" si="68"/>
        <v>0</v>
      </c>
      <c r="BA368" s="126">
        <f t="shared" si="59"/>
        <v>0</v>
      </c>
      <c r="BC368" s="167">
        <f>'01'!T368</f>
        <v>0</v>
      </c>
      <c r="BD368" s="167">
        <f>'02'!T368</f>
        <v>0</v>
      </c>
      <c r="BE368" s="167">
        <f>'03'!T368</f>
        <v>0</v>
      </c>
      <c r="BF368" s="167">
        <f>'04'!T368</f>
        <v>0</v>
      </c>
      <c r="BG368" s="167">
        <f>'05'!T368</f>
        <v>0</v>
      </c>
      <c r="BH368" s="167">
        <f>'06'!T368</f>
        <v>0</v>
      </c>
      <c r="BI368" s="167">
        <f>'07'!T368</f>
        <v>0</v>
      </c>
      <c r="BJ368" s="167">
        <f>'08'!T368</f>
        <v>0</v>
      </c>
      <c r="BK368" s="167">
        <f>'09'!T368</f>
        <v>0</v>
      </c>
      <c r="BL368" s="167">
        <f>'10'!T368</f>
        <v>0</v>
      </c>
      <c r="BM368" s="167">
        <f>'11'!T368</f>
        <v>0</v>
      </c>
      <c r="BN368" s="167">
        <f>'12'!T368</f>
        <v>0</v>
      </c>
      <c r="BO368" s="125">
        <f t="shared" si="69"/>
        <v>0</v>
      </c>
      <c r="BP368" s="126">
        <f t="shared" si="61"/>
        <v>0</v>
      </c>
    </row>
    <row r="369" spans="2:68" ht="14.4" x14ac:dyDescent="0.3">
      <c r="B369" s="166"/>
      <c r="C369" s="160"/>
      <c r="D369" s="160"/>
      <c r="E369" s="160"/>
      <c r="F369" s="160"/>
      <c r="G369" s="160"/>
      <c r="H369" s="160"/>
      <c r="I369" s="160"/>
      <c r="J369" s="167">
        <f>'01'!N369</f>
        <v>0</v>
      </c>
      <c r="K369" s="167">
        <f>'02'!N369</f>
        <v>0</v>
      </c>
      <c r="L369" s="167">
        <f>'03'!N369</f>
        <v>0</v>
      </c>
      <c r="M369" s="167">
        <f>'04'!N369</f>
        <v>0</v>
      </c>
      <c r="N369" s="167">
        <f>'05'!N369</f>
        <v>0</v>
      </c>
      <c r="O369" s="167">
        <f>'06'!N369</f>
        <v>0</v>
      </c>
      <c r="P369" s="167">
        <f>'07'!N369</f>
        <v>0</v>
      </c>
      <c r="Q369" s="167">
        <f>'08'!N369</f>
        <v>0</v>
      </c>
      <c r="R369" s="167">
        <f>'09'!N369</f>
        <v>0</v>
      </c>
      <c r="S369" s="167">
        <f>'10'!N369</f>
        <v>0</v>
      </c>
      <c r="T369" s="167">
        <f>'11'!N369</f>
        <v>0</v>
      </c>
      <c r="U369" s="167">
        <f>'12'!N369</f>
        <v>0</v>
      </c>
      <c r="V369" s="168">
        <f t="shared" si="66"/>
        <v>0</v>
      </c>
      <c r="W369" s="169">
        <f t="shared" si="55"/>
        <v>0</v>
      </c>
      <c r="Y369" s="167">
        <f>'01'!R369</f>
        <v>0</v>
      </c>
      <c r="Z369" s="167">
        <f>'02'!R369</f>
        <v>0</v>
      </c>
      <c r="AA369" s="167">
        <f>'03'!R369</f>
        <v>0</v>
      </c>
      <c r="AB369" s="167">
        <f>'04'!R369</f>
        <v>0</v>
      </c>
      <c r="AC369" s="167">
        <f>'05'!R369</f>
        <v>0</v>
      </c>
      <c r="AD369" s="167">
        <f>'06'!R369</f>
        <v>0</v>
      </c>
      <c r="AE369" s="167">
        <f>'07'!R369</f>
        <v>0</v>
      </c>
      <c r="AF369" s="167">
        <f>'08'!R369</f>
        <v>0</v>
      </c>
      <c r="AG369" s="167">
        <f>'09'!R369</f>
        <v>0</v>
      </c>
      <c r="AH369" s="167">
        <f>'10'!R369</f>
        <v>0</v>
      </c>
      <c r="AI369" s="167">
        <f>'11'!R369</f>
        <v>0</v>
      </c>
      <c r="AJ369" s="167">
        <f>'12'!R369</f>
        <v>0</v>
      </c>
      <c r="AK369" s="127">
        <f t="shared" si="67"/>
        <v>0</v>
      </c>
      <c r="AL369" s="126">
        <f t="shared" si="57"/>
        <v>0</v>
      </c>
      <c r="AN369" s="167">
        <f>'01'!S369</f>
        <v>0</v>
      </c>
      <c r="AO369" s="167">
        <f>'02'!S369</f>
        <v>0</v>
      </c>
      <c r="AP369" s="167">
        <f>'03'!S369</f>
        <v>0</v>
      </c>
      <c r="AQ369" s="167">
        <f>'04'!S369</f>
        <v>0</v>
      </c>
      <c r="AR369" s="167">
        <f>'05'!S369</f>
        <v>0</v>
      </c>
      <c r="AS369" s="167">
        <f>'06'!S369</f>
        <v>0</v>
      </c>
      <c r="AT369" s="167">
        <f>'07'!S369</f>
        <v>0</v>
      </c>
      <c r="AU369" s="167">
        <f>'08'!S369</f>
        <v>0</v>
      </c>
      <c r="AV369" s="167">
        <f>'09'!S369</f>
        <v>0</v>
      </c>
      <c r="AW369" s="167">
        <f>'10'!S369</f>
        <v>0</v>
      </c>
      <c r="AX369" s="167">
        <f>'11'!S369</f>
        <v>0</v>
      </c>
      <c r="AY369" s="167">
        <f>'12'!S369</f>
        <v>0</v>
      </c>
      <c r="AZ369" s="127">
        <f t="shared" si="68"/>
        <v>0</v>
      </c>
      <c r="BA369" s="126">
        <f t="shared" si="59"/>
        <v>0</v>
      </c>
      <c r="BC369" s="167">
        <f>'01'!T369</f>
        <v>0</v>
      </c>
      <c r="BD369" s="167">
        <f>'02'!T369</f>
        <v>0</v>
      </c>
      <c r="BE369" s="167">
        <f>'03'!T369</f>
        <v>0</v>
      </c>
      <c r="BF369" s="167">
        <f>'04'!T369</f>
        <v>0</v>
      </c>
      <c r="BG369" s="167">
        <f>'05'!T369</f>
        <v>0</v>
      </c>
      <c r="BH369" s="167">
        <f>'06'!T369</f>
        <v>0</v>
      </c>
      <c r="BI369" s="167">
        <f>'07'!T369</f>
        <v>0</v>
      </c>
      <c r="BJ369" s="167">
        <f>'08'!T369</f>
        <v>0</v>
      </c>
      <c r="BK369" s="167">
        <f>'09'!T369</f>
        <v>0</v>
      </c>
      <c r="BL369" s="167">
        <f>'10'!T369</f>
        <v>0</v>
      </c>
      <c r="BM369" s="167">
        <f>'11'!T369</f>
        <v>0</v>
      </c>
      <c r="BN369" s="167">
        <f>'12'!T369</f>
        <v>0</v>
      </c>
      <c r="BO369" s="125">
        <f t="shared" si="69"/>
        <v>0</v>
      </c>
      <c r="BP369" s="126">
        <f t="shared" si="61"/>
        <v>0</v>
      </c>
    </row>
    <row r="370" spans="2:68" ht="14.4" x14ac:dyDescent="0.3">
      <c r="B370" s="166"/>
      <c r="C370" s="160"/>
      <c r="D370" s="160"/>
      <c r="E370" s="160"/>
      <c r="F370" s="160"/>
      <c r="G370" s="160"/>
      <c r="H370" s="160"/>
      <c r="I370" s="160"/>
      <c r="J370" s="167">
        <f>'01'!N370</f>
        <v>0</v>
      </c>
      <c r="K370" s="167">
        <f>'02'!N370</f>
        <v>0</v>
      </c>
      <c r="L370" s="167">
        <f>'03'!N370</f>
        <v>0</v>
      </c>
      <c r="M370" s="167">
        <f>'04'!N370</f>
        <v>0</v>
      </c>
      <c r="N370" s="167">
        <f>'05'!N370</f>
        <v>0</v>
      </c>
      <c r="O370" s="167">
        <f>'06'!N370</f>
        <v>0</v>
      </c>
      <c r="P370" s="167">
        <f>'07'!N370</f>
        <v>0</v>
      </c>
      <c r="Q370" s="167">
        <f>'08'!N370</f>
        <v>0</v>
      </c>
      <c r="R370" s="167">
        <f>'09'!N370</f>
        <v>0</v>
      </c>
      <c r="S370" s="167">
        <f>'10'!N370</f>
        <v>0</v>
      </c>
      <c r="T370" s="167">
        <f>'11'!N370</f>
        <v>0</v>
      </c>
      <c r="U370" s="167">
        <f>'12'!N370</f>
        <v>0</v>
      </c>
      <c r="V370" s="168">
        <f t="shared" si="66"/>
        <v>0</v>
      </c>
      <c r="W370" s="169">
        <f t="shared" si="55"/>
        <v>0</v>
      </c>
      <c r="Y370" s="167">
        <f>'01'!R370</f>
        <v>0</v>
      </c>
      <c r="Z370" s="167">
        <f>'02'!R370</f>
        <v>0</v>
      </c>
      <c r="AA370" s="167">
        <f>'03'!R370</f>
        <v>0</v>
      </c>
      <c r="AB370" s="167">
        <f>'04'!R370</f>
        <v>0</v>
      </c>
      <c r="AC370" s="167">
        <f>'05'!R370</f>
        <v>0</v>
      </c>
      <c r="AD370" s="167">
        <f>'06'!R370</f>
        <v>0</v>
      </c>
      <c r="AE370" s="167">
        <f>'07'!R370</f>
        <v>0</v>
      </c>
      <c r="AF370" s="167">
        <f>'08'!R370</f>
        <v>0</v>
      </c>
      <c r="AG370" s="167">
        <f>'09'!R370</f>
        <v>0</v>
      </c>
      <c r="AH370" s="167">
        <f>'10'!R370</f>
        <v>0</v>
      </c>
      <c r="AI370" s="167">
        <f>'11'!R370</f>
        <v>0</v>
      </c>
      <c r="AJ370" s="167">
        <f>'12'!R370</f>
        <v>0</v>
      </c>
      <c r="AK370" s="127">
        <f t="shared" si="67"/>
        <v>0</v>
      </c>
      <c r="AL370" s="126">
        <f t="shared" si="57"/>
        <v>0</v>
      </c>
      <c r="AN370" s="167">
        <f>'01'!S370</f>
        <v>0</v>
      </c>
      <c r="AO370" s="167">
        <f>'02'!S370</f>
        <v>0</v>
      </c>
      <c r="AP370" s="167">
        <f>'03'!S370</f>
        <v>0</v>
      </c>
      <c r="AQ370" s="167">
        <f>'04'!S370</f>
        <v>0</v>
      </c>
      <c r="AR370" s="167">
        <f>'05'!S370</f>
        <v>0</v>
      </c>
      <c r="AS370" s="167">
        <f>'06'!S370</f>
        <v>0</v>
      </c>
      <c r="AT370" s="167">
        <f>'07'!S370</f>
        <v>0</v>
      </c>
      <c r="AU370" s="167">
        <f>'08'!S370</f>
        <v>0</v>
      </c>
      <c r="AV370" s="167">
        <f>'09'!S370</f>
        <v>0</v>
      </c>
      <c r="AW370" s="167">
        <f>'10'!S370</f>
        <v>0</v>
      </c>
      <c r="AX370" s="167">
        <f>'11'!S370</f>
        <v>0</v>
      </c>
      <c r="AY370" s="167">
        <f>'12'!S370</f>
        <v>0</v>
      </c>
      <c r="AZ370" s="127">
        <f t="shared" si="68"/>
        <v>0</v>
      </c>
      <c r="BA370" s="126">
        <f t="shared" si="59"/>
        <v>0</v>
      </c>
      <c r="BC370" s="167">
        <f>'01'!T370</f>
        <v>0</v>
      </c>
      <c r="BD370" s="167">
        <f>'02'!T370</f>
        <v>0</v>
      </c>
      <c r="BE370" s="167">
        <f>'03'!T370</f>
        <v>0</v>
      </c>
      <c r="BF370" s="167">
        <f>'04'!T370</f>
        <v>0</v>
      </c>
      <c r="BG370" s="167">
        <f>'05'!T370</f>
        <v>0</v>
      </c>
      <c r="BH370" s="167">
        <f>'06'!T370</f>
        <v>0</v>
      </c>
      <c r="BI370" s="167">
        <f>'07'!T370</f>
        <v>0</v>
      </c>
      <c r="BJ370" s="167">
        <f>'08'!T370</f>
        <v>0</v>
      </c>
      <c r="BK370" s="167">
        <f>'09'!T370</f>
        <v>0</v>
      </c>
      <c r="BL370" s="167">
        <f>'10'!T370</f>
        <v>0</v>
      </c>
      <c r="BM370" s="167">
        <f>'11'!T370</f>
        <v>0</v>
      </c>
      <c r="BN370" s="167">
        <f>'12'!T370</f>
        <v>0</v>
      </c>
      <c r="BO370" s="125">
        <f t="shared" si="69"/>
        <v>0</v>
      </c>
      <c r="BP370" s="126">
        <f t="shared" si="61"/>
        <v>0</v>
      </c>
    </row>
    <row r="371" spans="2:68" ht="14.4" x14ac:dyDescent="0.3">
      <c r="B371" s="166"/>
      <c r="C371" s="160"/>
      <c r="D371" s="160"/>
      <c r="E371" s="160"/>
      <c r="F371" s="160"/>
      <c r="G371" s="160"/>
      <c r="H371" s="160"/>
      <c r="I371" s="160"/>
      <c r="J371" s="167">
        <f>'01'!N371</f>
        <v>0</v>
      </c>
      <c r="K371" s="167">
        <f>'02'!N371</f>
        <v>0</v>
      </c>
      <c r="L371" s="167">
        <f>'03'!N371</f>
        <v>0</v>
      </c>
      <c r="M371" s="167">
        <f>'04'!N371</f>
        <v>0</v>
      </c>
      <c r="N371" s="167">
        <f>'05'!N371</f>
        <v>0</v>
      </c>
      <c r="O371" s="167">
        <f>'06'!N371</f>
        <v>0</v>
      </c>
      <c r="P371" s="167">
        <f>'07'!N371</f>
        <v>0</v>
      </c>
      <c r="Q371" s="167">
        <f>'08'!N371</f>
        <v>0</v>
      </c>
      <c r="R371" s="167">
        <f>'09'!N371</f>
        <v>0</v>
      </c>
      <c r="S371" s="167">
        <f>'10'!N371</f>
        <v>0</v>
      </c>
      <c r="T371" s="167">
        <f>'11'!N371</f>
        <v>0</v>
      </c>
      <c r="U371" s="167">
        <f>'12'!N371</f>
        <v>0</v>
      </c>
      <c r="V371" s="168">
        <f t="shared" si="66"/>
        <v>0</v>
      </c>
      <c r="W371" s="169">
        <f t="shared" si="55"/>
        <v>0</v>
      </c>
      <c r="Y371" s="167">
        <f>'01'!R371</f>
        <v>0</v>
      </c>
      <c r="Z371" s="167">
        <f>'02'!R371</f>
        <v>0</v>
      </c>
      <c r="AA371" s="167">
        <f>'03'!R371</f>
        <v>0</v>
      </c>
      <c r="AB371" s="167">
        <f>'04'!R371</f>
        <v>0</v>
      </c>
      <c r="AC371" s="167">
        <f>'05'!R371</f>
        <v>0</v>
      </c>
      <c r="AD371" s="167">
        <f>'06'!R371</f>
        <v>0</v>
      </c>
      <c r="AE371" s="167">
        <f>'07'!R371</f>
        <v>0</v>
      </c>
      <c r="AF371" s="167">
        <f>'08'!R371</f>
        <v>0</v>
      </c>
      <c r="AG371" s="167">
        <f>'09'!R371</f>
        <v>0</v>
      </c>
      <c r="AH371" s="167">
        <f>'10'!R371</f>
        <v>0</v>
      </c>
      <c r="AI371" s="167">
        <f>'11'!R371</f>
        <v>0</v>
      </c>
      <c r="AJ371" s="167">
        <f>'12'!R371</f>
        <v>0</v>
      </c>
      <c r="AK371" s="127">
        <f t="shared" si="67"/>
        <v>0</v>
      </c>
      <c r="AL371" s="126">
        <f t="shared" si="57"/>
        <v>0</v>
      </c>
      <c r="AN371" s="167">
        <f>'01'!S371</f>
        <v>0</v>
      </c>
      <c r="AO371" s="167">
        <f>'02'!S371</f>
        <v>0</v>
      </c>
      <c r="AP371" s="167">
        <f>'03'!S371</f>
        <v>0</v>
      </c>
      <c r="AQ371" s="167">
        <f>'04'!S371</f>
        <v>0</v>
      </c>
      <c r="AR371" s="167">
        <f>'05'!S371</f>
        <v>0</v>
      </c>
      <c r="AS371" s="167">
        <f>'06'!S371</f>
        <v>0</v>
      </c>
      <c r="AT371" s="167">
        <f>'07'!S371</f>
        <v>0</v>
      </c>
      <c r="AU371" s="167">
        <f>'08'!S371</f>
        <v>0</v>
      </c>
      <c r="AV371" s="167">
        <f>'09'!S371</f>
        <v>0</v>
      </c>
      <c r="AW371" s="167">
        <f>'10'!S371</f>
        <v>0</v>
      </c>
      <c r="AX371" s="167">
        <f>'11'!S371</f>
        <v>0</v>
      </c>
      <c r="AY371" s="167">
        <f>'12'!S371</f>
        <v>0</v>
      </c>
      <c r="AZ371" s="127">
        <f t="shared" si="68"/>
        <v>0</v>
      </c>
      <c r="BA371" s="126">
        <f t="shared" si="59"/>
        <v>0</v>
      </c>
      <c r="BC371" s="167">
        <f>'01'!T371</f>
        <v>0</v>
      </c>
      <c r="BD371" s="167">
        <f>'02'!T371</f>
        <v>0</v>
      </c>
      <c r="BE371" s="167">
        <f>'03'!T371</f>
        <v>0</v>
      </c>
      <c r="BF371" s="167">
        <f>'04'!T371</f>
        <v>0</v>
      </c>
      <c r="BG371" s="167">
        <f>'05'!T371</f>
        <v>0</v>
      </c>
      <c r="BH371" s="167">
        <f>'06'!T371</f>
        <v>0</v>
      </c>
      <c r="BI371" s="167">
        <f>'07'!T371</f>
        <v>0</v>
      </c>
      <c r="BJ371" s="167">
        <f>'08'!T371</f>
        <v>0</v>
      </c>
      <c r="BK371" s="167">
        <f>'09'!T371</f>
        <v>0</v>
      </c>
      <c r="BL371" s="167">
        <f>'10'!T371</f>
        <v>0</v>
      </c>
      <c r="BM371" s="167">
        <f>'11'!T371</f>
        <v>0</v>
      </c>
      <c r="BN371" s="167">
        <f>'12'!T371</f>
        <v>0</v>
      </c>
      <c r="BO371" s="125">
        <f t="shared" si="69"/>
        <v>0</v>
      </c>
      <c r="BP371" s="126">
        <f t="shared" si="61"/>
        <v>0</v>
      </c>
    </row>
    <row r="372" spans="2:68" ht="14.4" x14ac:dyDescent="0.3">
      <c r="B372" s="166"/>
      <c r="C372" s="160"/>
      <c r="D372" s="160"/>
      <c r="E372" s="160"/>
      <c r="F372" s="160"/>
      <c r="G372" s="160"/>
      <c r="H372" s="160"/>
      <c r="I372" s="160"/>
      <c r="J372" s="167">
        <f>'01'!N372</f>
        <v>0</v>
      </c>
      <c r="K372" s="167">
        <f>'02'!N372</f>
        <v>0</v>
      </c>
      <c r="L372" s="167">
        <f>'03'!N372</f>
        <v>0</v>
      </c>
      <c r="M372" s="167">
        <f>'04'!N372</f>
        <v>0</v>
      </c>
      <c r="N372" s="167">
        <f>'05'!N372</f>
        <v>0</v>
      </c>
      <c r="O372" s="167">
        <f>'06'!N372</f>
        <v>0</v>
      </c>
      <c r="P372" s="167">
        <f>'07'!N372</f>
        <v>0</v>
      </c>
      <c r="Q372" s="167">
        <f>'08'!N372</f>
        <v>0</v>
      </c>
      <c r="R372" s="167">
        <f>'09'!N372</f>
        <v>0</v>
      </c>
      <c r="S372" s="167">
        <f>'10'!N372</f>
        <v>0</v>
      </c>
      <c r="T372" s="167">
        <f>'11'!N372</f>
        <v>0</v>
      </c>
      <c r="U372" s="167">
        <f>'12'!N372</f>
        <v>0</v>
      </c>
      <c r="V372" s="168">
        <f t="shared" si="66"/>
        <v>0</v>
      </c>
      <c r="W372" s="169">
        <f t="shared" si="55"/>
        <v>0</v>
      </c>
      <c r="Y372" s="167">
        <f>'01'!R372</f>
        <v>0</v>
      </c>
      <c r="Z372" s="167">
        <f>'02'!R372</f>
        <v>0</v>
      </c>
      <c r="AA372" s="167">
        <f>'03'!R372</f>
        <v>0</v>
      </c>
      <c r="AB372" s="167">
        <f>'04'!R372</f>
        <v>0</v>
      </c>
      <c r="AC372" s="167">
        <f>'05'!R372</f>
        <v>0</v>
      </c>
      <c r="AD372" s="167">
        <f>'06'!R372</f>
        <v>0</v>
      </c>
      <c r="AE372" s="167">
        <f>'07'!R372</f>
        <v>0</v>
      </c>
      <c r="AF372" s="167">
        <f>'08'!R372</f>
        <v>0</v>
      </c>
      <c r="AG372" s="167">
        <f>'09'!R372</f>
        <v>0</v>
      </c>
      <c r="AH372" s="167">
        <f>'10'!R372</f>
        <v>0</v>
      </c>
      <c r="AI372" s="167">
        <f>'11'!R372</f>
        <v>0</v>
      </c>
      <c r="AJ372" s="167">
        <f>'12'!R372</f>
        <v>0</v>
      </c>
      <c r="AK372" s="127">
        <f t="shared" si="67"/>
        <v>0</v>
      </c>
      <c r="AL372" s="126">
        <f t="shared" si="57"/>
        <v>0</v>
      </c>
      <c r="AN372" s="167">
        <f>'01'!S372</f>
        <v>0</v>
      </c>
      <c r="AO372" s="167">
        <f>'02'!S372</f>
        <v>0</v>
      </c>
      <c r="AP372" s="167">
        <f>'03'!S372</f>
        <v>0</v>
      </c>
      <c r="AQ372" s="167">
        <f>'04'!S372</f>
        <v>0</v>
      </c>
      <c r="AR372" s="167">
        <f>'05'!S372</f>
        <v>0</v>
      </c>
      <c r="AS372" s="167">
        <f>'06'!S372</f>
        <v>0</v>
      </c>
      <c r="AT372" s="167">
        <f>'07'!S372</f>
        <v>0</v>
      </c>
      <c r="AU372" s="167">
        <f>'08'!S372</f>
        <v>0</v>
      </c>
      <c r="AV372" s="167">
        <f>'09'!S372</f>
        <v>0</v>
      </c>
      <c r="AW372" s="167">
        <f>'10'!S372</f>
        <v>0</v>
      </c>
      <c r="AX372" s="167">
        <f>'11'!S372</f>
        <v>0</v>
      </c>
      <c r="AY372" s="167">
        <f>'12'!S372</f>
        <v>0</v>
      </c>
      <c r="AZ372" s="127">
        <f t="shared" si="68"/>
        <v>0</v>
      </c>
      <c r="BA372" s="126">
        <f t="shared" si="59"/>
        <v>0</v>
      </c>
      <c r="BC372" s="167">
        <f>'01'!T372</f>
        <v>0</v>
      </c>
      <c r="BD372" s="167">
        <f>'02'!T372</f>
        <v>0</v>
      </c>
      <c r="BE372" s="167">
        <f>'03'!T372</f>
        <v>0</v>
      </c>
      <c r="BF372" s="167">
        <f>'04'!T372</f>
        <v>0</v>
      </c>
      <c r="BG372" s="167">
        <f>'05'!T372</f>
        <v>0</v>
      </c>
      <c r="BH372" s="167">
        <f>'06'!T372</f>
        <v>0</v>
      </c>
      <c r="BI372" s="167">
        <f>'07'!T372</f>
        <v>0</v>
      </c>
      <c r="BJ372" s="167">
        <f>'08'!T372</f>
        <v>0</v>
      </c>
      <c r="BK372" s="167">
        <f>'09'!T372</f>
        <v>0</v>
      </c>
      <c r="BL372" s="167">
        <f>'10'!T372</f>
        <v>0</v>
      </c>
      <c r="BM372" s="167">
        <f>'11'!T372</f>
        <v>0</v>
      </c>
      <c r="BN372" s="167">
        <f>'12'!T372</f>
        <v>0</v>
      </c>
      <c r="BO372" s="125">
        <f t="shared" si="69"/>
        <v>0</v>
      </c>
      <c r="BP372" s="126">
        <f t="shared" si="61"/>
        <v>0</v>
      </c>
    </row>
    <row r="373" spans="2:68" ht="14.4" x14ac:dyDescent="0.3">
      <c r="B373" s="166"/>
      <c r="C373" s="160"/>
      <c r="D373" s="160"/>
      <c r="E373" s="160"/>
      <c r="F373" s="160"/>
      <c r="G373" s="160"/>
      <c r="H373" s="160"/>
      <c r="I373" s="160"/>
      <c r="J373" s="167">
        <f>'01'!N373</f>
        <v>0</v>
      </c>
      <c r="K373" s="167">
        <f>'02'!N373</f>
        <v>0</v>
      </c>
      <c r="L373" s="167">
        <f>'03'!N373</f>
        <v>0</v>
      </c>
      <c r="M373" s="167">
        <f>'04'!N373</f>
        <v>0</v>
      </c>
      <c r="N373" s="167">
        <f>'05'!N373</f>
        <v>0</v>
      </c>
      <c r="O373" s="167">
        <f>'06'!N373</f>
        <v>0</v>
      </c>
      <c r="P373" s="167">
        <f>'07'!N373</f>
        <v>0</v>
      </c>
      <c r="Q373" s="167">
        <f>'08'!N373</f>
        <v>0</v>
      </c>
      <c r="R373" s="167">
        <f>'09'!N373</f>
        <v>0</v>
      </c>
      <c r="S373" s="167">
        <f>'10'!N373</f>
        <v>0</v>
      </c>
      <c r="T373" s="167">
        <f>'11'!N373</f>
        <v>0</v>
      </c>
      <c r="U373" s="167">
        <f>'12'!N373</f>
        <v>0</v>
      </c>
      <c r="V373" s="168">
        <f t="shared" si="66"/>
        <v>0</v>
      </c>
      <c r="W373" s="169">
        <f t="shared" si="55"/>
        <v>0</v>
      </c>
      <c r="Y373" s="167">
        <f>'01'!R373</f>
        <v>0</v>
      </c>
      <c r="Z373" s="167">
        <f>'02'!R373</f>
        <v>0</v>
      </c>
      <c r="AA373" s="167">
        <f>'03'!R373</f>
        <v>0</v>
      </c>
      <c r="AB373" s="167">
        <f>'04'!R373</f>
        <v>0</v>
      </c>
      <c r="AC373" s="167">
        <f>'05'!R373</f>
        <v>0</v>
      </c>
      <c r="AD373" s="167">
        <f>'06'!R373</f>
        <v>0</v>
      </c>
      <c r="AE373" s="167">
        <f>'07'!R373</f>
        <v>0</v>
      </c>
      <c r="AF373" s="167">
        <f>'08'!R373</f>
        <v>0</v>
      </c>
      <c r="AG373" s="167">
        <f>'09'!R373</f>
        <v>0</v>
      </c>
      <c r="AH373" s="167">
        <f>'10'!R373</f>
        <v>0</v>
      </c>
      <c r="AI373" s="167">
        <f>'11'!R373</f>
        <v>0</v>
      </c>
      <c r="AJ373" s="167">
        <f>'12'!R373</f>
        <v>0</v>
      </c>
      <c r="AK373" s="127">
        <f t="shared" si="67"/>
        <v>0</v>
      </c>
      <c r="AL373" s="126">
        <f t="shared" si="57"/>
        <v>0</v>
      </c>
      <c r="AN373" s="167">
        <f>'01'!S373</f>
        <v>0</v>
      </c>
      <c r="AO373" s="167">
        <f>'02'!S373</f>
        <v>0</v>
      </c>
      <c r="AP373" s="167">
        <f>'03'!S373</f>
        <v>0</v>
      </c>
      <c r="AQ373" s="167">
        <f>'04'!S373</f>
        <v>0</v>
      </c>
      <c r="AR373" s="167">
        <f>'05'!S373</f>
        <v>0</v>
      </c>
      <c r="AS373" s="167">
        <f>'06'!S373</f>
        <v>0</v>
      </c>
      <c r="AT373" s="167">
        <f>'07'!S373</f>
        <v>0</v>
      </c>
      <c r="AU373" s="167">
        <f>'08'!S373</f>
        <v>0</v>
      </c>
      <c r="AV373" s="167">
        <f>'09'!S373</f>
        <v>0</v>
      </c>
      <c r="AW373" s="167">
        <f>'10'!S373</f>
        <v>0</v>
      </c>
      <c r="AX373" s="167">
        <f>'11'!S373</f>
        <v>0</v>
      </c>
      <c r="AY373" s="167">
        <f>'12'!S373</f>
        <v>0</v>
      </c>
      <c r="AZ373" s="127">
        <f t="shared" si="68"/>
        <v>0</v>
      </c>
      <c r="BA373" s="126">
        <f t="shared" si="59"/>
        <v>0</v>
      </c>
      <c r="BC373" s="167">
        <f>'01'!T373</f>
        <v>0</v>
      </c>
      <c r="BD373" s="167">
        <f>'02'!T373</f>
        <v>0</v>
      </c>
      <c r="BE373" s="167">
        <f>'03'!T373</f>
        <v>0</v>
      </c>
      <c r="BF373" s="167">
        <f>'04'!T373</f>
        <v>0</v>
      </c>
      <c r="BG373" s="167">
        <f>'05'!T373</f>
        <v>0</v>
      </c>
      <c r="BH373" s="167">
        <f>'06'!T373</f>
        <v>0</v>
      </c>
      <c r="BI373" s="167">
        <f>'07'!T373</f>
        <v>0</v>
      </c>
      <c r="BJ373" s="167">
        <f>'08'!T373</f>
        <v>0</v>
      </c>
      <c r="BK373" s="167">
        <f>'09'!T373</f>
        <v>0</v>
      </c>
      <c r="BL373" s="167">
        <f>'10'!T373</f>
        <v>0</v>
      </c>
      <c r="BM373" s="167">
        <f>'11'!T373</f>
        <v>0</v>
      </c>
      <c r="BN373" s="167">
        <f>'12'!T373</f>
        <v>0</v>
      </c>
      <c r="BO373" s="125">
        <f t="shared" si="69"/>
        <v>0</v>
      </c>
      <c r="BP373" s="126">
        <f t="shared" si="61"/>
        <v>0</v>
      </c>
    </row>
    <row r="374" spans="2:68" ht="14.4" x14ac:dyDescent="0.3">
      <c r="B374" s="166"/>
      <c r="C374" s="160"/>
      <c r="D374" s="160"/>
      <c r="E374" s="160"/>
      <c r="F374" s="160"/>
      <c r="G374" s="160"/>
      <c r="H374" s="160"/>
      <c r="I374" s="160"/>
      <c r="J374" s="167">
        <f>'01'!N374</f>
        <v>0</v>
      </c>
      <c r="K374" s="167">
        <f>'02'!N374</f>
        <v>0</v>
      </c>
      <c r="L374" s="167">
        <f>'03'!N374</f>
        <v>0</v>
      </c>
      <c r="M374" s="167">
        <f>'04'!N374</f>
        <v>0</v>
      </c>
      <c r="N374" s="167">
        <f>'05'!N374</f>
        <v>0</v>
      </c>
      <c r="O374" s="167">
        <f>'06'!N374</f>
        <v>0</v>
      </c>
      <c r="P374" s="167">
        <f>'07'!N374</f>
        <v>0</v>
      </c>
      <c r="Q374" s="167">
        <f>'08'!N374</f>
        <v>0</v>
      </c>
      <c r="R374" s="167">
        <f>'09'!N374</f>
        <v>0</v>
      </c>
      <c r="S374" s="167">
        <f>'10'!N374</f>
        <v>0</v>
      </c>
      <c r="T374" s="167">
        <f>'11'!N374</f>
        <v>0</v>
      </c>
      <c r="U374" s="167">
        <f>'12'!N374</f>
        <v>0</v>
      </c>
      <c r="V374" s="168">
        <f t="shared" si="66"/>
        <v>0</v>
      </c>
      <c r="W374" s="169">
        <f t="shared" si="55"/>
        <v>0</v>
      </c>
      <c r="Y374" s="167">
        <f>'01'!R374</f>
        <v>0</v>
      </c>
      <c r="Z374" s="167">
        <f>'02'!R374</f>
        <v>0</v>
      </c>
      <c r="AA374" s="167">
        <f>'03'!R374</f>
        <v>0</v>
      </c>
      <c r="AB374" s="167">
        <f>'04'!R374</f>
        <v>0</v>
      </c>
      <c r="AC374" s="167">
        <f>'05'!R374</f>
        <v>0</v>
      </c>
      <c r="AD374" s="167">
        <f>'06'!R374</f>
        <v>0</v>
      </c>
      <c r="AE374" s="167">
        <f>'07'!R374</f>
        <v>0</v>
      </c>
      <c r="AF374" s="167">
        <f>'08'!R374</f>
        <v>0</v>
      </c>
      <c r="AG374" s="167">
        <f>'09'!R374</f>
        <v>0</v>
      </c>
      <c r="AH374" s="167">
        <f>'10'!R374</f>
        <v>0</v>
      </c>
      <c r="AI374" s="167">
        <f>'11'!R374</f>
        <v>0</v>
      </c>
      <c r="AJ374" s="167">
        <f>'12'!R374</f>
        <v>0</v>
      </c>
      <c r="AK374" s="127">
        <f t="shared" si="67"/>
        <v>0</v>
      </c>
      <c r="AL374" s="126">
        <f t="shared" si="57"/>
        <v>0</v>
      </c>
      <c r="AN374" s="167">
        <f>'01'!S374</f>
        <v>0</v>
      </c>
      <c r="AO374" s="167">
        <f>'02'!S374</f>
        <v>0</v>
      </c>
      <c r="AP374" s="167">
        <f>'03'!S374</f>
        <v>0</v>
      </c>
      <c r="AQ374" s="167">
        <f>'04'!S374</f>
        <v>0</v>
      </c>
      <c r="AR374" s="167">
        <f>'05'!S374</f>
        <v>0</v>
      </c>
      <c r="AS374" s="167">
        <f>'06'!S374</f>
        <v>0</v>
      </c>
      <c r="AT374" s="167">
        <f>'07'!S374</f>
        <v>0</v>
      </c>
      <c r="AU374" s="167">
        <f>'08'!S374</f>
        <v>0</v>
      </c>
      <c r="AV374" s="167">
        <f>'09'!S374</f>
        <v>0</v>
      </c>
      <c r="AW374" s="167">
        <f>'10'!S374</f>
        <v>0</v>
      </c>
      <c r="AX374" s="167">
        <f>'11'!S374</f>
        <v>0</v>
      </c>
      <c r="AY374" s="167">
        <f>'12'!S374</f>
        <v>0</v>
      </c>
      <c r="AZ374" s="127">
        <f t="shared" si="68"/>
        <v>0</v>
      </c>
      <c r="BA374" s="126">
        <f t="shared" si="59"/>
        <v>0</v>
      </c>
      <c r="BC374" s="167">
        <f>'01'!T374</f>
        <v>0</v>
      </c>
      <c r="BD374" s="167">
        <f>'02'!T374</f>
        <v>0</v>
      </c>
      <c r="BE374" s="167">
        <f>'03'!T374</f>
        <v>0</v>
      </c>
      <c r="BF374" s="167">
        <f>'04'!T374</f>
        <v>0</v>
      </c>
      <c r="BG374" s="167">
        <f>'05'!T374</f>
        <v>0</v>
      </c>
      <c r="BH374" s="167">
        <f>'06'!T374</f>
        <v>0</v>
      </c>
      <c r="BI374" s="167">
        <f>'07'!T374</f>
        <v>0</v>
      </c>
      <c r="BJ374" s="167">
        <f>'08'!T374</f>
        <v>0</v>
      </c>
      <c r="BK374" s="167">
        <f>'09'!T374</f>
        <v>0</v>
      </c>
      <c r="BL374" s="167">
        <f>'10'!T374</f>
        <v>0</v>
      </c>
      <c r="BM374" s="167">
        <f>'11'!T374</f>
        <v>0</v>
      </c>
      <c r="BN374" s="167">
        <f>'12'!T374</f>
        <v>0</v>
      </c>
      <c r="BO374" s="125">
        <f t="shared" si="69"/>
        <v>0</v>
      </c>
      <c r="BP374" s="126">
        <f t="shared" si="61"/>
        <v>0</v>
      </c>
    </row>
    <row r="375" spans="2:68" ht="14.4" x14ac:dyDescent="0.3">
      <c r="B375" s="166"/>
      <c r="C375" s="160"/>
      <c r="D375" s="160"/>
      <c r="E375" s="160"/>
      <c r="F375" s="160"/>
      <c r="G375" s="160"/>
      <c r="H375" s="160"/>
      <c r="I375" s="160"/>
      <c r="J375" s="167">
        <f>'01'!N375</f>
        <v>0</v>
      </c>
      <c r="K375" s="167">
        <f>'02'!N375</f>
        <v>0</v>
      </c>
      <c r="L375" s="167">
        <f>'03'!N375</f>
        <v>0</v>
      </c>
      <c r="M375" s="167">
        <f>'04'!N375</f>
        <v>0</v>
      </c>
      <c r="N375" s="167">
        <f>'05'!N375</f>
        <v>0</v>
      </c>
      <c r="O375" s="167">
        <f>'06'!N375</f>
        <v>0</v>
      </c>
      <c r="P375" s="167">
        <f>'07'!N375</f>
        <v>0</v>
      </c>
      <c r="Q375" s="167">
        <f>'08'!N375</f>
        <v>0</v>
      </c>
      <c r="R375" s="167">
        <f>'09'!N375</f>
        <v>0</v>
      </c>
      <c r="S375" s="167">
        <f>'10'!N375</f>
        <v>0</v>
      </c>
      <c r="T375" s="167">
        <f>'11'!N375</f>
        <v>0</v>
      </c>
      <c r="U375" s="167">
        <f>'12'!N375</f>
        <v>0</v>
      </c>
      <c r="V375" s="168">
        <f t="shared" si="66"/>
        <v>0</v>
      </c>
      <c r="W375" s="169">
        <f t="shared" si="55"/>
        <v>0</v>
      </c>
      <c r="Y375" s="167">
        <f>'01'!R375</f>
        <v>0</v>
      </c>
      <c r="Z375" s="167">
        <f>'02'!R375</f>
        <v>0</v>
      </c>
      <c r="AA375" s="167">
        <f>'03'!R375</f>
        <v>0</v>
      </c>
      <c r="AB375" s="167">
        <f>'04'!R375</f>
        <v>0</v>
      </c>
      <c r="AC375" s="167">
        <f>'05'!R375</f>
        <v>0</v>
      </c>
      <c r="AD375" s="167">
        <f>'06'!R375</f>
        <v>0</v>
      </c>
      <c r="AE375" s="167">
        <f>'07'!R375</f>
        <v>0</v>
      </c>
      <c r="AF375" s="167">
        <f>'08'!R375</f>
        <v>0</v>
      </c>
      <c r="AG375" s="167">
        <f>'09'!R375</f>
        <v>0</v>
      </c>
      <c r="AH375" s="167">
        <f>'10'!R375</f>
        <v>0</v>
      </c>
      <c r="AI375" s="167">
        <f>'11'!R375</f>
        <v>0</v>
      </c>
      <c r="AJ375" s="167">
        <f>'12'!R375</f>
        <v>0</v>
      </c>
      <c r="AK375" s="127">
        <f t="shared" si="67"/>
        <v>0</v>
      </c>
      <c r="AL375" s="126">
        <f t="shared" si="57"/>
        <v>0</v>
      </c>
      <c r="AN375" s="167">
        <f>'01'!S375</f>
        <v>0</v>
      </c>
      <c r="AO375" s="167">
        <f>'02'!S375</f>
        <v>0</v>
      </c>
      <c r="AP375" s="167">
        <f>'03'!S375</f>
        <v>0</v>
      </c>
      <c r="AQ375" s="167">
        <f>'04'!S375</f>
        <v>0</v>
      </c>
      <c r="AR375" s="167">
        <f>'05'!S375</f>
        <v>0</v>
      </c>
      <c r="AS375" s="167">
        <f>'06'!S375</f>
        <v>0</v>
      </c>
      <c r="AT375" s="167">
        <f>'07'!S375</f>
        <v>0</v>
      </c>
      <c r="AU375" s="167">
        <f>'08'!S375</f>
        <v>0</v>
      </c>
      <c r="AV375" s="167">
        <f>'09'!S375</f>
        <v>0</v>
      </c>
      <c r="AW375" s="167">
        <f>'10'!S375</f>
        <v>0</v>
      </c>
      <c r="AX375" s="167">
        <f>'11'!S375</f>
        <v>0</v>
      </c>
      <c r="AY375" s="167">
        <f>'12'!S375</f>
        <v>0</v>
      </c>
      <c r="AZ375" s="127">
        <f t="shared" si="68"/>
        <v>0</v>
      </c>
      <c r="BA375" s="126">
        <f t="shared" si="59"/>
        <v>0</v>
      </c>
      <c r="BC375" s="167">
        <f>'01'!T375</f>
        <v>0</v>
      </c>
      <c r="BD375" s="167">
        <f>'02'!T375</f>
        <v>0</v>
      </c>
      <c r="BE375" s="167">
        <f>'03'!T375</f>
        <v>0</v>
      </c>
      <c r="BF375" s="167">
        <f>'04'!T375</f>
        <v>0</v>
      </c>
      <c r="BG375" s="167">
        <f>'05'!T375</f>
        <v>0</v>
      </c>
      <c r="BH375" s="167">
        <f>'06'!T375</f>
        <v>0</v>
      </c>
      <c r="BI375" s="167">
        <f>'07'!T375</f>
        <v>0</v>
      </c>
      <c r="BJ375" s="167">
        <f>'08'!T375</f>
        <v>0</v>
      </c>
      <c r="BK375" s="167">
        <f>'09'!T375</f>
        <v>0</v>
      </c>
      <c r="BL375" s="167">
        <f>'10'!T375</f>
        <v>0</v>
      </c>
      <c r="BM375" s="167">
        <f>'11'!T375</f>
        <v>0</v>
      </c>
      <c r="BN375" s="167">
        <f>'12'!T375</f>
        <v>0</v>
      </c>
      <c r="BO375" s="125">
        <f t="shared" si="69"/>
        <v>0</v>
      </c>
      <c r="BP375" s="126">
        <f t="shared" si="61"/>
        <v>0</v>
      </c>
    </row>
    <row r="376" spans="2:68" ht="14.4" x14ac:dyDescent="0.3">
      <c r="B376" s="166"/>
      <c r="C376" s="160"/>
      <c r="D376" s="160"/>
      <c r="E376" s="160"/>
      <c r="F376" s="160"/>
      <c r="G376" s="160"/>
      <c r="H376" s="160"/>
      <c r="I376" s="160"/>
      <c r="J376" s="167">
        <f>'01'!N376</f>
        <v>0</v>
      </c>
      <c r="K376" s="167">
        <f>'02'!N376</f>
        <v>0</v>
      </c>
      <c r="L376" s="167">
        <f>'03'!N376</f>
        <v>0</v>
      </c>
      <c r="M376" s="167">
        <f>'04'!N376</f>
        <v>0</v>
      </c>
      <c r="N376" s="167">
        <f>'05'!N376</f>
        <v>0</v>
      </c>
      <c r="O376" s="167">
        <f>'06'!N376</f>
        <v>0</v>
      </c>
      <c r="P376" s="167">
        <f>'07'!N376</f>
        <v>0</v>
      </c>
      <c r="Q376" s="167">
        <f>'08'!N376</f>
        <v>0</v>
      </c>
      <c r="R376" s="167">
        <f>'09'!N376</f>
        <v>0</v>
      </c>
      <c r="S376" s="167">
        <f>'10'!N376</f>
        <v>0</v>
      </c>
      <c r="T376" s="167">
        <f>'11'!N376</f>
        <v>0</v>
      </c>
      <c r="U376" s="167">
        <f>'12'!N376</f>
        <v>0</v>
      </c>
      <c r="V376" s="168">
        <f t="shared" si="66"/>
        <v>0</v>
      </c>
      <c r="W376" s="169">
        <f t="shared" si="55"/>
        <v>0</v>
      </c>
      <c r="Y376" s="167">
        <f>'01'!R376</f>
        <v>0</v>
      </c>
      <c r="Z376" s="167">
        <f>'02'!R376</f>
        <v>0</v>
      </c>
      <c r="AA376" s="167">
        <f>'03'!R376</f>
        <v>0</v>
      </c>
      <c r="AB376" s="167">
        <f>'04'!R376</f>
        <v>0</v>
      </c>
      <c r="AC376" s="167">
        <f>'05'!R376</f>
        <v>0</v>
      </c>
      <c r="AD376" s="167">
        <f>'06'!R376</f>
        <v>0</v>
      </c>
      <c r="AE376" s="167">
        <f>'07'!R376</f>
        <v>0</v>
      </c>
      <c r="AF376" s="167">
        <f>'08'!R376</f>
        <v>0</v>
      </c>
      <c r="AG376" s="167">
        <f>'09'!R376</f>
        <v>0</v>
      </c>
      <c r="AH376" s="167">
        <f>'10'!R376</f>
        <v>0</v>
      </c>
      <c r="AI376" s="167">
        <f>'11'!R376</f>
        <v>0</v>
      </c>
      <c r="AJ376" s="167">
        <f>'12'!R376</f>
        <v>0</v>
      </c>
      <c r="AK376" s="127">
        <f t="shared" si="67"/>
        <v>0</v>
      </c>
      <c r="AL376" s="126">
        <f t="shared" si="57"/>
        <v>0</v>
      </c>
      <c r="AN376" s="167">
        <f>'01'!S376</f>
        <v>0</v>
      </c>
      <c r="AO376" s="167">
        <f>'02'!S376</f>
        <v>0</v>
      </c>
      <c r="AP376" s="167">
        <f>'03'!S376</f>
        <v>0</v>
      </c>
      <c r="AQ376" s="167">
        <f>'04'!S376</f>
        <v>0</v>
      </c>
      <c r="AR376" s="167">
        <f>'05'!S376</f>
        <v>0</v>
      </c>
      <c r="AS376" s="167">
        <f>'06'!S376</f>
        <v>0</v>
      </c>
      <c r="AT376" s="167">
        <f>'07'!S376</f>
        <v>0</v>
      </c>
      <c r="AU376" s="167">
        <f>'08'!S376</f>
        <v>0</v>
      </c>
      <c r="AV376" s="167">
        <f>'09'!S376</f>
        <v>0</v>
      </c>
      <c r="AW376" s="167">
        <f>'10'!S376</f>
        <v>0</v>
      </c>
      <c r="AX376" s="167">
        <f>'11'!S376</f>
        <v>0</v>
      </c>
      <c r="AY376" s="167">
        <f>'12'!S376</f>
        <v>0</v>
      </c>
      <c r="AZ376" s="127">
        <f t="shared" si="68"/>
        <v>0</v>
      </c>
      <c r="BA376" s="126">
        <f t="shared" si="59"/>
        <v>0</v>
      </c>
      <c r="BC376" s="167">
        <f>'01'!T376</f>
        <v>0</v>
      </c>
      <c r="BD376" s="167">
        <f>'02'!T376</f>
        <v>0</v>
      </c>
      <c r="BE376" s="167">
        <f>'03'!T376</f>
        <v>0</v>
      </c>
      <c r="BF376" s="167">
        <f>'04'!T376</f>
        <v>0</v>
      </c>
      <c r="BG376" s="167">
        <f>'05'!T376</f>
        <v>0</v>
      </c>
      <c r="BH376" s="167">
        <f>'06'!T376</f>
        <v>0</v>
      </c>
      <c r="BI376" s="167">
        <f>'07'!T376</f>
        <v>0</v>
      </c>
      <c r="BJ376" s="167">
        <f>'08'!T376</f>
        <v>0</v>
      </c>
      <c r="BK376" s="167">
        <f>'09'!T376</f>
        <v>0</v>
      </c>
      <c r="BL376" s="167">
        <f>'10'!T376</f>
        <v>0</v>
      </c>
      <c r="BM376" s="167">
        <f>'11'!T376</f>
        <v>0</v>
      </c>
      <c r="BN376" s="167">
        <f>'12'!T376</f>
        <v>0</v>
      </c>
      <c r="BO376" s="125">
        <f t="shared" si="69"/>
        <v>0</v>
      </c>
      <c r="BP376" s="126">
        <f t="shared" si="61"/>
        <v>0</v>
      </c>
    </row>
    <row r="377" spans="2:68" ht="14.4" x14ac:dyDescent="0.3">
      <c r="B377" s="166"/>
      <c r="C377" s="160"/>
      <c r="D377" s="160"/>
      <c r="E377" s="160"/>
      <c r="F377" s="160"/>
      <c r="G377" s="160"/>
      <c r="H377" s="160"/>
      <c r="I377" s="160"/>
      <c r="J377" s="167">
        <f>'01'!N377</f>
        <v>0</v>
      </c>
      <c r="K377" s="167">
        <f>'02'!N377</f>
        <v>0</v>
      </c>
      <c r="L377" s="167">
        <f>'03'!N377</f>
        <v>0</v>
      </c>
      <c r="M377" s="167">
        <f>'04'!N377</f>
        <v>0</v>
      </c>
      <c r="N377" s="167">
        <f>'05'!N377</f>
        <v>0</v>
      </c>
      <c r="O377" s="167">
        <f>'06'!N377</f>
        <v>0</v>
      </c>
      <c r="P377" s="167">
        <f>'07'!N377</f>
        <v>0</v>
      </c>
      <c r="Q377" s="167">
        <f>'08'!N377</f>
        <v>0</v>
      </c>
      <c r="R377" s="167">
        <f>'09'!N377</f>
        <v>0</v>
      </c>
      <c r="S377" s="167">
        <f>'10'!N377</f>
        <v>0</v>
      </c>
      <c r="T377" s="167">
        <f>'11'!N377</f>
        <v>0</v>
      </c>
      <c r="U377" s="167">
        <f>'12'!N377</f>
        <v>0</v>
      </c>
      <c r="V377" s="168">
        <f t="shared" si="66"/>
        <v>0</v>
      </c>
      <c r="W377" s="169">
        <f t="shared" si="55"/>
        <v>0</v>
      </c>
      <c r="Y377" s="167">
        <f>'01'!R377</f>
        <v>0</v>
      </c>
      <c r="Z377" s="167">
        <f>'02'!R377</f>
        <v>0</v>
      </c>
      <c r="AA377" s="167">
        <f>'03'!R377</f>
        <v>0</v>
      </c>
      <c r="AB377" s="167">
        <f>'04'!R377</f>
        <v>0</v>
      </c>
      <c r="AC377" s="167">
        <f>'05'!R377</f>
        <v>0</v>
      </c>
      <c r="AD377" s="167">
        <f>'06'!R377</f>
        <v>0</v>
      </c>
      <c r="AE377" s="167">
        <f>'07'!R377</f>
        <v>0</v>
      </c>
      <c r="AF377" s="167">
        <f>'08'!R377</f>
        <v>0</v>
      </c>
      <c r="AG377" s="167">
        <f>'09'!R377</f>
        <v>0</v>
      </c>
      <c r="AH377" s="167">
        <f>'10'!R377</f>
        <v>0</v>
      </c>
      <c r="AI377" s="167">
        <f>'11'!R377</f>
        <v>0</v>
      </c>
      <c r="AJ377" s="167">
        <f>'12'!R377</f>
        <v>0</v>
      </c>
      <c r="AK377" s="127">
        <f t="shared" si="67"/>
        <v>0</v>
      </c>
      <c r="AL377" s="126">
        <f t="shared" si="57"/>
        <v>0</v>
      </c>
      <c r="AN377" s="167">
        <f>'01'!S377</f>
        <v>0</v>
      </c>
      <c r="AO377" s="167">
        <f>'02'!S377</f>
        <v>0</v>
      </c>
      <c r="AP377" s="167">
        <f>'03'!S377</f>
        <v>0</v>
      </c>
      <c r="AQ377" s="167">
        <f>'04'!S377</f>
        <v>0</v>
      </c>
      <c r="AR377" s="167">
        <f>'05'!S377</f>
        <v>0</v>
      </c>
      <c r="AS377" s="167">
        <f>'06'!S377</f>
        <v>0</v>
      </c>
      <c r="AT377" s="167">
        <f>'07'!S377</f>
        <v>0</v>
      </c>
      <c r="AU377" s="167">
        <f>'08'!S377</f>
        <v>0</v>
      </c>
      <c r="AV377" s="167">
        <f>'09'!S377</f>
        <v>0</v>
      </c>
      <c r="AW377" s="167">
        <f>'10'!S377</f>
        <v>0</v>
      </c>
      <c r="AX377" s="167">
        <f>'11'!S377</f>
        <v>0</v>
      </c>
      <c r="AY377" s="167">
        <f>'12'!S377</f>
        <v>0</v>
      </c>
      <c r="AZ377" s="127">
        <f t="shared" si="68"/>
        <v>0</v>
      </c>
      <c r="BA377" s="126">
        <f t="shared" si="59"/>
        <v>0</v>
      </c>
      <c r="BC377" s="167">
        <f>'01'!T377</f>
        <v>0</v>
      </c>
      <c r="BD377" s="167">
        <f>'02'!T377</f>
        <v>0</v>
      </c>
      <c r="BE377" s="167">
        <f>'03'!T377</f>
        <v>0</v>
      </c>
      <c r="BF377" s="167">
        <f>'04'!T377</f>
        <v>0</v>
      </c>
      <c r="BG377" s="167">
        <f>'05'!T377</f>
        <v>0</v>
      </c>
      <c r="BH377" s="167">
        <f>'06'!T377</f>
        <v>0</v>
      </c>
      <c r="BI377" s="167">
        <f>'07'!T377</f>
        <v>0</v>
      </c>
      <c r="BJ377" s="167">
        <f>'08'!T377</f>
        <v>0</v>
      </c>
      <c r="BK377" s="167">
        <f>'09'!T377</f>
        <v>0</v>
      </c>
      <c r="BL377" s="167">
        <f>'10'!T377</f>
        <v>0</v>
      </c>
      <c r="BM377" s="167">
        <f>'11'!T377</f>
        <v>0</v>
      </c>
      <c r="BN377" s="167">
        <f>'12'!T377</f>
        <v>0</v>
      </c>
      <c r="BO377" s="125">
        <f t="shared" si="69"/>
        <v>0</v>
      </c>
      <c r="BP377" s="126">
        <f t="shared" si="61"/>
        <v>0</v>
      </c>
    </row>
    <row r="378" spans="2:68" ht="14.4" x14ac:dyDescent="0.3">
      <c r="B378" s="166"/>
      <c r="C378" s="160"/>
      <c r="D378" s="160"/>
      <c r="E378" s="160"/>
      <c r="F378" s="160"/>
      <c r="G378" s="160"/>
      <c r="H378" s="160"/>
      <c r="I378" s="160"/>
      <c r="J378" s="167">
        <f>'01'!N378</f>
        <v>0</v>
      </c>
      <c r="K378" s="167">
        <f>'02'!N378</f>
        <v>0</v>
      </c>
      <c r="L378" s="167">
        <f>'03'!N378</f>
        <v>0</v>
      </c>
      <c r="M378" s="167">
        <f>'04'!N378</f>
        <v>0</v>
      </c>
      <c r="N378" s="167">
        <f>'05'!N378</f>
        <v>0</v>
      </c>
      <c r="O378" s="167">
        <f>'06'!N378</f>
        <v>0</v>
      </c>
      <c r="P378" s="167">
        <f>'07'!N378</f>
        <v>0</v>
      </c>
      <c r="Q378" s="167">
        <f>'08'!N378</f>
        <v>0</v>
      </c>
      <c r="R378" s="167">
        <f>'09'!N378</f>
        <v>0</v>
      </c>
      <c r="S378" s="167">
        <f>'10'!N378</f>
        <v>0</v>
      </c>
      <c r="T378" s="167">
        <f>'11'!N378</f>
        <v>0</v>
      </c>
      <c r="U378" s="167">
        <f>'12'!N378</f>
        <v>0</v>
      </c>
      <c r="V378" s="168">
        <f t="shared" si="66"/>
        <v>0</v>
      </c>
      <c r="W378" s="169">
        <f t="shared" si="55"/>
        <v>0</v>
      </c>
      <c r="Y378" s="167">
        <f>'01'!R378</f>
        <v>0</v>
      </c>
      <c r="Z378" s="167">
        <f>'02'!R378</f>
        <v>0</v>
      </c>
      <c r="AA378" s="167">
        <f>'03'!R378</f>
        <v>0</v>
      </c>
      <c r="AB378" s="167">
        <f>'04'!R378</f>
        <v>0</v>
      </c>
      <c r="AC378" s="167">
        <f>'05'!R378</f>
        <v>0</v>
      </c>
      <c r="AD378" s="167">
        <f>'06'!R378</f>
        <v>0</v>
      </c>
      <c r="AE378" s="167">
        <f>'07'!R378</f>
        <v>0</v>
      </c>
      <c r="AF378" s="167">
        <f>'08'!R378</f>
        <v>0</v>
      </c>
      <c r="AG378" s="167">
        <f>'09'!R378</f>
        <v>0</v>
      </c>
      <c r="AH378" s="167">
        <f>'10'!R378</f>
        <v>0</v>
      </c>
      <c r="AI378" s="167">
        <f>'11'!R378</f>
        <v>0</v>
      </c>
      <c r="AJ378" s="167">
        <f>'12'!R378</f>
        <v>0</v>
      </c>
      <c r="AK378" s="127">
        <f t="shared" si="67"/>
        <v>0</v>
      </c>
      <c r="AL378" s="126">
        <f t="shared" si="57"/>
        <v>0</v>
      </c>
      <c r="AN378" s="167">
        <f>'01'!S378</f>
        <v>0</v>
      </c>
      <c r="AO378" s="167">
        <f>'02'!S378</f>
        <v>0</v>
      </c>
      <c r="AP378" s="167">
        <f>'03'!S378</f>
        <v>0</v>
      </c>
      <c r="AQ378" s="167">
        <f>'04'!S378</f>
        <v>0</v>
      </c>
      <c r="AR378" s="167">
        <f>'05'!S378</f>
        <v>0</v>
      </c>
      <c r="AS378" s="167">
        <f>'06'!S378</f>
        <v>0</v>
      </c>
      <c r="AT378" s="167">
        <f>'07'!S378</f>
        <v>0</v>
      </c>
      <c r="AU378" s="167">
        <f>'08'!S378</f>
        <v>0</v>
      </c>
      <c r="AV378" s="167">
        <f>'09'!S378</f>
        <v>0</v>
      </c>
      <c r="AW378" s="167">
        <f>'10'!S378</f>
        <v>0</v>
      </c>
      <c r="AX378" s="167">
        <f>'11'!S378</f>
        <v>0</v>
      </c>
      <c r="AY378" s="167">
        <f>'12'!S378</f>
        <v>0</v>
      </c>
      <c r="AZ378" s="127">
        <f t="shared" si="68"/>
        <v>0</v>
      </c>
      <c r="BA378" s="126">
        <f t="shared" si="59"/>
        <v>0</v>
      </c>
      <c r="BC378" s="167">
        <f>'01'!T378</f>
        <v>0</v>
      </c>
      <c r="BD378" s="167">
        <f>'02'!T378</f>
        <v>0</v>
      </c>
      <c r="BE378" s="167">
        <f>'03'!T378</f>
        <v>0</v>
      </c>
      <c r="BF378" s="167">
        <f>'04'!T378</f>
        <v>0</v>
      </c>
      <c r="BG378" s="167">
        <f>'05'!T378</f>
        <v>0</v>
      </c>
      <c r="BH378" s="167">
        <f>'06'!T378</f>
        <v>0</v>
      </c>
      <c r="BI378" s="167">
        <f>'07'!T378</f>
        <v>0</v>
      </c>
      <c r="BJ378" s="167">
        <f>'08'!T378</f>
        <v>0</v>
      </c>
      <c r="BK378" s="167">
        <f>'09'!T378</f>
        <v>0</v>
      </c>
      <c r="BL378" s="167">
        <f>'10'!T378</f>
        <v>0</v>
      </c>
      <c r="BM378" s="167">
        <f>'11'!T378</f>
        <v>0</v>
      </c>
      <c r="BN378" s="167">
        <f>'12'!T378</f>
        <v>0</v>
      </c>
      <c r="BO378" s="125">
        <f t="shared" si="69"/>
        <v>0</v>
      </c>
      <c r="BP378" s="126">
        <f t="shared" si="61"/>
        <v>0</v>
      </c>
    </row>
    <row r="379" spans="2:68" ht="14.4" x14ac:dyDescent="0.3">
      <c r="B379" s="166"/>
      <c r="C379" s="160"/>
      <c r="D379" s="160"/>
      <c r="E379" s="160"/>
      <c r="F379" s="160"/>
      <c r="G379" s="160"/>
      <c r="H379" s="160"/>
      <c r="I379" s="160"/>
      <c r="J379" s="167">
        <f>'01'!N379</f>
        <v>0</v>
      </c>
      <c r="K379" s="167">
        <f>'02'!N379</f>
        <v>0</v>
      </c>
      <c r="L379" s="167">
        <f>'03'!N379</f>
        <v>0</v>
      </c>
      <c r="M379" s="167">
        <f>'04'!N379</f>
        <v>0</v>
      </c>
      <c r="N379" s="167">
        <f>'05'!N379</f>
        <v>0</v>
      </c>
      <c r="O379" s="167">
        <f>'06'!N379</f>
        <v>0</v>
      </c>
      <c r="P379" s="167">
        <f>'07'!N379</f>
        <v>0</v>
      </c>
      <c r="Q379" s="167">
        <f>'08'!N379</f>
        <v>0</v>
      </c>
      <c r="R379" s="167">
        <f>'09'!N379</f>
        <v>0</v>
      </c>
      <c r="S379" s="167">
        <f>'10'!N379</f>
        <v>0</v>
      </c>
      <c r="T379" s="167">
        <f>'11'!N379</f>
        <v>0</v>
      </c>
      <c r="U379" s="167">
        <f>'12'!N379</f>
        <v>0</v>
      </c>
      <c r="V379" s="168">
        <f t="shared" si="66"/>
        <v>0</v>
      </c>
      <c r="W379" s="169">
        <f t="shared" si="55"/>
        <v>0</v>
      </c>
      <c r="Y379" s="167">
        <f>'01'!R379</f>
        <v>0</v>
      </c>
      <c r="Z379" s="167">
        <f>'02'!R379</f>
        <v>0</v>
      </c>
      <c r="AA379" s="167">
        <f>'03'!R379</f>
        <v>0</v>
      </c>
      <c r="AB379" s="167">
        <f>'04'!R379</f>
        <v>0</v>
      </c>
      <c r="AC379" s="167">
        <f>'05'!R379</f>
        <v>0</v>
      </c>
      <c r="AD379" s="167">
        <f>'06'!R379</f>
        <v>0</v>
      </c>
      <c r="AE379" s="167">
        <f>'07'!R379</f>
        <v>0</v>
      </c>
      <c r="AF379" s="167">
        <f>'08'!R379</f>
        <v>0</v>
      </c>
      <c r="AG379" s="167">
        <f>'09'!R379</f>
        <v>0</v>
      </c>
      <c r="AH379" s="167">
        <f>'10'!R379</f>
        <v>0</v>
      </c>
      <c r="AI379" s="167">
        <f>'11'!R379</f>
        <v>0</v>
      </c>
      <c r="AJ379" s="167">
        <f>'12'!R379</f>
        <v>0</v>
      </c>
      <c r="AK379" s="127">
        <f t="shared" si="67"/>
        <v>0</v>
      </c>
      <c r="AL379" s="126">
        <f t="shared" si="57"/>
        <v>0</v>
      </c>
      <c r="AN379" s="167">
        <f>'01'!S379</f>
        <v>0</v>
      </c>
      <c r="AO379" s="167">
        <f>'02'!S379</f>
        <v>0</v>
      </c>
      <c r="AP379" s="167">
        <f>'03'!S379</f>
        <v>0</v>
      </c>
      <c r="AQ379" s="167">
        <f>'04'!S379</f>
        <v>0</v>
      </c>
      <c r="AR379" s="167">
        <f>'05'!S379</f>
        <v>0</v>
      </c>
      <c r="AS379" s="167">
        <f>'06'!S379</f>
        <v>0</v>
      </c>
      <c r="AT379" s="167">
        <f>'07'!S379</f>
        <v>0</v>
      </c>
      <c r="AU379" s="167">
        <f>'08'!S379</f>
        <v>0</v>
      </c>
      <c r="AV379" s="167">
        <f>'09'!S379</f>
        <v>0</v>
      </c>
      <c r="AW379" s="167">
        <f>'10'!S379</f>
        <v>0</v>
      </c>
      <c r="AX379" s="167">
        <f>'11'!S379</f>
        <v>0</v>
      </c>
      <c r="AY379" s="167">
        <f>'12'!S379</f>
        <v>0</v>
      </c>
      <c r="AZ379" s="127">
        <f t="shared" si="68"/>
        <v>0</v>
      </c>
      <c r="BA379" s="126">
        <f t="shared" si="59"/>
        <v>0</v>
      </c>
      <c r="BC379" s="167">
        <f>'01'!T379</f>
        <v>0</v>
      </c>
      <c r="BD379" s="167">
        <f>'02'!T379</f>
        <v>0</v>
      </c>
      <c r="BE379" s="167">
        <f>'03'!T379</f>
        <v>0</v>
      </c>
      <c r="BF379" s="167">
        <f>'04'!T379</f>
        <v>0</v>
      </c>
      <c r="BG379" s="167">
        <f>'05'!T379</f>
        <v>0</v>
      </c>
      <c r="BH379" s="167">
        <f>'06'!T379</f>
        <v>0</v>
      </c>
      <c r="BI379" s="167">
        <f>'07'!T379</f>
        <v>0</v>
      </c>
      <c r="BJ379" s="167">
        <f>'08'!T379</f>
        <v>0</v>
      </c>
      <c r="BK379" s="167">
        <f>'09'!T379</f>
        <v>0</v>
      </c>
      <c r="BL379" s="167">
        <f>'10'!T379</f>
        <v>0</v>
      </c>
      <c r="BM379" s="167">
        <f>'11'!T379</f>
        <v>0</v>
      </c>
      <c r="BN379" s="167">
        <f>'12'!T379</f>
        <v>0</v>
      </c>
      <c r="BO379" s="125">
        <f t="shared" si="69"/>
        <v>0</v>
      </c>
      <c r="BP379" s="126">
        <f t="shared" si="61"/>
        <v>0</v>
      </c>
    </row>
    <row r="380" spans="2:68" ht="14.4" x14ac:dyDescent="0.3">
      <c r="B380" s="166"/>
      <c r="C380" s="160"/>
      <c r="D380" s="160"/>
      <c r="E380" s="160"/>
      <c r="F380" s="160"/>
      <c r="G380" s="160"/>
      <c r="H380" s="160"/>
      <c r="I380" s="160"/>
      <c r="J380" s="167">
        <f>'01'!N380</f>
        <v>0</v>
      </c>
      <c r="K380" s="167">
        <f>'02'!N380</f>
        <v>0</v>
      </c>
      <c r="L380" s="167">
        <f>'03'!N380</f>
        <v>0</v>
      </c>
      <c r="M380" s="167">
        <f>'04'!N380</f>
        <v>0</v>
      </c>
      <c r="N380" s="167">
        <f>'05'!N380</f>
        <v>0</v>
      </c>
      <c r="O380" s="167">
        <f>'06'!N380</f>
        <v>0</v>
      </c>
      <c r="P380" s="167">
        <f>'07'!N380</f>
        <v>0</v>
      </c>
      <c r="Q380" s="167">
        <f>'08'!N380</f>
        <v>0</v>
      </c>
      <c r="R380" s="167">
        <f>'09'!N380</f>
        <v>0</v>
      </c>
      <c r="S380" s="167">
        <f>'10'!N380</f>
        <v>0</v>
      </c>
      <c r="T380" s="167">
        <f>'11'!N380</f>
        <v>0</v>
      </c>
      <c r="U380" s="167">
        <f>'12'!N380</f>
        <v>0</v>
      </c>
      <c r="V380" s="168">
        <f t="shared" si="66"/>
        <v>0</v>
      </c>
      <c r="W380" s="169">
        <f t="shared" si="55"/>
        <v>0</v>
      </c>
      <c r="Y380" s="167">
        <f>'01'!R380</f>
        <v>0</v>
      </c>
      <c r="Z380" s="167">
        <f>'02'!R380</f>
        <v>0</v>
      </c>
      <c r="AA380" s="167">
        <f>'03'!R380</f>
        <v>0</v>
      </c>
      <c r="AB380" s="167">
        <f>'04'!R380</f>
        <v>0</v>
      </c>
      <c r="AC380" s="167">
        <f>'05'!R380</f>
        <v>0</v>
      </c>
      <c r="AD380" s="167">
        <f>'06'!R380</f>
        <v>0</v>
      </c>
      <c r="AE380" s="167">
        <f>'07'!R380</f>
        <v>0</v>
      </c>
      <c r="AF380" s="167">
        <f>'08'!R380</f>
        <v>0</v>
      </c>
      <c r="AG380" s="167">
        <f>'09'!R380</f>
        <v>0</v>
      </c>
      <c r="AH380" s="167">
        <f>'10'!R380</f>
        <v>0</v>
      </c>
      <c r="AI380" s="167">
        <f>'11'!R380</f>
        <v>0</v>
      </c>
      <c r="AJ380" s="167">
        <f>'12'!R380</f>
        <v>0</v>
      </c>
      <c r="AK380" s="127">
        <f t="shared" si="67"/>
        <v>0</v>
      </c>
      <c r="AL380" s="126">
        <f t="shared" si="57"/>
        <v>0</v>
      </c>
      <c r="AN380" s="167">
        <f>'01'!S380</f>
        <v>0</v>
      </c>
      <c r="AO380" s="167">
        <f>'02'!S380</f>
        <v>0</v>
      </c>
      <c r="AP380" s="167">
        <f>'03'!S380</f>
        <v>0</v>
      </c>
      <c r="AQ380" s="167">
        <f>'04'!S380</f>
        <v>0</v>
      </c>
      <c r="AR380" s="167">
        <f>'05'!S380</f>
        <v>0</v>
      </c>
      <c r="AS380" s="167">
        <f>'06'!S380</f>
        <v>0</v>
      </c>
      <c r="AT380" s="167">
        <f>'07'!S380</f>
        <v>0</v>
      </c>
      <c r="AU380" s="167">
        <f>'08'!S380</f>
        <v>0</v>
      </c>
      <c r="AV380" s="167">
        <f>'09'!S380</f>
        <v>0</v>
      </c>
      <c r="AW380" s="167">
        <f>'10'!S380</f>
        <v>0</v>
      </c>
      <c r="AX380" s="167">
        <f>'11'!S380</f>
        <v>0</v>
      </c>
      <c r="AY380" s="167">
        <f>'12'!S380</f>
        <v>0</v>
      </c>
      <c r="AZ380" s="127">
        <f t="shared" si="68"/>
        <v>0</v>
      </c>
      <c r="BA380" s="126">
        <f t="shared" si="59"/>
        <v>0</v>
      </c>
      <c r="BC380" s="167">
        <f>'01'!T380</f>
        <v>0</v>
      </c>
      <c r="BD380" s="167">
        <f>'02'!T380</f>
        <v>0</v>
      </c>
      <c r="BE380" s="167">
        <f>'03'!T380</f>
        <v>0</v>
      </c>
      <c r="BF380" s="167">
        <f>'04'!T380</f>
        <v>0</v>
      </c>
      <c r="BG380" s="167">
        <f>'05'!T380</f>
        <v>0</v>
      </c>
      <c r="BH380" s="167">
        <f>'06'!T380</f>
        <v>0</v>
      </c>
      <c r="BI380" s="167">
        <f>'07'!T380</f>
        <v>0</v>
      </c>
      <c r="BJ380" s="167">
        <f>'08'!T380</f>
        <v>0</v>
      </c>
      <c r="BK380" s="167">
        <f>'09'!T380</f>
        <v>0</v>
      </c>
      <c r="BL380" s="167">
        <f>'10'!T380</f>
        <v>0</v>
      </c>
      <c r="BM380" s="167">
        <f>'11'!T380</f>
        <v>0</v>
      </c>
      <c r="BN380" s="167">
        <f>'12'!T380</f>
        <v>0</v>
      </c>
      <c r="BO380" s="125">
        <f t="shared" si="69"/>
        <v>0</v>
      </c>
      <c r="BP380" s="126">
        <f t="shared" si="61"/>
        <v>0</v>
      </c>
    </row>
    <row r="381" spans="2:68" ht="14.4" x14ac:dyDescent="0.3">
      <c r="B381" s="166"/>
      <c r="C381" s="160"/>
      <c r="D381" s="160"/>
      <c r="E381" s="160"/>
      <c r="F381" s="160"/>
      <c r="G381" s="160"/>
      <c r="H381" s="160"/>
      <c r="I381" s="160"/>
      <c r="J381" s="167">
        <f>'01'!N381</f>
        <v>0</v>
      </c>
      <c r="K381" s="167">
        <f>'02'!N381</f>
        <v>0</v>
      </c>
      <c r="L381" s="167">
        <f>'03'!N381</f>
        <v>0</v>
      </c>
      <c r="M381" s="167">
        <f>'04'!N381</f>
        <v>0</v>
      </c>
      <c r="N381" s="167">
        <f>'05'!N381</f>
        <v>0</v>
      </c>
      <c r="O381" s="167">
        <f>'06'!N381</f>
        <v>0</v>
      </c>
      <c r="P381" s="167">
        <f>'07'!N381</f>
        <v>0</v>
      </c>
      <c r="Q381" s="167">
        <f>'08'!N381</f>
        <v>0</v>
      </c>
      <c r="R381" s="167">
        <f>'09'!N381</f>
        <v>0</v>
      </c>
      <c r="S381" s="167">
        <f>'10'!N381</f>
        <v>0</v>
      </c>
      <c r="T381" s="167">
        <f>'11'!N381</f>
        <v>0</v>
      </c>
      <c r="U381" s="167">
        <f>'12'!N381</f>
        <v>0</v>
      </c>
      <c r="V381" s="168">
        <f t="shared" si="66"/>
        <v>0</v>
      </c>
      <c r="W381" s="169">
        <f t="shared" si="55"/>
        <v>0</v>
      </c>
      <c r="Y381" s="167">
        <f>'01'!R381</f>
        <v>0</v>
      </c>
      <c r="Z381" s="167">
        <f>'02'!R381</f>
        <v>0</v>
      </c>
      <c r="AA381" s="167">
        <f>'03'!R381</f>
        <v>0</v>
      </c>
      <c r="AB381" s="167">
        <f>'04'!R381</f>
        <v>0</v>
      </c>
      <c r="AC381" s="167">
        <f>'05'!R381</f>
        <v>0</v>
      </c>
      <c r="AD381" s="167">
        <f>'06'!R381</f>
        <v>0</v>
      </c>
      <c r="AE381" s="167">
        <f>'07'!R381</f>
        <v>0</v>
      </c>
      <c r="AF381" s="167">
        <f>'08'!R381</f>
        <v>0</v>
      </c>
      <c r="AG381" s="167">
        <f>'09'!R381</f>
        <v>0</v>
      </c>
      <c r="AH381" s="167">
        <f>'10'!R381</f>
        <v>0</v>
      </c>
      <c r="AI381" s="167">
        <f>'11'!R381</f>
        <v>0</v>
      </c>
      <c r="AJ381" s="167">
        <f>'12'!R381</f>
        <v>0</v>
      </c>
      <c r="AK381" s="127">
        <f t="shared" si="67"/>
        <v>0</v>
      </c>
      <c r="AL381" s="126">
        <f t="shared" si="57"/>
        <v>0</v>
      </c>
      <c r="AN381" s="167">
        <f>'01'!S381</f>
        <v>0</v>
      </c>
      <c r="AO381" s="167">
        <f>'02'!S381</f>
        <v>0</v>
      </c>
      <c r="AP381" s="167">
        <f>'03'!S381</f>
        <v>0</v>
      </c>
      <c r="AQ381" s="167">
        <f>'04'!S381</f>
        <v>0</v>
      </c>
      <c r="AR381" s="167">
        <f>'05'!S381</f>
        <v>0</v>
      </c>
      <c r="AS381" s="167">
        <f>'06'!S381</f>
        <v>0</v>
      </c>
      <c r="AT381" s="167">
        <f>'07'!S381</f>
        <v>0</v>
      </c>
      <c r="AU381" s="167">
        <f>'08'!S381</f>
        <v>0</v>
      </c>
      <c r="AV381" s="167">
        <f>'09'!S381</f>
        <v>0</v>
      </c>
      <c r="AW381" s="167">
        <f>'10'!S381</f>
        <v>0</v>
      </c>
      <c r="AX381" s="167">
        <f>'11'!S381</f>
        <v>0</v>
      </c>
      <c r="AY381" s="167">
        <f>'12'!S381</f>
        <v>0</v>
      </c>
      <c r="AZ381" s="127">
        <f t="shared" si="68"/>
        <v>0</v>
      </c>
      <c r="BA381" s="126">
        <f t="shared" si="59"/>
        <v>0</v>
      </c>
      <c r="BC381" s="167">
        <f>'01'!T381</f>
        <v>0</v>
      </c>
      <c r="BD381" s="167">
        <f>'02'!T381</f>
        <v>0</v>
      </c>
      <c r="BE381" s="167">
        <f>'03'!T381</f>
        <v>0</v>
      </c>
      <c r="BF381" s="167">
        <f>'04'!T381</f>
        <v>0</v>
      </c>
      <c r="BG381" s="167">
        <f>'05'!T381</f>
        <v>0</v>
      </c>
      <c r="BH381" s="167">
        <f>'06'!T381</f>
        <v>0</v>
      </c>
      <c r="BI381" s="167">
        <f>'07'!T381</f>
        <v>0</v>
      </c>
      <c r="BJ381" s="167">
        <f>'08'!T381</f>
        <v>0</v>
      </c>
      <c r="BK381" s="167">
        <f>'09'!T381</f>
        <v>0</v>
      </c>
      <c r="BL381" s="167">
        <f>'10'!T381</f>
        <v>0</v>
      </c>
      <c r="BM381" s="167">
        <f>'11'!T381</f>
        <v>0</v>
      </c>
      <c r="BN381" s="167">
        <f>'12'!T381</f>
        <v>0</v>
      </c>
      <c r="BO381" s="125">
        <f t="shared" si="69"/>
        <v>0</v>
      </c>
      <c r="BP381" s="126">
        <f t="shared" si="61"/>
        <v>0</v>
      </c>
    </row>
    <row r="382" spans="2:68" ht="14.4" x14ac:dyDescent="0.3">
      <c r="B382" s="166"/>
      <c r="C382" s="160"/>
      <c r="D382" s="160"/>
      <c r="E382" s="160"/>
      <c r="F382" s="160"/>
      <c r="G382" s="160"/>
      <c r="H382" s="160"/>
      <c r="I382" s="160"/>
      <c r="J382" s="167">
        <f>'01'!N382</f>
        <v>0</v>
      </c>
      <c r="K382" s="167">
        <f>'02'!N382</f>
        <v>0</v>
      </c>
      <c r="L382" s="167">
        <f>'03'!N382</f>
        <v>0</v>
      </c>
      <c r="M382" s="167">
        <f>'04'!N382</f>
        <v>0</v>
      </c>
      <c r="N382" s="167">
        <f>'05'!N382</f>
        <v>0</v>
      </c>
      <c r="O382" s="167">
        <f>'06'!N382</f>
        <v>0</v>
      </c>
      <c r="P382" s="167">
        <f>'07'!N382</f>
        <v>0</v>
      </c>
      <c r="Q382" s="167">
        <f>'08'!N382</f>
        <v>0</v>
      </c>
      <c r="R382" s="167">
        <f>'09'!N382</f>
        <v>0</v>
      </c>
      <c r="S382" s="167">
        <f>'10'!N382</f>
        <v>0</v>
      </c>
      <c r="T382" s="167">
        <f>'11'!N382</f>
        <v>0</v>
      </c>
      <c r="U382" s="167">
        <f>'12'!N382</f>
        <v>0</v>
      </c>
      <c r="V382" s="168">
        <f t="shared" si="66"/>
        <v>0</v>
      </c>
      <c r="W382" s="169">
        <f t="shared" si="55"/>
        <v>0</v>
      </c>
      <c r="Y382" s="167">
        <f>'01'!R382</f>
        <v>0</v>
      </c>
      <c r="Z382" s="167">
        <f>'02'!R382</f>
        <v>0</v>
      </c>
      <c r="AA382" s="167">
        <f>'03'!R382</f>
        <v>0</v>
      </c>
      <c r="AB382" s="167">
        <f>'04'!R382</f>
        <v>0</v>
      </c>
      <c r="AC382" s="167">
        <f>'05'!R382</f>
        <v>0</v>
      </c>
      <c r="AD382" s="167">
        <f>'06'!R382</f>
        <v>0</v>
      </c>
      <c r="AE382" s="167">
        <f>'07'!R382</f>
        <v>0</v>
      </c>
      <c r="AF382" s="167">
        <f>'08'!R382</f>
        <v>0</v>
      </c>
      <c r="AG382" s="167">
        <f>'09'!R382</f>
        <v>0</v>
      </c>
      <c r="AH382" s="167">
        <f>'10'!R382</f>
        <v>0</v>
      </c>
      <c r="AI382" s="167">
        <f>'11'!R382</f>
        <v>0</v>
      </c>
      <c r="AJ382" s="167">
        <f>'12'!R382</f>
        <v>0</v>
      </c>
      <c r="AK382" s="127">
        <f t="shared" si="67"/>
        <v>0</v>
      </c>
      <c r="AL382" s="126">
        <f t="shared" si="57"/>
        <v>0</v>
      </c>
      <c r="AN382" s="167">
        <f>'01'!S382</f>
        <v>0</v>
      </c>
      <c r="AO382" s="167">
        <f>'02'!S382</f>
        <v>0</v>
      </c>
      <c r="AP382" s="167">
        <f>'03'!S382</f>
        <v>0</v>
      </c>
      <c r="AQ382" s="167">
        <f>'04'!S382</f>
        <v>0</v>
      </c>
      <c r="AR382" s="167">
        <f>'05'!S382</f>
        <v>0</v>
      </c>
      <c r="AS382" s="167">
        <f>'06'!S382</f>
        <v>0</v>
      </c>
      <c r="AT382" s="167">
        <f>'07'!S382</f>
        <v>0</v>
      </c>
      <c r="AU382" s="167">
        <f>'08'!S382</f>
        <v>0</v>
      </c>
      <c r="AV382" s="167">
        <f>'09'!S382</f>
        <v>0</v>
      </c>
      <c r="AW382" s="167">
        <f>'10'!S382</f>
        <v>0</v>
      </c>
      <c r="AX382" s="167">
        <f>'11'!S382</f>
        <v>0</v>
      </c>
      <c r="AY382" s="167">
        <f>'12'!S382</f>
        <v>0</v>
      </c>
      <c r="AZ382" s="127">
        <f t="shared" si="68"/>
        <v>0</v>
      </c>
      <c r="BA382" s="126">
        <f t="shared" si="59"/>
        <v>0</v>
      </c>
      <c r="BC382" s="167">
        <f>'01'!T382</f>
        <v>0</v>
      </c>
      <c r="BD382" s="167">
        <f>'02'!T382</f>
        <v>0</v>
      </c>
      <c r="BE382" s="167">
        <f>'03'!T382</f>
        <v>0</v>
      </c>
      <c r="BF382" s="167">
        <f>'04'!T382</f>
        <v>0</v>
      </c>
      <c r="BG382" s="167">
        <f>'05'!T382</f>
        <v>0</v>
      </c>
      <c r="BH382" s="167">
        <f>'06'!T382</f>
        <v>0</v>
      </c>
      <c r="BI382" s="167">
        <f>'07'!T382</f>
        <v>0</v>
      </c>
      <c r="BJ382" s="167">
        <f>'08'!T382</f>
        <v>0</v>
      </c>
      <c r="BK382" s="167">
        <f>'09'!T382</f>
        <v>0</v>
      </c>
      <c r="BL382" s="167">
        <f>'10'!T382</f>
        <v>0</v>
      </c>
      <c r="BM382" s="167">
        <f>'11'!T382</f>
        <v>0</v>
      </c>
      <c r="BN382" s="167">
        <f>'12'!T382</f>
        <v>0</v>
      </c>
      <c r="BO382" s="125">
        <f t="shared" si="69"/>
        <v>0</v>
      </c>
      <c r="BP382" s="126">
        <f t="shared" si="61"/>
        <v>0</v>
      </c>
    </row>
    <row r="383" spans="2:68" ht="14.4" x14ac:dyDescent="0.3">
      <c r="B383" s="166"/>
      <c r="C383" s="160"/>
      <c r="D383" s="160"/>
      <c r="E383" s="160"/>
      <c r="F383" s="160"/>
      <c r="G383" s="160"/>
      <c r="H383" s="160"/>
      <c r="I383" s="160"/>
      <c r="J383" s="167">
        <f>'01'!N383</f>
        <v>0</v>
      </c>
      <c r="K383" s="167">
        <f>'02'!N383</f>
        <v>0</v>
      </c>
      <c r="L383" s="167">
        <f>'03'!N383</f>
        <v>0</v>
      </c>
      <c r="M383" s="167">
        <f>'04'!N383</f>
        <v>0</v>
      </c>
      <c r="N383" s="167">
        <f>'05'!N383</f>
        <v>0</v>
      </c>
      <c r="O383" s="167">
        <f>'06'!N383</f>
        <v>0</v>
      </c>
      <c r="P383" s="167">
        <f>'07'!N383</f>
        <v>0</v>
      </c>
      <c r="Q383" s="167">
        <f>'08'!N383</f>
        <v>0</v>
      </c>
      <c r="R383" s="167">
        <f>'09'!N383</f>
        <v>0</v>
      </c>
      <c r="S383" s="167">
        <f>'10'!N383</f>
        <v>0</v>
      </c>
      <c r="T383" s="167">
        <f>'11'!N383</f>
        <v>0</v>
      </c>
      <c r="U383" s="167">
        <f>'12'!N383</f>
        <v>0</v>
      </c>
      <c r="V383" s="168">
        <f t="shared" si="66"/>
        <v>0</v>
      </c>
      <c r="W383" s="169">
        <f t="shared" si="55"/>
        <v>0</v>
      </c>
      <c r="Y383" s="167">
        <f>'01'!R383</f>
        <v>0</v>
      </c>
      <c r="Z383" s="167">
        <f>'02'!R383</f>
        <v>0</v>
      </c>
      <c r="AA383" s="167">
        <f>'03'!R383</f>
        <v>0</v>
      </c>
      <c r="AB383" s="167">
        <f>'04'!R383</f>
        <v>0</v>
      </c>
      <c r="AC383" s="167">
        <f>'05'!R383</f>
        <v>0</v>
      </c>
      <c r="AD383" s="167">
        <f>'06'!R383</f>
        <v>0</v>
      </c>
      <c r="AE383" s="167">
        <f>'07'!R383</f>
        <v>0</v>
      </c>
      <c r="AF383" s="167">
        <f>'08'!R383</f>
        <v>0</v>
      </c>
      <c r="AG383" s="167">
        <f>'09'!R383</f>
        <v>0</v>
      </c>
      <c r="AH383" s="167">
        <f>'10'!R383</f>
        <v>0</v>
      </c>
      <c r="AI383" s="167">
        <f>'11'!R383</f>
        <v>0</v>
      </c>
      <c r="AJ383" s="167">
        <f>'12'!R383</f>
        <v>0</v>
      </c>
      <c r="AK383" s="127">
        <f t="shared" si="67"/>
        <v>0</v>
      </c>
      <c r="AL383" s="126">
        <f t="shared" si="57"/>
        <v>0</v>
      </c>
      <c r="AN383" s="167">
        <f>'01'!S383</f>
        <v>0</v>
      </c>
      <c r="AO383" s="167">
        <f>'02'!S383</f>
        <v>0</v>
      </c>
      <c r="AP383" s="167">
        <f>'03'!S383</f>
        <v>0</v>
      </c>
      <c r="AQ383" s="167">
        <f>'04'!S383</f>
        <v>0</v>
      </c>
      <c r="AR383" s="167">
        <f>'05'!S383</f>
        <v>0</v>
      </c>
      <c r="AS383" s="167">
        <f>'06'!S383</f>
        <v>0</v>
      </c>
      <c r="AT383" s="167">
        <f>'07'!S383</f>
        <v>0</v>
      </c>
      <c r="AU383" s="167">
        <f>'08'!S383</f>
        <v>0</v>
      </c>
      <c r="AV383" s="167">
        <f>'09'!S383</f>
        <v>0</v>
      </c>
      <c r="AW383" s="167">
        <f>'10'!S383</f>
        <v>0</v>
      </c>
      <c r="AX383" s="167">
        <f>'11'!S383</f>
        <v>0</v>
      </c>
      <c r="AY383" s="167">
        <f>'12'!S383</f>
        <v>0</v>
      </c>
      <c r="AZ383" s="127">
        <f t="shared" si="68"/>
        <v>0</v>
      </c>
      <c r="BA383" s="126">
        <f t="shared" si="59"/>
        <v>0</v>
      </c>
      <c r="BC383" s="167">
        <f>'01'!T383</f>
        <v>0</v>
      </c>
      <c r="BD383" s="167">
        <f>'02'!T383</f>
        <v>0</v>
      </c>
      <c r="BE383" s="167">
        <f>'03'!T383</f>
        <v>0</v>
      </c>
      <c r="BF383" s="167">
        <f>'04'!T383</f>
        <v>0</v>
      </c>
      <c r="BG383" s="167">
        <f>'05'!T383</f>
        <v>0</v>
      </c>
      <c r="BH383" s="167">
        <f>'06'!T383</f>
        <v>0</v>
      </c>
      <c r="BI383" s="167">
        <f>'07'!T383</f>
        <v>0</v>
      </c>
      <c r="BJ383" s="167">
        <f>'08'!T383</f>
        <v>0</v>
      </c>
      <c r="BK383" s="167">
        <f>'09'!T383</f>
        <v>0</v>
      </c>
      <c r="BL383" s="167">
        <f>'10'!T383</f>
        <v>0</v>
      </c>
      <c r="BM383" s="167">
        <f>'11'!T383</f>
        <v>0</v>
      </c>
      <c r="BN383" s="167">
        <f>'12'!T383</f>
        <v>0</v>
      </c>
      <c r="BO383" s="125">
        <f t="shared" si="69"/>
        <v>0</v>
      </c>
      <c r="BP383" s="126">
        <f t="shared" si="61"/>
        <v>0</v>
      </c>
    </row>
    <row r="384" spans="2:68" ht="14.4" x14ac:dyDescent="0.3">
      <c r="B384" s="166"/>
      <c r="C384" s="160"/>
      <c r="D384" s="160"/>
      <c r="E384" s="160"/>
      <c r="F384" s="160"/>
      <c r="G384" s="160"/>
      <c r="H384" s="160"/>
      <c r="I384" s="160"/>
      <c r="J384" s="167">
        <f>'01'!N384</f>
        <v>0</v>
      </c>
      <c r="K384" s="167">
        <f>'02'!N384</f>
        <v>0</v>
      </c>
      <c r="L384" s="167">
        <f>'03'!N384</f>
        <v>0</v>
      </c>
      <c r="M384" s="167">
        <f>'04'!N384</f>
        <v>0</v>
      </c>
      <c r="N384" s="167">
        <f>'05'!N384</f>
        <v>0</v>
      </c>
      <c r="O384" s="167">
        <f>'06'!N384</f>
        <v>0</v>
      </c>
      <c r="P384" s="167">
        <f>'07'!N384</f>
        <v>0</v>
      </c>
      <c r="Q384" s="167">
        <f>'08'!N384</f>
        <v>0</v>
      </c>
      <c r="R384" s="167">
        <f>'09'!N384</f>
        <v>0</v>
      </c>
      <c r="S384" s="167">
        <f>'10'!N384</f>
        <v>0</v>
      </c>
      <c r="T384" s="167">
        <f>'11'!N384</f>
        <v>0</v>
      </c>
      <c r="U384" s="167">
        <f>'12'!N384</f>
        <v>0</v>
      </c>
      <c r="V384" s="168">
        <f t="shared" si="66"/>
        <v>0</v>
      </c>
      <c r="W384" s="169">
        <f t="shared" si="55"/>
        <v>0</v>
      </c>
      <c r="Y384" s="167">
        <f>'01'!R384</f>
        <v>0</v>
      </c>
      <c r="Z384" s="167">
        <f>'02'!R384</f>
        <v>0</v>
      </c>
      <c r="AA384" s="167">
        <f>'03'!R384</f>
        <v>0</v>
      </c>
      <c r="AB384" s="167">
        <f>'04'!R384</f>
        <v>0</v>
      </c>
      <c r="AC384" s="167">
        <f>'05'!R384</f>
        <v>0</v>
      </c>
      <c r="AD384" s="167">
        <f>'06'!R384</f>
        <v>0</v>
      </c>
      <c r="AE384" s="167">
        <f>'07'!R384</f>
        <v>0</v>
      </c>
      <c r="AF384" s="167">
        <f>'08'!R384</f>
        <v>0</v>
      </c>
      <c r="AG384" s="167">
        <f>'09'!R384</f>
        <v>0</v>
      </c>
      <c r="AH384" s="167">
        <f>'10'!R384</f>
        <v>0</v>
      </c>
      <c r="AI384" s="167">
        <f>'11'!R384</f>
        <v>0</v>
      </c>
      <c r="AJ384" s="167">
        <f>'12'!R384</f>
        <v>0</v>
      </c>
      <c r="AK384" s="127">
        <f t="shared" si="67"/>
        <v>0</v>
      </c>
      <c r="AL384" s="126">
        <f t="shared" si="57"/>
        <v>0</v>
      </c>
      <c r="AN384" s="167">
        <f>'01'!S384</f>
        <v>0</v>
      </c>
      <c r="AO384" s="167">
        <f>'02'!S384</f>
        <v>0</v>
      </c>
      <c r="AP384" s="167">
        <f>'03'!S384</f>
        <v>0</v>
      </c>
      <c r="AQ384" s="167">
        <f>'04'!S384</f>
        <v>0</v>
      </c>
      <c r="AR384" s="167">
        <f>'05'!S384</f>
        <v>0</v>
      </c>
      <c r="AS384" s="167">
        <f>'06'!S384</f>
        <v>0</v>
      </c>
      <c r="AT384" s="167">
        <f>'07'!S384</f>
        <v>0</v>
      </c>
      <c r="AU384" s="167">
        <f>'08'!S384</f>
        <v>0</v>
      </c>
      <c r="AV384" s="167">
        <f>'09'!S384</f>
        <v>0</v>
      </c>
      <c r="AW384" s="167">
        <f>'10'!S384</f>
        <v>0</v>
      </c>
      <c r="AX384" s="167">
        <f>'11'!S384</f>
        <v>0</v>
      </c>
      <c r="AY384" s="167">
        <f>'12'!S384</f>
        <v>0</v>
      </c>
      <c r="AZ384" s="127">
        <f t="shared" si="68"/>
        <v>0</v>
      </c>
      <c r="BA384" s="126">
        <f t="shared" si="59"/>
        <v>0</v>
      </c>
      <c r="BC384" s="167">
        <f>'01'!T384</f>
        <v>0</v>
      </c>
      <c r="BD384" s="167">
        <f>'02'!T384</f>
        <v>0</v>
      </c>
      <c r="BE384" s="167">
        <f>'03'!T384</f>
        <v>0</v>
      </c>
      <c r="BF384" s="167">
        <f>'04'!T384</f>
        <v>0</v>
      </c>
      <c r="BG384" s="167">
        <f>'05'!T384</f>
        <v>0</v>
      </c>
      <c r="BH384" s="167">
        <f>'06'!T384</f>
        <v>0</v>
      </c>
      <c r="BI384" s="167">
        <f>'07'!T384</f>
        <v>0</v>
      </c>
      <c r="BJ384" s="167">
        <f>'08'!T384</f>
        <v>0</v>
      </c>
      <c r="BK384" s="167">
        <f>'09'!T384</f>
        <v>0</v>
      </c>
      <c r="BL384" s="167">
        <f>'10'!T384</f>
        <v>0</v>
      </c>
      <c r="BM384" s="167">
        <f>'11'!T384</f>
        <v>0</v>
      </c>
      <c r="BN384" s="167">
        <f>'12'!T384</f>
        <v>0</v>
      </c>
      <c r="BO384" s="125">
        <f t="shared" si="69"/>
        <v>0</v>
      </c>
      <c r="BP384" s="126">
        <f t="shared" si="61"/>
        <v>0</v>
      </c>
    </row>
    <row r="385" spans="2:68" ht="14.4" x14ac:dyDescent="0.3">
      <c r="B385" s="166"/>
      <c r="C385" s="160"/>
      <c r="D385" s="160"/>
      <c r="E385" s="160"/>
      <c r="F385" s="160"/>
      <c r="G385" s="160"/>
      <c r="H385" s="160"/>
      <c r="I385" s="160"/>
      <c r="J385" s="167">
        <f>'01'!N385</f>
        <v>0</v>
      </c>
      <c r="K385" s="167">
        <f>'02'!N385</f>
        <v>0</v>
      </c>
      <c r="L385" s="167">
        <f>'03'!N385</f>
        <v>0</v>
      </c>
      <c r="M385" s="167">
        <f>'04'!N385</f>
        <v>0</v>
      </c>
      <c r="N385" s="167">
        <f>'05'!N385</f>
        <v>0</v>
      </c>
      <c r="O385" s="167">
        <f>'06'!N385</f>
        <v>0</v>
      </c>
      <c r="P385" s="167">
        <f>'07'!N385</f>
        <v>0</v>
      </c>
      <c r="Q385" s="167">
        <f>'08'!N385</f>
        <v>0</v>
      </c>
      <c r="R385" s="167">
        <f>'09'!N385</f>
        <v>0</v>
      </c>
      <c r="S385" s="167">
        <f>'10'!N385</f>
        <v>0</v>
      </c>
      <c r="T385" s="167">
        <f>'11'!N385</f>
        <v>0</v>
      </c>
      <c r="U385" s="167">
        <f>'12'!N385</f>
        <v>0</v>
      </c>
      <c r="V385" s="168">
        <f t="shared" si="66"/>
        <v>0</v>
      </c>
      <c r="W385" s="169">
        <f t="shared" si="55"/>
        <v>0</v>
      </c>
      <c r="Y385" s="167">
        <f>'01'!R385</f>
        <v>0</v>
      </c>
      <c r="Z385" s="167">
        <f>'02'!R385</f>
        <v>0</v>
      </c>
      <c r="AA385" s="167">
        <f>'03'!R385</f>
        <v>0</v>
      </c>
      <c r="AB385" s="167">
        <f>'04'!R385</f>
        <v>0</v>
      </c>
      <c r="AC385" s="167">
        <f>'05'!R385</f>
        <v>0</v>
      </c>
      <c r="AD385" s="167">
        <f>'06'!R385</f>
        <v>0</v>
      </c>
      <c r="AE385" s="167">
        <f>'07'!R385</f>
        <v>0</v>
      </c>
      <c r="AF385" s="167">
        <f>'08'!R385</f>
        <v>0</v>
      </c>
      <c r="AG385" s="167">
        <f>'09'!R385</f>
        <v>0</v>
      </c>
      <c r="AH385" s="167">
        <f>'10'!R385</f>
        <v>0</v>
      </c>
      <c r="AI385" s="167">
        <f>'11'!R385</f>
        <v>0</v>
      </c>
      <c r="AJ385" s="167">
        <f>'12'!R385</f>
        <v>0</v>
      </c>
      <c r="AK385" s="127">
        <f t="shared" si="67"/>
        <v>0</v>
      </c>
      <c r="AL385" s="126">
        <f t="shared" si="57"/>
        <v>0</v>
      </c>
      <c r="AN385" s="167">
        <f>'01'!S385</f>
        <v>0</v>
      </c>
      <c r="AO385" s="167">
        <f>'02'!S385</f>
        <v>0</v>
      </c>
      <c r="AP385" s="167">
        <f>'03'!S385</f>
        <v>0</v>
      </c>
      <c r="AQ385" s="167">
        <f>'04'!S385</f>
        <v>0</v>
      </c>
      <c r="AR385" s="167">
        <f>'05'!S385</f>
        <v>0</v>
      </c>
      <c r="AS385" s="167">
        <f>'06'!S385</f>
        <v>0</v>
      </c>
      <c r="AT385" s="167">
        <f>'07'!S385</f>
        <v>0</v>
      </c>
      <c r="AU385" s="167">
        <f>'08'!S385</f>
        <v>0</v>
      </c>
      <c r="AV385" s="167">
        <f>'09'!S385</f>
        <v>0</v>
      </c>
      <c r="AW385" s="167">
        <f>'10'!S385</f>
        <v>0</v>
      </c>
      <c r="AX385" s="167">
        <f>'11'!S385</f>
        <v>0</v>
      </c>
      <c r="AY385" s="167">
        <f>'12'!S385</f>
        <v>0</v>
      </c>
      <c r="AZ385" s="127">
        <f t="shared" si="68"/>
        <v>0</v>
      </c>
      <c r="BA385" s="126">
        <f t="shared" si="59"/>
        <v>0</v>
      </c>
      <c r="BC385" s="167">
        <f>'01'!T385</f>
        <v>0</v>
      </c>
      <c r="BD385" s="167">
        <f>'02'!T385</f>
        <v>0</v>
      </c>
      <c r="BE385" s="167">
        <f>'03'!T385</f>
        <v>0</v>
      </c>
      <c r="BF385" s="167">
        <f>'04'!T385</f>
        <v>0</v>
      </c>
      <c r="BG385" s="167">
        <f>'05'!T385</f>
        <v>0</v>
      </c>
      <c r="BH385" s="167">
        <f>'06'!T385</f>
        <v>0</v>
      </c>
      <c r="BI385" s="167">
        <f>'07'!T385</f>
        <v>0</v>
      </c>
      <c r="BJ385" s="167">
        <f>'08'!T385</f>
        <v>0</v>
      </c>
      <c r="BK385" s="167">
        <f>'09'!T385</f>
        <v>0</v>
      </c>
      <c r="BL385" s="167">
        <f>'10'!T385</f>
        <v>0</v>
      </c>
      <c r="BM385" s="167">
        <f>'11'!T385</f>
        <v>0</v>
      </c>
      <c r="BN385" s="167">
        <f>'12'!T385</f>
        <v>0</v>
      </c>
      <c r="BO385" s="125">
        <f t="shared" si="69"/>
        <v>0</v>
      </c>
      <c r="BP385" s="126">
        <f t="shared" si="61"/>
        <v>0</v>
      </c>
    </row>
    <row r="386" spans="2:68" ht="14.4" x14ac:dyDescent="0.3">
      <c r="B386" s="166"/>
      <c r="C386" s="160"/>
      <c r="D386" s="160"/>
      <c r="E386" s="160"/>
      <c r="F386" s="160"/>
      <c r="G386" s="160"/>
      <c r="H386" s="160"/>
      <c r="I386" s="160"/>
      <c r="J386" s="167">
        <f>'01'!N386</f>
        <v>0</v>
      </c>
      <c r="K386" s="167">
        <f>'02'!N386</f>
        <v>0</v>
      </c>
      <c r="L386" s="167">
        <f>'03'!N386</f>
        <v>0</v>
      </c>
      <c r="M386" s="167">
        <f>'04'!N386</f>
        <v>0</v>
      </c>
      <c r="N386" s="167">
        <f>'05'!N386</f>
        <v>0</v>
      </c>
      <c r="O386" s="167">
        <f>'06'!N386</f>
        <v>0</v>
      </c>
      <c r="P386" s="167">
        <f>'07'!N386</f>
        <v>0</v>
      </c>
      <c r="Q386" s="167">
        <f>'08'!N386</f>
        <v>0</v>
      </c>
      <c r="R386" s="167">
        <f>'09'!N386</f>
        <v>0</v>
      </c>
      <c r="S386" s="167">
        <f>'10'!N386</f>
        <v>0</v>
      </c>
      <c r="T386" s="167">
        <f>'11'!N386</f>
        <v>0</v>
      </c>
      <c r="U386" s="167">
        <f>'12'!N386</f>
        <v>0</v>
      </c>
      <c r="V386" s="168">
        <f t="shared" si="66"/>
        <v>0</v>
      </c>
      <c r="W386" s="169">
        <f t="shared" si="55"/>
        <v>0</v>
      </c>
      <c r="Y386" s="167">
        <f>'01'!R386</f>
        <v>0</v>
      </c>
      <c r="Z386" s="167">
        <f>'02'!R386</f>
        <v>0</v>
      </c>
      <c r="AA386" s="167">
        <f>'03'!R386</f>
        <v>0</v>
      </c>
      <c r="AB386" s="167">
        <f>'04'!R386</f>
        <v>0</v>
      </c>
      <c r="AC386" s="167">
        <f>'05'!R386</f>
        <v>0</v>
      </c>
      <c r="AD386" s="167">
        <f>'06'!R386</f>
        <v>0</v>
      </c>
      <c r="AE386" s="167">
        <f>'07'!R386</f>
        <v>0</v>
      </c>
      <c r="AF386" s="167">
        <f>'08'!R386</f>
        <v>0</v>
      </c>
      <c r="AG386" s="167">
        <f>'09'!R386</f>
        <v>0</v>
      </c>
      <c r="AH386" s="167">
        <f>'10'!R386</f>
        <v>0</v>
      </c>
      <c r="AI386" s="167">
        <f>'11'!R386</f>
        <v>0</v>
      </c>
      <c r="AJ386" s="167">
        <f>'12'!R386</f>
        <v>0</v>
      </c>
      <c r="AK386" s="127">
        <f t="shared" si="67"/>
        <v>0</v>
      </c>
      <c r="AL386" s="126">
        <f t="shared" si="57"/>
        <v>0</v>
      </c>
      <c r="AN386" s="167">
        <f>'01'!S386</f>
        <v>0</v>
      </c>
      <c r="AO386" s="167">
        <f>'02'!S386</f>
        <v>0</v>
      </c>
      <c r="AP386" s="167">
        <f>'03'!S386</f>
        <v>0</v>
      </c>
      <c r="AQ386" s="167">
        <f>'04'!S386</f>
        <v>0</v>
      </c>
      <c r="AR386" s="167">
        <f>'05'!S386</f>
        <v>0</v>
      </c>
      <c r="AS386" s="167">
        <f>'06'!S386</f>
        <v>0</v>
      </c>
      <c r="AT386" s="167">
        <f>'07'!S386</f>
        <v>0</v>
      </c>
      <c r="AU386" s="167">
        <f>'08'!S386</f>
        <v>0</v>
      </c>
      <c r="AV386" s="167">
        <f>'09'!S386</f>
        <v>0</v>
      </c>
      <c r="AW386" s="167">
        <f>'10'!S386</f>
        <v>0</v>
      </c>
      <c r="AX386" s="167">
        <f>'11'!S386</f>
        <v>0</v>
      </c>
      <c r="AY386" s="167">
        <f>'12'!S386</f>
        <v>0</v>
      </c>
      <c r="AZ386" s="127">
        <f t="shared" si="68"/>
        <v>0</v>
      </c>
      <c r="BA386" s="126">
        <f t="shared" si="59"/>
        <v>0</v>
      </c>
      <c r="BC386" s="167">
        <f>'01'!T386</f>
        <v>0</v>
      </c>
      <c r="BD386" s="167">
        <f>'02'!T386</f>
        <v>0</v>
      </c>
      <c r="BE386" s="167">
        <f>'03'!T386</f>
        <v>0</v>
      </c>
      <c r="BF386" s="167">
        <f>'04'!T386</f>
        <v>0</v>
      </c>
      <c r="BG386" s="167">
        <f>'05'!T386</f>
        <v>0</v>
      </c>
      <c r="BH386" s="167">
        <f>'06'!T386</f>
        <v>0</v>
      </c>
      <c r="BI386" s="167">
        <f>'07'!T386</f>
        <v>0</v>
      </c>
      <c r="BJ386" s="167">
        <f>'08'!T386</f>
        <v>0</v>
      </c>
      <c r="BK386" s="167">
        <f>'09'!T386</f>
        <v>0</v>
      </c>
      <c r="BL386" s="167">
        <f>'10'!T386</f>
        <v>0</v>
      </c>
      <c r="BM386" s="167">
        <f>'11'!T386</f>
        <v>0</v>
      </c>
      <c r="BN386" s="167">
        <f>'12'!T386</f>
        <v>0</v>
      </c>
      <c r="BO386" s="125">
        <f t="shared" si="69"/>
        <v>0</v>
      </c>
      <c r="BP386" s="126">
        <f t="shared" si="61"/>
        <v>0</v>
      </c>
    </row>
    <row r="387" spans="2:68" ht="14.4" x14ac:dyDescent="0.3">
      <c r="B387" s="166"/>
      <c r="C387" s="160"/>
      <c r="D387" s="160"/>
      <c r="E387" s="160"/>
      <c r="F387" s="160"/>
      <c r="G387" s="160"/>
      <c r="H387" s="160"/>
      <c r="I387" s="160"/>
      <c r="J387" s="167">
        <f>'01'!N387</f>
        <v>0</v>
      </c>
      <c r="K387" s="167">
        <f>'02'!N387</f>
        <v>0</v>
      </c>
      <c r="L387" s="167">
        <f>'03'!N387</f>
        <v>0</v>
      </c>
      <c r="M387" s="167">
        <f>'04'!N387</f>
        <v>0</v>
      </c>
      <c r="N387" s="167">
        <f>'05'!N387</f>
        <v>0</v>
      </c>
      <c r="O387" s="167">
        <f>'06'!N387</f>
        <v>0</v>
      </c>
      <c r="P387" s="167">
        <f>'07'!N387</f>
        <v>0</v>
      </c>
      <c r="Q387" s="167">
        <f>'08'!N387</f>
        <v>0</v>
      </c>
      <c r="R387" s="167">
        <f>'09'!N387</f>
        <v>0</v>
      </c>
      <c r="S387" s="167">
        <f>'10'!N387</f>
        <v>0</v>
      </c>
      <c r="T387" s="167">
        <f>'11'!N387</f>
        <v>0</v>
      </c>
      <c r="U387" s="167">
        <f>'12'!N387</f>
        <v>0</v>
      </c>
      <c r="V387" s="168">
        <f t="shared" si="66"/>
        <v>0</v>
      </c>
      <c r="W387" s="169">
        <f t="shared" si="55"/>
        <v>0</v>
      </c>
      <c r="Y387" s="167">
        <f>'01'!R387</f>
        <v>0</v>
      </c>
      <c r="Z387" s="167">
        <f>'02'!R387</f>
        <v>0</v>
      </c>
      <c r="AA387" s="167">
        <f>'03'!R387</f>
        <v>0</v>
      </c>
      <c r="AB387" s="167">
        <f>'04'!R387</f>
        <v>0</v>
      </c>
      <c r="AC387" s="167">
        <f>'05'!R387</f>
        <v>0</v>
      </c>
      <c r="AD387" s="167">
        <f>'06'!R387</f>
        <v>0</v>
      </c>
      <c r="AE387" s="167">
        <f>'07'!R387</f>
        <v>0</v>
      </c>
      <c r="AF387" s="167">
        <f>'08'!R387</f>
        <v>0</v>
      </c>
      <c r="AG387" s="167">
        <f>'09'!R387</f>
        <v>0</v>
      </c>
      <c r="AH387" s="167">
        <f>'10'!R387</f>
        <v>0</v>
      </c>
      <c r="AI387" s="167">
        <f>'11'!R387</f>
        <v>0</v>
      </c>
      <c r="AJ387" s="167">
        <f>'12'!R387</f>
        <v>0</v>
      </c>
      <c r="AK387" s="127">
        <f t="shared" si="67"/>
        <v>0</v>
      </c>
      <c r="AL387" s="126">
        <f t="shared" si="57"/>
        <v>0</v>
      </c>
      <c r="AN387" s="167">
        <f>'01'!S387</f>
        <v>0</v>
      </c>
      <c r="AO387" s="167">
        <f>'02'!S387</f>
        <v>0</v>
      </c>
      <c r="AP387" s="167">
        <f>'03'!S387</f>
        <v>0</v>
      </c>
      <c r="AQ387" s="167">
        <f>'04'!S387</f>
        <v>0</v>
      </c>
      <c r="AR387" s="167">
        <f>'05'!S387</f>
        <v>0</v>
      </c>
      <c r="AS387" s="167">
        <f>'06'!S387</f>
        <v>0</v>
      </c>
      <c r="AT387" s="167">
        <f>'07'!S387</f>
        <v>0</v>
      </c>
      <c r="AU387" s="167">
        <f>'08'!S387</f>
        <v>0</v>
      </c>
      <c r="AV387" s="167">
        <f>'09'!S387</f>
        <v>0</v>
      </c>
      <c r="AW387" s="167">
        <f>'10'!S387</f>
        <v>0</v>
      </c>
      <c r="AX387" s="167">
        <f>'11'!S387</f>
        <v>0</v>
      </c>
      <c r="AY387" s="167">
        <f>'12'!S387</f>
        <v>0</v>
      </c>
      <c r="AZ387" s="127">
        <f t="shared" si="68"/>
        <v>0</v>
      </c>
      <c r="BA387" s="126">
        <f t="shared" si="59"/>
        <v>0</v>
      </c>
      <c r="BC387" s="167">
        <f>'01'!T387</f>
        <v>0</v>
      </c>
      <c r="BD387" s="167">
        <f>'02'!T387</f>
        <v>0</v>
      </c>
      <c r="BE387" s="167">
        <f>'03'!T387</f>
        <v>0</v>
      </c>
      <c r="BF387" s="167">
        <f>'04'!T387</f>
        <v>0</v>
      </c>
      <c r="BG387" s="167">
        <f>'05'!T387</f>
        <v>0</v>
      </c>
      <c r="BH387" s="167">
        <f>'06'!T387</f>
        <v>0</v>
      </c>
      <c r="BI387" s="167">
        <f>'07'!T387</f>
        <v>0</v>
      </c>
      <c r="BJ387" s="167">
        <f>'08'!T387</f>
        <v>0</v>
      </c>
      <c r="BK387" s="167">
        <f>'09'!T387</f>
        <v>0</v>
      </c>
      <c r="BL387" s="167">
        <f>'10'!T387</f>
        <v>0</v>
      </c>
      <c r="BM387" s="167">
        <f>'11'!T387</f>
        <v>0</v>
      </c>
      <c r="BN387" s="167">
        <f>'12'!T387</f>
        <v>0</v>
      </c>
      <c r="BO387" s="125">
        <f t="shared" si="69"/>
        <v>0</v>
      </c>
      <c r="BP387" s="126">
        <f t="shared" si="61"/>
        <v>0</v>
      </c>
    </row>
    <row r="388" spans="2:68" ht="14.4" x14ac:dyDescent="0.3">
      <c r="B388" s="166"/>
      <c r="C388" s="160"/>
      <c r="D388" s="160"/>
      <c r="E388" s="160"/>
      <c r="F388" s="160"/>
      <c r="G388" s="160"/>
      <c r="H388" s="160"/>
      <c r="I388" s="160"/>
      <c r="J388" s="167">
        <f>'01'!N388</f>
        <v>0</v>
      </c>
      <c r="K388" s="167">
        <f>'02'!N388</f>
        <v>0</v>
      </c>
      <c r="L388" s="167">
        <f>'03'!N388</f>
        <v>0</v>
      </c>
      <c r="M388" s="167">
        <f>'04'!N388</f>
        <v>0</v>
      </c>
      <c r="N388" s="167">
        <f>'05'!N388</f>
        <v>0</v>
      </c>
      <c r="O388" s="167">
        <f>'06'!N388</f>
        <v>0</v>
      </c>
      <c r="P388" s="167">
        <f>'07'!N388</f>
        <v>0</v>
      </c>
      <c r="Q388" s="167">
        <f>'08'!N388</f>
        <v>0</v>
      </c>
      <c r="R388" s="167">
        <f>'09'!N388</f>
        <v>0</v>
      </c>
      <c r="S388" s="167">
        <f>'10'!N388</f>
        <v>0</v>
      </c>
      <c r="T388" s="167">
        <f>'11'!N388</f>
        <v>0</v>
      </c>
      <c r="U388" s="167">
        <f>'12'!N388</f>
        <v>0</v>
      </c>
      <c r="V388" s="168">
        <f t="shared" si="66"/>
        <v>0</v>
      </c>
      <c r="W388" s="169">
        <f t="shared" si="55"/>
        <v>0</v>
      </c>
      <c r="Y388" s="167">
        <f>'01'!R388</f>
        <v>0</v>
      </c>
      <c r="Z388" s="167">
        <f>'02'!R388</f>
        <v>0</v>
      </c>
      <c r="AA388" s="167">
        <f>'03'!R388</f>
        <v>0</v>
      </c>
      <c r="AB388" s="167">
        <f>'04'!R388</f>
        <v>0</v>
      </c>
      <c r="AC388" s="167">
        <f>'05'!R388</f>
        <v>0</v>
      </c>
      <c r="AD388" s="167">
        <f>'06'!R388</f>
        <v>0</v>
      </c>
      <c r="AE388" s="167">
        <f>'07'!R388</f>
        <v>0</v>
      </c>
      <c r="AF388" s="167">
        <f>'08'!R388</f>
        <v>0</v>
      </c>
      <c r="AG388" s="167">
        <f>'09'!R388</f>
        <v>0</v>
      </c>
      <c r="AH388" s="167">
        <f>'10'!R388</f>
        <v>0</v>
      </c>
      <c r="AI388" s="167">
        <f>'11'!R388</f>
        <v>0</v>
      </c>
      <c r="AJ388" s="167">
        <f>'12'!R388</f>
        <v>0</v>
      </c>
      <c r="AK388" s="127">
        <f t="shared" si="67"/>
        <v>0</v>
      </c>
      <c r="AL388" s="126">
        <f t="shared" si="57"/>
        <v>0</v>
      </c>
      <c r="AN388" s="167">
        <f>'01'!S388</f>
        <v>0</v>
      </c>
      <c r="AO388" s="167">
        <f>'02'!S388</f>
        <v>0</v>
      </c>
      <c r="AP388" s="167">
        <f>'03'!S388</f>
        <v>0</v>
      </c>
      <c r="AQ388" s="167">
        <f>'04'!S388</f>
        <v>0</v>
      </c>
      <c r="AR388" s="167">
        <f>'05'!S388</f>
        <v>0</v>
      </c>
      <c r="AS388" s="167">
        <f>'06'!S388</f>
        <v>0</v>
      </c>
      <c r="AT388" s="167">
        <f>'07'!S388</f>
        <v>0</v>
      </c>
      <c r="AU388" s="167">
        <f>'08'!S388</f>
        <v>0</v>
      </c>
      <c r="AV388" s="167">
        <f>'09'!S388</f>
        <v>0</v>
      </c>
      <c r="AW388" s="167">
        <f>'10'!S388</f>
        <v>0</v>
      </c>
      <c r="AX388" s="167">
        <f>'11'!S388</f>
        <v>0</v>
      </c>
      <c r="AY388" s="167">
        <f>'12'!S388</f>
        <v>0</v>
      </c>
      <c r="AZ388" s="127">
        <f t="shared" si="68"/>
        <v>0</v>
      </c>
      <c r="BA388" s="126">
        <f t="shared" si="59"/>
        <v>0</v>
      </c>
      <c r="BC388" s="167">
        <f>'01'!T388</f>
        <v>0</v>
      </c>
      <c r="BD388" s="167">
        <f>'02'!T388</f>
        <v>0</v>
      </c>
      <c r="BE388" s="167">
        <f>'03'!T388</f>
        <v>0</v>
      </c>
      <c r="BF388" s="167">
        <f>'04'!T388</f>
        <v>0</v>
      </c>
      <c r="BG388" s="167">
        <f>'05'!T388</f>
        <v>0</v>
      </c>
      <c r="BH388" s="167">
        <f>'06'!T388</f>
        <v>0</v>
      </c>
      <c r="BI388" s="167">
        <f>'07'!T388</f>
        <v>0</v>
      </c>
      <c r="BJ388" s="167">
        <f>'08'!T388</f>
        <v>0</v>
      </c>
      <c r="BK388" s="167">
        <f>'09'!T388</f>
        <v>0</v>
      </c>
      <c r="BL388" s="167">
        <f>'10'!T388</f>
        <v>0</v>
      </c>
      <c r="BM388" s="167">
        <f>'11'!T388</f>
        <v>0</v>
      </c>
      <c r="BN388" s="167">
        <f>'12'!T388</f>
        <v>0</v>
      </c>
      <c r="BO388" s="125">
        <f t="shared" si="69"/>
        <v>0</v>
      </c>
      <c r="BP388" s="126">
        <f t="shared" si="61"/>
        <v>0</v>
      </c>
    </row>
    <row r="389" spans="2:68" ht="14.4" x14ac:dyDescent="0.3">
      <c r="B389" s="166"/>
      <c r="C389" s="160"/>
      <c r="D389" s="160"/>
      <c r="E389" s="160"/>
      <c r="F389" s="160"/>
      <c r="G389" s="160"/>
      <c r="H389" s="160"/>
      <c r="I389" s="160"/>
      <c r="J389" s="167">
        <f>'01'!N389</f>
        <v>0</v>
      </c>
      <c r="K389" s="167">
        <f>'02'!N389</f>
        <v>0</v>
      </c>
      <c r="L389" s="167">
        <f>'03'!N389</f>
        <v>0</v>
      </c>
      <c r="M389" s="167">
        <f>'04'!N389</f>
        <v>0</v>
      </c>
      <c r="N389" s="167">
        <f>'05'!N389</f>
        <v>0</v>
      </c>
      <c r="O389" s="167">
        <f>'06'!N389</f>
        <v>0</v>
      </c>
      <c r="P389" s="167">
        <f>'07'!N389</f>
        <v>0</v>
      </c>
      <c r="Q389" s="167">
        <f>'08'!N389</f>
        <v>0</v>
      </c>
      <c r="R389" s="167">
        <f>'09'!N389</f>
        <v>0</v>
      </c>
      <c r="S389" s="167">
        <f>'10'!N389</f>
        <v>0</v>
      </c>
      <c r="T389" s="167">
        <f>'11'!N389</f>
        <v>0</v>
      </c>
      <c r="U389" s="167">
        <f>'12'!N389</f>
        <v>0</v>
      </c>
      <c r="V389" s="168">
        <f t="shared" si="66"/>
        <v>0</v>
      </c>
      <c r="W389" s="169">
        <f t="shared" si="55"/>
        <v>0</v>
      </c>
      <c r="Y389" s="167">
        <f>'01'!R389</f>
        <v>0</v>
      </c>
      <c r="Z389" s="167">
        <f>'02'!R389</f>
        <v>0</v>
      </c>
      <c r="AA389" s="167">
        <f>'03'!R389</f>
        <v>0</v>
      </c>
      <c r="AB389" s="167">
        <f>'04'!R389</f>
        <v>0</v>
      </c>
      <c r="AC389" s="167">
        <f>'05'!R389</f>
        <v>0</v>
      </c>
      <c r="AD389" s="167">
        <f>'06'!R389</f>
        <v>0</v>
      </c>
      <c r="AE389" s="167">
        <f>'07'!R389</f>
        <v>0</v>
      </c>
      <c r="AF389" s="167">
        <f>'08'!R389</f>
        <v>0</v>
      </c>
      <c r="AG389" s="167">
        <f>'09'!R389</f>
        <v>0</v>
      </c>
      <c r="AH389" s="167">
        <f>'10'!R389</f>
        <v>0</v>
      </c>
      <c r="AI389" s="167">
        <f>'11'!R389</f>
        <v>0</v>
      </c>
      <c r="AJ389" s="167">
        <f>'12'!R389</f>
        <v>0</v>
      </c>
      <c r="AK389" s="127">
        <f t="shared" si="67"/>
        <v>0</v>
      </c>
      <c r="AL389" s="126">
        <f t="shared" si="57"/>
        <v>0</v>
      </c>
      <c r="AN389" s="167">
        <f>'01'!S389</f>
        <v>0</v>
      </c>
      <c r="AO389" s="167">
        <f>'02'!S389</f>
        <v>0</v>
      </c>
      <c r="AP389" s="167">
        <f>'03'!S389</f>
        <v>0</v>
      </c>
      <c r="AQ389" s="167">
        <f>'04'!S389</f>
        <v>0</v>
      </c>
      <c r="AR389" s="167">
        <f>'05'!S389</f>
        <v>0</v>
      </c>
      <c r="AS389" s="167">
        <f>'06'!S389</f>
        <v>0</v>
      </c>
      <c r="AT389" s="167">
        <f>'07'!S389</f>
        <v>0</v>
      </c>
      <c r="AU389" s="167">
        <f>'08'!S389</f>
        <v>0</v>
      </c>
      <c r="AV389" s="167">
        <f>'09'!S389</f>
        <v>0</v>
      </c>
      <c r="AW389" s="167">
        <f>'10'!S389</f>
        <v>0</v>
      </c>
      <c r="AX389" s="167">
        <f>'11'!S389</f>
        <v>0</v>
      </c>
      <c r="AY389" s="167">
        <f>'12'!S389</f>
        <v>0</v>
      </c>
      <c r="AZ389" s="127">
        <f t="shared" si="68"/>
        <v>0</v>
      </c>
      <c r="BA389" s="126">
        <f t="shared" si="59"/>
        <v>0</v>
      </c>
      <c r="BC389" s="167">
        <f>'01'!T389</f>
        <v>0</v>
      </c>
      <c r="BD389" s="167">
        <f>'02'!T389</f>
        <v>0</v>
      </c>
      <c r="BE389" s="167">
        <f>'03'!T389</f>
        <v>0</v>
      </c>
      <c r="BF389" s="167">
        <f>'04'!T389</f>
        <v>0</v>
      </c>
      <c r="BG389" s="167">
        <f>'05'!T389</f>
        <v>0</v>
      </c>
      <c r="BH389" s="167">
        <f>'06'!T389</f>
        <v>0</v>
      </c>
      <c r="BI389" s="167">
        <f>'07'!T389</f>
        <v>0</v>
      </c>
      <c r="BJ389" s="167">
        <f>'08'!T389</f>
        <v>0</v>
      </c>
      <c r="BK389" s="167">
        <f>'09'!T389</f>
        <v>0</v>
      </c>
      <c r="BL389" s="167">
        <f>'10'!T389</f>
        <v>0</v>
      </c>
      <c r="BM389" s="167">
        <f>'11'!T389</f>
        <v>0</v>
      </c>
      <c r="BN389" s="167">
        <f>'12'!T389</f>
        <v>0</v>
      </c>
      <c r="BO389" s="125">
        <f t="shared" si="69"/>
        <v>0</v>
      </c>
      <c r="BP389" s="126">
        <f t="shared" si="61"/>
        <v>0</v>
      </c>
    </row>
    <row r="390" spans="2:68" ht="14.4" x14ac:dyDescent="0.3">
      <c r="B390" s="166"/>
      <c r="C390" s="160"/>
      <c r="D390" s="160"/>
      <c r="E390" s="160"/>
      <c r="F390" s="160"/>
      <c r="G390" s="160"/>
      <c r="H390" s="160"/>
      <c r="I390" s="160"/>
      <c r="J390" s="167">
        <f>'01'!N390</f>
        <v>0</v>
      </c>
      <c r="K390" s="167">
        <f>'02'!N390</f>
        <v>0</v>
      </c>
      <c r="L390" s="167">
        <f>'03'!N390</f>
        <v>0</v>
      </c>
      <c r="M390" s="167">
        <f>'04'!N390</f>
        <v>0</v>
      </c>
      <c r="N390" s="167">
        <f>'05'!N390</f>
        <v>0</v>
      </c>
      <c r="O390" s="167">
        <f>'06'!N390</f>
        <v>0</v>
      </c>
      <c r="P390" s="167">
        <f>'07'!N390</f>
        <v>0</v>
      </c>
      <c r="Q390" s="167">
        <f>'08'!N390</f>
        <v>0</v>
      </c>
      <c r="R390" s="167">
        <f>'09'!N390</f>
        <v>0</v>
      </c>
      <c r="S390" s="167">
        <f>'10'!N390</f>
        <v>0</v>
      </c>
      <c r="T390" s="167">
        <f>'11'!N390</f>
        <v>0</v>
      </c>
      <c r="U390" s="167">
        <f>'12'!N390</f>
        <v>0</v>
      </c>
      <c r="V390" s="168">
        <f t="shared" si="66"/>
        <v>0</v>
      </c>
      <c r="W390" s="169">
        <f t="shared" si="55"/>
        <v>0</v>
      </c>
      <c r="Y390" s="167">
        <f>'01'!R390</f>
        <v>0</v>
      </c>
      <c r="Z390" s="167">
        <f>'02'!R390</f>
        <v>0</v>
      </c>
      <c r="AA390" s="167">
        <f>'03'!R390</f>
        <v>0</v>
      </c>
      <c r="AB390" s="167">
        <f>'04'!R390</f>
        <v>0</v>
      </c>
      <c r="AC390" s="167">
        <f>'05'!R390</f>
        <v>0</v>
      </c>
      <c r="AD390" s="167">
        <f>'06'!R390</f>
        <v>0</v>
      </c>
      <c r="AE390" s="167">
        <f>'07'!R390</f>
        <v>0</v>
      </c>
      <c r="AF390" s="167">
        <f>'08'!R390</f>
        <v>0</v>
      </c>
      <c r="AG390" s="167">
        <f>'09'!R390</f>
        <v>0</v>
      </c>
      <c r="AH390" s="167">
        <f>'10'!R390</f>
        <v>0</v>
      </c>
      <c r="AI390" s="167">
        <f>'11'!R390</f>
        <v>0</v>
      </c>
      <c r="AJ390" s="167">
        <f>'12'!R390</f>
        <v>0</v>
      </c>
      <c r="AK390" s="127">
        <f t="shared" si="67"/>
        <v>0</v>
      </c>
      <c r="AL390" s="126">
        <f t="shared" si="57"/>
        <v>0</v>
      </c>
      <c r="AN390" s="167">
        <f>'01'!S390</f>
        <v>0</v>
      </c>
      <c r="AO390" s="167">
        <f>'02'!S390</f>
        <v>0</v>
      </c>
      <c r="AP390" s="167">
        <f>'03'!S390</f>
        <v>0</v>
      </c>
      <c r="AQ390" s="167">
        <f>'04'!S390</f>
        <v>0</v>
      </c>
      <c r="AR390" s="167">
        <f>'05'!S390</f>
        <v>0</v>
      </c>
      <c r="AS390" s="167">
        <f>'06'!S390</f>
        <v>0</v>
      </c>
      <c r="AT390" s="167">
        <f>'07'!S390</f>
        <v>0</v>
      </c>
      <c r="AU390" s="167">
        <f>'08'!S390</f>
        <v>0</v>
      </c>
      <c r="AV390" s="167">
        <f>'09'!S390</f>
        <v>0</v>
      </c>
      <c r="AW390" s="167">
        <f>'10'!S390</f>
        <v>0</v>
      </c>
      <c r="AX390" s="167">
        <f>'11'!S390</f>
        <v>0</v>
      </c>
      <c r="AY390" s="167">
        <f>'12'!S390</f>
        <v>0</v>
      </c>
      <c r="AZ390" s="127">
        <f t="shared" si="68"/>
        <v>0</v>
      </c>
      <c r="BA390" s="126">
        <f t="shared" si="59"/>
        <v>0</v>
      </c>
      <c r="BC390" s="167">
        <f>'01'!T390</f>
        <v>0</v>
      </c>
      <c r="BD390" s="167">
        <f>'02'!T390</f>
        <v>0</v>
      </c>
      <c r="BE390" s="167">
        <f>'03'!T390</f>
        <v>0</v>
      </c>
      <c r="BF390" s="167">
        <f>'04'!T390</f>
        <v>0</v>
      </c>
      <c r="BG390" s="167">
        <f>'05'!T390</f>
        <v>0</v>
      </c>
      <c r="BH390" s="167">
        <f>'06'!T390</f>
        <v>0</v>
      </c>
      <c r="BI390" s="167">
        <f>'07'!T390</f>
        <v>0</v>
      </c>
      <c r="BJ390" s="167">
        <f>'08'!T390</f>
        <v>0</v>
      </c>
      <c r="BK390" s="167">
        <f>'09'!T390</f>
        <v>0</v>
      </c>
      <c r="BL390" s="167">
        <f>'10'!T390</f>
        <v>0</v>
      </c>
      <c r="BM390" s="167">
        <f>'11'!T390</f>
        <v>0</v>
      </c>
      <c r="BN390" s="167">
        <f>'12'!T390</f>
        <v>0</v>
      </c>
      <c r="BO390" s="125">
        <f t="shared" si="69"/>
        <v>0</v>
      </c>
      <c r="BP390" s="126">
        <f t="shared" si="61"/>
        <v>0</v>
      </c>
    </row>
    <row r="391" spans="2:68" ht="14.4" x14ac:dyDescent="0.3">
      <c r="B391" s="166"/>
      <c r="C391" s="160"/>
      <c r="D391" s="160"/>
      <c r="E391" s="160"/>
      <c r="F391" s="160"/>
      <c r="G391" s="160"/>
      <c r="H391" s="160"/>
      <c r="I391" s="160"/>
      <c r="J391" s="167">
        <f>'01'!N391</f>
        <v>0</v>
      </c>
      <c r="K391" s="167">
        <f>'02'!N391</f>
        <v>0</v>
      </c>
      <c r="L391" s="167">
        <f>'03'!N391</f>
        <v>0</v>
      </c>
      <c r="M391" s="167">
        <f>'04'!N391</f>
        <v>0</v>
      </c>
      <c r="N391" s="167">
        <f>'05'!N391</f>
        <v>0</v>
      </c>
      <c r="O391" s="167">
        <f>'06'!N391</f>
        <v>0</v>
      </c>
      <c r="P391" s="167">
        <f>'07'!N391</f>
        <v>0</v>
      </c>
      <c r="Q391" s="167">
        <f>'08'!N391</f>
        <v>0</v>
      </c>
      <c r="R391" s="167">
        <f>'09'!N391</f>
        <v>0</v>
      </c>
      <c r="S391" s="167">
        <f>'10'!N391</f>
        <v>0</v>
      </c>
      <c r="T391" s="167">
        <f>'11'!N391</f>
        <v>0</v>
      </c>
      <c r="U391" s="167">
        <f>'12'!N391</f>
        <v>0</v>
      </c>
      <c r="V391" s="168">
        <f t="shared" si="66"/>
        <v>0</v>
      </c>
      <c r="W391" s="169">
        <f t="shared" si="55"/>
        <v>0</v>
      </c>
      <c r="Y391" s="167">
        <f>'01'!R391</f>
        <v>0</v>
      </c>
      <c r="Z391" s="167">
        <f>'02'!R391</f>
        <v>0</v>
      </c>
      <c r="AA391" s="167">
        <f>'03'!R391</f>
        <v>0</v>
      </c>
      <c r="AB391" s="167">
        <f>'04'!R391</f>
        <v>0</v>
      </c>
      <c r="AC391" s="167">
        <f>'05'!R391</f>
        <v>0</v>
      </c>
      <c r="AD391" s="167">
        <f>'06'!R391</f>
        <v>0</v>
      </c>
      <c r="AE391" s="167">
        <f>'07'!R391</f>
        <v>0</v>
      </c>
      <c r="AF391" s="167">
        <f>'08'!R391</f>
        <v>0</v>
      </c>
      <c r="AG391" s="167">
        <f>'09'!R391</f>
        <v>0</v>
      </c>
      <c r="AH391" s="167">
        <f>'10'!R391</f>
        <v>0</v>
      </c>
      <c r="AI391" s="167">
        <f>'11'!R391</f>
        <v>0</v>
      </c>
      <c r="AJ391" s="167">
        <f>'12'!R391</f>
        <v>0</v>
      </c>
      <c r="AK391" s="127">
        <f t="shared" si="67"/>
        <v>0</v>
      </c>
      <c r="AL391" s="126">
        <f t="shared" si="57"/>
        <v>0</v>
      </c>
      <c r="AN391" s="167">
        <f>'01'!S391</f>
        <v>0</v>
      </c>
      <c r="AO391" s="167">
        <f>'02'!S391</f>
        <v>0</v>
      </c>
      <c r="AP391" s="167">
        <f>'03'!S391</f>
        <v>0</v>
      </c>
      <c r="AQ391" s="167">
        <f>'04'!S391</f>
        <v>0</v>
      </c>
      <c r="AR391" s="167">
        <f>'05'!S391</f>
        <v>0</v>
      </c>
      <c r="AS391" s="167">
        <f>'06'!S391</f>
        <v>0</v>
      </c>
      <c r="AT391" s="167">
        <f>'07'!S391</f>
        <v>0</v>
      </c>
      <c r="AU391" s="167">
        <f>'08'!S391</f>
        <v>0</v>
      </c>
      <c r="AV391" s="167">
        <f>'09'!S391</f>
        <v>0</v>
      </c>
      <c r="AW391" s="167">
        <f>'10'!S391</f>
        <v>0</v>
      </c>
      <c r="AX391" s="167">
        <f>'11'!S391</f>
        <v>0</v>
      </c>
      <c r="AY391" s="167">
        <f>'12'!S391</f>
        <v>0</v>
      </c>
      <c r="AZ391" s="127">
        <f t="shared" si="68"/>
        <v>0</v>
      </c>
      <c r="BA391" s="126">
        <f t="shared" si="59"/>
        <v>0</v>
      </c>
      <c r="BC391" s="167">
        <f>'01'!T391</f>
        <v>0</v>
      </c>
      <c r="BD391" s="167">
        <f>'02'!T391</f>
        <v>0</v>
      </c>
      <c r="BE391" s="167">
        <f>'03'!T391</f>
        <v>0</v>
      </c>
      <c r="BF391" s="167">
        <f>'04'!T391</f>
        <v>0</v>
      </c>
      <c r="BG391" s="167">
        <f>'05'!T391</f>
        <v>0</v>
      </c>
      <c r="BH391" s="167">
        <f>'06'!T391</f>
        <v>0</v>
      </c>
      <c r="BI391" s="167">
        <f>'07'!T391</f>
        <v>0</v>
      </c>
      <c r="BJ391" s="167">
        <f>'08'!T391</f>
        <v>0</v>
      </c>
      <c r="BK391" s="167">
        <f>'09'!T391</f>
        <v>0</v>
      </c>
      <c r="BL391" s="167">
        <f>'10'!T391</f>
        <v>0</v>
      </c>
      <c r="BM391" s="167">
        <f>'11'!T391</f>
        <v>0</v>
      </c>
      <c r="BN391" s="167">
        <f>'12'!T391</f>
        <v>0</v>
      </c>
      <c r="BO391" s="125">
        <f t="shared" si="69"/>
        <v>0</v>
      </c>
      <c r="BP391" s="126">
        <f t="shared" si="61"/>
        <v>0</v>
      </c>
    </row>
    <row r="392" spans="2:68" ht="14.4" x14ac:dyDescent="0.3">
      <c r="B392" s="166"/>
      <c r="C392" s="160"/>
      <c r="D392" s="160"/>
      <c r="E392" s="160"/>
      <c r="F392" s="160"/>
      <c r="G392" s="160"/>
      <c r="H392" s="160"/>
      <c r="I392" s="160"/>
      <c r="J392" s="167">
        <f>'01'!N392</f>
        <v>0</v>
      </c>
      <c r="K392" s="167">
        <f>'02'!N392</f>
        <v>0</v>
      </c>
      <c r="L392" s="167">
        <f>'03'!N392</f>
        <v>0</v>
      </c>
      <c r="M392" s="167">
        <f>'04'!N392</f>
        <v>0</v>
      </c>
      <c r="N392" s="167">
        <f>'05'!N392</f>
        <v>0</v>
      </c>
      <c r="O392" s="167">
        <f>'06'!N392</f>
        <v>0</v>
      </c>
      <c r="P392" s="167">
        <f>'07'!N392</f>
        <v>0</v>
      </c>
      <c r="Q392" s="167">
        <f>'08'!N392</f>
        <v>0</v>
      </c>
      <c r="R392" s="167">
        <f>'09'!N392</f>
        <v>0</v>
      </c>
      <c r="S392" s="167">
        <f>'10'!N392</f>
        <v>0</v>
      </c>
      <c r="T392" s="167">
        <f>'11'!N392</f>
        <v>0</v>
      </c>
      <c r="U392" s="167">
        <f>'12'!N392</f>
        <v>0</v>
      </c>
      <c r="V392" s="168">
        <f t="shared" si="66"/>
        <v>0</v>
      </c>
      <c r="W392" s="169">
        <f t="shared" si="55"/>
        <v>0</v>
      </c>
      <c r="Y392" s="167">
        <f>'01'!R392</f>
        <v>0</v>
      </c>
      <c r="Z392" s="167">
        <f>'02'!R392</f>
        <v>0</v>
      </c>
      <c r="AA392" s="167">
        <f>'03'!R392</f>
        <v>0</v>
      </c>
      <c r="AB392" s="167">
        <f>'04'!R392</f>
        <v>0</v>
      </c>
      <c r="AC392" s="167">
        <f>'05'!R392</f>
        <v>0</v>
      </c>
      <c r="AD392" s="167">
        <f>'06'!R392</f>
        <v>0</v>
      </c>
      <c r="AE392" s="167">
        <f>'07'!R392</f>
        <v>0</v>
      </c>
      <c r="AF392" s="167">
        <f>'08'!R392</f>
        <v>0</v>
      </c>
      <c r="AG392" s="167">
        <f>'09'!R392</f>
        <v>0</v>
      </c>
      <c r="AH392" s="167">
        <f>'10'!R392</f>
        <v>0</v>
      </c>
      <c r="AI392" s="167">
        <f>'11'!R392</f>
        <v>0</v>
      </c>
      <c r="AJ392" s="167">
        <f>'12'!R392</f>
        <v>0</v>
      </c>
      <c r="AK392" s="127">
        <f t="shared" si="67"/>
        <v>0</v>
      </c>
      <c r="AL392" s="126">
        <f t="shared" si="57"/>
        <v>0</v>
      </c>
      <c r="AN392" s="167">
        <f>'01'!S392</f>
        <v>0</v>
      </c>
      <c r="AO392" s="167">
        <f>'02'!S392</f>
        <v>0</v>
      </c>
      <c r="AP392" s="167">
        <f>'03'!S392</f>
        <v>0</v>
      </c>
      <c r="AQ392" s="167">
        <f>'04'!S392</f>
        <v>0</v>
      </c>
      <c r="AR392" s="167">
        <f>'05'!S392</f>
        <v>0</v>
      </c>
      <c r="AS392" s="167">
        <f>'06'!S392</f>
        <v>0</v>
      </c>
      <c r="AT392" s="167">
        <f>'07'!S392</f>
        <v>0</v>
      </c>
      <c r="AU392" s="167">
        <f>'08'!S392</f>
        <v>0</v>
      </c>
      <c r="AV392" s="167">
        <f>'09'!S392</f>
        <v>0</v>
      </c>
      <c r="AW392" s="167">
        <f>'10'!S392</f>
        <v>0</v>
      </c>
      <c r="AX392" s="167">
        <f>'11'!S392</f>
        <v>0</v>
      </c>
      <c r="AY392" s="167">
        <f>'12'!S392</f>
        <v>0</v>
      </c>
      <c r="AZ392" s="127">
        <f t="shared" si="68"/>
        <v>0</v>
      </c>
      <c r="BA392" s="126">
        <f t="shared" si="59"/>
        <v>0</v>
      </c>
      <c r="BC392" s="167">
        <f>'01'!T392</f>
        <v>0</v>
      </c>
      <c r="BD392" s="167">
        <f>'02'!T392</f>
        <v>0</v>
      </c>
      <c r="BE392" s="167">
        <f>'03'!T392</f>
        <v>0</v>
      </c>
      <c r="BF392" s="167">
        <f>'04'!T392</f>
        <v>0</v>
      </c>
      <c r="BG392" s="167">
        <f>'05'!T392</f>
        <v>0</v>
      </c>
      <c r="BH392" s="167">
        <f>'06'!T392</f>
        <v>0</v>
      </c>
      <c r="BI392" s="167">
        <f>'07'!T392</f>
        <v>0</v>
      </c>
      <c r="BJ392" s="167">
        <f>'08'!T392</f>
        <v>0</v>
      </c>
      <c r="BK392" s="167">
        <f>'09'!T392</f>
        <v>0</v>
      </c>
      <c r="BL392" s="167">
        <f>'10'!T392</f>
        <v>0</v>
      </c>
      <c r="BM392" s="167">
        <f>'11'!T392</f>
        <v>0</v>
      </c>
      <c r="BN392" s="167">
        <f>'12'!T392</f>
        <v>0</v>
      </c>
      <c r="BO392" s="125">
        <f t="shared" si="69"/>
        <v>0</v>
      </c>
      <c r="BP392" s="126">
        <f t="shared" si="61"/>
        <v>0</v>
      </c>
    </row>
    <row r="393" spans="2:68" ht="14.4" x14ac:dyDescent="0.3">
      <c r="B393" s="166"/>
      <c r="C393" s="160"/>
      <c r="D393" s="160"/>
      <c r="E393" s="160"/>
      <c r="F393" s="160"/>
      <c r="G393" s="160"/>
      <c r="H393" s="160"/>
      <c r="I393" s="160"/>
      <c r="J393" s="167">
        <f>'01'!N393</f>
        <v>0</v>
      </c>
      <c r="K393" s="167">
        <f>'02'!N393</f>
        <v>0</v>
      </c>
      <c r="L393" s="167">
        <f>'03'!N393</f>
        <v>0</v>
      </c>
      <c r="M393" s="167">
        <f>'04'!N393</f>
        <v>0</v>
      </c>
      <c r="N393" s="167">
        <f>'05'!N393</f>
        <v>0</v>
      </c>
      <c r="O393" s="167">
        <f>'06'!N393</f>
        <v>0</v>
      </c>
      <c r="P393" s="167">
        <f>'07'!N393</f>
        <v>0</v>
      </c>
      <c r="Q393" s="167">
        <f>'08'!N393</f>
        <v>0</v>
      </c>
      <c r="R393" s="167">
        <f>'09'!N393</f>
        <v>0</v>
      </c>
      <c r="S393" s="167">
        <f>'10'!N393</f>
        <v>0</v>
      </c>
      <c r="T393" s="167">
        <f>'11'!N393</f>
        <v>0</v>
      </c>
      <c r="U393" s="167">
        <f>'12'!N393</f>
        <v>0</v>
      </c>
      <c r="V393" s="168">
        <f t="shared" si="66"/>
        <v>0</v>
      </c>
      <c r="W393" s="169">
        <f t="shared" si="55"/>
        <v>0</v>
      </c>
      <c r="Y393" s="167">
        <f>'01'!R393</f>
        <v>0</v>
      </c>
      <c r="Z393" s="167">
        <f>'02'!R393</f>
        <v>0</v>
      </c>
      <c r="AA393" s="167">
        <f>'03'!R393</f>
        <v>0</v>
      </c>
      <c r="AB393" s="167">
        <f>'04'!R393</f>
        <v>0</v>
      </c>
      <c r="AC393" s="167">
        <f>'05'!R393</f>
        <v>0</v>
      </c>
      <c r="AD393" s="167">
        <f>'06'!R393</f>
        <v>0</v>
      </c>
      <c r="AE393" s="167">
        <f>'07'!R393</f>
        <v>0</v>
      </c>
      <c r="AF393" s="167">
        <f>'08'!R393</f>
        <v>0</v>
      </c>
      <c r="AG393" s="167">
        <f>'09'!R393</f>
        <v>0</v>
      </c>
      <c r="AH393" s="167">
        <f>'10'!R393</f>
        <v>0</v>
      </c>
      <c r="AI393" s="167">
        <f>'11'!R393</f>
        <v>0</v>
      </c>
      <c r="AJ393" s="167">
        <f>'12'!R393</f>
        <v>0</v>
      </c>
      <c r="AK393" s="127">
        <f t="shared" si="67"/>
        <v>0</v>
      </c>
      <c r="AL393" s="126">
        <f t="shared" si="57"/>
        <v>0</v>
      </c>
      <c r="AN393" s="167">
        <f>'01'!S393</f>
        <v>0</v>
      </c>
      <c r="AO393" s="167">
        <f>'02'!S393</f>
        <v>0</v>
      </c>
      <c r="AP393" s="167">
        <f>'03'!S393</f>
        <v>0</v>
      </c>
      <c r="AQ393" s="167">
        <f>'04'!S393</f>
        <v>0</v>
      </c>
      <c r="AR393" s="167">
        <f>'05'!S393</f>
        <v>0</v>
      </c>
      <c r="AS393" s="167">
        <f>'06'!S393</f>
        <v>0</v>
      </c>
      <c r="AT393" s="167">
        <f>'07'!S393</f>
        <v>0</v>
      </c>
      <c r="AU393" s="167">
        <f>'08'!S393</f>
        <v>0</v>
      </c>
      <c r="AV393" s="167">
        <f>'09'!S393</f>
        <v>0</v>
      </c>
      <c r="AW393" s="167">
        <f>'10'!S393</f>
        <v>0</v>
      </c>
      <c r="AX393" s="167">
        <f>'11'!S393</f>
        <v>0</v>
      </c>
      <c r="AY393" s="167">
        <f>'12'!S393</f>
        <v>0</v>
      </c>
      <c r="AZ393" s="127">
        <f t="shared" si="68"/>
        <v>0</v>
      </c>
      <c r="BA393" s="126">
        <f t="shared" si="59"/>
        <v>0</v>
      </c>
      <c r="BC393" s="167">
        <f>'01'!T393</f>
        <v>0</v>
      </c>
      <c r="BD393" s="167">
        <f>'02'!T393</f>
        <v>0</v>
      </c>
      <c r="BE393" s="167">
        <f>'03'!T393</f>
        <v>0</v>
      </c>
      <c r="BF393" s="167">
        <f>'04'!T393</f>
        <v>0</v>
      </c>
      <c r="BG393" s="167">
        <f>'05'!T393</f>
        <v>0</v>
      </c>
      <c r="BH393" s="167">
        <f>'06'!T393</f>
        <v>0</v>
      </c>
      <c r="BI393" s="167">
        <f>'07'!T393</f>
        <v>0</v>
      </c>
      <c r="BJ393" s="167">
        <f>'08'!T393</f>
        <v>0</v>
      </c>
      <c r="BK393" s="167">
        <f>'09'!T393</f>
        <v>0</v>
      </c>
      <c r="BL393" s="167">
        <f>'10'!T393</f>
        <v>0</v>
      </c>
      <c r="BM393" s="167">
        <f>'11'!T393</f>
        <v>0</v>
      </c>
      <c r="BN393" s="167">
        <f>'12'!T393</f>
        <v>0</v>
      </c>
      <c r="BO393" s="125">
        <f t="shared" si="69"/>
        <v>0</v>
      </c>
      <c r="BP393" s="126">
        <f t="shared" si="61"/>
        <v>0</v>
      </c>
    </row>
    <row r="394" spans="2:68" ht="14.4" x14ac:dyDescent="0.3">
      <c r="B394" s="166"/>
      <c r="C394" s="160"/>
      <c r="D394" s="160"/>
      <c r="E394" s="160"/>
      <c r="F394" s="160"/>
      <c r="G394" s="160"/>
      <c r="H394" s="160"/>
      <c r="I394" s="160"/>
      <c r="J394" s="167">
        <f>'01'!N394</f>
        <v>0</v>
      </c>
      <c r="K394" s="167">
        <f>'02'!N394</f>
        <v>0</v>
      </c>
      <c r="L394" s="167">
        <f>'03'!N394</f>
        <v>0</v>
      </c>
      <c r="M394" s="167">
        <f>'04'!N394</f>
        <v>0</v>
      </c>
      <c r="N394" s="167">
        <f>'05'!N394</f>
        <v>0</v>
      </c>
      <c r="O394" s="167">
        <f>'06'!N394</f>
        <v>0</v>
      </c>
      <c r="P394" s="167">
        <f>'07'!N394</f>
        <v>0</v>
      </c>
      <c r="Q394" s="167">
        <f>'08'!N394</f>
        <v>0</v>
      </c>
      <c r="R394" s="167">
        <f>'09'!N394</f>
        <v>0</v>
      </c>
      <c r="S394" s="167">
        <f>'10'!N394</f>
        <v>0</v>
      </c>
      <c r="T394" s="167">
        <f>'11'!N394</f>
        <v>0</v>
      </c>
      <c r="U394" s="167">
        <f>'12'!N394</f>
        <v>0</v>
      </c>
      <c r="V394" s="168">
        <f t="shared" si="66"/>
        <v>0</v>
      </c>
      <c r="W394" s="169">
        <f t="shared" si="55"/>
        <v>0</v>
      </c>
      <c r="Y394" s="167">
        <f>'01'!R394</f>
        <v>0</v>
      </c>
      <c r="Z394" s="167">
        <f>'02'!R394</f>
        <v>0</v>
      </c>
      <c r="AA394" s="167">
        <f>'03'!R394</f>
        <v>0</v>
      </c>
      <c r="AB394" s="167">
        <f>'04'!R394</f>
        <v>0</v>
      </c>
      <c r="AC394" s="167">
        <f>'05'!R394</f>
        <v>0</v>
      </c>
      <c r="AD394" s="167">
        <f>'06'!R394</f>
        <v>0</v>
      </c>
      <c r="AE394" s="167">
        <f>'07'!R394</f>
        <v>0</v>
      </c>
      <c r="AF394" s="167">
        <f>'08'!R394</f>
        <v>0</v>
      </c>
      <c r="AG394" s="167">
        <f>'09'!R394</f>
        <v>0</v>
      </c>
      <c r="AH394" s="167">
        <f>'10'!R394</f>
        <v>0</v>
      </c>
      <c r="AI394" s="167">
        <f>'11'!R394</f>
        <v>0</v>
      </c>
      <c r="AJ394" s="167">
        <f>'12'!R394</f>
        <v>0</v>
      </c>
      <c r="AK394" s="127">
        <f t="shared" si="67"/>
        <v>0</v>
      </c>
      <c r="AL394" s="126">
        <f t="shared" si="57"/>
        <v>0</v>
      </c>
      <c r="AN394" s="167">
        <f>'01'!S394</f>
        <v>0</v>
      </c>
      <c r="AO394" s="167">
        <f>'02'!S394</f>
        <v>0</v>
      </c>
      <c r="AP394" s="167">
        <f>'03'!S394</f>
        <v>0</v>
      </c>
      <c r="AQ394" s="167">
        <f>'04'!S394</f>
        <v>0</v>
      </c>
      <c r="AR394" s="167">
        <f>'05'!S394</f>
        <v>0</v>
      </c>
      <c r="AS394" s="167">
        <f>'06'!S394</f>
        <v>0</v>
      </c>
      <c r="AT394" s="167">
        <f>'07'!S394</f>
        <v>0</v>
      </c>
      <c r="AU394" s="167">
        <f>'08'!S394</f>
        <v>0</v>
      </c>
      <c r="AV394" s="167">
        <f>'09'!S394</f>
        <v>0</v>
      </c>
      <c r="AW394" s="167">
        <f>'10'!S394</f>
        <v>0</v>
      </c>
      <c r="AX394" s="167">
        <f>'11'!S394</f>
        <v>0</v>
      </c>
      <c r="AY394" s="167">
        <f>'12'!S394</f>
        <v>0</v>
      </c>
      <c r="AZ394" s="127">
        <f t="shared" si="68"/>
        <v>0</v>
      </c>
      <c r="BA394" s="126">
        <f t="shared" si="59"/>
        <v>0</v>
      </c>
      <c r="BC394" s="167">
        <f>'01'!T394</f>
        <v>0</v>
      </c>
      <c r="BD394" s="167">
        <f>'02'!T394</f>
        <v>0</v>
      </c>
      <c r="BE394" s="167">
        <f>'03'!T394</f>
        <v>0</v>
      </c>
      <c r="BF394" s="167">
        <f>'04'!T394</f>
        <v>0</v>
      </c>
      <c r="BG394" s="167">
        <f>'05'!T394</f>
        <v>0</v>
      </c>
      <c r="BH394" s="167">
        <f>'06'!T394</f>
        <v>0</v>
      </c>
      <c r="BI394" s="167">
        <f>'07'!T394</f>
        <v>0</v>
      </c>
      <c r="BJ394" s="167">
        <f>'08'!T394</f>
        <v>0</v>
      </c>
      <c r="BK394" s="167">
        <f>'09'!T394</f>
        <v>0</v>
      </c>
      <c r="BL394" s="167">
        <f>'10'!T394</f>
        <v>0</v>
      </c>
      <c r="BM394" s="167">
        <f>'11'!T394</f>
        <v>0</v>
      </c>
      <c r="BN394" s="167">
        <f>'12'!T394</f>
        <v>0</v>
      </c>
      <c r="BO394" s="125">
        <f t="shared" si="69"/>
        <v>0</v>
      </c>
      <c r="BP394" s="126">
        <f t="shared" si="61"/>
        <v>0</v>
      </c>
    </row>
  </sheetData>
  <autoFilter ref="B12:BP394" xr:uid="{5B3D26DE-89A0-4AF5-A546-5C5F694F6500}"/>
  <conditionalFormatting sqref="J2:U2">
    <cfRule type="cellIs" dxfId="39" priority="16" operator="equal">
      <formula>TRUE</formula>
    </cfRule>
  </conditionalFormatting>
  <conditionalFormatting sqref="J4:U4">
    <cfRule type="expression" dxfId="38" priority="14">
      <formula>J$2=TRUE</formula>
    </cfRule>
  </conditionalFormatting>
  <conditionalFormatting sqref="M7:M9">
    <cfRule type="cellIs" dxfId="37" priority="19" operator="equal">
      <formula>"Input Price only 1 column"</formula>
    </cfRule>
  </conditionalFormatting>
  <conditionalFormatting sqref="Y2:AJ2">
    <cfRule type="cellIs" dxfId="36" priority="17" operator="equal">
      <formula>TRUE</formula>
    </cfRule>
  </conditionalFormatting>
  <conditionalFormatting sqref="Y4:AJ4">
    <cfRule type="expression" dxfId="35" priority="15">
      <formula>Y$2=TRUE</formula>
    </cfRule>
  </conditionalFormatting>
  <conditionalFormatting sqref="AB7:AB9">
    <cfRule type="cellIs" dxfId="34" priority="25" operator="equal">
      <formula>"Input Price only 1 column"</formula>
    </cfRule>
  </conditionalFormatting>
  <conditionalFormatting sqref="AN2:AY2">
    <cfRule type="cellIs" dxfId="33" priority="8" operator="equal">
      <formula>TRUE</formula>
    </cfRule>
  </conditionalFormatting>
  <conditionalFormatting sqref="AN4:AY4">
    <cfRule type="expression" dxfId="32" priority="7">
      <formula>AN$2=TRUE</formula>
    </cfRule>
  </conditionalFormatting>
  <conditionalFormatting sqref="AQ7:AQ9">
    <cfRule type="cellIs" dxfId="31" priority="9" operator="equal">
      <formula>"Input Price only 1 column"</formula>
    </cfRule>
  </conditionalFormatting>
  <conditionalFormatting sqref="BC2:BN2">
    <cfRule type="cellIs" dxfId="30" priority="20" operator="equal">
      <formula>TRUE</formula>
    </cfRule>
  </conditionalFormatting>
  <conditionalFormatting sqref="BC4:BO4">
    <cfRule type="expression" dxfId="29" priority="18">
      <formula>BC$2=TRUE</formula>
    </cfRule>
  </conditionalFormatting>
  <conditionalFormatting sqref="BF7:BF9">
    <cfRule type="cellIs" dxfId="28" priority="24" operator="equal">
      <formula>"Input Price only 1 column"</formula>
    </cfRule>
  </conditionalFormatting>
  <dataValidations count="1">
    <dataValidation allowBlank="1" showInputMessage="1" showErrorMessage="1" errorTitle="ผิดครับ !!!" error="กรุณากรอกข้อมูลเฉพาะช่องสีชมพูครับ" sqref="C66:C131 F66:G310 D66:E138 C124:G125 C139:E319 I313:I319 X310:AJ310 C11:G65 H11:I310 B11 AM310:AY310 BB310:BN310 F311:H319 J11:V394 Y13:AJ309 Y311:AJ394 AN13:AY309 AN311:AY394 BC13:BN309 BC311:BN394" xr:uid="{94191685-9F6E-4B2A-B80D-FFA528F66120}"/>
  </dataValidations>
  <pageMargins left="0.25" right="0.25" top="0.75" bottom="0.75" header="0.3" footer="0.3"/>
  <pageSetup scale="14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D796C03-9FBE-48CE-8203-E2744CAD824A}">
          <x14:formula1>
            <xm:f>MAPPING!#REF!</xm:f>
          </x14:formula1>
          <xm:sqref>I6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1BD39-7656-4AB4-B82E-6A8931787B5C}">
  <sheetPr>
    <tabColor theme="7" tint="0.79998168889431442"/>
    <pageSetUpPr fitToPage="1"/>
  </sheetPr>
  <dimension ref="B1:W500"/>
  <sheetViews>
    <sheetView showGridLines="0" zoomScale="85" zoomScaleNormal="85" zoomScaleSheetLayoutView="70" workbookViewId="0">
      <pane ySplit="12" topLeftCell="A13" activePane="bottomLeft" state="frozen"/>
      <selection activeCell="D2" sqref="D2"/>
      <selection pane="bottomLeft" activeCell="P14" sqref="P14"/>
    </sheetView>
  </sheetViews>
  <sheetFormatPr defaultColWidth="9.33203125" defaultRowHeight="15.6" x14ac:dyDescent="0.3"/>
  <cols>
    <col min="1" max="1" width="2.6640625" style="1" customWidth="1"/>
    <col min="2" max="2" width="22.109375" style="1" customWidth="1"/>
    <col min="3" max="3" width="12.6640625" style="18" customWidth="1"/>
    <col min="4" max="5" width="17.44140625" style="15" customWidth="1"/>
    <col min="6" max="6" width="6.6640625" style="15" customWidth="1"/>
    <col min="7" max="7" width="49.33203125" style="18" customWidth="1"/>
    <col min="8" max="8" width="8.88671875" style="18" customWidth="1"/>
    <col min="9" max="9" width="7.88671875" style="2" customWidth="1"/>
    <col min="10" max="10" width="16.44140625" style="108" customWidth="1"/>
    <col min="11" max="11" width="15.6640625" style="2" customWidth="1"/>
    <col min="12" max="12" width="17.5546875" style="2" bestFit="1" customWidth="1"/>
    <col min="13" max="13" width="0.6640625" style="2" customWidth="1"/>
    <col min="14" max="14" width="11.33203125" style="2" customWidth="1"/>
    <col min="15" max="15" width="0.6640625" style="2" customWidth="1"/>
    <col min="16" max="16" width="11.33203125" style="2" customWidth="1"/>
    <col min="17" max="17" width="0.6640625" style="2" customWidth="1"/>
    <col min="18" max="20" width="15.6640625" style="2" customWidth="1"/>
    <col min="21" max="21" width="6.44140625" style="118" bestFit="1" customWidth="1"/>
    <col min="22" max="22" width="6.109375" style="2" bestFit="1" customWidth="1"/>
    <col min="23" max="23" width="9.33203125" style="1" hidden="1" customWidth="1"/>
    <col min="24" max="16384" width="9.33203125" style="1"/>
  </cols>
  <sheetData>
    <row r="1" spans="2:23" ht="25.8" x14ac:dyDescent="0.3">
      <c r="B1" s="112" t="s">
        <v>1352</v>
      </c>
      <c r="D1" s="32"/>
      <c r="E1" s="32"/>
      <c r="F1" s="32"/>
      <c r="G1" s="32"/>
      <c r="H1" s="32"/>
      <c r="I1" s="32"/>
      <c r="J1" s="279"/>
      <c r="K1" s="32"/>
      <c r="L1" s="32"/>
      <c r="M1" s="32"/>
      <c r="N1" s="32"/>
      <c r="O1" s="32"/>
      <c r="P1" s="32"/>
      <c r="Q1" s="32"/>
      <c r="R1" s="32"/>
      <c r="S1" s="32"/>
      <c r="T1" s="32"/>
      <c r="U1" s="114"/>
      <c r="V1" s="32"/>
    </row>
    <row r="2" spans="2:23" ht="16.2" thickBot="1" x14ac:dyDescent="0.35">
      <c r="B2" s="109" t="s">
        <v>1468</v>
      </c>
      <c r="C2" s="140" t="str">
        <f>IF(INDEX!C3="","",INDEX!C3)</f>
        <v>Outlet Name</v>
      </c>
      <c r="E2" s="109" t="s">
        <v>5</v>
      </c>
      <c r="F2" s="140" t="str">
        <f>IF(INDEX!C9="","",INDEX!C9)</f>
        <v>Area</v>
      </c>
      <c r="H2" s="111"/>
      <c r="I2" s="111"/>
      <c r="J2" s="280"/>
      <c r="K2" s="109"/>
      <c r="M2" s="109"/>
      <c r="N2" s="146" t="s">
        <v>1365</v>
      </c>
      <c r="O2" s="111"/>
      <c r="P2" s="111" t="s">
        <v>1366</v>
      </c>
      <c r="Q2" s="111"/>
      <c r="R2" s="111" t="s">
        <v>1469</v>
      </c>
      <c r="S2" s="111" t="s">
        <v>1470</v>
      </c>
      <c r="T2" s="111" t="s">
        <v>1449</v>
      </c>
      <c r="U2" s="115"/>
      <c r="V2" s="119"/>
    </row>
    <row r="3" spans="2:23" ht="16.2" thickBot="1" x14ac:dyDescent="0.35">
      <c r="B3" s="109" t="s">
        <v>1471</v>
      </c>
      <c r="C3" s="140" t="str">
        <f>IF(INDEX!C5="","",INDEX!C5)</f>
        <v>Outlet Company Limited</v>
      </c>
      <c r="E3" s="109" t="s">
        <v>7</v>
      </c>
      <c r="F3" s="140" t="str">
        <f>IF(INDEX!C11="","",INDEX!C11)</f>
        <v>Agent name</v>
      </c>
      <c r="H3" s="111"/>
      <c r="I3" s="111"/>
      <c r="J3" s="280"/>
      <c r="K3" s="109"/>
      <c r="L3" s="107" t="s">
        <v>1444</v>
      </c>
      <c r="M3" s="109"/>
      <c r="N3" s="145">
        <f>SUM(N12:N394)</f>
        <v>0</v>
      </c>
      <c r="O3" s="109"/>
      <c r="P3" s="144" t="str">
        <f>IFERROR(T3/S3,"")</f>
        <v/>
      </c>
      <c r="Q3" s="109"/>
      <c r="R3" s="113">
        <f>SUM(R12:R394)</f>
        <v>0</v>
      </c>
      <c r="S3" s="113">
        <f>SUM(S12:S394)</f>
        <v>0</v>
      </c>
      <c r="T3" s="113">
        <f>SUM(T12:T394)</f>
        <v>0</v>
      </c>
      <c r="U3" s="115"/>
      <c r="V3" s="109"/>
    </row>
    <row r="4" spans="2:23" ht="6" customHeight="1" thickBot="1" x14ac:dyDescent="0.35">
      <c r="B4" s="109"/>
      <c r="C4" s="140"/>
      <c r="E4" s="109"/>
      <c r="F4" s="140"/>
      <c r="H4" s="111"/>
      <c r="I4" s="111"/>
      <c r="J4" s="280"/>
      <c r="K4" s="109"/>
      <c r="L4" s="109"/>
      <c r="M4" s="109"/>
      <c r="N4" s="109"/>
      <c r="O4" s="109"/>
      <c r="P4" s="109"/>
      <c r="Q4" s="109"/>
      <c r="R4" s="368"/>
      <c r="S4" s="368"/>
      <c r="T4" s="109"/>
      <c r="U4" s="115"/>
      <c r="V4" s="109"/>
    </row>
    <row r="5" spans="2:23" ht="16.2" thickBot="1" x14ac:dyDescent="0.35">
      <c r="B5" s="109" t="s">
        <v>2</v>
      </c>
      <c r="C5" s="140" t="str">
        <f>IF(INDEX!C7="","",INDEX!C7)</f>
        <v>Name of BDE</v>
      </c>
      <c r="E5" s="109" t="s">
        <v>1472</v>
      </c>
      <c r="F5" s="140" t="str">
        <f>IF(INDEX!C13="","",INDEX!C13)</f>
        <v>Manager Name</v>
      </c>
      <c r="H5" s="111"/>
      <c r="I5" s="111"/>
      <c r="J5" s="281"/>
      <c r="K5" s="1"/>
      <c r="L5" s="370" t="s">
        <v>59</v>
      </c>
      <c r="M5" s="1"/>
      <c r="N5" s="145">
        <f>SUMIFS(N$12:N$394,$C$12:$C$394,$L$5)</f>
        <v>0</v>
      </c>
      <c r="O5" s="1"/>
      <c r="P5" s="144" t="str">
        <f>IFERROR(T5/S5,"")</f>
        <v/>
      </c>
      <c r="Q5" s="1"/>
      <c r="R5" s="113">
        <f>SUMIFS(R$12:R$394,$C$12:$C$394,$L$5)</f>
        <v>0</v>
      </c>
      <c r="S5" s="113">
        <f>SUMIFS(S$12:S$394,$C$12:$C$394,$L$5)</f>
        <v>0</v>
      </c>
      <c r="T5" s="113">
        <f>SUMIFS(T$12:T$394,$C$12:$C$394,$L$5)</f>
        <v>0</v>
      </c>
      <c r="U5" s="106"/>
      <c r="V5" s="1"/>
    </row>
    <row r="6" spans="2:23" ht="6" customHeight="1" thickBot="1" x14ac:dyDescent="0.35">
      <c r="B6" s="109"/>
      <c r="C6" s="140"/>
      <c r="E6" s="110"/>
      <c r="F6" s="109"/>
      <c r="G6" s="109"/>
      <c r="H6" s="111"/>
      <c r="I6" s="111"/>
      <c r="J6" s="280"/>
      <c r="K6" s="109"/>
      <c r="L6" s="115"/>
      <c r="M6" s="109"/>
      <c r="N6" s="109"/>
      <c r="O6" s="109"/>
      <c r="P6" s="109"/>
      <c r="Q6" s="109"/>
      <c r="R6" s="368"/>
      <c r="S6" s="368"/>
      <c r="T6" s="109"/>
      <c r="U6" s="115"/>
      <c r="V6" s="109"/>
    </row>
    <row r="7" spans="2:23" ht="16.2" thickBot="1" x14ac:dyDescent="0.35">
      <c r="B7" s="109" t="s">
        <v>1473</v>
      </c>
      <c r="C7" s="365" t="str">
        <f>INDEX!C21</f>
        <v>Marketing Contract &amp; Yearly Contract</v>
      </c>
      <c r="D7" s="403"/>
      <c r="E7" s="110"/>
      <c r="F7" s="109"/>
      <c r="G7" s="109"/>
      <c r="H7" s="111"/>
      <c r="I7" s="111"/>
      <c r="J7" s="280"/>
      <c r="K7" s="109"/>
      <c r="L7" s="401" t="s">
        <v>1474</v>
      </c>
      <c r="M7" s="109"/>
      <c r="N7" s="145">
        <f>SUMIFS($N$12:N394,$W$12:$W$394,"ALCHEMY")</f>
        <v>0</v>
      </c>
      <c r="O7" s="109"/>
      <c r="P7" s="144" t="str">
        <f>IFERROR(T7/S7,"")</f>
        <v/>
      </c>
      <c r="Q7" s="109"/>
      <c r="R7" s="113">
        <f>SUMIFS($R$12:R394,$W$12:$W$394,"ALCHEMY")</f>
        <v>0</v>
      </c>
      <c r="S7" s="113">
        <f>SUMIFS($S$12:S394,$W$12:$W$394,"ALCHEMY")</f>
        <v>0</v>
      </c>
      <c r="T7" s="145">
        <f>SUMIFS($T$12:T394,$W$12:$W$394,"ALCHEMY")</f>
        <v>0</v>
      </c>
      <c r="U7" s="115"/>
      <c r="V7" s="109"/>
    </row>
    <row r="8" spans="2:23" ht="6" customHeight="1" thickBot="1" x14ac:dyDescent="0.35">
      <c r="E8" s="109"/>
      <c r="G8" s="109"/>
      <c r="H8" s="111"/>
      <c r="I8" s="111"/>
      <c r="J8" s="281"/>
      <c r="K8" s="1"/>
      <c r="L8" s="118"/>
      <c r="U8" s="106"/>
      <c r="V8" s="1"/>
    </row>
    <row r="9" spans="2:23" ht="16.2" thickBot="1" x14ac:dyDescent="0.35">
      <c r="B9" s="109" t="s">
        <v>1277</v>
      </c>
      <c r="C9" s="170" t="str">
        <f>INDEX!C19</f>
        <v>01 Jan 26 - 31 Dec 26</v>
      </c>
      <c r="E9" s="110"/>
      <c r="G9" s="109"/>
      <c r="H9" s="111"/>
      <c r="I9" s="111"/>
      <c r="J9" s="280"/>
      <c r="K9" s="109"/>
      <c r="L9" s="402" t="s">
        <v>1475</v>
      </c>
      <c r="M9" s="109"/>
      <c r="N9" s="145">
        <f>SUMIFS($N$12:N394,$W$12:$W$394,"BBC")</f>
        <v>0</v>
      </c>
      <c r="O9" s="109"/>
      <c r="P9" s="144" t="str">
        <f>IFERROR(T9/S9,"")</f>
        <v/>
      </c>
      <c r="Q9" s="109"/>
      <c r="R9" s="113">
        <f>SUMIFS($R$12:R394,$W$12:$W$394,"BBC")</f>
        <v>0</v>
      </c>
      <c r="S9" s="113">
        <f>SUMIFS($S$12:S394,$W$12:$W$394,"BBC")</f>
        <v>0</v>
      </c>
      <c r="T9" s="145">
        <f>SUMIFS($T$12:T394,$W$12:$W$394,"BBC")</f>
        <v>0</v>
      </c>
      <c r="U9" s="115"/>
      <c r="V9" s="109"/>
    </row>
    <row r="10" spans="2:23" x14ac:dyDescent="0.3">
      <c r="B10" s="109" t="s">
        <v>1476</v>
      </c>
      <c r="C10" s="153" t="s">
        <v>1477</v>
      </c>
      <c r="E10" s="109"/>
      <c r="G10" s="109"/>
      <c r="H10" s="111"/>
      <c r="I10" s="111"/>
      <c r="J10" s="281"/>
      <c r="K10" s="1"/>
      <c r="L10" s="1"/>
      <c r="M10" s="1"/>
      <c r="N10" s="1"/>
      <c r="O10" s="1"/>
      <c r="P10" s="1"/>
      <c r="Q10" s="1"/>
      <c r="R10" s="107"/>
      <c r="S10" s="1"/>
      <c r="T10" s="1"/>
      <c r="U10" s="106"/>
      <c r="V10" s="1"/>
    </row>
    <row r="11" spans="2:23" ht="17.399999999999999" x14ac:dyDescent="0.3">
      <c r="D11" s="17"/>
      <c r="E11" s="17"/>
      <c r="I11" s="18"/>
      <c r="J11" s="282"/>
      <c r="K11" s="78" t="s">
        <v>1478</v>
      </c>
      <c r="L11" s="78"/>
      <c r="M11" s="3"/>
      <c r="N11" s="78" t="s">
        <v>1479</v>
      </c>
      <c r="O11" s="3"/>
      <c r="P11" s="78"/>
      <c r="Q11" s="3"/>
      <c r="R11" s="108">
        <f>SUBTOTAL(9,R13:R394)</f>
        <v>0</v>
      </c>
      <c r="S11" s="108">
        <f t="shared" ref="S11:T11" si="0">SUBTOTAL(9,S13:S394)</f>
        <v>0</v>
      </c>
      <c r="T11" s="108">
        <f t="shared" si="0"/>
        <v>0</v>
      </c>
      <c r="U11" s="105"/>
      <c r="V11" s="6"/>
    </row>
    <row r="12" spans="2:23" s="82" customFormat="1" ht="38.25" customHeight="1" x14ac:dyDescent="0.3">
      <c r="B12" s="159" t="s">
        <v>310</v>
      </c>
      <c r="C12" s="100" t="s">
        <v>10</v>
      </c>
      <c r="D12" s="101" t="s">
        <v>11</v>
      </c>
      <c r="E12" s="101" t="s">
        <v>12</v>
      </c>
      <c r="F12" s="102" t="s">
        <v>1361</v>
      </c>
      <c r="G12" s="101" t="s">
        <v>13</v>
      </c>
      <c r="H12" s="102" t="s">
        <v>14</v>
      </c>
      <c r="I12" s="103" t="s">
        <v>15</v>
      </c>
      <c r="J12" s="278" t="s">
        <v>1362</v>
      </c>
      <c r="K12" s="79" t="s">
        <v>1480</v>
      </c>
      <c r="L12" s="80" t="s">
        <v>1481</v>
      </c>
      <c r="M12" s="104" t="s">
        <v>1316</v>
      </c>
      <c r="N12" s="81" t="s">
        <v>1365</v>
      </c>
      <c r="O12" s="104" t="s">
        <v>1316</v>
      </c>
      <c r="P12" s="81" t="s">
        <v>1366</v>
      </c>
      <c r="Q12" s="104" t="s">
        <v>1316</v>
      </c>
      <c r="R12" s="87" t="s">
        <v>1367</v>
      </c>
      <c r="S12" s="88" t="s">
        <v>1368</v>
      </c>
      <c r="T12" s="89" t="s">
        <v>1369</v>
      </c>
      <c r="U12" s="116" t="s">
        <v>1482</v>
      </c>
      <c r="V12" s="116" t="s">
        <v>1483</v>
      </c>
    </row>
    <row r="13" spans="2:23" ht="17.100000000000001" customHeight="1" x14ac:dyDescent="0.3">
      <c r="B13" s="161" t="str" cm="1">
        <f t="array" ref="B13:I500">MAPPING!$B$3:$I$490</f>
        <v>04-SPWHI-07007491</v>
      </c>
      <c r="C13" s="155" t="str">
        <v>TEG</v>
      </c>
      <c r="D13" s="90" t="str">
        <v>Single Malt Scotch</v>
      </c>
      <c r="E13" s="90" t="str">
        <v>The Macallan</v>
      </c>
      <c r="F13" s="90" t="str">
        <v>MAC</v>
      </c>
      <c r="G13" s="90" t="str">
        <v>The Macallan Sherry Oak 12YO</v>
      </c>
      <c r="H13" s="90" t="str">
        <v>700ml</v>
      </c>
      <c r="I13" s="173">
        <v>12</v>
      </c>
      <c r="J13" s="283"/>
      <c r="K13" s="177"/>
      <c r="L13" s="83"/>
      <c r="M13" s="15"/>
      <c r="N13" s="84"/>
      <c r="O13" s="6"/>
      <c r="P13" s="151" cm="1">
        <f t="array" ref="P13:P500">MAPPING!J3:J490</f>
        <v>0</v>
      </c>
      <c r="Q13" s="6"/>
      <c r="R13" s="91">
        <f>IF(K13&gt;0,K13*N13,L13*1.07*N13)</f>
        <v>0</v>
      </c>
      <c r="S13" s="92">
        <f>ROUND(R13/1.07,2)</f>
        <v>0</v>
      </c>
      <c r="T13" s="93">
        <f>IF(U13="Input Price only 1 column","",P13*S13)</f>
        <v>0</v>
      </c>
      <c r="U13" s="117" t="str">
        <f>IF(AND(K13&gt;0,L13&gt;0),"Input Price only 1 column","OK")</f>
        <v>OK</v>
      </c>
      <c r="V13" s="117" t="b">
        <f>'CASH REBATE'!$P$22</f>
        <v>0</v>
      </c>
      <c r="W13" s="367" t="str" cm="1">
        <f t="array" ref="W13:W381">MAPPING!$A$3:$A$371</f>
        <v>ALCHEMY</v>
      </c>
    </row>
    <row r="14" spans="2:23" ht="17.100000000000001" customHeight="1" x14ac:dyDescent="0.3">
      <c r="B14" s="161" t="str">
        <v>04-SPWHI-07017065</v>
      </c>
      <c r="C14" s="156" t="str">
        <v>TEG</v>
      </c>
      <c r="D14" s="94" t="str">
        <v>Single Malt Scotch</v>
      </c>
      <c r="E14" s="94" t="str">
        <v>The Macallan</v>
      </c>
      <c r="F14" s="94" t="str">
        <v>MAC</v>
      </c>
      <c r="G14" s="94" t="str">
        <v>The Macallan Sherry Oak 18YO</v>
      </c>
      <c r="H14" s="94" t="str">
        <v>700ml</v>
      </c>
      <c r="I14" s="174">
        <v>6</v>
      </c>
      <c r="J14" s="283"/>
      <c r="K14" s="178"/>
      <c r="L14" s="85"/>
      <c r="M14" s="15"/>
      <c r="N14" s="86"/>
      <c r="O14" s="6"/>
      <c r="P14" s="152">
        <v>0</v>
      </c>
      <c r="Q14" s="6"/>
      <c r="R14" s="96">
        <f t="shared" ref="R14:R76" si="1">IF(K14&gt;0,K14*N14,L14*1.07*N14)</f>
        <v>0</v>
      </c>
      <c r="S14" s="97">
        <f>ROUND(R14/1.07,2)</f>
        <v>0</v>
      </c>
      <c r="T14" s="98">
        <f t="shared" ref="T14:T77" si="2">IF(U14="Input Price only 1 column","",P14*S14)</f>
        <v>0</v>
      </c>
      <c r="U14" s="117" t="str">
        <f t="shared" ref="U14:U77" si="3">IF(AND(K14&gt;0,L14&gt;0),"Input Price only 1 column","OK")</f>
        <v>OK</v>
      </c>
      <c r="V14" s="117" t="b">
        <f>'CASH REBATE'!$P$22</f>
        <v>0</v>
      </c>
      <c r="W14" s="1" t="str">
        <v>ALCHEMY</v>
      </c>
    </row>
    <row r="15" spans="2:23" ht="17.100000000000001" customHeight="1" x14ac:dyDescent="0.3">
      <c r="B15" s="161" t="str">
        <v>04-SPWHI-07006031</v>
      </c>
      <c r="C15" s="156" t="str">
        <v>TEG</v>
      </c>
      <c r="D15" s="94" t="str">
        <v>Single Malt Scotch</v>
      </c>
      <c r="E15" s="94" t="str">
        <v>The Macallan</v>
      </c>
      <c r="F15" s="94" t="str">
        <v>MAC</v>
      </c>
      <c r="G15" s="94" t="str">
        <v>The Macallan Sherry Oak 25YO</v>
      </c>
      <c r="H15" s="94" t="str">
        <v>700ml</v>
      </c>
      <c r="I15" s="174">
        <v>3</v>
      </c>
      <c r="J15" s="283"/>
      <c r="K15" s="178"/>
      <c r="L15" s="85"/>
      <c r="M15" s="15"/>
      <c r="N15" s="86"/>
      <c r="O15" s="6"/>
      <c r="P15" s="152">
        <v>0</v>
      </c>
      <c r="Q15" s="6"/>
      <c r="R15" s="96">
        <f t="shared" si="1"/>
        <v>0</v>
      </c>
      <c r="S15" s="97">
        <f t="shared" ref="S15:S78" si="4">ROUND(R15/1.07,2)</f>
        <v>0</v>
      </c>
      <c r="T15" s="98">
        <f t="shared" si="2"/>
        <v>0</v>
      </c>
      <c r="U15" s="117" t="str">
        <f t="shared" si="3"/>
        <v>OK</v>
      </c>
      <c r="V15" s="117" t="b">
        <f>'CASH REBATE'!$P$22</f>
        <v>0</v>
      </c>
      <c r="W15" s="1" t="str">
        <v>ALCHEMY</v>
      </c>
    </row>
    <row r="16" spans="2:23" ht="17.100000000000001" customHeight="1" x14ac:dyDescent="0.3">
      <c r="B16" s="161" t="str">
        <v>04-SPWHI-07006048</v>
      </c>
      <c r="C16" s="156" t="str">
        <v>TEG</v>
      </c>
      <c r="D16" s="94" t="str">
        <v>Single Malt Scotch</v>
      </c>
      <c r="E16" s="94" t="str">
        <v>The Macallan</v>
      </c>
      <c r="F16" s="94" t="str">
        <v>MAC</v>
      </c>
      <c r="G16" s="94" t="str">
        <v>The Macallan Sherry Oak 30YO</v>
      </c>
      <c r="H16" s="94" t="str">
        <v>700ml</v>
      </c>
      <c r="I16" s="174">
        <v>3</v>
      </c>
      <c r="J16" s="283"/>
      <c r="K16" s="178"/>
      <c r="L16" s="85"/>
      <c r="M16" s="15"/>
      <c r="N16" s="86"/>
      <c r="O16" s="6"/>
      <c r="P16" s="152">
        <v>0</v>
      </c>
      <c r="Q16" s="6"/>
      <c r="R16" s="96">
        <f t="shared" si="1"/>
        <v>0</v>
      </c>
      <c r="S16" s="97">
        <f t="shared" si="4"/>
        <v>0</v>
      </c>
      <c r="T16" s="98">
        <f t="shared" si="2"/>
        <v>0</v>
      </c>
      <c r="U16" s="117" t="str">
        <f t="shared" si="3"/>
        <v>OK</v>
      </c>
      <c r="V16" s="117" t="b">
        <f>'CASH REBATE'!$P$22</f>
        <v>0</v>
      </c>
      <c r="W16" s="1" t="str">
        <v>ALCHEMY</v>
      </c>
    </row>
    <row r="17" spans="2:23" ht="17.100000000000001" customHeight="1" x14ac:dyDescent="0.3">
      <c r="B17" s="161" t="str">
        <v>04-SPWHI-07003009</v>
      </c>
      <c r="C17" s="156" t="str">
        <v>TEG</v>
      </c>
      <c r="D17" s="94" t="str">
        <v>Single Malt Scotch</v>
      </c>
      <c r="E17" s="94" t="str">
        <v>The Macallan</v>
      </c>
      <c r="F17" s="94" t="str">
        <v>MAC</v>
      </c>
      <c r="G17" s="94" t="str">
        <v>The Macallan Double Cask 12YO</v>
      </c>
      <c r="H17" s="94" t="str">
        <v>700ml</v>
      </c>
      <c r="I17" s="174">
        <v>12</v>
      </c>
      <c r="J17" s="283"/>
      <c r="K17" s="178"/>
      <c r="L17" s="85"/>
      <c r="M17" s="15"/>
      <c r="N17" s="86"/>
      <c r="O17" s="6"/>
      <c r="P17" s="152">
        <v>0</v>
      </c>
      <c r="Q17" s="6"/>
      <c r="R17" s="96">
        <f t="shared" si="1"/>
        <v>0</v>
      </c>
      <c r="S17" s="97">
        <f t="shared" si="4"/>
        <v>0</v>
      </c>
      <c r="T17" s="98">
        <f t="shared" si="2"/>
        <v>0</v>
      </c>
      <c r="U17" s="117" t="str">
        <f t="shared" si="3"/>
        <v>OK</v>
      </c>
      <c r="V17" s="117" t="b">
        <f>'CASH REBATE'!$P$22</f>
        <v>0</v>
      </c>
      <c r="W17" s="1" t="str">
        <v>ALCHEMY</v>
      </c>
    </row>
    <row r="18" spans="2:23" ht="17.100000000000001" customHeight="1" x14ac:dyDescent="0.3">
      <c r="B18" s="161" t="str">
        <v>04-SPWHI-07007700</v>
      </c>
      <c r="C18" s="156" t="str">
        <v>TEG</v>
      </c>
      <c r="D18" s="94" t="str">
        <v>Single Malt Scotch</v>
      </c>
      <c r="E18" s="94" t="str">
        <v>The Macallan</v>
      </c>
      <c r="F18" s="94" t="str">
        <v>MAC</v>
      </c>
      <c r="G18" s="94" t="str">
        <v>The Macallan Double Cask 15YO</v>
      </c>
      <c r="H18" s="94" t="str">
        <v>700ml</v>
      </c>
      <c r="I18" s="174">
        <v>6</v>
      </c>
      <c r="J18" s="283"/>
      <c r="K18" s="178"/>
      <c r="L18" s="85"/>
      <c r="M18" s="15"/>
      <c r="N18" s="86"/>
      <c r="O18" s="6"/>
      <c r="P18" s="152">
        <v>0</v>
      </c>
      <c r="Q18" s="6"/>
      <c r="R18" s="96">
        <f t="shared" si="1"/>
        <v>0</v>
      </c>
      <c r="S18" s="97">
        <f t="shared" si="4"/>
        <v>0</v>
      </c>
      <c r="T18" s="98">
        <f t="shared" si="2"/>
        <v>0</v>
      </c>
      <c r="U18" s="117" t="str">
        <f t="shared" si="3"/>
        <v>OK</v>
      </c>
      <c r="V18" s="117" t="b">
        <f>'CASH REBATE'!$P$22</f>
        <v>0</v>
      </c>
      <c r="W18" s="1" t="str">
        <v>ALCHEMY</v>
      </c>
    </row>
    <row r="19" spans="2:23" ht="17.100000000000001" customHeight="1" x14ac:dyDescent="0.3">
      <c r="B19" s="161" t="str">
        <v>04-SPWHI-07009254</v>
      </c>
      <c r="C19" s="156" t="str">
        <v>TEG</v>
      </c>
      <c r="D19" s="94" t="str">
        <v>Single Malt Scotch</v>
      </c>
      <c r="E19" s="94" t="str">
        <v>The Macallan</v>
      </c>
      <c r="F19" s="94" t="str">
        <v>MAC</v>
      </c>
      <c r="G19" s="94" t="str">
        <v>The Macallan Double Cask 18YO</v>
      </c>
      <c r="H19" s="94" t="str">
        <v>700ml</v>
      </c>
      <c r="I19" s="174">
        <v>6</v>
      </c>
      <c r="J19" s="283"/>
      <c r="K19" s="178"/>
      <c r="L19" s="85"/>
      <c r="M19" s="15"/>
      <c r="N19" s="86"/>
      <c r="O19" s="6"/>
      <c r="P19" s="152">
        <v>0</v>
      </c>
      <c r="Q19" s="6"/>
      <c r="R19" s="96">
        <f t="shared" si="1"/>
        <v>0</v>
      </c>
      <c r="S19" s="97">
        <f t="shared" si="4"/>
        <v>0</v>
      </c>
      <c r="T19" s="98">
        <f t="shared" si="2"/>
        <v>0</v>
      </c>
      <c r="U19" s="117" t="str">
        <f t="shared" si="3"/>
        <v>OK</v>
      </c>
      <c r="V19" s="117" t="b">
        <f>'CASH REBATE'!$P$22</f>
        <v>0</v>
      </c>
      <c r="W19" s="1" t="str">
        <v>ALCHEMY</v>
      </c>
    </row>
    <row r="20" spans="2:23" ht="17.100000000000001" customHeight="1" x14ac:dyDescent="0.3">
      <c r="B20" s="161" t="str">
        <v>04-SPWHI-07000311</v>
      </c>
      <c r="C20" s="156" t="str">
        <v>TEG</v>
      </c>
      <c r="D20" s="94" t="str">
        <v>Single Malt Scotch</v>
      </c>
      <c r="E20" s="94" t="str">
        <v>The Macallan</v>
      </c>
      <c r="F20" s="94" t="str">
        <v>MAC</v>
      </c>
      <c r="G20" s="94" t="str">
        <v>The Macallan Double Cask 30YO</v>
      </c>
      <c r="H20" s="94" t="str">
        <v>700ml</v>
      </c>
      <c r="I20" s="174">
        <v>3</v>
      </c>
      <c r="J20" s="283"/>
      <c r="K20" s="178"/>
      <c r="L20" s="85"/>
      <c r="M20" s="15"/>
      <c r="N20" s="86"/>
      <c r="O20" s="6"/>
      <c r="P20" s="152">
        <v>0</v>
      </c>
      <c r="Q20" s="6"/>
      <c r="R20" s="96">
        <f t="shared" si="1"/>
        <v>0</v>
      </c>
      <c r="S20" s="97">
        <f t="shared" si="4"/>
        <v>0</v>
      </c>
      <c r="T20" s="98">
        <f t="shared" si="2"/>
        <v>0</v>
      </c>
      <c r="U20" s="117" t="str">
        <f t="shared" si="3"/>
        <v>OK</v>
      </c>
      <c r="V20" s="117" t="b">
        <f>'CASH REBATE'!$P$22</f>
        <v>0</v>
      </c>
      <c r="W20" s="1" t="str">
        <v>ALCHEMY</v>
      </c>
    </row>
    <row r="21" spans="2:23" ht="17.100000000000001" customHeight="1" x14ac:dyDescent="0.3">
      <c r="B21" s="161" t="str">
        <v>04-SPWHI-07000796</v>
      </c>
      <c r="C21" s="156" t="str">
        <v>TEG</v>
      </c>
      <c r="D21" s="94" t="str">
        <v>Single Malt Scotch</v>
      </c>
      <c r="E21" s="94" t="str">
        <v>The Macallan</v>
      </c>
      <c r="F21" s="94" t="str">
        <v>MAC</v>
      </c>
      <c r="G21" s="94" t="str">
        <v>The Macallan Triple Cask 12YO</v>
      </c>
      <c r="H21" s="94" t="str">
        <v>700ml</v>
      </c>
      <c r="I21" s="174">
        <v>12</v>
      </c>
      <c r="J21" s="283"/>
      <c r="K21" s="178"/>
      <c r="L21" s="85"/>
      <c r="M21" s="15"/>
      <c r="N21" s="86"/>
      <c r="O21" s="6"/>
      <c r="P21" s="152">
        <v>0</v>
      </c>
      <c r="Q21" s="6"/>
      <c r="R21" s="96">
        <f t="shared" si="1"/>
        <v>0</v>
      </c>
      <c r="S21" s="97">
        <f t="shared" si="4"/>
        <v>0</v>
      </c>
      <c r="T21" s="98">
        <f t="shared" si="2"/>
        <v>0</v>
      </c>
      <c r="U21" s="117" t="str">
        <f t="shared" si="3"/>
        <v>OK</v>
      </c>
      <c r="V21" s="117" t="b">
        <f>'CASH REBATE'!$P$22</f>
        <v>0</v>
      </c>
      <c r="W21" s="1" t="str">
        <v>ALCHEMY</v>
      </c>
    </row>
    <row r="22" spans="2:23" ht="17.100000000000001" customHeight="1" x14ac:dyDescent="0.3">
      <c r="B22" s="161" t="str">
        <v>04-24HMN-07002650</v>
      </c>
      <c r="C22" s="156" t="str">
        <v>TEG</v>
      </c>
      <c r="D22" s="94" t="str">
        <v>Single Malt Scotch</v>
      </c>
      <c r="E22" s="94" t="str">
        <v>The Macallan</v>
      </c>
      <c r="F22" s="94" t="str">
        <v>MAC</v>
      </c>
      <c r="G22" s="94" t="str">
        <v>The Macallan Harmony Vibrant Oak</v>
      </c>
      <c r="H22" s="94" t="str">
        <v>700ml</v>
      </c>
      <c r="I22" s="174">
        <v>6</v>
      </c>
      <c r="J22" s="283"/>
      <c r="K22" s="178"/>
      <c r="L22" s="85"/>
      <c r="M22" s="15"/>
      <c r="N22" s="86"/>
      <c r="O22" s="6"/>
      <c r="P22" s="152">
        <v>0</v>
      </c>
      <c r="Q22" s="6"/>
      <c r="R22" s="96">
        <f t="shared" si="1"/>
        <v>0</v>
      </c>
      <c r="S22" s="97">
        <f t="shared" si="4"/>
        <v>0</v>
      </c>
      <c r="T22" s="98">
        <f t="shared" si="2"/>
        <v>0</v>
      </c>
      <c r="U22" s="117" t="str">
        <f t="shared" si="3"/>
        <v>OK</v>
      </c>
      <c r="V22" s="117" t="b">
        <f>'CASH REBATE'!$P$22</f>
        <v>0</v>
      </c>
      <c r="W22" s="1" t="str">
        <v>ALCHEMY</v>
      </c>
    </row>
    <row r="23" spans="2:23" ht="17.100000000000001" customHeight="1" x14ac:dyDescent="0.3">
      <c r="B23" s="161" t="str">
        <v>04-23WHI-07002322</v>
      </c>
      <c r="C23" s="156" t="str">
        <v>TEG</v>
      </c>
      <c r="D23" s="94" t="str">
        <v>Single Malt Scotch</v>
      </c>
      <c r="E23" s="94" t="str">
        <v>The Macallan</v>
      </c>
      <c r="F23" s="94" t="str">
        <v>MAC</v>
      </c>
      <c r="G23" s="94" t="str">
        <v>The Macallan Harmony Collection Amber Meadow</v>
      </c>
      <c r="H23" s="94" t="str">
        <v>700ml</v>
      </c>
      <c r="I23" s="174">
        <v>12</v>
      </c>
      <c r="J23" s="283"/>
      <c r="K23" s="178"/>
      <c r="L23" s="85"/>
      <c r="M23" s="15"/>
      <c r="N23" s="86"/>
      <c r="O23" s="6"/>
      <c r="P23" s="152">
        <v>0</v>
      </c>
      <c r="Q23" s="6"/>
      <c r="R23" s="96">
        <f t="shared" si="1"/>
        <v>0</v>
      </c>
      <c r="S23" s="97">
        <f t="shared" si="4"/>
        <v>0</v>
      </c>
      <c r="T23" s="98">
        <f t="shared" si="2"/>
        <v>0</v>
      </c>
      <c r="U23" s="117" t="str">
        <f t="shared" si="3"/>
        <v>OK</v>
      </c>
      <c r="V23" s="117" t="b">
        <f>'CASH REBATE'!$P$22</f>
        <v>0</v>
      </c>
      <c r="W23" s="1" t="str">
        <v>ALCHEMY</v>
      </c>
    </row>
    <row r="24" spans="2:23" ht="17.100000000000001" customHeight="1" x14ac:dyDescent="0.3">
      <c r="B24" s="161" t="str">
        <v>04-SPWHI-07000557</v>
      </c>
      <c r="C24" s="156" t="str">
        <v>TEG</v>
      </c>
      <c r="D24" s="94" t="str">
        <v>Single Malt Scotch</v>
      </c>
      <c r="E24" s="94" t="str">
        <v>The Macallan</v>
      </c>
      <c r="F24" s="94" t="str">
        <v>MAC</v>
      </c>
      <c r="G24" s="94" t="str">
        <v>The Macallan Harmony Collection</v>
      </c>
      <c r="H24" s="94" t="str">
        <v>700ml</v>
      </c>
      <c r="I24" s="174">
        <v>6</v>
      </c>
      <c r="J24" s="283"/>
      <c r="K24" s="178"/>
      <c r="L24" s="85"/>
      <c r="M24" s="15"/>
      <c r="N24" s="86"/>
      <c r="O24" s="6"/>
      <c r="P24" s="152">
        <v>0</v>
      </c>
      <c r="Q24" s="6"/>
      <c r="R24" s="96">
        <f t="shared" si="1"/>
        <v>0</v>
      </c>
      <c r="S24" s="97">
        <f t="shared" si="4"/>
        <v>0</v>
      </c>
      <c r="T24" s="98">
        <f t="shared" si="2"/>
        <v>0</v>
      </c>
      <c r="U24" s="117" t="str">
        <f t="shared" si="3"/>
        <v>OK</v>
      </c>
      <c r="V24" s="117" t="b">
        <f>'CASH REBATE'!$P$22</f>
        <v>0</v>
      </c>
      <c r="W24" s="1" t="str">
        <v>ALCHEMY</v>
      </c>
    </row>
    <row r="25" spans="2:23" ht="17.100000000000001" customHeight="1" x14ac:dyDescent="0.3">
      <c r="B25" s="161" t="str">
        <v>04-SPWHI-07001226</v>
      </c>
      <c r="C25" s="156" t="str">
        <v>TEG</v>
      </c>
      <c r="D25" s="94" t="str">
        <v>Single Malt Scotch</v>
      </c>
      <c r="E25" s="94" t="str">
        <v>The Macallan</v>
      </c>
      <c r="F25" s="94" t="str">
        <v>MAC</v>
      </c>
      <c r="G25" s="94" t="str">
        <v>The Macallan Harmony Collection Intense Arabica</v>
      </c>
      <c r="H25" s="94" t="str">
        <v>700ml</v>
      </c>
      <c r="I25" s="174">
        <v>6</v>
      </c>
      <c r="J25" s="283"/>
      <c r="K25" s="178"/>
      <c r="L25" s="85"/>
      <c r="M25" s="15"/>
      <c r="N25" s="86"/>
      <c r="O25" s="6"/>
      <c r="P25" s="152">
        <v>0</v>
      </c>
      <c r="Q25" s="6"/>
      <c r="R25" s="96">
        <f t="shared" si="1"/>
        <v>0</v>
      </c>
      <c r="S25" s="97">
        <f t="shared" si="4"/>
        <v>0</v>
      </c>
      <c r="T25" s="98">
        <f t="shared" si="2"/>
        <v>0</v>
      </c>
      <c r="U25" s="117" t="str">
        <f t="shared" si="3"/>
        <v>OK</v>
      </c>
      <c r="V25" s="117" t="b">
        <f>'CASH REBATE'!$P$22</f>
        <v>0</v>
      </c>
      <c r="W25" s="1" t="str">
        <v>ALCHEMY</v>
      </c>
    </row>
    <row r="26" spans="2:23" ht="17.100000000000001" customHeight="1" x14ac:dyDescent="0.3">
      <c r="B26" s="161" t="str">
        <v>04-25HMN-07002971</v>
      </c>
      <c r="C26" s="156" t="str">
        <v>TEG</v>
      </c>
      <c r="D26" s="94" t="str">
        <v>Single Malt Scotch</v>
      </c>
      <c r="E26" s="94" t="str">
        <v>The Macallan</v>
      </c>
      <c r="F26" s="94" t="str">
        <v>MAC</v>
      </c>
      <c r="G26" s="94" t="str">
        <v>The Macallan Harmony Phoenix Honey Whisky</v>
      </c>
      <c r="H26" s="94" t="str">
        <v>700ml</v>
      </c>
      <c r="I26" s="174">
        <v>6</v>
      </c>
      <c r="J26" s="283"/>
      <c r="K26" s="178"/>
      <c r="L26" s="85"/>
      <c r="M26" s="15"/>
      <c r="N26" s="86"/>
      <c r="O26" s="6"/>
      <c r="P26" s="152">
        <v>0</v>
      </c>
      <c r="Q26" s="6"/>
      <c r="R26" s="96">
        <f t="shared" si="1"/>
        <v>0</v>
      </c>
      <c r="S26" s="97">
        <f t="shared" si="4"/>
        <v>0</v>
      </c>
      <c r="T26" s="98">
        <f t="shared" si="2"/>
        <v>0</v>
      </c>
      <c r="U26" s="117" t="str">
        <f t="shared" si="3"/>
        <v>OK</v>
      </c>
      <c r="V26" s="117" t="b">
        <f>'CASH REBATE'!$P$22</f>
        <v>0</v>
      </c>
      <c r="W26" s="1" t="str">
        <v>ALCHEMY</v>
      </c>
    </row>
    <row r="27" spans="2:23" ht="17.100000000000001" customHeight="1" x14ac:dyDescent="0.3">
      <c r="B27" s="161" t="str">
        <v>04-SPWHI-07007984</v>
      </c>
      <c r="C27" s="156" t="str">
        <v>TEG</v>
      </c>
      <c r="D27" s="94" t="str">
        <v>Single Malt Scotch</v>
      </c>
      <c r="E27" s="94" t="str">
        <v>The Macallan</v>
      </c>
      <c r="F27" s="94" t="str">
        <v>MAC</v>
      </c>
      <c r="G27" s="94" t="str">
        <v>The Macallan Rare Cask</v>
      </c>
      <c r="H27" s="94" t="str">
        <v>700ml</v>
      </c>
      <c r="I27" s="174">
        <v>3</v>
      </c>
      <c r="J27" s="283"/>
      <c r="K27" s="178"/>
      <c r="L27" s="85"/>
      <c r="M27" s="15"/>
      <c r="N27" s="86"/>
      <c r="O27" s="6"/>
      <c r="P27" s="152">
        <v>0</v>
      </c>
      <c r="Q27" s="6"/>
      <c r="R27" s="96">
        <f t="shared" si="1"/>
        <v>0</v>
      </c>
      <c r="S27" s="97">
        <f t="shared" si="4"/>
        <v>0</v>
      </c>
      <c r="T27" s="98">
        <f t="shared" si="2"/>
        <v>0</v>
      </c>
      <c r="U27" s="117" t="str">
        <f t="shared" si="3"/>
        <v>OK</v>
      </c>
      <c r="V27" s="117" t="b">
        <f>'CASH REBATE'!$P$22</f>
        <v>0</v>
      </c>
      <c r="W27" s="1" t="str">
        <v>ALCHEMY</v>
      </c>
    </row>
    <row r="28" spans="2:23" ht="17.100000000000001" customHeight="1" x14ac:dyDescent="0.3">
      <c r="B28" s="161" t="str">
        <v>04-SPWHI-07001883</v>
      </c>
      <c r="C28" s="156" t="str">
        <v>TEG</v>
      </c>
      <c r="D28" s="94" t="str">
        <v>Single Malt Scotch</v>
      </c>
      <c r="E28" s="94" t="str">
        <v>The Macallan</v>
      </c>
      <c r="F28" s="94" t="str">
        <v>MAC</v>
      </c>
      <c r="G28" s="94" t="str">
        <v>The Macallan Reflexion</v>
      </c>
      <c r="H28" s="94" t="str">
        <v>700ml</v>
      </c>
      <c r="I28" s="174">
        <v>2</v>
      </c>
      <c r="J28" s="283"/>
      <c r="K28" s="178"/>
      <c r="L28" s="85"/>
      <c r="M28" s="15"/>
      <c r="N28" s="86"/>
      <c r="O28" s="6"/>
      <c r="P28" s="152">
        <v>0</v>
      </c>
      <c r="Q28" s="6"/>
      <c r="R28" s="96">
        <f t="shared" si="1"/>
        <v>0</v>
      </c>
      <c r="S28" s="97">
        <f t="shared" si="4"/>
        <v>0</v>
      </c>
      <c r="T28" s="98">
        <f t="shared" si="2"/>
        <v>0</v>
      </c>
      <c r="U28" s="117" t="str">
        <f t="shared" si="3"/>
        <v>OK</v>
      </c>
      <c r="V28" s="117" t="b">
        <f>'CASH REBATE'!$P$22</f>
        <v>0</v>
      </c>
      <c r="W28" s="1" t="str">
        <v>ALCHEMY</v>
      </c>
    </row>
    <row r="29" spans="2:23" ht="17.100000000000001" customHeight="1" x14ac:dyDescent="0.3">
      <c r="B29" s="161" t="str">
        <v>04-SPWHI-07001162</v>
      </c>
      <c r="C29" s="156" t="str">
        <v>TEG</v>
      </c>
      <c r="D29" s="94" t="str">
        <v>Single Malt Scotch</v>
      </c>
      <c r="E29" s="94" t="str">
        <v>The Macallan</v>
      </c>
      <c r="F29" s="94" t="str">
        <v>MAC</v>
      </c>
      <c r="G29" s="94" t="str">
        <v>The Macallan Classic Cut Whisky</v>
      </c>
      <c r="H29" s="94" t="str">
        <v>700ml</v>
      </c>
      <c r="I29" s="174">
        <v>12</v>
      </c>
      <c r="J29" s="283"/>
      <c r="K29" s="178"/>
      <c r="L29" s="85"/>
      <c r="M29" s="15"/>
      <c r="N29" s="86"/>
      <c r="O29" s="6"/>
      <c r="P29" s="152">
        <v>0</v>
      </c>
      <c r="Q29" s="6"/>
      <c r="R29" s="96">
        <f t="shared" si="1"/>
        <v>0</v>
      </c>
      <c r="S29" s="97">
        <f t="shared" si="4"/>
        <v>0</v>
      </c>
      <c r="T29" s="98">
        <f t="shared" si="2"/>
        <v>0</v>
      </c>
      <c r="U29" s="117" t="str">
        <f t="shared" si="3"/>
        <v>OK</v>
      </c>
      <c r="V29" s="117" t="b">
        <f>'CASH REBATE'!$P$22</f>
        <v>0</v>
      </c>
      <c r="W29" s="1" t="str">
        <v>ALCHEMY</v>
      </c>
    </row>
    <row r="30" spans="2:23" ht="17.100000000000001" customHeight="1" x14ac:dyDescent="0.3">
      <c r="B30" s="161" t="str">
        <v>04-SPWHI-07001155</v>
      </c>
      <c r="C30" s="156" t="str">
        <v>TEG</v>
      </c>
      <c r="D30" s="94" t="str">
        <v>Single Malt Scotch</v>
      </c>
      <c r="E30" s="94" t="str">
        <v>The Macallan</v>
      </c>
      <c r="F30" s="94" t="str">
        <v>MAC</v>
      </c>
      <c r="G30" s="94" t="str">
        <v>The Macallan A Night On Earth Scotch Whisky Y21</v>
      </c>
      <c r="H30" s="94" t="str">
        <v>700ml</v>
      </c>
      <c r="I30" s="174">
        <v>6</v>
      </c>
      <c r="J30" s="283"/>
      <c r="K30" s="178"/>
      <c r="L30" s="85"/>
      <c r="M30" s="15"/>
      <c r="N30" s="86"/>
      <c r="O30" s="6"/>
      <c r="P30" s="152">
        <v>0</v>
      </c>
      <c r="Q30" s="6"/>
      <c r="R30" s="96">
        <f t="shared" si="1"/>
        <v>0</v>
      </c>
      <c r="S30" s="97">
        <f t="shared" si="4"/>
        <v>0</v>
      </c>
      <c r="T30" s="98">
        <f t="shared" si="2"/>
        <v>0</v>
      </c>
      <c r="U30" s="117" t="str">
        <f t="shared" si="3"/>
        <v>OK</v>
      </c>
      <c r="V30" s="117" t="b">
        <f>'CASH REBATE'!$P$22</f>
        <v>0</v>
      </c>
      <c r="W30" s="1" t="str">
        <v>ALCHEMY</v>
      </c>
    </row>
    <row r="31" spans="2:23" ht="17.100000000000001" customHeight="1" x14ac:dyDescent="0.3">
      <c r="B31" s="161" t="str">
        <v>04-SPWHI-07001080</v>
      </c>
      <c r="C31" s="156" t="str">
        <v>TEG</v>
      </c>
      <c r="D31" s="94" t="str">
        <v>Single Malt Scotch</v>
      </c>
      <c r="E31" s="94" t="str">
        <v>The Macallan</v>
      </c>
      <c r="F31" s="94" t="str">
        <v>MAC</v>
      </c>
      <c r="G31" s="94" t="str">
        <v>The Macallan A Night On Earth Scotch Whisky Y22</v>
      </c>
      <c r="H31" s="94" t="str">
        <v>700ml</v>
      </c>
      <c r="I31" s="174">
        <v>6</v>
      </c>
      <c r="J31" s="283"/>
      <c r="K31" s="178"/>
      <c r="L31" s="85"/>
      <c r="M31" s="15"/>
      <c r="N31" s="86"/>
      <c r="O31" s="6"/>
      <c r="P31" s="152">
        <v>0</v>
      </c>
      <c r="Q31" s="6"/>
      <c r="R31" s="96">
        <f t="shared" si="1"/>
        <v>0</v>
      </c>
      <c r="S31" s="97">
        <f t="shared" si="4"/>
        <v>0</v>
      </c>
      <c r="T31" s="98">
        <f t="shared" si="2"/>
        <v>0</v>
      </c>
      <c r="U31" s="117" t="str">
        <f t="shared" si="3"/>
        <v>OK</v>
      </c>
      <c r="V31" s="117" t="b">
        <f>'CASH REBATE'!$P$22</f>
        <v>0</v>
      </c>
      <c r="W31" s="1" t="str">
        <v>ALCHEMY</v>
      </c>
    </row>
    <row r="32" spans="2:23" ht="17.100000000000001" customHeight="1" x14ac:dyDescent="0.3">
      <c r="B32" s="161" t="str">
        <v>04-23WHI-07001806</v>
      </c>
      <c r="C32" s="156" t="str">
        <v>TEG</v>
      </c>
      <c r="D32" s="94" t="str">
        <v>Single Malt Scotch</v>
      </c>
      <c r="E32" s="94" t="str">
        <v>The Macallan</v>
      </c>
      <c r="F32" s="94" t="str">
        <v>MAC</v>
      </c>
      <c r="G32" s="94" t="str">
        <v>The Macallan A Night On Earth Scotch Whisky Y23</v>
      </c>
      <c r="H32" s="94" t="str">
        <v>700ml</v>
      </c>
      <c r="I32" s="174">
        <v>6</v>
      </c>
      <c r="J32" s="283"/>
      <c r="K32" s="178"/>
      <c r="L32" s="85"/>
      <c r="M32" s="15"/>
      <c r="N32" s="86"/>
      <c r="O32" s="6"/>
      <c r="P32" s="152">
        <v>0</v>
      </c>
      <c r="Q32" s="6"/>
      <c r="R32" s="96">
        <f t="shared" si="1"/>
        <v>0</v>
      </c>
      <c r="S32" s="97">
        <f t="shared" si="4"/>
        <v>0</v>
      </c>
      <c r="T32" s="98">
        <f t="shared" si="2"/>
        <v>0</v>
      </c>
      <c r="U32" s="117" t="str">
        <f t="shared" si="3"/>
        <v>OK</v>
      </c>
      <c r="V32" s="117" t="b">
        <f>'CASH REBATE'!$P$22</f>
        <v>0</v>
      </c>
      <c r="W32" s="1" t="str">
        <v>ALCHEMY</v>
      </c>
    </row>
    <row r="33" spans="2:23" ht="17.100000000000001" customHeight="1" x14ac:dyDescent="0.3">
      <c r="B33" s="161" t="str">
        <v>04-24NOE-07002766</v>
      </c>
      <c r="C33" s="156" t="str">
        <v>TEG</v>
      </c>
      <c r="D33" s="94" t="str">
        <v>Single Malt Scotch</v>
      </c>
      <c r="E33" s="94" t="str">
        <v>The Macallan</v>
      </c>
      <c r="F33" s="94" t="str">
        <v>MAC</v>
      </c>
      <c r="G33" s="94" t="str">
        <v>The Macallan A Night On Earth Scotch Whisky Y24</v>
      </c>
      <c r="H33" s="94" t="str">
        <v>700ml</v>
      </c>
      <c r="I33" s="174">
        <v>6</v>
      </c>
      <c r="J33" s="283"/>
      <c r="K33" s="178"/>
      <c r="L33" s="85"/>
      <c r="M33" s="15"/>
      <c r="N33" s="86"/>
      <c r="O33" s="6"/>
      <c r="P33" s="152">
        <v>0</v>
      </c>
      <c r="Q33" s="6"/>
      <c r="R33" s="96">
        <f t="shared" si="1"/>
        <v>0</v>
      </c>
      <c r="S33" s="97">
        <f t="shared" si="4"/>
        <v>0</v>
      </c>
      <c r="T33" s="98">
        <f t="shared" si="2"/>
        <v>0</v>
      </c>
      <c r="U33" s="117" t="str">
        <f t="shared" si="3"/>
        <v>OK</v>
      </c>
      <c r="V33" s="117" t="b">
        <f>'CASH REBATE'!$P$22</f>
        <v>0</v>
      </c>
      <c r="W33" s="1" t="str">
        <v>ALCHEMY</v>
      </c>
    </row>
    <row r="34" spans="2:23" ht="17.100000000000001" customHeight="1" x14ac:dyDescent="0.3">
      <c r="B34" s="161" t="str">
        <v>04-25NOE-07003381</v>
      </c>
      <c r="C34" s="156" t="str">
        <v>TEG</v>
      </c>
      <c r="D34" s="94" t="str">
        <v>Single Malt Scotch</v>
      </c>
      <c r="E34" s="94" t="str">
        <v>The Macallan</v>
      </c>
      <c r="F34" s="94" t="str">
        <v>MAC</v>
      </c>
      <c r="G34" s="94" t="str">
        <v>The Macallan A Night On Earth Scotch Whisky Y25</v>
      </c>
      <c r="H34" s="94" t="str">
        <v>700ml</v>
      </c>
      <c r="I34" s="174">
        <v>6</v>
      </c>
      <c r="J34" s="283"/>
      <c r="K34" s="178"/>
      <c r="L34" s="85"/>
      <c r="M34" s="15"/>
      <c r="N34" s="86"/>
      <c r="O34" s="6"/>
      <c r="P34" s="152">
        <v>0</v>
      </c>
      <c r="Q34" s="6"/>
      <c r="R34" s="96">
        <f t="shared" si="1"/>
        <v>0</v>
      </c>
      <c r="S34" s="97">
        <f t="shared" si="4"/>
        <v>0</v>
      </c>
      <c r="T34" s="98">
        <f t="shared" si="2"/>
        <v>0</v>
      </c>
      <c r="U34" s="117" t="str">
        <f t="shared" si="3"/>
        <v>OK</v>
      </c>
      <c r="V34" s="117" t="b">
        <f>'CASH REBATE'!$P$22</f>
        <v>0</v>
      </c>
      <c r="W34" s="1" t="str">
        <v>ALCHEMY</v>
      </c>
    </row>
    <row r="35" spans="2:23" ht="17.100000000000001" customHeight="1" x14ac:dyDescent="0.3">
      <c r="B35" s="161" t="str">
        <v>04-SPWHI-07002919</v>
      </c>
      <c r="C35" s="156" t="str">
        <v>TEG</v>
      </c>
      <c r="D35" s="94" t="str">
        <v>Single Malt Scotch</v>
      </c>
      <c r="E35" s="94" t="str">
        <v>The Macallan</v>
      </c>
      <c r="F35" s="94" t="str">
        <v>MAC</v>
      </c>
      <c r="G35" s="94" t="str">
        <v>The Macallan Time Space Mastery</v>
      </c>
      <c r="H35" s="94" t="str">
        <v>700ml</v>
      </c>
      <c r="I35" s="174">
        <v>3</v>
      </c>
      <c r="J35" s="283"/>
      <c r="K35" s="178"/>
      <c r="L35" s="85"/>
      <c r="M35" s="15"/>
      <c r="N35" s="86"/>
      <c r="O35" s="6"/>
      <c r="P35" s="152">
        <v>0</v>
      </c>
      <c r="Q35" s="6"/>
      <c r="R35" s="96">
        <f t="shared" si="1"/>
        <v>0</v>
      </c>
      <c r="S35" s="97">
        <f t="shared" si="4"/>
        <v>0</v>
      </c>
      <c r="T35" s="98">
        <f t="shared" si="2"/>
        <v>0</v>
      </c>
      <c r="U35" s="117" t="str">
        <f t="shared" si="3"/>
        <v>OK</v>
      </c>
      <c r="V35" s="117" t="b">
        <f>'CASH REBATE'!$P$22</f>
        <v>0</v>
      </c>
      <c r="W35" s="1" t="str">
        <v>ALCHEMY</v>
      </c>
    </row>
    <row r="36" spans="2:23" ht="17.100000000000001" customHeight="1" x14ac:dyDescent="0.3">
      <c r="B36" s="161" t="str">
        <v>04-SPWHI-07001622</v>
      </c>
      <c r="C36" s="156" t="str">
        <v>TEG</v>
      </c>
      <c r="D36" s="94" t="str">
        <v>Single Malt Scotch</v>
      </c>
      <c r="E36" s="94" t="str">
        <v>The Macallan</v>
      </c>
      <c r="F36" s="94" t="str">
        <v>MAC</v>
      </c>
      <c r="G36" s="94" t="str">
        <v>The Macallan Art is the Flower Whisky</v>
      </c>
      <c r="H36" s="94" t="str">
        <v>700ml</v>
      </c>
      <c r="I36" s="174">
        <v>4</v>
      </c>
      <c r="J36" s="283"/>
      <c r="K36" s="178"/>
      <c r="L36" s="85"/>
      <c r="M36" s="15"/>
      <c r="N36" s="86"/>
      <c r="O36" s="6"/>
      <c r="P36" s="152">
        <v>0</v>
      </c>
      <c r="Q36" s="6"/>
      <c r="R36" s="96">
        <f t="shared" si="1"/>
        <v>0</v>
      </c>
      <c r="S36" s="97">
        <f t="shared" si="4"/>
        <v>0</v>
      </c>
      <c r="T36" s="98">
        <f t="shared" si="2"/>
        <v>0</v>
      </c>
      <c r="U36" s="117" t="str">
        <f t="shared" si="3"/>
        <v>OK</v>
      </c>
      <c r="V36" s="117" t="b">
        <f>'CASH REBATE'!$P$22</f>
        <v>0</v>
      </c>
      <c r="W36" s="1" t="str">
        <v>ALCHEMY</v>
      </c>
    </row>
    <row r="37" spans="2:23" ht="17.100000000000001" customHeight="1" x14ac:dyDescent="0.3">
      <c r="B37" s="161" t="str">
        <v>04-SPWHI-07003299</v>
      </c>
      <c r="C37" s="156" t="str">
        <v>TEG</v>
      </c>
      <c r="D37" s="94" t="str">
        <v>Single Malt Scotch</v>
      </c>
      <c r="E37" s="94" t="str">
        <v>The Macallan</v>
      </c>
      <c r="F37" s="94" t="str">
        <v>MAC</v>
      </c>
      <c r="G37" s="94" t="str">
        <v>The Macallan Folio 8 Scotch Whisky</v>
      </c>
      <c r="H37" s="94" t="str">
        <v>700ml</v>
      </c>
      <c r="I37" s="174">
        <v>1</v>
      </c>
      <c r="J37" s="283"/>
      <c r="K37" s="178"/>
      <c r="L37" s="85"/>
      <c r="M37" s="15"/>
      <c r="N37" s="86"/>
      <c r="O37" s="6"/>
      <c r="P37" s="152">
        <v>0</v>
      </c>
      <c r="Q37" s="6"/>
      <c r="R37" s="96">
        <f t="shared" si="1"/>
        <v>0</v>
      </c>
      <c r="S37" s="97">
        <f t="shared" si="4"/>
        <v>0</v>
      </c>
      <c r="T37" s="98">
        <f t="shared" si="2"/>
        <v>0</v>
      </c>
      <c r="U37" s="117" t="str">
        <f t="shared" si="3"/>
        <v>OK</v>
      </c>
      <c r="V37" s="117" t="b">
        <f>'CASH REBATE'!$P$22</f>
        <v>0</v>
      </c>
      <c r="W37" s="1" t="str">
        <v>ALCHEMY</v>
      </c>
    </row>
    <row r="38" spans="2:23" ht="17.399999999999999" x14ac:dyDescent="0.3">
      <c r="B38" s="161" t="str">
        <v>04-23MBL-07000168</v>
      </c>
      <c r="C38" s="156" t="str">
        <v>TEG</v>
      </c>
      <c r="D38" s="94" t="str">
        <v>Single Malt Scotch</v>
      </c>
      <c r="E38" s="94" t="str">
        <v>The Macallan</v>
      </c>
      <c r="F38" s="94" t="str">
        <v>MAC</v>
      </c>
      <c r="G38" s="94" t="str">
        <v>The Macallan M Black Scotch Whisky</v>
      </c>
      <c r="H38" s="94" t="str">
        <v>700ml</v>
      </c>
      <c r="I38" s="174">
        <v>1</v>
      </c>
      <c r="J38" s="283"/>
      <c r="K38" s="178"/>
      <c r="L38" s="85"/>
      <c r="M38" s="15"/>
      <c r="N38" s="86"/>
      <c r="O38" s="6"/>
      <c r="P38" s="152">
        <v>0</v>
      </c>
      <c r="Q38" s="6"/>
      <c r="R38" s="96">
        <f t="shared" si="1"/>
        <v>0</v>
      </c>
      <c r="S38" s="97">
        <f t="shared" si="4"/>
        <v>0</v>
      </c>
      <c r="T38" s="98">
        <f t="shared" si="2"/>
        <v>0</v>
      </c>
      <c r="U38" s="117" t="str">
        <f t="shared" si="3"/>
        <v>OK</v>
      </c>
      <c r="V38" s="117" t="b">
        <f>'CASH REBATE'!$P$22</f>
        <v>0</v>
      </c>
      <c r="W38" s="1" t="str">
        <v>ALCHEMY</v>
      </c>
    </row>
    <row r="39" spans="2:23" ht="17.399999999999999" x14ac:dyDescent="0.3">
      <c r="B39" s="161" t="str">
        <v>04-23MCO-07000175</v>
      </c>
      <c r="C39" s="156" t="str">
        <v>TEG</v>
      </c>
      <c r="D39" s="94" t="str">
        <v>Single Malt Scotch</v>
      </c>
      <c r="E39" s="94" t="str">
        <v>The Macallan</v>
      </c>
      <c r="F39" s="94" t="str">
        <v>MAC</v>
      </c>
      <c r="G39" s="94" t="str">
        <v>The Macallan M Copper Scotch Whisky</v>
      </c>
      <c r="H39" s="94" t="str">
        <v>700ml</v>
      </c>
      <c r="I39" s="174">
        <v>1</v>
      </c>
      <c r="J39" s="283"/>
      <c r="K39" s="178"/>
      <c r="L39" s="85"/>
      <c r="M39" s="15"/>
      <c r="N39" s="86"/>
      <c r="O39" s="6"/>
      <c r="P39" s="152">
        <v>0</v>
      </c>
      <c r="Q39" s="6"/>
      <c r="R39" s="96">
        <f t="shared" si="1"/>
        <v>0</v>
      </c>
      <c r="S39" s="97">
        <f t="shared" si="4"/>
        <v>0</v>
      </c>
      <c r="T39" s="98">
        <f t="shared" si="2"/>
        <v>0</v>
      </c>
      <c r="U39" s="117" t="str">
        <f t="shared" si="3"/>
        <v>OK</v>
      </c>
      <c r="V39" s="117" t="b">
        <f>'CASH REBATE'!$P$22</f>
        <v>0</v>
      </c>
      <c r="W39" s="1" t="str">
        <v>ALCHEMY</v>
      </c>
    </row>
    <row r="40" spans="2:23" ht="17.399999999999999" x14ac:dyDescent="0.3">
      <c r="B40" s="161" t="str">
        <v>04-SPWHI-07003372</v>
      </c>
      <c r="C40" s="156" t="str">
        <v>TEG</v>
      </c>
      <c r="D40" s="94" t="str">
        <v>Single Malt Scotch</v>
      </c>
      <c r="E40" s="94" t="str">
        <v>The Macallan</v>
      </c>
      <c r="F40" s="94" t="str">
        <v>MAC</v>
      </c>
      <c r="G40" s="94" t="str">
        <v>The Macallan M Scotch Whisky</v>
      </c>
      <c r="H40" s="94" t="str">
        <v>700ml</v>
      </c>
      <c r="I40" s="174">
        <v>1</v>
      </c>
      <c r="J40" s="283"/>
      <c r="K40" s="178"/>
      <c r="L40" s="85"/>
      <c r="M40" s="15"/>
      <c r="N40" s="86"/>
      <c r="O40" s="6"/>
      <c r="P40" s="152">
        <v>0</v>
      </c>
      <c r="Q40" s="6"/>
      <c r="R40" s="96">
        <f t="shared" si="1"/>
        <v>0</v>
      </c>
      <c r="S40" s="97">
        <f t="shared" si="4"/>
        <v>0</v>
      </c>
      <c r="T40" s="98">
        <f t="shared" si="2"/>
        <v>0</v>
      </c>
      <c r="U40" s="117" t="str">
        <f t="shared" si="3"/>
        <v>OK</v>
      </c>
      <c r="V40" s="117" t="b">
        <f>'CASH REBATE'!$P$22</f>
        <v>0</v>
      </c>
      <c r="W40" s="1" t="str">
        <v>ALCHEMY</v>
      </c>
    </row>
    <row r="41" spans="2:23" ht="17.399999999999999" x14ac:dyDescent="0.3">
      <c r="B41" s="161" t="str">
        <v>11-SPWHI-07003795</v>
      </c>
      <c r="C41" s="156" t="str">
        <v>TEG</v>
      </c>
      <c r="D41" s="94" t="str">
        <v>Single Malt Scotch</v>
      </c>
      <c r="E41" s="94" t="str">
        <v>Highland Park</v>
      </c>
      <c r="F41" s="94" t="str">
        <v>HLP</v>
      </c>
      <c r="G41" s="94" t="str">
        <v>Highland Park 10YO</v>
      </c>
      <c r="H41" s="94" t="str">
        <v>700ml</v>
      </c>
      <c r="I41" s="174">
        <v>6</v>
      </c>
      <c r="J41" s="283"/>
      <c r="K41" s="178"/>
      <c r="L41" s="85"/>
      <c r="M41" s="15"/>
      <c r="N41" s="86"/>
      <c r="O41" s="6"/>
      <c r="P41" s="152">
        <v>0</v>
      </c>
      <c r="Q41" s="6"/>
      <c r="R41" s="96">
        <f t="shared" si="1"/>
        <v>0</v>
      </c>
      <c r="S41" s="97">
        <f t="shared" si="4"/>
        <v>0</v>
      </c>
      <c r="T41" s="98">
        <f t="shared" si="2"/>
        <v>0</v>
      </c>
      <c r="U41" s="117" t="str">
        <f t="shared" si="3"/>
        <v>OK</v>
      </c>
      <c r="V41" s="117" t="b">
        <f>'CASH REBATE'!$P$22</f>
        <v>0</v>
      </c>
      <c r="W41" s="1" t="str">
        <v>ALCHEMY</v>
      </c>
    </row>
    <row r="42" spans="2:23" ht="17.399999999999999" x14ac:dyDescent="0.3">
      <c r="B42" s="161" t="str">
        <v>11-SPWHI-07000996</v>
      </c>
      <c r="C42" s="156" t="str">
        <v>TEG</v>
      </c>
      <c r="D42" s="94" t="str">
        <v>Single Malt Scotch</v>
      </c>
      <c r="E42" s="94" t="str">
        <v>Highland Park</v>
      </c>
      <c r="F42" s="94" t="str">
        <v>HLP</v>
      </c>
      <c r="G42" s="94" t="str">
        <v>Highland Park 12YO</v>
      </c>
      <c r="H42" s="94" t="str">
        <v>700ml</v>
      </c>
      <c r="I42" s="174">
        <v>6</v>
      </c>
      <c r="J42" s="283"/>
      <c r="K42" s="178"/>
      <c r="L42" s="85"/>
      <c r="M42" s="15"/>
      <c r="N42" s="86"/>
      <c r="O42" s="6"/>
      <c r="P42" s="152">
        <v>0</v>
      </c>
      <c r="Q42" s="6"/>
      <c r="R42" s="96">
        <f t="shared" si="1"/>
        <v>0</v>
      </c>
      <c r="S42" s="97">
        <f t="shared" si="4"/>
        <v>0</v>
      </c>
      <c r="T42" s="98">
        <f t="shared" si="2"/>
        <v>0</v>
      </c>
      <c r="U42" s="117" t="str">
        <f t="shared" si="3"/>
        <v>OK</v>
      </c>
      <c r="V42" s="117" t="b">
        <f>'CASH REBATE'!$P$22</f>
        <v>0</v>
      </c>
      <c r="W42" s="1" t="str">
        <v>ALCHEMY</v>
      </c>
    </row>
    <row r="43" spans="2:23" ht="17.399999999999999" x14ac:dyDescent="0.3">
      <c r="B43" s="161" t="str">
        <v>11-SPWHI-07000489</v>
      </c>
      <c r="C43" s="156" t="str">
        <v>TEG</v>
      </c>
      <c r="D43" s="94" t="str">
        <v>Single Malt Scotch</v>
      </c>
      <c r="E43" s="94" t="str">
        <v>Highland Park</v>
      </c>
      <c r="F43" s="94" t="str">
        <v>HLP</v>
      </c>
      <c r="G43" s="94" t="str">
        <v>Highland Park 15YO</v>
      </c>
      <c r="H43" s="94" t="str">
        <v>700ml</v>
      </c>
      <c r="I43" s="174">
        <v>6</v>
      </c>
      <c r="J43" s="283"/>
      <c r="K43" s="178"/>
      <c r="L43" s="85"/>
      <c r="M43" s="15"/>
      <c r="N43" s="86"/>
      <c r="O43" s="6"/>
      <c r="P43" s="152">
        <v>0</v>
      </c>
      <c r="Q43" s="6"/>
      <c r="R43" s="96">
        <f t="shared" si="1"/>
        <v>0</v>
      </c>
      <c r="S43" s="97">
        <f t="shared" si="4"/>
        <v>0</v>
      </c>
      <c r="T43" s="98">
        <f t="shared" si="2"/>
        <v>0</v>
      </c>
      <c r="U43" s="117" t="str">
        <f t="shared" si="3"/>
        <v>OK</v>
      </c>
      <c r="V43" s="117" t="b">
        <f>'CASH REBATE'!$P$22</f>
        <v>0</v>
      </c>
      <c r="W43" s="1" t="str">
        <v>ALCHEMY</v>
      </c>
    </row>
    <row r="44" spans="2:23" ht="17.399999999999999" x14ac:dyDescent="0.3">
      <c r="B44" s="161" t="str">
        <v>11-SPWHI-07005191</v>
      </c>
      <c r="C44" s="156" t="str">
        <v>TEG</v>
      </c>
      <c r="D44" s="94" t="str">
        <v>Single Malt Scotch</v>
      </c>
      <c r="E44" s="94" t="str">
        <v>Highland Park</v>
      </c>
      <c r="F44" s="94" t="str">
        <v>HLP</v>
      </c>
      <c r="G44" s="94" t="str">
        <v>Highland Park 18YO</v>
      </c>
      <c r="H44" s="94" t="str">
        <v>700ml</v>
      </c>
      <c r="I44" s="174">
        <v>6</v>
      </c>
      <c r="J44" s="283"/>
      <c r="K44" s="178"/>
      <c r="L44" s="85"/>
      <c r="M44" s="15"/>
      <c r="N44" s="86"/>
      <c r="O44" s="6"/>
      <c r="P44" s="152">
        <v>0</v>
      </c>
      <c r="Q44" s="6"/>
      <c r="R44" s="96">
        <f t="shared" si="1"/>
        <v>0</v>
      </c>
      <c r="S44" s="97">
        <f t="shared" si="4"/>
        <v>0</v>
      </c>
      <c r="T44" s="98">
        <f t="shared" si="2"/>
        <v>0</v>
      </c>
      <c r="U44" s="117" t="str">
        <f t="shared" si="3"/>
        <v>OK</v>
      </c>
      <c r="V44" s="117" t="b">
        <f>'CASH REBATE'!$P$22</f>
        <v>0</v>
      </c>
      <c r="W44" s="1" t="str">
        <v>ALCHEMY</v>
      </c>
    </row>
    <row r="45" spans="2:23" ht="17.399999999999999" x14ac:dyDescent="0.3">
      <c r="B45" s="161" t="str">
        <v>11-SPWHI-07008264</v>
      </c>
      <c r="C45" s="156" t="str">
        <v>TEG</v>
      </c>
      <c r="D45" s="94" t="str">
        <v>Single Malt Scotch</v>
      </c>
      <c r="E45" s="94" t="str">
        <v>Highland Park</v>
      </c>
      <c r="F45" s="94" t="str">
        <v>HLP</v>
      </c>
      <c r="G45" s="94" t="str">
        <v>Highland Park Valfather</v>
      </c>
      <c r="H45" s="94" t="str">
        <v>700ml</v>
      </c>
      <c r="I45" s="174">
        <v>6</v>
      </c>
      <c r="J45" s="283"/>
      <c r="K45" s="178"/>
      <c r="L45" s="85"/>
      <c r="M45" s="15"/>
      <c r="N45" s="86"/>
      <c r="O45" s="6"/>
      <c r="P45" s="152">
        <v>0</v>
      </c>
      <c r="Q45" s="6"/>
      <c r="R45" s="96">
        <f t="shared" si="1"/>
        <v>0</v>
      </c>
      <c r="S45" s="97">
        <f t="shared" si="4"/>
        <v>0</v>
      </c>
      <c r="T45" s="98">
        <f t="shared" si="2"/>
        <v>0</v>
      </c>
      <c r="U45" s="117" t="str">
        <f t="shared" si="3"/>
        <v>OK</v>
      </c>
      <c r="V45" s="117" t="b">
        <f>'CASH REBATE'!$P$22</f>
        <v>0</v>
      </c>
      <c r="W45" s="1" t="str">
        <v>ALCHEMY</v>
      </c>
    </row>
    <row r="46" spans="2:23" ht="17.399999999999999" x14ac:dyDescent="0.3">
      <c r="B46" s="161" t="str">
        <v>11-SPWHI-07006123</v>
      </c>
      <c r="C46" s="156" t="str">
        <v>TEG</v>
      </c>
      <c r="D46" s="94" t="str">
        <v>Single Malt Scotch</v>
      </c>
      <c r="E46" s="94" t="str">
        <v>Highland Park</v>
      </c>
      <c r="F46" s="94" t="str">
        <v>HLP</v>
      </c>
      <c r="G46" s="94" t="str">
        <v>Highland Park Valknut</v>
      </c>
      <c r="H46" s="94" t="str">
        <v>700ml</v>
      </c>
      <c r="I46" s="174">
        <v>6</v>
      </c>
      <c r="J46" s="283"/>
      <c r="K46" s="178"/>
      <c r="L46" s="85"/>
      <c r="M46" s="15"/>
      <c r="N46" s="86"/>
      <c r="O46" s="6"/>
      <c r="P46" s="152">
        <v>0</v>
      </c>
      <c r="Q46" s="6"/>
      <c r="R46" s="96">
        <f t="shared" si="1"/>
        <v>0</v>
      </c>
      <c r="S46" s="97">
        <f t="shared" si="4"/>
        <v>0</v>
      </c>
      <c r="T46" s="98">
        <f t="shared" si="2"/>
        <v>0</v>
      </c>
      <c r="U46" s="117" t="str">
        <f t="shared" si="3"/>
        <v>OK</v>
      </c>
      <c r="V46" s="117" t="b">
        <f>'CASH REBATE'!$P$22</f>
        <v>0</v>
      </c>
      <c r="W46" s="1" t="str">
        <v>ALCHEMY</v>
      </c>
    </row>
    <row r="47" spans="2:23" ht="17.399999999999999" x14ac:dyDescent="0.3">
      <c r="B47" s="161" t="str">
        <v>12-SPWHI-07005935</v>
      </c>
      <c r="C47" s="156" t="str">
        <v>TEG</v>
      </c>
      <c r="D47" s="94" t="str">
        <v>Single Malt Scotch</v>
      </c>
      <c r="E47" s="94" t="str">
        <v>The Glenrothes</v>
      </c>
      <c r="F47" s="94" t="str">
        <v>TGR</v>
      </c>
      <c r="G47" s="94" t="str">
        <v>The Glenrothes 12YO</v>
      </c>
      <c r="H47" s="94" t="str">
        <v>700ml</v>
      </c>
      <c r="I47" s="174">
        <v>6</v>
      </c>
      <c r="J47" s="283"/>
      <c r="K47" s="178"/>
      <c r="L47" s="85"/>
      <c r="M47" s="15"/>
      <c r="N47" s="86"/>
      <c r="O47" s="6"/>
      <c r="P47" s="152">
        <v>0</v>
      </c>
      <c r="Q47" s="6"/>
      <c r="R47" s="96">
        <f t="shared" si="1"/>
        <v>0</v>
      </c>
      <c r="S47" s="97">
        <f t="shared" si="4"/>
        <v>0</v>
      </c>
      <c r="T47" s="98">
        <f t="shared" si="2"/>
        <v>0</v>
      </c>
      <c r="U47" s="117" t="str">
        <f t="shared" si="3"/>
        <v>OK</v>
      </c>
      <c r="V47" s="117" t="b">
        <f>'CASH REBATE'!$P$22</f>
        <v>0</v>
      </c>
      <c r="W47" s="1" t="str">
        <v>ALCHEMY</v>
      </c>
    </row>
    <row r="48" spans="2:23" ht="17.399999999999999" x14ac:dyDescent="0.3">
      <c r="B48" s="161" t="str">
        <v>12-SPWHI-07005959</v>
      </c>
      <c r="C48" s="156" t="str">
        <v>TEG</v>
      </c>
      <c r="D48" s="94" t="str">
        <v>Single Malt Scotch</v>
      </c>
      <c r="E48" s="94" t="str">
        <v>The Glenrothes</v>
      </c>
      <c r="F48" s="94" t="str">
        <v>TGR</v>
      </c>
      <c r="G48" s="94" t="str">
        <v>The Glenrothes 18YO</v>
      </c>
      <c r="H48" s="94" t="str">
        <v>700ml</v>
      </c>
      <c r="I48" s="174">
        <v>6</v>
      </c>
      <c r="J48" s="283"/>
      <c r="K48" s="178"/>
      <c r="L48" s="85"/>
      <c r="M48" s="15"/>
      <c r="N48" s="86"/>
      <c r="O48" s="6"/>
      <c r="P48" s="152">
        <v>0</v>
      </c>
      <c r="Q48" s="6"/>
      <c r="R48" s="96">
        <f t="shared" si="1"/>
        <v>0</v>
      </c>
      <c r="S48" s="97">
        <f t="shared" si="4"/>
        <v>0</v>
      </c>
      <c r="T48" s="98">
        <f t="shared" si="2"/>
        <v>0</v>
      </c>
      <c r="U48" s="117" t="str">
        <f t="shared" si="3"/>
        <v>OK</v>
      </c>
      <c r="V48" s="117" t="b">
        <f>'CASH REBATE'!$P$22</f>
        <v>0</v>
      </c>
      <c r="W48" s="1" t="str">
        <v>ALCHEMY</v>
      </c>
    </row>
    <row r="49" spans="2:23" ht="17.399999999999999" x14ac:dyDescent="0.3">
      <c r="B49" s="161" t="str">
        <v>12-SPWHI-07005966</v>
      </c>
      <c r="C49" s="156" t="str">
        <v>TEG</v>
      </c>
      <c r="D49" s="94" t="str">
        <v>Single Malt Scotch</v>
      </c>
      <c r="E49" s="94" t="str">
        <v>The Glenrothes</v>
      </c>
      <c r="F49" s="94" t="str">
        <v>TGR</v>
      </c>
      <c r="G49" s="94" t="str">
        <v>The Glenrothes 25YO</v>
      </c>
      <c r="H49" s="94" t="str">
        <v>700ml</v>
      </c>
      <c r="I49" s="174">
        <v>4</v>
      </c>
      <c r="J49" s="283"/>
      <c r="K49" s="178"/>
      <c r="L49" s="85"/>
      <c r="M49" s="15"/>
      <c r="N49" s="86"/>
      <c r="O49" s="6"/>
      <c r="P49" s="152">
        <v>0</v>
      </c>
      <c r="Q49" s="6"/>
      <c r="R49" s="96">
        <f t="shared" si="1"/>
        <v>0</v>
      </c>
      <c r="S49" s="97">
        <f t="shared" si="4"/>
        <v>0</v>
      </c>
      <c r="T49" s="98">
        <f t="shared" si="2"/>
        <v>0</v>
      </c>
      <c r="U49" s="117" t="str">
        <f t="shared" si="3"/>
        <v>OK</v>
      </c>
      <c r="V49" s="117" t="b">
        <f>'CASH REBATE'!$P$22</f>
        <v>0</v>
      </c>
      <c r="W49" s="1" t="str">
        <v>ALCHEMY</v>
      </c>
    </row>
    <row r="50" spans="2:23" ht="17.399999999999999" x14ac:dyDescent="0.3">
      <c r="B50" s="161" t="str">
        <v>12-SPWHI-07005942</v>
      </c>
      <c r="C50" s="156" t="str">
        <v>TEG</v>
      </c>
      <c r="D50" s="94" t="str">
        <v>Single Malt Scotch</v>
      </c>
      <c r="E50" s="94" t="str">
        <v>The Glenrothes</v>
      </c>
      <c r="F50" s="94" t="str">
        <v>TGR</v>
      </c>
      <c r="G50" s="94" t="str">
        <v>The Glenrothes Makers Cut</v>
      </c>
      <c r="H50" s="94" t="str">
        <v>700ml</v>
      </c>
      <c r="I50" s="174">
        <v>6</v>
      </c>
      <c r="J50" s="283"/>
      <c r="K50" s="178"/>
      <c r="L50" s="85"/>
      <c r="M50" s="15"/>
      <c r="N50" s="86"/>
      <c r="O50" s="6"/>
      <c r="P50" s="152">
        <v>0</v>
      </c>
      <c r="Q50" s="6"/>
      <c r="R50" s="96">
        <f t="shared" si="1"/>
        <v>0</v>
      </c>
      <c r="S50" s="97">
        <f t="shared" si="4"/>
        <v>0</v>
      </c>
      <c r="T50" s="98">
        <f t="shared" si="2"/>
        <v>0</v>
      </c>
      <c r="U50" s="117" t="str">
        <f t="shared" si="3"/>
        <v>OK</v>
      </c>
      <c r="V50" s="117" t="b">
        <f>'CASH REBATE'!$P$22</f>
        <v>0</v>
      </c>
      <c r="W50" s="1" t="str">
        <v>ALCHEMY</v>
      </c>
    </row>
    <row r="51" spans="2:23" ht="17.399999999999999" x14ac:dyDescent="0.3">
      <c r="B51" s="161" t="str">
        <v>12-SPWHI-07000235</v>
      </c>
      <c r="C51" s="156" t="str">
        <v>TEG</v>
      </c>
      <c r="D51" s="94" t="str">
        <v>Single Malt Scotch</v>
      </c>
      <c r="E51" s="94" t="str">
        <v>The Glenrothes</v>
      </c>
      <c r="F51" s="94" t="str">
        <v>TGR</v>
      </c>
      <c r="G51" s="94" t="str">
        <v>The Glenrothes Vintage Reserve</v>
      </c>
      <c r="H51" s="94" t="str">
        <v>700ml</v>
      </c>
      <c r="I51" s="174">
        <v>6</v>
      </c>
      <c r="J51" s="283"/>
      <c r="K51" s="178"/>
      <c r="L51" s="85"/>
      <c r="M51" s="15"/>
      <c r="N51" s="86"/>
      <c r="O51" s="6"/>
      <c r="P51" s="152">
        <v>0</v>
      </c>
      <c r="Q51" s="6"/>
      <c r="R51" s="96">
        <f t="shared" si="1"/>
        <v>0</v>
      </c>
      <c r="S51" s="97">
        <f t="shared" si="4"/>
        <v>0</v>
      </c>
      <c r="T51" s="98">
        <f t="shared" si="2"/>
        <v>0</v>
      </c>
      <c r="U51" s="117" t="str">
        <f t="shared" si="3"/>
        <v>OK</v>
      </c>
      <c r="V51" s="117" t="b">
        <f>'CASH REBATE'!$P$22</f>
        <v>0</v>
      </c>
      <c r="W51" s="1" t="str">
        <v>ALCHEMY</v>
      </c>
    </row>
    <row r="52" spans="2:23" ht="17.399999999999999" x14ac:dyDescent="0.3">
      <c r="B52" s="161" t="str">
        <v>28-SPWHI-07000329</v>
      </c>
      <c r="C52" s="156" t="str">
        <v>RC</v>
      </c>
      <c r="D52" s="94" t="str">
        <v>Single Malt Scotch</v>
      </c>
      <c r="E52" s="94" t="str">
        <v>Bruichladdich</v>
      </c>
      <c r="F52" s="94" t="str">
        <v>BLD</v>
      </c>
      <c r="G52" s="94" t="str">
        <v>Bruichladdich Classic Laddie</v>
      </c>
      <c r="H52" s="94" t="str">
        <v>700ml</v>
      </c>
      <c r="I52" s="174">
        <v>6</v>
      </c>
      <c r="J52" s="283"/>
      <c r="K52" s="178"/>
      <c r="L52" s="85"/>
      <c r="M52" s="15"/>
      <c r="N52" s="86"/>
      <c r="O52" s="6"/>
      <c r="P52" s="152">
        <v>0</v>
      </c>
      <c r="Q52" s="6"/>
      <c r="R52" s="96">
        <f t="shared" si="1"/>
        <v>0</v>
      </c>
      <c r="S52" s="97">
        <f t="shared" si="4"/>
        <v>0</v>
      </c>
      <c r="T52" s="98">
        <f t="shared" si="2"/>
        <v>0</v>
      </c>
      <c r="U52" s="117" t="str">
        <f t="shared" si="3"/>
        <v>OK</v>
      </c>
      <c r="V52" s="117" t="b">
        <f>'CASH REBATE'!$P$22</f>
        <v>0</v>
      </c>
      <c r="W52" s="1" t="str">
        <v>ALCHEMY</v>
      </c>
    </row>
    <row r="53" spans="2:23" ht="17.399999999999999" x14ac:dyDescent="0.3">
      <c r="B53" s="161" t="str">
        <v>28-SPWHI-07009957</v>
      </c>
      <c r="C53" s="156" t="str">
        <v>RC</v>
      </c>
      <c r="D53" s="94" t="str">
        <v>Single Malt Scotch</v>
      </c>
      <c r="E53" s="94" t="str">
        <v>Bruichladdich</v>
      </c>
      <c r="F53" s="94" t="str">
        <v>BLD</v>
      </c>
      <c r="G53" s="94" t="str">
        <v>Bruichladdich Port Charlotte 10YO</v>
      </c>
      <c r="H53" s="94" t="str">
        <v>700ml</v>
      </c>
      <c r="I53" s="174">
        <v>6</v>
      </c>
      <c r="J53" s="283"/>
      <c r="K53" s="178"/>
      <c r="L53" s="85"/>
      <c r="M53" s="15"/>
      <c r="N53" s="86"/>
      <c r="O53" s="6"/>
      <c r="P53" s="152">
        <v>0</v>
      </c>
      <c r="Q53" s="6"/>
      <c r="R53" s="96">
        <f t="shared" si="1"/>
        <v>0</v>
      </c>
      <c r="S53" s="97">
        <f t="shared" si="4"/>
        <v>0</v>
      </c>
      <c r="T53" s="98">
        <f t="shared" si="2"/>
        <v>0</v>
      </c>
      <c r="U53" s="117" t="str">
        <f t="shared" si="3"/>
        <v>OK</v>
      </c>
      <c r="V53" s="117" t="b">
        <f>'CASH REBATE'!$P$22</f>
        <v>0</v>
      </c>
      <c r="W53" s="1" t="str">
        <v>ALCHEMY</v>
      </c>
    </row>
    <row r="54" spans="2:23" ht="17.399999999999999" x14ac:dyDescent="0.3">
      <c r="B54" s="161" t="str">
        <v>28-SPWHI-07008041</v>
      </c>
      <c r="C54" s="156" t="str">
        <v>RC</v>
      </c>
      <c r="D54" s="94" t="str">
        <v>Single Malt Scotch</v>
      </c>
      <c r="E54" s="94" t="str">
        <v>Bruichladdich</v>
      </c>
      <c r="F54" s="94" t="str">
        <v>BLD</v>
      </c>
      <c r="G54" s="94" t="str">
        <v>Bruichladdich 18 YO</v>
      </c>
      <c r="H54" s="94" t="str">
        <v>700ml</v>
      </c>
      <c r="I54" s="174">
        <v>6</v>
      </c>
      <c r="J54" s="283"/>
      <c r="K54" s="178"/>
      <c r="L54" s="85"/>
      <c r="M54" s="15"/>
      <c r="N54" s="86"/>
      <c r="O54" s="6"/>
      <c r="P54" s="152">
        <v>0</v>
      </c>
      <c r="Q54" s="6"/>
      <c r="R54" s="96">
        <f t="shared" si="1"/>
        <v>0</v>
      </c>
      <c r="S54" s="97">
        <f t="shared" si="4"/>
        <v>0</v>
      </c>
      <c r="T54" s="98">
        <f t="shared" si="2"/>
        <v>0</v>
      </c>
      <c r="U54" s="117" t="str">
        <f t="shared" si="3"/>
        <v>OK</v>
      </c>
      <c r="V54" s="117" t="b">
        <f>'CASH REBATE'!$P$22</f>
        <v>0</v>
      </c>
      <c r="W54" s="1" t="str">
        <v>ALCHEMY</v>
      </c>
    </row>
    <row r="55" spans="2:23" ht="17.399999999999999" x14ac:dyDescent="0.3">
      <c r="B55" s="161" t="str">
        <v>28-SPWHI-07008102</v>
      </c>
      <c r="C55" s="156" t="str">
        <v>RC</v>
      </c>
      <c r="D55" s="94" t="str">
        <v>Single Malt Scotch</v>
      </c>
      <c r="E55" s="94" t="str">
        <v>Bruichladdich</v>
      </c>
      <c r="F55" s="94" t="str">
        <v>BLD</v>
      </c>
      <c r="G55" s="94" t="str">
        <v>Bruichladdich 30 YO</v>
      </c>
      <c r="H55" s="94" t="str">
        <v>700ml</v>
      </c>
      <c r="I55" s="174">
        <v>6</v>
      </c>
      <c r="J55" s="283"/>
      <c r="K55" s="178"/>
      <c r="L55" s="85"/>
      <c r="M55" s="15"/>
      <c r="N55" s="86"/>
      <c r="O55" s="6"/>
      <c r="P55" s="152">
        <v>0</v>
      </c>
      <c r="Q55" s="6"/>
      <c r="R55" s="96">
        <f t="shared" si="1"/>
        <v>0</v>
      </c>
      <c r="S55" s="97">
        <f t="shared" si="4"/>
        <v>0</v>
      </c>
      <c r="T55" s="98">
        <f t="shared" si="2"/>
        <v>0</v>
      </c>
      <c r="U55" s="117" t="str">
        <f t="shared" si="3"/>
        <v>OK</v>
      </c>
      <c r="V55" s="117" t="b">
        <f>'CASH REBATE'!$P$22</f>
        <v>0</v>
      </c>
      <c r="W55" s="1" t="str">
        <v>ALCHEMY</v>
      </c>
    </row>
    <row r="56" spans="2:23" ht="17.399999999999999" x14ac:dyDescent="0.3">
      <c r="B56" s="161" t="str">
        <v>28-SPWHI-07002230</v>
      </c>
      <c r="C56" s="156" t="str">
        <v>RC</v>
      </c>
      <c r="D56" s="94" t="str">
        <v>Single Malt Scotch</v>
      </c>
      <c r="E56" s="94" t="str">
        <v>Bruichladdich</v>
      </c>
      <c r="F56" s="94" t="str">
        <v>BLD</v>
      </c>
      <c r="G56" s="94" t="str">
        <v>Bruichladdich Octomore 10.1</v>
      </c>
      <c r="H56" s="94" t="str">
        <v>700ml</v>
      </c>
      <c r="I56" s="174">
        <v>6</v>
      </c>
      <c r="J56" s="283"/>
      <c r="K56" s="178"/>
      <c r="L56" s="85"/>
      <c r="M56" s="15"/>
      <c r="N56" s="86"/>
      <c r="O56" s="6"/>
      <c r="P56" s="152">
        <v>0</v>
      </c>
      <c r="Q56" s="6"/>
      <c r="R56" s="96">
        <f t="shared" si="1"/>
        <v>0</v>
      </c>
      <c r="S56" s="97">
        <f t="shared" si="4"/>
        <v>0</v>
      </c>
      <c r="T56" s="98">
        <f t="shared" si="2"/>
        <v>0</v>
      </c>
      <c r="U56" s="117" t="str">
        <f t="shared" si="3"/>
        <v>OK</v>
      </c>
      <c r="V56" s="117" t="b">
        <f>'CASH REBATE'!$P$22</f>
        <v>0</v>
      </c>
      <c r="W56" s="1" t="str">
        <v>ALCHEMY</v>
      </c>
    </row>
    <row r="57" spans="2:23" ht="17.399999999999999" x14ac:dyDescent="0.3">
      <c r="B57" s="161" t="str">
        <v>28-SPWHI-07005392</v>
      </c>
      <c r="C57" s="156" t="str">
        <v>RC</v>
      </c>
      <c r="D57" s="94" t="str">
        <v>Single Malt Scotch</v>
      </c>
      <c r="E57" s="94" t="str">
        <v>Bruichladdich</v>
      </c>
      <c r="F57" s="94" t="str">
        <v>BLD</v>
      </c>
      <c r="G57" s="94" t="str">
        <v>Bruichladdich Octomore 13.1</v>
      </c>
      <c r="H57" s="94" t="str">
        <v>700ml</v>
      </c>
      <c r="I57" s="174">
        <v>6</v>
      </c>
      <c r="J57" s="283"/>
      <c r="K57" s="178"/>
      <c r="L57" s="85"/>
      <c r="M57" s="15"/>
      <c r="N57" s="86"/>
      <c r="O57" s="6"/>
      <c r="P57" s="152">
        <v>0</v>
      </c>
      <c r="Q57" s="6"/>
      <c r="R57" s="96">
        <f t="shared" si="1"/>
        <v>0</v>
      </c>
      <c r="S57" s="97">
        <f t="shared" si="4"/>
        <v>0</v>
      </c>
      <c r="T57" s="98">
        <f t="shared" si="2"/>
        <v>0</v>
      </c>
      <c r="U57" s="117" t="str">
        <f t="shared" si="3"/>
        <v>OK</v>
      </c>
      <c r="V57" s="117" t="b">
        <f>'CASH REBATE'!$P$22</f>
        <v>0</v>
      </c>
      <c r="W57" s="1" t="str">
        <v>ALCHEMY</v>
      </c>
    </row>
    <row r="58" spans="2:23" ht="17.399999999999999" x14ac:dyDescent="0.3">
      <c r="B58" s="161" t="str">
        <v>28-SPWHI-07006474</v>
      </c>
      <c r="C58" s="156" t="str">
        <v>RC</v>
      </c>
      <c r="D58" s="94" t="str">
        <v>Single Malt Scotch</v>
      </c>
      <c r="E58" s="94" t="str">
        <v>Bruichladdich</v>
      </c>
      <c r="F58" s="94" t="str">
        <v>BLD</v>
      </c>
      <c r="G58" s="94" t="str">
        <v>Bruichladdich Octomore 14.1</v>
      </c>
      <c r="H58" s="94" t="str">
        <v>700ml</v>
      </c>
      <c r="I58" s="174">
        <v>6</v>
      </c>
      <c r="J58" s="283"/>
      <c r="K58" s="178"/>
      <c r="L58" s="85"/>
      <c r="M58" s="15"/>
      <c r="N58" s="86"/>
      <c r="O58" s="6"/>
      <c r="P58" s="152">
        <v>0</v>
      </c>
      <c r="Q58" s="6"/>
      <c r="R58" s="96">
        <f t="shared" si="1"/>
        <v>0</v>
      </c>
      <c r="S58" s="97">
        <f t="shared" si="4"/>
        <v>0</v>
      </c>
      <c r="T58" s="98">
        <f t="shared" si="2"/>
        <v>0</v>
      </c>
      <c r="U58" s="117" t="str">
        <f t="shared" si="3"/>
        <v>OK</v>
      </c>
      <c r="V58" s="117" t="b">
        <f>'CASH REBATE'!$P$22</f>
        <v>0</v>
      </c>
      <c r="W58" s="1" t="str">
        <v>ALCHEMY</v>
      </c>
    </row>
    <row r="59" spans="2:23" ht="17.399999999999999" x14ac:dyDescent="0.3">
      <c r="B59" s="161" t="str">
        <v>28-SPWHI-07006511</v>
      </c>
      <c r="C59" s="156" t="str">
        <v>RC</v>
      </c>
      <c r="D59" s="94" t="str">
        <v>Single Malt Scotch</v>
      </c>
      <c r="E59" s="94" t="str">
        <v>Bruichladdich</v>
      </c>
      <c r="F59" s="94" t="str">
        <v>BLD</v>
      </c>
      <c r="G59" s="94" t="str">
        <v>Bruichladdich Octomore 14.2</v>
      </c>
      <c r="H59" s="94" t="str">
        <v>700ml</v>
      </c>
      <c r="I59" s="174">
        <v>6</v>
      </c>
      <c r="J59" s="283"/>
      <c r="K59" s="178"/>
      <c r="L59" s="85"/>
      <c r="M59" s="15"/>
      <c r="N59" s="86"/>
      <c r="O59" s="6"/>
      <c r="P59" s="152">
        <v>0</v>
      </c>
      <c r="Q59" s="6"/>
      <c r="R59" s="96">
        <f t="shared" si="1"/>
        <v>0</v>
      </c>
      <c r="S59" s="97">
        <f t="shared" si="4"/>
        <v>0</v>
      </c>
      <c r="T59" s="98">
        <f t="shared" si="2"/>
        <v>0</v>
      </c>
      <c r="U59" s="117" t="str">
        <f t="shared" si="3"/>
        <v>OK</v>
      </c>
      <c r="V59" s="117" t="b">
        <f>'CASH REBATE'!$P$22</f>
        <v>0</v>
      </c>
      <c r="W59" s="1" t="str">
        <v>ALCHEMY</v>
      </c>
    </row>
    <row r="60" spans="2:23" ht="17.399999999999999" x14ac:dyDescent="0.3">
      <c r="B60" s="161" t="str">
        <v>28-SPWHI-07006597</v>
      </c>
      <c r="C60" s="156" t="str">
        <v>RC</v>
      </c>
      <c r="D60" s="94" t="str">
        <v>Single Malt Scotch</v>
      </c>
      <c r="E60" s="94" t="str">
        <v>Bruichladdich</v>
      </c>
      <c r="F60" s="94" t="str">
        <v>BLD</v>
      </c>
      <c r="G60" s="94" t="str">
        <v>Bruichladdich Octomore 14.3</v>
      </c>
      <c r="H60" s="94" t="str">
        <v>700ml</v>
      </c>
      <c r="I60" s="174">
        <v>6</v>
      </c>
      <c r="J60" s="283"/>
      <c r="K60" s="178"/>
      <c r="L60" s="85"/>
      <c r="M60" s="15"/>
      <c r="N60" s="86"/>
      <c r="O60" s="6"/>
      <c r="P60" s="152">
        <v>0</v>
      </c>
      <c r="Q60" s="6"/>
      <c r="R60" s="96">
        <f t="shared" si="1"/>
        <v>0</v>
      </c>
      <c r="S60" s="97">
        <f t="shared" si="4"/>
        <v>0</v>
      </c>
      <c r="T60" s="98">
        <f t="shared" si="2"/>
        <v>0</v>
      </c>
      <c r="U60" s="117" t="str">
        <f t="shared" si="3"/>
        <v>OK</v>
      </c>
      <c r="V60" s="117" t="b">
        <f>'CASH REBATE'!$P$22</f>
        <v>0</v>
      </c>
      <c r="W60" s="1" t="str">
        <v>ALCHEMY</v>
      </c>
    </row>
    <row r="61" spans="2:23" ht="17.399999999999999" x14ac:dyDescent="0.3">
      <c r="B61" s="161" t="str">
        <v>28-SPWHI-07005538</v>
      </c>
      <c r="C61" s="156" t="str">
        <v>RC</v>
      </c>
      <c r="D61" s="94" t="str">
        <v>Single Malt Scotch</v>
      </c>
      <c r="E61" s="94" t="str">
        <v>Bruichladdich</v>
      </c>
      <c r="F61" s="94" t="str">
        <v>BLD</v>
      </c>
      <c r="G61" s="94" t="str">
        <v>Bruichladdich Black Art Whisky</v>
      </c>
      <c r="H61" s="94" t="str">
        <v>700ml</v>
      </c>
      <c r="I61" s="174">
        <v>6</v>
      </c>
      <c r="J61" s="283"/>
      <c r="K61" s="178"/>
      <c r="L61" s="85"/>
      <c r="M61" s="15"/>
      <c r="N61" s="86"/>
      <c r="O61" s="6"/>
      <c r="P61" s="152">
        <v>0</v>
      </c>
      <c r="Q61" s="6"/>
      <c r="R61" s="96">
        <f t="shared" si="1"/>
        <v>0</v>
      </c>
      <c r="S61" s="97">
        <f t="shared" si="4"/>
        <v>0</v>
      </c>
      <c r="T61" s="98">
        <f t="shared" si="2"/>
        <v>0</v>
      </c>
      <c r="U61" s="117" t="str">
        <f t="shared" si="3"/>
        <v>OK</v>
      </c>
      <c r="V61" s="117" t="b">
        <f>'CASH REBATE'!$P$22</f>
        <v>0</v>
      </c>
      <c r="W61" s="1" t="str">
        <v>ALCHEMY</v>
      </c>
    </row>
    <row r="62" spans="2:23" ht="17.399999999999999" x14ac:dyDescent="0.3">
      <c r="B62" s="161" t="str">
        <v>46-SPWHI-07000051</v>
      </c>
      <c r="C62" s="156" t="str">
        <v>Campari</v>
      </c>
      <c r="D62" s="94" t="str">
        <v>Single Malt Scotch</v>
      </c>
      <c r="E62" s="94" t="str">
        <v>Glen Grant</v>
      </c>
      <c r="F62" s="94" t="str">
        <v>GGT</v>
      </c>
      <c r="G62" s="94" t="str">
        <v>Glen Grant Single Malt Arboralis</v>
      </c>
      <c r="H62" s="94" t="str">
        <v>700ml</v>
      </c>
      <c r="I62" s="174">
        <v>6</v>
      </c>
      <c r="J62" s="283"/>
      <c r="K62" s="178"/>
      <c r="L62" s="85"/>
      <c r="M62" s="15"/>
      <c r="N62" s="86"/>
      <c r="O62" s="6"/>
      <c r="P62" s="152">
        <v>0</v>
      </c>
      <c r="Q62" s="6"/>
      <c r="R62" s="96">
        <f t="shared" si="1"/>
        <v>0</v>
      </c>
      <c r="S62" s="97">
        <f t="shared" si="4"/>
        <v>0</v>
      </c>
      <c r="T62" s="98">
        <f t="shared" si="2"/>
        <v>0</v>
      </c>
      <c r="U62" s="117" t="str">
        <f t="shared" si="3"/>
        <v>OK</v>
      </c>
      <c r="V62" s="117" t="b">
        <f>'CASH REBATE'!$P$22</f>
        <v>0</v>
      </c>
      <c r="W62" s="1" t="str">
        <v>ALCHEMY</v>
      </c>
    </row>
    <row r="63" spans="2:23" ht="17.399999999999999" x14ac:dyDescent="0.3">
      <c r="B63" s="161" t="str">
        <v>46-SPWHI-07002976</v>
      </c>
      <c r="C63" s="156" t="str">
        <v>Campari</v>
      </c>
      <c r="D63" s="94" t="str">
        <v>Single Malt Scotch</v>
      </c>
      <c r="E63" s="94" t="str">
        <v>Glen Grant</v>
      </c>
      <c r="F63" s="94" t="str">
        <v>GGT</v>
      </c>
      <c r="G63" s="94" t="str">
        <v>Glen Grant Single Malt 10YO</v>
      </c>
      <c r="H63" s="94" t="str">
        <v>700ml</v>
      </c>
      <c r="I63" s="174">
        <v>6</v>
      </c>
      <c r="J63" s="283"/>
      <c r="K63" s="178"/>
      <c r="L63" s="85"/>
      <c r="M63" s="15"/>
      <c r="N63" s="86"/>
      <c r="O63" s="6"/>
      <c r="P63" s="152">
        <v>0</v>
      </c>
      <c r="Q63" s="6"/>
      <c r="R63" s="96">
        <f t="shared" si="1"/>
        <v>0</v>
      </c>
      <c r="S63" s="97">
        <f t="shared" si="4"/>
        <v>0</v>
      </c>
      <c r="T63" s="98">
        <f t="shared" si="2"/>
        <v>0</v>
      </c>
      <c r="U63" s="117" t="str">
        <f t="shared" si="3"/>
        <v>OK</v>
      </c>
      <c r="V63" s="117" t="b">
        <f>'CASH REBATE'!$P$22</f>
        <v>0</v>
      </c>
      <c r="W63" s="1" t="str">
        <v>ALCHEMY</v>
      </c>
    </row>
    <row r="64" spans="2:23" ht="17.399999999999999" x14ac:dyDescent="0.3">
      <c r="B64" s="161" t="str">
        <v>46-SPWHI-07000266</v>
      </c>
      <c r="C64" s="156" t="str">
        <v>Campari</v>
      </c>
      <c r="D64" s="94" t="str">
        <v>Single Malt Scotch</v>
      </c>
      <c r="E64" s="94" t="str">
        <v>Glen Grant</v>
      </c>
      <c r="F64" s="94" t="str">
        <v>GGT</v>
      </c>
      <c r="G64" s="94" t="str">
        <v>Glen Grant Single Malt 12YO</v>
      </c>
      <c r="H64" s="94" t="str">
        <v>700ml</v>
      </c>
      <c r="I64" s="174">
        <v>6</v>
      </c>
      <c r="J64" s="283"/>
      <c r="K64" s="178"/>
      <c r="L64" s="85"/>
      <c r="M64" s="15"/>
      <c r="N64" s="86"/>
      <c r="O64" s="6"/>
      <c r="P64" s="152">
        <v>0</v>
      </c>
      <c r="Q64" s="6"/>
      <c r="R64" s="96">
        <f t="shared" si="1"/>
        <v>0</v>
      </c>
      <c r="S64" s="97">
        <f t="shared" si="4"/>
        <v>0</v>
      </c>
      <c r="T64" s="98">
        <f t="shared" si="2"/>
        <v>0</v>
      </c>
      <c r="U64" s="117" t="str">
        <f t="shared" si="3"/>
        <v>OK</v>
      </c>
      <c r="V64" s="117" t="b">
        <f>'CASH REBATE'!$P$22</f>
        <v>0</v>
      </c>
      <c r="W64" s="1" t="str">
        <v>ALCHEMY</v>
      </c>
    </row>
    <row r="65" spans="2:23" ht="17.399999999999999" x14ac:dyDescent="0.3">
      <c r="B65" s="161" t="str">
        <v>46-SPWHI-07000399</v>
      </c>
      <c r="C65" s="156" t="str">
        <v>Campari</v>
      </c>
      <c r="D65" s="94" t="str">
        <v>Single Malt Scotch</v>
      </c>
      <c r="E65" s="94" t="str">
        <v>Glen Grant</v>
      </c>
      <c r="F65" s="94" t="str">
        <v>GGT</v>
      </c>
      <c r="G65" s="94" t="str">
        <v>Glen Grant Single Malt 18YO</v>
      </c>
      <c r="H65" s="94" t="str">
        <v>700ml</v>
      </c>
      <c r="I65" s="174">
        <v>6</v>
      </c>
      <c r="J65" s="283"/>
      <c r="K65" s="178"/>
      <c r="L65" s="85"/>
      <c r="M65" s="15"/>
      <c r="N65" s="86"/>
      <c r="O65" s="6"/>
      <c r="P65" s="152">
        <v>0</v>
      </c>
      <c r="Q65" s="6"/>
      <c r="R65" s="96">
        <f t="shared" si="1"/>
        <v>0</v>
      </c>
      <c r="S65" s="97">
        <f t="shared" si="4"/>
        <v>0</v>
      </c>
      <c r="T65" s="98">
        <f t="shared" si="2"/>
        <v>0</v>
      </c>
      <c r="U65" s="117" t="str">
        <f t="shared" si="3"/>
        <v>OK</v>
      </c>
      <c r="V65" s="117" t="b">
        <f>'CASH REBATE'!$P$22</f>
        <v>0</v>
      </c>
      <c r="W65" s="1" t="str">
        <v>ALCHEMY</v>
      </c>
    </row>
    <row r="66" spans="2:23" ht="17.399999999999999" x14ac:dyDescent="0.3">
      <c r="B66" s="161" t="str">
        <v>06-SPWHI-07000096</v>
      </c>
      <c r="C66" s="156" t="str">
        <v>TEG</v>
      </c>
      <c r="D66" s="94" t="str">
        <v>Blended Scotch</v>
      </c>
      <c r="E66" s="94" t="str">
        <v>The Famous Grouse</v>
      </c>
      <c r="F66" s="94" t="str">
        <v>TFG</v>
      </c>
      <c r="G66" s="94" t="str">
        <v>The Famous Grouse Finest 700ml</v>
      </c>
      <c r="H66" s="94" t="str">
        <v>700ml</v>
      </c>
      <c r="I66" s="174">
        <v>12</v>
      </c>
      <c r="J66" s="283"/>
      <c r="K66" s="178"/>
      <c r="L66" s="85"/>
      <c r="M66" s="15"/>
      <c r="N66" s="86"/>
      <c r="O66" s="6"/>
      <c r="P66" s="152">
        <v>0</v>
      </c>
      <c r="Q66" s="6"/>
      <c r="R66" s="96">
        <f t="shared" si="1"/>
        <v>0</v>
      </c>
      <c r="S66" s="97">
        <f t="shared" si="4"/>
        <v>0</v>
      </c>
      <c r="T66" s="98">
        <f t="shared" si="2"/>
        <v>0</v>
      </c>
      <c r="U66" s="117" t="str">
        <f t="shared" si="3"/>
        <v>OK</v>
      </c>
      <c r="V66" s="117" t="b">
        <f>'CASH REBATE'!$P$22</f>
        <v>0</v>
      </c>
      <c r="W66" s="1" t="str">
        <v>ALCHEMY</v>
      </c>
    </row>
    <row r="67" spans="2:23" ht="17.399999999999999" x14ac:dyDescent="0.3">
      <c r="B67" s="161" t="str">
        <v>06-SPWHI-10001091</v>
      </c>
      <c r="C67" s="156" t="str">
        <v>TEG</v>
      </c>
      <c r="D67" s="94" t="str">
        <v>Blended Scotch</v>
      </c>
      <c r="E67" s="94" t="str">
        <v>The Famous Grouse</v>
      </c>
      <c r="F67" s="94" t="str">
        <v>TFG</v>
      </c>
      <c r="G67" s="94" t="str">
        <v>The Famous Grouse Finest 1L</v>
      </c>
      <c r="H67" s="94" t="str">
        <v>1000ml</v>
      </c>
      <c r="I67" s="174">
        <v>12</v>
      </c>
      <c r="J67" s="283"/>
      <c r="K67" s="178"/>
      <c r="L67" s="85"/>
      <c r="M67" s="15"/>
      <c r="N67" s="86"/>
      <c r="O67" s="6"/>
      <c r="P67" s="152">
        <v>0</v>
      </c>
      <c r="Q67" s="6"/>
      <c r="R67" s="96">
        <f t="shared" si="1"/>
        <v>0</v>
      </c>
      <c r="S67" s="97">
        <f t="shared" si="4"/>
        <v>0</v>
      </c>
      <c r="T67" s="98">
        <f t="shared" si="2"/>
        <v>0</v>
      </c>
      <c r="U67" s="117" t="str">
        <f t="shared" si="3"/>
        <v>OK</v>
      </c>
      <c r="V67" s="117" t="b">
        <f>'CASH REBATE'!$P$22</f>
        <v>0</v>
      </c>
      <c r="W67" s="1" t="str">
        <v>ALCHEMY</v>
      </c>
    </row>
    <row r="68" spans="2:23" ht="17.399999999999999" x14ac:dyDescent="0.3">
      <c r="B68" s="161" t="str">
        <v>06-SPWHI-07000649</v>
      </c>
      <c r="C68" s="156" t="str">
        <v>TEG</v>
      </c>
      <c r="D68" s="94" t="str">
        <v>Blended Scotch</v>
      </c>
      <c r="E68" s="94" t="str">
        <v>The Famous Grouse</v>
      </c>
      <c r="F68" s="94" t="str">
        <v>TFG</v>
      </c>
      <c r="G68" s="94" t="str">
        <v>The Famous Grouse Sherry Cask</v>
      </c>
      <c r="H68" s="94" t="str">
        <v>700ml</v>
      </c>
      <c r="I68" s="174">
        <v>6</v>
      </c>
      <c r="J68" s="283"/>
      <c r="K68" s="178"/>
      <c r="L68" s="85"/>
      <c r="M68" s="15"/>
      <c r="N68" s="86"/>
      <c r="O68" s="6"/>
      <c r="P68" s="152">
        <v>0</v>
      </c>
      <c r="Q68" s="6"/>
      <c r="R68" s="96">
        <f t="shared" si="1"/>
        <v>0</v>
      </c>
      <c r="S68" s="97">
        <f t="shared" si="4"/>
        <v>0</v>
      </c>
      <c r="T68" s="98">
        <f t="shared" si="2"/>
        <v>0</v>
      </c>
      <c r="U68" s="117" t="str">
        <f t="shared" si="3"/>
        <v>OK</v>
      </c>
      <c r="V68" s="117" t="b">
        <f>'CASH REBATE'!$P$22</f>
        <v>0</v>
      </c>
      <c r="W68" s="1" t="str">
        <v>ALCHEMY</v>
      </c>
    </row>
    <row r="69" spans="2:23" ht="17.399999999999999" x14ac:dyDescent="0.3">
      <c r="B69" s="161" t="str">
        <v>06-SPWHI-07002675</v>
      </c>
      <c r="C69" s="156" t="str">
        <v>TEG</v>
      </c>
      <c r="D69" s="94" t="str">
        <v>Blended Scotch</v>
      </c>
      <c r="E69" s="94" t="str">
        <v>The Famous Grouse</v>
      </c>
      <c r="F69" s="94" t="str">
        <v>TFG</v>
      </c>
      <c r="G69" s="94" t="str">
        <v>The Famous Grouse Smoky Black</v>
      </c>
      <c r="H69" s="94" t="str">
        <v>700ml</v>
      </c>
      <c r="I69" s="174">
        <v>6</v>
      </c>
      <c r="J69" s="283"/>
      <c r="K69" s="178"/>
      <c r="L69" s="85"/>
      <c r="M69" s="15"/>
      <c r="N69" s="86"/>
      <c r="O69" s="6"/>
      <c r="P69" s="152">
        <v>0</v>
      </c>
      <c r="Q69" s="6"/>
      <c r="R69" s="96">
        <f t="shared" si="1"/>
        <v>0</v>
      </c>
      <c r="S69" s="97">
        <f t="shared" si="4"/>
        <v>0</v>
      </c>
      <c r="T69" s="98">
        <f t="shared" si="2"/>
        <v>0</v>
      </c>
      <c r="U69" s="117" t="str">
        <f t="shared" si="3"/>
        <v>OK</v>
      </c>
      <c r="V69" s="117" t="b">
        <f>'CASH REBATE'!$P$22</f>
        <v>0</v>
      </c>
      <c r="W69" s="1" t="str">
        <v>ALCHEMY</v>
      </c>
    </row>
    <row r="70" spans="2:23" ht="17.399999999999999" x14ac:dyDescent="0.3">
      <c r="B70" s="161" t="str">
        <v>06-SPWHI-07014082</v>
      </c>
      <c r="C70" s="156" t="str">
        <v>TEG</v>
      </c>
      <c r="D70" s="94" t="str">
        <v>Blended Scotch</v>
      </c>
      <c r="E70" s="94" t="str">
        <v>Naked Malt</v>
      </c>
      <c r="F70" s="94" t="str">
        <v>NAK</v>
      </c>
      <c r="G70" s="94" t="str">
        <v>Naked Malt Blended Malt Scotch Whisky</v>
      </c>
      <c r="H70" s="94" t="str">
        <v>700ml</v>
      </c>
      <c r="I70" s="174">
        <v>6</v>
      </c>
      <c r="J70" s="283"/>
      <c r="K70" s="178"/>
      <c r="L70" s="85"/>
      <c r="M70" s="15"/>
      <c r="N70" s="86"/>
      <c r="O70" s="6"/>
      <c r="P70" s="152">
        <v>0</v>
      </c>
      <c r="Q70" s="6"/>
      <c r="R70" s="96">
        <f t="shared" si="1"/>
        <v>0</v>
      </c>
      <c r="S70" s="97">
        <f t="shared" si="4"/>
        <v>0</v>
      </c>
      <c r="T70" s="98">
        <f t="shared" si="2"/>
        <v>0</v>
      </c>
      <c r="U70" s="117" t="str">
        <f t="shared" si="3"/>
        <v>OK</v>
      </c>
      <c r="V70" s="117" t="b">
        <f>'CASH REBATE'!$P$22</f>
        <v>0</v>
      </c>
      <c r="W70" s="1" t="str">
        <v>ALCHEMY</v>
      </c>
    </row>
    <row r="71" spans="2:23" ht="17.399999999999999" x14ac:dyDescent="0.3">
      <c r="B71" s="161" t="str">
        <v>23-SPWHI-07000029</v>
      </c>
      <c r="C71" s="156" t="str">
        <v>Proximo</v>
      </c>
      <c r="D71" s="94" t="str">
        <v>Irish Whiskey</v>
      </c>
      <c r="E71" s="94" t="str">
        <v>Bushmills</v>
      </c>
      <c r="F71" s="94" t="str">
        <v>BUM</v>
      </c>
      <c r="G71" s="94" t="str">
        <v>Bushmills Original Blend</v>
      </c>
      <c r="H71" s="94" t="str">
        <v>700ml</v>
      </c>
      <c r="I71" s="174">
        <v>6</v>
      </c>
      <c r="J71" s="283"/>
      <c r="K71" s="178"/>
      <c r="L71" s="85"/>
      <c r="M71" s="15"/>
      <c r="N71" s="86"/>
      <c r="O71" s="6"/>
      <c r="P71" s="152">
        <v>0</v>
      </c>
      <c r="Q71" s="6"/>
      <c r="R71" s="96">
        <f t="shared" si="1"/>
        <v>0</v>
      </c>
      <c r="S71" s="97">
        <f t="shared" si="4"/>
        <v>0</v>
      </c>
      <c r="T71" s="98">
        <f t="shared" si="2"/>
        <v>0</v>
      </c>
      <c r="U71" s="117" t="str">
        <f t="shared" si="3"/>
        <v>OK</v>
      </c>
      <c r="V71" s="117" t="b">
        <f>'CASH REBATE'!$P$22</f>
        <v>0</v>
      </c>
      <c r="W71" s="1" t="str">
        <v>ALCHEMY</v>
      </c>
    </row>
    <row r="72" spans="2:23" ht="17.399999999999999" x14ac:dyDescent="0.3">
      <c r="B72" s="161" t="str">
        <v>23-SPWHI-07000066</v>
      </c>
      <c r="C72" s="156" t="str">
        <v>Proximo</v>
      </c>
      <c r="D72" s="94" t="str">
        <v>Irish Whiskey</v>
      </c>
      <c r="E72" s="94" t="str">
        <v>Bushmills</v>
      </c>
      <c r="F72" s="94" t="str">
        <v>BUM</v>
      </c>
      <c r="G72" s="94" t="str">
        <v>Bushmills Black Bush Blend</v>
      </c>
      <c r="H72" s="94" t="str">
        <v>700ml</v>
      </c>
      <c r="I72" s="174">
        <v>6</v>
      </c>
      <c r="J72" s="283"/>
      <c r="K72" s="178"/>
      <c r="L72" s="85"/>
      <c r="M72" s="15"/>
      <c r="N72" s="86"/>
      <c r="O72" s="6"/>
      <c r="P72" s="152">
        <v>0</v>
      </c>
      <c r="Q72" s="6"/>
      <c r="R72" s="96">
        <f t="shared" si="1"/>
        <v>0</v>
      </c>
      <c r="S72" s="97">
        <f t="shared" si="4"/>
        <v>0</v>
      </c>
      <c r="T72" s="98">
        <f t="shared" si="2"/>
        <v>0</v>
      </c>
      <c r="U72" s="117" t="str">
        <f t="shared" si="3"/>
        <v>OK</v>
      </c>
      <c r="V72" s="117" t="b">
        <f>'CASH REBATE'!$P$22</f>
        <v>0</v>
      </c>
      <c r="W72" s="1" t="str">
        <v>ALCHEMY</v>
      </c>
    </row>
    <row r="73" spans="2:23" ht="17.399999999999999" x14ac:dyDescent="0.3">
      <c r="B73" s="161" t="str">
        <v>23-SPWHI-07000031</v>
      </c>
      <c r="C73" s="156" t="str">
        <v>Proximo</v>
      </c>
      <c r="D73" s="94" t="str">
        <v>Irish Whiskey</v>
      </c>
      <c r="E73" s="94" t="str">
        <v>Bushmills</v>
      </c>
      <c r="F73" s="94" t="str">
        <v>BUM</v>
      </c>
      <c r="G73" s="94" t="str">
        <v>Bushmills Single Malt 10YO</v>
      </c>
      <c r="H73" s="94" t="str">
        <v>700ml</v>
      </c>
      <c r="I73" s="174">
        <v>6</v>
      </c>
      <c r="J73" s="283"/>
      <c r="K73" s="178"/>
      <c r="L73" s="85"/>
      <c r="M73" s="15"/>
      <c r="N73" s="86"/>
      <c r="O73" s="6"/>
      <c r="P73" s="152">
        <v>0</v>
      </c>
      <c r="Q73" s="6"/>
      <c r="R73" s="96">
        <f t="shared" si="1"/>
        <v>0</v>
      </c>
      <c r="S73" s="97">
        <f t="shared" si="4"/>
        <v>0</v>
      </c>
      <c r="T73" s="98">
        <f t="shared" si="2"/>
        <v>0</v>
      </c>
      <c r="U73" s="117" t="str">
        <f t="shared" si="3"/>
        <v>OK</v>
      </c>
      <c r="V73" s="117" t="b">
        <f>'CASH REBATE'!$P$22</f>
        <v>0</v>
      </c>
      <c r="W73" s="1" t="str">
        <v>ALCHEMY</v>
      </c>
    </row>
    <row r="74" spans="2:23" ht="17.399999999999999" x14ac:dyDescent="0.3">
      <c r="B74" s="161" t="str">
        <v>23-SPWHI-07000197</v>
      </c>
      <c r="C74" s="156" t="str">
        <v>Proximo</v>
      </c>
      <c r="D74" s="94" t="str">
        <v>Irish Whiskey</v>
      </c>
      <c r="E74" s="94" t="str">
        <v>Bushmills</v>
      </c>
      <c r="F74" s="94" t="str">
        <v>BUM</v>
      </c>
      <c r="G74" s="94" t="str">
        <v>Bushmills Single Malt 12YO</v>
      </c>
      <c r="H74" s="94" t="str">
        <v>700ml</v>
      </c>
      <c r="I74" s="174">
        <v>6</v>
      </c>
      <c r="J74" s="283"/>
      <c r="K74" s="178"/>
      <c r="L74" s="85"/>
      <c r="M74" s="15"/>
      <c r="N74" s="86"/>
      <c r="O74" s="6"/>
      <c r="P74" s="152">
        <v>0</v>
      </c>
      <c r="Q74" s="6"/>
      <c r="R74" s="96">
        <f t="shared" si="1"/>
        <v>0</v>
      </c>
      <c r="S74" s="97">
        <f t="shared" si="4"/>
        <v>0</v>
      </c>
      <c r="T74" s="98">
        <f t="shared" si="2"/>
        <v>0</v>
      </c>
      <c r="U74" s="117" t="str">
        <f t="shared" si="3"/>
        <v>OK</v>
      </c>
      <c r="V74" s="117" t="b">
        <f>'CASH REBATE'!$P$22</f>
        <v>0</v>
      </c>
      <c r="W74" s="1" t="str">
        <v>ALCHEMY</v>
      </c>
    </row>
    <row r="75" spans="2:23" ht="17.399999999999999" x14ac:dyDescent="0.3">
      <c r="B75" s="161" t="str">
        <v>23-SPWHI-07005022</v>
      </c>
      <c r="C75" s="156" t="str">
        <v>Proximo</v>
      </c>
      <c r="D75" s="94" t="str">
        <v>Irish Whiskey</v>
      </c>
      <c r="E75" s="94" t="str">
        <v>Bushmills</v>
      </c>
      <c r="F75" s="94" t="str">
        <v>BUM</v>
      </c>
      <c r="G75" s="94" t="str">
        <v>Bushmills Single Malt 16YO</v>
      </c>
      <c r="H75" s="94" t="str">
        <v>700ml</v>
      </c>
      <c r="I75" s="174">
        <v>6</v>
      </c>
      <c r="J75" s="283"/>
      <c r="K75" s="178"/>
      <c r="L75" s="85"/>
      <c r="M75" s="15"/>
      <c r="N75" s="86"/>
      <c r="O75" s="6"/>
      <c r="P75" s="152">
        <v>0</v>
      </c>
      <c r="Q75" s="6"/>
      <c r="R75" s="96">
        <f t="shared" si="1"/>
        <v>0</v>
      </c>
      <c r="S75" s="97">
        <f t="shared" si="4"/>
        <v>0</v>
      </c>
      <c r="T75" s="98">
        <f t="shared" si="2"/>
        <v>0</v>
      </c>
      <c r="U75" s="117" t="str">
        <f t="shared" si="3"/>
        <v>OK</v>
      </c>
      <c r="V75" s="117" t="b">
        <f>'CASH REBATE'!$P$22</f>
        <v>0</v>
      </c>
      <c r="W75" s="1" t="str">
        <v>ALCHEMY</v>
      </c>
    </row>
    <row r="76" spans="2:23" ht="17.399999999999999" x14ac:dyDescent="0.3">
      <c r="B76" s="161" t="str">
        <v>23-SPWHI-07008268</v>
      </c>
      <c r="C76" s="156" t="str">
        <v>Proximo</v>
      </c>
      <c r="D76" s="94" t="str">
        <v>Irish Whiskey</v>
      </c>
      <c r="E76" s="94" t="str">
        <v>Bushmills</v>
      </c>
      <c r="F76" s="94" t="str">
        <v>BUM</v>
      </c>
      <c r="G76" s="94" t="str">
        <v>Bushmills Single Malt 21YO</v>
      </c>
      <c r="H76" s="94" t="str">
        <v>700ml</v>
      </c>
      <c r="I76" s="174">
        <v>6</v>
      </c>
      <c r="J76" s="283"/>
      <c r="K76" s="178"/>
      <c r="L76" s="85"/>
      <c r="M76" s="15"/>
      <c r="N76" s="86"/>
      <c r="O76" s="6"/>
      <c r="P76" s="152">
        <v>0</v>
      </c>
      <c r="Q76" s="6"/>
      <c r="R76" s="96">
        <f t="shared" si="1"/>
        <v>0</v>
      </c>
      <c r="S76" s="97">
        <f t="shared" si="4"/>
        <v>0</v>
      </c>
      <c r="T76" s="98">
        <f t="shared" si="2"/>
        <v>0</v>
      </c>
      <c r="U76" s="117" t="str">
        <f t="shared" si="3"/>
        <v>OK</v>
      </c>
      <c r="V76" s="117" t="b">
        <f>'CASH REBATE'!$P$22</f>
        <v>0</v>
      </c>
      <c r="W76" s="1" t="str">
        <v>ALCHEMY</v>
      </c>
    </row>
    <row r="77" spans="2:23" ht="17.399999999999999" x14ac:dyDescent="0.3">
      <c r="B77" s="161" t="str">
        <v>47-SPWHI-07000010</v>
      </c>
      <c r="C77" s="156" t="str">
        <v>Proximo</v>
      </c>
      <c r="D77" s="94" t="str">
        <v>Irish Whiskey</v>
      </c>
      <c r="E77" s="94" t="str">
        <v>The Sexton</v>
      </c>
      <c r="F77" s="94" t="str">
        <v>TST</v>
      </c>
      <c r="G77" s="94" t="str">
        <v>Sexton Single Malt</v>
      </c>
      <c r="H77" s="94" t="str">
        <v>700ml</v>
      </c>
      <c r="I77" s="174">
        <v>6</v>
      </c>
      <c r="J77" s="283"/>
      <c r="K77" s="178"/>
      <c r="L77" s="85"/>
      <c r="M77" s="15"/>
      <c r="N77" s="86"/>
      <c r="O77" s="6"/>
      <c r="P77" s="152">
        <v>0</v>
      </c>
      <c r="Q77" s="6"/>
      <c r="R77" s="96">
        <f t="shared" ref="R77:R140" si="5">IF(K77&gt;0,K77*N77,L77*1.07*N77)</f>
        <v>0</v>
      </c>
      <c r="S77" s="97">
        <f t="shared" si="4"/>
        <v>0</v>
      </c>
      <c r="T77" s="98">
        <f t="shared" si="2"/>
        <v>0</v>
      </c>
      <c r="U77" s="117" t="str">
        <f t="shared" si="3"/>
        <v>OK</v>
      </c>
      <c r="V77" s="117" t="b">
        <f>'CASH REBATE'!$P$22</f>
        <v>0</v>
      </c>
      <c r="W77" s="1" t="str">
        <v>ALCHEMY</v>
      </c>
    </row>
    <row r="78" spans="2:23" ht="17.399999999999999" x14ac:dyDescent="0.3">
      <c r="B78" s="161" t="str">
        <v>37-SPWHI-07003251</v>
      </c>
      <c r="C78" s="156" t="str">
        <v>Campari</v>
      </c>
      <c r="D78" s="94" t="str">
        <v>American Whiskey</v>
      </c>
      <c r="E78" s="94" t="str">
        <v>Wild Turkey</v>
      </c>
      <c r="F78" s="94" t="str">
        <v>WTK</v>
      </c>
      <c r="G78" s="94" t="str">
        <v>Wild Turkey Aged 8 YO</v>
      </c>
      <c r="H78" s="94" t="str">
        <v>700ml</v>
      </c>
      <c r="I78" s="174">
        <v>12</v>
      </c>
      <c r="J78" s="283"/>
      <c r="K78" s="178"/>
      <c r="L78" s="85"/>
      <c r="M78" s="15"/>
      <c r="N78" s="86"/>
      <c r="O78" s="6"/>
      <c r="P78" s="152">
        <v>0</v>
      </c>
      <c r="Q78" s="6"/>
      <c r="R78" s="96">
        <f t="shared" si="5"/>
        <v>0</v>
      </c>
      <c r="S78" s="97">
        <f t="shared" si="4"/>
        <v>0</v>
      </c>
      <c r="T78" s="98">
        <f t="shared" ref="T78:T141" si="6">IF(U78="Input Price only 1 column","",P78*S78)</f>
        <v>0</v>
      </c>
      <c r="U78" s="117" t="str">
        <f t="shared" ref="U78:U141" si="7">IF(AND(K78&gt;0,L78&gt;0),"Input Price only 1 column","OK")</f>
        <v>OK</v>
      </c>
      <c r="V78" s="117" t="b">
        <f>'CASH REBATE'!$P$22</f>
        <v>0</v>
      </c>
      <c r="W78" s="1" t="str">
        <v>ALCHEMY</v>
      </c>
    </row>
    <row r="79" spans="2:23" ht="17.399999999999999" x14ac:dyDescent="0.3">
      <c r="B79" s="161" t="str">
        <v>37-SPWHI-07507508</v>
      </c>
      <c r="C79" s="156" t="str">
        <v>Campari</v>
      </c>
      <c r="D79" s="94" t="str">
        <v>American Whiskey</v>
      </c>
      <c r="E79" s="94" t="str">
        <v>Wild Turkey</v>
      </c>
      <c r="F79" s="94" t="str">
        <v>WTK</v>
      </c>
      <c r="G79" s="94" t="str">
        <v>Wild Turkey 101 Bourbon</v>
      </c>
      <c r="H79" s="94" t="str">
        <v>750ml</v>
      </c>
      <c r="I79" s="174">
        <v>12</v>
      </c>
      <c r="J79" s="283"/>
      <c r="K79" s="178"/>
      <c r="L79" s="85"/>
      <c r="M79" s="15"/>
      <c r="N79" s="86"/>
      <c r="O79" s="6"/>
      <c r="P79" s="152">
        <v>0</v>
      </c>
      <c r="Q79" s="6"/>
      <c r="R79" s="96">
        <f t="shared" si="5"/>
        <v>0</v>
      </c>
      <c r="S79" s="97">
        <f t="shared" ref="S79:S142" si="8">ROUND(R79/1.07,2)</f>
        <v>0</v>
      </c>
      <c r="T79" s="98">
        <f t="shared" si="6"/>
        <v>0</v>
      </c>
      <c r="U79" s="117" t="str">
        <f t="shared" si="7"/>
        <v>OK</v>
      </c>
      <c r="V79" s="117" t="b">
        <f>'CASH REBATE'!$P$22</f>
        <v>0</v>
      </c>
      <c r="W79" s="1" t="str">
        <v>ALCHEMY</v>
      </c>
    </row>
    <row r="80" spans="2:23" ht="17.399999999999999" x14ac:dyDescent="0.3">
      <c r="B80" s="161" t="str">
        <v>37-SPWHI-07507503</v>
      </c>
      <c r="C80" s="156" t="str">
        <v>Campari</v>
      </c>
      <c r="D80" s="94" t="str">
        <v>American Whiskey</v>
      </c>
      <c r="E80" s="94" t="str">
        <v>Wild Turkey</v>
      </c>
      <c r="F80" s="94" t="str">
        <v>WTK</v>
      </c>
      <c r="G80" s="94" t="str">
        <v>Wild Turkey Bourbon 750ml</v>
      </c>
      <c r="H80" s="94" t="str">
        <v>750ml</v>
      </c>
      <c r="I80" s="174">
        <v>12</v>
      </c>
      <c r="J80" s="283"/>
      <c r="K80" s="178"/>
      <c r="L80" s="85"/>
      <c r="M80" s="15"/>
      <c r="N80" s="86"/>
      <c r="O80" s="6"/>
      <c r="P80" s="152">
        <v>0</v>
      </c>
      <c r="Q80" s="6"/>
      <c r="R80" s="96">
        <f t="shared" si="5"/>
        <v>0</v>
      </c>
      <c r="S80" s="97">
        <f t="shared" si="8"/>
        <v>0</v>
      </c>
      <c r="T80" s="98">
        <f t="shared" si="6"/>
        <v>0</v>
      </c>
      <c r="U80" s="117" t="str">
        <f t="shared" si="7"/>
        <v>OK</v>
      </c>
      <c r="V80" s="117" t="b">
        <f>'CASH REBATE'!$P$22</f>
        <v>0</v>
      </c>
      <c r="W80" s="1" t="str">
        <v>ALCHEMY</v>
      </c>
    </row>
    <row r="81" spans="2:23" ht="17.399999999999999" x14ac:dyDescent="0.3">
      <c r="B81" s="161" t="str">
        <v>37-SPWHI-10001006</v>
      </c>
      <c r="C81" s="156" t="str">
        <v>Campari</v>
      </c>
      <c r="D81" s="94" t="str">
        <v>American Whiskey</v>
      </c>
      <c r="E81" s="94" t="str">
        <v>Wild Turkey</v>
      </c>
      <c r="F81" s="94" t="str">
        <v>WTK</v>
      </c>
      <c r="G81" s="94" t="str">
        <v>Wild Turkey Bourbon 1L</v>
      </c>
      <c r="H81" s="94" t="str">
        <v>1000ml</v>
      </c>
      <c r="I81" s="174">
        <v>12</v>
      </c>
      <c r="J81" s="283"/>
      <c r="K81" s="178"/>
      <c r="L81" s="85"/>
      <c r="M81" s="15"/>
      <c r="N81" s="86"/>
      <c r="O81" s="6"/>
      <c r="P81" s="152">
        <v>0</v>
      </c>
      <c r="Q81" s="6"/>
      <c r="R81" s="96">
        <f t="shared" si="5"/>
        <v>0</v>
      </c>
      <c r="S81" s="97">
        <f t="shared" si="8"/>
        <v>0</v>
      </c>
      <c r="T81" s="98">
        <f t="shared" si="6"/>
        <v>0</v>
      </c>
      <c r="U81" s="117" t="str">
        <f t="shared" si="7"/>
        <v>OK</v>
      </c>
      <c r="V81" s="117" t="b">
        <f>'CASH REBATE'!$P$22</f>
        <v>0</v>
      </c>
      <c r="W81" s="1" t="str">
        <v>ALCHEMY</v>
      </c>
    </row>
    <row r="82" spans="2:23" ht="17.399999999999999" x14ac:dyDescent="0.3">
      <c r="B82" s="161" t="str">
        <v>37-SPWHI-07007019</v>
      </c>
      <c r="C82" s="156" t="str">
        <v>Campari</v>
      </c>
      <c r="D82" s="94" t="str">
        <v>American Whiskey</v>
      </c>
      <c r="E82" s="94" t="str">
        <v>Wild Turkey</v>
      </c>
      <c r="F82" s="94" t="str">
        <v>WTK</v>
      </c>
      <c r="G82" s="94" t="str">
        <v>Wild Turkey Rye 40.5% 700ml</v>
      </c>
      <c r="H82" s="94" t="str">
        <v>700ml</v>
      </c>
      <c r="I82" s="174">
        <v>6</v>
      </c>
      <c r="J82" s="283"/>
      <c r="K82" s="178"/>
      <c r="L82" s="85"/>
      <c r="M82" s="15"/>
      <c r="N82" s="86"/>
      <c r="O82" s="6"/>
      <c r="P82" s="152">
        <v>0</v>
      </c>
      <c r="Q82" s="6"/>
      <c r="R82" s="96">
        <f t="shared" si="5"/>
        <v>0</v>
      </c>
      <c r="S82" s="97">
        <f t="shared" si="8"/>
        <v>0</v>
      </c>
      <c r="T82" s="98">
        <f t="shared" si="6"/>
        <v>0</v>
      </c>
      <c r="U82" s="117" t="str">
        <f t="shared" si="7"/>
        <v>OK</v>
      </c>
      <c r="V82" s="117" t="b">
        <f>'CASH REBATE'!$P$22</f>
        <v>0</v>
      </c>
      <c r="W82" s="1" t="str">
        <v>ALCHEMY</v>
      </c>
    </row>
    <row r="83" spans="2:23" ht="17.399999999999999" x14ac:dyDescent="0.3">
      <c r="B83" s="161" t="str">
        <v>37-SPWHI-07500229</v>
      </c>
      <c r="C83" s="156" t="str">
        <v>Campari</v>
      </c>
      <c r="D83" s="94" t="str">
        <v>American Whiskey</v>
      </c>
      <c r="E83" s="94" t="str">
        <v>Wild Turkey</v>
      </c>
      <c r="F83" s="94" t="str">
        <v>WTK</v>
      </c>
      <c r="G83" s="94" t="str">
        <v>Wild Turkey Rare Breed Bourbon 54.1%</v>
      </c>
      <c r="H83" s="94" t="str">
        <v>750ml</v>
      </c>
      <c r="I83" s="174">
        <v>6</v>
      </c>
      <c r="J83" s="283"/>
      <c r="K83" s="178"/>
      <c r="L83" s="85"/>
      <c r="M83" s="15"/>
      <c r="N83" s="86"/>
      <c r="O83" s="6"/>
      <c r="P83" s="152">
        <v>0</v>
      </c>
      <c r="Q83" s="6"/>
      <c r="R83" s="96">
        <f t="shared" si="5"/>
        <v>0</v>
      </c>
      <c r="S83" s="97">
        <f t="shared" si="8"/>
        <v>0</v>
      </c>
      <c r="T83" s="98">
        <f t="shared" si="6"/>
        <v>0</v>
      </c>
      <c r="U83" s="117" t="str">
        <f t="shared" si="7"/>
        <v>OK</v>
      </c>
      <c r="V83" s="117" t="b">
        <f>'CASH REBATE'!$P$22</f>
        <v>0</v>
      </c>
      <c r="W83" s="1" t="str">
        <v>ALCHEMY</v>
      </c>
    </row>
    <row r="84" spans="2:23" ht="17.399999999999999" x14ac:dyDescent="0.3">
      <c r="B84" s="161" t="str">
        <v>37-SPWHI-07003268</v>
      </c>
      <c r="C84" s="156" t="str">
        <v>Campari</v>
      </c>
      <c r="D84" s="94" t="str">
        <v>American Whiskey</v>
      </c>
      <c r="E84" s="94" t="str">
        <v>Wild Turkey</v>
      </c>
      <c r="F84" s="94" t="str">
        <v>WTK</v>
      </c>
      <c r="G84" s="94" t="str">
        <v>Wild Turkey Aged 12 Years GB</v>
      </c>
      <c r="H84" s="94" t="str">
        <v>700ml</v>
      </c>
      <c r="I84" s="174">
        <v>6</v>
      </c>
      <c r="J84" s="283"/>
      <c r="K84" s="178"/>
      <c r="L84" s="85"/>
      <c r="M84" s="15"/>
      <c r="N84" s="86"/>
      <c r="O84" s="6"/>
      <c r="P84" s="152">
        <v>0</v>
      </c>
      <c r="Q84" s="6"/>
      <c r="R84" s="96">
        <f t="shared" si="5"/>
        <v>0</v>
      </c>
      <c r="S84" s="97">
        <f t="shared" si="8"/>
        <v>0</v>
      </c>
      <c r="T84" s="98">
        <f t="shared" si="6"/>
        <v>0</v>
      </c>
      <c r="U84" s="117" t="str">
        <f t="shared" si="7"/>
        <v>OK</v>
      </c>
      <c r="V84" s="117" t="b">
        <f>'CASH REBATE'!$P$22</f>
        <v>0</v>
      </c>
      <c r="W84" s="1" t="str">
        <v>ALCHEMY</v>
      </c>
    </row>
    <row r="85" spans="2:23" ht="17.399999999999999" x14ac:dyDescent="0.3">
      <c r="B85" s="161" t="str">
        <v>37-SPLIQ-07507506</v>
      </c>
      <c r="C85" s="156" t="str">
        <v>Campari</v>
      </c>
      <c r="D85" s="94" t="str">
        <v>American Whiskey</v>
      </c>
      <c r="E85" s="94" t="str">
        <v>Wild Turkey</v>
      </c>
      <c r="F85" s="94" t="str">
        <v>WTK</v>
      </c>
      <c r="G85" s="94" t="str">
        <v>Wild Turkey American Honey 35.5%</v>
      </c>
      <c r="H85" s="94" t="str">
        <v>750ml</v>
      </c>
      <c r="I85" s="174">
        <v>12</v>
      </c>
      <c r="J85" s="283"/>
      <c r="K85" s="178"/>
      <c r="L85" s="85"/>
      <c r="M85" s="15"/>
      <c r="N85" s="86"/>
      <c r="O85" s="6"/>
      <c r="P85" s="152">
        <v>0</v>
      </c>
      <c r="Q85" s="6"/>
      <c r="R85" s="96">
        <f t="shared" si="5"/>
        <v>0</v>
      </c>
      <c r="S85" s="97">
        <f t="shared" si="8"/>
        <v>0</v>
      </c>
      <c r="T85" s="98">
        <f t="shared" si="6"/>
        <v>0</v>
      </c>
      <c r="U85" s="117" t="str">
        <f t="shared" si="7"/>
        <v>OK</v>
      </c>
      <c r="V85" s="117" t="b">
        <f>'CASH REBATE'!$P$22</f>
        <v>0</v>
      </c>
      <c r="W85" s="1" t="str">
        <v>ALCHEMY</v>
      </c>
    </row>
    <row r="86" spans="2:23" ht="17.399999999999999" x14ac:dyDescent="0.3">
      <c r="B86" s="161" t="str">
        <v>37-WTWHI-07507507</v>
      </c>
      <c r="C86" s="156" t="str">
        <v>Campari</v>
      </c>
      <c r="D86" s="94" t="str">
        <v>American Whiskey</v>
      </c>
      <c r="E86" s="94" t="str">
        <v>Wild Turkey</v>
      </c>
      <c r="F86" s="94" t="str">
        <v>WTK</v>
      </c>
      <c r="G86" s="94" t="str">
        <v>Wild Turkey Kentucky Spirit Single Barrel</v>
      </c>
      <c r="H86" s="94" t="str">
        <v>750ml</v>
      </c>
      <c r="I86" s="174">
        <v>6</v>
      </c>
      <c r="J86" s="283"/>
      <c r="K86" s="178"/>
      <c r="L86" s="85"/>
      <c r="M86" s="15"/>
      <c r="N86" s="86"/>
      <c r="O86" s="6"/>
      <c r="P86" s="152">
        <v>0</v>
      </c>
      <c r="Q86" s="6"/>
      <c r="R86" s="96">
        <f t="shared" si="5"/>
        <v>0</v>
      </c>
      <c r="S86" s="97">
        <f t="shared" si="8"/>
        <v>0</v>
      </c>
      <c r="T86" s="98">
        <f t="shared" si="6"/>
        <v>0</v>
      </c>
      <c r="U86" s="117" t="str">
        <f t="shared" si="7"/>
        <v>OK</v>
      </c>
      <c r="V86" s="117" t="b">
        <f>'CASH REBATE'!$P$22</f>
        <v>0</v>
      </c>
      <c r="W86" s="1" t="str">
        <v>ALCHEMY</v>
      </c>
    </row>
    <row r="87" spans="2:23" ht="17.399999999999999" x14ac:dyDescent="0.3">
      <c r="B87" s="161" t="str">
        <v>39-SPWHI-07500007</v>
      </c>
      <c r="C87" s="156" t="str">
        <v>Campari</v>
      </c>
      <c r="D87" s="94" t="str">
        <v>American Whiskey</v>
      </c>
      <c r="E87" s="94" t="str">
        <v>Russell's</v>
      </c>
      <c r="F87" s="94" t="str">
        <v>WTK</v>
      </c>
      <c r="G87" s="94" t="str">
        <v>Russell's Reserve Single Barrel</v>
      </c>
      <c r="H87" s="94" t="str">
        <v>750ml</v>
      </c>
      <c r="I87" s="174">
        <v>6</v>
      </c>
      <c r="J87" s="283"/>
      <c r="K87" s="178"/>
      <c r="L87" s="85"/>
      <c r="M87" s="15"/>
      <c r="N87" s="86"/>
      <c r="O87" s="6"/>
      <c r="P87" s="152">
        <v>0</v>
      </c>
      <c r="Q87" s="6"/>
      <c r="R87" s="96">
        <f t="shared" si="5"/>
        <v>0</v>
      </c>
      <c r="S87" s="97">
        <f t="shared" si="8"/>
        <v>0</v>
      </c>
      <c r="T87" s="98">
        <f t="shared" si="6"/>
        <v>0</v>
      </c>
      <c r="U87" s="117" t="str">
        <f t="shared" si="7"/>
        <v>OK</v>
      </c>
      <c r="V87" s="117" t="b">
        <f>'CASH REBATE'!$P$22</f>
        <v>0</v>
      </c>
      <c r="W87" s="1" t="str">
        <v>ALCHEMY</v>
      </c>
    </row>
    <row r="88" spans="2:23" ht="17.399999999999999" x14ac:dyDescent="0.3">
      <c r="B88" s="161" t="str">
        <v>39-SPWHI-07507509</v>
      </c>
      <c r="C88" s="156" t="str">
        <v>Campari</v>
      </c>
      <c r="D88" s="94" t="str">
        <v>American Whiskey</v>
      </c>
      <c r="E88" s="94" t="str">
        <v>Russell's</v>
      </c>
      <c r="F88" s="94" t="str">
        <v>WTK</v>
      </c>
      <c r="G88" s="94" t="str">
        <v>Russell's Reserve 10YO</v>
      </c>
      <c r="H88" s="94" t="str">
        <v>750ml</v>
      </c>
      <c r="I88" s="174">
        <v>6</v>
      </c>
      <c r="J88" s="283"/>
      <c r="K88" s="178"/>
      <c r="L88" s="85"/>
      <c r="M88" s="15"/>
      <c r="N88" s="86"/>
      <c r="O88" s="6"/>
      <c r="P88" s="152">
        <v>0</v>
      </c>
      <c r="Q88" s="6"/>
      <c r="R88" s="96">
        <f t="shared" si="5"/>
        <v>0</v>
      </c>
      <c r="S88" s="97">
        <f t="shared" si="8"/>
        <v>0</v>
      </c>
      <c r="T88" s="98">
        <f t="shared" si="6"/>
        <v>0</v>
      </c>
      <c r="U88" s="117" t="str">
        <f t="shared" si="7"/>
        <v>OK</v>
      </c>
      <c r="V88" s="117" t="b">
        <f>'CASH REBATE'!$P$22</f>
        <v>0</v>
      </c>
      <c r="W88" s="1" t="str">
        <v>ALCHEMY</v>
      </c>
    </row>
    <row r="89" spans="2:23" ht="17.399999999999999" x14ac:dyDescent="0.3">
      <c r="B89" s="161" t="str">
        <v>75-SPWHI-07007038</v>
      </c>
      <c r="C89" s="156" t="str">
        <v>Independent</v>
      </c>
      <c r="D89" s="94" t="str">
        <v>American Whiskey</v>
      </c>
      <c r="E89" s="94" t="str">
        <v>Real Mccoy</v>
      </c>
      <c r="F89" s="94" t="str">
        <v>RMC</v>
      </c>
      <c r="G89" s="94" t="str">
        <v>Real Mccoy Bourbon Whiskey</v>
      </c>
      <c r="H89" s="94" t="str">
        <v>700ml</v>
      </c>
      <c r="I89" s="174">
        <v>12</v>
      </c>
      <c r="J89" s="283"/>
      <c r="K89" s="178"/>
      <c r="L89" s="85"/>
      <c r="M89" s="15"/>
      <c r="N89" s="86"/>
      <c r="O89" s="6"/>
      <c r="P89" s="152">
        <v>0</v>
      </c>
      <c r="Q89" s="6"/>
      <c r="R89" s="96">
        <f t="shared" si="5"/>
        <v>0</v>
      </c>
      <c r="S89" s="97">
        <f t="shared" si="8"/>
        <v>0</v>
      </c>
      <c r="T89" s="98">
        <f t="shared" si="6"/>
        <v>0</v>
      </c>
      <c r="U89" s="117" t="str">
        <f t="shared" si="7"/>
        <v>OK</v>
      </c>
      <c r="V89" s="117" t="b">
        <f>'CASH REBATE'!$P$22</f>
        <v>0</v>
      </c>
      <c r="W89" s="1" t="str">
        <v>ALCHEMY</v>
      </c>
    </row>
    <row r="90" spans="2:23" ht="17.399999999999999" x14ac:dyDescent="0.3">
      <c r="B90" s="161" t="str">
        <v>74-SPWHI-07000029</v>
      </c>
      <c r="C90" s="156" t="str">
        <v>Independent</v>
      </c>
      <c r="D90" s="94" t="str">
        <v>Japanese Whiskey</v>
      </c>
      <c r="E90" s="94" t="str">
        <v>Kaibutsu</v>
      </c>
      <c r="F90" s="94" t="str">
        <v>KAI</v>
      </c>
      <c r="G90" s="94" t="str">
        <v>Kaibutsu Doragon 43%</v>
      </c>
      <c r="H90" s="94" t="str">
        <v>700ml</v>
      </c>
      <c r="I90" s="174">
        <v>12</v>
      </c>
      <c r="J90" s="283"/>
      <c r="K90" s="178"/>
      <c r="L90" s="85"/>
      <c r="M90" s="15"/>
      <c r="N90" s="86"/>
      <c r="O90" s="6"/>
      <c r="P90" s="152">
        <v>0</v>
      </c>
      <c r="Q90" s="6"/>
      <c r="R90" s="96">
        <f t="shared" si="5"/>
        <v>0</v>
      </c>
      <c r="S90" s="97">
        <f t="shared" si="8"/>
        <v>0</v>
      </c>
      <c r="T90" s="98">
        <f t="shared" si="6"/>
        <v>0</v>
      </c>
      <c r="U90" s="117" t="str">
        <f t="shared" si="7"/>
        <v>OK</v>
      </c>
      <c r="V90" s="117" t="b">
        <f>'CASH REBATE'!$P$22</f>
        <v>0</v>
      </c>
      <c r="W90" s="1" t="str">
        <v>ALCHEMY</v>
      </c>
    </row>
    <row r="91" spans="2:23" ht="17.399999999999999" x14ac:dyDescent="0.3">
      <c r="B91" s="161" t="str">
        <v>74-SPWHI-07000012</v>
      </c>
      <c r="C91" s="156" t="str">
        <v>Independent</v>
      </c>
      <c r="D91" s="94" t="str">
        <v>Japanese Whiskey</v>
      </c>
      <c r="E91" s="94" t="str">
        <v>Kaibutsu</v>
      </c>
      <c r="F91" s="94" t="str">
        <v>KAI</v>
      </c>
      <c r="G91" s="94" t="str">
        <v>Kaibutsu Monki 43%</v>
      </c>
      <c r="H91" s="94" t="str">
        <v>700ml</v>
      </c>
      <c r="I91" s="174">
        <v>12</v>
      </c>
      <c r="J91" s="283"/>
      <c r="K91" s="178"/>
      <c r="L91" s="85"/>
      <c r="M91" s="15"/>
      <c r="N91" s="86"/>
      <c r="O91" s="6"/>
      <c r="P91" s="152">
        <v>0</v>
      </c>
      <c r="Q91" s="6"/>
      <c r="R91" s="96">
        <f t="shared" si="5"/>
        <v>0</v>
      </c>
      <c r="S91" s="97">
        <f t="shared" si="8"/>
        <v>0</v>
      </c>
      <c r="T91" s="98">
        <f t="shared" si="6"/>
        <v>0</v>
      </c>
      <c r="U91" s="117" t="str">
        <f t="shared" si="7"/>
        <v>OK</v>
      </c>
      <c r="V91" s="117" t="b">
        <f>'CASH REBATE'!$P$22</f>
        <v>0</v>
      </c>
      <c r="W91" s="1" t="str">
        <v>ALCHEMY</v>
      </c>
    </row>
    <row r="92" spans="2:23" ht="17.399999999999999" x14ac:dyDescent="0.3">
      <c r="B92" s="161" t="str">
        <v>45-SPRUM-07000051</v>
      </c>
      <c r="C92" s="156" t="str">
        <v>Campari</v>
      </c>
      <c r="D92" s="94" t="str">
        <v>Cachaca</v>
      </c>
      <c r="E92" s="94" t="str">
        <v>Sagatiba</v>
      </c>
      <c r="F92" s="94" t="str">
        <v>SGT</v>
      </c>
      <c r="G92" s="94" t="str">
        <v>Sagatiba Cachaca</v>
      </c>
      <c r="H92" s="94" t="str">
        <v>700ml</v>
      </c>
      <c r="I92" s="174">
        <v>6</v>
      </c>
      <c r="J92" s="283"/>
      <c r="K92" s="178"/>
      <c r="L92" s="85"/>
      <c r="M92" s="15"/>
      <c r="N92" s="86"/>
      <c r="O92" s="6"/>
      <c r="P92" s="152">
        <v>0</v>
      </c>
      <c r="Q92" s="6"/>
      <c r="R92" s="96">
        <f t="shared" si="5"/>
        <v>0</v>
      </c>
      <c r="S92" s="97">
        <f t="shared" si="8"/>
        <v>0</v>
      </c>
      <c r="T92" s="98">
        <f t="shared" si="6"/>
        <v>0</v>
      </c>
      <c r="U92" s="117" t="str">
        <f t="shared" si="7"/>
        <v>OK</v>
      </c>
      <c r="V92" s="117" t="b">
        <f>'CASH REBATE'!$P$22</f>
        <v>0</v>
      </c>
      <c r="W92" s="1" t="str">
        <v>ALCHEMY</v>
      </c>
    </row>
    <row r="93" spans="2:23" ht="17.399999999999999" x14ac:dyDescent="0.3">
      <c r="B93" s="161" t="str">
        <v>40-SPRUM-07505400</v>
      </c>
      <c r="C93" s="156" t="str">
        <v>Campari</v>
      </c>
      <c r="D93" s="94" t="str">
        <v>RUM</v>
      </c>
      <c r="E93" s="94" t="str">
        <v>Appleton</v>
      </c>
      <c r="F93" s="94" t="str">
        <v>APT</v>
      </c>
      <c r="G93" s="94" t="str">
        <v>Appleton White Jamaican</v>
      </c>
      <c r="H93" s="94" t="str">
        <v>750ml</v>
      </c>
      <c r="I93" s="174">
        <v>12</v>
      </c>
      <c r="J93" s="283"/>
      <c r="K93" s="178"/>
      <c r="L93" s="85"/>
      <c r="M93" s="15"/>
      <c r="N93" s="86"/>
      <c r="O93" s="6"/>
      <c r="P93" s="152">
        <v>0</v>
      </c>
      <c r="Q93" s="6"/>
      <c r="R93" s="96">
        <f t="shared" si="5"/>
        <v>0</v>
      </c>
      <c r="S93" s="97">
        <f t="shared" si="8"/>
        <v>0</v>
      </c>
      <c r="T93" s="98">
        <f t="shared" si="6"/>
        <v>0</v>
      </c>
      <c r="U93" s="117" t="str">
        <f t="shared" si="7"/>
        <v>OK</v>
      </c>
      <c r="V93" s="117" t="b">
        <f>'CASH REBATE'!$P$22</f>
        <v>0</v>
      </c>
      <c r="W93" s="1" t="str">
        <v>ALCHEMY</v>
      </c>
    </row>
    <row r="94" spans="2:23" ht="17.399999999999999" x14ac:dyDescent="0.3">
      <c r="B94" s="161" t="str">
        <v>40-SPRUM-07507404</v>
      </c>
      <c r="C94" s="156" t="str">
        <v>Campari</v>
      </c>
      <c r="D94" s="94" t="str">
        <v>RUM</v>
      </c>
      <c r="E94" s="94" t="str">
        <v>Appleton</v>
      </c>
      <c r="F94" s="94" t="str">
        <v>APT</v>
      </c>
      <c r="G94" s="94" t="str">
        <v>Appleton Special Dark Jamaican</v>
      </c>
      <c r="H94" s="94" t="str">
        <v>750ml</v>
      </c>
      <c r="I94" s="174">
        <v>12</v>
      </c>
      <c r="J94" s="283"/>
      <c r="K94" s="178"/>
      <c r="L94" s="85"/>
      <c r="M94" s="15"/>
      <c r="N94" s="86"/>
      <c r="O94" s="6"/>
      <c r="P94" s="152">
        <v>0</v>
      </c>
      <c r="Q94" s="6"/>
      <c r="R94" s="96">
        <f t="shared" si="5"/>
        <v>0</v>
      </c>
      <c r="S94" s="97">
        <f t="shared" si="8"/>
        <v>0</v>
      </c>
      <c r="T94" s="98">
        <f t="shared" si="6"/>
        <v>0</v>
      </c>
      <c r="U94" s="117" t="str">
        <f t="shared" si="7"/>
        <v>OK</v>
      </c>
      <c r="V94" s="117" t="b">
        <f>'CASH REBATE'!$P$22</f>
        <v>0</v>
      </c>
      <c r="W94" s="1" t="str">
        <v>ALCHEMY</v>
      </c>
    </row>
    <row r="95" spans="2:23" ht="17.399999999999999" x14ac:dyDescent="0.3">
      <c r="B95" s="161" t="str">
        <v>40-SPRUM-07500403</v>
      </c>
      <c r="C95" s="156" t="str">
        <v>Campari</v>
      </c>
      <c r="D95" s="94" t="str">
        <v>RUM</v>
      </c>
      <c r="E95" s="94" t="str">
        <v>Appleton</v>
      </c>
      <c r="F95" s="94" t="str">
        <v>APT</v>
      </c>
      <c r="G95" s="94" t="str">
        <v>Appleton Estate Reserve Jamaican</v>
      </c>
      <c r="H95" s="94" t="str">
        <v>750ml</v>
      </c>
      <c r="I95" s="174">
        <v>12</v>
      </c>
      <c r="J95" s="283"/>
      <c r="K95" s="178"/>
      <c r="L95" s="85"/>
      <c r="M95" s="15"/>
      <c r="N95" s="86"/>
      <c r="O95" s="6"/>
      <c r="P95" s="152">
        <v>0</v>
      </c>
      <c r="Q95" s="6"/>
      <c r="R95" s="96">
        <f t="shared" si="5"/>
        <v>0</v>
      </c>
      <c r="S95" s="97">
        <f t="shared" si="8"/>
        <v>0</v>
      </c>
      <c r="T95" s="98">
        <f t="shared" si="6"/>
        <v>0</v>
      </c>
      <c r="U95" s="117" t="str">
        <f t="shared" si="7"/>
        <v>OK</v>
      </c>
      <c r="V95" s="117" t="b">
        <f>'CASH REBATE'!$P$22</f>
        <v>0</v>
      </c>
      <c r="W95" s="1" t="str">
        <v>ALCHEMY</v>
      </c>
    </row>
    <row r="96" spans="2:23" ht="17.399999999999999" x14ac:dyDescent="0.3">
      <c r="B96" s="161" t="str">
        <v>40-SPRUM-07503406</v>
      </c>
      <c r="C96" s="156" t="str">
        <v>Campari</v>
      </c>
      <c r="D96" s="94" t="str">
        <v>RUM</v>
      </c>
      <c r="E96" s="94" t="str">
        <v>Appleton</v>
      </c>
      <c r="F96" s="94" t="str">
        <v>APT</v>
      </c>
      <c r="G96" s="94" t="str">
        <v>Appleton Estate Signature Jamaican Blend</v>
      </c>
      <c r="H96" s="94" t="str">
        <v>750ml</v>
      </c>
      <c r="I96" s="174">
        <v>12</v>
      </c>
      <c r="J96" s="283"/>
      <c r="K96" s="178"/>
      <c r="L96" s="85"/>
      <c r="M96" s="15"/>
      <c r="N96" s="86"/>
      <c r="O96" s="6"/>
      <c r="P96" s="152">
        <v>0</v>
      </c>
      <c r="Q96" s="6"/>
      <c r="R96" s="96">
        <f t="shared" si="5"/>
        <v>0</v>
      </c>
      <c r="S96" s="97">
        <f t="shared" si="8"/>
        <v>0</v>
      </c>
      <c r="T96" s="98">
        <f t="shared" si="6"/>
        <v>0</v>
      </c>
      <c r="U96" s="117" t="str">
        <f t="shared" si="7"/>
        <v>OK</v>
      </c>
      <c r="V96" s="117" t="b">
        <f>'CASH REBATE'!$P$22</f>
        <v>0</v>
      </c>
      <c r="W96" s="1" t="str">
        <v>ALCHEMY</v>
      </c>
    </row>
    <row r="97" spans="2:23" ht="17.399999999999999" x14ac:dyDescent="0.3">
      <c r="B97" s="161" t="str">
        <v>40-SPRUM-07500408</v>
      </c>
      <c r="C97" s="156" t="str">
        <v>Campari</v>
      </c>
      <c r="D97" s="94" t="str">
        <v>RUM</v>
      </c>
      <c r="E97" s="94" t="str">
        <v>Appleton</v>
      </c>
      <c r="F97" s="94" t="str">
        <v>APT</v>
      </c>
      <c r="G97" s="94" t="str">
        <v>Appleton Estate 12YO Rare Cask</v>
      </c>
      <c r="H97" s="94" t="str">
        <v>750ml</v>
      </c>
      <c r="I97" s="174">
        <v>12</v>
      </c>
      <c r="J97" s="283"/>
      <c r="K97" s="178"/>
      <c r="L97" s="85"/>
      <c r="M97" s="15"/>
      <c r="N97" s="86"/>
      <c r="O97" s="6"/>
      <c r="P97" s="152">
        <v>0</v>
      </c>
      <c r="Q97" s="6"/>
      <c r="R97" s="96">
        <f t="shared" si="5"/>
        <v>0</v>
      </c>
      <c r="S97" s="97">
        <f t="shared" si="8"/>
        <v>0</v>
      </c>
      <c r="T97" s="98">
        <f t="shared" si="6"/>
        <v>0</v>
      </c>
      <c r="U97" s="117" t="str">
        <f t="shared" si="7"/>
        <v>OK</v>
      </c>
      <c r="V97" s="117" t="b">
        <f>'CASH REBATE'!$P$22</f>
        <v>0</v>
      </c>
      <c r="W97" s="1" t="str">
        <v>ALCHEMY</v>
      </c>
    </row>
    <row r="98" spans="2:23" ht="17.399999999999999" x14ac:dyDescent="0.3">
      <c r="B98" s="161" t="str">
        <v>40-SPRUM-07504405</v>
      </c>
      <c r="C98" s="156" t="str">
        <v>Campari</v>
      </c>
      <c r="D98" s="94" t="str">
        <v>RUM</v>
      </c>
      <c r="E98" s="94" t="str">
        <v>Appleton</v>
      </c>
      <c r="F98" s="94" t="str">
        <v>APT</v>
      </c>
      <c r="G98" s="94" t="str">
        <v>Appleton Estate 21YO Jamaican</v>
      </c>
      <c r="H98" s="94" t="str">
        <v>750ml</v>
      </c>
      <c r="I98" s="174">
        <v>6</v>
      </c>
      <c r="J98" s="283"/>
      <c r="K98" s="178"/>
      <c r="L98" s="85"/>
      <c r="M98" s="15"/>
      <c r="N98" s="86"/>
      <c r="O98" s="6"/>
      <c r="P98" s="152">
        <v>0</v>
      </c>
      <c r="Q98" s="6"/>
      <c r="R98" s="96">
        <f t="shared" si="5"/>
        <v>0</v>
      </c>
      <c r="S98" s="97">
        <f t="shared" si="8"/>
        <v>0</v>
      </c>
      <c r="T98" s="98">
        <f t="shared" si="6"/>
        <v>0</v>
      </c>
      <c r="U98" s="117" t="str">
        <f t="shared" si="7"/>
        <v>OK</v>
      </c>
      <c r="V98" s="117" t="b">
        <f>'CASH REBATE'!$P$22</f>
        <v>0</v>
      </c>
      <c r="W98" s="1" t="str">
        <v>ALCHEMY</v>
      </c>
    </row>
    <row r="99" spans="2:23" ht="17.399999999999999" x14ac:dyDescent="0.3">
      <c r="B99" s="161" t="str">
        <v>40-SPRUM-07502400</v>
      </c>
      <c r="C99" s="156" t="str">
        <v>Campari</v>
      </c>
      <c r="D99" s="94" t="str">
        <v>RUM</v>
      </c>
      <c r="E99" s="94" t="str">
        <v>Appleton</v>
      </c>
      <c r="F99" s="94" t="str">
        <v>APT</v>
      </c>
      <c r="G99" s="94" t="str">
        <v>Appleton Estate 30YO Jamaican</v>
      </c>
      <c r="H99" s="94" t="str">
        <v>750ml</v>
      </c>
      <c r="I99" s="174">
        <v>6</v>
      </c>
      <c r="J99" s="283"/>
      <c r="K99" s="178"/>
      <c r="L99" s="85"/>
      <c r="M99" s="15"/>
      <c r="N99" s="86"/>
      <c r="O99" s="6"/>
      <c r="P99" s="152">
        <v>0</v>
      </c>
      <c r="Q99" s="6"/>
      <c r="R99" s="96">
        <f t="shared" si="5"/>
        <v>0</v>
      </c>
      <c r="S99" s="97">
        <f t="shared" si="8"/>
        <v>0</v>
      </c>
      <c r="T99" s="98">
        <f t="shared" si="6"/>
        <v>0</v>
      </c>
      <c r="U99" s="117" t="str">
        <f t="shared" si="7"/>
        <v>OK</v>
      </c>
      <c r="V99" s="117" t="b">
        <f>'CASH REBATE'!$P$22</f>
        <v>0</v>
      </c>
      <c r="W99" s="1" t="str">
        <v>ALCHEMY</v>
      </c>
    </row>
    <row r="100" spans="2:23" ht="17.399999999999999" x14ac:dyDescent="0.3">
      <c r="B100" s="161" t="str">
        <v>40-SPRUM-07517404</v>
      </c>
      <c r="C100" s="156" t="str">
        <v>Campari</v>
      </c>
      <c r="D100" s="94" t="str">
        <v>RUM</v>
      </c>
      <c r="E100" s="94" t="str">
        <v>Kingston</v>
      </c>
      <c r="F100" s="94" t="str">
        <v>KIN</v>
      </c>
      <c r="G100" s="94" t="str">
        <v>Kingston 62 Jamaica Gold Rum</v>
      </c>
      <c r="H100" s="94" t="str">
        <v>750ml</v>
      </c>
      <c r="I100" s="174">
        <v>12</v>
      </c>
      <c r="J100" s="283"/>
      <c r="K100" s="178"/>
      <c r="L100" s="85"/>
      <c r="M100" s="15"/>
      <c r="N100" s="86"/>
      <c r="O100" s="6"/>
      <c r="P100" s="152">
        <v>0</v>
      </c>
      <c r="Q100" s="6"/>
      <c r="R100" s="96">
        <f t="shared" si="5"/>
        <v>0</v>
      </c>
      <c r="S100" s="97">
        <f t="shared" si="8"/>
        <v>0</v>
      </c>
      <c r="T100" s="98">
        <f t="shared" si="6"/>
        <v>0</v>
      </c>
      <c r="U100" s="117" t="str">
        <f t="shared" si="7"/>
        <v>OK</v>
      </c>
      <c r="V100" s="117" t="b">
        <f>'CASH REBATE'!$P$22</f>
        <v>0</v>
      </c>
      <c r="W100" s="1" t="str">
        <v>ALCHEMY</v>
      </c>
    </row>
    <row r="101" spans="2:23" ht="17.399999999999999" x14ac:dyDescent="0.3">
      <c r="B101" s="161" t="str">
        <v>40-SPRUM-07515400</v>
      </c>
      <c r="C101" s="156" t="str">
        <v>Campari</v>
      </c>
      <c r="D101" s="94" t="str">
        <v>RUM</v>
      </c>
      <c r="E101" s="94" t="str">
        <v>Kingston</v>
      </c>
      <c r="F101" s="94" t="str">
        <v>KIN</v>
      </c>
      <c r="G101" s="94" t="str">
        <v>Kingston 62 Jamaica White Rum</v>
      </c>
      <c r="H101" s="94" t="str">
        <v>750ml</v>
      </c>
      <c r="I101" s="174">
        <v>12</v>
      </c>
      <c r="J101" s="283"/>
      <c r="K101" s="178"/>
      <c r="L101" s="85"/>
      <c r="M101" s="15"/>
      <c r="N101" s="86"/>
      <c r="O101" s="6"/>
      <c r="P101" s="152">
        <v>0</v>
      </c>
      <c r="Q101" s="6"/>
      <c r="R101" s="96">
        <f t="shared" si="5"/>
        <v>0</v>
      </c>
      <c r="S101" s="97">
        <f t="shared" si="8"/>
        <v>0</v>
      </c>
      <c r="T101" s="98">
        <f t="shared" si="6"/>
        <v>0</v>
      </c>
      <c r="U101" s="117" t="str">
        <f t="shared" si="7"/>
        <v>OK</v>
      </c>
      <c r="V101" s="117" t="b">
        <f>'CASH REBATE'!$P$22</f>
        <v>0</v>
      </c>
      <c r="W101" s="1" t="str">
        <v>ALCHEMY</v>
      </c>
    </row>
    <row r="102" spans="2:23" ht="17.399999999999999" x14ac:dyDescent="0.3">
      <c r="B102" s="161" t="str">
        <v>30-SPRUM-07005168</v>
      </c>
      <c r="C102" s="156" t="str">
        <v>RC</v>
      </c>
      <c r="D102" s="94" t="str">
        <v>RUM</v>
      </c>
      <c r="E102" s="94" t="str">
        <v>Mount Gay</v>
      </c>
      <c r="F102" s="94" t="str">
        <v>MGY</v>
      </c>
      <c r="G102" s="94" t="str">
        <v>Mt Gay Eclipse Barbados</v>
      </c>
      <c r="H102" s="94" t="str">
        <v>700ml</v>
      </c>
      <c r="I102" s="174">
        <v>6</v>
      </c>
      <c r="J102" s="283"/>
      <c r="K102" s="178"/>
      <c r="L102" s="85"/>
      <c r="M102" s="15"/>
      <c r="N102" s="86"/>
      <c r="O102" s="6"/>
      <c r="P102" s="152">
        <v>0</v>
      </c>
      <c r="Q102" s="6"/>
      <c r="R102" s="96">
        <f t="shared" si="5"/>
        <v>0</v>
      </c>
      <c r="S102" s="97">
        <f t="shared" si="8"/>
        <v>0</v>
      </c>
      <c r="T102" s="98">
        <f t="shared" si="6"/>
        <v>0</v>
      </c>
      <c r="U102" s="117" t="str">
        <f t="shared" si="7"/>
        <v>OK</v>
      </c>
      <c r="V102" s="117" t="b">
        <f>'CASH REBATE'!$P$22</f>
        <v>0</v>
      </c>
      <c r="W102" s="1" t="str">
        <v>ALCHEMY</v>
      </c>
    </row>
    <row r="103" spans="2:23" ht="17.399999999999999" x14ac:dyDescent="0.3">
      <c r="B103" s="161" t="str">
        <v>30-SPRUM-07003508</v>
      </c>
      <c r="C103" s="156" t="str">
        <v>RC</v>
      </c>
      <c r="D103" s="94" t="str">
        <v>RUM</v>
      </c>
      <c r="E103" s="94" t="str">
        <v>Mount Gay</v>
      </c>
      <c r="F103" s="94" t="str">
        <v>MGY</v>
      </c>
      <c r="G103" s="94" t="str">
        <v>Mt Gay Black Barrel Barbados</v>
      </c>
      <c r="H103" s="94" t="str">
        <v>700ml</v>
      </c>
      <c r="I103" s="174">
        <v>6</v>
      </c>
      <c r="J103" s="283"/>
      <c r="K103" s="178"/>
      <c r="L103" s="85"/>
      <c r="M103" s="15"/>
      <c r="N103" s="86"/>
      <c r="O103" s="6"/>
      <c r="P103" s="152">
        <v>0</v>
      </c>
      <c r="Q103" s="6"/>
      <c r="R103" s="96">
        <f t="shared" si="5"/>
        <v>0</v>
      </c>
      <c r="S103" s="97">
        <f t="shared" si="8"/>
        <v>0</v>
      </c>
      <c r="T103" s="98">
        <f t="shared" si="6"/>
        <v>0</v>
      </c>
      <c r="U103" s="117" t="str">
        <f t="shared" si="7"/>
        <v>OK</v>
      </c>
      <c r="V103" s="117" t="b">
        <f>'CASH REBATE'!$P$22</f>
        <v>0</v>
      </c>
      <c r="W103" s="1" t="str">
        <v>ALCHEMY</v>
      </c>
    </row>
    <row r="104" spans="2:23" ht="17.399999999999999" x14ac:dyDescent="0.3">
      <c r="B104" s="161" t="str">
        <v>30-SPRUM-07003502</v>
      </c>
      <c r="C104" s="156" t="str">
        <v>RC</v>
      </c>
      <c r="D104" s="94" t="str">
        <v>RUM</v>
      </c>
      <c r="E104" s="94" t="str">
        <v>Mount Gay</v>
      </c>
      <c r="F104" s="94" t="str">
        <v>MGY</v>
      </c>
      <c r="G104" s="94" t="str">
        <v>Mt Gay XO Barbados</v>
      </c>
      <c r="H104" s="94" t="str">
        <v>700ml</v>
      </c>
      <c r="I104" s="174">
        <v>6</v>
      </c>
      <c r="J104" s="283"/>
      <c r="K104" s="178"/>
      <c r="L104" s="85"/>
      <c r="M104" s="15"/>
      <c r="N104" s="86"/>
      <c r="O104" s="6"/>
      <c r="P104" s="152">
        <v>0</v>
      </c>
      <c r="Q104" s="6"/>
      <c r="R104" s="96">
        <f t="shared" si="5"/>
        <v>0</v>
      </c>
      <c r="S104" s="97">
        <f t="shared" si="8"/>
        <v>0</v>
      </c>
      <c r="T104" s="98">
        <f t="shared" si="6"/>
        <v>0</v>
      </c>
      <c r="U104" s="117" t="str">
        <f t="shared" si="7"/>
        <v>OK</v>
      </c>
      <c r="V104" s="117" t="b">
        <f>'CASH REBATE'!$P$22</f>
        <v>0</v>
      </c>
      <c r="W104" s="1" t="str">
        <v>ALCHEMY</v>
      </c>
    </row>
    <row r="105" spans="2:23" ht="17.399999999999999" x14ac:dyDescent="0.3">
      <c r="B105" s="161" t="str">
        <v>30-SPRUM-07002463</v>
      </c>
      <c r="C105" s="156" t="str">
        <v>RC</v>
      </c>
      <c r="D105" s="94" t="str">
        <v>RUM</v>
      </c>
      <c r="E105" s="94" t="str">
        <v>Mount Gay</v>
      </c>
      <c r="F105" s="94" t="str">
        <v>MGY</v>
      </c>
      <c r="G105" s="94" t="str">
        <v>Mt Gay Estate Rum</v>
      </c>
      <c r="H105" s="94" t="str">
        <v>700ml</v>
      </c>
      <c r="I105" s="174">
        <v>6</v>
      </c>
      <c r="J105" s="283"/>
      <c r="K105" s="178"/>
      <c r="L105" s="85"/>
      <c r="M105" s="15"/>
      <c r="N105" s="86"/>
      <c r="O105" s="6"/>
      <c r="P105" s="152">
        <v>0</v>
      </c>
      <c r="Q105" s="6"/>
      <c r="R105" s="96">
        <f t="shared" si="5"/>
        <v>0</v>
      </c>
      <c r="S105" s="97">
        <f t="shared" si="8"/>
        <v>0</v>
      </c>
      <c r="T105" s="98">
        <f t="shared" si="6"/>
        <v>0</v>
      </c>
      <c r="U105" s="117" t="str">
        <f t="shared" si="7"/>
        <v>OK</v>
      </c>
      <c r="V105" s="117" t="b">
        <f>'CASH REBATE'!$P$22</f>
        <v>0</v>
      </c>
      <c r="W105" s="1" t="str">
        <v>ALCHEMY</v>
      </c>
    </row>
    <row r="106" spans="2:23" ht="17.399999999999999" x14ac:dyDescent="0.3">
      <c r="B106" s="161" t="str">
        <v>07-SPRUM-07000534</v>
      </c>
      <c r="C106" s="156" t="str">
        <v>TEG</v>
      </c>
      <c r="D106" s="94" t="str">
        <v>RUM</v>
      </c>
      <c r="E106" s="94" t="str">
        <v>Brugal</v>
      </c>
      <c r="F106" s="94" t="str">
        <v>BRU</v>
      </c>
      <c r="G106" s="94" t="str">
        <v>Brugal Supremo Blanco White Rum</v>
      </c>
      <c r="H106" s="94" t="str">
        <v>700ml</v>
      </c>
      <c r="I106" s="174">
        <v>12</v>
      </c>
      <c r="J106" s="283"/>
      <c r="K106" s="178"/>
      <c r="L106" s="85"/>
      <c r="M106" s="15"/>
      <c r="N106" s="86"/>
      <c r="O106" s="6"/>
      <c r="P106" s="152">
        <v>0</v>
      </c>
      <c r="Q106" s="6"/>
      <c r="R106" s="96">
        <f t="shared" si="5"/>
        <v>0</v>
      </c>
      <c r="S106" s="97">
        <f t="shared" si="8"/>
        <v>0</v>
      </c>
      <c r="T106" s="98">
        <f t="shared" si="6"/>
        <v>0</v>
      </c>
      <c r="U106" s="117" t="str">
        <f t="shared" si="7"/>
        <v>OK</v>
      </c>
      <c r="V106" s="117" t="b">
        <f>'CASH REBATE'!$P$22</f>
        <v>0</v>
      </c>
      <c r="W106" s="1" t="str">
        <v>ALCHEMY</v>
      </c>
    </row>
    <row r="107" spans="2:23" ht="17.399999999999999" x14ac:dyDescent="0.3">
      <c r="B107" s="161" t="str">
        <v>07-SPRUM-07001468</v>
      </c>
      <c r="C107" s="156" t="str">
        <v>TEG</v>
      </c>
      <c r="D107" s="94" t="str">
        <v>RUM</v>
      </c>
      <c r="E107" s="94" t="str">
        <v>Brugal</v>
      </c>
      <c r="F107" s="94" t="str">
        <v>BRU</v>
      </c>
      <c r="G107" s="94" t="str">
        <v>Brugal Anejo Superior Rum</v>
      </c>
      <c r="H107" s="94" t="str">
        <v>700ml</v>
      </c>
      <c r="I107" s="174">
        <v>6</v>
      </c>
      <c r="J107" s="283"/>
      <c r="K107" s="178"/>
      <c r="L107" s="85"/>
      <c r="M107" s="15"/>
      <c r="N107" s="86"/>
      <c r="O107" s="6"/>
      <c r="P107" s="152">
        <v>0</v>
      </c>
      <c r="Q107" s="6"/>
      <c r="R107" s="96">
        <f t="shared" si="5"/>
        <v>0</v>
      </c>
      <c r="S107" s="97">
        <f t="shared" si="8"/>
        <v>0</v>
      </c>
      <c r="T107" s="98">
        <f t="shared" si="6"/>
        <v>0</v>
      </c>
      <c r="U107" s="117" t="str">
        <f t="shared" si="7"/>
        <v>OK</v>
      </c>
      <c r="V107" s="117" t="b">
        <f>'CASH REBATE'!$P$22</f>
        <v>0</v>
      </c>
      <c r="W107" s="1" t="str">
        <v>ALCHEMY</v>
      </c>
    </row>
    <row r="108" spans="2:23" ht="17.399999999999999" x14ac:dyDescent="0.3">
      <c r="B108" s="161" t="str">
        <v>07-SPRUM-07002960</v>
      </c>
      <c r="C108" s="156" t="str">
        <v>TEG</v>
      </c>
      <c r="D108" s="94" t="str">
        <v>RUM</v>
      </c>
      <c r="E108" s="94" t="str">
        <v>Brugal</v>
      </c>
      <c r="F108" s="94" t="str">
        <v>BRU</v>
      </c>
      <c r="G108" s="94" t="str">
        <v>Brugal 1888 Dominican</v>
      </c>
      <c r="H108" s="94" t="str">
        <v>700ml</v>
      </c>
      <c r="I108" s="174">
        <v>6</v>
      </c>
      <c r="J108" s="283"/>
      <c r="K108" s="178"/>
      <c r="L108" s="85"/>
      <c r="M108" s="15"/>
      <c r="N108" s="86"/>
      <c r="O108" s="6"/>
      <c r="P108" s="152">
        <v>0</v>
      </c>
      <c r="Q108" s="6"/>
      <c r="R108" s="96">
        <f t="shared" si="5"/>
        <v>0</v>
      </c>
      <c r="S108" s="97">
        <f t="shared" si="8"/>
        <v>0</v>
      </c>
      <c r="T108" s="98">
        <f t="shared" si="6"/>
        <v>0</v>
      </c>
      <c r="U108" s="117" t="str">
        <f t="shared" si="7"/>
        <v>OK</v>
      </c>
      <c r="V108" s="117" t="b">
        <f>'CASH REBATE'!$P$22</f>
        <v>0</v>
      </c>
      <c r="W108" s="1" t="str">
        <v>ALCHEMY</v>
      </c>
    </row>
    <row r="109" spans="2:23" ht="17.399999999999999" x14ac:dyDescent="0.3">
      <c r="B109" s="161" t="str">
        <v>21-SPRUM-07003069</v>
      </c>
      <c r="C109" s="156" t="str">
        <v>Proximo</v>
      </c>
      <c r="D109" s="94" t="str">
        <v>RUM</v>
      </c>
      <c r="E109" s="94" t="str">
        <v>Kraken</v>
      </c>
      <c r="F109" s="94" t="str">
        <v>KKR</v>
      </c>
      <c r="G109" s="94" t="str">
        <v>Kraken Black Spiced</v>
      </c>
      <c r="H109" s="94" t="str">
        <v>700ml</v>
      </c>
      <c r="I109" s="174">
        <v>6</v>
      </c>
      <c r="J109" s="283"/>
      <c r="K109" s="178"/>
      <c r="L109" s="85"/>
      <c r="M109" s="15"/>
      <c r="N109" s="86"/>
      <c r="O109" s="6"/>
      <c r="P109" s="152">
        <v>0</v>
      </c>
      <c r="Q109" s="6"/>
      <c r="R109" s="96">
        <f t="shared" si="5"/>
        <v>0</v>
      </c>
      <c r="S109" s="97">
        <f t="shared" si="8"/>
        <v>0</v>
      </c>
      <c r="T109" s="98">
        <f t="shared" si="6"/>
        <v>0</v>
      </c>
      <c r="U109" s="117" t="str">
        <f t="shared" si="7"/>
        <v>OK</v>
      </c>
      <c r="V109" s="117" t="b">
        <f>'CASH REBATE'!$P$22</f>
        <v>0</v>
      </c>
      <c r="W109" s="1" t="str">
        <v>ALCHEMY</v>
      </c>
    </row>
    <row r="110" spans="2:23" ht="17.399999999999999" x14ac:dyDescent="0.3">
      <c r="B110" s="161" t="str">
        <v>63-SPRUM-07000050</v>
      </c>
      <c r="C110" s="156" t="str">
        <v>Independent</v>
      </c>
      <c r="D110" s="94" t="str">
        <v>RUM</v>
      </c>
      <c r="E110" s="94" t="str">
        <v>Matusalem</v>
      </c>
      <c r="F110" s="94" t="str">
        <v>MAT</v>
      </c>
      <c r="G110" s="94" t="str">
        <v>Matusalem Platino Rum</v>
      </c>
      <c r="H110" s="94" t="str">
        <v>700ml</v>
      </c>
      <c r="I110" s="174">
        <v>6</v>
      </c>
      <c r="J110" s="283"/>
      <c r="K110" s="178"/>
      <c r="L110" s="85"/>
      <c r="M110" s="15"/>
      <c r="N110" s="86"/>
      <c r="O110" s="6"/>
      <c r="P110" s="152">
        <v>0</v>
      </c>
      <c r="Q110" s="6"/>
      <c r="R110" s="96">
        <f t="shared" si="5"/>
        <v>0</v>
      </c>
      <c r="S110" s="97">
        <f t="shared" si="8"/>
        <v>0</v>
      </c>
      <c r="T110" s="98">
        <f t="shared" si="6"/>
        <v>0</v>
      </c>
      <c r="U110" s="117" t="str">
        <f t="shared" si="7"/>
        <v>OK</v>
      </c>
      <c r="V110" s="117" t="b">
        <f>'CASH REBATE'!$P$22</f>
        <v>0</v>
      </c>
      <c r="W110" s="1" t="str">
        <v>ALCHEMY</v>
      </c>
    </row>
    <row r="111" spans="2:23" ht="17.399999999999999" x14ac:dyDescent="0.3">
      <c r="B111" s="161" t="str">
        <v>63-SPRUM-07000053</v>
      </c>
      <c r="C111" s="156" t="str">
        <v>Independent</v>
      </c>
      <c r="D111" s="94" t="str">
        <v>RUM</v>
      </c>
      <c r="E111" s="94" t="str">
        <v>Matusalem</v>
      </c>
      <c r="F111" s="94" t="str">
        <v>MAT</v>
      </c>
      <c r="G111" s="94" t="str">
        <v>Matusalem Solera 7 Rum</v>
      </c>
      <c r="H111" s="94" t="str">
        <v>700ml</v>
      </c>
      <c r="I111" s="174">
        <v>6</v>
      </c>
      <c r="J111" s="283"/>
      <c r="K111" s="178"/>
      <c r="L111" s="85"/>
      <c r="M111" s="15"/>
      <c r="N111" s="86"/>
      <c r="O111" s="6"/>
      <c r="P111" s="152">
        <v>0</v>
      </c>
      <c r="Q111" s="6"/>
      <c r="R111" s="96">
        <f t="shared" si="5"/>
        <v>0</v>
      </c>
      <c r="S111" s="97">
        <f t="shared" si="8"/>
        <v>0</v>
      </c>
      <c r="T111" s="98">
        <f t="shared" si="6"/>
        <v>0</v>
      </c>
      <c r="U111" s="117" t="str">
        <f t="shared" si="7"/>
        <v>OK</v>
      </c>
      <c r="V111" s="117" t="b">
        <f>'CASH REBATE'!$P$22</f>
        <v>0</v>
      </c>
      <c r="W111" s="1" t="str">
        <v>ALCHEMY</v>
      </c>
    </row>
    <row r="112" spans="2:23" ht="17.399999999999999" x14ac:dyDescent="0.3">
      <c r="B112" s="161" t="str">
        <v>63-SPRUM-07000055</v>
      </c>
      <c r="C112" s="156" t="str">
        <v>Independent</v>
      </c>
      <c r="D112" s="94" t="str">
        <v>RUM</v>
      </c>
      <c r="E112" s="94" t="str">
        <v>Matusalem</v>
      </c>
      <c r="F112" s="94" t="str">
        <v>MAT</v>
      </c>
      <c r="G112" s="94" t="str">
        <v>Matusalem Gran Reserva 15 Rum</v>
      </c>
      <c r="H112" s="94" t="str">
        <v>700ml</v>
      </c>
      <c r="I112" s="174">
        <v>6</v>
      </c>
      <c r="J112" s="283"/>
      <c r="K112" s="178"/>
      <c r="L112" s="85"/>
      <c r="M112" s="15"/>
      <c r="N112" s="86"/>
      <c r="O112" s="6"/>
      <c r="P112" s="152">
        <v>0</v>
      </c>
      <c r="Q112" s="6"/>
      <c r="R112" s="96">
        <f t="shared" si="5"/>
        <v>0</v>
      </c>
      <c r="S112" s="97">
        <f t="shared" si="8"/>
        <v>0</v>
      </c>
      <c r="T112" s="98">
        <f t="shared" si="6"/>
        <v>0</v>
      </c>
      <c r="U112" s="117" t="str">
        <f t="shared" si="7"/>
        <v>OK</v>
      </c>
      <c r="V112" s="117" t="b">
        <f>'CASH REBATE'!$P$22</f>
        <v>0</v>
      </c>
      <c r="W112" s="1" t="str">
        <v>ALCHEMY</v>
      </c>
    </row>
    <row r="113" spans="2:23" ht="17.399999999999999" x14ac:dyDescent="0.3">
      <c r="B113" s="161" t="str">
        <v>63-SPRUM-07000052</v>
      </c>
      <c r="C113" s="156" t="str">
        <v>Independent</v>
      </c>
      <c r="D113" s="94" t="str">
        <v>RUM</v>
      </c>
      <c r="E113" s="94" t="str">
        <v>Matusalem</v>
      </c>
      <c r="F113" s="94" t="str">
        <v>MAT</v>
      </c>
      <c r="G113" s="94" t="str">
        <v>Matusalem Gran Reserva 23 Rum</v>
      </c>
      <c r="H113" s="94" t="str">
        <v>700ml</v>
      </c>
      <c r="I113" s="174">
        <v>3</v>
      </c>
      <c r="J113" s="283"/>
      <c r="K113" s="178"/>
      <c r="L113" s="85"/>
      <c r="M113" s="15"/>
      <c r="N113" s="86"/>
      <c r="O113" s="6"/>
      <c r="P113" s="152">
        <v>0</v>
      </c>
      <c r="Q113" s="6"/>
      <c r="R113" s="96">
        <f t="shared" si="5"/>
        <v>0</v>
      </c>
      <c r="S113" s="97">
        <f t="shared" si="8"/>
        <v>0</v>
      </c>
      <c r="T113" s="98">
        <f t="shared" si="6"/>
        <v>0</v>
      </c>
      <c r="U113" s="117" t="str">
        <f t="shared" si="7"/>
        <v>OK</v>
      </c>
      <c r="V113" s="117" t="b">
        <f>'CASH REBATE'!$P$22</f>
        <v>0</v>
      </c>
      <c r="W113" s="1" t="str">
        <v>ALCHEMY</v>
      </c>
    </row>
    <row r="114" spans="2:23" ht="17.399999999999999" x14ac:dyDescent="0.3">
      <c r="B114" s="161" t="str">
        <v>63-SPRUM-07010055</v>
      </c>
      <c r="C114" s="156" t="str">
        <v>Independent</v>
      </c>
      <c r="D114" s="94" t="str">
        <v>RUM</v>
      </c>
      <c r="E114" s="94" t="str">
        <v>Matusalem</v>
      </c>
      <c r="F114" s="94" t="str">
        <v>MAT</v>
      </c>
      <c r="G114" s="94" t="str">
        <v>Matusalem Gran Reserva Lefebre Rum</v>
      </c>
      <c r="H114" s="94" t="str">
        <v>700ml</v>
      </c>
      <c r="I114" s="174">
        <v>3</v>
      </c>
      <c r="J114" s="283"/>
      <c r="K114" s="178"/>
      <c r="L114" s="85"/>
      <c r="M114" s="15"/>
      <c r="N114" s="86"/>
      <c r="O114" s="6"/>
      <c r="P114" s="152">
        <v>0</v>
      </c>
      <c r="Q114" s="6"/>
      <c r="R114" s="96">
        <f t="shared" si="5"/>
        <v>0</v>
      </c>
      <c r="S114" s="97">
        <f t="shared" si="8"/>
        <v>0</v>
      </c>
      <c r="T114" s="98">
        <f t="shared" si="6"/>
        <v>0</v>
      </c>
      <c r="U114" s="117" t="str">
        <f t="shared" si="7"/>
        <v>OK</v>
      </c>
      <c r="V114" s="117" t="b">
        <f>'CASH REBATE'!$P$22</f>
        <v>0</v>
      </c>
      <c r="W114" s="1" t="str">
        <v>ALCHEMY</v>
      </c>
    </row>
    <row r="115" spans="2:23" ht="17.399999999999999" x14ac:dyDescent="0.3">
      <c r="B115" s="161" t="str">
        <v>63-SPRUM-07000057</v>
      </c>
      <c r="C115" s="156" t="str">
        <v>Independent</v>
      </c>
      <c r="D115" s="94" t="str">
        <v>RUM</v>
      </c>
      <c r="E115" s="94" t="str">
        <v>Matusalem</v>
      </c>
      <c r="F115" s="94" t="str">
        <v>MAT</v>
      </c>
      <c r="G115" s="94" t="str">
        <v>Matusalem Insolito Rum</v>
      </c>
      <c r="H115" s="94" t="str">
        <v>700ml</v>
      </c>
      <c r="I115" s="174">
        <v>3</v>
      </c>
      <c r="J115" s="283"/>
      <c r="K115" s="178"/>
      <c r="L115" s="85"/>
      <c r="M115" s="15"/>
      <c r="N115" s="86"/>
      <c r="O115" s="6"/>
      <c r="P115" s="152">
        <v>0</v>
      </c>
      <c r="Q115" s="6"/>
      <c r="R115" s="96">
        <f t="shared" si="5"/>
        <v>0</v>
      </c>
      <c r="S115" s="97">
        <f t="shared" si="8"/>
        <v>0</v>
      </c>
      <c r="T115" s="98">
        <f t="shared" si="6"/>
        <v>0</v>
      </c>
      <c r="U115" s="117" t="str">
        <f t="shared" si="7"/>
        <v>OK</v>
      </c>
      <c r="V115" s="117" t="b">
        <f>'CASH REBATE'!$P$22</f>
        <v>0</v>
      </c>
      <c r="W115" s="1" t="str">
        <v>ALCHEMY</v>
      </c>
    </row>
    <row r="116" spans="2:23" ht="17.399999999999999" x14ac:dyDescent="0.3">
      <c r="B116" s="161" t="str">
        <v>24-SPBRA-03758190</v>
      </c>
      <c r="C116" s="156" t="str">
        <v>RC</v>
      </c>
      <c r="D116" s="94" t="str">
        <v>Brandy and Cognac</v>
      </c>
      <c r="E116" s="94" t="str">
        <v>Remy</v>
      </c>
      <c r="F116" s="94" t="str">
        <v>RMM</v>
      </c>
      <c r="G116" s="94" t="str">
        <v>Remy Martin VSOP 375ml</v>
      </c>
      <c r="H116" s="94" t="str">
        <v>375ml</v>
      </c>
      <c r="I116" s="174">
        <v>12</v>
      </c>
      <c r="J116" s="283"/>
      <c r="K116" s="178"/>
      <c r="L116" s="85"/>
      <c r="M116" s="15"/>
      <c r="N116" s="86"/>
      <c r="O116" s="6"/>
      <c r="P116" s="152">
        <v>0</v>
      </c>
      <c r="Q116" s="6"/>
      <c r="R116" s="96">
        <f t="shared" si="5"/>
        <v>0</v>
      </c>
      <c r="S116" s="97">
        <f t="shared" si="8"/>
        <v>0</v>
      </c>
      <c r="T116" s="98">
        <f t="shared" si="6"/>
        <v>0</v>
      </c>
      <c r="U116" s="117" t="str">
        <f t="shared" si="7"/>
        <v>OK</v>
      </c>
      <c r="V116" s="117" t="b">
        <f>'CASH REBATE'!$P$22</f>
        <v>0</v>
      </c>
      <c r="W116" s="1" t="str">
        <v>ALCHEMY</v>
      </c>
    </row>
    <row r="117" spans="2:23" ht="17.399999999999999" x14ac:dyDescent="0.3">
      <c r="B117" s="161" t="str">
        <v>24-SPBRA-07000427</v>
      </c>
      <c r="C117" s="156" t="str">
        <v>RC</v>
      </c>
      <c r="D117" s="94" t="str">
        <v>Brandy and Cognac</v>
      </c>
      <c r="E117" s="94" t="str">
        <v>Remy</v>
      </c>
      <c r="F117" s="94" t="str">
        <v>RMM</v>
      </c>
      <c r="G117" s="94" t="str">
        <v>Remy Martin VSOP 700ml</v>
      </c>
      <c r="H117" s="94" t="str">
        <v>700ml</v>
      </c>
      <c r="I117" s="174">
        <v>12</v>
      </c>
      <c r="J117" s="283"/>
      <c r="K117" s="178"/>
      <c r="L117" s="85"/>
      <c r="M117" s="15"/>
      <c r="N117" s="86"/>
      <c r="O117" s="6"/>
      <c r="P117" s="152">
        <v>0</v>
      </c>
      <c r="Q117" s="6"/>
      <c r="R117" s="96">
        <f t="shared" si="5"/>
        <v>0</v>
      </c>
      <c r="S117" s="97">
        <f t="shared" si="8"/>
        <v>0</v>
      </c>
      <c r="T117" s="98">
        <f t="shared" si="6"/>
        <v>0</v>
      </c>
      <c r="U117" s="117" t="str">
        <f t="shared" si="7"/>
        <v>OK</v>
      </c>
      <c r="V117" s="117" t="b">
        <f>'CASH REBATE'!$P$22</f>
        <v>0</v>
      </c>
      <c r="W117" s="1" t="str">
        <v>ALCHEMY</v>
      </c>
    </row>
    <row r="118" spans="2:23" ht="17.399999999999999" x14ac:dyDescent="0.3">
      <c r="B118" s="161" t="str">
        <v>24-SPBRA-07004581</v>
      </c>
      <c r="C118" s="156" t="str">
        <v>RC</v>
      </c>
      <c r="D118" s="94" t="str">
        <v>Brandy and Cognac</v>
      </c>
      <c r="E118" s="94" t="str">
        <v>Remy</v>
      </c>
      <c r="F118" s="94" t="str">
        <v>RMM</v>
      </c>
      <c r="G118" s="94" t="str">
        <v>Remy Martin XO 700ml</v>
      </c>
      <c r="H118" s="94" t="str">
        <v>700ml</v>
      </c>
      <c r="I118" s="174">
        <v>12</v>
      </c>
      <c r="J118" s="283"/>
      <c r="K118" s="178"/>
      <c r="L118" s="85"/>
      <c r="M118" s="15"/>
      <c r="N118" s="86"/>
      <c r="O118" s="6"/>
      <c r="P118" s="152">
        <v>0</v>
      </c>
      <c r="Q118" s="6"/>
      <c r="R118" s="96">
        <f t="shared" si="5"/>
        <v>0</v>
      </c>
      <c r="S118" s="97">
        <f t="shared" si="8"/>
        <v>0</v>
      </c>
      <c r="T118" s="98">
        <f t="shared" si="6"/>
        <v>0</v>
      </c>
      <c r="U118" s="117" t="str">
        <f t="shared" si="7"/>
        <v>OK</v>
      </c>
      <c r="V118" s="117" t="b">
        <f>'CASH REBATE'!$P$22</f>
        <v>0</v>
      </c>
      <c r="W118" s="1" t="str">
        <v>ALCHEMY</v>
      </c>
    </row>
    <row r="119" spans="2:23" ht="17.399999999999999" x14ac:dyDescent="0.3">
      <c r="B119" s="161" t="str">
        <v>24-SPBRA-07002463</v>
      </c>
      <c r="C119" s="156" t="str">
        <v>RC</v>
      </c>
      <c r="D119" s="94" t="str">
        <v>Brandy and Cognac</v>
      </c>
      <c r="E119" s="94" t="str">
        <v>Remy</v>
      </c>
      <c r="F119" s="94" t="str">
        <v>RMM</v>
      </c>
      <c r="G119" s="94" t="str">
        <v>Remy Martin XO Night 700ml</v>
      </c>
      <c r="H119" s="94" t="str">
        <v>700ml</v>
      </c>
      <c r="I119" s="174">
        <v>12</v>
      </c>
      <c r="J119" s="283"/>
      <c r="K119" s="178"/>
      <c r="L119" s="85"/>
      <c r="M119" s="15"/>
      <c r="N119" s="86"/>
      <c r="O119" s="6"/>
      <c r="P119" s="152">
        <v>0</v>
      </c>
      <c r="Q119" s="6"/>
      <c r="R119" s="96">
        <f t="shared" si="5"/>
        <v>0</v>
      </c>
      <c r="S119" s="97">
        <f t="shared" si="8"/>
        <v>0</v>
      </c>
      <c r="T119" s="98">
        <f t="shared" si="6"/>
        <v>0</v>
      </c>
      <c r="U119" s="117" t="str">
        <f t="shared" si="7"/>
        <v>OK</v>
      </c>
      <c r="V119" s="117" t="b">
        <f>'CASH REBATE'!$P$22</f>
        <v>0</v>
      </c>
      <c r="W119" s="1" t="str">
        <v>ALCHEMY</v>
      </c>
    </row>
    <row r="120" spans="2:23" ht="17.399999999999999" x14ac:dyDescent="0.3">
      <c r="B120" s="161" t="str">
        <v>24-SPBRA-07005366</v>
      </c>
      <c r="C120" s="156" t="str">
        <v>RC</v>
      </c>
      <c r="D120" s="94" t="str">
        <v>Brandy and Cognac</v>
      </c>
      <c r="E120" s="94" t="str">
        <v>Remy</v>
      </c>
      <c r="F120" s="94" t="str">
        <v>RMM</v>
      </c>
      <c r="G120" s="94" t="str">
        <v>Remy Martin 1738</v>
      </c>
      <c r="H120" s="94" t="str">
        <v>700ml</v>
      </c>
      <c r="I120" s="174">
        <v>12</v>
      </c>
      <c r="J120" s="283"/>
      <c r="K120" s="178"/>
      <c r="L120" s="85"/>
      <c r="M120" s="15"/>
      <c r="N120" s="86"/>
      <c r="O120" s="6"/>
      <c r="P120" s="152">
        <v>0</v>
      </c>
      <c r="Q120" s="6"/>
      <c r="R120" s="96">
        <f t="shared" si="5"/>
        <v>0</v>
      </c>
      <c r="S120" s="97">
        <f t="shared" si="8"/>
        <v>0</v>
      </c>
      <c r="T120" s="98">
        <f t="shared" si="6"/>
        <v>0</v>
      </c>
      <c r="U120" s="117" t="str">
        <f t="shared" si="7"/>
        <v>OK</v>
      </c>
      <c r="V120" s="117" t="b">
        <f>'CASH REBATE'!$P$22</f>
        <v>0</v>
      </c>
      <c r="W120" s="1" t="str">
        <v>ALCHEMY</v>
      </c>
    </row>
    <row r="121" spans="2:23" ht="17.399999999999999" x14ac:dyDescent="0.3">
      <c r="B121" s="161" t="str">
        <v>27-SPBRA-07007452</v>
      </c>
      <c r="C121" s="156" t="str">
        <v>RC</v>
      </c>
      <c r="D121" s="94" t="str">
        <v>Brandy and Cognac</v>
      </c>
      <c r="E121" s="94" t="str">
        <v>LOUIS XIII</v>
      </c>
      <c r="F121" s="94" t="str">
        <v>RMM</v>
      </c>
      <c r="G121" s="94" t="str">
        <v>Remy Martin Louis XIII 700ml</v>
      </c>
      <c r="H121" s="94" t="str">
        <v>700ml</v>
      </c>
      <c r="I121" s="174">
        <v>3</v>
      </c>
      <c r="J121" s="283"/>
      <c r="K121" s="178"/>
      <c r="L121" s="85"/>
      <c r="M121" s="15"/>
      <c r="N121" s="86"/>
      <c r="O121" s="6"/>
      <c r="P121" s="152">
        <v>0</v>
      </c>
      <c r="Q121" s="6"/>
      <c r="R121" s="96">
        <f t="shared" si="5"/>
        <v>0</v>
      </c>
      <c r="S121" s="97">
        <f t="shared" si="8"/>
        <v>0</v>
      </c>
      <c r="T121" s="98">
        <f t="shared" si="6"/>
        <v>0</v>
      </c>
      <c r="U121" s="117" t="str">
        <f t="shared" si="7"/>
        <v>OK</v>
      </c>
      <c r="V121" s="117" t="b">
        <f>'CASH REBATE'!$P$22</f>
        <v>0</v>
      </c>
      <c r="W121" s="1" t="str">
        <v>ALCHEMY</v>
      </c>
    </row>
    <row r="122" spans="2:23" ht="17.399999999999999" x14ac:dyDescent="0.3">
      <c r="B122" s="161" t="str">
        <v>27-SPBRA-15008565</v>
      </c>
      <c r="C122" s="156" t="str">
        <v>RC</v>
      </c>
      <c r="D122" s="94" t="str">
        <v>Brandy and Cognac</v>
      </c>
      <c r="E122" s="94" t="str">
        <v>LOUIS XIII</v>
      </c>
      <c r="F122" s="94" t="str">
        <v>RMM</v>
      </c>
      <c r="G122" s="94" t="str">
        <v>Louis XIII Magnum 1.5L</v>
      </c>
      <c r="H122" s="94" t="str">
        <v>1500ml</v>
      </c>
      <c r="I122" s="174">
        <v>1</v>
      </c>
      <c r="J122" s="283"/>
      <c r="K122" s="178"/>
      <c r="L122" s="85"/>
      <c r="M122" s="15"/>
      <c r="N122" s="86"/>
      <c r="O122" s="6"/>
      <c r="P122" s="152">
        <v>0</v>
      </c>
      <c r="Q122" s="6"/>
      <c r="R122" s="96">
        <f t="shared" si="5"/>
        <v>0</v>
      </c>
      <c r="S122" s="97">
        <f t="shared" si="8"/>
        <v>0</v>
      </c>
      <c r="T122" s="98">
        <f t="shared" si="6"/>
        <v>0</v>
      </c>
      <c r="U122" s="117" t="str">
        <f t="shared" si="7"/>
        <v>OK</v>
      </c>
      <c r="V122" s="117" t="b">
        <f>'CASH REBATE'!$P$22</f>
        <v>0</v>
      </c>
      <c r="W122" s="1" t="str">
        <v>ALCHEMY</v>
      </c>
    </row>
    <row r="123" spans="2:23" ht="17.399999999999999" x14ac:dyDescent="0.3">
      <c r="B123" s="161" t="str">
        <v>27-SPBRA-30008169</v>
      </c>
      <c r="C123" s="156" t="str">
        <v>RC</v>
      </c>
      <c r="D123" s="94" t="str">
        <v>Brandy and Cognac</v>
      </c>
      <c r="E123" s="94" t="str">
        <v>LOUIS XIII</v>
      </c>
      <c r="F123" s="94" t="str">
        <v>RMM</v>
      </c>
      <c r="G123" s="94" t="str">
        <v>Louis XIII Decanter Jeroboam 3L</v>
      </c>
      <c r="H123" s="94" t="str">
        <v>3000ml</v>
      </c>
      <c r="I123" s="174">
        <v>1</v>
      </c>
      <c r="J123" s="283"/>
      <c r="K123" s="178"/>
      <c r="L123" s="85"/>
      <c r="M123" s="15"/>
      <c r="N123" s="86"/>
      <c r="O123" s="6"/>
      <c r="P123" s="152">
        <v>0</v>
      </c>
      <c r="Q123" s="6"/>
      <c r="R123" s="96">
        <f t="shared" si="5"/>
        <v>0</v>
      </c>
      <c r="S123" s="97">
        <f t="shared" si="8"/>
        <v>0</v>
      </c>
      <c r="T123" s="98">
        <f t="shared" si="6"/>
        <v>0</v>
      </c>
      <c r="U123" s="117" t="str">
        <f t="shared" si="7"/>
        <v>OK</v>
      </c>
      <c r="V123" s="117" t="b">
        <f>'CASH REBATE'!$P$22</f>
        <v>0</v>
      </c>
      <c r="W123" s="1" t="str">
        <v>ALCHEMY</v>
      </c>
    </row>
    <row r="124" spans="2:23" ht="17.399999999999999" x14ac:dyDescent="0.3">
      <c r="B124" s="161" t="str">
        <v>27-SPBRA-60000155</v>
      </c>
      <c r="C124" s="156" t="str">
        <v>RC</v>
      </c>
      <c r="D124" s="94" t="str">
        <v>Brandy and Cognac</v>
      </c>
      <c r="E124" s="94" t="str">
        <v>LOUIS XIII</v>
      </c>
      <c r="F124" s="94" t="str">
        <v>RMM</v>
      </c>
      <c r="G124" s="94" t="str">
        <v>Louis XIII Mathusalem 6L</v>
      </c>
      <c r="H124" s="94" t="str">
        <v>6000ml</v>
      </c>
      <c r="I124" s="174">
        <v>1</v>
      </c>
      <c r="J124" s="283"/>
      <c r="K124" s="178"/>
      <c r="L124" s="85"/>
      <c r="M124" s="15"/>
      <c r="N124" s="86"/>
      <c r="O124" s="6"/>
      <c r="P124" s="152">
        <v>0</v>
      </c>
      <c r="Q124" s="6"/>
      <c r="R124" s="96">
        <f t="shared" si="5"/>
        <v>0</v>
      </c>
      <c r="S124" s="97">
        <f t="shared" si="8"/>
        <v>0</v>
      </c>
      <c r="T124" s="98">
        <f t="shared" si="6"/>
        <v>0</v>
      </c>
      <c r="U124" s="117" t="str">
        <f t="shared" si="7"/>
        <v>OK</v>
      </c>
      <c r="V124" s="117" t="b">
        <f>'CASH REBATE'!$P$22</f>
        <v>0</v>
      </c>
      <c r="W124" s="1" t="str">
        <v>ALCHEMY</v>
      </c>
    </row>
    <row r="125" spans="2:23" ht="17.399999999999999" x14ac:dyDescent="0.3">
      <c r="B125" s="161" t="str">
        <v>26-SPBRA-07002153</v>
      </c>
      <c r="C125" s="156" t="str">
        <v>RC</v>
      </c>
      <c r="D125" s="94" t="str">
        <v>Brandy and Cognac</v>
      </c>
      <c r="E125" s="94" t="str">
        <v>St Remy</v>
      </c>
      <c r="F125" s="94" t="str">
        <v>RMM</v>
      </c>
      <c r="G125" s="94" t="str">
        <v>St Remy VSOP</v>
      </c>
      <c r="H125" s="94" t="str">
        <v>700ml</v>
      </c>
      <c r="I125" s="174">
        <v>12</v>
      </c>
      <c r="J125" s="283"/>
      <c r="K125" s="178"/>
      <c r="L125" s="85"/>
      <c r="M125" s="15"/>
      <c r="N125" s="86"/>
      <c r="O125" s="6"/>
      <c r="P125" s="152">
        <v>0</v>
      </c>
      <c r="Q125" s="6"/>
      <c r="R125" s="96">
        <f t="shared" si="5"/>
        <v>0</v>
      </c>
      <c r="S125" s="97">
        <f t="shared" si="8"/>
        <v>0</v>
      </c>
      <c r="T125" s="98">
        <f t="shared" si="6"/>
        <v>0</v>
      </c>
      <c r="U125" s="117" t="str">
        <f t="shared" si="7"/>
        <v>OK</v>
      </c>
      <c r="V125" s="117" t="b">
        <f>'CASH REBATE'!$P$22</f>
        <v>0</v>
      </c>
      <c r="W125" s="1" t="str">
        <v>ALCHEMY</v>
      </c>
    </row>
    <row r="126" spans="2:23" ht="17.399999999999999" x14ac:dyDescent="0.3">
      <c r="B126" s="161" t="str">
        <v>26-SPBRA-07002603</v>
      </c>
      <c r="C126" s="156" t="str">
        <v>RC</v>
      </c>
      <c r="D126" s="94" t="str">
        <v>Brandy and Cognac</v>
      </c>
      <c r="E126" s="94" t="str">
        <v>St Remy</v>
      </c>
      <c r="F126" s="94" t="str">
        <v>RMM</v>
      </c>
      <c r="G126" s="94" t="str">
        <v>St Remy XO</v>
      </c>
      <c r="H126" s="94" t="str">
        <v>700ml</v>
      </c>
      <c r="I126" s="174">
        <v>12</v>
      </c>
      <c r="J126" s="283"/>
      <c r="K126" s="178"/>
      <c r="L126" s="85"/>
      <c r="M126" s="15"/>
      <c r="N126" s="86"/>
      <c r="O126" s="6"/>
      <c r="P126" s="152">
        <v>0</v>
      </c>
      <c r="Q126" s="6"/>
      <c r="R126" s="96">
        <f t="shared" si="5"/>
        <v>0</v>
      </c>
      <c r="S126" s="97">
        <f t="shared" si="8"/>
        <v>0</v>
      </c>
      <c r="T126" s="98">
        <f t="shared" si="6"/>
        <v>0</v>
      </c>
      <c r="U126" s="117" t="str">
        <f t="shared" si="7"/>
        <v>OK</v>
      </c>
      <c r="V126" s="117" t="b">
        <f>'CASH REBATE'!$P$22</f>
        <v>0</v>
      </c>
      <c r="W126" s="1" t="str">
        <v>ALCHEMY</v>
      </c>
    </row>
    <row r="127" spans="2:23" ht="17.399999999999999" x14ac:dyDescent="0.3">
      <c r="B127" s="161" t="str">
        <v>01-SPVOD-07008530</v>
      </c>
      <c r="C127" s="156" t="str">
        <v>Lucas Bols</v>
      </c>
      <c r="D127" s="94" t="str">
        <v>Vodka</v>
      </c>
      <c r="E127" s="94" t="str">
        <v>Bols Vodka</v>
      </c>
      <c r="F127" s="94" t="str">
        <v>BLV</v>
      </c>
      <c r="G127" s="94" t="str">
        <v>Bols Vodka 700ml</v>
      </c>
      <c r="H127" s="94" t="str">
        <v>700ml</v>
      </c>
      <c r="I127" s="174">
        <v>12</v>
      </c>
      <c r="J127" s="283"/>
      <c r="K127" s="178"/>
      <c r="L127" s="85"/>
      <c r="M127" s="15"/>
      <c r="N127" s="86"/>
      <c r="O127" s="6"/>
      <c r="P127" s="152">
        <v>0</v>
      </c>
      <c r="Q127" s="6"/>
      <c r="R127" s="96">
        <f t="shared" si="5"/>
        <v>0</v>
      </c>
      <c r="S127" s="97">
        <f t="shared" si="8"/>
        <v>0</v>
      </c>
      <c r="T127" s="98">
        <f t="shared" si="6"/>
        <v>0</v>
      </c>
      <c r="U127" s="117" t="str">
        <f t="shared" si="7"/>
        <v>OK</v>
      </c>
      <c r="V127" s="117" t="b">
        <f>'CASH REBATE'!$P$22</f>
        <v>0</v>
      </c>
      <c r="W127" s="1" t="str">
        <v>ALCHEMY</v>
      </c>
    </row>
    <row r="128" spans="2:23" ht="17.399999999999999" x14ac:dyDescent="0.3">
      <c r="B128" s="161" t="str">
        <v>01-SPVOD-10008547</v>
      </c>
      <c r="C128" s="156" t="str">
        <v>Lucas Bols</v>
      </c>
      <c r="D128" s="94" t="str">
        <v>Vodka</v>
      </c>
      <c r="E128" s="94" t="str">
        <v>Bols Vodka</v>
      </c>
      <c r="F128" s="94" t="str">
        <v>BLV</v>
      </c>
      <c r="G128" s="94" t="str">
        <v>Bols Vodka 1L</v>
      </c>
      <c r="H128" s="94" t="str">
        <v>1000ml</v>
      </c>
      <c r="I128" s="174">
        <v>6</v>
      </c>
      <c r="J128" s="283"/>
      <c r="K128" s="178"/>
      <c r="L128" s="85"/>
      <c r="M128" s="15"/>
      <c r="N128" s="86"/>
      <c r="O128" s="6"/>
      <c r="P128" s="152">
        <v>0</v>
      </c>
      <c r="Q128" s="6"/>
      <c r="R128" s="96">
        <f t="shared" si="5"/>
        <v>0</v>
      </c>
      <c r="S128" s="97">
        <f t="shared" si="8"/>
        <v>0</v>
      </c>
      <c r="T128" s="98">
        <f t="shared" si="6"/>
        <v>0</v>
      </c>
      <c r="U128" s="117" t="str">
        <f t="shared" si="7"/>
        <v>OK</v>
      </c>
      <c r="V128" s="117" t="b">
        <f>'CASH REBATE'!$P$22</f>
        <v>0</v>
      </c>
      <c r="W128" s="1" t="str">
        <v>ALCHEMY</v>
      </c>
    </row>
    <row r="129" spans="2:23" ht="17.399999999999999" x14ac:dyDescent="0.3">
      <c r="B129" s="161" t="str">
        <v>34-SPVOD-01808261</v>
      </c>
      <c r="C129" s="156" t="str">
        <v>Campari</v>
      </c>
      <c r="D129" s="94" t="str">
        <v>Vodka</v>
      </c>
      <c r="E129" s="94" t="str">
        <v>Skyy</v>
      </c>
      <c r="F129" s="94" t="str">
        <v>SKY</v>
      </c>
      <c r="G129" s="94" t="str">
        <v>Skyy 180ml</v>
      </c>
      <c r="H129" s="94" t="str">
        <v>180ml</v>
      </c>
      <c r="I129" s="174">
        <v>12</v>
      </c>
      <c r="J129" s="283"/>
      <c r="K129" s="178"/>
      <c r="L129" s="85"/>
      <c r="M129" s="15"/>
      <c r="N129" s="86"/>
      <c r="O129" s="6"/>
      <c r="P129" s="152">
        <v>0</v>
      </c>
      <c r="Q129" s="6"/>
      <c r="R129" s="96">
        <f t="shared" si="5"/>
        <v>0</v>
      </c>
      <c r="S129" s="97">
        <f t="shared" si="8"/>
        <v>0</v>
      </c>
      <c r="T129" s="98">
        <f t="shared" si="6"/>
        <v>0</v>
      </c>
      <c r="U129" s="117" t="str">
        <f t="shared" si="7"/>
        <v>OK</v>
      </c>
      <c r="V129" s="117" t="b">
        <f>'CASH REBATE'!$P$22</f>
        <v>0</v>
      </c>
      <c r="W129" s="1" t="str">
        <v>ALCHEMY</v>
      </c>
    </row>
    <row r="130" spans="2:23" ht="17.399999999999999" x14ac:dyDescent="0.3">
      <c r="B130" s="161" t="str">
        <v>34-SPVOD-07507004</v>
      </c>
      <c r="C130" s="156" t="str">
        <v>Campari</v>
      </c>
      <c r="D130" s="94" t="str">
        <v>Vodka</v>
      </c>
      <c r="E130" s="94" t="str">
        <v>Skyy</v>
      </c>
      <c r="F130" s="94" t="str">
        <v>SKY</v>
      </c>
      <c r="G130" s="94" t="str">
        <v>Skyy 750ml</v>
      </c>
      <c r="H130" s="94" t="str">
        <v>750ml</v>
      </c>
      <c r="I130" s="174">
        <v>12</v>
      </c>
      <c r="J130" s="283"/>
      <c r="K130" s="178"/>
      <c r="L130" s="85"/>
      <c r="M130" s="15"/>
      <c r="N130" s="86"/>
      <c r="O130" s="6"/>
      <c r="P130" s="152">
        <v>0</v>
      </c>
      <c r="Q130" s="6"/>
      <c r="R130" s="96">
        <f t="shared" si="5"/>
        <v>0</v>
      </c>
      <c r="S130" s="97">
        <f t="shared" si="8"/>
        <v>0</v>
      </c>
      <c r="T130" s="98">
        <f t="shared" si="6"/>
        <v>0</v>
      </c>
      <c r="U130" s="117" t="str">
        <f t="shared" si="7"/>
        <v>OK</v>
      </c>
      <c r="V130" s="117" t="b">
        <f>'CASH REBATE'!$P$22</f>
        <v>0</v>
      </c>
      <c r="W130" s="1" t="str">
        <v>ALCHEMY</v>
      </c>
    </row>
    <row r="131" spans="2:23" ht="17.399999999999999" x14ac:dyDescent="0.3">
      <c r="B131" s="161" t="str">
        <v>34-SPVOD-10001002</v>
      </c>
      <c r="C131" s="156" t="str">
        <v>Campari</v>
      </c>
      <c r="D131" s="94" t="str">
        <v>Vodka</v>
      </c>
      <c r="E131" s="94" t="str">
        <v>Skyy</v>
      </c>
      <c r="F131" s="94" t="str">
        <v>SKY</v>
      </c>
      <c r="G131" s="94" t="str">
        <v>Skyy 1L</v>
      </c>
      <c r="H131" s="94" t="str">
        <v>1000ml</v>
      </c>
      <c r="I131" s="174">
        <v>12</v>
      </c>
      <c r="J131" s="283"/>
      <c r="K131" s="178"/>
      <c r="L131" s="85"/>
      <c r="M131" s="15"/>
      <c r="N131" s="86"/>
      <c r="O131" s="6"/>
      <c r="P131" s="152">
        <v>0</v>
      </c>
      <c r="Q131" s="6"/>
      <c r="R131" s="96">
        <f t="shared" si="5"/>
        <v>0</v>
      </c>
      <c r="S131" s="97">
        <f t="shared" si="8"/>
        <v>0</v>
      </c>
      <c r="T131" s="98">
        <f t="shared" si="6"/>
        <v>0</v>
      </c>
      <c r="U131" s="117" t="str">
        <f t="shared" si="7"/>
        <v>OK</v>
      </c>
      <c r="V131" s="117" t="b">
        <f>'CASH REBATE'!$P$22</f>
        <v>0</v>
      </c>
      <c r="W131" s="1" t="str">
        <v>ALCHEMY</v>
      </c>
    </row>
    <row r="132" spans="2:23" ht="17.399999999999999" x14ac:dyDescent="0.3">
      <c r="B132" s="161" t="str">
        <v>34-SPVOD-07017004</v>
      </c>
      <c r="C132" s="156" t="str">
        <v>Campari</v>
      </c>
      <c r="D132" s="94" t="str">
        <v>Vodka</v>
      </c>
      <c r="E132" s="94" t="str">
        <v>Skyy</v>
      </c>
      <c r="F132" s="94" t="str">
        <v>SKY</v>
      </c>
      <c r="G132" s="94" t="str">
        <v>Skyy Neptune</v>
      </c>
      <c r="H132" s="94" t="str">
        <v>700ml</v>
      </c>
      <c r="I132" s="174">
        <v>12</v>
      </c>
      <c r="J132" s="283"/>
      <c r="K132" s="178"/>
      <c r="L132" s="85"/>
      <c r="M132" s="15"/>
      <c r="N132" s="86"/>
      <c r="O132" s="6"/>
      <c r="P132" s="152">
        <v>0</v>
      </c>
      <c r="Q132" s="6"/>
      <c r="R132" s="96">
        <f t="shared" si="5"/>
        <v>0</v>
      </c>
      <c r="S132" s="97">
        <f t="shared" si="8"/>
        <v>0</v>
      </c>
      <c r="T132" s="98">
        <f t="shared" si="6"/>
        <v>0</v>
      </c>
      <c r="U132" s="117" t="str">
        <f t="shared" si="7"/>
        <v>OK</v>
      </c>
      <c r="V132" s="117" t="b">
        <f>'CASH REBATE'!$P$22</f>
        <v>0</v>
      </c>
      <c r="W132" s="1" t="str">
        <v>ALCHEMY</v>
      </c>
    </row>
    <row r="133" spans="2:23" ht="17.399999999999999" x14ac:dyDescent="0.3">
      <c r="B133" s="161" t="str">
        <v>34-SPLIQ-07007012</v>
      </c>
      <c r="C133" s="156" t="str">
        <v>Campari</v>
      </c>
      <c r="D133" s="94" t="str">
        <v>Vodka</v>
      </c>
      <c r="E133" s="94" t="str">
        <v>Skyy</v>
      </c>
      <c r="F133" s="94" t="str">
        <v>SKY</v>
      </c>
      <c r="G133" s="94" t="str">
        <v>Skyy Citrus</v>
      </c>
      <c r="H133" s="94" t="str">
        <v>700ml</v>
      </c>
      <c r="I133" s="174">
        <v>6</v>
      </c>
      <c r="J133" s="283"/>
      <c r="K133" s="178"/>
      <c r="L133" s="85"/>
      <c r="M133" s="15"/>
      <c r="N133" s="86"/>
      <c r="O133" s="6"/>
      <c r="P133" s="152">
        <v>0</v>
      </c>
      <c r="Q133" s="6"/>
      <c r="R133" s="96">
        <f t="shared" si="5"/>
        <v>0</v>
      </c>
      <c r="S133" s="97">
        <f t="shared" si="8"/>
        <v>0</v>
      </c>
      <c r="T133" s="98">
        <f t="shared" si="6"/>
        <v>0</v>
      </c>
      <c r="U133" s="117" t="str">
        <f t="shared" si="7"/>
        <v>OK</v>
      </c>
      <c r="V133" s="117" t="b">
        <f>'CASH REBATE'!$P$22</f>
        <v>0</v>
      </c>
      <c r="W133" s="1" t="str">
        <v>ALCHEMY</v>
      </c>
    </row>
    <row r="134" spans="2:23" ht="17.399999999999999" x14ac:dyDescent="0.3">
      <c r="B134" s="161" t="str">
        <v>34-SPLIQ-07007036</v>
      </c>
      <c r="C134" s="156" t="str">
        <v>Campari</v>
      </c>
      <c r="D134" s="94" t="str">
        <v>Vodka</v>
      </c>
      <c r="E134" s="94" t="str">
        <v>Skyy</v>
      </c>
      <c r="F134" s="94" t="str">
        <v>SKY</v>
      </c>
      <c r="G134" s="94" t="str">
        <v>Skyy Raspberry</v>
      </c>
      <c r="H134" s="94" t="str">
        <v>700ml</v>
      </c>
      <c r="I134" s="174">
        <v>6</v>
      </c>
      <c r="J134" s="283"/>
      <c r="K134" s="178"/>
      <c r="L134" s="85"/>
      <c r="M134" s="15"/>
      <c r="N134" s="86"/>
      <c r="O134" s="6"/>
      <c r="P134" s="152">
        <v>0</v>
      </c>
      <c r="Q134" s="6"/>
      <c r="R134" s="96">
        <f t="shared" si="5"/>
        <v>0</v>
      </c>
      <c r="S134" s="97">
        <f t="shared" si="8"/>
        <v>0</v>
      </c>
      <c r="T134" s="98">
        <f t="shared" si="6"/>
        <v>0</v>
      </c>
      <c r="U134" s="117" t="str">
        <f t="shared" si="7"/>
        <v>OK</v>
      </c>
      <c r="V134" s="117" t="b">
        <f>'CASH REBATE'!$P$22</f>
        <v>0</v>
      </c>
      <c r="W134" s="1" t="str">
        <v>ALCHEMY</v>
      </c>
    </row>
    <row r="135" spans="2:23" ht="17.399999999999999" x14ac:dyDescent="0.3">
      <c r="B135" s="161" t="str">
        <v>34-SPLIQ-07007050</v>
      </c>
      <c r="C135" s="156" t="str">
        <v>Campari</v>
      </c>
      <c r="D135" s="94" t="str">
        <v>Vodka</v>
      </c>
      <c r="E135" s="94" t="str">
        <v>Skyy</v>
      </c>
      <c r="F135" s="94" t="str">
        <v>SKY</v>
      </c>
      <c r="G135" s="94" t="str">
        <v>Skyy Passionfruit</v>
      </c>
      <c r="H135" s="94" t="str">
        <v>700ml</v>
      </c>
      <c r="I135" s="174">
        <v>6</v>
      </c>
      <c r="J135" s="283"/>
      <c r="K135" s="178"/>
      <c r="L135" s="85"/>
      <c r="M135" s="15"/>
      <c r="N135" s="86"/>
      <c r="O135" s="6"/>
      <c r="P135" s="152">
        <v>0</v>
      </c>
      <c r="Q135" s="6"/>
      <c r="R135" s="96">
        <f t="shared" si="5"/>
        <v>0</v>
      </c>
      <c r="S135" s="97">
        <f t="shared" si="8"/>
        <v>0</v>
      </c>
      <c r="T135" s="98">
        <f t="shared" si="6"/>
        <v>0</v>
      </c>
      <c r="U135" s="117" t="str">
        <f t="shared" si="7"/>
        <v>OK</v>
      </c>
      <c r="V135" s="117" t="b">
        <f>'CASH REBATE'!$P$22</f>
        <v>0</v>
      </c>
      <c r="W135" s="1" t="str">
        <v>ALCHEMY</v>
      </c>
    </row>
    <row r="136" spans="2:23" ht="17.399999999999999" x14ac:dyDescent="0.3">
      <c r="B136" s="161" t="str">
        <v>34-SPVOD-07001021</v>
      </c>
      <c r="C136" s="156" t="str">
        <v>Campari</v>
      </c>
      <c r="D136" s="94" t="str">
        <v>Vodka</v>
      </c>
      <c r="E136" s="94" t="str">
        <v>Skyy</v>
      </c>
      <c r="F136" s="94" t="str">
        <v>SKY</v>
      </c>
      <c r="G136" s="94" t="str">
        <v>Skyy 90 Luxury</v>
      </c>
      <c r="H136" s="94" t="str">
        <v>700ml</v>
      </c>
      <c r="I136" s="174">
        <v>6</v>
      </c>
      <c r="J136" s="283"/>
      <c r="K136" s="178"/>
      <c r="L136" s="85"/>
      <c r="M136" s="15"/>
      <c r="N136" s="86"/>
      <c r="O136" s="6"/>
      <c r="P136" s="152">
        <v>0</v>
      </c>
      <c r="Q136" s="6"/>
      <c r="R136" s="96">
        <f t="shared" si="5"/>
        <v>0</v>
      </c>
      <c r="S136" s="97">
        <f t="shared" si="8"/>
        <v>0</v>
      </c>
      <c r="T136" s="98">
        <f t="shared" si="6"/>
        <v>0</v>
      </c>
      <c r="U136" s="117" t="str">
        <f t="shared" si="7"/>
        <v>OK</v>
      </c>
      <c r="V136" s="117" t="b">
        <f>'CASH REBATE'!$P$22</f>
        <v>0</v>
      </c>
      <c r="W136" s="1" t="str">
        <v>ALCHEMY</v>
      </c>
    </row>
    <row r="137" spans="2:23" ht="17.399999999999999" x14ac:dyDescent="0.3">
      <c r="B137" s="161" t="str">
        <v>65-SPVOD-07507828</v>
      </c>
      <c r="C137" s="156" t="str">
        <v>Proximo</v>
      </c>
      <c r="D137" s="94" t="str">
        <v>Vodka</v>
      </c>
      <c r="E137" s="94" t="str">
        <v>Hangar</v>
      </c>
      <c r="F137" s="94" t="str">
        <v>HG1</v>
      </c>
      <c r="G137" s="94" t="str">
        <v>Hangar 1 Straight Vodka</v>
      </c>
      <c r="H137" s="94" t="str">
        <v>750ml</v>
      </c>
      <c r="I137" s="174">
        <v>12</v>
      </c>
      <c r="J137" s="283"/>
      <c r="K137" s="178"/>
      <c r="L137" s="85"/>
      <c r="M137" s="15"/>
      <c r="N137" s="86"/>
      <c r="O137" s="6"/>
      <c r="P137" s="152">
        <v>0</v>
      </c>
      <c r="Q137" s="6"/>
      <c r="R137" s="96">
        <f t="shared" si="5"/>
        <v>0</v>
      </c>
      <c r="S137" s="97">
        <f t="shared" si="8"/>
        <v>0</v>
      </c>
      <c r="T137" s="98">
        <f t="shared" si="6"/>
        <v>0</v>
      </c>
      <c r="U137" s="117" t="str">
        <f t="shared" si="7"/>
        <v>OK</v>
      </c>
      <c r="V137" s="117" t="b">
        <f>'CASH REBATE'!$P$22</f>
        <v>0</v>
      </c>
      <c r="W137" s="1" t="str">
        <v>ALCHEMY</v>
      </c>
    </row>
    <row r="138" spans="2:23" ht="17.399999999999999" x14ac:dyDescent="0.3">
      <c r="B138" s="161" t="str">
        <v>65-SPVOD-07507842</v>
      </c>
      <c r="C138" s="156" t="str">
        <v>Proximo</v>
      </c>
      <c r="D138" s="94" t="str">
        <v>Vodka</v>
      </c>
      <c r="E138" s="94" t="str">
        <v>Hangar</v>
      </c>
      <c r="F138" s="94" t="str">
        <v>HG1</v>
      </c>
      <c r="G138" s="94" t="str">
        <v>Hangar 1 Buddha'S Hand Citron Vodka</v>
      </c>
      <c r="H138" s="94" t="str">
        <v>750ml</v>
      </c>
      <c r="I138" s="174">
        <v>12</v>
      </c>
      <c r="J138" s="283"/>
      <c r="K138" s="178"/>
      <c r="L138" s="85"/>
      <c r="M138" s="15"/>
      <c r="N138" s="86"/>
      <c r="O138" s="6"/>
      <c r="P138" s="152">
        <v>0</v>
      </c>
      <c r="Q138" s="6"/>
      <c r="R138" s="96">
        <f t="shared" si="5"/>
        <v>0</v>
      </c>
      <c r="S138" s="97">
        <f t="shared" si="8"/>
        <v>0</v>
      </c>
      <c r="T138" s="98">
        <f t="shared" si="6"/>
        <v>0</v>
      </c>
      <c r="U138" s="117" t="str">
        <f t="shared" si="7"/>
        <v>OK</v>
      </c>
      <c r="V138" s="117" t="b">
        <f>'CASH REBATE'!$P$22</f>
        <v>0</v>
      </c>
      <c r="W138" s="1" t="str">
        <v>ALCHEMY</v>
      </c>
    </row>
    <row r="139" spans="2:23" ht="17.399999999999999" x14ac:dyDescent="0.3">
      <c r="B139" s="161" t="str">
        <v>65-SPVOD-07507866</v>
      </c>
      <c r="C139" s="156" t="str">
        <v>Proximo</v>
      </c>
      <c r="D139" s="94" t="str">
        <v>Vodka</v>
      </c>
      <c r="E139" s="94" t="str">
        <v>Hangar</v>
      </c>
      <c r="F139" s="94" t="str">
        <v>HG1</v>
      </c>
      <c r="G139" s="94" t="str">
        <v>Hangar 1 Mandarin Blossom Vodka</v>
      </c>
      <c r="H139" s="94" t="str">
        <v>750ml</v>
      </c>
      <c r="I139" s="174">
        <v>12</v>
      </c>
      <c r="J139" s="283"/>
      <c r="K139" s="178"/>
      <c r="L139" s="85"/>
      <c r="M139" s="15"/>
      <c r="N139" s="86"/>
      <c r="O139" s="6"/>
      <c r="P139" s="152">
        <v>0</v>
      </c>
      <c r="Q139" s="6"/>
      <c r="R139" s="96">
        <f t="shared" si="5"/>
        <v>0</v>
      </c>
      <c r="S139" s="97">
        <f t="shared" si="8"/>
        <v>0</v>
      </c>
      <c r="T139" s="98">
        <f t="shared" si="6"/>
        <v>0</v>
      </c>
      <c r="U139" s="117" t="str">
        <f t="shared" si="7"/>
        <v>OK</v>
      </c>
      <c r="V139" s="117" t="b">
        <f>'CASH REBATE'!$P$22</f>
        <v>0</v>
      </c>
      <c r="W139" s="1" t="str">
        <v>ALCHEMY</v>
      </c>
    </row>
    <row r="140" spans="2:23" ht="17.399999999999999" x14ac:dyDescent="0.3">
      <c r="B140" s="161" t="str">
        <v>65-SPVOD-07507361</v>
      </c>
      <c r="C140" s="156" t="str">
        <v>Proximo</v>
      </c>
      <c r="D140" s="94" t="str">
        <v>Vodka</v>
      </c>
      <c r="E140" s="94" t="str">
        <v>Hangar</v>
      </c>
      <c r="F140" s="94" t="str">
        <v>HG1</v>
      </c>
      <c r="G140" s="94" t="str">
        <v>Hangar 1 Rose Vodka</v>
      </c>
      <c r="H140" s="94" t="str">
        <v>750ml</v>
      </c>
      <c r="I140" s="174">
        <v>12</v>
      </c>
      <c r="J140" s="283"/>
      <c r="K140" s="178"/>
      <c r="L140" s="85"/>
      <c r="M140" s="15"/>
      <c r="N140" s="86"/>
      <c r="O140" s="6"/>
      <c r="P140" s="152">
        <v>0</v>
      </c>
      <c r="Q140" s="6"/>
      <c r="R140" s="96">
        <f t="shared" si="5"/>
        <v>0</v>
      </c>
      <c r="S140" s="97">
        <f t="shared" si="8"/>
        <v>0</v>
      </c>
      <c r="T140" s="98">
        <f t="shared" si="6"/>
        <v>0</v>
      </c>
      <c r="U140" s="117" t="str">
        <f t="shared" si="7"/>
        <v>OK</v>
      </c>
      <c r="V140" s="117" t="b">
        <f>'CASH REBATE'!$P$22</f>
        <v>0</v>
      </c>
      <c r="W140" s="1" t="str">
        <v>ALCHEMY</v>
      </c>
    </row>
    <row r="141" spans="2:23" ht="17.399999999999999" x14ac:dyDescent="0.3">
      <c r="B141" s="161" t="str">
        <v>48-SPVOD-02000045</v>
      </c>
      <c r="C141" s="156" t="str">
        <v>Independent</v>
      </c>
      <c r="D141" s="94" t="str">
        <v>Vodka</v>
      </c>
      <c r="E141" s="94" t="str">
        <v>Tito's</v>
      </c>
      <c r="F141" s="94" t="str">
        <v>TTO</v>
      </c>
      <c r="G141" s="94" t="str">
        <v>Tito's Vodka 200ml</v>
      </c>
      <c r="H141" s="94" t="str">
        <v>200ml</v>
      </c>
      <c r="I141" s="174">
        <v>24</v>
      </c>
      <c r="J141" s="283"/>
      <c r="K141" s="178"/>
      <c r="L141" s="85"/>
      <c r="M141" s="15"/>
      <c r="N141" s="86"/>
      <c r="O141" s="6"/>
      <c r="P141" s="152">
        <v>0</v>
      </c>
      <c r="Q141" s="6"/>
      <c r="R141" s="96">
        <f t="shared" ref="R141:R204" si="9">IF(K141&gt;0,K141*N141,L141*1.07*N141)</f>
        <v>0</v>
      </c>
      <c r="S141" s="97">
        <f t="shared" si="8"/>
        <v>0</v>
      </c>
      <c r="T141" s="98">
        <f t="shared" si="6"/>
        <v>0</v>
      </c>
      <c r="U141" s="117" t="str">
        <f t="shared" si="7"/>
        <v>OK</v>
      </c>
      <c r="V141" s="117" t="b">
        <f>'CASH REBATE'!$P$22</f>
        <v>0</v>
      </c>
      <c r="W141" s="1" t="str">
        <v>ALCHEMY</v>
      </c>
    </row>
    <row r="142" spans="2:23" ht="17.399999999999999" x14ac:dyDescent="0.3">
      <c r="B142" s="161" t="str">
        <v>48-SPVOD-07500027</v>
      </c>
      <c r="C142" s="156" t="str">
        <v>Independent</v>
      </c>
      <c r="D142" s="94" t="str">
        <v>Vodka</v>
      </c>
      <c r="E142" s="94" t="str">
        <v>Tito's</v>
      </c>
      <c r="F142" s="94" t="str">
        <v>TTO</v>
      </c>
      <c r="G142" s="94" t="str">
        <v>Tito's Vodka 750ml</v>
      </c>
      <c r="H142" s="94" t="str">
        <v>750ml</v>
      </c>
      <c r="I142" s="174">
        <v>12</v>
      </c>
      <c r="J142" s="283"/>
      <c r="K142" s="178"/>
      <c r="L142" s="85"/>
      <c r="M142" s="15"/>
      <c r="N142" s="86"/>
      <c r="O142" s="6"/>
      <c r="P142" s="152">
        <v>0</v>
      </c>
      <c r="Q142" s="6"/>
      <c r="R142" s="96">
        <f t="shared" si="9"/>
        <v>0</v>
      </c>
      <c r="S142" s="97">
        <f t="shared" si="8"/>
        <v>0</v>
      </c>
      <c r="T142" s="98">
        <f t="shared" ref="T142:T205" si="10">IF(U142="Input Price only 1 column","",P142*S142)</f>
        <v>0</v>
      </c>
      <c r="U142" s="117" t="str">
        <f t="shared" ref="U142:U205" si="11">IF(AND(K142&gt;0,L142&gt;0),"Input Price only 1 column","OK")</f>
        <v>OK</v>
      </c>
      <c r="V142" s="117" t="b">
        <f>'CASH REBATE'!$P$22</f>
        <v>0</v>
      </c>
      <c r="W142" s="1" t="str">
        <v>ALCHEMY</v>
      </c>
    </row>
    <row r="143" spans="2:23" ht="17.399999999999999" x14ac:dyDescent="0.3">
      <c r="B143" s="161" t="str">
        <v>48-SPVOD-10000010</v>
      </c>
      <c r="C143" s="156" t="str">
        <v>Independent</v>
      </c>
      <c r="D143" s="94" t="str">
        <v>Vodka</v>
      </c>
      <c r="E143" s="94" t="str">
        <v>Tito's</v>
      </c>
      <c r="F143" s="94" t="str">
        <v>TTO</v>
      </c>
      <c r="G143" s="94" t="str">
        <v>Tito's Vodka 1L</v>
      </c>
      <c r="H143" s="94" t="str">
        <v>1000ml</v>
      </c>
      <c r="I143" s="174">
        <v>12</v>
      </c>
      <c r="J143" s="283"/>
      <c r="K143" s="178"/>
      <c r="L143" s="85"/>
      <c r="M143" s="15"/>
      <c r="N143" s="86"/>
      <c r="O143" s="6"/>
      <c r="P143" s="152">
        <v>0</v>
      </c>
      <c r="Q143" s="6"/>
      <c r="R143" s="96">
        <f t="shared" si="9"/>
        <v>0</v>
      </c>
      <c r="S143" s="97">
        <f t="shared" ref="S143:S206" si="12">ROUND(R143/1.07,2)</f>
        <v>0</v>
      </c>
      <c r="T143" s="98">
        <f t="shared" si="10"/>
        <v>0</v>
      </c>
      <c r="U143" s="117" t="str">
        <f t="shared" si="11"/>
        <v>OK</v>
      </c>
      <c r="V143" s="117" t="b">
        <f>'CASH REBATE'!$P$22</f>
        <v>0</v>
      </c>
      <c r="W143" s="1" t="str">
        <v>ALCHEMY</v>
      </c>
    </row>
    <row r="144" spans="2:23" ht="17.399999999999999" x14ac:dyDescent="0.3">
      <c r="B144" s="161" t="str">
        <v>48-SPVOD-17500034</v>
      </c>
      <c r="C144" s="156" t="str">
        <v>Independent</v>
      </c>
      <c r="D144" s="94" t="str">
        <v>Vodka</v>
      </c>
      <c r="E144" s="94" t="str">
        <v>Tito's</v>
      </c>
      <c r="F144" s="94" t="str">
        <v>TTO</v>
      </c>
      <c r="G144" s="94" t="str">
        <v>Tito's Vodka 1.75L</v>
      </c>
      <c r="H144" s="94" t="str">
        <v>1750ml</v>
      </c>
      <c r="I144" s="174">
        <v>6</v>
      </c>
      <c r="J144" s="283"/>
      <c r="K144" s="178"/>
      <c r="L144" s="85"/>
      <c r="M144" s="15"/>
      <c r="N144" s="86"/>
      <c r="O144" s="6"/>
      <c r="P144" s="152">
        <v>0</v>
      </c>
      <c r="Q144" s="6"/>
      <c r="R144" s="96">
        <f t="shared" si="9"/>
        <v>0</v>
      </c>
      <c r="S144" s="97">
        <f t="shared" si="12"/>
        <v>0</v>
      </c>
      <c r="T144" s="98">
        <f t="shared" si="10"/>
        <v>0</v>
      </c>
      <c r="U144" s="117" t="str">
        <f t="shared" si="11"/>
        <v>OK</v>
      </c>
      <c r="V144" s="117" t="b">
        <f>'CASH REBATE'!$P$22</f>
        <v>0</v>
      </c>
      <c r="W144" s="1" t="str">
        <v>ALCHEMY</v>
      </c>
    </row>
    <row r="145" spans="2:23" ht="17.399999999999999" x14ac:dyDescent="0.3">
      <c r="B145" s="161" t="str">
        <v>01-SPGIN-07003727</v>
      </c>
      <c r="C145" s="156" t="str">
        <v>Lucas Bols</v>
      </c>
      <c r="D145" s="94" t="str">
        <v>GIN</v>
      </c>
      <c r="E145" s="94" t="str">
        <v>Bols Gin</v>
      </c>
      <c r="F145" s="94" t="str">
        <v>SVT</v>
      </c>
      <c r="G145" s="94" t="str">
        <v>Bols Silvertop Dutch</v>
      </c>
      <c r="H145" s="94" t="str">
        <v>700ml</v>
      </c>
      <c r="I145" s="174">
        <v>6</v>
      </c>
      <c r="J145" s="283"/>
      <c r="K145" s="178"/>
      <c r="L145" s="85"/>
      <c r="M145" s="15"/>
      <c r="N145" s="86"/>
      <c r="O145" s="6"/>
      <c r="P145" s="152">
        <v>0</v>
      </c>
      <c r="Q145" s="6"/>
      <c r="R145" s="96">
        <f t="shared" si="9"/>
        <v>0</v>
      </c>
      <c r="S145" s="97">
        <f t="shared" si="12"/>
        <v>0</v>
      </c>
      <c r="T145" s="98">
        <f t="shared" si="10"/>
        <v>0</v>
      </c>
      <c r="U145" s="117" t="str">
        <f t="shared" si="11"/>
        <v>OK</v>
      </c>
      <c r="V145" s="117" t="b">
        <f>'CASH REBATE'!$P$22</f>
        <v>0</v>
      </c>
      <c r="W145" s="1" t="str">
        <v>ALCHEMY</v>
      </c>
    </row>
    <row r="146" spans="2:23" ht="17.399999999999999" x14ac:dyDescent="0.3">
      <c r="B146" s="161" t="str">
        <v>33-SPGIN-07507509</v>
      </c>
      <c r="C146" s="156" t="str">
        <v>Campari</v>
      </c>
      <c r="D146" s="94" t="str">
        <v>GIN</v>
      </c>
      <c r="E146" s="94" t="str">
        <v>Bulldog</v>
      </c>
      <c r="F146" s="94" t="str">
        <v>BUL</v>
      </c>
      <c r="G146" s="94" t="str">
        <v>Bulldog London Dry 750ml</v>
      </c>
      <c r="H146" s="94" t="str">
        <v>750ml</v>
      </c>
      <c r="I146" s="174">
        <v>6</v>
      </c>
      <c r="J146" s="283"/>
      <c r="K146" s="178"/>
      <c r="L146" s="85"/>
      <c r="M146" s="15"/>
      <c r="N146" s="86"/>
      <c r="O146" s="6"/>
      <c r="P146" s="152">
        <v>0</v>
      </c>
      <c r="Q146" s="6"/>
      <c r="R146" s="96">
        <f t="shared" si="9"/>
        <v>0</v>
      </c>
      <c r="S146" s="97">
        <f t="shared" si="12"/>
        <v>0</v>
      </c>
      <c r="T146" s="98">
        <f t="shared" si="10"/>
        <v>0</v>
      </c>
      <c r="U146" s="117" t="str">
        <f t="shared" si="11"/>
        <v>OK</v>
      </c>
      <c r="V146" s="117" t="b">
        <f>'CASH REBATE'!$P$22</f>
        <v>0</v>
      </c>
      <c r="W146" s="1" t="str">
        <v>ALCHEMY</v>
      </c>
    </row>
    <row r="147" spans="2:23" ht="17.399999999999999" x14ac:dyDescent="0.3">
      <c r="B147" s="161" t="str">
        <v>33-SPGIN-10002048</v>
      </c>
      <c r="C147" s="156" t="str">
        <v>Campari</v>
      </c>
      <c r="D147" s="94" t="str">
        <v>GIN</v>
      </c>
      <c r="E147" s="94" t="str">
        <v>Bulldog</v>
      </c>
      <c r="F147" s="94" t="str">
        <v>BUL</v>
      </c>
      <c r="G147" s="94" t="str">
        <v>Bulldog London Dry 1L</v>
      </c>
      <c r="H147" s="94" t="str">
        <v>1000ml</v>
      </c>
      <c r="I147" s="174">
        <v>6</v>
      </c>
      <c r="J147" s="283"/>
      <c r="K147" s="178"/>
      <c r="L147" s="85"/>
      <c r="M147" s="15"/>
      <c r="N147" s="86"/>
      <c r="O147" s="6"/>
      <c r="P147" s="152">
        <v>0</v>
      </c>
      <c r="Q147" s="6"/>
      <c r="R147" s="96">
        <f t="shared" si="9"/>
        <v>0</v>
      </c>
      <c r="S147" s="97">
        <f t="shared" si="12"/>
        <v>0</v>
      </c>
      <c r="T147" s="98">
        <f t="shared" si="10"/>
        <v>0</v>
      </c>
      <c r="U147" s="117" t="str">
        <f t="shared" si="11"/>
        <v>OK</v>
      </c>
      <c r="V147" s="117" t="b">
        <f>'CASH REBATE'!$P$22</f>
        <v>0</v>
      </c>
      <c r="W147" s="1" t="str">
        <v>ALCHEMY</v>
      </c>
    </row>
    <row r="148" spans="2:23" ht="17.399999999999999" x14ac:dyDescent="0.3">
      <c r="B148" s="161" t="str">
        <v>59-SPGIN-10000065</v>
      </c>
      <c r="C148" s="156" t="str">
        <v>Campari</v>
      </c>
      <c r="D148" s="94" t="str">
        <v>GIN</v>
      </c>
      <c r="E148" s="94" t="str">
        <v>Bickens</v>
      </c>
      <c r="F148" s="94" t="str">
        <v>BIC</v>
      </c>
      <c r="G148" s="94" t="str">
        <v>Bickens London Dry Gin</v>
      </c>
      <c r="H148" s="94" t="str">
        <v>1000ml</v>
      </c>
      <c r="I148" s="174">
        <v>6</v>
      </c>
      <c r="J148" s="283"/>
      <c r="K148" s="178"/>
      <c r="L148" s="85"/>
      <c r="M148" s="15"/>
      <c r="N148" s="86"/>
      <c r="O148" s="6"/>
      <c r="P148" s="152">
        <v>0</v>
      </c>
      <c r="Q148" s="6"/>
      <c r="R148" s="96">
        <f t="shared" si="9"/>
        <v>0</v>
      </c>
      <c r="S148" s="97">
        <f t="shared" si="12"/>
        <v>0</v>
      </c>
      <c r="T148" s="98">
        <f t="shared" si="10"/>
        <v>0</v>
      </c>
      <c r="U148" s="117" t="str">
        <f t="shared" si="11"/>
        <v>OK</v>
      </c>
      <c r="V148" s="117" t="b">
        <f>'CASH REBATE'!$P$22</f>
        <v>0</v>
      </c>
      <c r="W148" s="1" t="str">
        <v>ALCHEMY</v>
      </c>
    </row>
    <row r="149" spans="2:23" ht="17.399999999999999" x14ac:dyDescent="0.3">
      <c r="B149" s="161" t="str">
        <v>22-SPGIN-07000693</v>
      </c>
      <c r="C149" s="156" t="str">
        <v>Proximo</v>
      </c>
      <c r="D149" s="94" t="str">
        <v>GIN</v>
      </c>
      <c r="E149" s="94" t="str">
        <v>Boodles</v>
      </c>
      <c r="F149" s="94" t="str">
        <v>BOD</v>
      </c>
      <c r="G149" s="94" t="str">
        <v>Boodles London Dry</v>
      </c>
      <c r="H149" s="94" t="str">
        <v>700ml</v>
      </c>
      <c r="I149" s="174">
        <v>6</v>
      </c>
      <c r="J149" s="283"/>
      <c r="K149" s="178"/>
      <c r="L149" s="85"/>
      <c r="M149" s="15"/>
      <c r="N149" s="86"/>
      <c r="O149" s="6"/>
      <c r="P149" s="152">
        <v>0</v>
      </c>
      <c r="Q149" s="6"/>
      <c r="R149" s="96">
        <f t="shared" si="9"/>
        <v>0</v>
      </c>
      <c r="S149" s="97">
        <f t="shared" si="12"/>
        <v>0</v>
      </c>
      <c r="T149" s="98">
        <f t="shared" si="10"/>
        <v>0</v>
      </c>
      <c r="U149" s="117" t="str">
        <f t="shared" si="11"/>
        <v>OK</v>
      </c>
      <c r="V149" s="117" t="b">
        <f>'CASH REBATE'!$P$22</f>
        <v>0</v>
      </c>
      <c r="W149" s="1" t="str">
        <v>ALCHEMY</v>
      </c>
    </row>
    <row r="150" spans="2:23" ht="17.399999999999999" x14ac:dyDescent="0.3">
      <c r="B150" s="161" t="str">
        <v>13-SPGIN-07006017</v>
      </c>
      <c r="C150" s="156" t="str">
        <v>TEG</v>
      </c>
      <c r="D150" s="94" t="str">
        <v>GIN</v>
      </c>
      <c r="E150" s="94" t="str">
        <v>No.3 London Dry</v>
      </c>
      <c r="F150" s="94" t="str">
        <v>NO3</v>
      </c>
      <c r="G150" s="94" t="str">
        <v>No.3 London Dry</v>
      </c>
      <c r="H150" s="94" t="str">
        <v>700ml</v>
      </c>
      <c r="I150" s="174">
        <v>6</v>
      </c>
      <c r="J150" s="283"/>
      <c r="K150" s="178"/>
      <c r="L150" s="85"/>
      <c r="M150" s="15"/>
      <c r="N150" s="86"/>
      <c r="O150" s="6"/>
      <c r="P150" s="152">
        <v>0</v>
      </c>
      <c r="Q150" s="6"/>
      <c r="R150" s="96">
        <f t="shared" si="9"/>
        <v>0</v>
      </c>
      <c r="S150" s="97">
        <f t="shared" si="12"/>
        <v>0</v>
      </c>
      <c r="T150" s="98">
        <f t="shared" si="10"/>
        <v>0</v>
      </c>
      <c r="U150" s="117" t="str">
        <f t="shared" si="11"/>
        <v>OK</v>
      </c>
      <c r="V150" s="117" t="b">
        <f>'CASH REBATE'!$P$22</f>
        <v>0</v>
      </c>
      <c r="W150" s="1" t="str">
        <v>ALCHEMY</v>
      </c>
    </row>
    <row r="151" spans="2:23" ht="17.399999999999999" x14ac:dyDescent="0.3">
      <c r="B151" s="161" t="str">
        <v>03-SPGIN-07006598</v>
      </c>
      <c r="C151" s="156" t="str">
        <v>Lucas Bols</v>
      </c>
      <c r="D151" s="94" t="str">
        <v>GIN</v>
      </c>
      <c r="E151" s="94" t="str">
        <v>Damrak</v>
      </c>
      <c r="F151" s="94" t="str">
        <v>DAM</v>
      </c>
      <c r="G151" s="94" t="str">
        <v>Damrak Dutch</v>
      </c>
      <c r="H151" s="94" t="str">
        <v>700ml</v>
      </c>
      <c r="I151" s="174">
        <v>6</v>
      </c>
      <c r="J151" s="283"/>
      <c r="K151" s="178"/>
      <c r="L151" s="85"/>
      <c r="M151" s="15"/>
      <c r="N151" s="86"/>
      <c r="O151" s="6"/>
      <c r="P151" s="152">
        <v>0</v>
      </c>
      <c r="Q151" s="6"/>
      <c r="R151" s="96">
        <f t="shared" si="9"/>
        <v>0</v>
      </c>
      <c r="S151" s="97">
        <f t="shared" si="12"/>
        <v>0</v>
      </c>
      <c r="T151" s="98">
        <f t="shared" si="10"/>
        <v>0</v>
      </c>
      <c r="U151" s="117" t="str">
        <f t="shared" si="11"/>
        <v>OK</v>
      </c>
      <c r="V151" s="117" t="b">
        <f>'CASH REBATE'!$P$22</f>
        <v>0</v>
      </c>
      <c r="W151" s="1" t="str">
        <v>ALCHEMY</v>
      </c>
    </row>
    <row r="152" spans="2:23" ht="17.399999999999999" x14ac:dyDescent="0.3">
      <c r="B152" s="161" t="str">
        <v>01-SPGIN-07008005</v>
      </c>
      <c r="C152" s="156" t="str">
        <v>Lucas Bols</v>
      </c>
      <c r="D152" s="94" t="str">
        <v>GIN</v>
      </c>
      <c r="E152" s="94" t="str">
        <v>Bols Gin</v>
      </c>
      <c r="F152" s="94" t="str">
        <v>BLG</v>
      </c>
      <c r="G152" s="94" t="str">
        <v>Bols Dutch Genever</v>
      </c>
      <c r="H152" s="94" t="str">
        <v>700ml</v>
      </c>
      <c r="I152" s="174">
        <v>6</v>
      </c>
      <c r="J152" s="283"/>
      <c r="K152" s="178"/>
      <c r="L152" s="85"/>
      <c r="M152" s="15"/>
      <c r="N152" s="86"/>
      <c r="O152" s="6"/>
      <c r="P152" s="152">
        <v>0</v>
      </c>
      <c r="Q152" s="6"/>
      <c r="R152" s="96">
        <f t="shared" si="9"/>
        <v>0</v>
      </c>
      <c r="S152" s="97">
        <f t="shared" si="12"/>
        <v>0</v>
      </c>
      <c r="T152" s="98">
        <f t="shared" si="10"/>
        <v>0</v>
      </c>
      <c r="U152" s="117" t="str">
        <f t="shared" si="11"/>
        <v>OK</v>
      </c>
      <c r="V152" s="117" t="b">
        <f>'CASH REBATE'!$P$22</f>
        <v>0</v>
      </c>
      <c r="W152" s="1" t="str">
        <v>ALCHEMY</v>
      </c>
    </row>
    <row r="153" spans="2:23" ht="17.399999999999999" x14ac:dyDescent="0.3">
      <c r="B153" s="161" t="str">
        <v>03-SPGIN-07504125</v>
      </c>
      <c r="C153" s="156" t="str">
        <v>Lucas Bols</v>
      </c>
      <c r="D153" s="94" t="str">
        <v>GIN</v>
      </c>
      <c r="E153" s="94" t="str">
        <v>Henkes</v>
      </c>
      <c r="F153" s="94" t="str">
        <v>HEK</v>
      </c>
      <c r="G153" s="94" t="str">
        <v>Henkes Gin</v>
      </c>
      <c r="H153" s="94" t="str">
        <v>750ml</v>
      </c>
      <c r="I153" s="174">
        <v>6</v>
      </c>
      <c r="J153" s="283"/>
      <c r="K153" s="178"/>
      <c r="L153" s="85"/>
      <c r="M153" s="15"/>
      <c r="N153" s="86"/>
      <c r="O153" s="6"/>
      <c r="P153" s="152">
        <v>0</v>
      </c>
      <c r="Q153" s="6"/>
      <c r="R153" s="96">
        <f t="shared" si="9"/>
        <v>0</v>
      </c>
      <c r="S153" s="97">
        <f t="shared" si="12"/>
        <v>0</v>
      </c>
      <c r="T153" s="98">
        <f t="shared" si="10"/>
        <v>0</v>
      </c>
      <c r="U153" s="117" t="str">
        <f t="shared" si="11"/>
        <v>OK</v>
      </c>
      <c r="V153" s="117" t="b">
        <f>'CASH REBATE'!$P$22</f>
        <v>0</v>
      </c>
      <c r="W153" s="1" t="str">
        <v>ALCHEMY</v>
      </c>
    </row>
    <row r="154" spans="2:23" ht="17.399999999999999" x14ac:dyDescent="0.3">
      <c r="B154" s="161" t="str">
        <v>29-SPGIN-07000602</v>
      </c>
      <c r="C154" s="156" t="str">
        <v>RC</v>
      </c>
      <c r="D154" s="94" t="str">
        <v>GIN</v>
      </c>
      <c r="E154" s="94" t="str">
        <v>Botanist</v>
      </c>
      <c r="F154" s="94" t="str">
        <v>BOT</v>
      </c>
      <c r="G154" s="94" t="str">
        <v>The Botanist Islay Scotland</v>
      </c>
      <c r="H154" s="94" t="str">
        <v>700ml</v>
      </c>
      <c r="I154" s="174">
        <v>6</v>
      </c>
      <c r="J154" s="283"/>
      <c r="K154" s="178"/>
      <c r="L154" s="85"/>
      <c r="M154" s="15"/>
      <c r="N154" s="86"/>
      <c r="O154" s="6"/>
      <c r="P154" s="152">
        <v>0</v>
      </c>
      <c r="Q154" s="6"/>
      <c r="R154" s="96">
        <f t="shared" si="9"/>
        <v>0</v>
      </c>
      <c r="S154" s="97">
        <f t="shared" si="12"/>
        <v>0</v>
      </c>
      <c r="T154" s="98">
        <f t="shared" si="10"/>
        <v>0</v>
      </c>
      <c r="U154" s="117" t="str">
        <f t="shared" si="11"/>
        <v>OK</v>
      </c>
      <c r="V154" s="117" t="b">
        <f>'CASH REBATE'!$P$22</f>
        <v>0</v>
      </c>
      <c r="W154" s="1" t="str">
        <v>ALCHEMY</v>
      </c>
    </row>
    <row r="155" spans="2:23" ht="17.399999999999999" x14ac:dyDescent="0.3">
      <c r="B155" s="161" t="str">
        <v>29-SPGIN-07008423</v>
      </c>
      <c r="C155" s="156" t="str">
        <v>RC</v>
      </c>
      <c r="D155" s="94" t="str">
        <v>GIN</v>
      </c>
      <c r="E155" s="94" t="str">
        <v>Botanist</v>
      </c>
      <c r="F155" s="94" t="str">
        <v>BOT</v>
      </c>
      <c r="G155" s="94" t="str">
        <v>The Botanist Islay Cask Rested Gin</v>
      </c>
      <c r="H155" s="94" t="str">
        <v>700ml</v>
      </c>
      <c r="I155" s="174">
        <v>6</v>
      </c>
      <c r="J155" s="283"/>
      <c r="K155" s="178"/>
      <c r="L155" s="85"/>
      <c r="M155" s="15"/>
      <c r="N155" s="86"/>
      <c r="O155" s="6"/>
      <c r="P155" s="152">
        <v>0</v>
      </c>
      <c r="Q155" s="6"/>
      <c r="R155" s="96">
        <f t="shared" si="9"/>
        <v>0</v>
      </c>
      <c r="S155" s="97">
        <f t="shared" si="12"/>
        <v>0</v>
      </c>
      <c r="T155" s="98">
        <f t="shared" si="10"/>
        <v>0</v>
      </c>
      <c r="U155" s="117" t="str">
        <f t="shared" si="11"/>
        <v>OK</v>
      </c>
      <c r="V155" s="117" t="b">
        <f>'CASH REBATE'!$P$22</f>
        <v>0</v>
      </c>
      <c r="W155" s="1" t="str">
        <v>ALCHEMY</v>
      </c>
    </row>
    <row r="156" spans="2:23" ht="17.399999999999999" x14ac:dyDescent="0.3">
      <c r="B156" s="161" t="str">
        <v>29-SPGIN-07008683</v>
      </c>
      <c r="C156" s="156" t="str">
        <v>RC</v>
      </c>
      <c r="D156" s="94" t="str">
        <v>GIN</v>
      </c>
      <c r="E156" s="94" t="str">
        <v>Botanist</v>
      </c>
      <c r="F156" s="94" t="str">
        <v>BOT</v>
      </c>
      <c r="G156" s="94" t="str">
        <v>The Botanist Islay Cask Aged Gin</v>
      </c>
      <c r="H156" s="94" t="str">
        <v>700ml</v>
      </c>
      <c r="I156" s="174">
        <v>6</v>
      </c>
      <c r="J156" s="283"/>
      <c r="K156" s="178"/>
      <c r="L156" s="85"/>
      <c r="M156" s="15"/>
      <c r="N156" s="86"/>
      <c r="O156" s="6"/>
      <c r="P156" s="152">
        <v>0</v>
      </c>
      <c r="Q156" s="6"/>
      <c r="R156" s="96">
        <f t="shared" si="9"/>
        <v>0</v>
      </c>
      <c r="S156" s="97">
        <f t="shared" si="12"/>
        <v>0</v>
      </c>
      <c r="T156" s="98">
        <f t="shared" si="10"/>
        <v>0</v>
      </c>
      <c r="U156" s="117" t="str">
        <f t="shared" si="11"/>
        <v>OK</v>
      </c>
      <c r="V156" s="117" t="b">
        <f>'CASH REBATE'!$P$22</f>
        <v>0</v>
      </c>
      <c r="W156" s="1" t="str">
        <v>ALCHEMY</v>
      </c>
    </row>
    <row r="157" spans="2:23" ht="17.399999999999999" x14ac:dyDescent="0.3">
      <c r="B157" s="161" t="str">
        <v>16-SPGIN-07000194</v>
      </c>
      <c r="C157" s="156" t="str">
        <v>Independent</v>
      </c>
      <c r="D157" s="94" t="str">
        <v>GIN</v>
      </c>
      <c r="E157" s="94" t="str">
        <v>Four Pillars</v>
      </c>
      <c r="F157" s="94" t="str">
        <v>FPL</v>
      </c>
      <c r="G157" s="94" t="str">
        <v>Four Pillars Rare Dry Australian</v>
      </c>
      <c r="H157" s="94" t="str">
        <v>700ml</v>
      </c>
      <c r="I157" s="174">
        <v>6</v>
      </c>
      <c r="J157" s="283"/>
      <c r="K157" s="178"/>
      <c r="L157" s="85"/>
      <c r="M157" s="15"/>
      <c r="N157" s="86"/>
      <c r="O157" s="6"/>
      <c r="P157" s="152">
        <v>0</v>
      </c>
      <c r="Q157" s="6"/>
      <c r="R157" s="96">
        <f t="shared" si="9"/>
        <v>0</v>
      </c>
      <c r="S157" s="97">
        <f t="shared" si="12"/>
        <v>0</v>
      </c>
      <c r="T157" s="98">
        <f t="shared" si="10"/>
        <v>0</v>
      </c>
      <c r="U157" s="117" t="str">
        <f t="shared" si="11"/>
        <v>OK</v>
      </c>
      <c r="V157" s="117" t="b">
        <f>'CASH REBATE'!$P$22</f>
        <v>0</v>
      </c>
      <c r="W157" s="1" t="str">
        <v>ALCHEMY</v>
      </c>
    </row>
    <row r="158" spans="2:23" ht="17.399999999999999" x14ac:dyDescent="0.3">
      <c r="B158" s="161" t="str">
        <v>16-SPGIN-07001741</v>
      </c>
      <c r="C158" s="156" t="str">
        <v>Independent</v>
      </c>
      <c r="D158" s="94" t="str">
        <v>GIN</v>
      </c>
      <c r="E158" s="94" t="str">
        <v>Four Pillars</v>
      </c>
      <c r="F158" s="94" t="str">
        <v>FPL</v>
      </c>
      <c r="G158" s="94" t="str">
        <v>Four Pillars Fresh Yuzu</v>
      </c>
      <c r="H158" s="94" t="str">
        <v>700ml</v>
      </c>
      <c r="I158" s="174">
        <v>6</v>
      </c>
      <c r="J158" s="283"/>
      <c r="K158" s="178"/>
      <c r="L158" s="85"/>
      <c r="M158" s="15"/>
      <c r="N158" s="86"/>
      <c r="O158" s="6"/>
      <c r="P158" s="152">
        <v>0</v>
      </c>
      <c r="Q158" s="6"/>
      <c r="R158" s="96">
        <f t="shared" si="9"/>
        <v>0</v>
      </c>
      <c r="S158" s="97">
        <f t="shared" si="12"/>
        <v>0</v>
      </c>
      <c r="T158" s="98">
        <f t="shared" si="10"/>
        <v>0</v>
      </c>
      <c r="U158" s="117" t="str">
        <f t="shared" si="11"/>
        <v>OK</v>
      </c>
      <c r="V158" s="117" t="b">
        <f>'CASH REBATE'!$P$22</f>
        <v>0</v>
      </c>
      <c r="W158" s="1" t="str">
        <v>ALCHEMY</v>
      </c>
    </row>
    <row r="159" spans="2:23" ht="17.399999999999999" x14ac:dyDescent="0.3">
      <c r="B159" s="161" t="str">
        <v>16-SPGIN-07000256</v>
      </c>
      <c r="C159" s="156" t="str">
        <v>Independent</v>
      </c>
      <c r="D159" s="94" t="str">
        <v>GIN</v>
      </c>
      <c r="E159" s="94" t="str">
        <v>Four Pillars</v>
      </c>
      <c r="F159" s="94" t="str">
        <v>FPL</v>
      </c>
      <c r="G159" s="94" t="str">
        <v>Four Pillars Bloody Shiraz Australian</v>
      </c>
      <c r="H159" s="94" t="str">
        <v>700ml</v>
      </c>
      <c r="I159" s="174">
        <v>6</v>
      </c>
      <c r="J159" s="283"/>
      <c r="K159" s="178"/>
      <c r="L159" s="85"/>
      <c r="M159" s="15"/>
      <c r="N159" s="86"/>
      <c r="O159" s="6"/>
      <c r="P159" s="152">
        <v>0</v>
      </c>
      <c r="Q159" s="6"/>
      <c r="R159" s="96">
        <f t="shared" si="9"/>
        <v>0</v>
      </c>
      <c r="S159" s="97">
        <f t="shared" si="12"/>
        <v>0</v>
      </c>
      <c r="T159" s="98">
        <f t="shared" si="10"/>
        <v>0</v>
      </c>
      <c r="U159" s="117" t="str">
        <f t="shared" si="11"/>
        <v>OK</v>
      </c>
      <c r="V159" s="117" t="b">
        <f>'CASH REBATE'!$P$22</f>
        <v>0</v>
      </c>
      <c r="W159" s="1" t="str">
        <v>ALCHEMY</v>
      </c>
    </row>
    <row r="160" spans="2:23" ht="17.399999999999999" x14ac:dyDescent="0.3">
      <c r="B160" s="161" t="str">
        <v>16-SPGIN-07000263</v>
      </c>
      <c r="C160" s="156" t="str">
        <v>Independent</v>
      </c>
      <c r="D160" s="94" t="str">
        <v>GIN</v>
      </c>
      <c r="E160" s="94" t="str">
        <v>Four Pillars</v>
      </c>
      <c r="F160" s="94" t="str">
        <v>FPL</v>
      </c>
      <c r="G160" s="94" t="str">
        <v>Four Pillars Spiced Negroni Australian</v>
      </c>
      <c r="H160" s="94" t="str">
        <v>700ml</v>
      </c>
      <c r="I160" s="174">
        <v>6</v>
      </c>
      <c r="J160" s="283"/>
      <c r="K160" s="178"/>
      <c r="L160" s="85"/>
      <c r="M160" s="15"/>
      <c r="N160" s="86"/>
      <c r="O160" s="6"/>
      <c r="P160" s="152">
        <v>0</v>
      </c>
      <c r="Q160" s="6"/>
      <c r="R160" s="96">
        <f t="shared" si="9"/>
        <v>0</v>
      </c>
      <c r="S160" s="97">
        <f t="shared" si="12"/>
        <v>0</v>
      </c>
      <c r="T160" s="98">
        <f t="shared" si="10"/>
        <v>0</v>
      </c>
      <c r="U160" s="117" t="str">
        <f t="shared" si="11"/>
        <v>OK</v>
      </c>
      <c r="V160" s="117" t="b">
        <f>'CASH REBATE'!$P$22</f>
        <v>0</v>
      </c>
      <c r="W160" s="1" t="str">
        <v>ALCHEMY</v>
      </c>
    </row>
    <row r="161" spans="2:23" ht="17.399999999999999" x14ac:dyDescent="0.3">
      <c r="B161" s="161" t="str">
        <v>16-SPGIN-07000157</v>
      </c>
      <c r="C161" s="156" t="str">
        <v>Independent</v>
      </c>
      <c r="D161" s="94" t="str">
        <v>GIN</v>
      </c>
      <c r="E161" s="94" t="str">
        <v>Four Pillars</v>
      </c>
      <c r="F161" s="94" t="str">
        <v>FPL</v>
      </c>
      <c r="G161" s="94" t="str">
        <v>Four Pillars Barrel Aged Australian</v>
      </c>
      <c r="H161" s="94" t="str">
        <v>700ml</v>
      </c>
      <c r="I161" s="174">
        <v>6</v>
      </c>
      <c r="J161" s="283"/>
      <c r="K161" s="178"/>
      <c r="L161" s="85"/>
      <c r="M161" s="15"/>
      <c r="N161" s="86"/>
      <c r="O161" s="6"/>
      <c r="P161" s="152">
        <v>0</v>
      </c>
      <c r="Q161" s="6"/>
      <c r="R161" s="96">
        <f t="shared" si="9"/>
        <v>0</v>
      </c>
      <c r="S161" s="97">
        <f t="shared" si="12"/>
        <v>0</v>
      </c>
      <c r="T161" s="98">
        <f t="shared" si="10"/>
        <v>0</v>
      </c>
      <c r="U161" s="117" t="str">
        <f t="shared" si="11"/>
        <v>OK</v>
      </c>
      <c r="V161" s="117" t="b">
        <f>'CASH REBATE'!$P$22</f>
        <v>0</v>
      </c>
      <c r="W161" s="1" t="str">
        <v>ALCHEMY</v>
      </c>
    </row>
    <row r="162" spans="2:23" ht="17.399999999999999" x14ac:dyDescent="0.3">
      <c r="B162" s="161" t="str">
        <v>16-SPGIN-07000648</v>
      </c>
      <c r="C162" s="156" t="str">
        <v>Independent</v>
      </c>
      <c r="D162" s="94" t="str">
        <v>GIN</v>
      </c>
      <c r="E162" s="94" t="str">
        <v>Four Pillars</v>
      </c>
      <c r="F162" s="94" t="str">
        <v>FPL</v>
      </c>
      <c r="G162" s="94" t="str">
        <v>Four Pillars Navy Strength Australian</v>
      </c>
      <c r="H162" s="94" t="str">
        <v>700ml</v>
      </c>
      <c r="I162" s="174">
        <v>6</v>
      </c>
      <c r="J162" s="283"/>
      <c r="K162" s="178"/>
      <c r="L162" s="85"/>
      <c r="M162" s="15"/>
      <c r="N162" s="86"/>
      <c r="O162" s="6"/>
      <c r="P162" s="152">
        <v>0</v>
      </c>
      <c r="Q162" s="6"/>
      <c r="R162" s="96">
        <f t="shared" si="9"/>
        <v>0</v>
      </c>
      <c r="S162" s="97">
        <f t="shared" si="12"/>
        <v>0</v>
      </c>
      <c r="T162" s="98">
        <f t="shared" si="10"/>
        <v>0</v>
      </c>
      <c r="U162" s="117" t="str">
        <f t="shared" si="11"/>
        <v>OK</v>
      </c>
      <c r="V162" s="117" t="b">
        <f>'CASH REBATE'!$P$22</f>
        <v>0</v>
      </c>
      <c r="W162" s="1" t="str">
        <v>ALCHEMY</v>
      </c>
    </row>
    <row r="163" spans="2:23" ht="17.399999999999999" x14ac:dyDescent="0.3">
      <c r="B163" s="161" t="str">
        <v>16-SPGIN-07000348</v>
      </c>
      <c r="C163" s="156" t="str">
        <v>Independent</v>
      </c>
      <c r="D163" s="94" t="str">
        <v>GIN</v>
      </c>
      <c r="E163" s="94" t="str">
        <v>Four Pillars</v>
      </c>
      <c r="F163" s="94" t="str">
        <v>FPL</v>
      </c>
      <c r="G163" s="94" t="str">
        <v>Four Pillars Australian Christmas</v>
      </c>
      <c r="H163" s="94" t="str">
        <v>700ml</v>
      </c>
      <c r="I163" s="174">
        <v>6</v>
      </c>
      <c r="J163" s="283"/>
      <c r="K163" s="178"/>
      <c r="L163" s="85"/>
      <c r="M163" s="15"/>
      <c r="N163" s="86"/>
      <c r="O163" s="6"/>
      <c r="P163" s="152">
        <v>0</v>
      </c>
      <c r="Q163" s="6"/>
      <c r="R163" s="96">
        <f t="shared" si="9"/>
        <v>0</v>
      </c>
      <c r="S163" s="97">
        <f t="shared" si="12"/>
        <v>0</v>
      </c>
      <c r="T163" s="98">
        <f t="shared" si="10"/>
        <v>0</v>
      </c>
      <c r="U163" s="117" t="str">
        <f t="shared" si="11"/>
        <v>OK</v>
      </c>
      <c r="V163" s="117" t="b">
        <f>'CASH REBATE'!$P$22</f>
        <v>0</v>
      </c>
      <c r="W163" s="1" t="str">
        <v>ALCHEMY</v>
      </c>
    </row>
    <row r="164" spans="2:23" ht="17.399999999999999" x14ac:dyDescent="0.3">
      <c r="B164" s="161" t="str">
        <v>67-SPGIN-07007296</v>
      </c>
      <c r="C164" s="156" t="str">
        <v>Independent</v>
      </c>
      <c r="D164" s="94" t="str">
        <v>GIN</v>
      </c>
      <c r="E164" s="94" t="str">
        <v>Lady Trieu</v>
      </c>
      <c r="F164" s="94" t="str">
        <v>LDT</v>
      </c>
      <c r="G164" s="94" t="str">
        <v>Lady Trieu Contemporary Gin</v>
      </c>
      <c r="H164" s="94" t="str">
        <v>700ml</v>
      </c>
      <c r="I164" s="174">
        <v>6</v>
      </c>
      <c r="J164" s="283"/>
      <c r="K164" s="178"/>
      <c r="L164" s="85"/>
      <c r="M164" s="15"/>
      <c r="N164" s="86"/>
      <c r="O164" s="6"/>
      <c r="P164" s="152">
        <v>0</v>
      </c>
      <c r="Q164" s="6"/>
      <c r="R164" s="96">
        <f t="shared" si="9"/>
        <v>0</v>
      </c>
      <c r="S164" s="97">
        <f t="shared" si="12"/>
        <v>0</v>
      </c>
      <c r="T164" s="98">
        <f t="shared" si="10"/>
        <v>0</v>
      </c>
      <c r="U164" s="117" t="str">
        <f t="shared" si="11"/>
        <v>OK</v>
      </c>
      <c r="V164" s="117" t="b">
        <f>'CASH REBATE'!$P$22</f>
        <v>0</v>
      </c>
      <c r="W164" s="1" t="str">
        <v>ALCHEMY</v>
      </c>
    </row>
    <row r="165" spans="2:23" ht="17.399999999999999" x14ac:dyDescent="0.3">
      <c r="B165" s="161" t="str">
        <v>67-SPGIN-07007265</v>
      </c>
      <c r="C165" s="156" t="str">
        <v>Independent</v>
      </c>
      <c r="D165" s="94" t="str">
        <v>GIN</v>
      </c>
      <c r="E165" s="94" t="str">
        <v>Lady Trieu</v>
      </c>
      <c r="F165" s="94" t="str">
        <v>LDT</v>
      </c>
      <c r="G165" s="94" t="str">
        <v>Lady Trieu Dalat Flowerbomb Gin</v>
      </c>
      <c r="H165" s="94" t="str">
        <v>700ml</v>
      </c>
      <c r="I165" s="174">
        <v>6</v>
      </c>
      <c r="J165" s="283"/>
      <c r="K165" s="178"/>
      <c r="L165" s="85"/>
      <c r="M165" s="15"/>
      <c r="N165" s="86"/>
      <c r="O165" s="6"/>
      <c r="P165" s="152">
        <v>0</v>
      </c>
      <c r="Q165" s="6"/>
      <c r="R165" s="96">
        <f t="shared" si="9"/>
        <v>0</v>
      </c>
      <c r="S165" s="97">
        <f t="shared" si="12"/>
        <v>0</v>
      </c>
      <c r="T165" s="98">
        <f t="shared" si="10"/>
        <v>0</v>
      </c>
      <c r="U165" s="117" t="str">
        <f t="shared" si="11"/>
        <v>OK</v>
      </c>
      <c r="V165" s="117" t="b">
        <f>'CASH REBATE'!$P$22</f>
        <v>0</v>
      </c>
      <c r="W165" s="1" t="str">
        <v>ALCHEMY</v>
      </c>
    </row>
    <row r="166" spans="2:23" ht="17.399999999999999" x14ac:dyDescent="0.3">
      <c r="B166" s="161" t="str">
        <v>67-SPGIN-07007272</v>
      </c>
      <c r="C166" s="156" t="str">
        <v>Independent</v>
      </c>
      <c r="D166" s="94" t="str">
        <v>GIN</v>
      </c>
      <c r="E166" s="94" t="str">
        <v>Lady Trieu</v>
      </c>
      <c r="F166" s="94" t="str">
        <v>LDT</v>
      </c>
      <c r="G166" s="94" t="str">
        <v>Lady Trieu Hoi An Spice Road Gin</v>
      </c>
      <c r="H166" s="94" t="str">
        <v>700ml</v>
      </c>
      <c r="I166" s="174">
        <v>6</v>
      </c>
      <c r="J166" s="283"/>
      <c r="K166" s="178"/>
      <c r="L166" s="85"/>
      <c r="M166" s="15"/>
      <c r="N166" s="86"/>
      <c r="O166" s="6"/>
      <c r="P166" s="152">
        <v>0</v>
      </c>
      <c r="Q166" s="6"/>
      <c r="R166" s="96">
        <f t="shared" si="9"/>
        <v>0</v>
      </c>
      <c r="S166" s="97">
        <f t="shared" si="12"/>
        <v>0</v>
      </c>
      <c r="T166" s="98">
        <f t="shared" si="10"/>
        <v>0</v>
      </c>
      <c r="U166" s="117" t="str">
        <f t="shared" si="11"/>
        <v>OK</v>
      </c>
      <c r="V166" s="117" t="b">
        <f>'CASH REBATE'!$P$22</f>
        <v>0</v>
      </c>
      <c r="W166" s="1" t="str">
        <v>ALCHEMY</v>
      </c>
    </row>
    <row r="167" spans="2:23" ht="17.399999999999999" x14ac:dyDescent="0.3">
      <c r="B167" s="161" t="str">
        <v>67-SPGIN-02007163</v>
      </c>
      <c r="C167" s="156" t="str">
        <v>Independent</v>
      </c>
      <c r="D167" s="94" t="str">
        <v>GIN</v>
      </c>
      <c r="E167" s="94" t="str">
        <v>Lady Trieu</v>
      </c>
      <c r="F167" s="94" t="str">
        <v>LDT</v>
      </c>
      <c r="G167" s="94" t="str">
        <v>Lady Trieu Mekong Delta Dry Gin 200ml</v>
      </c>
      <c r="H167" s="94" t="str">
        <v>200ml</v>
      </c>
      <c r="I167" s="174">
        <v>12</v>
      </c>
      <c r="J167" s="283"/>
      <c r="K167" s="178"/>
      <c r="L167" s="85"/>
      <c r="M167" s="15"/>
      <c r="N167" s="86"/>
      <c r="O167" s="6"/>
      <c r="P167" s="152">
        <v>0</v>
      </c>
      <c r="Q167" s="6"/>
      <c r="R167" s="96">
        <f t="shared" si="9"/>
        <v>0</v>
      </c>
      <c r="S167" s="97">
        <f t="shared" si="12"/>
        <v>0</v>
      </c>
      <c r="T167" s="98">
        <f t="shared" si="10"/>
        <v>0</v>
      </c>
      <c r="U167" s="117" t="str">
        <f t="shared" si="11"/>
        <v>OK</v>
      </c>
      <c r="V167" s="117" t="b">
        <f>'CASH REBATE'!$P$22</f>
        <v>0</v>
      </c>
      <c r="W167" s="1" t="str">
        <v>ALCHEMY</v>
      </c>
    </row>
    <row r="168" spans="2:23" ht="17.399999999999999" x14ac:dyDescent="0.3">
      <c r="B168" s="161" t="str">
        <v>67-SPGIN-07007258</v>
      </c>
      <c r="C168" s="156" t="str">
        <v>Independent</v>
      </c>
      <c r="D168" s="94" t="str">
        <v>GIN</v>
      </c>
      <c r="E168" s="94" t="str">
        <v>Lady Trieu</v>
      </c>
      <c r="F168" s="94" t="str">
        <v>LDT</v>
      </c>
      <c r="G168" s="94" t="str">
        <v>Lady Trieu Mekong Delta Dry Gin</v>
      </c>
      <c r="H168" s="94" t="str">
        <v>700ml</v>
      </c>
      <c r="I168" s="174">
        <v>6</v>
      </c>
      <c r="J168" s="283"/>
      <c r="K168" s="178"/>
      <c r="L168" s="85"/>
      <c r="M168" s="15"/>
      <c r="N168" s="86"/>
      <c r="O168" s="6"/>
      <c r="P168" s="152">
        <v>0</v>
      </c>
      <c r="Q168" s="6"/>
      <c r="R168" s="96">
        <f t="shared" si="9"/>
        <v>0</v>
      </c>
      <c r="S168" s="97">
        <f t="shared" si="12"/>
        <v>0</v>
      </c>
      <c r="T168" s="98">
        <f t="shared" si="10"/>
        <v>0</v>
      </c>
      <c r="U168" s="117" t="str">
        <f t="shared" si="11"/>
        <v>OK</v>
      </c>
      <c r="V168" s="117" t="b">
        <f>'CASH REBATE'!$P$22</f>
        <v>0</v>
      </c>
      <c r="W168" s="1" t="str">
        <v>ALCHEMY</v>
      </c>
    </row>
    <row r="169" spans="2:23" ht="17.399999999999999" x14ac:dyDescent="0.3">
      <c r="B169" s="161" t="str">
        <v>67-SPGIN-07007289</v>
      </c>
      <c r="C169" s="156" t="str">
        <v>Independent</v>
      </c>
      <c r="D169" s="94" t="str">
        <v>GIN</v>
      </c>
      <c r="E169" s="94" t="str">
        <v>Lady Trieu</v>
      </c>
      <c r="F169" s="94" t="str">
        <v>LDT</v>
      </c>
      <c r="G169" s="94" t="str">
        <v>Lady Trieu Sapa Citrus Tea Gin</v>
      </c>
      <c r="H169" s="94" t="str">
        <v>700ml</v>
      </c>
      <c r="I169" s="174">
        <v>6</v>
      </c>
      <c r="J169" s="283"/>
      <c r="K169" s="178"/>
      <c r="L169" s="85"/>
      <c r="M169" s="15"/>
      <c r="N169" s="86"/>
      <c r="O169" s="6"/>
      <c r="P169" s="152">
        <v>0</v>
      </c>
      <c r="Q169" s="6"/>
      <c r="R169" s="96">
        <f t="shared" si="9"/>
        <v>0</v>
      </c>
      <c r="S169" s="97">
        <f t="shared" si="12"/>
        <v>0</v>
      </c>
      <c r="T169" s="98">
        <f t="shared" si="10"/>
        <v>0</v>
      </c>
      <c r="U169" s="117" t="str">
        <f t="shared" si="11"/>
        <v>OK</v>
      </c>
      <c r="V169" s="117" t="b">
        <f>'CASH REBATE'!$P$22</f>
        <v>0</v>
      </c>
      <c r="W169" s="1" t="str">
        <v>ALCHEMY</v>
      </c>
    </row>
    <row r="170" spans="2:23" ht="17.399999999999999" x14ac:dyDescent="0.3">
      <c r="B170" s="161" t="str">
        <v>67-SPGIN-07007248</v>
      </c>
      <c r="C170" s="156" t="str">
        <v>Independent</v>
      </c>
      <c r="D170" s="94" t="str">
        <v>GIN</v>
      </c>
      <c r="E170" s="94" t="str">
        <v>Lady Trieu</v>
      </c>
      <c r="F170" s="94" t="str">
        <v>LDT</v>
      </c>
      <c r="G170" s="94" t="str">
        <v>Lady Trieu King Orange Gin</v>
      </c>
      <c r="H170" s="94" t="str">
        <v>700ml</v>
      </c>
      <c r="I170" s="174">
        <v>6</v>
      </c>
      <c r="J170" s="283"/>
      <c r="K170" s="178"/>
      <c r="L170" s="85"/>
      <c r="M170" s="15"/>
      <c r="N170" s="86"/>
      <c r="O170" s="6"/>
      <c r="P170" s="152">
        <v>0</v>
      </c>
      <c r="Q170" s="6"/>
      <c r="R170" s="96">
        <f t="shared" si="9"/>
        <v>0</v>
      </c>
      <c r="S170" s="97">
        <f t="shared" si="12"/>
        <v>0</v>
      </c>
      <c r="T170" s="98">
        <f t="shared" si="10"/>
        <v>0</v>
      </c>
      <c r="U170" s="117" t="str">
        <f t="shared" si="11"/>
        <v>OK</v>
      </c>
      <c r="V170" s="117" t="b">
        <f>'CASH REBATE'!$P$22</f>
        <v>0</v>
      </c>
      <c r="W170" s="1" t="str">
        <v>ALCHEMY</v>
      </c>
    </row>
    <row r="171" spans="2:23" ht="17.399999999999999" x14ac:dyDescent="0.3">
      <c r="B171" s="161" t="str">
        <v>49-SPMEZ-07501154</v>
      </c>
      <c r="C171" s="156" t="str">
        <v>Proximo</v>
      </c>
      <c r="D171" s="94" t="str">
        <v>Mezcal</v>
      </c>
      <c r="E171" s="94" t="str">
        <v>400 Conejos</v>
      </c>
      <c r="F171" s="94" t="str">
        <v>400</v>
      </c>
      <c r="G171" s="94" t="str">
        <v>400 Conejos Mezcal</v>
      </c>
      <c r="H171" s="94" t="str">
        <v>750ml</v>
      </c>
      <c r="I171" s="174">
        <v>6</v>
      </c>
      <c r="J171" s="283"/>
      <c r="K171" s="178"/>
      <c r="L171" s="85"/>
      <c r="M171" s="15"/>
      <c r="N171" s="86"/>
      <c r="O171" s="6"/>
      <c r="P171" s="152">
        <v>0</v>
      </c>
      <c r="Q171" s="6"/>
      <c r="R171" s="96">
        <f t="shared" si="9"/>
        <v>0</v>
      </c>
      <c r="S171" s="97">
        <f t="shared" si="12"/>
        <v>0</v>
      </c>
      <c r="T171" s="98">
        <f t="shared" si="10"/>
        <v>0</v>
      </c>
      <c r="U171" s="117" t="str">
        <f t="shared" si="11"/>
        <v>OK</v>
      </c>
      <c r="V171" s="117" t="b">
        <f>'CASH REBATE'!$P$22</f>
        <v>0</v>
      </c>
      <c r="W171" s="1" t="str">
        <v>ALCHEMY</v>
      </c>
    </row>
    <row r="172" spans="2:23" ht="17.399999999999999" x14ac:dyDescent="0.3">
      <c r="B172" s="161" t="str">
        <v>49-SPMEZ-07502090</v>
      </c>
      <c r="C172" s="156" t="str">
        <v>Proximo</v>
      </c>
      <c r="D172" s="94" t="str">
        <v>Mezcal</v>
      </c>
      <c r="E172" s="94" t="str">
        <v>Creyente</v>
      </c>
      <c r="F172" s="94" t="str">
        <v>CYT</v>
      </c>
      <c r="G172" s="94" t="str">
        <v>Creyente Mezcal</v>
      </c>
      <c r="H172" s="94" t="str">
        <v>750ml</v>
      </c>
      <c r="I172" s="174">
        <v>6</v>
      </c>
      <c r="J172" s="283"/>
      <c r="K172" s="178"/>
      <c r="L172" s="85"/>
      <c r="M172" s="15"/>
      <c r="N172" s="86"/>
      <c r="O172" s="6"/>
      <c r="P172" s="152">
        <v>0</v>
      </c>
      <c r="Q172" s="6"/>
      <c r="R172" s="96">
        <f t="shared" si="9"/>
        <v>0</v>
      </c>
      <c r="S172" s="97">
        <f t="shared" si="12"/>
        <v>0</v>
      </c>
      <c r="T172" s="98">
        <f t="shared" si="10"/>
        <v>0</v>
      </c>
      <c r="U172" s="117" t="str">
        <f t="shared" si="11"/>
        <v>OK</v>
      </c>
      <c r="V172" s="117" t="b">
        <f>'CASH REBATE'!$P$22</f>
        <v>0</v>
      </c>
      <c r="W172" s="1" t="str">
        <v>ALCHEMY</v>
      </c>
    </row>
    <row r="173" spans="2:23" ht="17.399999999999999" x14ac:dyDescent="0.3">
      <c r="B173" s="161" t="str">
        <v>72-SPTEQ-07001004</v>
      </c>
      <c r="C173" s="156" t="str">
        <v>Proximo</v>
      </c>
      <c r="D173" s="94" t="str">
        <v>Tequila</v>
      </c>
      <c r="E173" s="94" t="str">
        <v>Gran Centenario</v>
      </c>
      <c r="F173" s="94" t="str">
        <v>GCN</v>
      </c>
      <c r="G173" s="94" t="str">
        <v>Gran Centenario Plata Tequila</v>
      </c>
      <c r="H173" s="94" t="str">
        <v>700ml</v>
      </c>
      <c r="I173" s="174">
        <v>6</v>
      </c>
      <c r="J173" s="283"/>
      <c r="K173" s="178"/>
      <c r="L173" s="85"/>
      <c r="M173" s="15"/>
      <c r="N173" s="86"/>
      <c r="O173" s="6"/>
      <c r="P173" s="152">
        <v>0</v>
      </c>
      <c r="Q173" s="6"/>
      <c r="R173" s="96">
        <f t="shared" si="9"/>
        <v>0</v>
      </c>
      <c r="S173" s="97">
        <f t="shared" si="12"/>
        <v>0</v>
      </c>
      <c r="T173" s="98">
        <f t="shared" si="10"/>
        <v>0</v>
      </c>
      <c r="U173" s="117" t="str">
        <f t="shared" si="11"/>
        <v>OK</v>
      </c>
      <c r="V173" s="117" t="b">
        <f>'CASH REBATE'!$P$22</f>
        <v>0</v>
      </c>
      <c r="W173" s="1" t="str">
        <v>ALCHEMY</v>
      </c>
    </row>
    <row r="174" spans="2:23" ht="17.399999999999999" x14ac:dyDescent="0.3">
      <c r="B174" s="161" t="str">
        <v>72-SPTEQ-07001001</v>
      </c>
      <c r="C174" s="156" t="str">
        <v>Proximo</v>
      </c>
      <c r="D174" s="94" t="str">
        <v>Tequila</v>
      </c>
      <c r="E174" s="94" t="str">
        <v>Gran Centenario</v>
      </c>
      <c r="F174" s="94" t="str">
        <v>GCN</v>
      </c>
      <c r="G174" s="94" t="str">
        <v>Gran Centenario Reposado Tequila</v>
      </c>
      <c r="H174" s="94" t="str">
        <v>700ml</v>
      </c>
      <c r="I174" s="174">
        <v>6</v>
      </c>
      <c r="J174" s="283"/>
      <c r="K174" s="178"/>
      <c r="L174" s="85"/>
      <c r="M174" s="15"/>
      <c r="N174" s="86"/>
      <c r="O174" s="6"/>
      <c r="P174" s="152">
        <v>0</v>
      </c>
      <c r="Q174" s="6"/>
      <c r="R174" s="96">
        <f t="shared" si="9"/>
        <v>0</v>
      </c>
      <c r="S174" s="97">
        <f t="shared" si="12"/>
        <v>0</v>
      </c>
      <c r="T174" s="98">
        <f t="shared" si="10"/>
        <v>0</v>
      </c>
      <c r="U174" s="117" t="str">
        <f t="shared" si="11"/>
        <v>OK</v>
      </c>
      <c r="V174" s="117" t="b">
        <f>'CASH REBATE'!$P$22</f>
        <v>0</v>
      </c>
      <c r="W174" s="1" t="str">
        <v>ALCHEMY</v>
      </c>
    </row>
    <row r="175" spans="2:23" ht="17.399999999999999" x14ac:dyDescent="0.3">
      <c r="B175" s="161" t="str">
        <v>72-SPTEQ-07001011</v>
      </c>
      <c r="C175" s="156" t="str">
        <v>Proximo</v>
      </c>
      <c r="D175" s="94" t="str">
        <v>Tequila</v>
      </c>
      <c r="E175" s="94" t="str">
        <v>Gran Centenario</v>
      </c>
      <c r="F175" s="94" t="str">
        <v>GCN</v>
      </c>
      <c r="G175" s="94" t="str">
        <v>Gran Centenario Anejo Tequila</v>
      </c>
      <c r="H175" s="94" t="str">
        <v>700ml</v>
      </c>
      <c r="I175" s="174">
        <v>6</v>
      </c>
      <c r="J175" s="283"/>
      <c r="K175" s="178"/>
      <c r="L175" s="85"/>
      <c r="M175" s="15"/>
      <c r="N175" s="86"/>
      <c r="O175" s="6"/>
      <c r="P175" s="152">
        <v>0</v>
      </c>
      <c r="Q175" s="6"/>
      <c r="R175" s="96">
        <f t="shared" si="9"/>
        <v>0</v>
      </c>
      <c r="S175" s="97">
        <f t="shared" si="12"/>
        <v>0</v>
      </c>
      <c r="T175" s="98">
        <f t="shared" si="10"/>
        <v>0</v>
      </c>
      <c r="U175" s="117" t="str">
        <f t="shared" si="11"/>
        <v>OK</v>
      </c>
      <c r="V175" s="117" t="b">
        <f>'CASH REBATE'!$P$22</f>
        <v>0</v>
      </c>
      <c r="W175" s="1" t="str">
        <v>ALCHEMY</v>
      </c>
    </row>
    <row r="176" spans="2:23" ht="17.399999999999999" x14ac:dyDescent="0.3">
      <c r="B176" s="161" t="str">
        <v>72-SPTEQ-07507409</v>
      </c>
      <c r="C176" s="156" t="str">
        <v>Proximo</v>
      </c>
      <c r="D176" s="94" t="str">
        <v>Tequila</v>
      </c>
      <c r="E176" s="94" t="str">
        <v>Gran Centenario</v>
      </c>
      <c r="F176" s="94" t="str">
        <v>GCN</v>
      </c>
      <c r="G176" s="94" t="str">
        <v>Gran Centenario Leyenda Extra Anejo Tequila</v>
      </c>
      <c r="H176" s="94" t="str">
        <v>750ml</v>
      </c>
      <c r="I176" s="174">
        <v>3</v>
      </c>
      <c r="J176" s="283"/>
      <c r="K176" s="178"/>
      <c r="L176" s="85"/>
      <c r="M176" s="15"/>
      <c r="N176" s="86"/>
      <c r="O176" s="6"/>
      <c r="P176" s="152">
        <v>0</v>
      </c>
      <c r="Q176" s="6"/>
      <c r="R176" s="96">
        <f t="shared" si="9"/>
        <v>0</v>
      </c>
      <c r="S176" s="97">
        <f t="shared" si="12"/>
        <v>0</v>
      </c>
      <c r="T176" s="98">
        <f t="shared" si="10"/>
        <v>0</v>
      </c>
      <c r="U176" s="117" t="str">
        <f t="shared" si="11"/>
        <v>OK</v>
      </c>
      <c r="V176" s="117" t="b">
        <f>'CASH REBATE'!$P$22</f>
        <v>0</v>
      </c>
      <c r="W176" s="1" t="str">
        <v>ALCHEMY</v>
      </c>
    </row>
    <row r="177" spans="2:23" ht="17.399999999999999" x14ac:dyDescent="0.3">
      <c r="B177" s="161" t="str">
        <v>73-SPTEQ-07500217</v>
      </c>
      <c r="C177" s="156" t="str">
        <v>Proximo</v>
      </c>
      <c r="D177" s="94" t="str">
        <v>Tequila</v>
      </c>
      <c r="E177" s="94" t="str">
        <v>Maestro Dobel</v>
      </c>
      <c r="F177" s="94" t="str">
        <v>MTD</v>
      </c>
      <c r="G177" s="94" t="str">
        <v>Maestro Dobel Silver Tequila</v>
      </c>
      <c r="H177" s="94" t="str">
        <v>750ml</v>
      </c>
      <c r="I177" s="174">
        <v>6</v>
      </c>
      <c r="J177" s="283"/>
      <c r="K177" s="178"/>
      <c r="L177" s="85"/>
      <c r="M177" s="15"/>
      <c r="N177" s="86"/>
      <c r="O177" s="6"/>
      <c r="P177" s="152">
        <v>0</v>
      </c>
      <c r="Q177" s="6"/>
      <c r="R177" s="96">
        <f t="shared" si="9"/>
        <v>0</v>
      </c>
      <c r="S177" s="97">
        <f t="shared" si="12"/>
        <v>0</v>
      </c>
      <c r="T177" s="98">
        <f t="shared" si="10"/>
        <v>0</v>
      </c>
      <c r="U177" s="117" t="str">
        <f t="shared" si="11"/>
        <v>OK</v>
      </c>
      <c r="V177" s="117" t="b">
        <f>'CASH REBATE'!$P$22</f>
        <v>0</v>
      </c>
      <c r="W177" s="1" t="str">
        <v>ALCHEMY</v>
      </c>
    </row>
    <row r="178" spans="2:23" ht="17.399999999999999" x14ac:dyDescent="0.3">
      <c r="B178" s="161" t="str">
        <v>73-SPTEQ-07500248</v>
      </c>
      <c r="C178" s="156" t="str">
        <v>Proximo</v>
      </c>
      <c r="D178" s="94" t="str">
        <v>Tequila</v>
      </c>
      <c r="E178" s="94" t="str">
        <v>Maestro Dobel</v>
      </c>
      <c r="F178" s="94" t="str">
        <v>MTD</v>
      </c>
      <c r="G178" s="94" t="str">
        <v>Maestro Dobel Diamante Tequila</v>
      </c>
      <c r="H178" s="94" t="str">
        <v>750ml</v>
      </c>
      <c r="I178" s="174">
        <v>6</v>
      </c>
      <c r="J178" s="283"/>
      <c r="K178" s="178"/>
      <c r="L178" s="85"/>
      <c r="M178" s="15"/>
      <c r="N178" s="86"/>
      <c r="O178" s="6"/>
      <c r="P178" s="152">
        <v>0</v>
      </c>
      <c r="Q178" s="6"/>
      <c r="R178" s="96">
        <f t="shared" si="9"/>
        <v>0</v>
      </c>
      <c r="S178" s="97">
        <f t="shared" si="12"/>
        <v>0</v>
      </c>
      <c r="T178" s="98">
        <f t="shared" si="10"/>
        <v>0</v>
      </c>
      <c r="U178" s="117" t="str">
        <f t="shared" si="11"/>
        <v>OK</v>
      </c>
      <c r="V178" s="117" t="b">
        <f>'CASH REBATE'!$P$22</f>
        <v>0</v>
      </c>
      <c r="W178" s="1" t="str">
        <v>ALCHEMY</v>
      </c>
    </row>
    <row r="179" spans="2:23" ht="17.399999999999999" x14ac:dyDescent="0.3">
      <c r="B179" s="161" t="str">
        <v>73-SPTEQ-07500224</v>
      </c>
      <c r="C179" s="156" t="str">
        <v>Proximo</v>
      </c>
      <c r="D179" s="94" t="str">
        <v>Tequila</v>
      </c>
      <c r="E179" s="94" t="str">
        <v>Maestro Dobel</v>
      </c>
      <c r="F179" s="94" t="str">
        <v>MTD</v>
      </c>
      <c r="G179" s="94" t="str">
        <v>Maestro Dobel Reposado Tequila</v>
      </c>
      <c r="H179" s="94" t="str">
        <v>750ml</v>
      </c>
      <c r="I179" s="174">
        <v>6</v>
      </c>
      <c r="J179" s="283"/>
      <c r="K179" s="178"/>
      <c r="L179" s="85"/>
      <c r="M179" s="15"/>
      <c r="N179" s="86"/>
      <c r="O179" s="6"/>
      <c r="P179" s="152">
        <v>0</v>
      </c>
      <c r="Q179" s="6"/>
      <c r="R179" s="96">
        <f t="shared" si="9"/>
        <v>0</v>
      </c>
      <c r="S179" s="97">
        <f t="shared" si="12"/>
        <v>0</v>
      </c>
      <c r="T179" s="98">
        <f t="shared" si="10"/>
        <v>0</v>
      </c>
      <c r="U179" s="117" t="str">
        <f t="shared" si="11"/>
        <v>OK</v>
      </c>
      <c r="V179" s="117" t="b">
        <f>'CASH REBATE'!$P$22</f>
        <v>0</v>
      </c>
      <c r="W179" s="1" t="str">
        <v>ALCHEMY</v>
      </c>
    </row>
    <row r="180" spans="2:23" ht="17.399999999999999" x14ac:dyDescent="0.3">
      <c r="B180" s="161" t="str">
        <v>73-SPTEQ-07500231</v>
      </c>
      <c r="C180" s="156" t="str">
        <v>Proximo</v>
      </c>
      <c r="D180" s="94" t="str">
        <v>Tequila</v>
      </c>
      <c r="E180" s="94" t="str">
        <v>Maestro Dobel</v>
      </c>
      <c r="F180" s="94" t="str">
        <v>MTD</v>
      </c>
      <c r="G180" s="94" t="str">
        <v>Maestro Dobel Anejo Tequila</v>
      </c>
      <c r="H180" s="94" t="str">
        <v>750ml</v>
      </c>
      <c r="I180" s="174">
        <v>6</v>
      </c>
      <c r="J180" s="283"/>
      <c r="K180" s="178"/>
      <c r="L180" s="85"/>
      <c r="M180" s="15"/>
      <c r="N180" s="86"/>
      <c r="O180" s="6"/>
      <c r="P180" s="152">
        <v>0</v>
      </c>
      <c r="Q180" s="6"/>
      <c r="R180" s="96">
        <f t="shared" si="9"/>
        <v>0</v>
      </c>
      <c r="S180" s="97">
        <f t="shared" si="12"/>
        <v>0</v>
      </c>
      <c r="T180" s="98">
        <f t="shared" si="10"/>
        <v>0</v>
      </c>
      <c r="U180" s="117" t="str">
        <f t="shared" si="11"/>
        <v>OK</v>
      </c>
      <c r="V180" s="117" t="b">
        <f>'CASH REBATE'!$P$22</f>
        <v>0</v>
      </c>
      <c r="W180" s="1" t="str">
        <v>ALCHEMY</v>
      </c>
    </row>
    <row r="181" spans="2:23" ht="17.399999999999999" x14ac:dyDescent="0.3">
      <c r="B181" s="161" t="str">
        <v>73-SPTEQ-07500255</v>
      </c>
      <c r="C181" s="156" t="str">
        <v>Proximo</v>
      </c>
      <c r="D181" s="94" t="str">
        <v>Tequila</v>
      </c>
      <c r="E181" s="94" t="str">
        <v>Maestro Dobel</v>
      </c>
      <c r="F181" s="94" t="str">
        <v>MTD</v>
      </c>
      <c r="G181" s="94" t="str">
        <v>Maestro Dobel Humito Smoked Silver Tequila</v>
      </c>
      <c r="H181" s="94" t="str">
        <v>750ml</v>
      </c>
      <c r="I181" s="174">
        <v>6</v>
      </c>
      <c r="J181" s="283"/>
      <c r="K181" s="178"/>
      <c r="L181" s="85"/>
      <c r="M181" s="15"/>
      <c r="N181" s="86"/>
      <c r="O181" s="6"/>
      <c r="P181" s="152">
        <v>0</v>
      </c>
      <c r="Q181" s="6"/>
      <c r="R181" s="96">
        <f t="shared" si="9"/>
        <v>0</v>
      </c>
      <c r="S181" s="97">
        <f t="shared" si="12"/>
        <v>0</v>
      </c>
      <c r="T181" s="98">
        <f t="shared" si="10"/>
        <v>0</v>
      </c>
      <c r="U181" s="117" t="str">
        <f t="shared" si="11"/>
        <v>OK</v>
      </c>
      <c r="V181" s="117" t="b">
        <f>'CASH REBATE'!$P$22</f>
        <v>0</v>
      </c>
      <c r="W181" s="1" t="str">
        <v>ALCHEMY</v>
      </c>
    </row>
    <row r="182" spans="2:23" ht="17.399999999999999" x14ac:dyDescent="0.3">
      <c r="B182" s="161" t="str">
        <v>73-SPTEQ-07507591</v>
      </c>
      <c r="C182" s="156" t="str">
        <v>Proximo</v>
      </c>
      <c r="D182" s="94" t="str">
        <v>Tequila</v>
      </c>
      <c r="E182" s="94" t="str">
        <v>Maestro Dobel</v>
      </c>
      <c r="F182" s="94" t="str">
        <v>MTD</v>
      </c>
      <c r="G182" s="94" t="str">
        <v>Maestro Dobel 50 Cristalino</v>
      </c>
      <c r="H182" s="94" t="str">
        <v>750ml</v>
      </c>
      <c r="I182" s="174">
        <v>3</v>
      </c>
      <c r="J182" s="283"/>
      <c r="K182" s="178"/>
      <c r="L182" s="85"/>
      <c r="M182" s="15"/>
      <c r="N182" s="86"/>
      <c r="O182" s="6"/>
      <c r="P182" s="152">
        <v>0</v>
      </c>
      <c r="Q182" s="6"/>
      <c r="R182" s="96">
        <f t="shared" si="9"/>
        <v>0</v>
      </c>
      <c r="S182" s="97">
        <f t="shared" si="12"/>
        <v>0</v>
      </c>
      <c r="T182" s="98">
        <f t="shared" si="10"/>
        <v>0</v>
      </c>
      <c r="U182" s="117" t="str">
        <f t="shared" si="11"/>
        <v>OK</v>
      </c>
      <c r="V182" s="117" t="b">
        <f>'CASH REBATE'!$P$22</f>
        <v>0</v>
      </c>
      <c r="W182" s="1" t="str">
        <v>ALCHEMY</v>
      </c>
    </row>
    <row r="183" spans="2:23" ht="17.399999999999999" x14ac:dyDescent="0.3">
      <c r="B183" s="161" t="str">
        <v>19-SPTEQ-07503234</v>
      </c>
      <c r="C183" s="156" t="str">
        <v>Proximo</v>
      </c>
      <c r="D183" s="94" t="str">
        <v>Tequila</v>
      </c>
      <c r="E183" s="94" t="str">
        <v>1800</v>
      </c>
      <c r="F183" s="94" t="str">
        <v>18T</v>
      </c>
      <c r="G183" s="94" t="str">
        <v>1800 Tequila Silver</v>
      </c>
      <c r="H183" s="94" t="str">
        <v>750ml</v>
      </c>
      <c r="I183" s="174">
        <v>12</v>
      </c>
      <c r="J183" s="283"/>
      <c r="K183" s="178"/>
      <c r="L183" s="85"/>
      <c r="M183" s="15"/>
      <c r="N183" s="86"/>
      <c r="O183" s="6"/>
      <c r="P183" s="152">
        <v>0</v>
      </c>
      <c r="Q183" s="6"/>
      <c r="R183" s="96">
        <f t="shared" si="9"/>
        <v>0</v>
      </c>
      <c r="S183" s="97">
        <f t="shared" si="12"/>
        <v>0</v>
      </c>
      <c r="T183" s="98">
        <f t="shared" si="10"/>
        <v>0</v>
      </c>
      <c r="U183" s="117" t="str">
        <f t="shared" si="11"/>
        <v>OK</v>
      </c>
      <c r="V183" s="117" t="b">
        <f>'CASH REBATE'!$P$22</f>
        <v>0</v>
      </c>
      <c r="W183" s="1" t="str">
        <v>ALCHEMY</v>
      </c>
    </row>
    <row r="184" spans="2:23" ht="17.399999999999999" x14ac:dyDescent="0.3">
      <c r="B184" s="161" t="str">
        <v>19-SPTEQ-07500196</v>
      </c>
      <c r="C184" s="156" t="str">
        <v>Proximo</v>
      </c>
      <c r="D184" s="94" t="str">
        <v>Tequila</v>
      </c>
      <c r="E184" s="94" t="str">
        <v>1800</v>
      </c>
      <c r="F184" s="94" t="str">
        <v>18T</v>
      </c>
      <c r="G184" s="94" t="str">
        <v>1800 Tequila Reposado</v>
      </c>
      <c r="H184" s="94" t="str">
        <v>750ml</v>
      </c>
      <c r="I184" s="174">
        <v>12</v>
      </c>
      <c r="J184" s="283"/>
      <c r="K184" s="178"/>
      <c r="L184" s="85"/>
      <c r="M184" s="15"/>
      <c r="N184" s="86"/>
      <c r="O184" s="6"/>
      <c r="P184" s="152">
        <v>0</v>
      </c>
      <c r="Q184" s="6"/>
      <c r="R184" s="96">
        <f t="shared" si="9"/>
        <v>0</v>
      </c>
      <c r="S184" s="97">
        <f t="shared" si="12"/>
        <v>0</v>
      </c>
      <c r="T184" s="98">
        <f t="shared" si="10"/>
        <v>0</v>
      </c>
      <c r="U184" s="117" t="str">
        <f t="shared" si="11"/>
        <v>OK</v>
      </c>
      <c r="V184" s="117" t="b">
        <f>'CASH REBATE'!$P$22</f>
        <v>0</v>
      </c>
      <c r="W184" s="1" t="str">
        <v>ALCHEMY</v>
      </c>
    </row>
    <row r="185" spans="2:23" ht="17.399999999999999" x14ac:dyDescent="0.3">
      <c r="B185" s="161" t="str">
        <v>19-SPTEQ-07500379</v>
      </c>
      <c r="C185" s="156" t="str">
        <v>Proximo</v>
      </c>
      <c r="D185" s="94" t="str">
        <v>Tequila</v>
      </c>
      <c r="E185" s="94" t="str">
        <v>1800</v>
      </c>
      <c r="F185" s="94" t="str">
        <v>18T</v>
      </c>
      <c r="G185" s="94" t="str">
        <v>1800 Tequila Coconut</v>
      </c>
      <c r="H185" s="94" t="str">
        <v>750ml</v>
      </c>
      <c r="I185" s="174">
        <v>12</v>
      </c>
      <c r="J185" s="283"/>
      <c r="K185" s="178"/>
      <c r="L185" s="85"/>
      <c r="M185" s="15"/>
      <c r="N185" s="86"/>
      <c r="O185" s="6"/>
      <c r="P185" s="152">
        <v>0</v>
      </c>
      <c r="Q185" s="6"/>
      <c r="R185" s="96">
        <f t="shared" si="9"/>
        <v>0</v>
      </c>
      <c r="S185" s="97">
        <f t="shared" si="12"/>
        <v>0</v>
      </c>
      <c r="T185" s="98">
        <f t="shared" si="10"/>
        <v>0</v>
      </c>
      <c r="U185" s="117" t="str">
        <f t="shared" si="11"/>
        <v>OK</v>
      </c>
      <c r="V185" s="117" t="b">
        <f>'CASH REBATE'!$P$22</f>
        <v>0</v>
      </c>
      <c r="W185" s="1" t="str">
        <v>ALCHEMY</v>
      </c>
    </row>
    <row r="186" spans="2:23" ht="17.399999999999999" x14ac:dyDescent="0.3">
      <c r="B186" s="161" t="str">
        <v>19-SPTEQ-07500205</v>
      </c>
      <c r="C186" s="156" t="str">
        <v>Proximo</v>
      </c>
      <c r="D186" s="94" t="str">
        <v>Tequila</v>
      </c>
      <c r="E186" s="94" t="str">
        <v>1800</v>
      </c>
      <c r="F186" s="94" t="str">
        <v>18T</v>
      </c>
      <c r="G186" s="94" t="str">
        <v>1800 Tequila Anejo</v>
      </c>
      <c r="H186" s="94" t="str">
        <v>750ml</v>
      </c>
      <c r="I186" s="174">
        <v>6</v>
      </c>
      <c r="J186" s="283"/>
      <c r="K186" s="178"/>
      <c r="L186" s="85"/>
      <c r="M186" s="15"/>
      <c r="N186" s="86"/>
      <c r="O186" s="6"/>
      <c r="P186" s="152">
        <v>0</v>
      </c>
      <c r="Q186" s="6"/>
      <c r="R186" s="96">
        <f t="shared" si="9"/>
        <v>0</v>
      </c>
      <c r="S186" s="97">
        <f t="shared" si="12"/>
        <v>0</v>
      </c>
      <c r="T186" s="98">
        <f t="shared" si="10"/>
        <v>0</v>
      </c>
      <c r="U186" s="117" t="str">
        <f t="shared" si="11"/>
        <v>OK</v>
      </c>
      <c r="V186" s="117" t="b">
        <f>'CASH REBATE'!$P$22</f>
        <v>0</v>
      </c>
      <c r="W186" s="1" t="str">
        <v>ALCHEMY</v>
      </c>
    </row>
    <row r="187" spans="2:23" ht="17.399999999999999" x14ac:dyDescent="0.3">
      <c r="B187" s="161" t="str">
        <v>19-SPTEQ-07506466</v>
      </c>
      <c r="C187" s="156" t="str">
        <v>Proximo</v>
      </c>
      <c r="D187" s="94" t="str">
        <v>Tequila</v>
      </c>
      <c r="E187" s="94" t="str">
        <v>1800</v>
      </c>
      <c r="F187" s="94" t="str">
        <v>18T</v>
      </c>
      <c r="G187" s="94" t="str">
        <v>1800 Tequila Cristalino</v>
      </c>
      <c r="H187" s="94" t="str">
        <v>750ml</v>
      </c>
      <c r="I187" s="174">
        <v>6</v>
      </c>
      <c r="J187" s="283"/>
      <c r="K187" s="178"/>
      <c r="L187" s="85"/>
      <c r="M187" s="15"/>
      <c r="N187" s="86"/>
      <c r="O187" s="6"/>
      <c r="P187" s="152">
        <v>0</v>
      </c>
      <c r="Q187" s="6"/>
      <c r="R187" s="96">
        <f t="shared" si="9"/>
        <v>0</v>
      </c>
      <c r="S187" s="97">
        <f t="shared" si="12"/>
        <v>0</v>
      </c>
      <c r="T187" s="98">
        <f t="shared" si="10"/>
        <v>0</v>
      </c>
      <c r="U187" s="117" t="str">
        <f t="shared" si="11"/>
        <v>OK</v>
      </c>
      <c r="V187" s="117" t="b">
        <f>'CASH REBATE'!$P$22</f>
        <v>0</v>
      </c>
      <c r="W187" s="1" t="str">
        <v>ALCHEMY</v>
      </c>
    </row>
    <row r="188" spans="2:23" ht="17.399999999999999" x14ac:dyDescent="0.3">
      <c r="B188" s="161" t="str">
        <v>19-SPTEQ-07500462</v>
      </c>
      <c r="C188" s="156" t="str">
        <v>Proximo</v>
      </c>
      <c r="D188" s="94" t="str">
        <v>Tequila</v>
      </c>
      <c r="E188" s="94" t="str">
        <v>1800</v>
      </c>
      <c r="F188" s="94" t="str">
        <v>18T</v>
      </c>
      <c r="G188" s="94" t="str">
        <v>1800 Tequila Milenio</v>
      </c>
      <c r="H188" s="94" t="str">
        <v>700ml</v>
      </c>
      <c r="I188" s="174">
        <v>3</v>
      </c>
      <c r="J188" s="283"/>
      <c r="K188" s="178"/>
      <c r="L188" s="85"/>
      <c r="M188" s="15"/>
      <c r="N188" s="86"/>
      <c r="O188" s="6"/>
      <c r="P188" s="152">
        <v>0</v>
      </c>
      <c r="Q188" s="6"/>
      <c r="R188" s="96">
        <f t="shared" si="9"/>
        <v>0</v>
      </c>
      <c r="S188" s="97">
        <f t="shared" si="12"/>
        <v>0</v>
      </c>
      <c r="T188" s="98">
        <f t="shared" si="10"/>
        <v>0</v>
      </c>
      <c r="U188" s="117" t="str">
        <f t="shared" si="11"/>
        <v>OK</v>
      </c>
      <c r="V188" s="117" t="b">
        <f>'CASH REBATE'!$P$22</f>
        <v>0</v>
      </c>
      <c r="W188" s="1" t="str">
        <v>ALCHEMY</v>
      </c>
    </row>
    <row r="189" spans="2:23" ht="17.399999999999999" x14ac:dyDescent="0.3">
      <c r="B189" s="161" t="str">
        <v>19-SPTEQ-07503891</v>
      </c>
      <c r="C189" s="156" t="str">
        <v>Proximo</v>
      </c>
      <c r="D189" s="94" t="str">
        <v>Tequila</v>
      </c>
      <c r="E189" s="94" t="str">
        <v>1800</v>
      </c>
      <c r="F189" s="94" t="str">
        <v>18T</v>
      </c>
      <c r="G189" s="94" t="str">
        <v>1800 Tequila Guachimonton Anejo</v>
      </c>
      <c r="H189" s="94" t="str">
        <v>750ml</v>
      </c>
      <c r="I189" s="174">
        <v>3</v>
      </c>
      <c r="J189" s="283"/>
      <c r="K189" s="178"/>
      <c r="L189" s="85"/>
      <c r="M189" s="15"/>
      <c r="N189" s="86"/>
      <c r="O189" s="6"/>
      <c r="P189" s="152">
        <v>0</v>
      </c>
      <c r="Q189" s="6"/>
      <c r="R189" s="96">
        <f t="shared" si="9"/>
        <v>0</v>
      </c>
      <c r="S189" s="97">
        <f t="shared" si="12"/>
        <v>0</v>
      </c>
      <c r="T189" s="98">
        <f t="shared" si="10"/>
        <v>0</v>
      </c>
      <c r="U189" s="117" t="str">
        <f t="shared" si="11"/>
        <v>OK</v>
      </c>
      <c r="V189" s="117" t="b">
        <f>'CASH REBATE'!$P$22</f>
        <v>0</v>
      </c>
      <c r="W189" s="1" t="str">
        <v>ALCHEMY</v>
      </c>
    </row>
    <row r="190" spans="2:23" ht="17.399999999999999" x14ac:dyDescent="0.3">
      <c r="B190" s="161" t="str">
        <v>20-SPTEQ-07000830</v>
      </c>
      <c r="C190" s="156" t="str">
        <v>Proximo</v>
      </c>
      <c r="D190" s="94" t="str">
        <v>Tequila</v>
      </c>
      <c r="E190" s="94" t="str">
        <v>Jose Cuervo</v>
      </c>
      <c r="F190" s="94" t="str">
        <v>JOC</v>
      </c>
      <c r="G190" s="94" t="str">
        <v>Jose Cuervo Platino</v>
      </c>
      <c r="H190" s="94" t="str">
        <v>700ml</v>
      </c>
      <c r="I190" s="174">
        <v>6</v>
      </c>
      <c r="J190" s="283"/>
      <c r="K190" s="178"/>
      <c r="L190" s="85"/>
      <c r="M190" s="15"/>
      <c r="N190" s="86"/>
      <c r="O190" s="6"/>
      <c r="P190" s="152">
        <v>0</v>
      </c>
      <c r="Q190" s="6"/>
      <c r="R190" s="96">
        <f t="shared" si="9"/>
        <v>0</v>
      </c>
      <c r="S190" s="97">
        <f t="shared" si="12"/>
        <v>0</v>
      </c>
      <c r="T190" s="98">
        <f t="shared" si="10"/>
        <v>0</v>
      </c>
      <c r="U190" s="117" t="str">
        <f t="shared" si="11"/>
        <v>OK</v>
      </c>
      <c r="V190" s="117" t="b">
        <f>'CASH REBATE'!$P$22</f>
        <v>0</v>
      </c>
      <c r="W190" s="1" t="str">
        <v>ALCHEMY</v>
      </c>
    </row>
    <row r="191" spans="2:23" ht="17.399999999999999" x14ac:dyDescent="0.3">
      <c r="B191" s="161" t="str">
        <v>20-SPTEQ-07501478</v>
      </c>
      <c r="C191" s="156" t="str">
        <v>Proximo</v>
      </c>
      <c r="D191" s="94" t="str">
        <v>Tequila</v>
      </c>
      <c r="E191" s="94" t="str">
        <v>Jose Cuervo</v>
      </c>
      <c r="F191" s="94" t="str">
        <v>JOC</v>
      </c>
      <c r="G191" s="94" t="str">
        <v>Jose Cuervo Reserva De La Familia Platino</v>
      </c>
      <c r="H191" s="94" t="str">
        <v>750ml</v>
      </c>
      <c r="I191" s="174">
        <v>3</v>
      </c>
      <c r="J191" s="283"/>
      <c r="K191" s="178"/>
      <c r="L191" s="85"/>
      <c r="M191" s="15"/>
      <c r="N191" s="86"/>
      <c r="O191" s="6"/>
      <c r="P191" s="152">
        <v>0</v>
      </c>
      <c r="Q191" s="6"/>
      <c r="R191" s="96">
        <f t="shared" si="9"/>
        <v>0</v>
      </c>
      <c r="S191" s="97">
        <f t="shared" si="12"/>
        <v>0</v>
      </c>
      <c r="T191" s="98">
        <f t="shared" si="10"/>
        <v>0</v>
      </c>
      <c r="U191" s="117" t="str">
        <f t="shared" si="11"/>
        <v>OK</v>
      </c>
      <c r="V191" s="117" t="b">
        <f>'CASH REBATE'!$P$22</f>
        <v>0</v>
      </c>
      <c r="W191" s="1" t="str">
        <v>ALCHEMY</v>
      </c>
    </row>
    <row r="192" spans="2:23" ht="17.399999999999999" x14ac:dyDescent="0.3">
      <c r="B192" s="161" t="str">
        <v>20-SPTEQ-07501452</v>
      </c>
      <c r="C192" s="156" t="str">
        <v>Proximo</v>
      </c>
      <c r="D192" s="94" t="str">
        <v>Tequila</v>
      </c>
      <c r="E192" s="94" t="str">
        <v>Jose Cuervo</v>
      </c>
      <c r="F192" s="94" t="str">
        <v>JOC</v>
      </c>
      <c r="G192" s="94" t="str">
        <v>Jose Cuervo Reserva De La Familia Extra Anejo Tequila</v>
      </c>
      <c r="H192" s="94" t="str">
        <v>750ml</v>
      </c>
      <c r="I192" s="174">
        <v>3</v>
      </c>
      <c r="J192" s="283"/>
      <c r="K192" s="178"/>
      <c r="L192" s="85"/>
      <c r="M192" s="15"/>
      <c r="N192" s="86"/>
      <c r="O192" s="6"/>
      <c r="P192" s="152">
        <v>0</v>
      </c>
      <c r="Q192" s="6"/>
      <c r="R192" s="96">
        <f t="shared" si="9"/>
        <v>0</v>
      </c>
      <c r="S192" s="97">
        <f t="shared" si="12"/>
        <v>0</v>
      </c>
      <c r="T192" s="98">
        <f t="shared" si="10"/>
        <v>0</v>
      </c>
      <c r="U192" s="117" t="str">
        <f t="shared" si="11"/>
        <v>OK</v>
      </c>
      <c r="V192" s="117" t="b">
        <f>'CASH REBATE'!$P$22</f>
        <v>0</v>
      </c>
      <c r="W192" s="1" t="str">
        <v>ALCHEMY</v>
      </c>
    </row>
    <row r="193" spans="2:23" ht="17.399999999999999" x14ac:dyDescent="0.3">
      <c r="B193" s="161" t="str">
        <v>20-SPTEQ-07002216</v>
      </c>
      <c r="C193" s="156" t="str">
        <v>Proximo</v>
      </c>
      <c r="D193" s="94" t="str">
        <v>Tequila</v>
      </c>
      <c r="E193" s="94" t="str">
        <v>Jose Cuervo</v>
      </c>
      <c r="F193" s="94" t="str">
        <v>JOC</v>
      </c>
      <c r="G193" s="94" t="str">
        <v>Jose Cuervo Tradicional Reposado</v>
      </c>
      <c r="H193" s="94" t="str">
        <v>700ml</v>
      </c>
      <c r="I193" s="174">
        <v>6</v>
      </c>
      <c r="J193" s="283"/>
      <c r="K193" s="178"/>
      <c r="L193" s="85"/>
      <c r="M193" s="15"/>
      <c r="N193" s="86"/>
      <c r="O193" s="6"/>
      <c r="P193" s="152">
        <v>0</v>
      </c>
      <c r="Q193" s="6"/>
      <c r="R193" s="96">
        <f t="shared" si="9"/>
        <v>0</v>
      </c>
      <c r="S193" s="97">
        <f t="shared" si="12"/>
        <v>0</v>
      </c>
      <c r="T193" s="98">
        <f t="shared" si="10"/>
        <v>0</v>
      </c>
      <c r="U193" s="117" t="str">
        <f t="shared" si="11"/>
        <v>OK</v>
      </c>
      <c r="V193" s="117" t="b">
        <f>'CASH REBATE'!$P$22</f>
        <v>0</v>
      </c>
      <c r="W193" s="1" t="str">
        <v>ALCHEMY</v>
      </c>
    </row>
    <row r="194" spans="2:23" ht="17.399999999999999" x14ac:dyDescent="0.3">
      <c r="B194" s="161" t="str">
        <v>20-SPTEQ-07002230</v>
      </c>
      <c r="C194" s="156" t="str">
        <v>Proximo</v>
      </c>
      <c r="D194" s="94" t="str">
        <v>Tequila</v>
      </c>
      <c r="E194" s="94" t="str">
        <v>Jose Cuervo</v>
      </c>
      <c r="F194" s="94" t="str">
        <v>JOC</v>
      </c>
      <c r="G194" s="94" t="str">
        <v>Jose Cuervo Tradicional Silver</v>
      </c>
      <c r="H194" s="94" t="str">
        <v>700ml</v>
      </c>
      <c r="I194" s="174">
        <v>6</v>
      </c>
      <c r="J194" s="283"/>
      <c r="K194" s="178"/>
      <c r="L194" s="85"/>
      <c r="M194" s="15"/>
      <c r="N194" s="86"/>
      <c r="O194" s="6"/>
      <c r="P194" s="152">
        <v>0</v>
      </c>
      <c r="Q194" s="6"/>
      <c r="R194" s="96">
        <f t="shared" si="9"/>
        <v>0</v>
      </c>
      <c r="S194" s="97">
        <f t="shared" si="12"/>
        <v>0</v>
      </c>
      <c r="T194" s="98">
        <f t="shared" si="10"/>
        <v>0</v>
      </c>
      <c r="U194" s="117" t="str">
        <f t="shared" si="11"/>
        <v>OK</v>
      </c>
      <c r="V194" s="117" t="b">
        <f>'CASH REBATE'!$P$22</f>
        <v>0</v>
      </c>
      <c r="W194" s="1" t="str">
        <v>ALCHEMY</v>
      </c>
    </row>
    <row r="195" spans="2:23" ht="17.399999999999999" x14ac:dyDescent="0.3">
      <c r="B195" s="161" t="str">
        <v>20-SPTEQ-07002135</v>
      </c>
      <c r="C195" s="156" t="str">
        <v>Proximo</v>
      </c>
      <c r="D195" s="94" t="str">
        <v>Tequila</v>
      </c>
      <c r="E195" s="94" t="str">
        <v>Jose Cuervo</v>
      </c>
      <c r="F195" s="94" t="str">
        <v>JOC</v>
      </c>
      <c r="G195" s="94" t="str">
        <v>Jose Cuervo Especial Reposado</v>
      </c>
      <c r="H195" s="94" t="str">
        <v>700ml</v>
      </c>
      <c r="I195" s="174">
        <v>12</v>
      </c>
      <c r="J195" s="283"/>
      <c r="K195" s="178"/>
      <c r="L195" s="85"/>
      <c r="M195" s="15"/>
      <c r="N195" s="86"/>
      <c r="O195" s="6"/>
      <c r="P195" s="152">
        <v>0</v>
      </c>
      <c r="Q195" s="6"/>
      <c r="R195" s="96">
        <f t="shared" si="9"/>
        <v>0</v>
      </c>
      <c r="S195" s="97">
        <f t="shared" si="12"/>
        <v>0</v>
      </c>
      <c r="T195" s="98">
        <f t="shared" si="10"/>
        <v>0</v>
      </c>
      <c r="U195" s="117" t="str">
        <f t="shared" si="11"/>
        <v>OK</v>
      </c>
      <c r="V195" s="117" t="b">
        <f>'CASH REBATE'!$P$22</f>
        <v>0</v>
      </c>
      <c r="W195" s="1" t="str">
        <v>ALCHEMY</v>
      </c>
    </row>
    <row r="196" spans="2:23" ht="17.399999999999999" x14ac:dyDescent="0.3">
      <c r="B196" s="161" t="str">
        <v>20-SPTEQ-07002302</v>
      </c>
      <c r="C196" s="156" t="str">
        <v>Proximo</v>
      </c>
      <c r="D196" s="94" t="str">
        <v>Tequila</v>
      </c>
      <c r="E196" s="94" t="str">
        <v>Jose Cuervo</v>
      </c>
      <c r="F196" s="94" t="str">
        <v>JOC</v>
      </c>
      <c r="G196" s="94" t="str">
        <v>Jose Cuervo Especial Silver</v>
      </c>
      <c r="H196" s="94" t="str">
        <v>700ml</v>
      </c>
      <c r="I196" s="174">
        <v>12</v>
      </c>
      <c r="J196" s="283"/>
      <c r="K196" s="178"/>
      <c r="L196" s="85"/>
      <c r="M196" s="15"/>
      <c r="N196" s="86"/>
      <c r="O196" s="6"/>
      <c r="P196" s="152">
        <v>0</v>
      </c>
      <c r="Q196" s="6"/>
      <c r="R196" s="96">
        <f t="shared" si="9"/>
        <v>0</v>
      </c>
      <c r="S196" s="97">
        <f t="shared" si="12"/>
        <v>0</v>
      </c>
      <c r="T196" s="98">
        <f t="shared" si="10"/>
        <v>0</v>
      </c>
      <c r="U196" s="117" t="str">
        <f t="shared" si="11"/>
        <v>OK</v>
      </c>
      <c r="V196" s="117" t="b">
        <f>'CASH REBATE'!$P$22</f>
        <v>0</v>
      </c>
      <c r="W196" s="1" t="str">
        <v>ALCHEMY</v>
      </c>
    </row>
    <row r="197" spans="2:23" ht="17.399999999999999" x14ac:dyDescent="0.3">
      <c r="B197" s="161" t="str">
        <v>20-SPTEQ-07502135</v>
      </c>
      <c r="C197" s="156" t="str">
        <v>Proximo</v>
      </c>
      <c r="D197" s="94" t="str">
        <v>Tequila</v>
      </c>
      <c r="E197" s="94" t="str">
        <v>Jose Cuervo</v>
      </c>
      <c r="F197" s="94" t="str">
        <v>JOC</v>
      </c>
      <c r="G197" s="94" t="str">
        <v>Jose Cuervo Especial Reposado Limited Edition 2022</v>
      </c>
      <c r="H197" s="94" t="str">
        <v>750ml</v>
      </c>
      <c r="I197" s="174">
        <v>12</v>
      </c>
      <c r="J197" s="283"/>
      <c r="K197" s="178"/>
      <c r="L197" s="85"/>
      <c r="M197" s="15"/>
      <c r="N197" s="86"/>
      <c r="O197" s="6"/>
      <c r="P197" s="152">
        <v>0</v>
      </c>
      <c r="Q197" s="6"/>
      <c r="R197" s="96">
        <f t="shared" si="9"/>
        <v>0</v>
      </c>
      <c r="S197" s="97">
        <f t="shared" si="12"/>
        <v>0</v>
      </c>
      <c r="T197" s="98">
        <f t="shared" si="10"/>
        <v>0</v>
      </c>
      <c r="U197" s="117" t="str">
        <f t="shared" si="11"/>
        <v>OK</v>
      </c>
      <c r="V197" s="117" t="b">
        <f>'CASH REBATE'!$P$22</f>
        <v>0</v>
      </c>
      <c r="W197" s="1" t="str">
        <v>ALCHEMY</v>
      </c>
    </row>
    <row r="198" spans="2:23" ht="17.399999999999999" x14ac:dyDescent="0.3">
      <c r="B198" s="161" t="str">
        <v>20-SPTEQ-07500103</v>
      </c>
      <c r="C198" s="156" t="str">
        <v>Proximo</v>
      </c>
      <c r="D198" s="94" t="str">
        <v>Tequila</v>
      </c>
      <c r="E198" s="94" t="str">
        <v>Jose Cuervo</v>
      </c>
      <c r="F198" s="94" t="str">
        <v>JOC</v>
      </c>
      <c r="G198" s="94" t="str">
        <v>Jose Cuervo Especial Reposado Limited Edition 2023</v>
      </c>
      <c r="H198" s="94" t="str">
        <v>750ml</v>
      </c>
      <c r="I198" s="174">
        <v>12</v>
      </c>
      <c r="J198" s="283"/>
      <c r="K198" s="178"/>
      <c r="L198" s="85"/>
      <c r="M198" s="15"/>
      <c r="N198" s="86"/>
      <c r="O198" s="6"/>
      <c r="P198" s="152">
        <v>0</v>
      </c>
      <c r="Q198" s="6"/>
      <c r="R198" s="96">
        <f t="shared" si="9"/>
        <v>0</v>
      </c>
      <c r="S198" s="97">
        <f t="shared" si="12"/>
        <v>0</v>
      </c>
      <c r="T198" s="98">
        <f t="shared" si="10"/>
        <v>0</v>
      </c>
      <c r="U198" s="117" t="str">
        <f t="shared" si="11"/>
        <v>OK</v>
      </c>
      <c r="V198" s="117" t="b">
        <f>'CASH REBATE'!$P$22</f>
        <v>0</v>
      </c>
      <c r="W198" s="1" t="str">
        <v>ALCHEMY</v>
      </c>
    </row>
    <row r="199" spans="2:23" ht="17.399999999999999" x14ac:dyDescent="0.3">
      <c r="B199" s="161" t="str">
        <v>20-24REP-07500109</v>
      </c>
      <c r="C199" s="156" t="str">
        <v>Proximo</v>
      </c>
      <c r="D199" s="94" t="str">
        <v>Tequila</v>
      </c>
      <c r="E199" s="94" t="str">
        <v>Jose Cuervo</v>
      </c>
      <c r="F199" s="94" t="str">
        <v>JOC</v>
      </c>
      <c r="G199" s="94" t="str">
        <v>Jose Cuervo Especial Reposado Limited Edition 2024</v>
      </c>
      <c r="H199" s="94" t="str">
        <v>750ml</v>
      </c>
      <c r="I199" s="174">
        <v>12</v>
      </c>
      <c r="J199" s="283"/>
      <c r="K199" s="178"/>
      <c r="L199" s="85"/>
      <c r="M199" s="15"/>
      <c r="N199" s="86"/>
      <c r="O199" s="6"/>
      <c r="P199" s="152">
        <v>0</v>
      </c>
      <c r="Q199" s="6"/>
      <c r="R199" s="96">
        <f t="shared" si="9"/>
        <v>0</v>
      </c>
      <c r="S199" s="97">
        <f t="shared" si="12"/>
        <v>0</v>
      </c>
      <c r="T199" s="98">
        <f t="shared" si="10"/>
        <v>0</v>
      </c>
      <c r="U199" s="117" t="str">
        <f t="shared" si="11"/>
        <v>OK</v>
      </c>
      <c r="V199" s="117" t="b">
        <f>'CASH REBATE'!$P$22</f>
        <v>0</v>
      </c>
      <c r="W199" s="1" t="str">
        <v>ALCHEMY</v>
      </c>
    </row>
    <row r="200" spans="2:23" ht="17.399999999999999" x14ac:dyDescent="0.3">
      <c r="B200" s="161" t="str">
        <v>20-25REP-07001301</v>
      </c>
      <c r="C200" s="156" t="str">
        <v>Proximo</v>
      </c>
      <c r="D200" s="94" t="str">
        <v>Tequila</v>
      </c>
      <c r="E200" s="94" t="str">
        <v>Jose Cuervo</v>
      </c>
      <c r="F200" s="94" t="str">
        <v>JOC</v>
      </c>
      <c r="G200" s="94" t="str">
        <v>Jose Cuervo Especial Reposado Limited Edition 2025</v>
      </c>
      <c r="H200" s="94" t="str">
        <v>700ml</v>
      </c>
      <c r="I200" s="174">
        <v>12</v>
      </c>
      <c r="J200" s="283"/>
      <c r="K200" s="178"/>
      <c r="L200" s="85"/>
      <c r="M200" s="15"/>
      <c r="N200" s="86"/>
      <c r="O200" s="6"/>
      <c r="P200" s="152">
        <v>0</v>
      </c>
      <c r="Q200" s="6"/>
      <c r="R200" s="96">
        <f t="shared" si="9"/>
        <v>0</v>
      </c>
      <c r="S200" s="97">
        <f t="shared" si="12"/>
        <v>0</v>
      </c>
      <c r="T200" s="98">
        <f t="shared" si="10"/>
        <v>0</v>
      </c>
      <c r="U200" s="117" t="str">
        <f t="shared" si="11"/>
        <v>OK</v>
      </c>
      <c r="V200" s="117" t="b">
        <f>'CASH REBATE'!$P$22</f>
        <v>0</v>
      </c>
      <c r="W200" s="1" t="str">
        <v>ALCHEMY</v>
      </c>
    </row>
    <row r="201" spans="2:23" ht="17.399999999999999" x14ac:dyDescent="0.3">
      <c r="B201" s="161" t="str">
        <v>20-24SIL-07502322</v>
      </c>
      <c r="C201" s="156" t="str">
        <v>Proximo</v>
      </c>
      <c r="D201" s="94" t="str">
        <v>Tequila</v>
      </c>
      <c r="E201" s="94" t="str">
        <v>Jose Cuervo</v>
      </c>
      <c r="F201" s="94" t="str">
        <v>JOC</v>
      </c>
      <c r="G201" s="94" t="str">
        <v>Jose Cuervo Especial Silver Limited Edition 2024</v>
      </c>
      <c r="H201" s="94" t="str">
        <v>750ml</v>
      </c>
      <c r="I201" s="174">
        <v>12</v>
      </c>
      <c r="J201" s="283"/>
      <c r="K201" s="178"/>
      <c r="L201" s="85"/>
      <c r="M201" s="15"/>
      <c r="N201" s="86"/>
      <c r="O201" s="6"/>
      <c r="P201" s="152">
        <v>0</v>
      </c>
      <c r="Q201" s="6"/>
      <c r="R201" s="96">
        <f t="shared" si="9"/>
        <v>0</v>
      </c>
      <c r="S201" s="97">
        <f t="shared" si="12"/>
        <v>0</v>
      </c>
      <c r="T201" s="98">
        <f t="shared" si="10"/>
        <v>0</v>
      </c>
      <c r="U201" s="117" t="str">
        <f t="shared" si="11"/>
        <v>OK</v>
      </c>
      <c r="V201" s="117" t="b">
        <f>'CASH REBATE'!$P$22</f>
        <v>0</v>
      </c>
      <c r="W201" s="1" t="str">
        <v>ALCHEMY</v>
      </c>
    </row>
    <row r="202" spans="2:23" ht="17.399999999999999" x14ac:dyDescent="0.3">
      <c r="B202" s="161" t="str">
        <v>20-25SIL-07001318</v>
      </c>
      <c r="C202" s="156" t="str">
        <v>Proximo</v>
      </c>
      <c r="D202" s="94" t="str">
        <v>Tequila</v>
      </c>
      <c r="E202" s="94" t="str">
        <v>Jose Cuervo</v>
      </c>
      <c r="F202" s="94" t="str">
        <v>JOC</v>
      </c>
      <c r="G202" s="94" t="str">
        <v>Jose Cuervo Especial Silver Limited Edition 2025</v>
      </c>
      <c r="H202" s="94" t="str">
        <v>700ml</v>
      </c>
      <c r="I202" s="174">
        <v>12</v>
      </c>
      <c r="J202" s="283"/>
      <c r="K202" s="178"/>
      <c r="L202" s="85"/>
      <c r="M202" s="15"/>
      <c r="N202" s="86"/>
      <c r="O202" s="6"/>
      <c r="P202" s="152">
        <v>0</v>
      </c>
      <c r="Q202" s="6"/>
      <c r="R202" s="96">
        <f t="shared" si="9"/>
        <v>0</v>
      </c>
      <c r="S202" s="97">
        <f t="shared" si="12"/>
        <v>0</v>
      </c>
      <c r="T202" s="98">
        <f t="shared" si="10"/>
        <v>0</v>
      </c>
      <c r="U202" s="117" t="str">
        <f t="shared" si="11"/>
        <v>OK</v>
      </c>
      <c r="V202" s="117" t="b">
        <f>'CASH REBATE'!$P$22</f>
        <v>0</v>
      </c>
      <c r="W202" s="1" t="str">
        <v>ALCHEMY</v>
      </c>
    </row>
    <row r="203" spans="2:23" ht="17.399999999999999" x14ac:dyDescent="0.3">
      <c r="B203" s="161" t="str">
        <v>20-SPTEQ-07502302</v>
      </c>
      <c r="C203" s="156" t="str">
        <v>Proximo</v>
      </c>
      <c r="D203" s="94" t="str">
        <v>Tequila</v>
      </c>
      <c r="E203" s="94" t="str">
        <v>Jose Cuervo</v>
      </c>
      <c r="F203" s="94" t="str">
        <v>JOC</v>
      </c>
      <c r="G203" s="94" t="str">
        <v>Jose Cuervo Especial Plata Limited Edition</v>
      </c>
      <c r="H203" s="94" t="str">
        <v>750ml</v>
      </c>
      <c r="I203" s="174">
        <v>12</v>
      </c>
      <c r="J203" s="283"/>
      <c r="K203" s="178"/>
      <c r="L203" s="85"/>
      <c r="M203" s="15"/>
      <c r="N203" s="86"/>
      <c r="O203" s="6"/>
      <c r="P203" s="152">
        <v>0</v>
      </c>
      <c r="Q203" s="6"/>
      <c r="R203" s="96">
        <f t="shared" si="9"/>
        <v>0</v>
      </c>
      <c r="S203" s="97">
        <f t="shared" si="12"/>
        <v>0</v>
      </c>
      <c r="T203" s="98">
        <f t="shared" si="10"/>
        <v>0</v>
      </c>
      <c r="U203" s="117" t="str">
        <f t="shared" si="11"/>
        <v>OK</v>
      </c>
      <c r="V203" s="117" t="b">
        <f>'CASH REBATE'!$P$22</f>
        <v>0</v>
      </c>
      <c r="W203" s="1" t="str">
        <v>ALCHEMY</v>
      </c>
    </row>
    <row r="204" spans="2:23" ht="17.399999999999999" x14ac:dyDescent="0.3">
      <c r="B204" s="161" t="str">
        <v>25-SPLIQ-03502608</v>
      </c>
      <c r="C204" s="156" t="str">
        <v>RC</v>
      </c>
      <c r="D204" s="94" t="str">
        <v>Liqueur</v>
      </c>
      <c r="E204" s="94" t="str">
        <v>Cointreau</v>
      </c>
      <c r="F204" s="94" t="str">
        <v>COT</v>
      </c>
      <c r="G204" s="94" t="str">
        <v>Cointreau 350ml</v>
      </c>
      <c r="H204" s="94" t="str">
        <v>350ml</v>
      </c>
      <c r="I204" s="174">
        <v>24</v>
      </c>
      <c r="J204" s="283"/>
      <c r="K204" s="178"/>
      <c r="L204" s="85"/>
      <c r="M204" s="15"/>
      <c r="N204" s="86"/>
      <c r="O204" s="6"/>
      <c r="P204" s="152">
        <v>0</v>
      </c>
      <c r="Q204" s="6"/>
      <c r="R204" s="96">
        <f t="shared" si="9"/>
        <v>0</v>
      </c>
      <c r="S204" s="97">
        <f t="shared" si="12"/>
        <v>0</v>
      </c>
      <c r="T204" s="98">
        <f t="shared" si="10"/>
        <v>0</v>
      </c>
      <c r="U204" s="117" t="str">
        <f t="shared" si="11"/>
        <v>OK</v>
      </c>
      <c r="V204" s="117" t="b">
        <f>'CASH REBATE'!$P$22</f>
        <v>0</v>
      </c>
      <c r="W204" s="1" t="str">
        <v>ALCHEMY</v>
      </c>
    </row>
    <row r="205" spans="2:23" ht="17.399999999999999" x14ac:dyDescent="0.3">
      <c r="B205" s="161" t="str">
        <v>25-SPLIQ-07004200</v>
      </c>
      <c r="C205" s="156" t="str">
        <v>RC</v>
      </c>
      <c r="D205" s="94" t="str">
        <v>Liqueur</v>
      </c>
      <c r="E205" s="94" t="str">
        <v>Cointreau</v>
      </c>
      <c r="F205" s="94" t="str">
        <v>COT</v>
      </c>
      <c r="G205" s="94" t="str">
        <v>Cointreau 700ml</v>
      </c>
      <c r="H205" s="94" t="str">
        <v>700ml</v>
      </c>
      <c r="I205" s="174">
        <v>12</v>
      </c>
      <c r="J205" s="283"/>
      <c r="K205" s="178"/>
      <c r="L205" s="85"/>
      <c r="M205" s="15"/>
      <c r="N205" s="86"/>
      <c r="O205" s="6"/>
      <c r="P205" s="152">
        <v>0</v>
      </c>
      <c r="Q205" s="6"/>
      <c r="R205" s="96">
        <f t="shared" ref="R205:R268" si="13">IF(K205&gt;0,K205*N205,L205*1.07*N205)</f>
        <v>0</v>
      </c>
      <c r="S205" s="97">
        <f t="shared" si="12"/>
        <v>0</v>
      </c>
      <c r="T205" s="98">
        <f t="shared" si="10"/>
        <v>0</v>
      </c>
      <c r="U205" s="117" t="str">
        <f t="shared" si="11"/>
        <v>OK</v>
      </c>
      <c r="V205" s="117" t="b">
        <f>'CASH REBATE'!$P$22</f>
        <v>0</v>
      </c>
      <c r="W205" s="1" t="str">
        <v>ALCHEMY</v>
      </c>
    </row>
    <row r="206" spans="2:23" ht="17.399999999999999" x14ac:dyDescent="0.3">
      <c r="B206" s="161" t="str">
        <v>02-SPLIQ-05001661</v>
      </c>
      <c r="C206" s="156" t="str">
        <v>Lucas Bols</v>
      </c>
      <c r="D206" s="94" t="str">
        <v>Liqueur</v>
      </c>
      <c r="E206" s="94" t="str">
        <v>Galliano Espresso</v>
      </c>
      <c r="F206" s="94" t="str">
        <v>GAL</v>
      </c>
      <c r="G206" s="94" t="str">
        <v>Galliano Espresso Liqueur 500ml</v>
      </c>
      <c r="H206" s="94" t="str">
        <v>500ml</v>
      </c>
      <c r="I206" s="174">
        <v>6</v>
      </c>
      <c r="J206" s="283"/>
      <c r="K206" s="178"/>
      <c r="L206" s="85"/>
      <c r="M206" s="15"/>
      <c r="N206" s="86"/>
      <c r="O206" s="6"/>
      <c r="P206" s="152">
        <v>0</v>
      </c>
      <c r="Q206" s="6"/>
      <c r="R206" s="96">
        <f t="shared" si="13"/>
        <v>0</v>
      </c>
      <c r="S206" s="97">
        <f t="shared" si="12"/>
        <v>0</v>
      </c>
      <c r="T206" s="98">
        <f t="shared" ref="T206:T269" si="14">IF(U206="Input Price only 1 column","",P206*S206)</f>
        <v>0</v>
      </c>
      <c r="U206" s="117" t="str">
        <f t="shared" ref="U206:U269" si="15">IF(AND(K206&gt;0,L206&gt;0),"Input Price only 1 column","OK")</f>
        <v>OK</v>
      </c>
      <c r="V206" s="117" t="b">
        <f>'CASH REBATE'!$P$22</f>
        <v>0</v>
      </c>
      <c r="W206" s="1" t="str">
        <v>ALCHEMY</v>
      </c>
    </row>
    <row r="207" spans="2:23" ht="17.399999999999999" x14ac:dyDescent="0.3">
      <c r="B207" s="161" t="str">
        <v>02-SPLIQ-05009501</v>
      </c>
      <c r="C207" s="156" t="str">
        <v>Lucas Bols</v>
      </c>
      <c r="D207" s="94" t="str">
        <v>Liqueur</v>
      </c>
      <c r="E207" s="94" t="str">
        <v>Galliano Vanilla</v>
      </c>
      <c r="F207" s="94" t="str">
        <v>GAL</v>
      </c>
      <c r="G207" s="94" t="str">
        <v>Galliano Vanilla Liqueur 500ml</v>
      </c>
      <c r="H207" s="94" t="str">
        <v>500ml</v>
      </c>
      <c r="I207" s="174">
        <v>6</v>
      </c>
      <c r="J207" s="283"/>
      <c r="K207" s="178"/>
      <c r="L207" s="85"/>
      <c r="M207" s="15"/>
      <c r="N207" s="86"/>
      <c r="O207" s="6"/>
      <c r="P207" s="152">
        <v>0</v>
      </c>
      <c r="Q207" s="6"/>
      <c r="R207" s="96">
        <f t="shared" si="13"/>
        <v>0</v>
      </c>
      <c r="S207" s="97">
        <f t="shared" ref="S207:S270" si="16">ROUND(R207/1.07,2)</f>
        <v>0</v>
      </c>
      <c r="T207" s="98">
        <f t="shared" si="14"/>
        <v>0</v>
      </c>
      <c r="U207" s="117" t="str">
        <f t="shared" si="15"/>
        <v>OK</v>
      </c>
      <c r="V207" s="117" t="b">
        <f>'CASH REBATE'!$P$22</f>
        <v>0</v>
      </c>
      <c r="W207" s="1" t="str">
        <v>ALCHEMY</v>
      </c>
    </row>
    <row r="208" spans="2:23" ht="17.399999999999999" x14ac:dyDescent="0.3">
      <c r="B208" s="161" t="str">
        <v>02-SPLIQ-07009594</v>
      </c>
      <c r="C208" s="156" t="str">
        <v>Lucas Bols</v>
      </c>
      <c r="D208" s="94" t="str">
        <v>Liqueur</v>
      </c>
      <c r="E208" s="94" t="str">
        <v>Galliano Vanilla</v>
      </c>
      <c r="F208" s="94" t="str">
        <v>GAL</v>
      </c>
      <c r="G208" s="94" t="str">
        <v>Galliano Vanilla Liqueur 700ml</v>
      </c>
      <c r="H208" s="94" t="str">
        <v>700ml</v>
      </c>
      <c r="I208" s="174">
        <v>6</v>
      </c>
      <c r="J208" s="283"/>
      <c r="K208" s="178"/>
      <c r="L208" s="85"/>
      <c r="M208" s="15"/>
      <c r="N208" s="86"/>
      <c r="O208" s="6"/>
      <c r="P208" s="152">
        <v>0</v>
      </c>
      <c r="Q208" s="6"/>
      <c r="R208" s="96">
        <f t="shared" si="13"/>
        <v>0</v>
      </c>
      <c r="S208" s="97">
        <f t="shared" si="16"/>
        <v>0</v>
      </c>
      <c r="T208" s="98">
        <f t="shared" si="14"/>
        <v>0</v>
      </c>
      <c r="U208" s="117" t="str">
        <f t="shared" si="15"/>
        <v>OK</v>
      </c>
      <c r="V208" s="117" t="b">
        <f>'CASH REBATE'!$P$22</f>
        <v>0</v>
      </c>
      <c r="W208" s="1" t="str">
        <v>ALCHEMY</v>
      </c>
    </row>
    <row r="209" spans="2:23" ht="17.399999999999999" x14ac:dyDescent="0.3">
      <c r="B209" s="161" t="str">
        <v>09-SPLIQ-07009136</v>
      </c>
      <c r="C209" s="156" t="str">
        <v>Lucas Bols</v>
      </c>
      <c r="D209" s="94" t="str">
        <v>Liqueur</v>
      </c>
      <c r="E209" s="94" t="str">
        <v>Vaccari Sambuca</v>
      </c>
      <c r="F209" s="94" t="str">
        <v>VAC</v>
      </c>
      <c r="G209" s="94" t="str">
        <v>Vaccari Sambuca</v>
      </c>
      <c r="H209" s="94" t="str">
        <v>700ml</v>
      </c>
      <c r="I209" s="174">
        <v>6</v>
      </c>
      <c r="J209" s="283"/>
      <c r="K209" s="178"/>
      <c r="L209" s="85"/>
      <c r="M209" s="15"/>
      <c r="N209" s="86"/>
      <c r="O209" s="6"/>
      <c r="P209" s="152">
        <v>0</v>
      </c>
      <c r="Q209" s="6"/>
      <c r="R209" s="96">
        <f t="shared" si="13"/>
        <v>0</v>
      </c>
      <c r="S209" s="97">
        <f t="shared" si="16"/>
        <v>0</v>
      </c>
      <c r="T209" s="98">
        <f t="shared" si="14"/>
        <v>0</v>
      </c>
      <c r="U209" s="117" t="str">
        <f t="shared" si="15"/>
        <v>OK</v>
      </c>
      <c r="V209" s="117" t="b">
        <f>'CASH REBATE'!$P$22</f>
        <v>0</v>
      </c>
      <c r="W209" s="1" t="str">
        <v>ALCHEMY</v>
      </c>
    </row>
    <row r="210" spans="2:23" ht="17.399999999999999" x14ac:dyDescent="0.3">
      <c r="B210" s="161" t="str">
        <v>44-SPLIQ-07000397</v>
      </c>
      <c r="C210" s="156" t="str">
        <v>Campari</v>
      </c>
      <c r="D210" s="94" t="str">
        <v>Liqueur</v>
      </c>
      <c r="E210" s="94" t="str">
        <v>Frangelico</v>
      </c>
      <c r="F210" s="94" t="str">
        <v>FRG</v>
      </c>
      <c r="G210" s="94" t="str">
        <v>Frangelico</v>
      </c>
      <c r="H210" s="94" t="str">
        <v>700ml</v>
      </c>
      <c r="I210" s="174">
        <v>12</v>
      </c>
      <c r="J210" s="283"/>
      <c r="K210" s="178"/>
      <c r="L210" s="85"/>
      <c r="M210" s="15"/>
      <c r="N210" s="86"/>
      <c r="O210" s="6"/>
      <c r="P210" s="152">
        <v>0</v>
      </c>
      <c r="Q210" s="6"/>
      <c r="R210" s="96">
        <f t="shared" si="13"/>
        <v>0</v>
      </c>
      <c r="S210" s="97">
        <f t="shared" si="16"/>
        <v>0</v>
      </c>
      <c r="T210" s="98">
        <f t="shared" si="14"/>
        <v>0</v>
      </c>
      <c r="U210" s="117" t="str">
        <f t="shared" si="15"/>
        <v>OK</v>
      </c>
      <c r="V210" s="117" t="b">
        <f>'CASH REBATE'!$P$22</f>
        <v>0</v>
      </c>
      <c r="W210" s="1" t="str">
        <v>ALCHEMY</v>
      </c>
    </row>
    <row r="211" spans="2:23" ht="17.399999999999999" x14ac:dyDescent="0.3">
      <c r="B211" s="161" t="str">
        <v>09-SPLIQ-07001757</v>
      </c>
      <c r="C211" s="156" t="str">
        <v>Lucas Bols</v>
      </c>
      <c r="D211" s="94" t="str">
        <v>Liqueur</v>
      </c>
      <c r="E211" s="94" t="str">
        <v>Passoa</v>
      </c>
      <c r="F211" s="94" t="str">
        <v>PSO</v>
      </c>
      <c r="G211" s="94" t="str">
        <v>Passoa Liqueur</v>
      </c>
      <c r="H211" s="94" t="str">
        <v>700ml</v>
      </c>
      <c r="I211" s="174">
        <v>6</v>
      </c>
      <c r="J211" s="283"/>
      <c r="K211" s="178"/>
      <c r="L211" s="85"/>
      <c r="M211" s="15"/>
      <c r="N211" s="86"/>
      <c r="O211" s="6"/>
      <c r="P211" s="152">
        <v>0</v>
      </c>
      <c r="Q211" s="6"/>
      <c r="R211" s="96">
        <f t="shared" si="13"/>
        <v>0</v>
      </c>
      <c r="S211" s="97">
        <f t="shared" si="16"/>
        <v>0</v>
      </c>
      <c r="T211" s="98">
        <f t="shared" si="14"/>
        <v>0</v>
      </c>
      <c r="U211" s="117" t="str">
        <f t="shared" si="15"/>
        <v>OK</v>
      </c>
      <c r="V211" s="117" t="b">
        <f>'CASH REBATE'!$P$22</f>
        <v>0</v>
      </c>
      <c r="W211" s="1" t="str">
        <v>ALCHEMY</v>
      </c>
    </row>
    <row r="212" spans="2:23" ht="17.399999999999999" x14ac:dyDescent="0.3">
      <c r="B212" s="161" t="str">
        <v>68-SPLIQ-10002002</v>
      </c>
      <c r="C212" s="156" t="str">
        <v>Campari</v>
      </c>
      <c r="D212" s="94" t="str">
        <v>Liqueur</v>
      </c>
      <c r="E212" s="94" t="str">
        <v>X-Rated</v>
      </c>
      <c r="F212" s="94" t="str">
        <v>XRT</v>
      </c>
      <c r="G212" s="94" t="str">
        <v>X-Rated Fusion Liqueur</v>
      </c>
      <c r="H212" s="94" t="str">
        <v>1000ml</v>
      </c>
      <c r="I212" s="174">
        <v>6</v>
      </c>
      <c r="J212" s="283"/>
      <c r="K212" s="178"/>
      <c r="L212" s="85"/>
      <c r="M212" s="15"/>
      <c r="N212" s="86"/>
      <c r="O212" s="6"/>
      <c r="P212" s="152">
        <v>0</v>
      </c>
      <c r="Q212" s="6"/>
      <c r="R212" s="96">
        <f t="shared" si="13"/>
        <v>0</v>
      </c>
      <c r="S212" s="97">
        <f t="shared" si="16"/>
        <v>0</v>
      </c>
      <c r="T212" s="98">
        <f t="shared" si="14"/>
        <v>0</v>
      </c>
      <c r="U212" s="117" t="str">
        <f t="shared" si="15"/>
        <v>OK</v>
      </c>
      <c r="V212" s="117" t="b">
        <f>'CASH REBATE'!$P$22</f>
        <v>0</v>
      </c>
      <c r="W212" s="1" t="str">
        <v>ALCHEMY</v>
      </c>
    </row>
    <row r="213" spans="2:23" ht="17.399999999999999" x14ac:dyDescent="0.3">
      <c r="B213" s="161" t="str">
        <v>01-SPLIQ-07006625</v>
      </c>
      <c r="C213" s="156" t="str">
        <v>Lucas Bols</v>
      </c>
      <c r="D213" s="94" t="str">
        <v>Liqueur</v>
      </c>
      <c r="E213" s="94" t="str">
        <v>Bols Liqueur</v>
      </c>
      <c r="F213" s="94" t="str">
        <v>BOL</v>
      </c>
      <c r="G213" s="94" t="str">
        <v>Bols Amaretto</v>
      </c>
      <c r="H213" s="94" t="str">
        <v>700ml</v>
      </c>
      <c r="I213" s="174">
        <v>6</v>
      </c>
      <c r="J213" s="283"/>
      <c r="K213" s="178"/>
      <c r="L213" s="85"/>
      <c r="M213" s="15"/>
      <c r="N213" s="86"/>
      <c r="O213" s="6"/>
      <c r="P213" s="152">
        <v>0</v>
      </c>
      <c r="Q213" s="6"/>
      <c r="R213" s="96">
        <f t="shared" si="13"/>
        <v>0</v>
      </c>
      <c r="S213" s="97">
        <f t="shared" si="16"/>
        <v>0</v>
      </c>
      <c r="T213" s="98">
        <f t="shared" si="14"/>
        <v>0</v>
      </c>
      <c r="U213" s="117" t="str">
        <f t="shared" si="15"/>
        <v>OK</v>
      </c>
      <c r="V213" s="117" t="b">
        <f>'CASH REBATE'!$P$22</f>
        <v>0</v>
      </c>
      <c r="W213" s="1" t="str">
        <v>ALCHEMY</v>
      </c>
    </row>
    <row r="214" spans="2:23" ht="17.399999999999999" x14ac:dyDescent="0.3">
      <c r="B214" s="161" t="str">
        <v>01-SPLIQ-07006632</v>
      </c>
      <c r="C214" s="156" t="str">
        <v>Lucas Bols</v>
      </c>
      <c r="D214" s="94" t="str">
        <v>Liqueur</v>
      </c>
      <c r="E214" s="94" t="str">
        <v>Bols Liqueur</v>
      </c>
      <c r="F214" s="94" t="str">
        <v>BOL</v>
      </c>
      <c r="G214" s="94" t="str">
        <v>Bols Apricot Brandy</v>
      </c>
      <c r="H214" s="94" t="str">
        <v>700ml</v>
      </c>
      <c r="I214" s="174">
        <v>6</v>
      </c>
      <c r="J214" s="283"/>
      <c r="K214" s="178"/>
      <c r="L214" s="85"/>
      <c r="M214" s="15"/>
      <c r="N214" s="86"/>
      <c r="O214" s="6"/>
      <c r="P214" s="152">
        <v>0</v>
      </c>
      <c r="Q214" s="6"/>
      <c r="R214" s="96">
        <f t="shared" si="13"/>
        <v>0</v>
      </c>
      <c r="S214" s="97">
        <f t="shared" si="16"/>
        <v>0</v>
      </c>
      <c r="T214" s="98">
        <f t="shared" si="14"/>
        <v>0</v>
      </c>
      <c r="U214" s="117" t="str">
        <f t="shared" si="15"/>
        <v>OK</v>
      </c>
      <c r="V214" s="117" t="b">
        <f>'CASH REBATE'!$P$22</f>
        <v>0</v>
      </c>
      <c r="W214" s="1" t="str">
        <v>ALCHEMY</v>
      </c>
    </row>
    <row r="215" spans="2:23" ht="17.399999999999999" x14ac:dyDescent="0.3">
      <c r="B215" s="161" t="str">
        <v>01-SPLIQ-07006694</v>
      </c>
      <c r="C215" s="156" t="str">
        <v>Lucas Bols</v>
      </c>
      <c r="D215" s="94" t="str">
        <v>Liqueur</v>
      </c>
      <c r="E215" s="94" t="str">
        <v>Bols Liqueur</v>
      </c>
      <c r="F215" s="94" t="str">
        <v>BOL</v>
      </c>
      <c r="G215" s="94" t="str">
        <v>Bols Banana</v>
      </c>
      <c r="H215" s="94" t="str">
        <v>700ml</v>
      </c>
      <c r="I215" s="174">
        <v>6</v>
      </c>
      <c r="J215" s="283"/>
      <c r="K215" s="178"/>
      <c r="L215" s="85"/>
      <c r="M215" s="15"/>
      <c r="N215" s="86"/>
      <c r="O215" s="6"/>
      <c r="P215" s="152">
        <v>0</v>
      </c>
      <c r="Q215" s="6"/>
      <c r="R215" s="96">
        <f t="shared" si="13"/>
        <v>0</v>
      </c>
      <c r="S215" s="97">
        <f t="shared" si="16"/>
        <v>0</v>
      </c>
      <c r="T215" s="98">
        <f t="shared" si="14"/>
        <v>0</v>
      </c>
      <c r="U215" s="117" t="str">
        <f t="shared" si="15"/>
        <v>OK</v>
      </c>
      <c r="V215" s="117" t="b">
        <f>'CASH REBATE'!$P$22</f>
        <v>0</v>
      </c>
      <c r="W215" s="1" t="str">
        <v>ALCHEMY</v>
      </c>
    </row>
    <row r="216" spans="2:23" ht="17.399999999999999" x14ac:dyDescent="0.3">
      <c r="B216" s="161" t="str">
        <v>01-SPLIQ-07006656</v>
      </c>
      <c r="C216" s="156" t="str">
        <v>Lucas Bols</v>
      </c>
      <c r="D216" s="94" t="str">
        <v>Liqueur</v>
      </c>
      <c r="E216" s="94" t="str">
        <v>Bols Liqueur</v>
      </c>
      <c r="F216" s="94" t="str">
        <v>BOL</v>
      </c>
      <c r="G216" s="94" t="str">
        <v>Bols Blue Curacao</v>
      </c>
      <c r="H216" s="94" t="str">
        <v>700ml</v>
      </c>
      <c r="I216" s="174">
        <v>6</v>
      </c>
      <c r="J216" s="283"/>
      <c r="K216" s="178"/>
      <c r="L216" s="85"/>
      <c r="M216" s="15"/>
      <c r="N216" s="86"/>
      <c r="O216" s="6"/>
      <c r="P216" s="152">
        <v>0</v>
      </c>
      <c r="Q216" s="6"/>
      <c r="R216" s="96">
        <f t="shared" si="13"/>
        <v>0</v>
      </c>
      <c r="S216" s="97">
        <f t="shared" si="16"/>
        <v>0</v>
      </c>
      <c r="T216" s="98">
        <f t="shared" si="14"/>
        <v>0</v>
      </c>
      <c r="U216" s="117" t="str">
        <f t="shared" si="15"/>
        <v>OK</v>
      </c>
      <c r="V216" s="117" t="b">
        <f>'CASH REBATE'!$P$22</f>
        <v>0</v>
      </c>
      <c r="W216" s="1" t="str">
        <v>ALCHEMY</v>
      </c>
    </row>
    <row r="217" spans="2:23" ht="17.399999999999999" x14ac:dyDescent="0.3">
      <c r="B217" s="161" t="str">
        <v>01-SPLIQ-07006717</v>
      </c>
      <c r="C217" s="156" t="str">
        <v>Lucas Bols</v>
      </c>
      <c r="D217" s="94" t="str">
        <v>Liqueur</v>
      </c>
      <c r="E217" s="94" t="str">
        <v>Bols Liqueur</v>
      </c>
      <c r="F217" s="94" t="str">
        <v>BOL</v>
      </c>
      <c r="G217" s="94" t="str">
        <v>Bols Cacao Brown</v>
      </c>
      <c r="H217" s="94" t="str">
        <v>700ml</v>
      </c>
      <c r="I217" s="174">
        <v>6</v>
      </c>
      <c r="J217" s="283"/>
      <c r="K217" s="178"/>
      <c r="L217" s="85"/>
      <c r="M217" s="15"/>
      <c r="N217" s="86"/>
      <c r="O217" s="6"/>
      <c r="P217" s="152">
        <v>0</v>
      </c>
      <c r="Q217" s="6"/>
      <c r="R217" s="96">
        <f t="shared" si="13"/>
        <v>0</v>
      </c>
      <c r="S217" s="97">
        <f t="shared" si="16"/>
        <v>0</v>
      </c>
      <c r="T217" s="98">
        <f t="shared" si="14"/>
        <v>0</v>
      </c>
      <c r="U217" s="117" t="str">
        <f t="shared" si="15"/>
        <v>OK</v>
      </c>
      <c r="V217" s="117" t="b">
        <f>'CASH REBATE'!$P$22</f>
        <v>0</v>
      </c>
      <c r="W217" s="1" t="str">
        <v>ALCHEMY</v>
      </c>
    </row>
    <row r="218" spans="2:23" ht="17.399999999999999" x14ac:dyDescent="0.3">
      <c r="B218" s="161" t="str">
        <v>01-SPLIQ-07006724</v>
      </c>
      <c r="C218" s="156" t="str">
        <v>Lucas Bols</v>
      </c>
      <c r="D218" s="94" t="str">
        <v>Liqueur</v>
      </c>
      <c r="E218" s="94" t="str">
        <v>Bols Liqueur</v>
      </c>
      <c r="F218" s="94" t="str">
        <v>BOL</v>
      </c>
      <c r="G218" s="94" t="str">
        <v>Bols Cacao White</v>
      </c>
      <c r="H218" s="94" t="str">
        <v>700ml</v>
      </c>
      <c r="I218" s="174">
        <v>6</v>
      </c>
      <c r="J218" s="283"/>
      <c r="K218" s="178"/>
      <c r="L218" s="85"/>
      <c r="M218" s="15"/>
      <c r="N218" s="86"/>
      <c r="O218" s="6"/>
      <c r="P218" s="152">
        <v>0</v>
      </c>
      <c r="Q218" s="6"/>
      <c r="R218" s="96">
        <f t="shared" si="13"/>
        <v>0</v>
      </c>
      <c r="S218" s="97">
        <f t="shared" si="16"/>
        <v>0</v>
      </c>
      <c r="T218" s="98">
        <f t="shared" si="14"/>
        <v>0</v>
      </c>
      <c r="U218" s="117" t="str">
        <f t="shared" si="15"/>
        <v>OK</v>
      </c>
      <c r="V218" s="117" t="b">
        <f>'CASH REBATE'!$P$22</f>
        <v>0</v>
      </c>
      <c r="W218" s="1" t="str">
        <v>ALCHEMY</v>
      </c>
    </row>
    <row r="219" spans="2:23" ht="17.399999999999999" x14ac:dyDescent="0.3">
      <c r="B219" s="161" t="str">
        <v>01-SPLIQ-07006663</v>
      </c>
      <c r="C219" s="156" t="str">
        <v>Lucas Bols</v>
      </c>
      <c r="D219" s="94" t="str">
        <v>Liqueur</v>
      </c>
      <c r="E219" s="94" t="str">
        <v>Bols Liqueur</v>
      </c>
      <c r="F219" s="94" t="str">
        <v>BOL</v>
      </c>
      <c r="G219" s="94" t="str">
        <v>Bols Cherry Brandy</v>
      </c>
      <c r="H219" s="94" t="str">
        <v>700ml</v>
      </c>
      <c r="I219" s="174">
        <v>6</v>
      </c>
      <c r="J219" s="283"/>
      <c r="K219" s="178"/>
      <c r="L219" s="85"/>
      <c r="M219" s="15"/>
      <c r="N219" s="86"/>
      <c r="O219" s="6"/>
      <c r="P219" s="152">
        <v>0</v>
      </c>
      <c r="Q219" s="6"/>
      <c r="R219" s="96">
        <f t="shared" si="13"/>
        <v>0</v>
      </c>
      <c r="S219" s="97">
        <f t="shared" si="16"/>
        <v>0</v>
      </c>
      <c r="T219" s="98">
        <f t="shared" si="14"/>
        <v>0</v>
      </c>
      <c r="U219" s="117" t="str">
        <f t="shared" si="15"/>
        <v>OK</v>
      </c>
      <c r="V219" s="117" t="b">
        <f>'CASH REBATE'!$P$22</f>
        <v>0</v>
      </c>
      <c r="W219" s="1" t="str">
        <v>ALCHEMY</v>
      </c>
    </row>
    <row r="220" spans="2:23" ht="17.399999999999999" x14ac:dyDescent="0.3">
      <c r="B220" s="161" t="str">
        <v>01-SPLIQ-07006700</v>
      </c>
      <c r="C220" s="156" t="str">
        <v>Lucas Bols</v>
      </c>
      <c r="D220" s="94" t="str">
        <v>Liqueur</v>
      </c>
      <c r="E220" s="94" t="str">
        <v>Bols Liqueur</v>
      </c>
      <c r="F220" s="94" t="str">
        <v>BOL</v>
      </c>
      <c r="G220" s="94" t="str">
        <v>Bols Crème De Cassis</v>
      </c>
      <c r="H220" s="94" t="str">
        <v>700ml</v>
      </c>
      <c r="I220" s="174">
        <v>6</v>
      </c>
      <c r="J220" s="283"/>
      <c r="K220" s="178"/>
      <c r="L220" s="85"/>
      <c r="M220" s="15"/>
      <c r="N220" s="86"/>
      <c r="O220" s="6"/>
      <c r="P220" s="152">
        <v>0</v>
      </c>
      <c r="Q220" s="6"/>
      <c r="R220" s="96">
        <f t="shared" si="13"/>
        <v>0</v>
      </c>
      <c r="S220" s="97">
        <f t="shared" si="16"/>
        <v>0</v>
      </c>
      <c r="T220" s="98">
        <f t="shared" si="14"/>
        <v>0</v>
      </c>
      <c r="U220" s="117" t="str">
        <f t="shared" si="15"/>
        <v>OK</v>
      </c>
      <c r="V220" s="117" t="b">
        <f>'CASH REBATE'!$P$22</f>
        <v>0</v>
      </c>
      <c r="W220" s="1" t="str">
        <v>ALCHEMY</v>
      </c>
    </row>
    <row r="221" spans="2:23" ht="17.399999999999999" x14ac:dyDescent="0.3">
      <c r="B221" s="161" t="str">
        <v>01-SPLIQ-07006731</v>
      </c>
      <c r="C221" s="156" t="str">
        <v>Lucas Bols</v>
      </c>
      <c r="D221" s="94" t="str">
        <v>Liqueur</v>
      </c>
      <c r="E221" s="94" t="str">
        <v>Bols Liqueur</v>
      </c>
      <c r="F221" s="94" t="str">
        <v>BOL</v>
      </c>
      <c r="G221" s="94" t="str">
        <v>Bols Dry Orange</v>
      </c>
      <c r="H221" s="94" t="str">
        <v>700ml</v>
      </c>
      <c r="I221" s="174">
        <v>6</v>
      </c>
      <c r="J221" s="283"/>
      <c r="K221" s="178"/>
      <c r="L221" s="85"/>
      <c r="M221" s="15"/>
      <c r="N221" s="86"/>
      <c r="O221" s="6"/>
      <c r="P221" s="152">
        <v>0</v>
      </c>
      <c r="Q221" s="6"/>
      <c r="R221" s="96">
        <f t="shared" si="13"/>
        <v>0</v>
      </c>
      <c r="S221" s="97">
        <f t="shared" si="16"/>
        <v>0</v>
      </c>
      <c r="T221" s="98">
        <f t="shared" si="14"/>
        <v>0</v>
      </c>
      <c r="U221" s="117" t="str">
        <f t="shared" si="15"/>
        <v>OK</v>
      </c>
      <c r="V221" s="117" t="b">
        <f>'CASH REBATE'!$P$22</f>
        <v>0</v>
      </c>
      <c r="W221" s="1" t="str">
        <v>ALCHEMY</v>
      </c>
    </row>
    <row r="222" spans="2:23" ht="17.399999999999999" x14ac:dyDescent="0.3">
      <c r="B222" s="161" t="str">
        <v>01-SPLIQ-07002897</v>
      </c>
      <c r="C222" s="156" t="str">
        <v>Lucas Bols</v>
      </c>
      <c r="D222" s="94" t="str">
        <v>Liqueur</v>
      </c>
      <c r="E222" s="94" t="str">
        <v>Bols Liqueur</v>
      </c>
      <c r="F222" s="94" t="str">
        <v>BOL</v>
      </c>
      <c r="G222" s="94" t="str">
        <v>Bols Elderflower</v>
      </c>
      <c r="H222" s="94" t="str">
        <v>700ml</v>
      </c>
      <c r="I222" s="174">
        <v>6</v>
      </c>
      <c r="J222" s="283"/>
      <c r="K222" s="178"/>
      <c r="L222" s="85"/>
      <c r="M222" s="15"/>
      <c r="N222" s="86"/>
      <c r="O222" s="6"/>
      <c r="P222" s="152">
        <v>0</v>
      </c>
      <c r="Q222" s="6"/>
      <c r="R222" s="96">
        <f t="shared" si="13"/>
        <v>0</v>
      </c>
      <c r="S222" s="97">
        <f t="shared" si="16"/>
        <v>0</v>
      </c>
      <c r="T222" s="98">
        <f t="shared" si="14"/>
        <v>0</v>
      </c>
      <c r="U222" s="117" t="str">
        <f t="shared" si="15"/>
        <v>OK</v>
      </c>
      <c r="V222" s="117" t="b">
        <f>'CASH REBATE'!$P$22</f>
        <v>0</v>
      </c>
      <c r="W222" s="1" t="str">
        <v>ALCHEMY</v>
      </c>
    </row>
    <row r="223" spans="2:23" ht="17.399999999999999" x14ac:dyDescent="0.3">
      <c r="B223" s="161" t="str">
        <v>01-SPLIQ-07006786</v>
      </c>
      <c r="C223" s="156" t="str">
        <v>Lucas Bols</v>
      </c>
      <c r="D223" s="94" t="str">
        <v>Liqueur</v>
      </c>
      <c r="E223" s="94" t="str">
        <v>Bols Liqueur</v>
      </c>
      <c r="F223" s="94" t="str">
        <v>BOL</v>
      </c>
      <c r="G223" s="94" t="str">
        <v>Bols Lychee</v>
      </c>
      <c r="H223" s="94" t="str">
        <v>700ml</v>
      </c>
      <c r="I223" s="174">
        <v>6</v>
      </c>
      <c r="J223" s="283"/>
      <c r="K223" s="178"/>
      <c r="L223" s="85"/>
      <c r="M223" s="15"/>
      <c r="N223" s="86"/>
      <c r="O223" s="6"/>
      <c r="P223" s="152">
        <v>0</v>
      </c>
      <c r="Q223" s="6"/>
      <c r="R223" s="96">
        <f t="shared" si="13"/>
        <v>0</v>
      </c>
      <c r="S223" s="97">
        <f t="shared" si="16"/>
        <v>0</v>
      </c>
      <c r="T223" s="98">
        <f t="shared" si="14"/>
        <v>0</v>
      </c>
      <c r="U223" s="117" t="str">
        <f t="shared" si="15"/>
        <v>OK</v>
      </c>
      <c r="V223" s="117" t="b">
        <f>'CASH REBATE'!$P$22</f>
        <v>0</v>
      </c>
      <c r="W223" s="1" t="str">
        <v>ALCHEMY</v>
      </c>
    </row>
    <row r="224" spans="2:23" ht="17.399999999999999" x14ac:dyDescent="0.3">
      <c r="B224" s="161" t="str">
        <v>01-SPLIQ-07006809</v>
      </c>
      <c r="C224" s="156" t="str">
        <v>Lucas Bols</v>
      </c>
      <c r="D224" s="94" t="str">
        <v>Liqueur</v>
      </c>
      <c r="E224" s="94" t="str">
        <v>Bols Liqueur</v>
      </c>
      <c r="F224" s="94" t="str">
        <v>BOL</v>
      </c>
      <c r="G224" s="94" t="str">
        <v>Bols Melon</v>
      </c>
      <c r="H224" s="94" t="str">
        <v>700ml</v>
      </c>
      <c r="I224" s="174">
        <v>6</v>
      </c>
      <c r="J224" s="283"/>
      <c r="K224" s="178"/>
      <c r="L224" s="85"/>
      <c r="M224" s="15"/>
      <c r="N224" s="86"/>
      <c r="O224" s="6"/>
      <c r="P224" s="152">
        <v>0</v>
      </c>
      <c r="Q224" s="6"/>
      <c r="R224" s="96">
        <f t="shared" si="13"/>
        <v>0</v>
      </c>
      <c r="S224" s="97">
        <f t="shared" si="16"/>
        <v>0</v>
      </c>
      <c r="T224" s="98">
        <f t="shared" si="14"/>
        <v>0</v>
      </c>
      <c r="U224" s="117" t="str">
        <f t="shared" si="15"/>
        <v>OK</v>
      </c>
      <c r="V224" s="117" t="b">
        <f>'CASH REBATE'!$P$22</f>
        <v>0</v>
      </c>
      <c r="W224" s="1" t="str">
        <v>ALCHEMY</v>
      </c>
    </row>
    <row r="225" spans="2:23" ht="17.399999999999999" x14ac:dyDescent="0.3">
      <c r="B225" s="161" t="str">
        <v>01-SPLIQ-07006830</v>
      </c>
      <c r="C225" s="156" t="str">
        <v>Lucas Bols</v>
      </c>
      <c r="D225" s="94" t="str">
        <v>Liqueur</v>
      </c>
      <c r="E225" s="94" t="str">
        <v>Bols Liqueur</v>
      </c>
      <c r="F225" s="94" t="str">
        <v>BOL</v>
      </c>
      <c r="G225" s="94" t="str">
        <v>Bols Peach</v>
      </c>
      <c r="H225" s="94" t="str">
        <v>700ml</v>
      </c>
      <c r="I225" s="174">
        <v>6</v>
      </c>
      <c r="J225" s="283"/>
      <c r="K225" s="178"/>
      <c r="L225" s="85"/>
      <c r="M225" s="15"/>
      <c r="N225" s="86"/>
      <c r="O225" s="6"/>
      <c r="P225" s="152">
        <v>0</v>
      </c>
      <c r="Q225" s="6"/>
      <c r="R225" s="96">
        <f t="shared" si="13"/>
        <v>0</v>
      </c>
      <c r="S225" s="97">
        <f t="shared" si="16"/>
        <v>0</v>
      </c>
      <c r="T225" s="98">
        <f t="shared" si="14"/>
        <v>0</v>
      </c>
      <c r="U225" s="117" t="str">
        <f t="shared" si="15"/>
        <v>OK</v>
      </c>
      <c r="V225" s="117" t="b">
        <f>'CASH REBATE'!$P$22</f>
        <v>0</v>
      </c>
      <c r="W225" s="1" t="str">
        <v>ALCHEMY</v>
      </c>
    </row>
    <row r="226" spans="2:23" ht="17.399999999999999" x14ac:dyDescent="0.3">
      <c r="B226" s="161" t="str">
        <v>01-SPLIQ-07009408</v>
      </c>
      <c r="C226" s="156" t="str">
        <v>Lucas Bols</v>
      </c>
      <c r="D226" s="94" t="str">
        <v>Liqueur</v>
      </c>
      <c r="E226" s="94" t="str">
        <v>Bols Liqueur</v>
      </c>
      <c r="F226" s="94" t="str">
        <v>BOL</v>
      </c>
      <c r="G226" s="94" t="str">
        <v>Bols Peppermint Green</v>
      </c>
      <c r="H226" s="94" t="str">
        <v>700ml</v>
      </c>
      <c r="I226" s="174">
        <v>6</v>
      </c>
      <c r="J226" s="283"/>
      <c r="K226" s="178"/>
      <c r="L226" s="85"/>
      <c r="M226" s="15"/>
      <c r="N226" s="86"/>
      <c r="O226" s="6"/>
      <c r="P226" s="152">
        <v>0</v>
      </c>
      <c r="Q226" s="6"/>
      <c r="R226" s="96">
        <f t="shared" si="13"/>
        <v>0</v>
      </c>
      <c r="S226" s="97">
        <f t="shared" si="16"/>
        <v>0</v>
      </c>
      <c r="T226" s="98">
        <f t="shared" si="14"/>
        <v>0</v>
      </c>
      <c r="U226" s="117" t="str">
        <f t="shared" si="15"/>
        <v>OK</v>
      </c>
      <c r="V226" s="117" t="b">
        <f>'CASH REBATE'!$P$22</f>
        <v>0</v>
      </c>
      <c r="W226" s="1" t="str">
        <v>ALCHEMY</v>
      </c>
    </row>
    <row r="227" spans="2:23" ht="17.399999999999999" x14ac:dyDescent="0.3">
      <c r="B227" s="161" t="str">
        <v>01-SPLIQ-07009334</v>
      </c>
      <c r="C227" s="156" t="str">
        <v>Lucas Bols</v>
      </c>
      <c r="D227" s="94" t="str">
        <v>Liqueur</v>
      </c>
      <c r="E227" s="94" t="str">
        <v>Bols Liqueur</v>
      </c>
      <c r="F227" s="94" t="str">
        <v>BOL</v>
      </c>
      <c r="G227" s="94" t="str">
        <v>Bols Sour Apple</v>
      </c>
      <c r="H227" s="94" t="str">
        <v>700ml</v>
      </c>
      <c r="I227" s="174">
        <v>6</v>
      </c>
      <c r="J227" s="283"/>
      <c r="K227" s="178"/>
      <c r="L227" s="85"/>
      <c r="M227" s="15"/>
      <c r="N227" s="86"/>
      <c r="O227" s="6"/>
      <c r="P227" s="152">
        <v>0</v>
      </c>
      <c r="Q227" s="6"/>
      <c r="R227" s="96">
        <f t="shared" si="13"/>
        <v>0</v>
      </c>
      <c r="S227" s="97">
        <f t="shared" si="16"/>
        <v>0</v>
      </c>
      <c r="T227" s="98">
        <f t="shared" si="14"/>
        <v>0</v>
      </c>
      <c r="U227" s="117" t="str">
        <f t="shared" si="15"/>
        <v>OK</v>
      </c>
      <c r="V227" s="117" t="b">
        <f>'CASH REBATE'!$P$22</f>
        <v>0</v>
      </c>
      <c r="W227" s="1" t="str">
        <v>ALCHEMY</v>
      </c>
    </row>
    <row r="228" spans="2:23" ht="17.399999999999999" x14ac:dyDescent="0.3">
      <c r="B228" s="161" t="str">
        <v>01-SPLIQ-07006885</v>
      </c>
      <c r="C228" s="156" t="str">
        <v>Lucas Bols</v>
      </c>
      <c r="D228" s="94" t="str">
        <v>Liqueur</v>
      </c>
      <c r="E228" s="94" t="str">
        <v>Bols Liqueur</v>
      </c>
      <c r="F228" s="94" t="str">
        <v>BOL</v>
      </c>
      <c r="G228" s="94" t="str">
        <v>Bols Strawberry</v>
      </c>
      <c r="H228" s="94" t="str">
        <v>700ml</v>
      </c>
      <c r="I228" s="174">
        <v>6</v>
      </c>
      <c r="J228" s="283"/>
      <c r="K228" s="178"/>
      <c r="L228" s="85"/>
      <c r="M228" s="15"/>
      <c r="N228" s="86"/>
      <c r="O228" s="6"/>
      <c r="P228" s="152">
        <v>0</v>
      </c>
      <c r="Q228" s="6"/>
      <c r="R228" s="96">
        <f t="shared" si="13"/>
        <v>0</v>
      </c>
      <c r="S228" s="97">
        <f t="shared" si="16"/>
        <v>0</v>
      </c>
      <c r="T228" s="98">
        <f t="shared" si="14"/>
        <v>0</v>
      </c>
      <c r="U228" s="117" t="str">
        <f t="shared" si="15"/>
        <v>OK</v>
      </c>
      <c r="V228" s="117" t="b">
        <f>'CASH REBATE'!$P$22</f>
        <v>0</v>
      </c>
      <c r="W228" s="1" t="str">
        <v>ALCHEMY</v>
      </c>
    </row>
    <row r="229" spans="2:23" ht="17.399999999999999" x14ac:dyDescent="0.3">
      <c r="B229" s="161" t="str">
        <v>01-SPLIQ-07002941</v>
      </c>
      <c r="C229" s="156" t="str">
        <v>Lucas Bols</v>
      </c>
      <c r="D229" s="94" t="str">
        <v>Liqueur</v>
      </c>
      <c r="E229" s="94" t="str">
        <v>Bols Liqueur</v>
      </c>
      <c r="F229" s="94" t="str">
        <v>BOL</v>
      </c>
      <c r="G229" s="94" t="str">
        <v>Bols Triple Sec</v>
      </c>
      <c r="H229" s="94" t="str">
        <v>700ml</v>
      </c>
      <c r="I229" s="174">
        <v>6</v>
      </c>
      <c r="J229" s="283"/>
      <c r="K229" s="178"/>
      <c r="L229" s="85"/>
      <c r="M229" s="15"/>
      <c r="N229" s="86"/>
      <c r="O229" s="6"/>
      <c r="P229" s="152">
        <v>0</v>
      </c>
      <c r="Q229" s="6"/>
      <c r="R229" s="96">
        <f t="shared" si="13"/>
        <v>0</v>
      </c>
      <c r="S229" s="97">
        <f t="shared" si="16"/>
        <v>0</v>
      </c>
      <c r="T229" s="98">
        <f t="shared" si="14"/>
        <v>0</v>
      </c>
      <c r="U229" s="117" t="str">
        <f t="shared" si="15"/>
        <v>OK</v>
      </c>
      <c r="V229" s="117" t="b">
        <f>'CASH REBATE'!$P$22</f>
        <v>0</v>
      </c>
      <c r="W229" s="1" t="str">
        <v>ALCHEMY</v>
      </c>
    </row>
    <row r="230" spans="2:23" ht="17.399999999999999" x14ac:dyDescent="0.3">
      <c r="B230" s="161" t="str">
        <v>01-SPLIQ-07002551</v>
      </c>
      <c r="C230" s="156" t="str">
        <v>Lucas Bols</v>
      </c>
      <c r="D230" s="94" t="str">
        <v>Liqueur</v>
      </c>
      <c r="E230" s="94" t="str">
        <v>Bols Liqueur</v>
      </c>
      <c r="F230" s="94" t="str">
        <v>BOL</v>
      </c>
      <c r="G230" s="94" t="str">
        <v>Bols Brown Cream</v>
      </c>
      <c r="H230" s="94" t="str">
        <v>700ml</v>
      </c>
      <c r="I230" s="174">
        <v>6</v>
      </c>
      <c r="J230" s="283"/>
      <c r="K230" s="178"/>
      <c r="L230" s="85"/>
      <c r="M230" s="15"/>
      <c r="N230" s="86"/>
      <c r="O230" s="6"/>
      <c r="P230" s="152">
        <v>0</v>
      </c>
      <c r="Q230" s="6"/>
      <c r="R230" s="96">
        <f t="shared" si="13"/>
        <v>0</v>
      </c>
      <c r="S230" s="97">
        <f t="shared" si="16"/>
        <v>0</v>
      </c>
      <c r="T230" s="98">
        <f t="shared" si="14"/>
        <v>0</v>
      </c>
      <c r="U230" s="117" t="str">
        <f t="shared" si="15"/>
        <v>OK</v>
      </c>
      <c r="V230" s="117" t="b">
        <f>'CASH REBATE'!$P$22</f>
        <v>0</v>
      </c>
      <c r="W230" s="1" t="str">
        <v>ALCHEMY</v>
      </c>
    </row>
    <row r="231" spans="2:23" ht="17.399999999999999" x14ac:dyDescent="0.3">
      <c r="B231" s="161" t="str">
        <v>31-SPLIQ-07000575</v>
      </c>
      <c r="C231" s="156" t="str">
        <v>Campari</v>
      </c>
      <c r="D231" s="94" t="str">
        <v>Aperitif &amp; Bitters</v>
      </c>
      <c r="E231" s="94" t="str">
        <v>Aperol</v>
      </c>
      <c r="F231" s="94" t="str">
        <v>APR</v>
      </c>
      <c r="G231" s="94" t="str">
        <v>Aperol 700ml</v>
      </c>
      <c r="H231" s="94" t="str">
        <v>700ml</v>
      </c>
      <c r="I231" s="174">
        <v>6</v>
      </c>
      <c r="J231" s="283"/>
      <c r="K231" s="178"/>
      <c r="L231" s="85"/>
      <c r="M231" s="15"/>
      <c r="N231" s="86"/>
      <c r="O231" s="6"/>
      <c r="P231" s="152">
        <v>0</v>
      </c>
      <c r="Q231" s="6"/>
      <c r="R231" s="96">
        <f t="shared" si="13"/>
        <v>0</v>
      </c>
      <c r="S231" s="97">
        <f t="shared" si="16"/>
        <v>0</v>
      </c>
      <c r="T231" s="98">
        <f t="shared" si="14"/>
        <v>0</v>
      </c>
      <c r="U231" s="117" t="str">
        <f t="shared" si="15"/>
        <v>OK</v>
      </c>
      <c r="V231" s="117" t="b">
        <f>'CASH REBATE'!$P$22</f>
        <v>0</v>
      </c>
      <c r="W231" s="1" t="str">
        <v>ALCHEMY</v>
      </c>
    </row>
    <row r="232" spans="2:23" ht="17.399999999999999" x14ac:dyDescent="0.3">
      <c r="B232" s="161" t="str">
        <v>31-SPLIQ-10000278</v>
      </c>
      <c r="C232" s="156" t="str">
        <v>Campari</v>
      </c>
      <c r="D232" s="94" t="str">
        <v>Aperitif &amp; Bitters</v>
      </c>
      <c r="E232" s="94" t="str">
        <v>Aperol</v>
      </c>
      <c r="F232" s="94" t="str">
        <v>APR</v>
      </c>
      <c r="G232" s="94" t="str">
        <v>Aperol 1L</v>
      </c>
      <c r="H232" s="94" t="str">
        <v>1000ml</v>
      </c>
      <c r="I232" s="174">
        <v>6</v>
      </c>
      <c r="J232" s="283"/>
      <c r="K232" s="178"/>
      <c r="L232" s="85"/>
      <c r="M232" s="15"/>
      <c r="N232" s="86"/>
      <c r="O232" s="6"/>
      <c r="P232" s="152">
        <v>0</v>
      </c>
      <c r="Q232" s="6"/>
      <c r="R232" s="96">
        <f t="shared" si="13"/>
        <v>0</v>
      </c>
      <c r="S232" s="97">
        <f t="shared" si="16"/>
        <v>0</v>
      </c>
      <c r="T232" s="98">
        <f t="shared" si="14"/>
        <v>0</v>
      </c>
      <c r="U232" s="117" t="str">
        <f t="shared" si="15"/>
        <v>OK</v>
      </c>
      <c r="V232" s="117" t="b">
        <f>'CASH REBATE'!$P$22</f>
        <v>0</v>
      </c>
      <c r="W232" s="1" t="str">
        <v>ALCHEMY</v>
      </c>
    </row>
    <row r="233" spans="2:23" ht="17.399999999999999" x14ac:dyDescent="0.3">
      <c r="B233" s="161" t="str">
        <v>32-SPLIQ-02001054</v>
      </c>
      <c r="C233" s="156" t="str">
        <v>Campari</v>
      </c>
      <c r="D233" s="94" t="str">
        <v>Aperitif &amp; Bitters</v>
      </c>
      <c r="E233" s="94" t="str">
        <v>Campari</v>
      </c>
      <c r="F233" s="94" t="str">
        <v>CAM</v>
      </c>
      <c r="G233" s="94" t="str">
        <v>Campari 25% 200ml</v>
      </c>
      <c r="H233" s="94" t="str">
        <v>200ml</v>
      </c>
      <c r="I233" s="174">
        <v>24</v>
      </c>
      <c r="J233" s="283"/>
      <c r="K233" s="178"/>
      <c r="L233" s="85"/>
      <c r="M233" s="15"/>
      <c r="N233" s="86"/>
      <c r="O233" s="6"/>
      <c r="P233" s="152">
        <v>0</v>
      </c>
      <c r="Q233" s="6"/>
      <c r="R233" s="96">
        <f t="shared" si="13"/>
        <v>0</v>
      </c>
      <c r="S233" s="97">
        <f t="shared" si="16"/>
        <v>0</v>
      </c>
      <c r="T233" s="98">
        <f t="shared" si="14"/>
        <v>0</v>
      </c>
      <c r="U233" s="117" t="str">
        <f t="shared" si="15"/>
        <v>OK</v>
      </c>
      <c r="V233" s="117" t="b">
        <f>'CASH REBATE'!$P$22</f>
        <v>0</v>
      </c>
      <c r="W233" s="1" t="str">
        <v>ALCHEMY</v>
      </c>
    </row>
    <row r="234" spans="2:23" ht="17.399999999999999" x14ac:dyDescent="0.3">
      <c r="B234" s="161" t="str">
        <v>32-SPLIQ-07501402</v>
      </c>
      <c r="C234" s="156" t="str">
        <v>Campari</v>
      </c>
      <c r="D234" s="94" t="str">
        <v>Aperitif &amp; Bitters</v>
      </c>
      <c r="E234" s="94" t="str">
        <v>Campari</v>
      </c>
      <c r="F234" s="94" t="str">
        <v>CAM</v>
      </c>
      <c r="G234" s="94" t="str">
        <v>Campari 25% 750ml</v>
      </c>
      <c r="H234" s="94" t="str">
        <v>750ml</v>
      </c>
      <c r="I234" s="174">
        <v>12</v>
      </c>
      <c r="J234" s="283"/>
      <c r="K234" s="178"/>
      <c r="L234" s="85"/>
      <c r="M234" s="15"/>
      <c r="N234" s="86"/>
      <c r="O234" s="6"/>
      <c r="P234" s="152">
        <v>0</v>
      </c>
      <c r="Q234" s="6"/>
      <c r="R234" s="96">
        <f t="shared" si="13"/>
        <v>0</v>
      </c>
      <c r="S234" s="97">
        <f t="shared" si="16"/>
        <v>0</v>
      </c>
      <c r="T234" s="98">
        <f t="shared" si="14"/>
        <v>0</v>
      </c>
      <c r="U234" s="117" t="str">
        <f t="shared" si="15"/>
        <v>OK</v>
      </c>
      <c r="V234" s="117" t="b">
        <f>'CASH REBATE'!$P$22</f>
        <v>0</v>
      </c>
      <c r="W234" s="1" t="str">
        <v>ALCHEMY</v>
      </c>
    </row>
    <row r="235" spans="2:23" ht="17.399999999999999" x14ac:dyDescent="0.3">
      <c r="B235" s="161" t="str">
        <v>32-SPLIQ-10001006</v>
      </c>
      <c r="C235" s="156" t="str">
        <v>Campari</v>
      </c>
      <c r="D235" s="94" t="str">
        <v>Aperitif &amp; Bitters</v>
      </c>
      <c r="E235" s="94" t="str">
        <v>Campari</v>
      </c>
      <c r="F235" s="94" t="str">
        <v>CAM</v>
      </c>
      <c r="G235" s="94" t="str">
        <v>Campari 25% 1L</v>
      </c>
      <c r="H235" s="94" t="str">
        <v>1000ml</v>
      </c>
      <c r="I235" s="174">
        <v>12</v>
      </c>
      <c r="J235" s="283"/>
      <c r="K235" s="178"/>
      <c r="L235" s="85"/>
      <c r="M235" s="15"/>
      <c r="N235" s="86"/>
      <c r="O235" s="6"/>
      <c r="P235" s="152">
        <v>0</v>
      </c>
      <c r="Q235" s="6"/>
      <c r="R235" s="96">
        <f t="shared" si="13"/>
        <v>0</v>
      </c>
      <c r="S235" s="97">
        <f t="shared" si="16"/>
        <v>0</v>
      </c>
      <c r="T235" s="98">
        <f t="shared" si="14"/>
        <v>0</v>
      </c>
      <c r="U235" s="117" t="str">
        <f t="shared" si="15"/>
        <v>OK</v>
      </c>
      <c r="V235" s="117" t="b">
        <f>'CASH REBATE'!$P$22</f>
        <v>0</v>
      </c>
      <c r="W235" s="1" t="str">
        <v>ALCHEMY</v>
      </c>
    </row>
    <row r="236" spans="2:23" ht="17.399999999999999" x14ac:dyDescent="0.3">
      <c r="B236" s="161" t="str">
        <v>32-SPLIQ-05001051</v>
      </c>
      <c r="C236" s="156" t="str">
        <v>Campari</v>
      </c>
      <c r="D236" s="94" t="str">
        <v>Aperitif &amp; Bitters</v>
      </c>
      <c r="E236" s="94" t="str">
        <v>Campari</v>
      </c>
      <c r="F236" s="94" t="str">
        <v>CAM</v>
      </c>
      <c r="G236" s="94" t="str">
        <v>Campari Negroni RTE</v>
      </c>
      <c r="H236" s="94" t="str">
        <v>500ml</v>
      </c>
      <c r="I236" s="174">
        <v>12</v>
      </c>
      <c r="J236" s="283"/>
      <c r="K236" s="178"/>
      <c r="L236" s="85"/>
      <c r="M236" s="15"/>
      <c r="N236" s="86"/>
      <c r="O236" s="6"/>
      <c r="P236" s="152">
        <v>0</v>
      </c>
      <c r="Q236" s="6"/>
      <c r="R236" s="96">
        <f t="shared" si="13"/>
        <v>0</v>
      </c>
      <c r="S236" s="97">
        <f t="shared" si="16"/>
        <v>0</v>
      </c>
      <c r="T236" s="98">
        <f t="shared" si="14"/>
        <v>0</v>
      </c>
      <c r="U236" s="117" t="str">
        <f t="shared" si="15"/>
        <v>OK</v>
      </c>
      <c r="V236" s="117" t="b">
        <f>'CASH REBATE'!$P$22</f>
        <v>0</v>
      </c>
      <c r="W236" s="1" t="str">
        <v>ALCHEMY</v>
      </c>
    </row>
    <row r="237" spans="2:23" ht="17.399999999999999" x14ac:dyDescent="0.3">
      <c r="B237" s="161" t="str">
        <v>32-SPLIQ-10000969</v>
      </c>
      <c r="C237" s="156" t="str">
        <v>Campari</v>
      </c>
      <c r="D237" s="94" t="str">
        <v>Aperitif &amp; Bitters</v>
      </c>
      <c r="E237" s="94" t="str">
        <v>Campari</v>
      </c>
      <c r="F237" s="94" t="str">
        <v>CAM</v>
      </c>
      <c r="G237" s="94" t="str">
        <v>Campari Cask Tales Bourbon Barrels</v>
      </c>
      <c r="H237" s="94" t="str">
        <v>1000ml</v>
      </c>
      <c r="I237" s="174">
        <v>6</v>
      </c>
      <c r="J237" s="283"/>
      <c r="K237" s="178"/>
      <c r="L237" s="85"/>
      <c r="M237" s="15"/>
      <c r="N237" s="86"/>
      <c r="O237" s="6"/>
      <c r="P237" s="152">
        <v>0</v>
      </c>
      <c r="Q237" s="6"/>
      <c r="R237" s="96">
        <f t="shared" si="13"/>
        <v>0</v>
      </c>
      <c r="S237" s="97">
        <f t="shared" si="16"/>
        <v>0</v>
      </c>
      <c r="T237" s="98">
        <f t="shared" si="14"/>
        <v>0</v>
      </c>
      <c r="U237" s="117" t="str">
        <f t="shared" si="15"/>
        <v>OK</v>
      </c>
      <c r="V237" s="117" t="b">
        <f>'CASH REBATE'!$P$22</f>
        <v>0</v>
      </c>
      <c r="W237" s="1" t="str">
        <v>ALCHEMY</v>
      </c>
    </row>
    <row r="238" spans="2:23" ht="17.399999999999999" x14ac:dyDescent="0.3">
      <c r="B238" s="161" t="str">
        <v>36-SPLIQ-07003805</v>
      </c>
      <c r="C238" s="156" t="str">
        <v>Campari</v>
      </c>
      <c r="D238" s="94" t="str">
        <v>Aperitif &amp; Bitters</v>
      </c>
      <c r="E238" s="94" t="str">
        <v>Averna</v>
      </c>
      <c r="F238" s="94" t="str">
        <v>AVN</v>
      </c>
      <c r="G238" s="94" t="str">
        <v>Amaro Averna 29%</v>
      </c>
      <c r="H238" s="94" t="str">
        <v>700ml</v>
      </c>
      <c r="I238" s="174">
        <v>6</v>
      </c>
      <c r="J238" s="283"/>
      <c r="K238" s="178"/>
      <c r="L238" s="85"/>
      <c r="M238" s="15"/>
      <c r="N238" s="86"/>
      <c r="O238" s="6"/>
      <c r="P238" s="152">
        <v>0</v>
      </c>
      <c r="Q238" s="6"/>
      <c r="R238" s="96">
        <f t="shared" si="13"/>
        <v>0</v>
      </c>
      <c r="S238" s="97">
        <f t="shared" si="16"/>
        <v>0</v>
      </c>
      <c r="T238" s="98">
        <f t="shared" si="14"/>
        <v>0</v>
      </c>
      <c r="U238" s="117" t="str">
        <f t="shared" si="15"/>
        <v>OK</v>
      </c>
      <c r="V238" s="117" t="b">
        <f>'CASH REBATE'!$P$22</f>
        <v>0</v>
      </c>
      <c r="W238" s="1" t="str">
        <v>ALCHEMY</v>
      </c>
    </row>
    <row r="239" spans="2:23" ht="17.399999999999999" x14ac:dyDescent="0.3">
      <c r="B239" s="161" t="str">
        <v>38-SPLIQ-07001067</v>
      </c>
      <c r="C239" s="156" t="str">
        <v>Campari</v>
      </c>
      <c r="D239" s="94" t="str">
        <v>Aperitif &amp; Bitters</v>
      </c>
      <c r="E239" s="94" t="str">
        <v>Braulio</v>
      </c>
      <c r="F239" s="94" t="str">
        <v>BRA</v>
      </c>
      <c r="G239" s="94" t="str">
        <v>Braulio Bormio Amaro Alpino 21%</v>
      </c>
      <c r="H239" s="94" t="str">
        <v>700ml</v>
      </c>
      <c r="I239" s="174">
        <v>6</v>
      </c>
      <c r="J239" s="283"/>
      <c r="K239" s="178"/>
      <c r="L239" s="85"/>
      <c r="M239" s="15"/>
      <c r="N239" s="86"/>
      <c r="O239" s="6"/>
      <c r="P239" s="152">
        <v>0</v>
      </c>
      <c r="Q239" s="6"/>
      <c r="R239" s="96">
        <f t="shared" si="13"/>
        <v>0</v>
      </c>
      <c r="S239" s="97">
        <f t="shared" si="16"/>
        <v>0</v>
      </c>
      <c r="T239" s="98">
        <f t="shared" si="14"/>
        <v>0</v>
      </c>
      <c r="U239" s="117" t="str">
        <f t="shared" si="15"/>
        <v>OK</v>
      </c>
      <c r="V239" s="117" t="b">
        <f>'CASH REBATE'!$P$22</f>
        <v>0</v>
      </c>
      <c r="W239" s="1" t="str">
        <v>ALCHEMY</v>
      </c>
    </row>
    <row r="240" spans="2:23" ht="17.399999999999999" x14ac:dyDescent="0.3">
      <c r="B240" s="161" t="str">
        <v>43-SPLIQ-07000074</v>
      </c>
      <c r="C240" s="156" t="str">
        <v>Campari</v>
      </c>
      <c r="D240" s="94" t="str">
        <v>Aperitif &amp; Bitters</v>
      </c>
      <c r="E240" s="94" t="str">
        <v>Cynar</v>
      </c>
      <c r="F240" s="94" t="str">
        <v>CYN</v>
      </c>
      <c r="G240" s="94" t="str">
        <v>Cynar 16.5%</v>
      </c>
      <c r="H240" s="94" t="str">
        <v>700ml</v>
      </c>
      <c r="I240" s="174">
        <v>6</v>
      </c>
      <c r="J240" s="283"/>
      <c r="K240" s="178"/>
      <c r="L240" s="85"/>
      <c r="M240" s="15"/>
      <c r="N240" s="86"/>
      <c r="O240" s="6"/>
      <c r="P240" s="152">
        <v>0</v>
      </c>
      <c r="Q240" s="6"/>
      <c r="R240" s="96">
        <f t="shared" si="13"/>
        <v>0</v>
      </c>
      <c r="S240" s="97">
        <f t="shared" si="16"/>
        <v>0</v>
      </c>
      <c r="T240" s="98">
        <f t="shared" si="14"/>
        <v>0</v>
      </c>
      <c r="U240" s="117" t="str">
        <f t="shared" si="15"/>
        <v>OK</v>
      </c>
      <c r="V240" s="117" t="b">
        <f>'CASH REBATE'!$P$22</f>
        <v>0</v>
      </c>
      <c r="W240" s="1" t="str">
        <v>ALCHEMY</v>
      </c>
    </row>
    <row r="241" spans="2:23" ht="17.399999999999999" x14ac:dyDescent="0.3">
      <c r="B241" s="161" t="str">
        <v>42-SPVER-10000846</v>
      </c>
      <c r="C241" s="156" t="str">
        <v>Campari</v>
      </c>
      <c r="D241" s="94" t="str">
        <v>Vermouth</v>
      </c>
      <c r="E241" s="94" t="str">
        <v>Cinzano</v>
      </c>
      <c r="F241" s="94" t="str">
        <v>CZV</v>
      </c>
      <c r="G241" s="94" t="str">
        <v>Cinzano Vermouth Rosso 1L</v>
      </c>
      <c r="H241" s="94" t="str">
        <v>1000ml</v>
      </c>
      <c r="I241" s="174">
        <v>12</v>
      </c>
      <c r="J241" s="283"/>
      <c r="K241" s="178"/>
      <c r="L241" s="85"/>
      <c r="M241" s="15"/>
      <c r="N241" s="86"/>
      <c r="O241" s="6"/>
      <c r="P241" s="152">
        <v>0</v>
      </c>
      <c r="Q241" s="6"/>
      <c r="R241" s="96">
        <f t="shared" si="13"/>
        <v>0</v>
      </c>
      <c r="S241" s="97">
        <f t="shared" si="16"/>
        <v>0</v>
      </c>
      <c r="T241" s="98">
        <f t="shared" si="14"/>
        <v>0</v>
      </c>
      <c r="U241" s="117" t="str">
        <f t="shared" si="15"/>
        <v>OK</v>
      </c>
      <c r="V241" s="117" t="b">
        <f>'CASH REBATE'!$P$22</f>
        <v>0</v>
      </c>
      <c r="W241" s="1" t="str">
        <v>ALCHEMY</v>
      </c>
    </row>
    <row r="242" spans="2:23" ht="17.399999999999999" x14ac:dyDescent="0.3">
      <c r="B242" s="161" t="str">
        <v>42-SPVER-07501423</v>
      </c>
      <c r="C242" s="156" t="str">
        <v>Campari</v>
      </c>
      <c r="D242" s="94" t="str">
        <v>Vermouth</v>
      </c>
      <c r="E242" s="94" t="str">
        <v>Cinzano</v>
      </c>
      <c r="F242" s="94" t="str">
        <v>CZV</v>
      </c>
      <c r="G242" s="94" t="str">
        <v>Cinzano Vermouth Rosso</v>
      </c>
      <c r="H242" s="94" t="str">
        <v>750ml</v>
      </c>
      <c r="I242" s="174">
        <v>12</v>
      </c>
      <c r="J242" s="283"/>
      <c r="K242" s="178"/>
      <c r="L242" s="85"/>
      <c r="M242" s="15"/>
      <c r="N242" s="86"/>
      <c r="O242" s="6"/>
      <c r="P242" s="152">
        <v>0</v>
      </c>
      <c r="Q242" s="6"/>
      <c r="R242" s="96">
        <f t="shared" si="13"/>
        <v>0</v>
      </c>
      <c r="S242" s="97">
        <f t="shared" si="16"/>
        <v>0</v>
      </c>
      <c r="T242" s="98">
        <f t="shared" si="14"/>
        <v>0</v>
      </c>
      <c r="U242" s="117" t="str">
        <f t="shared" si="15"/>
        <v>OK</v>
      </c>
      <c r="V242" s="117" t="b">
        <f>'CASH REBATE'!$P$22</f>
        <v>0</v>
      </c>
      <c r="W242" s="1" t="str">
        <v>ALCHEMY</v>
      </c>
    </row>
    <row r="243" spans="2:23" ht="17.399999999999999" x14ac:dyDescent="0.3">
      <c r="B243" s="161" t="str">
        <v>42-SPVER-07501416</v>
      </c>
      <c r="C243" s="156" t="str">
        <v>Campari</v>
      </c>
      <c r="D243" s="94" t="str">
        <v>Vermouth</v>
      </c>
      <c r="E243" s="94" t="str">
        <v>Cinzano</v>
      </c>
      <c r="F243" s="94" t="str">
        <v>CZV</v>
      </c>
      <c r="G243" s="94" t="str">
        <v>Cinzano Vermouth Bianco</v>
      </c>
      <c r="H243" s="94" t="str">
        <v>750ml</v>
      </c>
      <c r="I243" s="174">
        <v>12</v>
      </c>
      <c r="J243" s="283"/>
      <c r="K243" s="178"/>
      <c r="L243" s="85"/>
      <c r="M243" s="15"/>
      <c r="N243" s="86"/>
      <c r="O243" s="6"/>
      <c r="P243" s="152">
        <v>0</v>
      </c>
      <c r="Q243" s="6"/>
      <c r="R243" s="96">
        <f t="shared" si="13"/>
        <v>0</v>
      </c>
      <c r="S243" s="97">
        <f t="shared" si="16"/>
        <v>0</v>
      </c>
      <c r="T243" s="98">
        <f t="shared" si="14"/>
        <v>0</v>
      </c>
      <c r="U243" s="117" t="str">
        <f t="shared" si="15"/>
        <v>OK</v>
      </c>
      <c r="V243" s="117" t="b">
        <f>'CASH REBATE'!$P$22</f>
        <v>0</v>
      </c>
      <c r="W243" s="1" t="str">
        <v>ALCHEMY</v>
      </c>
    </row>
    <row r="244" spans="2:23" ht="17.399999999999999" x14ac:dyDescent="0.3">
      <c r="B244" s="161" t="str">
        <v>42-SPVER-07502734</v>
      </c>
      <c r="C244" s="156" t="str">
        <v>Campari</v>
      </c>
      <c r="D244" s="94" t="str">
        <v>Vermouth</v>
      </c>
      <c r="E244" s="94" t="str">
        <v>Cinzano</v>
      </c>
      <c r="F244" s="94" t="str">
        <v>CZV</v>
      </c>
      <c r="G244" s="94" t="str">
        <v>Cinzano Vermouth Extra Dry</v>
      </c>
      <c r="H244" s="94" t="str">
        <v>750ml</v>
      </c>
      <c r="I244" s="174">
        <v>12</v>
      </c>
      <c r="J244" s="283"/>
      <c r="K244" s="178"/>
      <c r="L244" s="85"/>
      <c r="M244" s="15"/>
      <c r="N244" s="86"/>
      <c r="O244" s="6"/>
      <c r="P244" s="152">
        <v>0</v>
      </c>
      <c r="Q244" s="6"/>
      <c r="R244" s="96">
        <f t="shared" si="13"/>
        <v>0</v>
      </c>
      <c r="S244" s="97">
        <f t="shared" si="16"/>
        <v>0</v>
      </c>
      <c r="T244" s="98">
        <f t="shared" si="14"/>
        <v>0</v>
      </c>
      <c r="U244" s="117" t="str">
        <f t="shared" si="15"/>
        <v>OK</v>
      </c>
      <c r="V244" s="117" t="b">
        <f>'CASH REBATE'!$P$22</f>
        <v>0</v>
      </c>
      <c r="W244" s="1" t="str">
        <v>ALCHEMY</v>
      </c>
    </row>
    <row r="245" spans="2:23" ht="17.399999999999999" x14ac:dyDescent="0.3">
      <c r="B245" s="161" t="str">
        <v>42-SPVER-10005810</v>
      </c>
      <c r="C245" s="156" t="str">
        <v>Campari</v>
      </c>
      <c r="D245" s="94" t="str">
        <v>Vermouth</v>
      </c>
      <c r="E245" s="94" t="str">
        <v>Cinzano</v>
      </c>
      <c r="F245" s="94" t="str">
        <v>CZV</v>
      </c>
      <c r="G245" s="94" t="str">
        <v>Cinzano 1757 Vermouth Rosso</v>
      </c>
      <c r="H245" s="94" t="str">
        <v>1000ml</v>
      </c>
      <c r="I245" s="174">
        <v>6</v>
      </c>
      <c r="J245" s="283"/>
      <c r="K245" s="178"/>
      <c r="L245" s="85"/>
      <c r="M245" s="15"/>
      <c r="N245" s="86"/>
      <c r="O245" s="6"/>
      <c r="P245" s="152">
        <v>0</v>
      </c>
      <c r="Q245" s="6"/>
      <c r="R245" s="96">
        <f t="shared" si="13"/>
        <v>0</v>
      </c>
      <c r="S245" s="97">
        <f t="shared" si="16"/>
        <v>0</v>
      </c>
      <c r="T245" s="98">
        <f t="shared" si="14"/>
        <v>0</v>
      </c>
      <c r="U245" s="117" t="str">
        <f t="shared" si="15"/>
        <v>OK</v>
      </c>
      <c r="V245" s="117" t="b">
        <f>'CASH REBATE'!$P$22</f>
        <v>0</v>
      </c>
      <c r="W245" s="1" t="str">
        <v>ALCHEMY</v>
      </c>
    </row>
    <row r="246" spans="2:23" ht="17.399999999999999" x14ac:dyDescent="0.3">
      <c r="B246" s="161" t="str">
        <v>42-SPVER-10005834</v>
      </c>
      <c r="C246" s="156" t="str">
        <v>Campari</v>
      </c>
      <c r="D246" s="94" t="str">
        <v>Vermouth</v>
      </c>
      <c r="E246" s="94" t="str">
        <v>Cinzano</v>
      </c>
      <c r="F246" s="94" t="str">
        <v>CZV</v>
      </c>
      <c r="G246" s="94" t="str">
        <v>Cinzano 1757 Vermouth Extra Dry</v>
      </c>
      <c r="H246" s="94" t="str">
        <v>1000ml</v>
      </c>
      <c r="I246" s="174">
        <v>6</v>
      </c>
      <c r="J246" s="283"/>
      <c r="K246" s="178"/>
      <c r="L246" s="85"/>
      <c r="M246" s="15"/>
      <c r="N246" s="86"/>
      <c r="O246" s="6"/>
      <c r="P246" s="152">
        <v>0</v>
      </c>
      <c r="Q246" s="6"/>
      <c r="R246" s="96">
        <f t="shared" si="13"/>
        <v>0</v>
      </c>
      <c r="S246" s="97">
        <f t="shared" si="16"/>
        <v>0</v>
      </c>
      <c r="T246" s="98">
        <f t="shared" si="14"/>
        <v>0</v>
      </c>
      <c r="U246" s="117" t="str">
        <f t="shared" si="15"/>
        <v>OK</v>
      </c>
      <c r="V246" s="117" t="b">
        <f>'CASH REBATE'!$P$22</f>
        <v>0</v>
      </c>
      <c r="W246" s="1" t="str">
        <v>ALCHEMY</v>
      </c>
    </row>
    <row r="247" spans="2:23" ht="17.399999999999999" x14ac:dyDescent="0.3">
      <c r="B247" s="161" t="str">
        <v>42-SPVER-10005896</v>
      </c>
      <c r="C247" s="156" t="str">
        <v>Campari</v>
      </c>
      <c r="D247" s="94" t="str">
        <v>Vermouth</v>
      </c>
      <c r="E247" s="94" t="str">
        <v>Cinzano</v>
      </c>
      <c r="F247" s="94" t="str">
        <v>CZV</v>
      </c>
      <c r="G247" s="94" t="str">
        <v>Cinzano Bottega Rosso 1757</v>
      </c>
      <c r="H247" s="94" t="str">
        <v>1000ml</v>
      </c>
      <c r="I247" s="174">
        <v>6</v>
      </c>
      <c r="J247" s="283"/>
      <c r="K247" s="178"/>
      <c r="L247" s="85"/>
      <c r="M247" s="15"/>
      <c r="N247" s="86"/>
      <c r="O247" s="6"/>
      <c r="P247" s="152">
        <v>0</v>
      </c>
      <c r="Q247" s="6"/>
      <c r="R247" s="96">
        <f t="shared" si="13"/>
        <v>0</v>
      </c>
      <c r="S247" s="97">
        <f t="shared" si="16"/>
        <v>0</v>
      </c>
      <c r="T247" s="98">
        <f t="shared" si="14"/>
        <v>0</v>
      </c>
      <c r="U247" s="117" t="str">
        <f t="shared" si="15"/>
        <v>OK</v>
      </c>
      <c r="V247" s="117" t="b">
        <f>'CASH REBATE'!$P$22</f>
        <v>0</v>
      </c>
      <c r="W247" s="1" t="str">
        <v>ALCHEMY</v>
      </c>
    </row>
    <row r="248" spans="2:23" ht="17.399999999999999" x14ac:dyDescent="0.3">
      <c r="B248" s="161" t="str">
        <v>42-SPVER-10005909</v>
      </c>
      <c r="C248" s="156" t="str">
        <v>Campari</v>
      </c>
      <c r="D248" s="94" t="str">
        <v>Vermouth</v>
      </c>
      <c r="E248" s="94" t="str">
        <v>Cinzano</v>
      </c>
      <c r="F248" s="94" t="str">
        <v>CZV</v>
      </c>
      <c r="G248" s="94" t="str">
        <v>Cinzano Bottega Extra Dry 1757</v>
      </c>
      <c r="H248" s="94" t="str">
        <v>1000ml</v>
      </c>
      <c r="I248" s="174">
        <v>6</v>
      </c>
      <c r="J248" s="283"/>
      <c r="K248" s="178"/>
      <c r="L248" s="85"/>
      <c r="M248" s="15"/>
      <c r="N248" s="86"/>
      <c r="O248" s="6"/>
      <c r="P248" s="152">
        <v>0</v>
      </c>
      <c r="Q248" s="6"/>
      <c r="R248" s="96">
        <f t="shared" si="13"/>
        <v>0</v>
      </c>
      <c r="S248" s="97">
        <f t="shared" si="16"/>
        <v>0</v>
      </c>
      <c r="T248" s="98">
        <f t="shared" si="14"/>
        <v>0</v>
      </c>
      <c r="U248" s="117" t="str">
        <f t="shared" si="15"/>
        <v>OK</v>
      </c>
      <c r="V248" s="117" t="b">
        <f>'CASH REBATE'!$P$22</f>
        <v>0</v>
      </c>
      <c r="W248" s="1" t="str">
        <v>ALCHEMY</v>
      </c>
    </row>
    <row r="249" spans="2:23" ht="17.399999999999999" x14ac:dyDescent="0.3">
      <c r="B249" s="161" t="str">
        <v>42-SPSPA-07505292</v>
      </c>
      <c r="C249" s="156" t="str">
        <v>Campari</v>
      </c>
      <c r="D249" s="94" t="str">
        <v>Sparkling</v>
      </c>
      <c r="E249" s="94" t="str">
        <v>Cinzano</v>
      </c>
      <c r="F249" s="94" t="str">
        <v>CZV</v>
      </c>
      <c r="G249" s="94" t="str">
        <v>Cinzano Prosecco</v>
      </c>
      <c r="H249" s="94" t="str">
        <v>750ml</v>
      </c>
      <c r="I249" s="174">
        <v>6</v>
      </c>
      <c r="J249" s="283"/>
      <c r="K249" s="178"/>
      <c r="L249" s="85"/>
      <c r="M249" s="15"/>
      <c r="N249" s="86"/>
      <c r="O249" s="6"/>
      <c r="P249" s="152">
        <v>0</v>
      </c>
      <c r="Q249" s="6"/>
      <c r="R249" s="96">
        <f t="shared" si="13"/>
        <v>0</v>
      </c>
      <c r="S249" s="97">
        <f t="shared" si="16"/>
        <v>0</v>
      </c>
      <c r="T249" s="98">
        <f t="shared" si="14"/>
        <v>0</v>
      </c>
      <c r="U249" s="117" t="str">
        <f t="shared" si="15"/>
        <v>OK</v>
      </c>
      <c r="V249" s="117" t="b">
        <f>'CASH REBATE'!$P$22</f>
        <v>0</v>
      </c>
      <c r="W249" s="1" t="str">
        <v>ALCHEMY</v>
      </c>
    </row>
    <row r="250" spans="2:23" ht="17.399999999999999" x14ac:dyDescent="0.3">
      <c r="B250" s="161" t="str">
        <v>42-SPSPA-07500969</v>
      </c>
      <c r="C250" s="156" t="str">
        <v>Campari</v>
      </c>
      <c r="D250" s="94" t="str">
        <v>Sparkling</v>
      </c>
      <c r="E250" s="94" t="str">
        <v>Cinzano</v>
      </c>
      <c r="F250" s="94" t="str">
        <v>CZS</v>
      </c>
      <c r="G250" s="94" t="str">
        <v>Cinzano Pinot Chardonnay</v>
      </c>
      <c r="H250" s="94" t="str">
        <v>750ml</v>
      </c>
      <c r="I250" s="174">
        <v>6</v>
      </c>
      <c r="J250" s="283"/>
      <c r="K250" s="178"/>
      <c r="L250" s="85"/>
      <c r="M250" s="15"/>
      <c r="N250" s="86"/>
      <c r="O250" s="6"/>
      <c r="P250" s="152">
        <v>0</v>
      </c>
      <c r="Q250" s="6"/>
      <c r="R250" s="96">
        <f t="shared" si="13"/>
        <v>0</v>
      </c>
      <c r="S250" s="97">
        <f t="shared" si="16"/>
        <v>0</v>
      </c>
      <c r="T250" s="98">
        <f t="shared" si="14"/>
        <v>0</v>
      </c>
      <c r="U250" s="117" t="str">
        <f t="shared" si="15"/>
        <v>OK</v>
      </c>
      <c r="V250" s="117" t="b">
        <f>'CASH REBATE'!$P$22</f>
        <v>0</v>
      </c>
      <c r="W250" s="1" t="str">
        <v>ALCHEMY</v>
      </c>
    </row>
    <row r="251" spans="2:23" ht="17.399999999999999" x14ac:dyDescent="0.3">
      <c r="B251" s="161" t="str">
        <v>42-SPSPA-07500938</v>
      </c>
      <c r="C251" s="156" t="str">
        <v>Campari</v>
      </c>
      <c r="D251" s="94" t="str">
        <v>Sparkling</v>
      </c>
      <c r="E251" s="94" t="str">
        <v>Cinzano</v>
      </c>
      <c r="F251" s="94" t="str">
        <v>CZS</v>
      </c>
      <c r="G251" s="94" t="str">
        <v>Gran Cinzano Dolce</v>
      </c>
      <c r="H251" s="94" t="str">
        <v>750ml</v>
      </c>
      <c r="I251" s="174">
        <v>6</v>
      </c>
      <c r="J251" s="283"/>
      <c r="K251" s="178"/>
      <c r="L251" s="85"/>
      <c r="M251" s="15"/>
      <c r="N251" s="86"/>
      <c r="O251" s="6"/>
      <c r="P251" s="152">
        <v>0</v>
      </c>
      <c r="Q251" s="6"/>
      <c r="R251" s="96">
        <f t="shared" si="13"/>
        <v>0</v>
      </c>
      <c r="S251" s="97">
        <f t="shared" si="16"/>
        <v>0</v>
      </c>
      <c r="T251" s="98">
        <f t="shared" si="14"/>
        <v>0</v>
      </c>
      <c r="U251" s="117" t="str">
        <f t="shared" si="15"/>
        <v>OK</v>
      </c>
      <c r="V251" s="117" t="b">
        <f>'CASH REBATE'!$P$22</f>
        <v>0</v>
      </c>
      <c r="W251" s="1" t="str">
        <v>ALCHEMY</v>
      </c>
    </row>
    <row r="252" spans="2:23" ht="17.399999999999999" x14ac:dyDescent="0.3">
      <c r="B252" s="161" t="str">
        <v>42-WISPA-07500884</v>
      </c>
      <c r="C252" s="156" t="str">
        <v>Campari</v>
      </c>
      <c r="D252" s="94" t="str">
        <v>Sparkling</v>
      </c>
      <c r="E252" s="94" t="str">
        <v>Cinzano</v>
      </c>
      <c r="F252" s="94" t="str">
        <v>CZS</v>
      </c>
      <c r="G252" s="94" t="str">
        <v>Cinzano Asti Sparkling Wine</v>
      </c>
      <c r="H252" s="94" t="str">
        <v>750ml</v>
      </c>
      <c r="I252" s="174">
        <v>6</v>
      </c>
      <c r="J252" s="283"/>
      <c r="K252" s="178"/>
      <c r="L252" s="85"/>
      <c r="M252" s="15"/>
      <c r="N252" s="86"/>
      <c r="O252" s="6"/>
      <c r="P252" s="152">
        <v>0</v>
      </c>
      <c r="Q252" s="6"/>
      <c r="R252" s="96">
        <f t="shared" si="13"/>
        <v>0</v>
      </c>
      <c r="S252" s="97">
        <f t="shared" si="16"/>
        <v>0</v>
      </c>
      <c r="T252" s="98">
        <f t="shared" si="14"/>
        <v>0</v>
      </c>
      <c r="U252" s="117" t="str">
        <f t="shared" si="15"/>
        <v>OK</v>
      </c>
      <c r="V252" s="117" t="b">
        <f>'CASH REBATE'!$P$22</f>
        <v>0</v>
      </c>
      <c r="W252" s="1" t="str">
        <v>ALCHEMY</v>
      </c>
    </row>
    <row r="253" spans="2:23" ht="17.399999999999999" x14ac:dyDescent="0.3">
      <c r="B253" s="161" t="str">
        <v>42-WISPA-07506398</v>
      </c>
      <c r="C253" s="156" t="str">
        <v>Campari</v>
      </c>
      <c r="D253" s="94" t="str">
        <v>Sparkling</v>
      </c>
      <c r="E253" s="94" t="str">
        <v>Cinzano</v>
      </c>
      <c r="F253" s="94" t="str">
        <v>CZS</v>
      </c>
      <c r="G253" s="94" t="str">
        <v>Cinzano Rose Edition Sparkling Wine</v>
      </c>
      <c r="H253" s="94" t="str">
        <v>750ml</v>
      </c>
      <c r="I253" s="174">
        <v>6</v>
      </c>
      <c r="J253" s="283"/>
      <c r="K253" s="178"/>
      <c r="L253" s="85"/>
      <c r="M253" s="15"/>
      <c r="N253" s="86"/>
      <c r="O253" s="6"/>
      <c r="P253" s="152">
        <v>0</v>
      </c>
      <c r="Q253" s="6"/>
      <c r="R253" s="96">
        <f t="shared" si="13"/>
        <v>0</v>
      </c>
      <c r="S253" s="97">
        <f t="shared" si="16"/>
        <v>0</v>
      </c>
      <c r="T253" s="98">
        <f t="shared" si="14"/>
        <v>0</v>
      </c>
      <c r="U253" s="117" t="str">
        <f t="shared" si="15"/>
        <v>OK</v>
      </c>
      <c r="V253" s="117" t="b">
        <f>'CASH REBATE'!$P$22</f>
        <v>0</v>
      </c>
      <c r="W253" s="1" t="str">
        <v>ALCHEMY</v>
      </c>
    </row>
    <row r="254" spans="2:23" ht="17.399999999999999" x14ac:dyDescent="0.3">
      <c r="B254" s="161" t="str">
        <v>42-WISPA-07507064</v>
      </c>
      <c r="C254" s="156" t="str">
        <v>Campari</v>
      </c>
      <c r="D254" s="94" t="str">
        <v>Sparkling</v>
      </c>
      <c r="E254" s="94" t="str">
        <v>Cinzano</v>
      </c>
      <c r="F254" s="94" t="str">
        <v>CZS</v>
      </c>
      <c r="G254" s="94" t="str">
        <v>Cinzano To Spritz Dry Sparkling Wine</v>
      </c>
      <c r="H254" s="94" t="str">
        <v>750ml</v>
      </c>
      <c r="I254" s="174">
        <v>6</v>
      </c>
      <c r="J254" s="283"/>
      <c r="K254" s="178"/>
      <c r="L254" s="85"/>
      <c r="M254" s="15"/>
      <c r="N254" s="86"/>
      <c r="O254" s="6"/>
      <c r="P254" s="152">
        <v>0</v>
      </c>
      <c r="Q254" s="6"/>
      <c r="R254" s="96">
        <f t="shared" si="13"/>
        <v>0</v>
      </c>
      <c r="S254" s="97">
        <f t="shared" si="16"/>
        <v>0</v>
      </c>
      <c r="T254" s="98">
        <f t="shared" si="14"/>
        <v>0</v>
      </c>
      <c r="U254" s="117" t="str">
        <f t="shared" si="15"/>
        <v>OK</v>
      </c>
      <c r="V254" s="117" t="b">
        <f>'CASH REBATE'!$P$22</f>
        <v>0</v>
      </c>
      <c r="W254" s="1" t="str">
        <v>ALCHEMY</v>
      </c>
    </row>
    <row r="255" spans="2:23" ht="17.399999999999999" x14ac:dyDescent="0.3">
      <c r="B255" s="161" t="str">
        <v>52-WISPA-07503752</v>
      </c>
      <c r="C255" s="156" t="str">
        <v>Independent</v>
      </c>
      <c r="D255" s="94" t="str">
        <v>Champagne</v>
      </c>
      <c r="E255" s="94" t="str">
        <v>Pommery</v>
      </c>
      <c r="F255" s="94" t="str">
        <v>POM</v>
      </c>
      <c r="G255" s="94" t="str">
        <v>Champagne Pommery Brut Royal</v>
      </c>
      <c r="H255" s="94" t="str">
        <v>750ml</v>
      </c>
      <c r="I255" s="174">
        <v>6</v>
      </c>
      <c r="J255" s="283"/>
      <c r="K255" s="178"/>
      <c r="L255" s="85"/>
      <c r="M255" s="15"/>
      <c r="N255" s="86"/>
      <c r="O255" s="6"/>
      <c r="P255" s="152">
        <v>0</v>
      </c>
      <c r="Q255" s="6"/>
      <c r="R255" s="96">
        <f t="shared" si="13"/>
        <v>0</v>
      </c>
      <c r="S255" s="97">
        <f t="shared" si="16"/>
        <v>0</v>
      </c>
      <c r="T255" s="98">
        <f t="shared" si="14"/>
        <v>0</v>
      </c>
      <c r="U255" s="117" t="str">
        <f t="shared" si="15"/>
        <v>OK</v>
      </c>
      <c r="V255" s="117" t="b">
        <f>'CASH REBATE'!$P$22</f>
        <v>0</v>
      </c>
      <c r="W255" s="1" t="str">
        <v>ALCHEMY</v>
      </c>
    </row>
    <row r="256" spans="2:23" ht="17.399999999999999" x14ac:dyDescent="0.3">
      <c r="B256" s="161" t="str">
        <v>52-WISPA-07505976</v>
      </c>
      <c r="C256" s="156" t="str">
        <v>Independent</v>
      </c>
      <c r="D256" s="94" t="str">
        <v>Champagne</v>
      </c>
      <c r="E256" s="94" t="str">
        <v>Pommery</v>
      </c>
      <c r="F256" s="94" t="str">
        <v>POM</v>
      </c>
      <c r="G256" s="94" t="str">
        <v>Champagne Pommery Brut Rose Royal</v>
      </c>
      <c r="H256" s="94" t="str">
        <v>750ml</v>
      </c>
      <c r="I256" s="174">
        <v>6</v>
      </c>
      <c r="J256" s="283"/>
      <c r="K256" s="178"/>
      <c r="L256" s="85"/>
      <c r="M256" s="15"/>
      <c r="N256" s="86"/>
      <c r="O256" s="6"/>
      <c r="P256" s="152">
        <v>0</v>
      </c>
      <c r="Q256" s="6"/>
      <c r="R256" s="96">
        <f t="shared" si="13"/>
        <v>0</v>
      </c>
      <c r="S256" s="97">
        <f t="shared" si="16"/>
        <v>0</v>
      </c>
      <c r="T256" s="98">
        <f t="shared" si="14"/>
        <v>0</v>
      </c>
      <c r="U256" s="117" t="str">
        <f t="shared" si="15"/>
        <v>OK</v>
      </c>
      <c r="V256" s="117" t="b">
        <f>'CASH REBATE'!$P$22</f>
        <v>0</v>
      </c>
      <c r="W256" s="1" t="str">
        <v>ALCHEMY</v>
      </c>
    </row>
    <row r="257" spans="2:23" ht="17.399999999999999" x14ac:dyDescent="0.3">
      <c r="B257" s="161" t="str">
        <v>52-WISPA-07509036</v>
      </c>
      <c r="C257" s="156" t="str">
        <v>Independent</v>
      </c>
      <c r="D257" s="94" t="str">
        <v>Champagne</v>
      </c>
      <c r="E257" s="94" t="str">
        <v>Pommery</v>
      </c>
      <c r="F257" s="94" t="str">
        <v>POM</v>
      </c>
      <c r="G257" s="94" t="str">
        <v>Champagne Pommery Royal Blue Sky</v>
      </c>
      <c r="H257" s="94" t="str">
        <v>750ml</v>
      </c>
      <c r="I257" s="174">
        <v>6</v>
      </c>
      <c r="J257" s="283"/>
      <c r="K257" s="178"/>
      <c r="L257" s="85"/>
      <c r="M257" s="15"/>
      <c r="N257" s="86"/>
      <c r="O257" s="6"/>
      <c r="P257" s="152">
        <v>0</v>
      </c>
      <c r="Q257" s="6"/>
      <c r="R257" s="96">
        <f t="shared" si="13"/>
        <v>0</v>
      </c>
      <c r="S257" s="97">
        <f t="shared" si="16"/>
        <v>0</v>
      </c>
      <c r="T257" s="98">
        <f t="shared" si="14"/>
        <v>0</v>
      </c>
      <c r="U257" s="117" t="str">
        <f t="shared" si="15"/>
        <v>OK</v>
      </c>
      <c r="V257" s="117" t="b">
        <f>'CASH REBATE'!$P$22</f>
        <v>0</v>
      </c>
      <c r="W257" s="1" t="str">
        <v>ALCHEMY</v>
      </c>
    </row>
    <row r="258" spans="2:23" ht="17.399999999999999" x14ac:dyDescent="0.3">
      <c r="B258" s="161" t="str">
        <v>52-WISPA-07508039</v>
      </c>
      <c r="C258" s="156" t="str">
        <v>Independent</v>
      </c>
      <c r="D258" s="94" t="str">
        <v>Champagne</v>
      </c>
      <c r="E258" s="94" t="str">
        <v>Pommery</v>
      </c>
      <c r="F258" s="94" t="str">
        <v>POM</v>
      </c>
      <c r="G258" s="94" t="str">
        <v>Champagne Pommery Cuvee Louise 2004</v>
      </c>
      <c r="H258" s="94" t="str">
        <v>750ml</v>
      </c>
      <c r="I258" s="174">
        <v>6</v>
      </c>
      <c r="J258" s="283"/>
      <c r="K258" s="178"/>
      <c r="L258" s="85"/>
      <c r="M258" s="15"/>
      <c r="N258" s="86"/>
      <c r="O258" s="6"/>
      <c r="P258" s="152">
        <v>0</v>
      </c>
      <c r="Q258" s="6"/>
      <c r="R258" s="96">
        <f t="shared" si="13"/>
        <v>0</v>
      </c>
      <c r="S258" s="97">
        <f t="shared" si="16"/>
        <v>0</v>
      </c>
      <c r="T258" s="98">
        <f t="shared" si="14"/>
        <v>0</v>
      </c>
      <c r="U258" s="117" t="str">
        <f t="shared" si="15"/>
        <v>OK</v>
      </c>
      <c r="V258" s="117" t="b">
        <f>'CASH REBATE'!$P$22</f>
        <v>0</v>
      </c>
      <c r="W258" s="1" t="str">
        <v>ALCHEMY</v>
      </c>
    </row>
    <row r="259" spans="2:23" ht="17.399999999999999" x14ac:dyDescent="0.3">
      <c r="B259" s="161" t="str">
        <v>52-WISPA-15003424</v>
      </c>
      <c r="C259" s="157" t="str">
        <v>Independent</v>
      </c>
      <c r="D259" s="99" t="str">
        <v>Champagne</v>
      </c>
      <c r="E259" s="99" t="str">
        <v>Pommery</v>
      </c>
      <c r="F259" s="99" t="str">
        <v>POM</v>
      </c>
      <c r="G259" s="99" t="str">
        <v>Champagne Pommery Brut Royal 1.5L</v>
      </c>
      <c r="H259" s="99" t="str">
        <v>1500ml</v>
      </c>
      <c r="I259" s="175">
        <v>6</v>
      </c>
      <c r="J259" s="283"/>
      <c r="K259" s="178"/>
      <c r="L259" s="85"/>
      <c r="M259" s="15"/>
      <c r="N259" s="86"/>
      <c r="O259" s="6"/>
      <c r="P259" s="152">
        <v>0</v>
      </c>
      <c r="Q259" s="6"/>
      <c r="R259" s="96">
        <f t="shared" si="13"/>
        <v>0</v>
      </c>
      <c r="S259" s="97">
        <f t="shared" si="16"/>
        <v>0</v>
      </c>
      <c r="T259" s="98">
        <f t="shared" si="14"/>
        <v>0</v>
      </c>
      <c r="U259" s="117" t="str">
        <f t="shared" si="15"/>
        <v>OK</v>
      </c>
      <c r="V259" s="117" t="b">
        <f>'CASH REBATE'!$P$22</f>
        <v>0</v>
      </c>
      <c r="W259" s="1" t="str">
        <v>ALCHEMY</v>
      </c>
    </row>
    <row r="260" spans="2:23" ht="17.399999999999999" x14ac:dyDescent="0.3">
      <c r="B260" s="161" t="str">
        <v>52-WISPA-30003356</v>
      </c>
      <c r="C260" s="158" t="str">
        <v>Independent</v>
      </c>
      <c r="D260" s="142" t="str">
        <v>Champagne</v>
      </c>
      <c r="E260" s="142" t="str">
        <v>Pommery</v>
      </c>
      <c r="F260" s="142" t="str">
        <v>POM</v>
      </c>
      <c r="G260" s="142" t="str">
        <v>Champagne Pommery Brut Royal 3L</v>
      </c>
      <c r="H260" s="142" t="str">
        <v>3000ml</v>
      </c>
      <c r="I260" s="176">
        <v>6</v>
      </c>
      <c r="J260" s="283"/>
      <c r="K260" s="178"/>
      <c r="L260" s="85"/>
      <c r="M260" s="143"/>
      <c r="N260" s="86"/>
      <c r="O260" s="53"/>
      <c r="P260" s="152">
        <v>0</v>
      </c>
      <c r="Q260" s="6"/>
      <c r="R260" s="96">
        <f t="shared" si="13"/>
        <v>0</v>
      </c>
      <c r="S260" s="97">
        <f t="shared" si="16"/>
        <v>0</v>
      </c>
      <c r="T260" s="98">
        <f t="shared" si="14"/>
        <v>0</v>
      </c>
      <c r="U260" s="117" t="str">
        <f t="shared" si="15"/>
        <v>OK</v>
      </c>
      <c r="V260" s="117" t="b">
        <f>'CASH REBATE'!$P$22</f>
        <v>0</v>
      </c>
      <c r="W260" s="1" t="str">
        <v>ALCHEMY</v>
      </c>
    </row>
    <row r="261" spans="2:23" ht="17.399999999999999" x14ac:dyDescent="0.3">
      <c r="B261" s="161" t="str">
        <v>52-WISPA-60003325</v>
      </c>
      <c r="C261" s="158" t="str">
        <v>Independent</v>
      </c>
      <c r="D261" s="142" t="str">
        <v>Champagne</v>
      </c>
      <c r="E261" s="142" t="str">
        <v>Pommery</v>
      </c>
      <c r="F261" s="142" t="str">
        <v>POM</v>
      </c>
      <c r="G261" s="142" t="str">
        <v>Champagne Pommery Brut Royal 6L</v>
      </c>
      <c r="H261" s="142" t="str">
        <v>6000ml</v>
      </c>
      <c r="I261" s="176">
        <v>1</v>
      </c>
      <c r="J261" s="283"/>
      <c r="K261" s="178"/>
      <c r="L261" s="85"/>
      <c r="M261" s="143"/>
      <c r="N261" s="86"/>
      <c r="O261" s="53"/>
      <c r="P261" s="152">
        <v>0</v>
      </c>
      <c r="Q261" s="6"/>
      <c r="R261" s="96">
        <f t="shared" si="13"/>
        <v>0</v>
      </c>
      <c r="S261" s="97">
        <f t="shared" si="16"/>
        <v>0</v>
      </c>
      <c r="T261" s="98">
        <f t="shared" si="14"/>
        <v>0</v>
      </c>
      <c r="U261" s="117" t="str">
        <f t="shared" si="15"/>
        <v>OK</v>
      </c>
      <c r="V261" s="117" t="b">
        <f>'CASH REBATE'!$P$22</f>
        <v>0</v>
      </c>
      <c r="W261" s="1" t="str">
        <v>ALCHEMY</v>
      </c>
    </row>
    <row r="262" spans="2:23" ht="17.399999999999999" x14ac:dyDescent="0.3">
      <c r="B262" s="161" t="str">
        <v>52-WISPA-90003295</v>
      </c>
      <c r="C262" s="158" t="str">
        <v>Independent</v>
      </c>
      <c r="D262" s="142" t="str">
        <v>Champagne</v>
      </c>
      <c r="E262" s="142" t="str">
        <v>Pommery</v>
      </c>
      <c r="F262" s="142" t="str">
        <v>POM</v>
      </c>
      <c r="G262" s="142" t="str">
        <v>Champagne Pommery Brut Royal 9L</v>
      </c>
      <c r="H262" s="142" t="str">
        <v>9000ml</v>
      </c>
      <c r="I262" s="176">
        <v>1</v>
      </c>
      <c r="J262" s="283"/>
      <c r="K262" s="178"/>
      <c r="L262" s="85"/>
      <c r="M262" s="143"/>
      <c r="N262" s="86"/>
      <c r="O262" s="53"/>
      <c r="P262" s="152">
        <v>0</v>
      </c>
      <c r="Q262" s="6"/>
      <c r="R262" s="96">
        <f t="shared" si="13"/>
        <v>0</v>
      </c>
      <c r="S262" s="97">
        <f t="shared" si="16"/>
        <v>0</v>
      </c>
      <c r="T262" s="98">
        <f t="shared" si="14"/>
        <v>0</v>
      </c>
      <c r="U262" s="117" t="str">
        <f t="shared" si="15"/>
        <v>OK</v>
      </c>
      <c r="V262" s="117" t="b">
        <f>'CASH REBATE'!$P$22</f>
        <v>0</v>
      </c>
      <c r="W262" s="1" t="str">
        <v>ALCHEMY</v>
      </c>
    </row>
    <row r="263" spans="2:23" ht="17.399999999999999" x14ac:dyDescent="0.3">
      <c r="B263" s="161" t="str">
        <v>52-WISPA-07505021</v>
      </c>
      <c r="C263" s="158" t="str">
        <v>Independent</v>
      </c>
      <c r="D263" s="142" t="str">
        <v>Champagne</v>
      </c>
      <c r="E263" s="142" t="str">
        <v>Pommery</v>
      </c>
      <c r="F263" s="142" t="str">
        <v>POM</v>
      </c>
      <c r="G263" s="142" t="str">
        <v>Champagne Pommery Silver</v>
      </c>
      <c r="H263" s="142" t="str">
        <v>750ml</v>
      </c>
      <c r="I263" s="176">
        <v>6</v>
      </c>
      <c r="J263" s="283"/>
      <c r="K263" s="178"/>
      <c r="L263" s="85"/>
      <c r="M263" s="143"/>
      <c r="N263" s="86"/>
      <c r="O263" s="53"/>
      <c r="P263" s="152">
        <v>0</v>
      </c>
      <c r="Q263" s="6"/>
      <c r="R263" s="96">
        <f t="shared" si="13"/>
        <v>0</v>
      </c>
      <c r="S263" s="97">
        <f t="shared" si="16"/>
        <v>0</v>
      </c>
      <c r="T263" s="98">
        <f t="shared" si="14"/>
        <v>0</v>
      </c>
      <c r="U263" s="117" t="str">
        <f t="shared" si="15"/>
        <v>OK</v>
      </c>
      <c r="V263" s="117" t="b">
        <f>'CASH REBATE'!$P$22</f>
        <v>0</v>
      </c>
      <c r="W263" s="1" t="str">
        <v>ALCHEMY</v>
      </c>
    </row>
    <row r="264" spans="2:23" ht="17.399999999999999" x14ac:dyDescent="0.3">
      <c r="B264" s="161" t="str">
        <v>71-WISPA-07500358</v>
      </c>
      <c r="C264" s="158" t="str">
        <v>RC</v>
      </c>
      <c r="D264" s="142" t="str">
        <v>Champagne</v>
      </c>
      <c r="E264" s="142" t="str">
        <v>Telmont</v>
      </c>
      <c r="F264" s="142" t="str">
        <v>TEL</v>
      </c>
      <c r="G264" s="142" t="str">
        <v>Champagne Telmont Sans Soufre</v>
      </c>
      <c r="H264" s="142" t="str">
        <v>750ml</v>
      </c>
      <c r="I264" s="176">
        <v>6</v>
      </c>
      <c r="J264" s="283"/>
      <c r="K264" s="178"/>
      <c r="L264" s="85"/>
      <c r="M264" s="143"/>
      <c r="N264" s="86"/>
      <c r="O264" s="53"/>
      <c r="P264" s="152">
        <v>0</v>
      </c>
      <c r="Q264" s="6"/>
      <c r="R264" s="96">
        <f t="shared" si="13"/>
        <v>0</v>
      </c>
      <c r="S264" s="97">
        <f t="shared" si="16"/>
        <v>0</v>
      </c>
      <c r="T264" s="98">
        <f t="shared" si="14"/>
        <v>0</v>
      </c>
      <c r="U264" s="117" t="str">
        <f t="shared" si="15"/>
        <v>OK</v>
      </c>
      <c r="V264" s="117" t="b">
        <f>'CASH REBATE'!$P$22</f>
        <v>0</v>
      </c>
      <c r="W264" s="1" t="str">
        <v>ALCHEMY</v>
      </c>
    </row>
    <row r="265" spans="2:23" ht="17.399999999999999" x14ac:dyDescent="0.3">
      <c r="B265" s="161" t="str">
        <v>71-WISPA-07500655</v>
      </c>
      <c r="C265" s="158" t="str">
        <v>RC</v>
      </c>
      <c r="D265" s="142" t="str">
        <v>Champagne</v>
      </c>
      <c r="E265" s="142" t="str">
        <v>Telmont</v>
      </c>
      <c r="F265" s="142" t="str">
        <v>TEL</v>
      </c>
      <c r="G265" s="142" t="str">
        <v>Champagne Telmont Vinotheque</v>
      </c>
      <c r="H265" s="142" t="str">
        <v>750ml</v>
      </c>
      <c r="I265" s="176">
        <v>6</v>
      </c>
      <c r="J265" s="283"/>
      <c r="K265" s="178"/>
      <c r="L265" s="85"/>
      <c r="M265" s="143"/>
      <c r="N265" s="86"/>
      <c r="O265" s="53"/>
      <c r="P265" s="152">
        <v>0</v>
      </c>
      <c r="Q265" s="6"/>
      <c r="R265" s="96">
        <f t="shared" si="13"/>
        <v>0</v>
      </c>
      <c r="S265" s="97">
        <f t="shared" si="16"/>
        <v>0</v>
      </c>
      <c r="T265" s="98">
        <f t="shared" si="14"/>
        <v>0</v>
      </c>
      <c r="U265" s="117" t="str">
        <f t="shared" si="15"/>
        <v>OK</v>
      </c>
      <c r="V265" s="117" t="b">
        <f>'CASH REBATE'!$P$22</f>
        <v>0</v>
      </c>
      <c r="W265" s="1" t="str">
        <v>ALCHEMY</v>
      </c>
    </row>
    <row r="266" spans="2:23" ht="17.399999999999999" x14ac:dyDescent="0.3">
      <c r="B266" s="161" t="str">
        <v>71-WISPA-07500631</v>
      </c>
      <c r="C266" s="158" t="str">
        <v>RC</v>
      </c>
      <c r="D266" s="142" t="str">
        <v>Champagne</v>
      </c>
      <c r="E266" s="142" t="str">
        <v>Telmont</v>
      </c>
      <c r="F266" s="142" t="str">
        <v>TEL</v>
      </c>
      <c r="G266" s="142" t="str">
        <v>Champagne Telmont Blanc De Blancs</v>
      </c>
      <c r="H266" s="142" t="str">
        <v>750ml</v>
      </c>
      <c r="I266" s="176">
        <v>6</v>
      </c>
      <c r="J266" s="283"/>
      <c r="K266" s="178"/>
      <c r="L266" s="85"/>
      <c r="M266" s="143"/>
      <c r="N266" s="86"/>
      <c r="O266" s="53"/>
      <c r="P266" s="152">
        <v>0</v>
      </c>
      <c r="Q266" s="6"/>
      <c r="R266" s="96">
        <f t="shared" si="13"/>
        <v>0</v>
      </c>
      <c r="S266" s="97">
        <f t="shared" si="16"/>
        <v>0</v>
      </c>
      <c r="T266" s="98">
        <f t="shared" si="14"/>
        <v>0</v>
      </c>
      <c r="U266" s="117" t="str">
        <f t="shared" si="15"/>
        <v>OK</v>
      </c>
      <c r="V266" s="117" t="b">
        <f>'CASH REBATE'!$P$22</f>
        <v>0</v>
      </c>
      <c r="W266" s="1" t="str">
        <v>ALCHEMY</v>
      </c>
    </row>
    <row r="267" spans="2:23" ht="17.399999999999999" x14ac:dyDescent="0.3">
      <c r="B267" s="161" t="str">
        <v>71-WISPA-07500617</v>
      </c>
      <c r="C267" s="158" t="str">
        <v>RC</v>
      </c>
      <c r="D267" s="142" t="str">
        <v>Champagne</v>
      </c>
      <c r="E267" s="142" t="str">
        <v>Telmont</v>
      </c>
      <c r="F267" s="142" t="str">
        <v>TEL</v>
      </c>
      <c r="G267" s="142" t="str">
        <v>Champagne Telmont Reserve Rose</v>
      </c>
      <c r="H267" s="142" t="str">
        <v>750ml</v>
      </c>
      <c r="I267" s="176">
        <v>6</v>
      </c>
      <c r="J267" s="283"/>
      <c r="K267" s="178"/>
      <c r="L267" s="85"/>
      <c r="M267" s="143"/>
      <c r="N267" s="86"/>
      <c r="O267" s="53"/>
      <c r="P267" s="152">
        <v>0</v>
      </c>
      <c r="Q267" s="6"/>
      <c r="R267" s="96">
        <f t="shared" si="13"/>
        <v>0</v>
      </c>
      <c r="S267" s="97">
        <f t="shared" si="16"/>
        <v>0</v>
      </c>
      <c r="T267" s="98">
        <f t="shared" si="14"/>
        <v>0</v>
      </c>
      <c r="U267" s="117" t="str">
        <f t="shared" si="15"/>
        <v>OK</v>
      </c>
      <c r="V267" s="117" t="b">
        <f>'CASH REBATE'!$P$22</f>
        <v>0</v>
      </c>
      <c r="W267" s="1" t="str">
        <v>ALCHEMY</v>
      </c>
    </row>
    <row r="268" spans="2:23" ht="17.399999999999999" x14ac:dyDescent="0.3">
      <c r="B268" s="161" t="str">
        <v>71-WISPA-15000303</v>
      </c>
      <c r="C268" s="158" t="str">
        <v>RC</v>
      </c>
      <c r="D268" s="142" t="str">
        <v>Champagne</v>
      </c>
      <c r="E268" s="142" t="str">
        <v>Telmont</v>
      </c>
      <c r="F268" s="142" t="str">
        <v>TEL</v>
      </c>
      <c r="G268" s="142" t="str">
        <v>Champagne Telmont Reserve Rose 1.5L</v>
      </c>
      <c r="H268" s="142" t="str">
        <v>1500ml</v>
      </c>
      <c r="I268" s="176">
        <v>3</v>
      </c>
      <c r="J268" s="283"/>
      <c r="K268" s="178"/>
      <c r="L268" s="85"/>
      <c r="M268" s="143"/>
      <c r="N268" s="86"/>
      <c r="O268" s="53"/>
      <c r="P268" s="152">
        <v>0</v>
      </c>
      <c r="Q268" s="6"/>
      <c r="R268" s="96">
        <f t="shared" si="13"/>
        <v>0</v>
      </c>
      <c r="S268" s="97">
        <f t="shared" si="16"/>
        <v>0</v>
      </c>
      <c r="T268" s="98">
        <f t="shared" si="14"/>
        <v>0</v>
      </c>
      <c r="U268" s="117" t="str">
        <f t="shared" si="15"/>
        <v>OK</v>
      </c>
      <c r="V268" s="117" t="b">
        <f>'CASH REBATE'!$P$22</f>
        <v>0</v>
      </c>
      <c r="W268" s="1" t="str">
        <v>ALCHEMY</v>
      </c>
    </row>
    <row r="269" spans="2:23" ht="17.399999999999999" x14ac:dyDescent="0.3">
      <c r="B269" s="161" t="str">
        <v>71-WISPA-07500211</v>
      </c>
      <c r="C269" s="158" t="str">
        <v>RC</v>
      </c>
      <c r="D269" s="142" t="str">
        <v>Champagne</v>
      </c>
      <c r="E269" s="142" t="str">
        <v>Telmont</v>
      </c>
      <c r="F269" s="142" t="str">
        <v>TEL</v>
      </c>
      <c r="G269" s="142" t="str">
        <v>Champagne Telmont Reserve Brut</v>
      </c>
      <c r="H269" s="142" t="str">
        <v>750ml</v>
      </c>
      <c r="I269" s="176">
        <v>6</v>
      </c>
      <c r="J269" s="283"/>
      <c r="K269" s="178"/>
      <c r="L269" s="85"/>
      <c r="M269" s="143"/>
      <c r="N269" s="86"/>
      <c r="O269" s="53"/>
      <c r="P269" s="152">
        <v>0</v>
      </c>
      <c r="Q269" s="6"/>
      <c r="R269" s="96">
        <f t="shared" ref="R269:R364" si="17">IF(K269&gt;0,K269*N269,L269*1.07*N269)</f>
        <v>0</v>
      </c>
      <c r="S269" s="97">
        <f t="shared" si="16"/>
        <v>0</v>
      </c>
      <c r="T269" s="98">
        <f t="shared" si="14"/>
        <v>0</v>
      </c>
      <c r="U269" s="117" t="str">
        <f t="shared" si="15"/>
        <v>OK</v>
      </c>
      <c r="V269" s="117" t="b">
        <f>'CASH REBATE'!$P$22</f>
        <v>0</v>
      </c>
      <c r="W269" s="1" t="str">
        <v>ALCHEMY</v>
      </c>
    </row>
    <row r="270" spans="2:23" ht="17.399999999999999" x14ac:dyDescent="0.3">
      <c r="B270" s="161" t="str">
        <v>71-WISPA-15000297</v>
      </c>
      <c r="C270" s="158" t="str">
        <v>RC</v>
      </c>
      <c r="D270" s="142" t="str">
        <v>Champagne</v>
      </c>
      <c r="E270" s="142" t="str">
        <v>Telmont</v>
      </c>
      <c r="F270" s="142" t="str">
        <v>TEL</v>
      </c>
      <c r="G270" s="142" t="str">
        <v>Champagne Telmont Reserve Brut 1.5L</v>
      </c>
      <c r="H270" s="142" t="str">
        <v>1500ml</v>
      </c>
      <c r="I270" s="176">
        <v>3</v>
      </c>
      <c r="J270" s="283"/>
      <c r="K270" s="178"/>
      <c r="L270" s="85"/>
      <c r="M270" s="143"/>
      <c r="N270" s="86"/>
      <c r="O270" s="53"/>
      <c r="P270" s="152">
        <v>0</v>
      </c>
      <c r="Q270" s="6"/>
      <c r="R270" s="96">
        <f t="shared" si="17"/>
        <v>0</v>
      </c>
      <c r="S270" s="97">
        <f t="shared" si="16"/>
        <v>0</v>
      </c>
      <c r="T270" s="98">
        <f t="shared" ref="T270:T364" si="18">IF(U270="Input Price only 1 column","",P270*S270)</f>
        <v>0</v>
      </c>
      <c r="U270" s="117" t="str">
        <f t="shared" ref="U270:U364" si="19">IF(AND(K270&gt;0,L270&gt;0),"Input Price only 1 column","OK")</f>
        <v>OK</v>
      </c>
      <c r="V270" s="117" t="b">
        <f>'CASH REBATE'!$P$22</f>
        <v>0</v>
      </c>
      <c r="W270" s="1" t="str">
        <v>ALCHEMY</v>
      </c>
    </row>
    <row r="271" spans="2:23" ht="17.399999999999999" x14ac:dyDescent="0.3">
      <c r="B271" s="161" t="str">
        <v>71-WISPA-30000556</v>
      </c>
      <c r="C271" s="158" t="str">
        <v>RC</v>
      </c>
      <c r="D271" s="142" t="str">
        <v>Champagne</v>
      </c>
      <c r="E271" s="142" t="str">
        <v>Telmont</v>
      </c>
      <c r="F271" s="142" t="str">
        <v>TEL</v>
      </c>
      <c r="G271" s="142" t="str">
        <v>Champagne Telmont Reserve Brut 3L</v>
      </c>
      <c r="H271" s="142" t="str">
        <v>3000ml</v>
      </c>
      <c r="I271" s="176">
        <v>1</v>
      </c>
      <c r="J271" s="283"/>
      <c r="K271" s="178"/>
      <c r="L271" s="85"/>
      <c r="M271" s="143"/>
      <c r="N271" s="86"/>
      <c r="O271" s="53"/>
      <c r="P271" s="152">
        <v>0</v>
      </c>
      <c r="Q271" s="6"/>
      <c r="R271" s="96">
        <f t="shared" si="17"/>
        <v>0</v>
      </c>
      <c r="S271" s="97">
        <f t="shared" ref="S271:S364" si="20">ROUND(R271/1.07,2)</f>
        <v>0</v>
      </c>
      <c r="T271" s="98">
        <f t="shared" si="18"/>
        <v>0</v>
      </c>
      <c r="U271" s="117" t="str">
        <f t="shared" si="19"/>
        <v>OK</v>
      </c>
      <c r="V271" s="117" t="b">
        <f>'CASH REBATE'!$P$22</f>
        <v>0</v>
      </c>
      <c r="W271" s="1" t="str">
        <v>ALCHEMY</v>
      </c>
    </row>
    <row r="272" spans="2:23" ht="17.399999999999999" x14ac:dyDescent="0.3">
      <c r="B272" s="161" t="str">
        <v>71-WISPA-60000570</v>
      </c>
      <c r="C272" s="158" t="str">
        <v>RC</v>
      </c>
      <c r="D272" s="142" t="str">
        <v>Champagne</v>
      </c>
      <c r="E272" s="142" t="str">
        <v>Telmont</v>
      </c>
      <c r="F272" s="142" t="str">
        <v>TEL</v>
      </c>
      <c r="G272" s="142" t="str">
        <v>Champagne Telmont Reserve Brut 6L</v>
      </c>
      <c r="H272" s="142" t="str">
        <v>6000ml</v>
      </c>
      <c r="I272" s="176">
        <v>1</v>
      </c>
      <c r="J272" s="283"/>
      <c r="K272" s="178"/>
      <c r="L272" s="85"/>
      <c r="M272" s="143"/>
      <c r="N272" s="86"/>
      <c r="O272" s="53"/>
      <c r="P272" s="152">
        <v>0</v>
      </c>
      <c r="Q272" s="6"/>
      <c r="R272" s="96">
        <f t="shared" si="17"/>
        <v>0</v>
      </c>
      <c r="S272" s="97">
        <f t="shared" si="20"/>
        <v>0</v>
      </c>
      <c r="T272" s="98">
        <f t="shared" si="18"/>
        <v>0</v>
      </c>
      <c r="U272" s="117" t="str">
        <f t="shared" si="19"/>
        <v>OK</v>
      </c>
      <c r="V272" s="117" t="b">
        <f>'CASH REBATE'!$P$22</f>
        <v>0</v>
      </c>
      <c r="W272" s="1" t="str">
        <v>ALCHEMY</v>
      </c>
    </row>
    <row r="273" spans="2:23" ht="17.399999999999999" x14ac:dyDescent="0.3">
      <c r="B273" s="161" t="str">
        <v>35-SPLIQ-07003779</v>
      </c>
      <c r="C273" s="158" t="str">
        <v>Campari</v>
      </c>
      <c r="D273" s="142" t="str">
        <v>Liqueur</v>
      </c>
      <c r="E273" s="142" t="str">
        <v>Grand Marnier</v>
      </c>
      <c r="F273" s="142" t="str">
        <v>GMN</v>
      </c>
      <c r="G273" s="142" t="str">
        <v>Grand Marnier Liqueur</v>
      </c>
      <c r="H273" s="142" t="str">
        <v>700ml</v>
      </c>
      <c r="I273" s="176">
        <v>12</v>
      </c>
      <c r="J273" s="283"/>
      <c r="K273" s="178"/>
      <c r="L273" s="85"/>
      <c r="M273" s="143"/>
      <c r="N273" s="86"/>
      <c r="O273" s="53"/>
      <c r="P273" s="152">
        <v>0</v>
      </c>
      <c r="Q273" s="6"/>
      <c r="R273" s="96">
        <f t="shared" si="17"/>
        <v>0</v>
      </c>
      <c r="S273" s="97">
        <f t="shared" si="20"/>
        <v>0</v>
      </c>
      <c r="T273" s="98">
        <f t="shared" si="18"/>
        <v>0</v>
      </c>
      <c r="U273" s="117" t="str">
        <f t="shared" si="19"/>
        <v>OK</v>
      </c>
      <c r="V273" s="117" t="b">
        <f>'CASH REBATE'!$P$22</f>
        <v>0</v>
      </c>
      <c r="W273" s="1" t="str">
        <v>ALCHEMY</v>
      </c>
    </row>
    <row r="274" spans="2:23" ht="17.399999999999999" x14ac:dyDescent="0.3">
      <c r="B274" s="161" t="str">
        <v>99-SL001-07000012</v>
      </c>
      <c r="C274" s="158" t="str">
        <v>Branca</v>
      </c>
      <c r="D274" s="142" t="str">
        <v>Bitter</v>
      </c>
      <c r="E274" s="142" t="str">
        <v>Fernet</v>
      </c>
      <c r="F274" s="142" t="str">
        <v>BRC</v>
      </c>
      <c r="G274" s="142" t="str">
        <v>Fernet Branca Bitters 700ml</v>
      </c>
      <c r="H274" s="142" t="str">
        <v>700ml</v>
      </c>
      <c r="I274" s="176">
        <v>6</v>
      </c>
      <c r="J274" s="283"/>
      <c r="K274" s="178"/>
      <c r="L274" s="85"/>
      <c r="M274" s="143"/>
      <c r="N274" s="86"/>
      <c r="O274" s="53"/>
      <c r="P274" s="152">
        <v>0</v>
      </c>
      <c r="Q274" s="6"/>
      <c r="R274" s="96">
        <f t="shared" si="17"/>
        <v>0</v>
      </c>
      <c r="S274" s="97">
        <f t="shared" si="20"/>
        <v>0</v>
      </c>
      <c r="T274" s="98">
        <f t="shared" si="18"/>
        <v>0</v>
      </c>
      <c r="U274" s="117" t="str">
        <f t="shared" si="19"/>
        <v>OK</v>
      </c>
      <c r="V274" s="117" t="b">
        <f>'CASH REBATE'!$P$22</f>
        <v>0</v>
      </c>
      <c r="W274" s="1" t="str">
        <v>ALCHEMY</v>
      </c>
    </row>
    <row r="275" spans="2:23" ht="17.399999999999999" x14ac:dyDescent="0.3">
      <c r="B275" s="161" t="str">
        <v>77-SPLIQ-07502863</v>
      </c>
      <c r="C275" s="158" t="str">
        <v>Branca</v>
      </c>
      <c r="D275" s="142" t="str">
        <v>Liqueur</v>
      </c>
      <c r="E275" s="142" t="str">
        <v>Fernet</v>
      </c>
      <c r="F275" s="142" t="str">
        <v>BRC</v>
      </c>
      <c r="G275" s="142" t="str">
        <v>Branca Fernet Liqueur 750 ML.</v>
      </c>
      <c r="H275" s="142" t="str">
        <v>750ml</v>
      </c>
      <c r="I275" s="176">
        <v>6</v>
      </c>
      <c r="J275" s="283"/>
      <c r="K275" s="178"/>
      <c r="L275" s="85"/>
      <c r="M275" s="143"/>
      <c r="N275" s="86"/>
      <c r="O275" s="53"/>
      <c r="P275" s="152">
        <v>0</v>
      </c>
      <c r="Q275" s="6"/>
      <c r="R275" s="96">
        <f t="shared" si="17"/>
        <v>0</v>
      </c>
      <c r="S275" s="97">
        <f t="shared" si="20"/>
        <v>0</v>
      </c>
      <c r="T275" s="98">
        <f t="shared" si="18"/>
        <v>0</v>
      </c>
      <c r="U275" s="117" t="str">
        <f t="shared" si="19"/>
        <v>OK</v>
      </c>
      <c r="V275" s="117" t="b">
        <f>'CASH REBATE'!$P$22</f>
        <v>0</v>
      </c>
      <c r="W275" s="1" t="str">
        <v>ALCHEMY</v>
      </c>
    </row>
    <row r="276" spans="2:23" ht="17.399999999999999" x14ac:dyDescent="0.3">
      <c r="B276" s="161" t="str">
        <v>77-SPLIQ-10002849</v>
      </c>
      <c r="C276" s="158" t="str">
        <v>Branca</v>
      </c>
      <c r="D276" s="142" t="str">
        <v>Liqueur</v>
      </c>
      <c r="E276" s="142" t="str">
        <v>Fernet</v>
      </c>
      <c r="F276" s="142" t="str">
        <v>BRC</v>
      </c>
      <c r="G276" s="142" t="str">
        <v>Branca Fernet Liqueur</v>
      </c>
      <c r="H276" s="142" t="str">
        <v>1000ml</v>
      </c>
      <c r="I276" s="176">
        <v>6</v>
      </c>
      <c r="J276" s="283"/>
      <c r="K276" s="178"/>
      <c r="L276" s="85"/>
      <c r="M276" s="143"/>
      <c r="N276" s="86"/>
      <c r="O276" s="53"/>
      <c r="P276" s="152">
        <v>0</v>
      </c>
      <c r="Q276" s="6"/>
      <c r="R276" s="96">
        <f t="shared" si="17"/>
        <v>0</v>
      </c>
      <c r="S276" s="97">
        <f t="shared" si="20"/>
        <v>0</v>
      </c>
      <c r="T276" s="98">
        <f t="shared" si="18"/>
        <v>0</v>
      </c>
      <c r="U276" s="117" t="str">
        <f t="shared" si="19"/>
        <v>OK</v>
      </c>
      <c r="V276" s="117" t="b">
        <f>'CASH REBATE'!$P$22</f>
        <v>0</v>
      </c>
      <c r="W276" s="1" t="str">
        <v>ALCHEMY</v>
      </c>
    </row>
    <row r="277" spans="2:23" ht="17.399999999999999" x14ac:dyDescent="0.3">
      <c r="B277" s="161" t="str">
        <v>77-SPVER-10002072</v>
      </c>
      <c r="C277" s="158" t="str">
        <v>Branca</v>
      </c>
      <c r="D277" s="142" t="str">
        <v>Vermouth</v>
      </c>
      <c r="E277" s="142" t="str">
        <v>CARPANO</v>
      </c>
      <c r="F277" s="142" t="str">
        <v>BRC</v>
      </c>
      <c r="G277" s="142" t="str">
        <v>Carpano Classico Vermouth</v>
      </c>
      <c r="H277" s="142" t="str">
        <v>1000ml</v>
      </c>
      <c r="I277" s="176">
        <v>6</v>
      </c>
      <c r="J277" s="283"/>
      <c r="K277" s="178"/>
      <c r="L277" s="85"/>
      <c r="M277" s="143"/>
      <c r="N277" s="86"/>
      <c r="O277" s="53"/>
      <c r="P277" s="152">
        <v>0</v>
      </c>
      <c r="Q277" s="6"/>
      <c r="R277" s="96">
        <f t="shared" si="17"/>
        <v>0</v>
      </c>
      <c r="S277" s="97">
        <f t="shared" si="20"/>
        <v>0</v>
      </c>
      <c r="T277" s="98">
        <f t="shared" si="18"/>
        <v>0</v>
      </c>
      <c r="U277" s="117" t="str">
        <f t="shared" si="19"/>
        <v>OK</v>
      </c>
      <c r="V277" s="117" t="b">
        <f>'CASH REBATE'!$P$22</f>
        <v>0</v>
      </c>
      <c r="W277" s="1" t="str">
        <v>ALCHEMY</v>
      </c>
    </row>
    <row r="278" spans="2:23" ht="17.399999999999999" x14ac:dyDescent="0.3">
      <c r="B278" s="161" t="str">
        <v>77-SPVER-10002157</v>
      </c>
      <c r="C278" s="158" t="str">
        <v>Branca</v>
      </c>
      <c r="D278" s="142" t="str">
        <v>Vermouth</v>
      </c>
      <c r="E278" s="142" t="str">
        <v>CARPANO</v>
      </c>
      <c r="F278" s="142" t="str">
        <v>BRC</v>
      </c>
      <c r="G278" s="142" t="str">
        <v>Carpano Bianco Vermouth</v>
      </c>
      <c r="H278" s="142" t="str">
        <v>1000ml</v>
      </c>
      <c r="I278" s="176">
        <v>6</v>
      </c>
      <c r="J278" s="283"/>
      <c r="K278" s="178"/>
      <c r="L278" s="85"/>
      <c r="M278" s="143"/>
      <c r="N278" s="86"/>
      <c r="O278" s="53"/>
      <c r="P278" s="152">
        <v>0</v>
      </c>
      <c r="Q278" s="6"/>
      <c r="R278" s="96">
        <f t="shared" si="17"/>
        <v>0</v>
      </c>
      <c r="S278" s="97">
        <f t="shared" si="20"/>
        <v>0</v>
      </c>
      <c r="T278" s="98">
        <f t="shared" si="18"/>
        <v>0</v>
      </c>
      <c r="U278" s="117" t="str">
        <f t="shared" si="19"/>
        <v>OK</v>
      </c>
      <c r="V278" s="117" t="b">
        <f>'CASH REBATE'!$P$22</f>
        <v>0</v>
      </c>
      <c r="W278" s="1" t="str">
        <v>ALCHEMY</v>
      </c>
    </row>
    <row r="279" spans="2:23" ht="17.399999999999999" x14ac:dyDescent="0.3">
      <c r="B279" s="161" t="str">
        <v>77-SPVER-10003420</v>
      </c>
      <c r="C279" s="158" t="str">
        <v>Branca</v>
      </c>
      <c r="D279" s="142" t="str">
        <v>Vermouth</v>
      </c>
      <c r="E279" s="142" t="str">
        <v>CARPANO</v>
      </c>
      <c r="F279" s="142" t="str">
        <v>BRC</v>
      </c>
      <c r="G279" s="142" t="str">
        <v>Carpano Antica Formula Vermnouth</v>
      </c>
      <c r="H279" s="142" t="str">
        <v>1000ml</v>
      </c>
      <c r="I279" s="176">
        <v>6</v>
      </c>
      <c r="J279" s="283"/>
      <c r="K279" s="178"/>
      <c r="L279" s="85"/>
      <c r="M279" s="143"/>
      <c r="N279" s="86"/>
      <c r="O279" s="53"/>
      <c r="P279" s="152">
        <v>0</v>
      </c>
      <c r="Q279" s="6"/>
      <c r="R279" s="96">
        <f t="shared" si="17"/>
        <v>0</v>
      </c>
      <c r="S279" s="97">
        <f t="shared" si="20"/>
        <v>0</v>
      </c>
      <c r="T279" s="98">
        <f t="shared" si="18"/>
        <v>0</v>
      </c>
      <c r="U279" s="117" t="str">
        <f t="shared" si="19"/>
        <v>OK</v>
      </c>
      <c r="V279" s="117" t="b">
        <f>'CASH REBATE'!$P$22</f>
        <v>0</v>
      </c>
      <c r="W279" s="1" t="str">
        <v>ALCHEMY</v>
      </c>
    </row>
    <row r="280" spans="2:23" ht="17.399999999999999" x14ac:dyDescent="0.3">
      <c r="B280" s="161" t="str">
        <v>77-SPVER-10006704</v>
      </c>
      <c r="C280" s="158" t="str">
        <v>Branca</v>
      </c>
      <c r="D280" s="142" t="str">
        <v>Vermouth</v>
      </c>
      <c r="E280" s="142" t="str">
        <v>CARPANO</v>
      </c>
      <c r="F280" s="142" t="str">
        <v>BRC</v>
      </c>
      <c r="G280" s="142" t="str">
        <v>Carpano Dry Vermouth</v>
      </c>
      <c r="H280" s="142" t="str">
        <v>1000ml</v>
      </c>
      <c r="I280" s="176">
        <v>6</v>
      </c>
      <c r="J280" s="283"/>
      <c r="K280" s="178"/>
      <c r="L280" s="85"/>
      <c r="M280" s="143"/>
      <c r="N280" s="86"/>
      <c r="O280" s="53"/>
      <c r="P280" s="152">
        <v>0</v>
      </c>
      <c r="Q280" s="6"/>
      <c r="R280" s="96">
        <f t="shared" si="17"/>
        <v>0</v>
      </c>
      <c r="S280" s="97">
        <f t="shared" si="20"/>
        <v>0</v>
      </c>
      <c r="T280" s="98">
        <f t="shared" si="18"/>
        <v>0</v>
      </c>
      <c r="U280" s="117" t="str">
        <f t="shared" si="19"/>
        <v>OK</v>
      </c>
      <c r="V280" s="117" t="b">
        <f>'CASH REBATE'!$P$22</f>
        <v>0</v>
      </c>
      <c r="W280" s="1" t="str">
        <v>ALCHEMY</v>
      </c>
    </row>
    <row r="281" spans="2:23" ht="17.399999999999999" x14ac:dyDescent="0.3">
      <c r="B281" s="161" t="str">
        <v>77-SPVER-10001884</v>
      </c>
      <c r="C281" s="158" t="str">
        <v>Branca</v>
      </c>
      <c r="D281" s="142" t="str">
        <v>Vermouth</v>
      </c>
      <c r="E281" s="142" t="str">
        <v>Branca</v>
      </c>
      <c r="F281" s="142" t="str">
        <v>BRC</v>
      </c>
      <c r="G281" s="142" t="str">
        <v>Carpano Punt E Mes</v>
      </c>
      <c r="H281" s="142" t="str">
        <v>1000ml</v>
      </c>
      <c r="I281" s="176">
        <v>6</v>
      </c>
      <c r="J281" s="283"/>
      <c r="K281" s="178"/>
      <c r="L281" s="85"/>
      <c r="M281" s="143"/>
      <c r="N281" s="86"/>
      <c r="O281" s="53"/>
      <c r="P281" s="152">
        <v>0</v>
      </c>
      <c r="Q281" s="6"/>
      <c r="R281" s="96">
        <f t="shared" si="17"/>
        <v>0</v>
      </c>
      <c r="S281" s="97">
        <f t="shared" si="20"/>
        <v>0</v>
      </c>
      <c r="T281" s="98">
        <f t="shared" si="18"/>
        <v>0</v>
      </c>
      <c r="U281" s="117" t="str">
        <f t="shared" si="19"/>
        <v>OK</v>
      </c>
      <c r="V281" s="117" t="b">
        <f>'CASH REBATE'!$P$22</f>
        <v>0</v>
      </c>
      <c r="W281" s="1" t="str">
        <v>ALCHEMY</v>
      </c>
    </row>
    <row r="282" spans="2:23" ht="17.399999999999999" x14ac:dyDescent="0.3">
      <c r="B282" s="161" t="str">
        <v>35-SPLIQ-07009887</v>
      </c>
      <c r="C282" s="158" t="str">
        <v>Campari</v>
      </c>
      <c r="D282" s="142" t="str">
        <v>Liqueur</v>
      </c>
      <c r="E282" s="142" t="str">
        <v>Grand Marnier</v>
      </c>
      <c r="F282" s="142" t="str">
        <v>GMN</v>
      </c>
      <c r="G282" s="142" t="str">
        <v>Grand Marnier Cuvee Du Centenaire Liqueur</v>
      </c>
      <c r="H282" s="142" t="str">
        <v>700ml</v>
      </c>
      <c r="I282" s="176">
        <v>6</v>
      </c>
      <c r="J282" s="283"/>
      <c r="K282" s="178"/>
      <c r="L282" s="85"/>
      <c r="M282" s="143"/>
      <c r="N282" s="86"/>
      <c r="O282" s="53"/>
      <c r="P282" s="152">
        <v>0</v>
      </c>
      <c r="Q282" s="6"/>
      <c r="R282" s="96">
        <f t="shared" si="17"/>
        <v>0</v>
      </c>
      <c r="S282" s="97">
        <f t="shared" si="20"/>
        <v>0</v>
      </c>
      <c r="T282" s="98">
        <f t="shared" si="18"/>
        <v>0</v>
      </c>
      <c r="U282" s="117" t="str">
        <f t="shared" si="19"/>
        <v>OK</v>
      </c>
      <c r="V282" s="117" t="b">
        <f>'CASH REBATE'!$P$22</f>
        <v>0</v>
      </c>
      <c r="W282" s="1" t="str">
        <v>ALCHEMY</v>
      </c>
    </row>
    <row r="283" spans="2:23" ht="17.399999999999999" x14ac:dyDescent="0.3">
      <c r="B283" s="161" t="str">
        <v>67-SPVOD-07007453</v>
      </c>
      <c r="C283" s="158" t="str">
        <v>Independent</v>
      </c>
      <c r="D283" s="142" t="str">
        <v>Vodka</v>
      </c>
      <c r="E283" s="142" t="str">
        <v>Lady Trieu</v>
      </c>
      <c r="F283" s="142" t="str">
        <v>LDT</v>
      </c>
      <c r="G283" s="142" t="str">
        <v>Nhau Vietnamese Rice Vodka</v>
      </c>
      <c r="H283" s="142" t="str">
        <v>700ml</v>
      </c>
      <c r="I283" s="176">
        <v>6</v>
      </c>
      <c r="J283" s="283"/>
      <c r="K283" s="178"/>
      <c r="L283" s="85"/>
      <c r="M283" s="143"/>
      <c r="N283" s="86"/>
      <c r="O283" s="53"/>
      <c r="P283" s="152">
        <v>0</v>
      </c>
      <c r="Q283" s="6"/>
      <c r="R283" s="96">
        <f t="shared" si="17"/>
        <v>0</v>
      </c>
      <c r="S283" s="97">
        <f t="shared" si="20"/>
        <v>0</v>
      </c>
      <c r="T283" s="98">
        <f t="shared" si="18"/>
        <v>0</v>
      </c>
      <c r="U283" s="117" t="str">
        <f t="shared" si="19"/>
        <v>OK</v>
      </c>
      <c r="V283" s="117" t="b">
        <f>'CASH REBATE'!$P$22</f>
        <v>0</v>
      </c>
      <c r="W283" s="1" t="str">
        <v>ALCHEMY</v>
      </c>
    </row>
    <row r="284" spans="2:23" ht="17.399999999999999" x14ac:dyDescent="0.3">
      <c r="B284" s="161" t="str">
        <v>01-SPVOD-07000328</v>
      </c>
      <c r="C284" s="158" t="str">
        <v>Lucas Bols</v>
      </c>
      <c r="D284" s="142" t="str">
        <v>Vodka</v>
      </c>
      <c r="E284" s="142" t="str">
        <v>Bols Vodka</v>
      </c>
      <c r="F284" s="142" t="str">
        <v>BLV</v>
      </c>
      <c r="G284" s="142" t="str">
        <v>Bols Vodka 700 ml</v>
      </c>
      <c r="H284" s="142" t="str">
        <v>700ml</v>
      </c>
      <c r="I284" s="176">
        <v>12</v>
      </c>
      <c r="J284" s="283"/>
      <c r="K284" s="178"/>
      <c r="L284" s="85"/>
      <c r="M284" s="143"/>
      <c r="N284" s="86"/>
      <c r="O284" s="53"/>
      <c r="P284" s="152">
        <v>0</v>
      </c>
      <c r="Q284" s="6"/>
      <c r="R284" s="96">
        <f t="shared" si="17"/>
        <v>0</v>
      </c>
      <c r="S284" s="97">
        <f t="shared" si="20"/>
        <v>0</v>
      </c>
      <c r="T284" s="98">
        <f t="shared" si="18"/>
        <v>0</v>
      </c>
      <c r="U284" s="117" t="str">
        <f t="shared" si="19"/>
        <v>OK</v>
      </c>
      <c r="V284" s="117" t="b">
        <f>'CASH REBATE'!$P$22</f>
        <v>0</v>
      </c>
      <c r="W284" s="1" t="str">
        <v>ALCHEMY</v>
      </c>
    </row>
    <row r="285" spans="2:23" ht="17.399999999999999" x14ac:dyDescent="0.3">
      <c r="B285" s="161" t="str">
        <v>01-SPVOD-10000311</v>
      </c>
      <c r="C285" s="158" t="str">
        <v>Lucas Bols</v>
      </c>
      <c r="D285" s="142" t="str">
        <v>Vodka</v>
      </c>
      <c r="E285" s="142" t="str">
        <v>Bols Vodka</v>
      </c>
      <c r="F285" s="142" t="str">
        <v>BLV</v>
      </c>
      <c r="G285" s="142" t="str">
        <v>Bols Vodka 1L</v>
      </c>
      <c r="H285" s="142" t="str">
        <v>1000ml</v>
      </c>
      <c r="I285" s="176">
        <v>6</v>
      </c>
      <c r="J285" s="283"/>
      <c r="K285" s="178"/>
      <c r="L285" s="85"/>
      <c r="M285" s="143"/>
      <c r="N285" s="86"/>
      <c r="O285" s="53"/>
      <c r="P285" s="152">
        <v>0</v>
      </c>
      <c r="Q285" s="6"/>
      <c r="R285" s="96">
        <f t="shared" si="17"/>
        <v>0</v>
      </c>
      <c r="S285" s="97">
        <f t="shared" si="20"/>
        <v>0</v>
      </c>
      <c r="T285" s="98">
        <f t="shared" si="18"/>
        <v>0</v>
      </c>
      <c r="U285" s="117" t="str">
        <f t="shared" si="19"/>
        <v>OK</v>
      </c>
      <c r="V285" s="117" t="b">
        <f>'CASH REBATE'!$P$22</f>
        <v>0</v>
      </c>
      <c r="W285" s="1" t="str">
        <v>ALCHEMY</v>
      </c>
    </row>
    <row r="286" spans="2:23" ht="17.399999999999999" x14ac:dyDescent="0.3">
      <c r="B286" s="161" t="str">
        <v>04-23MDC-07000151</v>
      </c>
      <c r="C286" s="158" t="str">
        <v>Edrington</v>
      </c>
      <c r="D286" s="142" t="str">
        <v>Whisky</v>
      </c>
      <c r="E286" s="142" t="str">
        <v>The Macallan</v>
      </c>
      <c r="F286" s="142" t="str">
        <v>MAC</v>
      </c>
      <c r="G286" s="142" t="str">
        <v>The Macallan M Scotch Whisky (2023)</v>
      </c>
      <c r="H286" s="142" t="str">
        <v>700ml</v>
      </c>
      <c r="I286" s="176">
        <v>1</v>
      </c>
      <c r="J286" s="283"/>
      <c r="K286" s="178"/>
      <c r="L286" s="85"/>
      <c r="M286" s="143"/>
      <c r="N286" s="86"/>
      <c r="O286" s="53"/>
      <c r="P286" s="152">
        <v>0</v>
      </c>
      <c r="Q286" s="6"/>
      <c r="R286" s="96">
        <f t="shared" si="17"/>
        <v>0</v>
      </c>
      <c r="S286" s="97">
        <f t="shared" si="20"/>
        <v>0</v>
      </c>
      <c r="T286" s="98">
        <f t="shared" si="18"/>
        <v>0</v>
      </c>
      <c r="U286" s="117" t="str">
        <f t="shared" si="19"/>
        <v>OK</v>
      </c>
      <c r="V286" s="117" t="b">
        <f>'CASH REBATE'!$P$22</f>
        <v>0</v>
      </c>
      <c r="W286" s="1" t="str">
        <v>ALCHEMY</v>
      </c>
    </row>
    <row r="287" spans="2:23" ht="17.399999999999999" x14ac:dyDescent="0.3">
      <c r="B287" s="161" t="str">
        <v>04-SPWHI-07001872</v>
      </c>
      <c r="C287" s="158" t="str">
        <v>Edrington</v>
      </c>
      <c r="D287" s="142" t="str">
        <v>Whisky</v>
      </c>
      <c r="E287" s="142" t="str">
        <v>The Macallan</v>
      </c>
      <c r="F287" s="142" t="str">
        <v>MAC</v>
      </c>
      <c r="G287" s="142" t="str">
        <v>The Macallan Classic Cut 2022 Whisky</v>
      </c>
      <c r="H287" s="142" t="str">
        <v>700ml</v>
      </c>
      <c r="I287" s="176">
        <v>12</v>
      </c>
      <c r="J287" s="283"/>
      <c r="K287" s="178"/>
      <c r="L287" s="85"/>
      <c r="M287" s="143"/>
      <c r="N287" s="86"/>
      <c r="O287" s="53"/>
      <c r="P287" s="152">
        <v>0</v>
      </c>
      <c r="Q287" s="6"/>
      <c r="R287" s="96">
        <f t="shared" si="17"/>
        <v>0</v>
      </c>
      <c r="S287" s="97">
        <f t="shared" si="20"/>
        <v>0</v>
      </c>
      <c r="T287" s="98">
        <f t="shared" si="18"/>
        <v>0</v>
      </c>
      <c r="U287" s="117" t="str">
        <f t="shared" si="19"/>
        <v>OK</v>
      </c>
      <c r="V287" s="117" t="b">
        <f>'CASH REBATE'!$P$22</f>
        <v>0</v>
      </c>
      <c r="W287" s="1" t="str">
        <v>ALCHEMY</v>
      </c>
    </row>
    <row r="288" spans="2:23" ht="17.399999999999999" x14ac:dyDescent="0.3">
      <c r="B288" s="161" t="str">
        <v>04-SPWHI-07002668</v>
      </c>
      <c r="C288" s="158" t="str">
        <v>Edrington</v>
      </c>
      <c r="D288" s="142" t="str">
        <v>Whisky</v>
      </c>
      <c r="E288" s="142" t="str">
        <v>The Macallan</v>
      </c>
      <c r="F288" s="142" t="str">
        <v>MAC</v>
      </c>
      <c r="G288" s="142" t="str">
        <v>The Macallan Edition NO 1 Whisky</v>
      </c>
      <c r="H288" s="142" t="str">
        <v>700ml</v>
      </c>
      <c r="I288" s="176">
        <v>1</v>
      </c>
      <c r="J288" s="283"/>
      <c r="K288" s="178"/>
      <c r="L288" s="85"/>
      <c r="M288" s="143"/>
      <c r="N288" s="86"/>
      <c r="O288" s="53"/>
      <c r="P288" s="152">
        <v>0</v>
      </c>
      <c r="Q288" s="6"/>
      <c r="R288" s="96">
        <f t="shared" si="17"/>
        <v>0</v>
      </c>
      <c r="S288" s="97">
        <f t="shared" si="20"/>
        <v>0</v>
      </c>
      <c r="T288" s="98">
        <f t="shared" si="18"/>
        <v>0</v>
      </c>
      <c r="U288" s="117" t="str">
        <f t="shared" si="19"/>
        <v>OK</v>
      </c>
      <c r="V288" s="117" t="b">
        <f>'CASH REBATE'!$P$22</f>
        <v>0</v>
      </c>
      <c r="W288" s="1" t="str">
        <v>ALCHEMY</v>
      </c>
    </row>
    <row r="289" spans="2:23" ht="17.399999999999999" x14ac:dyDescent="0.3">
      <c r="B289" s="161" t="str">
        <v>04-SPWHI-07002910</v>
      </c>
      <c r="C289" s="158" t="str">
        <v>Edrington</v>
      </c>
      <c r="D289" s="142" t="str">
        <v>Whisky</v>
      </c>
      <c r="E289" s="142" t="str">
        <v>The Macallan</v>
      </c>
      <c r="F289" s="142" t="str">
        <v>MAC</v>
      </c>
      <c r="G289" s="142" t="str">
        <v>The Macallan Edition NO 2 Whisky</v>
      </c>
      <c r="H289" s="142" t="str">
        <v>700ml</v>
      </c>
      <c r="I289" s="176">
        <v>1</v>
      </c>
      <c r="J289" s="283"/>
      <c r="K289" s="178"/>
      <c r="L289" s="85"/>
      <c r="M289" s="143"/>
      <c r="N289" s="86"/>
      <c r="O289" s="53"/>
      <c r="P289" s="152">
        <v>0</v>
      </c>
      <c r="Q289" s="6"/>
      <c r="R289" s="96">
        <f t="shared" si="17"/>
        <v>0</v>
      </c>
      <c r="S289" s="97">
        <f t="shared" si="20"/>
        <v>0</v>
      </c>
      <c r="T289" s="98">
        <f t="shared" si="18"/>
        <v>0</v>
      </c>
      <c r="U289" s="117" t="str">
        <f t="shared" si="19"/>
        <v>OK</v>
      </c>
      <c r="V289" s="117" t="b">
        <f>'CASH REBATE'!$P$22</f>
        <v>0</v>
      </c>
      <c r="W289" s="1" t="str">
        <v>ALCHEMY</v>
      </c>
    </row>
    <row r="290" spans="2:23" ht="17.399999999999999" x14ac:dyDescent="0.3">
      <c r="B290" s="161" t="str">
        <v>04-SPWHI-07004105</v>
      </c>
      <c r="C290" s="158" t="str">
        <v>Edrington</v>
      </c>
      <c r="D290" s="142" t="str">
        <v>Whisky</v>
      </c>
      <c r="E290" s="142" t="str">
        <v>The Macallan</v>
      </c>
      <c r="F290" s="142" t="str">
        <v>MAC</v>
      </c>
      <c r="G290" s="142" t="str">
        <v>The Macallan Edition NO 3 Whisky</v>
      </c>
      <c r="H290" s="142" t="str">
        <v>700ml</v>
      </c>
      <c r="I290" s="176">
        <v>12</v>
      </c>
      <c r="J290" s="283"/>
      <c r="K290" s="178"/>
      <c r="L290" s="85"/>
      <c r="M290" s="143"/>
      <c r="N290" s="86"/>
      <c r="O290" s="53"/>
      <c r="P290" s="152">
        <v>0</v>
      </c>
      <c r="Q290" s="6"/>
      <c r="R290" s="96">
        <f t="shared" si="17"/>
        <v>0</v>
      </c>
      <c r="S290" s="97">
        <f t="shared" si="20"/>
        <v>0</v>
      </c>
      <c r="T290" s="98">
        <f t="shared" si="18"/>
        <v>0</v>
      </c>
      <c r="U290" s="117" t="str">
        <f t="shared" si="19"/>
        <v>OK</v>
      </c>
      <c r="V290" s="117" t="b">
        <f>'CASH REBATE'!$P$22</f>
        <v>0</v>
      </c>
      <c r="W290" s="1" t="str">
        <v>ALCHEMY</v>
      </c>
    </row>
    <row r="291" spans="2:23" ht="17.399999999999999" x14ac:dyDescent="0.3">
      <c r="B291" s="161" t="str">
        <v>04-SPWHI-07005591</v>
      </c>
      <c r="C291" s="158" t="str">
        <v>Edrington</v>
      </c>
      <c r="D291" s="142" t="str">
        <v>Whisky</v>
      </c>
      <c r="E291" s="142" t="str">
        <v>The Macallan</v>
      </c>
      <c r="F291" s="142" t="str">
        <v>MAC</v>
      </c>
      <c r="G291" s="142" t="str">
        <v>The Macallan Edition NO 4 Whisky</v>
      </c>
      <c r="H291" s="142" t="str">
        <v>700ml</v>
      </c>
      <c r="I291" s="176">
        <v>12</v>
      </c>
      <c r="J291" s="283"/>
      <c r="K291" s="178"/>
      <c r="L291" s="85"/>
      <c r="M291" s="143"/>
      <c r="N291" s="86"/>
      <c r="O291" s="53"/>
      <c r="P291" s="152">
        <v>0</v>
      </c>
      <c r="Q291" s="6"/>
      <c r="R291" s="96">
        <f t="shared" si="17"/>
        <v>0</v>
      </c>
      <c r="S291" s="97">
        <f t="shared" si="20"/>
        <v>0</v>
      </c>
      <c r="T291" s="98">
        <f t="shared" si="18"/>
        <v>0</v>
      </c>
      <c r="U291" s="117" t="str">
        <f t="shared" si="19"/>
        <v>OK</v>
      </c>
      <c r="V291" s="117" t="b">
        <f>'CASH REBATE'!$P$22</f>
        <v>0</v>
      </c>
      <c r="W291" s="1" t="str">
        <v>ALCHEMY</v>
      </c>
    </row>
    <row r="292" spans="2:23" ht="17.399999999999999" x14ac:dyDescent="0.3">
      <c r="B292" s="161" t="str">
        <v>04-SPWHI-07007126</v>
      </c>
      <c r="C292" s="158" t="str">
        <v>Edrington</v>
      </c>
      <c r="D292" s="142" t="str">
        <v>Whisky</v>
      </c>
      <c r="E292" s="142" t="str">
        <v>The Macallan</v>
      </c>
      <c r="F292" s="142" t="str">
        <v>MAC</v>
      </c>
      <c r="G292" s="142" t="str">
        <v>The Macallan 18 Years Old</v>
      </c>
      <c r="H292" s="142" t="str">
        <v>700ml</v>
      </c>
      <c r="I292" s="176">
        <v>6</v>
      </c>
      <c r="J292" s="283"/>
      <c r="K292" s="178"/>
      <c r="L292" s="85"/>
      <c r="M292" s="143"/>
      <c r="N292" s="86"/>
      <c r="O292" s="53"/>
      <c r="P292" s="152">
        <v>0</v>
      </c>
      <c r="Q292" s="6"/>
      <c r="R292" s="96">
        <f t="shared" si="17"/>
        <v>0</v>
      </c>
      <c r="S292" s="97">
        <f t="shared" si="20"/>
        <v>0</v>
      </c>
      <c r="T292" s="98">
        <f t="shared" si="18"/>
        <v>0</v>
      </c>
      <c r="U292" s="117" t="str">
        <f t="shared" si="19"/>
        <v>OK</v>
      </c>
      <c r="V292" s="117" t="b">
        <f>'CASH REBATE'!$P$22</f>
        <v>0</v>
      </c>
      <c r="W292" s="1" t="str">
        <v>ALCHEMY</v>
      </c>
    </row>
    <row r="293" spans="2:23" ht="17.399999999999999" x14ac:dyDescent="0.3">
      <c r="B293" s="161" t="str">
        <v>04-SPWHI-07008059</v>
      </c>
      <c r="C293" s="158" t="str">
        <v>Edrington</v>
      </c>
      <c r="D293" s="142" t="str">
        <v>Whisky</v>
      </c>
      <c r="E293" s="142" t="str">
        <v>The Macallan</v>
      </c>
      <c r="F293" s="142" t="str">
        <v>MAC</v>
      </c>
      <c r="G293" s="142" t="str">
        <v>The Macallan Edition NO.5 Whisky</v>
      </c>
      <c r="H293" s="142" t="str">
        <v>700ml</v>
      </c>
      <c r="I293" s="176">
        <v>12</v>
      </c>
      <c r="J293" s="283"/>
      <c r="K293" s="178"/>
      <c r="L293" s="85"/>
      <c r="M293" s="143"/>
      <c r="N293" s="86"/>
      <c r="O293" s="53"/>
      <c r="P293" s="152">
        <v>0</v>
      </c>
      <c r="Q293" s="6"/>
      <c r="R293" s="96">
        <f t="shared" si="17"/>
        <v>0</v>
      </c>
      <c r="S293" s="97">
        <f t="shared" si="20"/>
        <v>0</v>
      </c>
      <c r="T293" s="98">
        <f t="shared" si="18"/>
        <v>0</v>
      </c>
      <c r="U293" s="117" t="str">
        <f t="shared" si="19"/>
        <v>OK</v>
      </c>
      <c r="V293" s="117" t="b">
        <f>'CASH REBATE'!$P$22</f>
        <v>0</v>
      </c>
      <c r="W293" s="1" t="str">
        <v>ALCHEMY</v>
      </c>
    </row>
    <row r="294" spans="2:23" ht="17.399999999999999" x14ac:dyDescent="0.3">
      <c r="B294" s="161" t="str">
        <v>04-SPWHI-07009285</v>
      </c>
      <c r="C294" s="158" t="str">
        <v>Edrington</v>
      </c>
      <c r="D294" s="142" t="str">
        <v>Whisky</v>
      </c>
      <c r="E294" s="142" t="str">
        <v>The Macallan</v>
      </c>
      <c r="F294" s="142" t="str">
        <v>MAC</v>
      </c>
      <c r="G294" s="142" t="str">
        <v>The Macallan Edition NO 6 Whisky</v>
      </c>
      <c r="H294" s="142" t="str">
        <v>700ml</v>
      </c>
      <c r="I294" s="176">
        <v>12</v>
      </c>
      <c r="J294" s="283"/>
      <c r="K294" s="178"/>
      <c r="L294" s="85"/>
      <c r="M294" s="143"/>
      <c r="N294" s="86"/>
      <c r="O294" s="53"/>
      <c r="P294" s="152">
        <v>0</v>
      </c>
      <c r="Q294" s="6"/>
      <c r="R294" s="96">
        <f t="shared" si="17"/>
        <v>0</v>
      </c>
      <c r="S294" s="97">
        <f t="shared" si="20"/>
        <v>0</v>
      </c>
      <c r="T294" s="98">
        <f t="shared" si="18"/>
        <v>0</v>
      </c>
      <c r="U294" s="117" t="str">
        <f t="shared" si="19"/>
        <v>OK</v>
      </c>
      <c r="V294" s="117" t="b">
        <f>'CASH REBATE'!$P$22</f>
        <v>0</v>
      </c>
      <c r="W294" s="1" t="str">
        <v>ALCHEMY</v>
      </c>
    </row>
    <row r="295" spans="2:23" ht="17.399999999999999" x14ac:dyDescent="0.3">
      <c r="B295" s="161" t="str">
        <v>04-SPWHI-4200GSET</v>
      </c>
      <c r="C295" s="158" t="str">
        <v>Edrington</v>
      </c>
      <c r="D295" s="142" t="str">
        <v>Whisky</v>
      </c>
      <c r="E295" s="142" t="str">
        <v>The Macallan</v>
      </c>
      <c r="F295" s="142" t="str">
        <v>MAC</v>
      </c>
      <c r="G295" s="142" t="str">
        <v>The Macallan Edition Gift Set</v>
      </c>
      <c r="H295" s="142" t="str">
        <v>4200ml</v>
      </c>
      <c r="I295" s="176">
        <v>1</v>
      </c>
      <c r="J295" s="283"/>
      <c r="K295" s="178"/>
      <c r="L295" s="85"/>
      <c r="M295" s="143"/>
      <c r="N295" s="86"/>
      <c r="O295" s="53"/>
      <c r="P295" s="152">
        <v>0</v>
      </c>
      <c r="Q295" s="6"/>
      <c r="R295" s="96">
        <f t="shared" si="17"/>
        <v>0</v>
      </c>
      <c r="S295" s="97">
        <f t="shared" si="20"/>
        <v>0</v>
      </c>
      <c r="T295" s="98">
        <f t="shared" si="18"/>
        <v>0</v>
      </c>
      <c r="U295" s="117" t="str">
        <f t="shared" si="19"/>
        <v>OK</v>
      </c>
      <c r="V295" s="117" t="b">
        <f>'CASH REBATE'!$P$22</f>
        <v>0</v>
      </c>
      <c r="W295" s="1" t="str">
        <v>ALCHEMY</v>
      </c>
    </row>
    <row r="296" spans="2:23" ht="17.399999999999999" x14ac:dyDescent="0.3">
      <c r="B296" s="161" t="str">
        <v>06-SPWHI-07004082</v>
      </c>
      <c r="C296" s="158" t="str">
        <v>Edrington</v>
      </c>
      <c r="D296" s="142" t="str">
        <v>Whisky</v>
      </c>
      <c r="E296" s="142" t="str">
        <v>Naked</v>
      </c>
      <c r="F296" s="142" t="str">
        <v>NAK</v>
      </c>
      <c r="G296" s="142" t="str">
        <v>Naked Grouse Blended Malt Scotch Whisky</v>
      </c>
      <c r="H296" s="142" t="str">
        <v>700ml</v>
      </c>
      <c r="I296" s="176">
        <v>6</v>
      </c>
      <c r="J296" s="283"/>
      <c r="K296" s="178"/>
      <c r="L296" s="85"/>
      <c r="M296" s="143"/>
      <c r="N296" s="86"/>
      <c r="O296" s="53"/>
      <c r="P296" s="152">
        <v>0</v>
      </c>
      <c r="Q296" s="6"/>
      <c r="R296" s="96">
        <f t="shared" si="17"/>
        <v>0</v>
      </c>
      <c r="S296" s="97">
        <f t="shared" si="20"/>
        <v>0</v>
      </c>
      <c r="T296" s="98">
        <f t="shared" si="18"/>
        <v>0</v>
      </c>
      <c r="U296" s="117" t="str">
        <f t="shared" si="19"/>
        <v>OK</v>
      </c>
      <c r="V296" s="117" t="b">
        <f>'CASH REBATE'!$P$22</f>
        <v>0</v>
      </c>
      <c r="W296" s="1" t="str">
        <v>ALCHEMY</v>
      </c>
    </row>
    <row r="297" spans="2:23" ht="17.399999999999999" x14ac:dyDescent="0.3">
      <c r="B297" s="161" t="str">
        <v>13-SPGIN-07007377</v>
      </c>
      <c r="C297" s="158" t="str">
        <v>Edrington</v>
      </c>
      <c r="D297" s="142" t="str">
        <v>Gin</v>
      </c>
      <c r="E297" s="142" t="str">
        <v>NO.3</v>
      </c>
      <c r="F297" s="142" t="str">
        <v>NO3</v>
      </c>
      <c r="G297" s="142" t="str">
        <v>No.3 London Dry Organic Gin</v>
      </c>
      <c r="H297" s="142" t="str">
        <v>700ml</v>
      </c>
      <c r="I297" s="176">
        <v>6</v>
      </c>
      <c r="J297" s="283"/>
      <c r="K297" s="178"/>
      <c r="L297" s="85"/>
      <c r="M297" s="143"/>
      <c r="N297" s="86"/>
      <c r="O297" s="53"/>
      <c r="P297" s="152">
        <v>0</v>
      </c>
      <c r="Q297" s="6"/>
      <c r="R297" s="96">
        <f t="shared" si="17"/>
        <v>0</v>
      </c>
      <c r="S297" s="97">
        <f t="shared" si="20"/>
        <v>0</v>
      </c>
      <c r="T297" s="98">
        <f t="shared" si="18"/>
        <v>0</v>
      </c>
      <c r="U297" s="117" t="str">
        <f t="shared" si="19"/>
        <v>OK</v>
      </c>
      <c r="V297" s="117" t="b">
        <f>'CASH REBATE'!$P$22</f>
        <v>0</v>
      </c>
      <c r="W297" s="1" t="str">
        <v>ALCHEMY</v>
      </c>
    </row>
    <row r="298" spans="2:23" ht="17.399999999999999" x14ac:dyDescent="0.3">
      <c r="B298" s="161" t="str">
        <v>15-SPLIQ-07000154</v>
      </c>
      <c r="C298" s="158" t="str">
        <v>Licor 43</v>
      </c>
      <c r="D298" s="142" t="str">
        <v>Liqueur</v>
      </c>
      <c r="E298" s="142" t="str">
        <v>Licor 43</v>
      </c>
      <c r="F298" s="142" t="str">
        <v>LIC</v>
      </c>
      <c r="G298" s="142" t="str">
        <v>Licor 43</v>
      </c>
      <c r="H298" s="142" t="str">
        <v>700ml</v>
      </c>
      <c r="I298" s="176">
        <v>6</v>
      </c>
      <c r="J298" s="283"/>
      <c r="K298" s="178"/>
      <c r="L298" s="85"/>
      <c r="M298" s="143"/>
      <c r="N298" s="86"/>
      <c r="O298" s="53"/>
      <c r="P298" s="152">
        <v>0</v>
      </c>
      <c r="Q298" s="6"/>
      <c r="R298" s="96">
        <f t="shared" si="17"/>
        <v>0</v>
      </c>
      <c r="S298" s="97">
        <f t="shared" si="20"/>
        <v>0</v>
      </c>
      <c r="T298" s="98">
        <f t="shared" si="18"/>
        <v>0</v>
      </c>
      <c r="U298" s="117" t="str">
        <f t="shared" si="19"/>
        <v>OK</v>
      </c>
      <c r="V298" s="117" t="b">
        <f>'CASH REBATE'!$P$22</f>
        <v>0</v>
      </c>
      <c r="W298" s="1" t="str">
        <v>ALCHEMY</v>
      </c>
    </row>
    <row r="299" spans="2:23" ht="17.399999999999999" x14ac:dyDescent="0.3">
      <c r="B299" s="161" t="str">
        <v>18-SPGIN-05000467</v>
      </c>
      <c r="C299" s="158" t="str">
        <v>Ferdinand'S</v>
      </c>
      <c r="D299" s="142" t="str">
        <v>Gin</v>
      </c>
      <c r="E299" s="142" t="str">
        <v>Ferdinand's</v>
      </c>
      <c r="F299" s="142" t="str">
        <v>FER</v>
      </c>
      <c r="G299" s="142" t="str">
        <v>Ferdinand'S Saar Dry Gin</v>
      </c>
      <c r="H299" s="142" t="str">
        <v>500ml</v>
      </c>
      <c r="I299" s="176">
        <v>6</v>
      </c>
      <c r="J299" s="283"/>
      <c r="K299" s="178"/>
      <c r="L299" s="85"/>
      <c r="M299" s="143"/>
      <c r="N299" s="86"/>
      <c r="O299" s="53"/>
      <c r="P299" s="152">
        <v>0</v>
      </c>
      <c r="Q299" s="6"/>
      <c r="R299" s="96">
        <f t="shared" si="17"/>
        <v>0</v>
      </c>
      <c r="S299" s="97">
        <f t="shared" si="20"/>
        <v>0</v>
      </c>
      <c r="T299" s="98">
        <f t="shared" si="18"/>
        <v>0</v>
      </c>
      <c r="U299" s="117" t="str">
        <f t="shared" si="19"/>
        <v>OK</v>
      </c>
      <c r="V299" s="117" t="b">
        <f>'CASH REBATE'!$P$22</f>
        <v>0</v>
      </c>
      <c r="W299" s="1" t="str">
        <v>ALCHEMY</v>
      </c>
    </row>
    <row r="300" spans="2:23" ht="17.399999999999999" x14ac:dyDescent="0.3">
      <c r="B300" s="161" t="str">
        <v>20-06TEQ-07001315</v>
      </c>
      <c r="C300" s="158" t="str">
        <v>Proximo</v>
      </c>
      <c r="D300" s="142" t="str">
        <v>Tequila</v>
      </c>
      <c r="E300" s="142" t="str">
        <v>Jose Cuervo</v>
      </c>
      <c r="F300" s="142" t="str">
        <v>JOC</v>
      </c>
      <c r="G300" s="142" t="str">
        <v>Jose Cuervo Especial Silver Tequila 35%</v>
      </c>
      <c r="H300" s="142" t="str">
        <v>700ml</v>
      </c>
      <c r="I300" s="176">
        <v>6</v>
      </c>
      <c r="J300" s="283"/>
      <c r="K300" s="178"/>
      <c r="L300" s="85"/>
      <c r="M300" s="143"/>
      <c r="N300" s="86"/>
      <c r="O300" s="53"/>
      <c r="P300" s="152">
        <v>0</v>
      </c>
      <c r="Q300" s="6"/>
      <c r="R300" s="96">
        <f t="shared" si="17"/>
        <v>0</v>
      </c>
      <c r="S300" s="97">
        <f t="shared" si="20"/>
        <v>0</v>
      </c>
      <c r="T300" s="98">
        <f t="shared" si="18"/>
        <v>0</v>
      </c>
      <c r="U300" s="117" t="str">
        <f t="shared" si="19"/>
        <v>OK</v>
      </c>
      <c r="V300" s="117" t="b">
        <f>'CASH REBATE'!$P$22</f>
        <v>0</v>
      </c>
      <c r="W300" s="1" t="str">
        <v>ALCHEMY</v>
      </c>
    </row>
    <row r="301" spans="2:23" ht="17.399999999999999" x14ac:dyDescent="0.3">
      <c r="B301" s="161" t="str">
        <v>20-06TEQ-07002302</v>
      </c>
      <c r="C301" s="158" t="str">
        <v>Proximo</v>
      </c>
      <c r="D301" s="142" t="str">
        <v>Tequila</v>
      </c>
      <c r="E301" s="142" t="str">
        <v>Jose Cuervo</v>
      </c>
      <c r="F301" s="142" t="str">
        <v>JOC</v>
      </c>
      <c r="G301" s="142" t="str">
        <v>Jose Cuervo Especial Silver Tequila</v>
      </c>
      <c r="H301" s="142" t="str">
        <v>700ml</v>
      </c>
      <c r="I301" s="176">
        <v>6</v>
      </c>
      <c r="J301" s="283"/>
      <c r="K301" s="178"/>
      <c r="L301" s="85"/>
      <c r="M301" s="143"/>
      <c r="N301" s="86"/>
      <c r="O301" s="53"/>
      <c r="P301" s="152">
        <v>0</v>
      </c>
      <c r="Q301" s="6"/>
      <c r="R301" s="96">
        <f t="shared" si="17"/>
        <v>0</v>
      </c>
      <c r="S301" s="97">
        <f t="shared" si="20"/>
        <v>0</v>
      </c>
      <c r="T301" s="98">
        <f t="shared" si="18"/>
        <v>0</v>
      </c>
      <c r="U301" s="117" t="str">
        <f t="shared" si="19"/>
        <v>OK</v>
      </c>
      <c r="V301" s="117" t="b">
        <f>'CASH REBATE'!$P$22</f>
        <v>0</v>
      </c>
      <c r="W301" s="1" t="str">
        <v>ALCHEMY</v>
      </c>
    </row>
    <row r="302" spans="2:23" ht="17.399999999999999" x14ac:dyDescent="0.3">
      <c r="B302" s="161" t="str">
        <v>20-23SIL-07502322</v>
      </c>
      <c r="C302" s="158" t="str">
        <v>Proximo</v>
      </c>
      <c r="D302" s="142" t="str">
        <v>Tequila</v>
      </c>
      <c r="E302" s="142" t="str">
        <v>Jose Cuervo</v>
      </c>
      <c r="F302" s="142" t="str">
        <v>JOC</v>
      </c>
      <c r="G302" s="142" t="str">
        <v>Jose Cuervo Especial Silver Tequila Limited 2023</v>
      </c>
      <c r="H302" s="142" t="str">
        <v>750ml</v>
      </c>
      <c r="I302" s="176">
        <v>12</v>
      </c>
      <c r="J302" s="283"/>
      <c r="K302" s="178"/>
      <c r="L302" s="85"/>
      <c r="M302" s="143"/>
      <c r="N302" s="86"/>
      <c r="O302" s="53"/>
      <c r="P302" s="152">
        <v>0</v>
      </c>
      <c r="Q302" s="6"/>
      <c r="R302" s="96">
        <f t="shared" si="17"/>
        <v>0</v>
      </c>
      <c r="S302" s="97">
        <f t="shared" si="20"/>
        <v>0</v>
      </c>
      <c r="T302" s="98">
        <f t="shared" si="18"/>
        <v>0</v>
      </c>
      <c r="U302" s="117" t="str">
        <f t="shared" si="19"/>
        <v>OK</v>
      </c>
      <c r="V302" s="117" t="b">
        <f>'CASH REBATE'!$P$22</f>
        <v>0</v>
      </c>
      <c r="W302" s="1" t="str">
        <v>ALCHEMY</v>
      </c>
    </row>
    <row r="303" spans="2:23" ht="17.399999999999999" x14ac:dyDescent="0.3">
      <c r="B303" s="161" t="str">
        <v>20-SPTEQ-10001346</v>
      </c>
      <c r="C303" s="158" t="str">
        <v>Proximo</v>
      </c>
      <c r="D303" s="142" t="str">
        <v>Tequila</v>
      </c>
      <c r="E303" s="142" t="str">
        <v>Jose Cuervo</v>
      </c>
      <c r="F303" s="142" t="str">
        <v>JOC</v>
      </c>
      <c r="G303" s="142" t="str">
        <v>Jose Cuervo Especial Reposado Tequila 1L</v>
      </c>
      <c r="H303" s="142" t="str">
        <v>1000ml</v>
      </c>
      <c r="I303" s="176">
        <v>12</v>
      </c>
      <c r="J303" s="283"/>
      <c r="K303" s="178"/>
      <c r="L303" s="85"/>
      <c r="M303" s="143"/>
      <c r="N303" s="86"/>
      <c r="O303" s="53"/>
      <c r="P303" s="152">
        <v>0</v>
      </c>
      <c r="Q303" s="6"/>
      <c r="R303" s="96">
        <f t="shared" si="17"/>
        <v>0</v>
      </c>
      <c r="S303" s="97">
        <f t="shared" si="20"/>
        <v>0</v>
      </c>
      <c r="T303" s="98">
        <f t="shared" si="18"/>
        <v>0</v>
      </c>
      <c r="U303" s="117" t="str">
        <f t="shared" si="19"/>
        <v>OK</v>
      </c>
      <c r="V303" s="117" t="b">
        <f>'CASH REBATE'!$P$22</f>
        <v>0</v>
      </c>
      <c r="W303" s="1" t="str">
        <v>ALCHEMY</v>
      </c>
    </row>
    <row r="304" spans="2:23" ht="17.399999999999999" x14ac:dyDescent="0.3">
      <c r="B304" s="161" t="str">
        <v>20-SPTEQ-03752302</v>
      </c>
      <c r="C304" s="158" t="str">
        <v>Proximo</v>
      </c>
      <c r="D304" s="142" t="str">
        <v>Tequila</v>
      </c>
      <c r="E304" s="142" t="str">
        <v>Jose Cuervo</v>
      </c>
      <c r="F304" s="142" t="str">
        <v>JOC</v>
      </c>
      <c r="G304" s="142" t="str">
        <v>Jose Cuervo Especial Silver Tequila</v>
      </c>
      <c r="H304" s="142" t="str">
        <v>375ml</v>
      </c>
      <c r="I304" s="176">
        <v>12</v>
      </c>
      <c r="J304" s="283"/>
      <c r="K304" s="178"/>
      <c r="L304" s="85"/>
      <c r="M304" s="143"/>
      <c r="N304" s="86"/>
      <c r="O304" s="53"/>
      <c r="P304" s="152">
        <v>0</v>
      </c>
      <c r="Q304" s="6"/>
      <c r="R304" s="96">
        <f t="shared" si="17"/>
        <v>0</v>
      </c>
      <c r="S304" s="97">
        <f t="shared" si="20"/>
        <v>0</v>
      </c>
      <c r="T304" s="98">
        <f t="shared" si="18"/>
        <v>0</v>
      </c>
      <c r="U304" s="117" t="str">
        <f t="shared" si="19"/>
        <v>OK</v>
      </c>
      <c r="V304" s="117" t="b">
        <f>'CASH REBATE'!$P$22</f>
        <v>0</v>
      </c>
      <c r="W304" s="1" t="str">
        <v>ALCHEMY</v>
      </c>
    </row>
    <row r="305" spans="2:23" ht="17.399999999999999" x14ac:dyDescent="0.3">
      <c r="B305" s="161" t="str">
        <v>20-SPTEQ-10001353</v>
      </c>
      <c r="C305" s="158" t="str">
        <v>Proximo</v>
      </c>
      <c r="D305" s="142" t="str">
        <v>Tequila</v>
      </c>
      <c r="E305" s="142" t="str">
        <v>Jose Cuervo</v>
      </c>
      <c r="F305" s="142" t="str">
        <v>JOC</v>
      </c>
      <c r="G305" s="142" t="str">
        <v>Jose Cuervo Especial Silver Tequila 1L</v>
      </c>
      <c r="H305" s="142" t="str">
        <v>1000ml</v>
      </c>
      <c r="I305" s="176">
        <v>12</v>
      </c>
      <c r="J305" s="283"/>
      <c r="K305" s="178"/>
      <c r="L305" s="85"/>
      <c r="M305" s="143"/>
      <c r="N305" s="86"/>
      <c r="O305" s="53"/>
      <c r="P305" s="152">
        <v>0</v>
      </c>
      <c r="Q305" s="6"/>
      <c r="R305" s="96">
        <f t="shared" si="17"/>
        <v>0</v>
      </c>
      <c r="S305" s="97">
        <f t="shared" si="20"/>
        <v>0</v>
      </c>
      <c r="T305" s="98">
        <f t="shared" si="18"/>
        <v>0</v>
      </c>
      <c r="U305" s="117" t="str">
        <f t="shared" si="19"/>
        <v>OK</v>
      </c>
      <c r="V305" s="117" t="b">
        <f>'CASH REBATE'!$P$22</f>
        <v>0</v>
      </c>
      <c r="W305" s="1" t="str">
        <v>ALCHEMY</v>
      </c>
    </row>
    <row r="306" spans="2:23" ht="17.399999999999999" x14ac:dyDescent="0.3">
      <c r="B306" s="161" t="str">
        <v>20-SPTEQ-07001308</v>
      </c>
      <c r="C306" s="158" t="str">
        <v>Proximo</v>
      </c>
      <c r="D306" s="142" t="str">
        <v>Tequila</v>
      </c>
      <c r="E306" s="142" t="str">
        <v>Jose Cuervo</v>
      </c>
      <c r="F306" s="142" t="str">
        <v>JOC</v>
      </c>
      <c r="G306" s="142" t="str">
        <v>Jose Cuervo Especial Reposado Tequila 35%</v>
      </c>
      <c r="H306" s="142" t="str">
        <v>700ml</v>
      </c>
      <c r="I306" s="176">
        <v>12</v>
      </c>
      <c r="J306" s="283"/>
      <c r="K306" s="178"/>
      <c r="L306" s="85"/>
      <c r="M306" s="143"/>
      <c r="N306" s="86"/>
      <c r="O306" s="53"/>
      <c r="P306" s="152">
        <v>0</v>
      </c>
      <c r="Q306" s="6"/>
      <c r="R306" s="96">
        <f t="shared" si="17"/>
        <v>0</v>
      </c>
      <c r="S306" s="97">
        <f t="shared" si="20"/>
        <v>0</v>
      </c>
      <c r="T306" s="98">
        <f t="shared" si="18"/>
        <v>0</v>
      </c>
      <c r="U306" s="117" t="str">
        <f t="shared" si="19"/>
        <v>OK</v>
      </c>
      <c r="V306" s="117" t="b">
        <f>'CASH REBATE'!$P$22</f>
        <v>0</v>
      </c>
      <c r="W306" s="1" t="str">
        <v>ALCHEMY</v>
      </c>
    </row>
    <row r="307" spans="2:23" ht="17.399999999999999" x14ac:dyDescent="0.3">
      <c r="B307" s="161" t="str">
        <v>20-SPTEQ-07001315</v>
      </c>
      <c r="C307" s="158" t="str">
        <v>Proximo</v>
      </c>
      <c r="D307" s="142" t="str">
        <v>Tequila</v>
      </c>
      <c r="E307" s="142" t="str">
        <v>Jose Cuervo</v>
      </c>
      <c r="F307" s="142" t="str">
        <v>JOC</v>
      </c>
      <c r="G307" s="142" t="str">
        <v>Jose Cuervo Especial Silver Tequila 35%</v>
      </c>
      <c r="H307" s="142" t="str">
        <v>700ml</v>
      </c>
      <c r="I307" s="176">
        <v>12</v>
      </c>
      <c r="J307" s="283"/>
      <c r="K307" s="178"/>
      <c r="L307" s="85"/>
      <c r="M307" s="143"/>
      <c r="N307" s="86"/>
      <c r="O307" s="53"/>
      <c r="P307" s="152">
        <v>0</v>
      </c>
      <c r="Q307" s="6"/>
      <c r="R307" s="96">
        <f t="shared" si="17"/>
        <v>0</v>
      </c>
      <c r="S307" s="97">
        <f t="shared" si="20"/>
        <v>0</v>
      </c>
      <c r="T307" s="98">
        <f t="shared" si="18"/>
        <v>0</v>
      </c>
      <c r="U307" s="117" t="str">
        <f t="shared" si="19"/>
        <v>OK</v>
      </c>
      <c r="V307" s="117" t="b">
        <f>'CASH REBATE'!$P$22</f>
        <v>0</v>
      </c>
      <c r="W307" s="1" t="str">
        <v>ALCHEMY</v>
      </c>
    </row>
    <row r="308" spans="2:23" ht="17.399999999999999" x14ac:dyDescent="0.3">
      <c r="B308" s="161" t="str">
        <v>20-SPTEQ-07002138</v>
      </c>
      <c r="C308" s="158" t="str">
        <v>Proximo</v>
      </c>
      <c r="D308" s="142" t="str">
        <v>Tequila</v>
      </c>
      <c r="E308" s="142" t="str">
        <v>Jose Cuervo</v>
      </c>
      <c r="F308" s="142" t="str">
        <v>JOC</v>
      </c>
      <c r="G308" s="142" t="str">
        <v>Jose Cuervo Especial Reposado Tequila</v>
      </c>
      <c r="H308" s="142" t="str">
        <v>700ml</v>
      </c>
      <c r="I308" s="176">
        <v>6</v>
      </c>
      <c r="J308" s="283"/>
      <c r="K308" s="178"/>
      <c r="L308" s="85"/>
      <c r="M308" s="143"/>
      <c r="N308" s="86"/>
      <c r="O308" s="53"/>
      <c r="P308" s="152">
        <v>0</v>
      </c>
      <c r="Q308" s="6"/>
      <c r="R308" s="96">
        <f t="shared" si="17"/>
        <v>0</v>
      </c>
      <c r="S308" s="97">
        <f t="shared" si="20"/>
        <v>0</v>
      </c>
      <c r="T308" s="98">
        <f t="shared" si="18"/>
        <v>0</v>
      </c>
      <c r="U308" s="117" t="str">
        <f t="shared" si="19"/>
        <v>OK</v>
      </c>
      <c r="V308" s="117" t="b">
        <f>'CASH REBATE'!$P$22</f>
        <v>0</v>
      </c>
      <c r="W308" s="1" t="str">
        <v>ALCHEMY</v>
      </c>
    </row>
    <row r="309" spans="2:23" ht="17.399999999999999" x14ac:dyDescent="0.3">
      <c r="B309" s="161" t="str">
        <v>20-SPTEQ-07007282</v>
      </c>
      <c r="C309" s="158" t="str">
        <v>Proximo</v>
      </c>
      <c r="D309" s="142" t="str">
        <v>Tequila</v>
      </c>
      <c r="E309" s="142" t="str">
        <v>Jose Cuervo</v>
      </c>
      <c r="F309" s="142" t="str">
        <v>JOC</v>
      </c>
      <c r="G309" s="142" t="str">
        <v>Jose Cuervo Tradicional Blanco Tequila 40%</v>
      </c>
      <c r="H309" s="142" t="str">
        <v>700ml</v>
      </c>
      <c r="I309" s="176">
        <v>6</v>
      </c>
      <c r="J309" s="283"/>
      <c r="K309" s="178"/>
      <c r="L309" s="85"/>
      <c r="M309" s="143"/>
      <c r="N309" s="86"/>
      <c r="O309" s="53"/>
      <c r="P309" s="152">
        <v>0</v>
      </c>
      <c r="Q309" s="6"/>
      <c r="R309" s="96">
        <f t="shared" si="17"/>
        <v>0</v>
      </c>
      <c r="S309" s="97">
        <f t="shared" si="20"/>
        <v>0</v>
      </c>
      <c r="T309" s="98">
        <f t="shared" si="18"/>
        <v>0</v>
      </c>
      <c r="U309" s="117" t="str">
        <f t="shared" si="19"/>
        <v>OK</v>
      </c>
      <c r="V309" s="117" t="b">
        <f>'CASH REBATE'!$P$22</f>
        <v>0</v>
      </c>
      <c r="W309" s="1" t="str">
        <v>ALCHEMY</v>
      </c>
    </row>
    <row r="310" spans="2:23" ht="17.399999999999999" x14ac:dyDescent="0.3">
      <c r="B310" s="161" t="str">
        <v>20-SPTEQ-07007299</v>
      </c>
      <c r="C310" s="158" t="str">
        <v>Proximo</v>
      </c>
      <c r="D310" s="142" t="str">
        <v>Tequila</v>
      </c>
      <c r="E310" s="142" t="str">
        <v>Jose Cuervo</v>
      </c>
      <c r="F310" s="142" t="str">
        <v>JOC</v>
      </c>
      <c r="G310" s="142" t="str">
        <v>Jose Cuervo Tradicional Reposado Tequila 40%</v>
      </c>
      <c r="H310" s="142" t="str">
        <v>700ml</v>
      </c>
      <c r="I310" s="176">
        <v>6</v>
      </c>
      <c r="J310" s="283"/>
      <c r="K310" s="178"/>
      <c r="L310" s="85"/>
      <c r="M310" s="143"/>
      <c r="N310" s="86"/>
      <c r="O310" s="53"/>
      <c r="P310" s="152">
        <v>0</v>
      </c>
      <c r="Q310" s="6"/>
      <c r="R310" s="96">
        <f t="shared" ref="R310:R316" si="21">IF(K310&gt;0,K310*N310,L310*1.07*N310)</f>
        <v>0</v>
      </c>
      <c r="S310" s="97">
        <f t="shared" ref="S310:S316" si="22">ROUND(R310/1.07,2)</f>
        <v>0</v>
      </c>
      <c r="T310" s="98">
        <f t="shared" ref="T310:T316" si="23">IF(U310="Input Price only 1 column","",P310*S310)</f>
        <v>0</v>
      </c>
      <c r="U310" s="117" t="str">
        <f t="shared" ref="U310:U316" si="24">IF(AND(K310&gt;0,L310&gt;0),"Input Price only 1 column","OK")</f>
        <v>OK</v>
      </c>
      <c r="V310" s="117" t="b">
        <f>'CASH REBATE'!$P$22</f>
        <v>0</v>
      </c>
      <c r="W310" s="1" t="str">
        <v>ALCHEMY</v>
      </c>
    </row>
    <row r="311" spans="2:23" ht="17.399999999999999" x14ac:dyDescent="0.3">
      <c r="B311" s="161" t="str">
        <v>23-SPPAC-07000114</v>
      </c>
      <c r="C311" s="158" t="str">
        <v>Proximo</v>
      </c>
      <c r="D311" s="142" t="str">
        <v>Whisky</v>
      </c>
      <c r="E311" s="142" t="str">
        <v>Bushmills</v>
      </c>
      <c r="F311" s="142" t="str">
        <v>BUM</v>
      </c>
      <c r="G311" s="142" t="str">
        <v>Bushmills Black Bush Gift Pack</v>
      </c>
      <c r="H311" s="142" t="str">
        <v>700ml</v>
      </c>
      <c r="I311" s="176">
        <v>3</v>
      </c>
      <c r="J311" s="283"/>
      <c r="K311" s="178"/>
      <c r="L311" s="85"/>
      <c r="M311" s="143"/>
      <c r="N311" s="86"/>
      <c r="O311" s="53"/>
      <c r="P311" s="152">
        <v>0</v>
      </c>
      <c r="Q311" s="6"/>
      <c r="R311" s="96">
        <f t="shared" si="21"/>
        <v>0</v>
      </c>
      <c r="S311" s="97">
        <f t="shared" si="22"/>
        <v>0</v>
      </c>
      <c r="T311" s="98">
        <f t="shared" si="23"/>
        <v>0</v>
      </c>
      <c r="U311" s="117" t="str">
        <f t="shared" si="24"/>
        <v>OK</v>
      </c>
      <c r="V311" s="117" t="b">
        <f>'CASH REBATE'!$P$22</f>
        <v>0</v>
      </c>
      <c r="W311" s="1" t="str">
        <v>ALCHEMY</v>
      </c>
    </row>
    <row r="312" spans="2:23" ht="17.399999999999999" x14ac:dyDescent="0.3">
      <c r="B312" s="161" t="str">
        <v>23-SPWHI-10001085</v>
      </c>
      <c r="C312" s="158" t="str">
        <v>Proximo</v>
      </c>
      <c r="D312" s="142" t="str">
        <v>Whisky</v>
      </c>
      <c r="E312" s="142" t="str">
        <v>Bushmills</v>
      </c>
      <c r="F312" s="142" t="str">
        <v>BUM</v>
      </c>
      <c r="G312" s="142" t="str">
        <v>Bushmills Irish Whiskey 1L</v>
      </c>
      <c r="H312" s="142" t="str">
        <v>1000ml</v>
      </c>
      <c r="I312" s="176">
        <v>6</v>
      </c>
      <c r="J312" s="283"/>
      <c r="K312" s="178"/>
      <c r="L312" s="85"/>
      <c r="M312" s="143"/>
      <c r="N312" s="86"/>
      <c r="O312" s="53"/>
      <c r="P312" s="152">
        <v>0</v>
      </c>
      <c r="Q312" s="6"/>
      <c r="R312" s="96">
        <f t="shared" si="21"/>
        <v>0</v>
      </c>
      <c r="S312" s="97">
        <f t="shared" si="22"/>
        <v>0</v>
      </c>
      <c r="T312" s="98">
        <f t="shared" si="23"/>
        <v>0</v>
      </c>
      <c r="U312" s="117" t="str">
        <f t="shared" si="24"/>
        <v>OK</v>
      </c>
      <c r="V312" s="117" t="b">
        <f>'CASH REBATE'!$P$22</f>
        <v>0</v>
      </c>
      <c r="W312" s="1" t="str">
        <v>ALCHEMY</v>
      </c>
    </row>
    <row r="313" spans="2:23" ht="17.399999999999999" x14ac:dyDescent="0.3">
      <c r="B313" s="161" t="str">
        <v>23-SPWHI-10000070</v>
      </c>
      <c r="C313" s="158" t="str">
        <v>Proximo</v>
      </c>
      <c r="D313" s="142" t="str">
        <v>Whisky</v>
      </c>
      <c r="E313" s="142" t="str">
        <v>Bushmills</v>
      </c>
      <c r="F313" s="142" t="str">
        <v>BUM</v>
      </c>
      <c r="G313" s="142" t="str">
        <v>Bushmills Black Bush Irish Whiskey 1L</v>
      </c>
      <c r="H313" s="142" t="str">
        <v>1000ml</v>
      </c>
      <c r="I313" s="176">
        <v>6</v>
      </c>
      <c r="J313" s="283"/>
      <c r="K313" s="178"/>
      <c r="L313" s="85"/>
      <c r="M313" s="143"/>
      <c r="N313" s="86"/>
      <c r="O313" s="53"/>
      <c r="P313" s="152">
        <v>0</v>
      </c>
      <c r="Q313" s="6"/>
      <c r="R313" s="96">
        <f t="shared" si="21"/>
        <v>0</v>
      </c>
      <c r="S313" s="97">
        <f t="shared" si="22"/>
        <v>0</v>
      </c>
      <c r="T313" s="98">
        <f t="shared" si="23"/>
        <v>0</v>
      </c>
      <c r="U313" s="117" t="str">
        <f t="shared" si="24"/>
        <v>OK</v>
      </c>
      <c r="V313" s="117" t="b">
        <f>'CASH REBATE'!$P$22</f>
        <v>0</v>
      </c>
      <c r="W313" s="1" t="str">
        <v>ALCHEMY</v>
      </c>
    </row>
    <row r="314" spans="2:23" ht="17.399999999999999" x14ac:dyDescent="0.3">
      <c r="B314" s="161" t="str">
        <v>24-06BRA-07005366</v>
      </c>
      <c r="C314" s="158" t="str">
        <v>Remy Cointreau</v>
      </c>
      <c r="D314" s="142" t="str">
        <v>Cognac</v>
      </c>
      <c r="E314" s="142" t="str">
        <v>Remy</v>
      </c>
      <c r="F314" s="142" t="str">
        <v>RMM</v>
      </c>
      <c r="G314" s="142" t="str">
        <v>Remy Martin 1738 Cognac</v>
      </c>
      <c r="H314" s="142" t="str">
        <v>700ml</v>
      </c>
      <c r="I314" s="176">
        <v>6</v>
      </c>
      <c r="J314" s="283"/>
      <c r="K314" s="178"/>
      <c r="L314" s="85"/>
      <c r="M314" s="143"/>
      <c r="N314" s="86"/>
      <c r="O314" s="53"/>
      <c r="P314" s="152">
        <v>0</v>
      </c>
      <c r="Q314" s="6"/>
      <c r="R314" s="96">
        <f t="shared" si="21"/>
        <v>0</v>
      </c>
      <c r="S314" s="97">
        <f t="shared" si="22"/>
        <v>0</v>
      </c>
      <c r="T314" s="98">
        <f t="shared" si="23"/>
        <v>0</v>
      </c>
      <c r="U314" s="117" t="str">
        <f t="shared" si="24"/>
        <v>OK</v>
      </c>
      <c r="V314" s="117" t="b">
        <f>'CASH REBATE'!$P$22</f>
        <v>0</v>
      </c>
      <c r="W314" s="1" t="str">
        <v>ALCHEMY</v>
      </c>
    </row>
    <row r="315" spans="2:23" ht="17.399999999999999" x14ac:dyDescent="0.3">
      <c r="B315" s="161" t="str">
        <v>24-12CNY-07002784</v>
      </c>
      <c r="C315" s="158" t="str">
        <v>Remy Cointreau</v>
      </c>
      <c r="D315" s="142" t="str">
        <v>Cognac</v>
      </c>
      <c r="E315" s="142" t="str">
        <v>Remy</v>
      </c>
      <c r="F315" s="142" t="str">
        <v>RMM</v>
      </c>
      <c r="G315" s="142" t="str">
        <v>Remy Martin Vsop (CNY24)</v>
      </c>
      <c r="H315" s="142" t="str">
        <v>700ml</v>
      </c>
      <c r="I315" s="176">
        <v>12</v>
      </c>
      <c r="J315" s="283"/>
      <c r="K315" s="178"/>
      <c r="L315" s="85"/>
      <c r="M315" s="143"/>
      <c r="N315" s="86"/>
      <c r="O315" s="53"/>
      <c r="P315" s="152">
        <v>0</v>
      </c>
      <c r="Q315" s="6"/>
      <c r="R315" s="96">
        <f t="shared" si="21"/>
        <v>0</v>
      </c>
      <c r="S315" s="97">
        <f t="shared" si="22"/>
        <v>0</v>
      </c>
      <c r="T315" s="98">
        <f t="shared" si="23"/>
        <v>0</v>
      </c>
      <c r="U315" s="117" t="str">
        <f t="shared" si="24"/>
        <v>OK</v>
      </c>
      <c r="V315" s="117" t="b">
        <f>'CASH REBATE'!$P$22</f>
        <v>0</v>
      </c>
      <c r="W315" s="1" t="str">
        <v>ALCHEMY</v>
      </c>
    </row>
    <row r="316" spans="2:23" ht="17.399999999999999" x14ac:dyDescent="0.3">
      <c r="B316" s="161" t="str">
        <v>24-23CNY-07002159</v>
      </c>
      <c r="C316" s="158" t="str">
        <v>Remy Cointreau</v>
      </c>
      <c r="D316" s="142" t="str">
        <v>Cognac</v>
      </c>
      <c r="E316" s="142" t="str">
        <v>Remy</v>
      </c>
      <c r="F316" s="142" t="str">
        <v>RMM</v>
      </c>
      <c r="G316" s="142" t="str">
        <v>Remy Martin XO Cognac (CNY23)</v>
      </c>
      <c r="H316" s="142" t="str">
        <v>700ml</v>
      </c>
      <c r="I316" s="176">
        <v>6</v>
      </c>
      <c r="J316" s="283"/>
      <c r="K316" s="178"/>
      <c r="L316" s="85"/>
      <c r="M316" s="143"/>
      <c r="N316" s="86"/>
      <c r="O316" s="53"/>
      <c r="P316" s="152">
        <v>0</v>
      </c>
      <c r="Q316" s="6"/>
      <c r="R316" s="96">
        <f t="shared" si="21"/>
        <v>0</v>
      </c>
      <c r="S316" s="97">
        <f t="shared" si="22"/>
        <v>0</v>
      </c>
      <c r="T316" s="98">
        <f t="shared" si="23"/>
        <v>0</v>
      </c>
      <c r="U316" s="117" t="str">
        <f t="shared" si="24"/>
        <v>OK</v>
      </c>
      <c r="V316" s="117" t="b">
        <f>'CASH REBATE'!$P$22</f>
        <v>0</v>
      </c>
      <c r="W316" s="1" t="str">
        <v>ALCHEMY</v>
      </c>
    </row>
    <row r="317" spans="2:23" ht="17.399999999999999" x14ac:dyDescent="0.3">
      <c r="B317" s="161" t="str">
        <v>24-23EOY-07002067</v>
      </c>
      <c r="C317" s="158" t="str">
        <v>Remy Cointreau</v>
      </c>
      <c r="D317" s="142" t="str">
        <v>Cognac</v>
      </c>
      <c r="E317" s="142" t="str">
        <v>Remy</v>
      </c>
      <c r="F317" s="142" t="str">
        <v>RMM</v>
      </c>
      <c r="G317" s="142" t="str">
        <v>Remy Martin Vsop (EOY23)</v>
      </c>
      <c r="H317" s="142" t="str">
        <v>700ml</v>
      </c>
      <c r="I317" s="176">
        <v>6</v>
      </c>
      <c r="J317" s="283"/>
      <c r="K317" s="178"/>
      <c r="L317" s="85"/>
      <c r="M317" s="143"/>
      <c r="N317" s="86"/>
      <c r="O317" s="53"/>
      <c r="P317" s="152">
        <v>0</v>
      </c>
      <c r="Q317" s="6"/>
      <c r="R317" s="96">
        <f t="shared" ref="R317:R352" si="25">IF(K317&gt;0,K317*N317,L317*1.07*N317)</f>
        <v>0</v>
      </c>
      <c r="S317" s="97">
        <f t="shared" ref="S317:S352" si="26">ROUND(R317/1.07,2)</f>
        <v>0</v>
      </c>
      <c r="T317" s="98">
        <f t="shared" ref="T317:T352" si="27">IF(U317="Input Price only 1 column","",P317*S317)</f>
        <v>0</v>
      </c>
      <c r="U317" s="117" t="str">
        <f t="shared" ref="U317:U352" si="28">IF(AND(K317&gt;0,L317&gt;0),"Input Price only 1 column","OK")</f>
        <v>OK</v>
      </c>
      <c r="V317" s="117" t="b">
        <f>'CASH REBATE'!$P$22</f>
        <v>0</v>
      </c>
      <c r="W317" s="1" t="str">
        <v>ALCHEMY</v>
      </c>
    </row>
    <row r="318" spans="2:23" ht="17.399999999999999" x14ac:dyDescent="0.3">
      <c r="B318" s="161" t="str">
        <v>24-23EOY-07002081</v>
      </c>
      <c r="C318" s="158" t="str">
        <v>Remy Cointreau</v>
      </c>
      <c r="D318" s="142" t="str">
        <v>Cognac</v>
      </c>
      <c r="E318" s="142" t="str">
        <v>Remy</v>
      </c>
      <c r="F318" s="142" t="str">
        <v>RMM</v>
      </c>
      <c r="G318" s="142" t="str">
        <v>Remy Martin 1738 (EOY23)</v>
      </c>
      <c r="H318" s="142" t="str">
        <v>700ml</v>
      </c>
      <c r="I318" s="176">
        <v>6</v>
      </c>
      <c r="J318" s="283"/>
      <c r="K318" s="178"/>
      <c r="L318" s="85"/>
      <c r="M318" s="143"/>
      <c r="N318" s="86"/>
      <c r="O318" s="53"/>
      <c r="P318" s="152">
        <v>0</v>
      </c>
      <c r="Q318" s="6"/>
      <c r="R318" s="96">
        <f t="shared" si="25"/>
        <v>0</v>
      </c>
      <c r="S318" s="97">
        <f t="shared" si="26"/>
        <v>0</v>
      </c>
      <c r="T318" s="98">
        <f t="shared" si="27"/>
        <v>0</v>
      </c>
      <c r="U318" s="117" t="str">
        <f t="shared" si="28"/>
        <v>OK</v>
      </c>
      <c r="V318" s="117" t="b">
        <f>'CASH REBATE'!$P$22</f>
        <v>0</v>
      </c>
      <c r="W318" s="1" t="str">
        <v>ALCHEMY</v>
      </c>
    </row>
    <row r="319" spans="2:23" ht="17.399999999999999" x14ac:dyDescent="0.3">
      <c r="B319" s="161" t="str">
        <v>24-23EOY-07002111</v>
      </c>
      <c r="C319" s="158" t="str">
        <v>Remy Cointreau</v>
      </c>
      <c r="D319" s="142" t="str">
        <v>Cognac</v>
      </c>
      <c r="E319" s="142" t="str">
        <v>Remy</v>
      </c>
      <c r="F319" s="142" t="str">
        <v>RMM</v>
      </c>
      <c r="G319" s="142" t="str">
        <v>Remy Martin XO Cognac (EOY23)</v>
      </c>
      <c r="H319" s="142" t="str">
        <v>700ml</v>
      </c>
      <c r="I319" s="176">
        <v>6</v>
      </c>
      <c r="J319" s="283"/>
      <c r="K319" s="178"/>
      <c r="L319" s="85"/>
      <c r="M319" s="143"/>
      <c r="N319" s="86"/>
      <c r="O319" s="53"/>
      <c r="P319" s="152">
        <v>0</v>
      </c>
      <c r="Q319" s="6"/>
      <c r="R319" s="96">
        <f t="shared" si="25"/>
        <v>0</v>
      </c>
      <c r="S319" s="97">
        <f t="shared" si="26"/>
        <v>0</v>
      </c>
      <c r="T319" s="98">
        <f t="shared" si="27"/>
        <v>0</v>
      </c>
      <c r="U319" s="117" t="str">
        <f t="shared" si="28"/>
        <v>OK</v>
      </c>
      <c r="V319" s="117" t="b">
        <f>'CASH REBATE'!$P$22</f>
        <v>0</v>
      </c>
      <c r="W319" s="1" t="str">
        <v>ALCHEMY</v>
      </c>
    </row>
    <row r="320" spans="2:23" ht="17.399999999999999" x14ac:dyDescent="0.3">
      <c r="B320" s="161" t="str">
        <v>24-24CNY-07002784</v>
      </c>
      <c r="C320" s="158" t="str">
        <v>Remy Cointreau</v>
      </c>
      <c r="D320" s="142" t="str">
        <v>Cognac</v>
      </c>
      <c r="E320" s="142" t="str">
        <v>Remy</v>
      </c>
      <c r="F320" s="142" t="str">
        <v>RMM</v>
      </c>
      <c r="G320" s="142" t="str">
        <v>Remy Martin Vsop (CNY24)</v>
      </c>
      <c r="H320" s="142" t="str">
        <v>700ml</v>
      </c>
      <c r="I320" s="176">
        <v>6</v>
      </c>
      <c r="J320" s="283"/>
      <c r="K320" s="178"/>
      <c r="L320" s="85"/>
      <c r="M320" s="143"/>
      <c r="N320" s="86"/>
      <c r="O320" s="53"/>
      <c r="P320" s="152">
        <v>0</v>
      </c>
      <c r="Q320" s="6"/>
      <c r="R320" s="96">
        <f t="shared" si="25"/>
        <v>0</v>
      </c>
      <c r="S320" s="97">
        <f t="shared" si="26"/>
        <v>0</v>
      </c>
      <c r="T320" s="98">
        <f t="shared" si="27"/>
        <v>0</v>
      </c>
      <c r="U320" s="117" t="str">
        <f t="shared" si="28"/>
        <v>OK</v>
      </c>
      <c r="V320" s="117" t="b">
        <f>'CASH REBATE'!$P$22</f>
        <v>0</v>
      </c>
      <c r="W320" s="1" t="str">
        <v>ALCHEMY</v>
      </c>
    </row>
    <row r="321" spans="2:23" ht="17.399999999999999" x14ac:dyDescent="0.3">
      <c r="B321" s="161" t="str">
        <v>24-24CNY-07002807</v>
      </c>
      <c r="C321" s="158" t="str">
        <v>Remy Cointreau</v>
      </c>
      <c r="D321" s="142" t="str">
        <v>Cognac</v>
      </c>
      <c r="E321" s="142" t="str">
        <v>Remy</v>
      </c>
      <c r="F321" s="142" t="str">
        <v>RMM</v>
      </c>
      <c r="G321" s="142" t="str">
        <v>Remy Martin 1738 (CNY24)</v>
      </c>
      <c r="H321" s="142" t="str">
        <v>700ml</v>
      </c>
      <c r="I321" s="176">
        <v>6</v>
      </c>
      <c r="J321" s="283"/>
      <c r="K321" s="178"/>
      <c r="L321" s="85"/>
      <c r="M321" s="143"/>
      <c r="N321" s="86"/>
      <c r="O321" s="53"/>
      <c r="P321" s="152">
        <v>0</v>
      </c>
      <c r="Q321" s="6"/>
      <c r="R321" s="96">
        <f t="shared" ref="R321:R342" si="29">IF(K321&gt;0,K321*N321,L321*1.07*N321)</f>
        <v>0</v>
      </c>
      <c r="S321" s="97">
        <f t="shared" ref="S321:S342" si="30">ROUND(R321/1.07,2)</f>
        <v>0</v>
      </c>
      <c r="T321" s="98">
        <f t="shared" ref="T321:T342" si="31">IF(U321="Input Price only 1 column","",P321*S321)</f>
        <v>0</v>
      </c>
      <c r="U321" s="117" t="str">
        <f t="shared" ref="U321:U342" si="32">IF(AND(K321&gt;0,L321&gt;0),"Input Price only 1 column","OK")</f>
        <v>OK</v>
      </c>
      <c r="V321" s="117" t="b">
        <f>'CASH REBATE'!$P$22</f>
        <v>0</v>
      </c>
      <c r="W321" s="1" t="str">
        <v>ALCHEMY</v>
      </c>
    </row>
    <row r="322" spans="2:23" ht="17.399999999999999" x14ac:dyDescent="0.3">
      <c r="B322" s="161" t="str">
        <v>24-24CNY-07007094</v>
      </c>
      <c r="C322" s="158" t="str">
        <v>Remy Cointreau</v>
      </c>
      <c r="D322" s="142" t="str">
        <v>Cognac</v>
      </c>
      <c r="E322" s="142" t="str">
        <v>Remy</v>
      </c>
      <c r="F322" s="142" t="str">
        <v>RMM</v>
      </c>
      <c r="G322" s="142" t="str">
        <v>Remy Martin Xo Cognac (CNY24)</v>
      </c>
      <c r="H322" s="142" t="str">
        <v>700ml</v>
      </c>
      <c r="I322" s="176">
        <v>6</v>
      </c>
      <c r="J322" s="283"/>
      <c r="K322" s="178"/>
      <c r="L322" s="85"/>
      <c r="M322" s="143"/>
      <c r="N322" s="86"/>
      <c r="O322" s="53"/>
      <c r="P322" s="152">
        <v>0</v>
      </c>
      <c r="Q322" s="6"/>
      <c r="R322" s="96">
        <f t="shared" si="29"/>
        <v>0</v>
      </c>
      <c r="S322" s="97">
        <f t="shared" si="30"/>
        <v>0</v>
      </c>
      <c r="T322" s="98">
        <f t="shared" si="31"/>
        <v>0</v>
      </c>
      <c r="U322" s="117" t="str">
        <f t="shared" si="32"/>
        <v>OK</v>
      </c>
      <c r="V322" s="117" t="b">
        <f>'CASH REBATE'!$P$22</f>
        <v>0</v>
      </c>
      <c r="W322" s="1" t="str">
        <v>ALCHEMY</v>
      </c>
    </row>
    <row r="323" spans="2:23" ht="17.399999999999999" x14ac:dyDescent="0.3">
      <c r="B323" s="161" t="str">
        <v>24-26CNY-07000456</v>
      </c>
      <c r="C323" s="158" t="str">
        <v>Remy Cointreau</v>
      </c>
      <c r="D323" s="142" t="str">
        <v>Cognac</v>
      </c>
      <c r="E323" s="142" t="str">
        <v>Remy</v>
      </c>
      <c r="F323" s="142" t="str">
        <v>RMM</v>
      </c>
      <c r="G323" s="142" t="str">
        <v>Remy Martin Vsop Cognac (CNY26)</v>
      </c>
      <c r="H323" s="142" t="str">
        <v>700ml</v>
      </c>
      <c r="I323" s="176">
        <v>6</v>
      </c>
      <c r="J323" s="283"/>
      <c r="K323" s="178"/>
      <c r="L323" s="85"/>
      <c r="M323" s="143"/>
      <c r="N323" s="86"/>
      <c r="O323" s="53"/>
      <c r="P323" s="152">
        <v>0</v>
      </c>
      <c r="Q323" s="6"/>
      <c r="R323" s="96">
        <f t="shared" si="29"/>
        <v>0</v>
      </c>
      <c r="S323" s="97">
        <f t="shared" si="30"/>
        <v>0</v>
      </c>
      <c r="T323" s="98">
        <f t="shared" si="31"/>
        <v>0</v>
      </c>
      <c r="U323" s="117" t="str">
        <f t="shared" si="32"/>
        <v>OK</v>
      </c>
      <c r="V323" s="117" t="b">
        <f>'CASH REBATE'!$P$22</f>
        <v>0</v>
      </c>
      <c r="W323" s="1" t="str">
        <v>ALCHEMY</v>
      </c>
    </row>
    <row r="324" spans="2:23" ht="17.399999999999999" x14ac:dyDescent="0.3">
      <c r="B324" s="161" t="str">
        <v>24-26CNY-07007094</v>
      </c>
      <c r="C324" s="158" t="str">
        <v>Remy Cointreau</v>
      </c>
      <c r="D324" s="142" t="str">
        <v>Cognac</v>
      </c>
      <c r="E324" s="142" t="str">
        <v>Remy</v>
      </c>
      <c r="F324" s="142" t="str">
        <v>RMM</v>
      </c>
      <c r="G324" s="142" t="str">
        <v>Remy Martin XO Cognac (CNY26)</v>
      </c>
      <c r="H324" s="142" t="str">
        <v>700ml</v>
      </c>
      <c r="I324" s="176">
        <v>6</v>
      </c>
      <c r="J324" s="283"/>
      <c r="K324" s="178"/>
      <c r="L324" s="85"/>
      <c r="M324" s="143"/>
      <c r="N324" s="86"/>
      <c r="O324" s="53"/>
      <c r="P324" s="152">
        <v>0</v>
      </c>
      <c r="Q324" s="6"/>
      <c r="R324" s="96">
        <f t="shared" si="29"/>
        <v>0</v>
      </c>
      <c r="S324" s="97">
        <f t="shared" si="30"/>
        <v>0</v>
      </c>
      <c r="T324" s="98">
        <f t="shared" si="31"/>
        <v>0</v>
      </c>
      <c r="U324" s="117" t="str">
        <f t="shared" si="32"/>
        <v>OK</v>
      </c>
      <c r="V324" s="117" t="b">
        <f>'CASH REBATE'!$P$22</f>
        <v>0</v>
      </c>
      <c r="W324" s="1" t="str">
        <v>ALCHEMY</v>
      </c>
    </row>
    <row r="325" spans="2:23" ht="17.399999999999999" x14ac:dyDescent="0.3">
      <c r="B325" s="161" t="str">
        <v>24-SPBRA-07000429</v>
      </c>
      <c r="C325" s="158" t="str">
        <v>Remy Cointreau</v>
      </c>
      <c r="D325" s="142" t="str">
        <v>Cognac</v>
      </c>
      <c r="E325" s="142" t="str">
        <v>Remy</v>
      </c>
      <c r="F325" s="142" t="str">
        <v>RMM</v>
      </c>
      <c r="G325" s="142" t="str">
        <v>Remy Martin Club</v>
      </c>
      <c r="H325" s="142" t="str">
        <v>700ml</v>
      </c>
      <c r="I325" s="176">
        <v>12</v>
      </c>
      <c r="J325" s="283"/>
      <c r="K325" s="178"/>
      <c r="L325" s="85"/>
      <c r="M325" s="143"/>
      <c r="N325" s="86"/>
      <c r="O325" s="53"/>
      <c r="P325" s="152">
        <v>0</v>
      </c>
      <c r="Q325" s="6"/>
      <c r="R325" s="96">
        <f t="shared" si="29"/>
        <v>0</v>
      </c>
      <c r="S325" s="97">
        <f t="shared" si="30"/>
        <v>0</v>
      </c>
      <c r="T325" s="98">
        <f t="shared" si="31"/>
        <v>0</v>
      </c>
      <c r="U325" s="117" t="str">
        <f t="shared" si="32"/>
        <v>OK</v>
      </c>
      <c r="V325" s="117" t="b">
        <f>'CASH REBATE'!$P$22</f>
        <v>0</v>
      </c>
      <c r="W325" s="1" t="str">
        <v>ALCHEMY</v>
      </c>
    </row>
    <row r="326" spans="2:23" ht="17.399999999999999" x14ac:dyDescent="0.3">
      <c r="B326" s="161" t="str">
        <v>24-SPBRA-07001831</v>
      </c>
      <c r="C326" s="158" t="str">
        <v>Remy Cointreau</v>
      </c>
      <c r="D326" s="142" t="str">
        <v>Cognac</v>
      </c>
      <c r="E326" s="142" t="str">
        <v>Remy</v>
      </c>
      <c r="F326" s="142" t="str">
        <v>RMM</v>
      </c>
      <c r="G326" s="142" t="str">
        <v>Remy Martin 1738 Gift Pack With Shaker</v>
      </c>
      <c r="H326" s="142" t="str">
        <v>700ml</v>
      </c>
      <c r="I326" s="176">
        <v>6</v>
      </c>
      <c r="J326" s="283"/>
      <c r="K326" s="178"/>
      <c r="L326" s="85"/>
      <c r="M326" s="143"/>
      <c r="N326" s="86"/>
      <c r="O326" s="53"/>
      <c r="P326" s="152">
        <v>0</v>
      </c>
      <c r="Q326" s="6"/>
      <c r="R326" s="96">
        <f t="shared" si="29"/>
        <v>0</v>
      </c>
      <c r="S326" s="97">
        <f t="shared" si="30"/>
        <v>0</v>
      </c>
      <c r="T326" s="98">
        <f t="shared" si="31"/>
        <v>0</v>
      </c>
      <c r="U326" s="117" t="str">
        <f t="shared" si="32"/>
        <v>OK</v>
      </c>
      <c r="V326" s="117" t="b">
        <f>'CASH REBATE'!$P$22</f>
        <v>0</v>
      </c>
      <c r="W326" s="1" t="str">
        <v>ALCHEMY</v>
      </c>
    </row>
    <row r="327" spans="2:23" ht="17.399999999999999" x14ac:dyDescent="0.3">
      <c r="B327" s="161" t="str">
        <v>25-06LIQ-03502608</v>
      </c>
      <c r="C327" s="158" t="str">
        <v>Remy Cointreau</v>
      </c>
      <c r="D327" s="142" t="str">
        <v>Liqueur</v>
      </c>
      <c r="E327" s="142" t="str">
        <v>Cointreau</v>
      </c>
      <c r="F327" s="142" t="str">
        <v>COT</v>
      </c>
      <c r="G327" s="142" t="str">
        <v>Cointreau 350 ml</v>
      </c>
      <c r="H327" s="142" t="str">
        <v>350ml</v>
      </c>
      <c r="I327" s="176">
        <v>6</v>
      </c>
      <c r="J327" s="283"/>
      <c r="K327" s="178"/>
      <c r="L327" s="85"/>
      <c r="M327" s="143"/>
      <c r="N327" s="86"/>
      <c r="O327" s="53"/>
      <c r="P327" s="152">
        <v>0</v>
      </c>
      <c r="Q327" s="6"/>
      <c r="R327" s="96">
        <f t="shared" si="29"/>
        <v>0</v>
      </c>
      <c r="S327" s="97">
        <f t="shared" si="30"/>
        <v>0</v>
      </c>
      <c r="T327" s="98">
        <f t="shared" si="31"/>
        <v>0</v>
      </c>
      <c r="U327" s="117" t="str">
        <f t="shared" si="32"/>
        <v>OK</v>
      </c>
      <c r="V327" s="117" t="b">
        <f>'CASH REBATE'!$P$22</f>
        <v>0</v>
      </c>
      <c r="W327" s="1" t="str">
        <v>ALCHEMY</v>
      </c>
    </row>
    <row r="328" spans="2:23" ht="17.399999999999999" x14ac:dyDescent="0.3">
      <c r="B328" s="161" t="str">
        <v>25-06LIQ-07004200</v>
      </c>
      <c r="C328" s="158" t="str">
        <v>Remy Cointreau</v>
      </c>
      <c r="D328" s="142" t="str">
        <v>Liqueur</v>
      </c>
      <c r="E328" s="142" t="str">
        <v>Cointreau</v>
      </c>
      <c r="F328" s="142" t="str">
        <v>COT</v>
      </c>
      <c r="G328" s="142" t="str">
        <v>Cointreau L'Unique</v>
      </c>
      <c r="H328" s="142" t="str">
        <v>700ml</v>
      </c>
      <c r="I328" s="176">
        <v>6</v>
      </c>
      <c r="J328" s="283"/>
      <c r="K328" s="178"/>
      <c r="L328" s="85"/>
      <c r="M328" s="143"/>
      <c r="N328" s="86"/>
      <c r="O328" s="53"/>
      <c r="P328" s="152">
        <v>0</v>
      </c>
      <c r="Q328" s="6"/>
      <c r="R328" s="96">
        <f t="shared" si="29"/>
        <v>0</v>
      </c>
      <c r="S328" s="97">
        <f t="shared" si="30"/>
        <v>0</v>
      </c>
      <c r="T328" s="98">
        <f t="shared" si="31"/>
        <v>0</v>
      </c>
      <c r="U328" s="117" t="str">
        <f t="shared" si="32"/>
        <v>OK</v>
      </c>
      <c r="V328" s="117" t="b">
        <f>'CASH REBATE'!$P$22</f>
        <v>0</v>
      </c>
      <c r="W328" s="1" t="str">
        <v>ALCHEMY</v>
      </c>
    </row>
    <row r="329" spans="2:23" ht="17.399999999999999" x14ac:dyDescent="0.3">
      <c r="B329" s="161" t="str">
        <v>25-12LIQ-03502608</v>
      </c>
      <c r="C329" s="158" t="str">
        <v>Remy Cointreau</v>
      </c>
      <c r="D329" s="142" t="str">
        <v>Liqueur</v>
      </c>
      <c r="E329" s="142" t="str">
        <v>Cointreau</v>
      </c>
      <c r="F329" s="142" t="str">
        <v>COT</v>
      </c>
      <c r="G329" s="142" t="str">
        <v>Cointreau 350 ml</v>
      </c>
      <c r="H329" s="142" t="str">
        <v>350ml</v>
      </c>
      <c r="I329" s="176">
        <v>12</v>
      </c>
      <c r="J329" s="283"/>
      <c r="K329" s="178"/>
      <c r="L329" s="85"/>
      <c r="M329" s="143"/>
      <c r="N329" s="86"/>
      <c r="O329" s="53"/>
      <c r="P329" s="152">
        <v>0</v>
      </c>
      <c r="Q329" s="6"/>
      <c r="R329" s="96">
        <f t="shared" si="29"/>
        <v>0</v>
      </c>
      <c r="S329" s="97">
        <f t="shared" si="30"/>
        <v>0</v>
      </c>
      <c r="T329" s="98">
        <f t="shared" si="31"/>
        <v>0</v>
      </c>
      <c r="U329" s="117" t="str">
        <f t="shared" si="32"/>
        <v>OK</v>
      </c>
      <c r="V329" s="117" t="b">
        <f>'CASH REBATE'!$P$22</f>
        <v>0</v>
      </c>
      <c r="W329" s="1" t="str">
        <v>ALCHEMY</v>
      </c>
    </row>
    <row r="330" spans="2:23" ht="17.399999999999999" x14ac:dyDescent="0.3">
      <c r="B330" s="161" t="str">
        <v>26-06BRA-07002153</v>
      </c>
      <c r="C330" s="157" t="str">
        <v>Remy Cointreau</v>
      </c>
      <c r="D330" s="99" t="str">
        <v>Brandy</v>
      </c>
      <c r="E330" s="99" t="str">
        <v>St Remy</v>
      </c>
      <c r="F330" s="99" t="str">
        <v>ST-RMM</v>
      </c>
      <c r="G330" s="99" t="str">
        <v>St-Remy Vsop</v>
      </c>
      <c r="H330" s="99" t="str">
        <v>700ml</v>
      </c>
      <c r="I330" s="175">
        <v>6</v>
      </c>
      <c r="J330" s="283"/>
      <c r="K330" s="178"/>
      <c r="L330" s="85"/>
      <c r="M330" s="147"/>
      <c r="N330" s="86"/>
      <c r="O330" s="147"/>
      <c r="P330" s="152">
        <v>0</v>
      </c>
      <c r="Q330" s="148"/>
      <c r="R330" s="96">
        <f t="shared" si="29"/>
        <v>0</v>
      </c>
      <c r="S330" s="97">
        <f t="shared" si="30"/>
        <v>0</v>
      </c>
      <c r="T330" s="98">
        <f t="shared" si="31"/>
        <v>0</v>
      </c>
      <c r="U330" s="117" t="str">
        <f t="shared" si="32"/>
        <v>OK</v>
      </c>
      <c r="V330" s="117" t="b">
        <f>'CASH REBATE'!$P$22</f>
        <v>0</v>
      </c>
      <c r="W330" s="1" t="str">
        <v>ALCHEMY</v>
      </c>
    </row>
    <row r="331" spans="2:23" ht="17.399999999999999" x14ac:dyDescent="0.3">
      <c r="B331" s="161" t="str">
        <v>26-06BRA-07002603</v>
      </c>
      <c r="C331" s="157" t="str">
        <v>Remy Cointreau</v>
      </c>
      <c r="D331" s="99" t="str">
        <v>Brandy</v>
      </c>
      <c r="E331" s="99" t="str">
        <v>St Remy</v>
      </c>
      <c r="F331" s="99" t="str">
        <v>ST-RMM</v>
      </c>
      <c r="G331" s="99" t="str">
        <v>St-Remy XO</v>
      </c>
      <c r="H331" s="99" t="str">
        <v>700ml</v>
      </c>
      <c r="I331" s="175">
        <v>6</v>
      </c>
      <c r="J331" s="283"/>
      <c r="K331" s="178"/>
      <c r="L331" s="85"/>
      <c r="M331" s="147"/>
      <c r="N331" s="86"/>
      <c r="O331" s="147"/>
      <c r="P331" s="152">
        <v>0</v>
      </c>
      <c r="Q331" s="148"/>
      <c r="R331" s="96">
        <f t="shared" si="29"/>
        <v>0</v>
      </c>
      <c r="S331" s="97">
        <f t="shared" si="30"/>
        <v>0</v>
      </c>
      <c r="T331" s="98">
        <f t="shared" si="31"/>
        <v>0</v>
      </c>
      <c r="U331" s="117" t="str">
        <f t="shared" si="32"/>
        <v>OK</v>
      </c>
      <c r="V331" s="117" t="b">
        <f>'CASH REBATE'!$P$22</f>
        <v>0</v>
      </c>
      <c r="W331" s="1" t="str">
        <v>ALCHEMY</v>
      </c>
    </row>
    <row r="332" spans="2:23" ht="17.399999999999999" x14ac:dyDescent="0.3">
      <c r="B332" s="161" t="str">
        <v>27-23CNY-07002456</v>
      </c>
      <c r="C332" s="157" t="str">
        <v>Remy Cointreau</v>
      </c>
      <c r="D332" s="99" t="str">
        <v>Cognac</v>
      </c>
      <c r="E332" s="99" t="str">
        <v>Louis XIII</v>
      </c>
      <c r="F332" s="99" t="str">
        <v>LOX</v>
      </c>
      <c r="G332" s="99" t="str">
        <v>Louis XIII Cognac (CNY)</v>
      </c>
      <c r="H332" s="99" t="str">
        <v>700ml</v>
      </c>
      <c r="I332" s="175">
        <v>1</v>
      </c>
      <c r="J332" s="283"/>
      <c r="K332" s="178"/>
      <c r="L332" s="85"/>
      <c r="M332" s="147"/>
      <c r="N332" s="86"/>
      <c r="O332" s="147"/>
      <c r="P332" s="152">
        <v>0</v>
      </c>
      <c r="Q332" s="148"/>
      <c r="R332" s="96">
        <f t="shared" si="29"/>
        <v>0</v>
      </c>
      <c r="S332" s="97">
        <f t="shared" si="30"/>
        <v>0</v>
      </c>
      <c r="T332" s="98">
        <f t="shared" si="31"/>
        <v>0</v>
      </c>
      <c r="U332" s="117" t="str">
        <f t="shared" si="32"/>
        <v>OK</v>
      </c>
      <c r="V332" s="117" t="b">
        <f>'CASH REBATE'!$P$22</f>
        <v>0</v>
      </c>
      <c r="W332" s="1" t="str">
        <v>ALCHEMY</v>
      </c>
    </row>
    <row r="333" spans="2:23" ht="17.399999999999999" x14ac:dyDescent="0.3">
      <c r="B333" s="161" t="str">
        <v>27-24CNY-07002838</v>
      </c>
      <c r="C333" s="157" t="str">
        <v>Remy Cointreau</v>
      </c>
      <c r="D333" s="99" t="str">
        <v>Cognac</v>
      </c>
      <c r="E333" s="99" t="str">
        <v>Louis XIII</v>
      </c>
      <c r="F333" s="99" t="str">
        <v>LOX</v>
      </c>
      <c r="G333" s="99" t="str">
        <v>Louis XIII Cognac (CNY24)</v>
      </c>
      <c r="H333" s="99" t="str">
        <v>700ml</v>
      </c>
      <c r="I333" s="175">
        <v>1</v>
      </c>
      <c r="J333" s="283"/>
      <c r="K333" s="178"/>
      <c r="L333" s="85"/>
      <c r="M333" s="147"/>
      <c r="N333" s="86"/>
      <c r="O333" s="147"/>
      <c r="P333" s="152">
        <v>0</v>
      </c>
      <c r="Q333" s="148"/>
      <c r="R333" s="96">
        <f t="shared" si="29"/>
        <v>0</v>
      </c>
      <c r="S333" s="97">
        <f t="shared" si="30"/>
        <v>0</v>
      </c>
      <c r="T333" s="98">
        <f t="shared" si="31"/>
        <v>0</v>
      </c>
      <c r="U333" s="117" t="str">
        <f t="shared" si="32"/>
        <v>OK</v>
      </c>
      <c r="V333" s="117" t="b">
        <f>'CASH REBATE'!$P$22</f>
        <v>0</v>
      </c>
      <c r="W333" s="1" t="str">
        <v>ALCHEMY</v>
      </c>
    </row>
    <row r="334" spans="2:23" ht="17.399999999999999" x14ac:dyDescent="0.3">
      <c r="B334" s="161" t="str">
        <v>27-26CNY-07000401</v>
      </c>
      <c r="C334" s="157" t="str">
        <v>Remy Cointreau</v>
      </c>
      <c r="D334" s="99" t="str">
        <v>Cognac</v>
      </c>
      <c r="E334" s="99" t="str">
        <v>Louis XIII</v>
      </c>
      <c r="F334" s="99" t="str">
        <v>LOX</v>
      </c>
      <c r="G334" s="99" t="str">
        <v>Louis XIII Cognac (CNY26)</v>
      </c>
      <c r="H334" s="99" t="str">
        <v>700ml</v>
      </c>
      <c r="I334" s="175">
        <v>1</v>
      </c>
      <c r="J334" s="283"/>
      <c r="K334" s="178"/>
      <c r="L334" s="85"/>
      <c r="M334" s="147"/>
      <c r="N334" s="86"/>
      <c r="O334" s="147"/>
      <c r="P334" s="152">
        <v>0</v>
      </c>
      <c r="Q334" s="148"/>
      <c r="R334" s="96">
        <f t="shared" si="29"/>
        <v>0</v>
      </c>
      <c r="S334" s="97">
        <f t="shared" si="30"/>
        <v>0</v>
      </c>
      <c r="T334" s="98">
        <f t="shared" si="31"/>
        <v>0</v>
      </c>
      <c r="U334" s="117" t="str">
        <f t="shared" si="32"/>
        <v>OK</v>
      </c>
      <c r="V334" s="117" t="b">
        <f>'CASH REBATE'!$P$22</f>
        <v>0</v>
      </c>
      <c r="W334" s="1" t="str">
        <v>ALCHEMY</v>
      </c>
    </row>
    <row r="335" spans="2:23" ht="17.399999999999999" x14ac:dyDescent="0.3">
      <c r="B335" s="161" t="str">
        <v>27-SPBRA-07001107</v>
      </c>
      <c r="C335" s="157" t="str">
        <v>Remy Cointreau</v>
      </c>
      <c r="D335" s="99" t="str">
        <v>Cognac</v>
      </c>
      <c r="E335" s="99" t="str">
        <v>Louis XIII</v>
      </c>
      <c r="F335" s="99" t="str">
        <v>LOX</v>
      </c>
      <c r="G335" s="99" t="str">
        <v>Louis XIII Cognac (TC II)</v>
      </c>
      <c r="H335" s="99" t="str">
        <v>700ml</v>
      </c>
      <c r="I335" s="175">
        <v>1</v>
      </c>
      <c r="J335" s="283"/>
      <c r="K335" s="178"/>
      <c r="L335" s="85"/>
      <c r="M335" s="147"/>
      <c r="N335" s="86"/>
      <c r="O335" s="147"/>
      <c r="P335" s="152">
        <v>0</v>
      </c>
      <c r="Q335" s="148"/>
      <c r="R335" s="96">
        <f t="shared" si="29"/>
        <v>0</v>
      </c>
      <c r="S335" s="97">
        <f t="shared" si="30"/>
        <v>0</v>
      </c>
      <c r="T335" s="98">
        <f t="shared" si="31"/>
        <v>0</v>
      </c>
      <c r="U335" s="117" t="str">
        <f t="shared" si="32"/>
        <v>OK</v>
      </c>
      <c r="V335" s="117" t="b">
        <f>'CASH REBATE'!$P$22</f>
        <v>0</v>
      </c>
      <c r="W335" s="1" t="str">
        <v>ALCHEMY</v>
      </c>
    </row>
    <row r="336" spans="2:23" ht="17.399999999999999" x14ac:dyDescent="0.3">
      <c r="B336" s="161" t="str">
        <v>28-SPWHI-07000823</v>
      </c>
      <c r="C336" s="157" t="str">
        <v>Remy Cointreau</v>
      </c>
      <c r="D336" s="99" t="str">
        <v>Whisky</v>
      </c>
      <c r="E336" s="99" t="str">
        <v>Bruichladdich</v>
      </c>
      <c r="F336" s="99" t="str">
        <v>BLD</v>
      </c>
      <c r="G336" s="99" t="str">
        <v>Bruichladdich Octomore</v>
      </c>
      <c r="H336" s="99" t="str">
        <v>700ml</v>
      </c>
      <c r="I336" s="175">
        <v>6</v>
      </c>
      <c r="J336" s="283"/>
      <c r="K336" s="178"/>
      <c r="L336" s="85"/>
      <c r="M336" s="147"/>
      <c r="N336" s="86"/>
      <c r="O336" s="147"/>
      <c r="P336" s="152">
        <v>0</v>
      </c>
      <c r="Q336" s="148"/>
      <c r="R336" s="96">
        <f t="shared" si="29"/>
        <v>0</v>
      </c>
      <c r="S336" s="97">
        <f t="shared" si="30"/>
        <v>0</v>
      </c>
      <c r="T336" s="98">
        <f t="shared" si="31"/>
        <v>0</v>
      </c>
      <c r="U336" s="117" t="str">
        <f t="shared" si="32"/>
        <v>OK</v>
      </c>
      <c r="V336" s="117" t="b">
        <f>'CASH REBATE'!$P$22</f>
        <v>0</v>
      </c>
      <c r="W336" s="1" t="str">
        <v>ALCHEMY</v>
      </c>
    </row>
    <row r="337" spans="2:23" ht="17.399999999999999" x14ac:dyDescent="0.3">
      <c r="B337" s="161" t="str">
        <v>29-SPGIN-07006351</v>
      </c>
      <c r="C337" s="157" t="str">
        <v>Remy Cointreau</v>
      </c>
      <c r="D337" s="99" t="str">
        <v>Gin</v>
      </c>
      <c r="E337" s="99" t="str">
        <v>Botanist</v>
      </c>
      <c r="F337" s="99" t="str">
        <v>BOT</v>
      </c>
      <c r="G337" s="99" t="str">
        <v>The Botanist Islay Dry Gin (Gift Box)</v>
      </c>
      <c r="H337" s="99" t="str">
        <v>700ml</v>
      </c>
      <c r="I337" s="175">
        <v>4</v>
      </c>
      <c r="J337" s="283"/>
      <c r="K337" s="178"/>
      <c r="L337" s="85"/>
      <c r="M337" s="147"/>
      <c r="N337" s="86"/>
      <c r="O337" s="147"/>
      <c r="P337" s="152">
        <v>0</v>
      </c>
      <c r="Q337" s="148"/>
      <c r="R337" s="96">
        <f t="shared" si="29"/>
        <v>0</v>
      </c>
      <c r="S337" s="97">
        <f t="shared" si="30"/>
        <v>0</v>
      </c>
      <c r="T337" s="98">
        <f t="shared" si="31"/>
        <v>0</v>
      </c>
      <c r="U337" s="117" t="str">
        <f t="shared" si="32"/>
        <v>OK</v>
      </c>
      <c r="V337" s="117" t="b">
        <f>'CASH REBATE'!$P$22</f>
        <v>0</v>
      </c>
      <c r="W337" s="1" t="str">
        <v>ALCHEMY</v>
      </c>
    </row>
    <row r="338" spans="2:23" ht="17.399999999999999" x14ac:dyDescent="0.3">
      <c r="B338" s="161" t="str">
        <v>31-SPMIX-1450PACK</v>
      </c>
      <c r="C338" s="158" t="str">
        <v>Campari</v>
      </c>
      <c r="D338" s="142" t="str">
        <v>Liqueur</v>
      </c>
      <c r="E338" s="142" t="str">
        <v>Aperol/Cinzano</v>
      </c>
      <c r="F338" s="142" t="str">
        <v/>
      </c>
      <c r="G338" s="142" t="str">
        <v>Aperol + Cinzano Prosecco</v>
      </c>
      <c r="H338" s="142" t="str">
        <v>1450ml</v>
      </c>
      <c r="I338" s="176">
        <v>3</v>
      </c>
      <c r="J338" s="283"/>
      <c r="K338" s="178"/>
      <c r="L338" s="85"/>
      <c r="M338" s="143"/>
      <c r="N338" s="86"/>
      <c r="O338" s="53"/>
      <c r="P338" s="152">
        <v>0</v>
      </c>
      <c r="Q338" s="6"/>
      <c r="R338" s="96">
        <f t="shared" si="29"/>
        <v>0</v>
      </c>
      <c r="S338" s="97">
        <f t="shared" si="30"/>
        <v>0</v>
      </c>
      <c r="T338" s="98">
        <f t="shared" si="31"/>
        <v>0</v>
      </c>
      <c r="U338" s="117" t="str">
        <f t="shared" si="32"/>
        <v>OK</v>
      </c>
      <c r="V338" s="117" t="b">
        <f>'CASH REBATE'!$P$22</f>
        <v>0</v>
      </c>
      <c r="W338" s="1" t="str">
        <v>ALCHEMY</v>
      </c>
    </row>
    <row r="339" spans="2:23" ht="17.399999999999999" x14ac:dyDescent="0.3">
      <c r="B339" s="161" t="str">
        <v>31-SPPAC-07000575</v>
      </c>
      <c r="C339" s="158" t="str">
        <v>Campari</v>
      </c>
      <c r="D339" s="142" t="str">
        <v>Liqueur</v>
      </c>
      <c r="E339" s="142" t="str">
        <v>Aperol</v>
      </c>
      <c r="F339" s="142" t="str">
        <v>APR</v>
      </c>
      <c r="G339" s="142" t="str">
        <v>Aperol Glass Set</v>
      </c>
      <c r="H339" s="142" t="str">
        <v>700ml</v>
      </c>
      <c r="I339" s="176">
        <v>5</v>
      </c>
      <c r="J339" s="283"/>
      <c r="K339" s="178"/>
      <c r="L339" s="85"/>
      <c r="M339" s="143"/>
      <c r="N339" s="86"/>
      <c r="O339" s="53"/>
      <c r="P339" s="152">
        <v>0</v>
      </c>
      <c r="Q339" s="6"/>
      <c r="R339" s="96">
        <f t="shared" si="29"/>
        <v>0</v>
      </c>
      <c r="S339" s="97">
        <f t="shared" si="30"/>
        <v>0</v>
      </c>
      <c r="T339" s="98">
        <f t="shared" si="31"/>
        <v>0</v>
      </c>
      <c r="U339" s="117" t="str">
        <f t="shared" si="32"/>
        <v>OK</v>
      </c>
      <c r="V339" s="117" t="b">
        <f>'CASH REBATE'!$P$22</f>
        <v>0</v>
      </c>
      <c r="W339" s="1" t="str">
        <v>ALCHEMY</v>
      </c>
    </row>
    <row r="340" spans="2:23" ht="17.399999999999999" x14ac:dyDescent="0.3">
      <c r="B340" s="161" t="str">
        <v>32-06LIQ-05001051</v>
      </c>
      <c r="C340" s="158" t="str">
        <v>Campari</v>
      </c>
      <c r="D340" s="142" t="str">
        <v>Liqueur</v>
      </c>
      <c r="E340" s="142" t="str">
        <v>Campari</v>
      </c>
      <c r="F340" s="142" t="str">
        <v>CAM</v>
      </c>
      <c r="G340" s="142" t="str">
        <v>Campari Negroni Liqueur</v>
      </c>
      <c r="H340" s="142" t="str">
        <v>500ml</v>
      </c>
      <c r="I340" s="176">
        <v>6</v>
      </c>
      <c r="J340" s="283"/>
      <c r="K340" s="178"/>
      <c r="L340" s="85"/>
      <c r="M340" s="143"/>
      <c r="N340" s="86"/>
      <c r="O340" s="53"/>
      <c r="P340" s="152">
        <v>0</v>
      </c>
      <c r="Q340" s="6"/>
      <c r="R340" s="96">
        <f t="shared" si="29"/>
        <v>0</v>
      </c>
      <c r="S340" s="97">
        <f t="shared" si="30"/>
        <v>0</v>
      </c>
      <c r="T340" s="98">
        <f t="shared" si="31"/>
        <v>0</v>
      </c>
      <c r="U340" s="117" t="str">
        <f t="shared" si="32"/>
        <v>OK</v>
      </c>
      <c r="V340" s="117" t="b">
        <f>'CASH REBATE'!$P$22</f>
        <v>0</v>
      </c>
      <c r="W340" s="1" t="str">
        <v>ALCHEMY</v>
      </c>
    </row>
    <row r="341" spans="2:23" ht="17.399999999999999" x14ac:dyDescent="0.3">
      <c r="B341" s="161" t="str">
        <v>32-06LIQ-07501402</v>
      </c>
      <c r="C341" s="158" t="str">
        <v>Campari</v>
      </c>
      <c r="D341" s="142" t="str">
        <v>Liqueur</v>
      </c>
      <c r="E341" s="142" t="str">
        <v>Campari</v>
      </c>
      <c r="F341" s="142" t="str">
        <v>CAM</v>
      </c>
      <c r="G341" s="142" t="str">
        <v>Campari Bitter 750 ml</v>
      </c>
      <c r="H341" s="142" t="str">
        <v>750ml</v>
      </c>
      <c r="I341" s="176">
        <v>6</v>
      </c>
      <c r="J341" s="283"/>
      <c r="K341" s="178"/>
      <c r="L341" s="85"/>
      <c r="M341" s="143"/>
      <c r="N341" s="86"/>
      <c r="O341" s="53"/>
      <c r="P341" s="152">
        <v>0</v>
      </c>
      <c r="Q341" s="6"/>
      <c r="R341" s="96">
        <f t="shared" si="29"/>
        <v>0</v>
      </c>
      <c r="S341" s="97">
        <f t="shared" si="30"/>
        <v>0</v>
      </c>
      <c r="T341" s="98">
        <f t="shared" si="31"/>
        <v>0</v>
      </c>
      <c r="U341" s="117" t="str">
        <f t="shared" si="32"/>
        <v>OK</v>
      </c>
      <c r="V341" s="117" t="b">
        <f>'CASH REBATE'!$P$22</f>
        <v>0</v>
      </c>
      <c r="W341" s="1" t="str">
        <v>ALCHEMY</v>
      </c>
    </row>
    <row r="342" spans="2:23" ht="17.399999999999999" x14ac:dyDescent="0.3">
      <c r="B342" s="161" t="str">
        <v>32-SPPAC-07509002</v>
      </c>
      <c r="C342" s="158" t="str">
        <v>Campari</v>
      </c>
      <c r="D342" s="142" t="str">
        <v>Liqueur</v>
      </c>
      <c r="E342" s="142" t="str">
        <v>Campari</v>
      </c>
      <c r="F342" s="142" t="str">
        <v>CAM</v>
      </c>
      <c r="G342" s="142" t="str">
        <v>Campari Negroni Set</v>
      </c>
      <c r="H342" s="142" t="str">
        <v>2250ml</v>
      </c>
      <c r="I342" s="176">
        <v>4</v>
      </c>
      <c r="J342" s="283"/>
      <c r="K342" s="178"/>
      <c r="L342" s="85"/>
      <c r="M342" s="143"/>
      <c r="N342" s="86"/>
      <c r="O342" s="53"/>
      <c r="P342" s="152">
        <v>0</v>
      </c>
      <c r="Q342" s="6"/>
      <c r="R342" s="96">
        <f t="shared" si="29"/>
        <v>0</v>
      </c>
      <c r="S342" s="97">
        <f t="shared" si="30"/>
        <v>0</v>
      </c>
      <c r="T342" s="98">
        <f t="shared" si="31"/>
        <v>0</v>
      </c>
      <c r="U342" s="117" t="str">
        <f t="shared" si="32"/>
        <v>OK</v>
      </c>
      <c r="V342" s="117" t="b">
        <f>'CASH REBATE'!$P$22</f>
        <v>0</v>
      </c>
      <c r="W342" s="1" t="str">
        <v>ALCHEMY</v>
      </c>
    </row>
    <row r="343" spans="2:23" ht="17.399999999999999" x14ac:dyDescent="0.3">
      <c r="B343" s="161" t="str">
        <v>33-SPGIN-07502000</v>
      </c>
      <c r="C343" s="158" t="str">
        <v>Campari</v>
      </c>
      <c r="D343" s="142" t="str">
        <v>Gin</v>
      </c>
      <c r="E343" s="142" t="str">
        <v>Bulldog</v>
      </c>
      <c r="F343" s="142" t="str">
        <v>BUL</v>
      </c>
      <c r="G343" s="142" t="str">
        <v>Bulldog London Dry Gin 750 ml</v>
      </c>
      <c r="H343" s="142" t="str">
        <v>750ml</v>
      </c>
      <c r="I343" s="176">
        <v>6</v>
      </c>
      <c r="J343" s="283"/>
      <c r="K343" s="178"/>
      <c r="L343" s="85"/>
      <c r="M343" s="143"/>
      <c r="N343" s="86"/>
      <c r="O343" s="53"/>
      <c r="P343" s="152">
        <v>0</v>
      </c>
      <c r="Q343" s="6"/>
      <c r="R343" s="96">
        <f t="shared" si="25"/>
        <v>0</v>
      </c>
      <c r="S343" s="97">
        <f t="shared" si="26"/>
        <v>0</v>
      </c>
      <c r="T343" s="98">
        <f t="shared" si="27"/>
        <v>0</v>
      </c>
      <c r="U343" s="117" t="str">
        <f t="shared" si="28"/>
        <v>OK</v>
      </c>
      <c r="V343" s="117" t="b">
        <f>'CASH REBATE'!$P$22</f>
        <v>0</v>
      </c>
      <c r="W343" s="1" t="str">
        <v>ALCHEMY</v>
      </c>
    </row>
    <row r="344" spans="2:23" ht="17.399999999999999" x14ac:dyDescent="0.3">
      <c r="B344" s="161" t="str">
        <v>33-SPPAC-07506102</v>
      </c>
      <c r="C344" s="158" t="str">
        <v>Campari</v>
      </c>
      <c r="D344" s="142" t="str">
        <v>Gin</v>
      </c>
      <c r="E344" s="142" t="str">
        <v>Bulldog</v>
      </c>
      <c r="F344" s="142" t="str">
        <v>BUL</v>
      </c>
      <c r="G344" s="142" t="str">
        <v>Bulldog Gin Glass Set</v>
      </c>
      <c r="H344" s="142" t="str">
        <v>750ml</v>
      </c>
      <c r="I344" s="176">
        <v>6</v>
      </c>
      <c r="J344" s="283"/>
      <c r="K344" s="178"/>
      <c r="L344" s="85"/>
      <c r="M344" s="143"/>
      <c r="N344" s="86"/>
      <c r="O344" s="53"/>
      <c r="P344" s="152">
        <v>0</v>
      </c>
      <c r="Q344" s="6"/>
      <c r="R344" s="96">
        <f t="shared" si="25"/>
        <v>0</v>
      </c>
      <c r="S344" s="97">
        <f t="shared" si="26"/>
        <v>0</v>
      </c>
      <c r="T344" s="98">
        <f t="shared" si="27"/>
        <v>0</v>
      </c>
      <c r="U344" s="117" t="str">
        <f t="shared" si="28"/>
        <v>OK</v>
      </c>
      <c r="V344" s="117" t="b">
        <f>'CASH REBATE'!$P$22</f>
        <v>0</v>
      </c>
      <c r="W344" s="1" t="str">
        <v>ALCHEMY</v>
      </c>
    </row>
    <row r="345" spans="2:23" ht="17.399999999999999" x14ac:dyDescent="0.3">
      <c r="B345" s="161" t="str">
        <v>34-12VOD-01808261</v>
      </c>
      <c r="C345" s="158" t="str">
        <v>Campari</v>
      </c>
      <c r="D345" s="142" t="str">
        <v>Vodka</v>
      </c>
      <c r="E345" s="142" t="str">
        <v>Skyy</v>
      </c>
      <c r="F345" s="142" t="str">
        <v>SKY</v>
      </c>
      <c r="G345" s="142" t="str">
        <v>Skyy Vodka 180 ml (P12)</v>
      </c>
      <c r="H345" s="142" t="str">
        <v>180ml</v>
      </c>
      <c r="I345" s="176">
        <v>12</v>
      </c>
      <c r="J345" s="283"/>
      <c r="K345" s="178"/>
      <c r="L345" s="85"/>
      <c r="M345" s="143"/>
      <c r="N345" s="86"/>
      <c r="O345" s="53"/>
      <c r="P345" s="152">
        <v>0</v>
      </c>
      <c r="Q345" s="6"/>
      <c r="R345" s="96">
        <f t="shared" si="25"/>
        <v>0</v>
      </c>
      <c r="S345" s="97">
        <f t="shared" si="26"/>
        <v>0</v>
      </c>
      <c r="T345" s="98">
        <f t="shared" si="27"/>
        <v>0</v>
      </c>
      <c r="U345" s="117" t="str">
        <f t="shared" si="28"/>
        <v>OK</v>
      </c>
      <c r="V345" s="117" t="b">
        <f>'CASH REBATE'!$P$22</f>
        <v>0</v>
      </c>
      <c r="W345" s="1" t="str">
        <v>ALCHEMY</v>
      </c>
    </row>
    <row r="346" spans="2:23" ht="17.399999999999999" x14ac:dyDescent="0.3">
      <c r="B346" s="161" t="str">
        <v>34-SPVOD-07007004</v>
      </c>
      <c r="C346" s="158" t="str">
        <v>Campari</v>
      </c>
      <c r="D346" s="142" t="str">
        <v>Vodka</v>
      </c>
      <c r="E346" s="142" t="str">
        <v>Skyy</v>
      </c>
      <c r="F346" s="142" t="str">
        <v>SKY</v>
      </c>
      <c r="G346" s="142" t="str">
        <v>Skyy Vodka</v>
      </c>
      <c r="H346" s="142" t="str">
        <v>700ml</v>
      </c>
      <c r="I346" s="176">
        <v>12</v>
      </c>
      <c r="J346" s="283"/>
      <c r="K346" s="178"/>
      <c r="L346" s="85"/>
      <c r="M346" s="143"/>
      <c r="N346" s="86"/>
      <c r="O346" s="53"/>
      <c r="P346" s="152">
        <v>0</v>
      </c>
      <c r="Q346" s="6"/>
      <c r="R346" s="96">
        <f t="shared" si="25"/>
        <v>0</v>
      </c>
      <c r="S346" s="97">
        <f t="shared" si="26"/>
        <v>0</v>
      </c>
      <c r="T346" s="98">
        <f t="shared" si="27"/>
        <v>0</v>
      </c>
      <c r="U346" s="117" t="str">
        <f t="shared" si="28"/>
        <v>OK</v>
      </c>
      <c r="V346" s="117" t="b">
        <f>'CASH REBATE'!$P$22</f>
        <v>0</v>
      </c>
      <c r="W346" s="1" t="str">
        <v>ALCHEMY</v>
      </c>
    </row>
    <row r="347" spans="2:23" ht="17.399999999999999" x14ac:dyDescent="0.3">
      <c r="B347" s="161" t="str">
        <v>37-SPWHI-07002834</v>
      </c>
      <c r="C347" s="158" t="str">
        <v>Campari</v>
      </c>
      <c r="D347" s="142" t="str">
        <v>Whisky</v>
      </c>
      <c r="E347" s="142" t="str">
        <v>Wild Turkey</v>
      </c>
      <c r="F347" s="142" t="str">
        <v>WTK</v>
      </c>
      <c r="G347" s="142" t="str">
        <v>Wild Turkey Rye Whiskey 700ml</v>
      </c>
      <c r="H347" s="142" t="str">
        <v>700ml</v>
      </c>
      <c r="I347" s="176">
        <v>12</v>
      </c>
      <c r="J347" s="283"/>
      <c r="K347" s="178"/>
      <c r="L347" s="85"/>
      <c r="M347" s="143"/>
      <c r="N347" s="86"/>
      <c r="O347" s="53"/>
      <c r="P347" s="152">
        <v>0</v>
      </c>
      <c r="Q347" s="6"/>
      <c r="R347" s="96">
        <f t="shared" si="25"/>
        <v>0</v>
      </c>
      <c r="S347" s="97">
        <f t="shared" si="26"/>
        <v>0</v>
      </c>
      <c r="T347" s="98">
        <f t="shared" si="27"/>
        <v>0</v>
      </c>
      <c r="U347" s="117" t="str">
        <f t="shared" si="28"/>
        <v>OK</v>
      </c>
      <c r="V347" s="117" t="b">
        <f>'CASH REBATE'!$P$22</f>
        <v>0</v>
      </c>
      <c r="W347" s="1" t="str">
        <v>ALCHEMY</v>
      </c>
    </row>
    <row r="348" spans="2:23" ht="17.399999999999999" x14ac:dyDescent="0.3">
      <c r="B348" s="161" t="str">
        <v>40-SPRUM-07501400</v>
      </c>
      <c r="C348" s="158" t="str">
        <v>Campari</v>
      </c>
      <c r="D348" s="142" t="str">
        <v>Rum</v>
      </c>
      <c r="E348" s="142" t="str">
        <v>Appleton</v>
      </c>
      <c r="F348" s="142" t="str">
        <v>APT</v>
      </c>
      <c r="G348" s="142" t="str">
        <v>Appleton Estate Rare Blend 12 Years</v>
      </c>
      <c r="H348" s="142" t="str">
        <v>750ml</v>
      </c>
      <c r="I348" s="176">
        <v>12</v>
      </c>
      <c r="J348" s="283"/>
      <c r="K348" s="178"/>
      <c r="L348" s="85"/>
      <c r="M348" s="143"/>
      <c r="N348" s="86"/>
      <c r="O348" s="53"/>
      <c r="P348" s="152">
        <v>0</v>
      </c>
      <c r="Q348" s="6"/>
      <c r="R348" s="96">
        <f t="shared" si="25"/>
        <v>0</v>
      </c>
      <c r="S348" s="97">
        <f t="shared" si="26"/>
        <v>0</v>
      </c>
      <c r="T348" s="98">
        <f t="shared" si="27"/>
        <v>0</v>
      </c>
      <c r="U348" s="117" t="str">
        <f t="shared" si="28"/>
        <v>OK</v>
      </c>
      <c r="V348" s="117" t="b">
        <f>'CASH REBATE'!$P$22</f>
        <v>0</v>
      </c>
      <c r="W348" s="1" t="str">
        <v>ALCHEMY</v>
      </c>
    </row>
    <row r="349" spans="2:23" ht="17.399999999999999" x14ac:dyDescent="0.3">
      <c r="B349" s="161" t="str">
        <v>46-ABRGP-07000051</v>
      </c>
      <c r="C349" s="158" t="str">
        <v>Campari</v>
      </c>
      <c r="D349" s="142" t="str">
        <v>Whisky</v>
      </c>
      <c r="E349" s="142" t="str">
        <v>Glen Grant</v>
      </c>
      <c r="F349" s="142" t="str">
        <v>GGT</v>
      </c>
      <c r="G349" s="142" t="str">
        <v>Glen Grant Single Malt Scotch Whisky Arboralis (Gift Pack)</v>
      </c>
      <c r="H349" s="142" t="str">
        <v>700ml</v>
      </c>
      <c r="I349" s="176">
        <v>6</v>
      </c>
      <c r="J349" s="283"/>
      <c r="K349" s="178"/>
      <c r="L349" s="85"/>
      <c r="M349" s="143"/>
      <c r="N349" s="86"/>
      <c r="O349" s="53"/>
      <c r="P349" s="152">
        <v>0</v>
      </c>
      <c r="Q349" s="6"/>
      <c r="R349" s="96">
        <f t="shared" si="25"/>
        <v>0</v>
      </c>
      <c r="S349" s="97">
        <f t="shared" si="26"/>
        <v>0</v>
      </c>
      <c r="T349" s="98">
        <f t="shared" si="27"/>
        <v>0</v>
      </c>
      <c r="U349" s="117" t="str">
        <f t="shared" si="28"/>
        <v>OK</v>
      </c>
      <c r="V349" s="117" t="b">
        <f>'CASH REBATE'!$P$22</f>
        <v>0</v>
      </c>
      <c r="W349" s="1" t="str">
        <v>ALCHEMY</v>
      </c>
    </row>
    <row r="350" spans="2:23" ht="17.399999999999999" x14ac:dyDescent="0.3">
      <c r="B350" s="161" t="str">
        <v>51-WISPA-07505015</v>
      </c>
      <c r="C350" s="158" t="str">
        <v>Luc Belaire</v>
      </c>
      <c r="D350" s="142" t="str">
        <v>Sparkling Wine</v>
      </c>
      <c r="E350" s="142" t="str">
        <v>Luc Belaire</v>
      </c>
      <c r="F350" s="142" t="str">
        <v>LUC</v>
      </c>
      <c r="G350" s="142" t="str">
        <v>Luc Belaire Rare Luxe</v>
      </c>
      <c r="H350" s="142" t="str">
        <v>750ml</v>
      </c>
      <c r="I350" s="176">
        <v>6</v>
      </c>
      <c r="J350" s="283"/>
      <c r="K350" s="178"/>
      <c r="L350" s="85"/>
      <c r="M350" s="143"/>
      <c r="N350" s="86"/>
      <c r="O350" s="53"/>
      <c r="P350" s="152">
        <v>0</v>
      </c>
      <c r="Q350" s="6"/>
      <c r="R350" s="96">
        <f t="shared" si="25"/>
        <v>0</v>
      </c>
      <c r="S350" s="97">
        <f t="shared" si="26"/>
        <v>0</v>
      </c>
      <c r="T350" s="98">
        <f t="shared" si="27"/>
        <v>0</v>
      </c>
      <c r="U350" s="117" t="str">
        <f t="shared" si="28"/>
        <v>OK</v>
      </c>
      <c r="V350" s="117" t="b">
        <f>'CASH REBATE'!$P$22</f>
        <v>0</v>
      </c>
      <c r="W350" s="1" t="str">
        <v>ALCHEMY</v>
      </c>
    </row>
    <row r="351" spans="2:23" ht="17.399999999999999" x14ac:dyDescent="0.3">
      <c r="B351" s="161" t="str">
        <v>51-WISPA-07505572</v>
      </c>
      <c r="C351" s="158" t="str">
        <v>Luc Belaire</v>
      </c>
      <c r="D351" s="142" t="str">
        <v>Sparkling Wine</v>
      </c>
      <c r="E351" s="142" t="str">
        <v>Luc Belaire</v>
      </c>
      <c r="F351" s="142" t="str">
        <v>LUC</v>
      </c>
      <c r="G351" s="142" t="str">
        <v>Luc Belaire Rare Luxe - Fantome</v>
      </c>
      <c r="H351" s="142" t="str">
        <v>750ml</v>
      </c>
      <c r="I351" s="176">
        <v>6</v>
      </c>
      <c r="J351" s="283"/>
      <c r="K351" s="178"/>
      <c r="L351" s="85"/>
      <c r="M351" s="143"/>
      <c r="N351" s="86"/>
      <c r="O351" s="53"/>
      <c r="P351" s="152">
        <v>0</v>
      </c>
      <c r="Q351" s="6"/>
      <c r="R351" s="96">
        <f t="shared" si="25"/>
        <v>0</v>
      </c>
      <c r="S351" s="97">
        <f t="shared" si="26"/>
        <v>0</v>
      </c>
      <c r="T351" s="98">
        <f t="shared" si="27"/>
        <v>0</v>
      </c>
      <c r="U351" s="117" t="str">
        <f t="shared" si="28"/>
        <v>OK</v>
      </c>
      <c r="V351" s="117" t="b">
        <f>'CASH REBATE'!$P$22</f>
        <v>0</v>
      </c>
      <c r="W351" s="1" t="str">
        <v>ALCHEMY</v>
      </c>
    </row>
    <row r="352" spans="2:23" ht="17.399999999999999" x14ac:dyDescent="0.3">
      <c r="B352" s="161" t="str">
        <v>51-WISPA-07505602</v>
      </c>
      <c r="C352" s="157" t="str">
        <v>Luc Belaire</v>
      </c>
      <c r="D352" s="99" t="str">
        <v>Sparkling Wine</v>
      </c>
      <c r="E352" s="99" t="str">
        <v>Luc Belaire</v>
      </c>
      <c r="F352" s="99" t="str">
        <v>LUC</v>
      </c>
      <c r="G352" s="99" t="str">
        <v>Luc Belaire Rare Rose - Fantome</v>
      </c>
      <c r="H352" s="99" t="str">
        <v>750ml</v>
      </c>
      <c r="I352" s="175">
        <v>6</v>
      </c>
      <c r="J352" s="283"/>
      <c r="K352" s="178"/>
      <c r="L352" s="85"/>
      <c r="M352" s="147"/>
      <c r="N352" s="86"/>
      <c r="O352" s="147"/>
      <c r="P352" s="152">
        <v>0</v>
      </c>
      <c r="Q352" s="148"/>
      <c r="R352" s="96">
        <f t="shared" si="25"/>
        <v>0</v>
      </c>
      <c r="S352" s="97">
        <f t="shared" si="26"/>
        <v>0</v>
      </c>
      <c r="T352" s="98">
        <f t="shared" si="27"/>
        <v>0</v>
      </c>
      <c r="U352" s="117" t="str">
        <f t="shared" si="28"/>
        <v>OK</v>
      </c>
      <c r="V352" s="117" t="b">
        <f>'CASH REBATE'!$P$22</f>
        <v>0</v>
      </c>
      <c r="W352" s="1" t="str">
        <v>ALCHEMY</v>
      </c>
    </row>
    <row r="353" spans="2:23" ht="17.399999999999999" x14ac:dyDescent="0.3">
      <c r="B353" s="161" t="str">
        <v>51-WISPA-07505909</v>
      </c>
      <c r="C353" s="157" t="str">
        <v>Luc Belaire</v>
      </c>
      <c r="D353" s="99" t="str">
        <v>Sparkling Wine</v>
      </c>
      <c r="E353" s="99" t="str">
        <v>Luc Belaire</v>
      </c>
      <c r="F353" s="99" t="str">
        <v>LUC</v>
      </c>
      <c r="G353" s="99" t="str">
        <v>Luc Belaire Rare Rose</v>
      </c>
      <c r="H353" s="99" t="str">
        <v>750ml</v>
      </c>
      <c r="I353" s="175">
        <v>6</v>
      </c>
      <c r="J353" s="283"/>
      <c r="K353" s="178"/>
      <c r="L353" s="85"/>
      <c r="M353" s="147"/>
      <c r="N353" s="86"/>
      <c r="O353" s="147"/>
      <c r="P353" s="152">
        <v>0</v>
      </c>
      <c r="Q353" s="148"/>
      <c r="R353" s="96">
        <f t="shared" ref="R353:R359" si="33">IF(K353&gt;0,K353*N353,L353*1.07*N353)</f>
        <v>0</v>
      </c>
      <c r="S353" s="97">
        <f t="shared" ref="S353:S359" si="34">ROUND(R353/1.07,2)</f>
        <v>0</v>
      </c>
      <c r="T353" s="98">
        <f t="shared" ref="T353:T359" si="35">IF(U353="Input Price only 1 column","",P353*S353)</f>
        <v>0</v>
      </c>
      <c r="U353" s="117" t="str">
        <f t="shared" ref="U353:U359" si="36">IF(AND(K353&gt;0,L353&gt;0),"Input Price only 1 column","OK")</f>
        <v>OK</v>
      </c>
      <c r="V353" s="117" t="b">
        <f>'CASH REBATE'!$P$22</f>
        <v>0</v>
      </c>
      <c r="W353" s="1" t="str">
        <v>ALCHEMY</v>
      </c>
    </row>
    <row r="354" spans="2:23" ht="17.399999999999999" x14ac:dyDescent="0.3">
      <c r="B354" s="161" t="str">
        <v>51-WISPA-15005619</v>
      </c>
      <c r="C354" s="157" t="str">
        <v>Luc Belaire</v>
      </c>
      <c r="D354" s="99" t="str">
        <v>Sparkling Wine</v>
      </c>
      <c r="E354" s="99" t="str">
        <v>Luc Belaire</v>
      </c>
      <c r="F354" s="99" t="str">
        <v>LUC</v>
      </c>
      <c r="G354" s="99" t="str">
        <v>Luc Belaire Rare Rose 1.5 L - Fantome</v>
      </c>
      <c r="H354" s="99" t="str">
        <v>1500ml</v>
      </c>
      <c r="I354" s="175">
        <v>3</v>
      </c>
      <c r="J354" s="283"/>
      <c r="K354" s="178"/>
      <c r="L354" s="85"/>
      <c r="M354" s="147"/>
      <c r="N354" s="86"/>
      <c r="O354" s="147"/>
      <c r="P354" s="152">
        <v>0</v>
      </c>
      <c r="Q354" s="148"/>
      <c r="R354" s="96">
        <f t="shared" si="33"/>
        <v>0</v>
      </c>
      <c r="S354" s="97">
        <f t="shared" si="34"/>
        <v>0</v>
      </c>
      <c r="T354" s="98">
        <f t="shared" si="35"/>
        <v>0</v>
      </c>
      <c r="U354" s="117" t="str">
        <f t="shared" si="36"/>
        <v>OK</v>
      </c>
      <c r="V354" s="117" t="b">
        <f>'CASH REBATE'!$P$22</f>
        <v>0</v>
      </c>
      <c r="W354" s="1" t="str">
        <v>ALCHEMY</v>
      </c>
    </row>
    <row r="355" spans="2:23" ht="17.399999999999999" x14ac:dyDescent="0.3">
      <c r="B355" s="161" t="str">
        <v>52-WISPA-07500750</v>
      </c>
      <c r="C355" s="157" t="str">
        <v>Pommery</v>
      </c>
      <c r="D355" s="99" t="str">
        <v>Champagne</v>
      </c>
      <c r="E355" s="99" t="str">
        <v>Pommery</v>
      </c>
      <c r="F355" s="99" t="str">
        <v>POM</v>
      </c>
      <c r="G355" s="99" t="str">
        <v>Champagne Pommery Brut Rose Royal (GB)</v>
      </c>
      <c r="H355" s="99" t="str">
        <v>750ml</v>
      </c>
      <c r="I355" s="175">
        <v>6</v>
      </c>
      <c r="J355" s="283"/>
      <c r="K355" s="178"/>
      <c r="L355" s="85"/>
      <c r="M355" s="147"/>
      <c r="N355" s="86"/>
      <c r="O355" s="147"/>
      <c r="P355" s="152">
        <v>0</v>
      </c>
      <c r="Q355" s="148"/>
      <c r="R355" s="96">
        <f t="shared" si="33"/>
        <v>0</v>
      </c>
      <c r="S355" s="97">
        <f t="shared" si="34"/>
        <v>0</v>
      </c>
      <c r="T355" s="98">
        <f t="shared" si="35"/>
        <v>0</v>
      </c>
      <c r="U355" s="117" t="str">
        <f t="shared" si="36"/>
        <v>OK</v>
      </c>
      <c r="V355" s="117" t="b">
        <f>'CASH REBATE'!$P$22</f>
        <v>0</v>
      </c>
      <c r="W355" s="1" t="str">
        <v>ALCHEMY</v>
      </c>
    </row>
    <row r="356" spans="2:23" ht="17.399999999999999" x14ac:dyDescent="0.3">
      <c r="B356" s="161" t="str">
        <v>52-WISPA-07500925</v>
      </c>
      <c r="C356" s="157" t="str">
        <v>Pommery</v>
      </c>
      <c r="D356" s="99" t="str">
        <v>Champagne</v>
      </c>
      <c r="E356" s="99" t="str">
        <v>Pommery</v>
      </c>
      <c r="F356" s="99" t="str">
        <v>POM</v>
      </c>
      <c r="G356" s="99" t="str">
        <v>Champagne Pommery Royal Blue Sky (GB)</v>
      </c>
      <c r="H356" s="99" t="str">
        <v>750ml</v>
      </c>
      <c r="I356" s="175">
        <v>6</v>
      </c>
      <c r="J356" s="283"/>
      <c r="K356" s="178"/>
      <c r="L356" s="85"/>
      <c r="M356" s="147"/>
      <c r="N356" s="86"/>
      <c r="O356" s="147"/>
      <c r="P356" s="152">
        <v>0</v>
      </c>
      <c r="Q356" s="148"/>
      <c r="R356" s="96">
        <f t="shared" si="33"/>
        <v>0</v>
      </c>
      <c r="S356" s="97">
        <f t="shared" si="34"/>
        <v>0</v>
      </c>
      <c r="T356" s="98">
        <f t="shared" si="35"/>
        <v>0</v>
      </c>
      <c r="U356" s="117" t="str">
        <f t="shared" si="36"/>
        <v>OK</v>
      </c>
      <c r="V356" s="117" t="b">
        <f>'CASH REBATE'!$P$22</f>
        <v>0</v>
      </c>
      <c r="W356" s="1" t="str">
        <v>ALCHEMY</v>
      </c>
    </row>
    <row r="357" spans="2:23" ht="17.399999999999999" x14ac:dyDescent="0.3">
      <c r="B357" s="161" t="str">
        <v>52-WISPA-07502006</v>
      </c>
      <c r="C357" s="157" t="str">
        <v>Pommery</v>
      </c>
      <c r="D357" s="99" t="str">
        <v>Champagne</v>
      </c>
      <c r="E357" s="99" t="str">
        <v>Pommery</v>
      </c>
      <c r="F357" s="99" t="str">
        <v>POM</v>
      </c>
      <c r="G357" s="99" t="str">
        <v>Pommery Cuvee Louise Champagne (2006)</v>
      </c>
      <c r="H357" s="99" t="str">
        <v>750ml</v>
      </c>
      <c r="I357" s="175">
        <v>6</v>
      </c>
      <c r="J357" s="283"/>
      <c r="K357" s="178"/>
      <c r="L357" s="85"/>
      <c r="M357" s="147"/>
      <c r="N357" s="86"/>
      <c r="O357" s="147"/>
      <c r="P357" s="152">
        <v>0</v>
      </c>
      <c r="Q357" s="148"/>
      <c r="R357" s="96">
        <f t="shared" si="33"/>
        <v>0</v>
      </c>
      <c r="S357" s="97">
        <f t="shared" si="34"/>
        <v>0</v>
      </c>
      <c r="T357" s="98">
        <f t="shared" si="35"/>
        <v>0</v>
      </c>
      <c r="U357" s="117" t="str">
        <f t="shared" si="36"/>
        <v>OK</v>
      </c>
      <c r="V357" s="117" t="b">
        <f>'CASH REBATE'!$P$22</f>
        <v>0</v>
      </c>
      <c r="W357" s="1" t="str">
        <v>ALCHEMY</v>
      </c>
    </row>
    <row r="358" spans="2:23" ht="17.399999999999999" x14ac:dyDescent="0.3">
      <c r="B358" s="161" t="str">
        <v>52-WISPA-07507772</v>
      </c>
      <c r="C358" s="157" t="str">
        <v>Pommery</v>
      </c>
      <c r="D358" s="99" t="str">
        <v>Champagne</v>
      </c>
      <c r="E358" s="99" t="str">
        <v>Pommery</v>
      </c>
      <c r="F358" s="99" t="str">
        <v>POM</v>
      </c>
      <c r="G358" s="99" t="str">
        <v>Champagne Pommery Apanage Brut (1874)</v>
      </c>
      <c r="H358" s="99" t="str">
        <v>750ml</v>
      </c>
      <c r="I358" s="175">
        <v>6</v>
      </c>
      <c r="J358" s="283"/>
      <c r="K358" s="178"/>
      <c r="L358" s="85"/>
      <c r="M358" s="147"/>
      <c r="N358" s="86"/>
      <c r="O358" s="147"/>
      <c r="P358" s="152">
        <v>0</v>
      </c>
      <c r="Q358" s="148"/>
      <c r="R358" s="96">
        <f t="shared" si="33"/>
        <v>0</v>
      </c>
      <c r="S358" s="97">
        <f t="shared" si="34"/>
        <v>0</v>
      </c>
      <c r="T358" s="98">
        <f t="shared" si="35"/>
        <v>0</v>
      </c>
      <c r="U358" s="117" t="str">
        <f t="shared" si="36"/>
        <v>OK</v>
      </c>
      <c r="V358" s="117" t="b">
        <f>'CASH REBATE'!$P$22</f>
        <v>0</v>
      </c>
      <c r="W358" s="1" t="str">
        <v>ALCHEMY</v>
      </c>
    </row>
    <row r="359" spans="2:23" ht="17.399999999999999" x14ac:dyDescent="0.3">
      <c r="B359" s="161" t="str">
        <v>64-SPLIQ-02000983</v>
      </c>
      <c r="C359" s="157" t="str">
        <v>Laiba</v>
      </c>
      <c r="D359" s="99" t="str">
        <v>Liqueur</v>
      </c>
      <c r="E359" s="99" t="str">
        <v>Laiba</v>
      </c>
      <c r="F359" s="99" t="str">
        <v>LAI</v>
      </c>
      <c r="G359" s="99" t="str">
        <v>Laiba Passion De-Light</v>
      </c>
      <c r="H359" s="99" t="str">
        <v>200ml</v>
      </c>
      <c r="I359" s="175">
        <v>12</v>
      </c>
      <c r="J359" s="283"/>
      <c r="K359" s="178"/>
      <c r="L359" s="85"/>
      <c r="M359" s="147"/>
      <c r="N359" s="86"/>
      <c r="O359" s="147"/>
      <c r="P359" s="152">
        <v>0</v>
      </c>
      <c r="Q359" s="148"/>
      <c r="R359" s="96">
        <f t="shared" si="33"/>
        <v>0</v>
      </c>
      <c r="S359" s="97">
        <f t="shared" si="34"/>
        <v>0</v>
      </c>
      <c r="T359" s="98">
        <f t="shared" si="35"/>
        <v>0</v>
      </c>
      <c r="U359" s="117" t="str">
        <f t="shared" si="36"/>
        <v>OK</v>
      </c>
      <c r="V359" s="117" t="b">
        <f>'CASH REBATE'!$P$22</f>
        <v>0</v>
      </c>
      <c r="W359" s="1" t="str">
        <v>ALCHEMY</v>
      </c>
    </row>
    <row r="360" spans="2:23" ht="17.399999999999999" x14ac:dyDescent="0.3">
      <c r="B360" s="161" t="str">
        <v>64-SPLIQ-02000990</v>
      </c>
      <c r="C360" s="158" t="str">
        <v>Laiba</v>
      </c>
      <c r="D360" s="142" t="str">
        <v>Liqueur</v>
      </c>
      <c r="E360" s="142" t="str">
        <v>Laiba</v>
      </c>
      <c r="F360" s="142" t="str">
        <v>LAI</v>
      </c>
      <c r="G360" s="142" t="str">
        <v>Laiba In Love With Rosemary</v>
      </c>
      <c r="H360" s="142" t="str">
        <v>200ml</v>
      </c>
      <c r="I360" s="176">
        <v>12</v>
      </c>
      <c r="J360" s="283"/>
      <c r="K360" s="178"/>
      <c r="L360" s="85"/>
      <c r="M360" s="143"/>
      <c r="N360" s="86"/>
      <c r="O360" s="53"/>
      <c r="P360" s="152">
        <v>0</v>
      </c>
      <c r="Q360" s="6"/>
      <c r="R360" s="96">
        <f t="shared" si="17"/>
        <v>0</v>
      </c>
      <c r="S360" s="97">
        <f t="shared" si="20"/>
        <v>0</v>
      </c>
      <c r="T360" s="98">
        <f t="shared" si="18"/>
        <v>0</v>
      </c>
      <c r="U360" s="117" t="str">
        <f t="shared" si="19"/>
        <v>OK</v>
      </c>
      <c r="V360" s="117" t="b">
        <f>'CASH REBATE'!$P$22</f>
        <v>0</v>
      </c>
      <c r="W360" s="1" t="str">
        <v>ALCHEMY</v>
      </c>
    </row>
    <row r="361" spans="2:23" ht="17.399999999999999" x14ac:dyDescent="0.3">
      <c r="B361" s="161" t="str">
        <v>64-SPLIQ-02001003</v>
      </c>
      <c r="C361" s="158" t="str">
        <v>Laiba</v>
      </c>
      <c r="D361" s="142" t="str">
        <v>Liqueur</v>
      </c>
      <c r="E361" s="142" t="str">
        <v>Laiba</v>
      </c>
      <c r="F361" s="142" t="str">
        <v>LAI</v>
      </c>
      <c r="G361" s="142" t="str">
        <v>Laiba Sour</v>
      </c>
      <c r="H361" s="142" t="str">
        <v>200ml</v>
      </c>
      <c r="I361" s="176">
        <v>12</v>
      </c>
      <c r="J361" s="283"/>
      <c r="K361" s="178"/>
      <c r="L361" s="85"/>
      <c r="M361" s="143"/>
      <c r="N361" s="86"/>
      <c r="O361" s="53"/>
      <c r="P361" s="152">
        <v>0</v>
      </c>
      <c r="Q361" s="6"/>
      <c r="R361" s="96">
        <f t="shared" si="17"/>
        <v>0</v>
      </c>
      <c r="S361" s="97">
        <f t="shared" si="20"/>
        <v>0</v>
      </c>
      <c r="T361" s="98">
        <f t="shared" si="18"/>
        <v>0</v>
      </c>
      <c r="U361" s="117" t="str">
        <f t="shared" si="19"/>
        <v>OK</v>
      </c>
      <c r="V361" s="117" t="b">
        <f>'CASH REBATE'!$P$22</f>
        <v>0</v>
      </c>
      <c r="W361" s="1" t="str">
        <v>ALCHEMY</v>
      </c>
    </row>
    <row r="362" spans="2:23" ht="17.399999999999999" x14ac:dyDescent="0.3">
      <c r="B362" s="161" t="str">
        <v>64-SPLIQ-02001010</v>
      </c>
      <c r="C362" s="158" t="str">
        <v>Laiba</v>
      </c>
      <c r="D362" s="142" t="str">
        <v>Liqueur</v>
      </c>
      <c r="E362" s="142" t="str">
        <v>Laiba</v>
      </c>
      <c r="F362" s="142" t="str">
        <v>LAI</v>
      </c>
      <c r="G362" s="142" t="str">
        <v>Laiba I Am Coconuts</v>
      </c>
      <c r="H362" s="142" t="str">
        <v>200ml</v>
      </c>
      <c r="I362" s="176">
        <v>12</v>
      </c>
      <c r="J362" s="283"/>
      <c r="K362" s="178"/>
      <c r="L362" s="85"/>
      <c r="M362" s="143"/>
      <c r="N362" s="86"/>
      <c r="O362" s="53"/>
      <c r="P362" s="152">
        <v>0</v>
      </c>
      <c r="Q362" s="6"/>
      <c r="R362" s="96">
        <f t="shared" si="17"/>
        <v>0</v>
      </c>
      <c r="S362" s="97">
        <f t="shared" si="20"/>
        <v>0</v>
      </c>
      <c r="T362" s="98">
        <f t="shared" si="18"/>
        <v>0</v>
      </c>
      <c r="U362" s="117" t="str">
        <f t="shared" si="19"/>
        <v>OK</v>
      </c>
      <c r="V362" s="117" t="b">
        <f>'CASH REBATE'!$P$22</f>
        <v>0</v>
      </c>
      <c r="W362" s="1" t="str">
        <v>ALCHEMY</v>
      </c>
    </row>
    <row r="363" spans="2:23" ht="17.399999999999999" x14ac:dyDescent="0.3">
      <c r="B363" s="161" t="str">
        <v>64-SPLIQ-02001027</v>
      </c>
      <c r="C363" s="158" t="str">
        <v>Laiba</v>
      </c>
      <c r="D363" s="142" t="str">
        <v>Liqueur</v>
      </c>
      <c r="E363" s="142" t="str">
        <v>Laiba</v>
      </c>
      <c r="F363" s="142" t="str">
        <v>LAI</v>
      </c>
      <c r="G363" s="142" t="str">
        <v>Laiba Cold Brew Martini</v>
      </c>
      <c r="H363" s="142" t="str">
        <v>200ml</v>
      </c>
      <c r="I363" s="176">
        <v>12</v>
      </c>
      <c r="J363" s="283"/>
      <c r="K363" s="178"/>
      <c r="L363" s="85"/>
      <c r="M363" s="143"/>
      <c r="N363" s="86"/>
      <c r="O363" s="53"/>
      <c r="P363" s="152">
        <v>0</v>
      </c>
      <c r="Q363" s="6"/>
      <c r="R363" s="96">
        <f t="shared" si="17"/>
        <v>0</v>
      </c>
      <c r="S363" s="97">
        <f t="shared" si="20"/>
        <v>0</v>
      </c>
      <c r="T363" s="98">
        <f t="shared" si="18"/>
        <v>0</v>
      </c>
      <c r="U363" s="117" t="str">
        <f t="shared" si="19"/>
        <v>OK</v>
      </c>
      <c r="V363" s="117" t="b">
        <f>'CASH REBATE'!$P$22</f>
        <v>0</v>
      </c>
      <c r="W363" s="1" t="str">
        <v>ALCHEMY</v>
      </c>
    </row>
    <row r="364" spans="2:23" ht="17.399999999999999" x14ac:dyDescent="0.3">
      <c r="B364" s="161" t="str">
        <v>64-SPLIQ-02001034</v>
      </c>
      <c r="C364" s="158" t="str">
        <v>Laiba</v>
      </c>
      <c r="D364" s="142" t="str">
        <v>Liqueur</v>
      </c>
      <c r="E364" s="142" t="str">
        <v>Laiba</v>
      </c>
      <c r="F364" s="142" t="str">
        <v>LAI</v>
      </c>
      <c r="G364" s="142" t="str">
        <v>Laiba Earl 'S Old Fashioned</v>
      </c>
      <c r="H364" s="142" t="str">
        <v>200ml</v>
      </c>
      <c r="I364" s="176">
        <v>12</v>
      </c>
      <c r="J364" s="283"/>
      <c r="K364" s="178"/>
      <c r="L364" s="85"/>
      <c r="M364" s="143"/>
      <c r="N364" s="86"/>
      <c r="O364" s="53"/>
      <c r="P364" s="152">
        <v>0</v>
      </c>
      <c r="Q364" s="6"/>
      <c r="R364" s="96">
        <f t="shared" si="17"/>
        <v>0</v>
      </c>
      <c r="S364" s="97">
        <f t="shared" si="20"/>
        <v>0</v>
      </c>
      <c r="T364" s="98">
        <f t="shared" si="18"/>
        <v>0</v>
      </c>
      <c r="U364" s="117" t="str">
        <f t="shared" si="19"/>
        <v>OK</v>
      </c>
      <c r="V364" s="117" t="b">
        <f>'CASH REBATE'!$P$22</f>
        <v>0</v>
      </c>
      <c r="W364" s="1" t="str">
        <v>ALCHEMY</v>
      </c>
    </row>
    <row r="365" spans="2:23" x14ac:dyDescent="0.3">
      <c r="B365" s="161" t="str">
        <v>64-SPLIQ-02001041</v>
      </c>
      <c r="C365" s="157" t="str">
        <v>Laiba</v>
      </c>
      <c r="D365" s="99" t="str">
        <v>Liqueur</v>
      </c>
      <c r="E365" s="99" t="str">
        <v>Laiba</v>
      </c>
      <c r="F365" s="99" t="str">
        <v>LAI</v>
      </c>
      <c r="G365" s="99" t="str">
        <v>Laiba Twisted Negroni</v>
      </c>
      <c r="H365" s="99" t="str">
        <v>200ml</v>
      </c>
      <c r="I365" s="175">
        <v>12</v>
      </c>
      <c r="J365" s="283"/>
      <c r="K365" s="178"/>
      <c r="L365" s="85"/>
      <c r="M365" s="143"/>
      <c r="N365" s="86"/>
      <c r="O365" s="95"/>
      <c r="P365" s="152">
        <v>0</v>
      </c>
      <c r="Q365" s="141"/>
      <c r="R365" s="96">
        <f t="shared" ref="R365" si="37">IF(K365&gt;0,K365*N365,L365*1.07*N365)</f>
        <v>0</v>
      </c>
      <c r="S365" s="97">
        <f t="shared" ref="S365" si="38">ROUND(R365/1.07,2)</f>
        <v>0</v>
      </c>
      <c r="T365" s="98">
        <f t="shared" ref="T365" si="39">IF(U365="Input Price only 1 column","",P365*S365)</f>
        <v>0</v>
      </c>
      <c r="U365" s="117" t="str">
        <f t="shared" ref="U365" si="40">IF(AND(K365&gt;0,L365&gt;0),"Input Price only 1 column","OK")</f>
        <v>OK</v>
      </c>
      <c r="V365" s="117" t="b">
        <f>'CASH REBATE'!$P$22</f>
        <v>0</v>
      </c>
      <c r="W365" s="1" t="str">
        <v>ALCHEMY</v>
      </c>
    </row>
    <row r="366" spans="2:23" ht="17.399999999999999" x14ac:dyDescent="0.3">
      <c r="B366" s="161" t="str">
        <v>64-SPLIQ-02001058</v>
      </c>
      <c r="C366" s="158" t="str">
        <v>Laiba</v>
      </c>
      <c r="D366" s="142" t="str">
        <v>Liqueur</v>
      </c>
      <c r="E366" s="142" t="str">
        <v>Laiba</v>
      </c>
      <c r="F366" s="142" t="str">
        <v>LAI</v>
      </c>
      <c r="G366" s="142" t="str">
        <v>Laiba Bloody Mary</v>
      </c>
      <c r="H366" s="142" t="str">
        <v>200ml</v>
      </c>
      <c r="I366" s="176">
        <v>12</v>
      </c>
      <c r="J366" s="283"/>
      <c r="K366" s="178"/>
      <c r="L366" s="85"/>
      <c r="M366" s="143"/>
      <c r="N366" s="86"/>
      <c r="O366" s="53"/>
      <c r="P366" s="152">
        <v>0</v>
      </c>
      <c r="Q366" s="6"/>
      <c r="R366" s="96">
        <f t="shared" ref="R366:R394" si="41">IF(K366&gt;0,K366*N366,L366*1.07*N366)</f>
        <v>0</v>
      </c>
      <c r="S366" s="97">
        <f t="shared" ref="S366:S394" si="42">ROUND(R366/1.07,2)</f>
        <v>0</v>
      </c>
      <c r="T366" s="98">
        <f t="shared" ref="T366:T394" si="43">IF(U366="Input Price only 1 column","",P366*S366)</f>
        <v>0</v>
      </c>
      <c r="U366" s="117" t="str">
        <f t="shared" ref="U366:U394" si="44">IF(AND(K366&gt;0,L366&gt;0),"Input Price only 1 column","OK")</f>
        <v>OK</v>
      </c>
      <c r="V366" s="117" t="b">
        <f>'CASH REBATE'!$P$22</f>
        <v>0</v>
      </c>
      <c r="W366" s="1" t="str">
        <v>ALCHEMY</v>
      </c>
    </row>
    <row r="367" spans="2:23" ht="17.399999999999999" x14ac:dyDescent="0.3">
      <c r="B367" s="161" t="str">
        <v>67-SPGIN-02007187</v>
      </c>
      <c r="C367" s="158" t="str">
        <v>Lady Trieu</v>
      </c>
      <c r="D367" s="142" t="str">
        <v>Gin</v>
      </c>
      <c r="E367" s="142" t="str">
        <v>Lady Trieu</v>
      </c>
      <c r="F367" s="142" t="str">
        <v>LDT</v>
      </c>
      <c r="G367" s="142" t="str">
        <v>Lady Trieu Contemporary Vietnam Gin 200 ml</v>
      </c>
      <c r="H367" s="142" t="str">
        <v>200ml</v>
      </c>
      <c r="I367" s="176">
        <v>12</v>
      </c>
      <c r="J367" s="283"/>
      <c r="K367" s="178"/>
      <c r="L367" s="85"/>
      <c r="M367" s="143"/>
      <c r="N367" s="86"/>
      <c r="O367" s="53"/>
      <c r="P367" s="152">
        <v>0</v>
      </c>
      <c r="Q367" s="6"/>
      <c r="R367" s="96">
        <f t="shared" si="41"/>
        <v>0</v>
      </c>
      <c r="S367" s="97">
        <f t="shared" si="42"/>
        <v>0</v>
      </c>
      <c r="T367" s="98">
        <f t="shared" si="43"/>
        <v>0</v>
      </c>
      <c r="U367" s="117" t="str">
        <f t="shared" si="44"/>
        <v>OK</v>
      </c>
      <c r="V367" s="117" t="b">
        <f>'CASH REBATE'!$P$22</f>
        <v>0</v>
      </c>
      <c r="W367" s="1" t="str">
        <v>ALCHEMY</v>
      </c>
    </row>
    <row r="368" spans="2:23" ht="17.399999999999999" x14ac:dyDescent="0.3">
      <c r="B368" s="161" t="str">
        <v>75-06WHI-07007038</v>
      </c>
      <c r="C368" s="158" t="str">
        <v>Vok</v>
      </c>
      <c r="D368" s="142" t="str">
        <v>Whisky</v>
      </c>
      <c r="E368" s="142" t="str">
        <v>Real Mccoy</v>
      </c>
      <c r="F368" s="142" t="str">
        <v>RMC</v>
      </c>
      <c r="G368" s="142" t="str">
        <v>Real Mccoy Bourbon Whiskey</v>
      </c>
      <c r="H368" s="142" t="str">
        <v>700ml</v>
      </c>
      <c r="I368" s="176">
        <v>6</v>
      </c>
      <c r="J368" s="283"/>
      <c r="K368" s="178"/>
      <c r="L368" s="85"/>
      <c r="M368" s="143"/>
      <c r="N368" s="86"/>
      <c r="O368" s="53"/>
      <c r="P368" s="152">
        <v>0</v>
      </c>
      <c r="Q368" s="6"/>
      <c r="R368" s="96">
        <f t="shared" si="41"/>
        <v>0</v>
      </c>
      <c r="S368" s="97">
        <f t="shared" si="42"/>
        <v>0</v>
      </c>
      <c r="T368" s="98">
        <f t="shared" si="43"/>
        <v>0</v>
      </c>
      <c r="U368" s="117" t="str">
        <f t="shared" si="44"/>
        <v>OK</v>
      </c>
      <c r="V368" s="117" t="b">
        <f>'CASH REBATE'!$P$22</f>
        <v>0</v>
      </c>
      <c r="W368" s="1" t="str">
        <v>ALCHEMY</v>
      </c>
    </row>
    <row r="369" spans="2:23" ht="17.399999999999999" x14ac:dyDescent="0.3">
      <c r="B369" s="161" t="str">
        <v>76-SPSHE-05001041</v>
      </c>
      <c r="C369" s="158" t="str">
        <v>Edrington</v>
      </c>
      <c r="D369" s="142" t="str">
        <v>Wine</v>
      </c>
      <c r="E369" s="142" t="str">
        <v>Valdespino</v>
      </c>
      <c r="F369" s="142" t="str">
        <v/>
      </c>
      <c r="G369" s="142" t="str">
        <v>Valdespino Don Gonzalo Oloroso Sherry Wine</v>
      </c>
      <c r="H369" s="142" t="str">
        <v>500ml</v>
      </c>
      <c r="I369" s="176">
        <v>6</v>
      </c>
      <c r="J369" s="283"/>
      <c r="K369" s="178"/>
      <c r="L369" s="85"/>
      <c r="M369" s="143"/>
      <c r="N369" s="86"/>
      <c r="O369" s="53"/>
      <c r="P369" s="152">
        <v>0</v>
      </c>
      <c r="Q369" s="6"/>
      <c r="R369" s="96">
        <f t="shared" si="41"/>
        <v>0</v>
      </c>
      <c r="S369" s="97">
        <f t="shared" si="42"/>
        <v>0</v>
      </c>
      <c r="T369" s="98">
        <f t="shared" si="43"/>
        <v>0</v>
      </c>
      <c r="U369" s="117" t="str">
        <f t="shared" si="44"/>
        <v>OK</v>
      </c>
      <c r="V369" s="117" t="b">
        <f>'CASH REBATE'!$P$22</f>
        <v>0</v>
      </c>
      <c r="W369" s="1" t="str">
        <v>ALCHEMY</v>
      </c>
    </row>
    <row r="370" spans="2:23" x14ac:dyDescent="0.3">
      <c r="B370" s="161" t="str">
        <v>76-SPSHE-07500938</v>
      </c>
      <c r="C370" s="157" t="str">
        <v>Edrington</v>
      </c>
      <c r="D370" s="99" t="str">
        <v>Wine</v>
      </c>
      <c r="E370" s="99" t="str">
        <v>Valdespino</v>
      </c>
      <c r="F370" s="99" t="str">
        <v/>
      </c>
      <c r="G370" s="99" t="str">
        <v>Valdespino El Candado PX Sherry Wine</v>
      </c>
      <c r="H370" s="99" t="str">
        <v>700ml</v>
      </c>
      <c r="I370" s="175">
        <v>6</v>
      </c>
      <c r="J370" s="283"/>
      <c r="K370" s="178"/>
      <c r="L370" s="85"/>
      <c r="M370" s="143"/>
      <c r="N370" s="86"/>
      <c r="O370" s="95"/>
      <c r="P370" s="152">
        <v>0</v>
      </c>
      <c r="Q370" s="141"/>
      <c r="R370" s="96">
        <f t="shared" si="41"/>
        <v>0</v>
      </c>
      <c r="S370" s="97">
        <f t="shared" si="42"/>
        <v>0</v>
      </c>
      <c r="T370" s="98">
        <f t="shared" si="43"/>
        <v>0</v>
      </c>
      <c r="U370" s="117" t="str">
        <f t="shared" si="44"/>
        <v>OK</v>
      </c>
      <c r="V370" s="117" t="b">
        <f>'CASH REBATE'!$P$22</f>
        <v>0</v>
      </c>
      <c r="W370" s="1" t="str">
        <v>ALCHEMY</v>
      </c>
    </row>
    <row r="371" spans="2:23" ht="17.399999999999999" x14ac:dyDescent="0.3">
      <c r="B371" s="161" t="str">
        <v>76-SPVER-07500174</v>
      </c>
      <c r="C371" s="158" t="str">
        <v>Edrington</v>
      </c>
      <c r="D371" s="142" t="str">
        <v>Vermouth</v>
      </c>
      <c r="E371" s="142" t="str">
        <v>Valdespino</v>
      </c>
      <c r="F371" s="142" t="str">
        <v/>
      </c>
      <c r="G371" s="142" t="str">
        <v>Valdespino Vermouth</v>
      </c>
      <c r="H371" s="142" t="str">
        <v>700ml</v>
      </c>
      <c r="I371" s="176">
        <v>6</v>
      </c>
      <c r="J371" s="283"/>
      <c r="K371" s="178"/>
      <c r="L371" s="85"/>
      <c r="M371" s="143"/>
      <c r="N371" s="86"/>
      <c r="O371" s="53"/>
      <c r="P371" s="152">
        <v>0</v>
      </c>
      <c r="Q371" s="6"/>
      <c r="R371" s="96">
        <f t="shared" si="41"/>
        <v>0</v>
      </c>
      <c r="S371" s="97">
        <f t="shared" si="42"/>
        <v>0</v>
      </c>
      <c r="T371" s="98">
        <f t="shared" si="43"/>
        <v>0</v>
      </c>
      <c r="U371" s="117" t="str">
        <f t="shared" si="44"/>
        <v>OK</v>
      </c>
      <c r="V371" s="117" t="b">
        <f>'CASH REBATE'!$P$22</f>
        <v>0</v>
      </c>
      <c r="W371" s="1" t="str">
        <v>ALCHEMY</v>
      </c>
    </row>
    <row r="372" spans="2:23" ht="17.399999999999999" x14ac:dyDescent="0.3">
      <c r="B372" s="161" t="str">
        <v>42-SPVER-10000853</v>
      </c>
      <c r="C372" s="158" t="str">
        <v>Campari</v>
      </c>
      <c r="D372" s="142" t="str">
        <v>Vermouth</v>
      </c>
      <c r="E372" s="142" t="str">
        <v>Cinzano</v>
      </c>
      <c r="F372" s="142" t="str">
        <v>CZV</v>
      </c>
      <c r="G372" s="142" t="str">
        <v>CINZANO VERMOUTH EXTRA DRY 1L</v>
      </c>
      <c r="H372" s="142" t="str">
        <v>1000ml</v>
      </c>
      <c r="I372" s="176">
        <v>12</v>
      </c>
      <c r="J372" s="283"/>
      <c r="K372" s="178"/>
      <c r="L372" s="85"/>
      <c r="M372" s="143"/>
      <c r="N372" s="86"/>
      <c r="O372" s="53"/>
      <c r="P372" s="152">
        <v>0</v>
      </c>
      <c r="Q372" s="6"/>
      <c r="R372" s="96">
        <f t="shared" si="41"/>
        <v>0</v>
      </c>
      <c r="S372" s="97">
        <f t="shared" si="42"/>
        <v>0</v>
      </c>
      <c r="T372" s="98">
        <f t="shared" si="43"/>
        <v>0</v>
      </c>
      <c r="U372" s="117" t="str">
        <f t="shared" si="44"/>
        <v>OK</v>
      </c>
      <c r="V372" s="117" t="b">
        <f>'CASH REBATE'!$P$22</f>
        <v>0</v>
      </c>
      <c r="W372" s="1" t="str">
        <v>ALCHEMY</v>
      </c>
    </row>
    <row r="373" spans="2:23" ht="17.399999999999999" x14ac:dyDescent="0.3">
      <c r="B373" s="161" t="str">
        <v>52-WISPB-07503811</v>
      </c>
      <c r="C373" s="158" t="str">
        <v>Pommery</v>
      </c>
      <c r="D373" s="142" t="str">
        <v>Champagne</v>
      </c>
      <c r="E373" s="142" t="str">
        <v>Pommery</v>
      </c>
      <c r="F373" s="142" t="str">
        <v>POM</v>
      </c>
      <c r="G373" s="142" t="str">
        <v>Champagne Heidsieck Monopole Blue Top Brut</v>
      </c>
      <c r="H373" s="142" t="str">
        <v>750ml</v>
      </c>
      <c r="I373" s="176">
        <v>6</v>
      </c>
      <c r="J373" s="283"/>
      <c r="K373" s="178"/>
      <c r="L373" s="85"/>
      <c r="M373" s="143"/>
      <c r="N373" s="86"/>
      <c r="O373" s="53"/>
      <c r="P373" s="152">
        <v>0</v>
      </c>
      <c r="Q373" s="6"/>
      <c r="R373" s="96">
        <f t="shared" si="41"/>
        <v>0</v>
      </c>
      <c r="S373" s="97">
        <f t="shared" si="42"/>
        <v>0</v>
      </c>
      <c r="T373" s="98">
        <f t="shared" si="43"/>
        <v>0</v>
      </c>
      <c r="U373" s="117" t="str">
        <f t="shared" si="44"/>
        <v>OK</v>
      </c>
      <c r="V373" s="117" t="b">
        <f>'CASH REBATE'!$P$22</f>
        <v>0</v>
      </c>
      <c r="W373" s="1" t="str">
        <v>ALCHEMY</v>
      </c>
    </row>
    <row r="374" spans="2:23" ht="17.399999999999999" x14ac:dyDescent="0.3">
      <c r="B374" s="161" t="str">
        <v>24-26CNY-07000401</v>
      </c>
      <c r="C374" s="158" t="str">
        <v>Remy Cointreau</v>
      </c>
      <c r="D374" s="142" t="str">
        <v>Cognac</v>
      </c>
      <c r="E374" s="142" t="str">
        <v>Remy</v>
      </c>
      <c r="F374" s="142" t="str">
        <v>RMM</v>
      </c>
      <c r="G374" s="142" t="str">
        <v>Louis XIII CNY26</v>
      </c>
      <c r="H374" s="142" t="str">
        <v>700ml</v>
      </c>
      <c r="I374" s="176">
        <v>1</v>
      </c>
      <c r="J374" s="283"/>
      <c r="K374" s="178"/>
      <c r="L374" s="85"/>
      <c r="M374" s="143"/>
      <c r="N374" s="86"/>
      <c r="O374" s="53"/>
      <c r="P374" s="152">
        <v>0</v>
      </c>
      <c r="Q374" s="6"/>
      <c r="R374" s="96">
        <f t="shared" si="41"/>
        <v>0</v>
      </c>
      <c r="S374" s="97">
        <f t="shared" si="42"/>
        <v>0</v>
      </c>
      <c r="T374" s="98">
        <f t="shared" si="43"/>
        <v>0</v>
      </c>
      <c r="U374" s="117" t="str">
        <f t="shared" si="44"/>
        <v>OK</v>
      </c>
      <c r="V374" s="117" t="b">
        <f>'CASH REBATE'!$P$22</f>
        <v>0</v>
      </c>
      <c r="W374" s="1" t="str">
        <v>ALCHEMY</v>
      </c>
    </row>
    <row r="375" spans="2:23" x14ac:dyDescent="0.3">
      <c r="B375" s="161" t="str">
        <v>42-SPVER-10000822</v>
      </c>
      <c r="C375" s="157" t="str">
        <v>Campari</v>
      </c>
      <c r="D375" s="99" t="str">
        <v>Vermouth</v>
      </c>
      <c r="E375" s="99" t="str">
        <v>Cinzano</v>
      </c>
      <c r="F375" s="99" t="str">
        <v>CZV</v>
      </c>
      <c r="G375" s="99" t="str">
        <v>Cinzano Bianco Vermouth</v>
      </c>
      <c r="H375" s="99" t="str">
        <v>1000ml</v>
      </c>
      <c r="I375" s="175">
        <v>12</v>
      </c>
      <c r="J375" s="283"/>
      <c r="K375" s="178"/>
      <c r="L375" s="85"/>
      <c r="M375" s="143"/>
      <c r="N375" s="86"/>
      <c r="O375" s="95"/>
      <c r="P375" s="152">
        <v>0</v>
      </c>
      <c r="Q375" s="141"/>
      <c r="R375" s="96">
        <f t="shared" si="41"/>
        <v>0</v>
      </c>
      <c r="S375" s="97">
        <f t="shared" si="42"/>
        <v>0</v>
      </c>
      <c r="T375" s="98">
        <f t="shared" si="43"/>
        <v>0</v>
      </c>
      <c r="U375" s="117" t="str">
        <f t="shared" si="44"/>
        <v>OK</v>
      </c>
      <c r="V375" s="117" t="b">
        <f>'CASH REBATE'!$P$22</f>
        <v>0</v>
      </c>
      <c r="W375" s="1" t="str">
        <v>ALCHEMY</v>
      </c>
    </row>
    <row r="376" spans="2:23" ht="17.399999999999999" x14ac:dyDescent="0.3">
      <c r="B376" s="161" t="str">
        <v>76-SPVER-07502857</v>
      </c>
      <c r="C376" s="158" t="str">
        <v>Edrington</v>
      </c>
      <c r="D376" s="142" t="str">
        <v>Vermouth</v>
      </c>
      <c r="E376" s="142" t="str">
        <v>Valdespino</v>
      </c>
      <c r="F376" s="142" t="str">
        <v/>
      </c>
      <c r="G376" s="142" t="str">
        <v>VALDESPINO ORIGEN VERMOUTH 15% 0.75L</v>
      </c>
      <c r="H376" s="142" t="str">
        <v>750ml</v>
      </c>
      <c r="I376" s="176">
        <v>6</v>
      </c>
      <c r="J376" s="283"/>
      <c r="K376" s="178"/>
      <c r="L376" s="85"/>
      <c r="M376" s="143"/>
      <c r="N376" s="86"/>
      <c r="O376" s="53"/>
      <c r="P376" s="152">
        <v>0</v>
      </c>
      <c r="Q376" s="6"/>
      <c r="R376" s="96">
        <f t="shared" si="41"/>
        <v>0</v>
      </c>
      <c r="S376" s="97">
        <f t="shared" si="42"/>
        <v>0</v>
      </c>
      <c r="T376" s="98">
        <f t="shared" si="43"/>
        <v>0</v>
      </c>
      <c r="U376" s="117" t="str">
        <f t="shared" si="44"/>
        <v>OK</v>
      </c>
      <c r="V376" s="117" t="b">
        <f>'CASH REBATE'!$P$22</f>
        <v>0</v>
      </c>
      <c r="W376" s="1" t="str">
        <v>ALCHEMY</v>
      </c>
    </row>
    <row r="377" spans="2:23" ht="17.399999999999999" x14ac:dyDescent="0.3">
      <c r="B377" s="161" t="str">
        <v>103LOWHI-10000617</v>
      </c>
      <c r="C377" s="158" t="str">
        <v>LOCH LOMOND GROUP</v>
      </c>
      <c r="D377" s="142" t="str">
        <v>WHISKY</v>
      </c>
      <c r="E377" s="142" t="str">
        <v>HIGH COMMISSIONER</v>
      </c>
      <c r="F377" s="142" t="str">
        <v/>
      </c>
      <c r="G377" s="142" t="str">
        <v>HIGH COMMISSIONER BLENDED 40% 12x1L</v>
      </c>
      <c r="H377" s="142" t="str">
        <v>1000ml</v>
      </c>
      <c r="I377" s="176">
        <v>12</v>
      </c>
      <c r="J377" s="283"/>
      <c r="K377" s="178"/>
      <c r="L377" s="85"/>
      <c r="M377" s="143"/>
      <c r="N377" s="86"/>
      <c r="O377" s="53"/>
      <c r="P377" s="152">
        <v>0</v>
      </c>
      <c r="Q377" s="6"/>
      <c r="R377" s="96">
        <f t="shared" si="41"/>
        <v>0</v>
      </c>
      <c r="S377" s="97">
        <f t="shared" si="42"/>
        <v>0</v>
      </c>
      <c r="T377" s="98">
        <f t="shared" si="43"/>
        <v>0</v>
      </c>
      <c r="U377" s="117" t="str">
        <f t="shared" si="44"/>
        <v>OK</v>
      </c>
      <c r="V377" s="117" t="b">
        <f>'CASH REBATE'!$P$22</f>
        <v>0</v>
      </c>
      <c r="W377" s="1" t="str">
        <v>ALCHEMY</v>
      </c>
    </row>
    <row r="378" spans="2:23" ht="17.399999999999999" x14ac:dyDescent="0.3">
      <c r="B378" s="161" t="str">
        <v>103LOWHI-07000211</v>
      </c>
      <c r="C378" s="158" t="str">
        <v>LOCH LOMOND GROUP</v>
      </c>
      <c r="D378" s="142" t="str">
        <v>WHISKY</v>
      </c>
      <c r="E378" s="142" t="str">
        <v>HIGH COMMISSIONER</v>
      </c>
      <c r="F378" s="142" t="str">
        <v/>
      </c>
      <c r="G378" s="142" t="str">
        <v>HIGH COMMISSIONER BLENDED 40% 12x0.7L</v>
      </c>
      <c r="H378" s="142" t="str">
        <v>700ml</v>
      </c>
      <c r="I378" s="176">
        <v>12</v>
      </c>
      <c r="J378" s="283"/>
      <c r="K378" s="178"/>
      <c r="L378" s="85"/>
      <c r="M378" s="143"/>
      <c r="N378" s="86"/>
      <c r="O378" s="53"/>
      <c r="P378" s="152">
        <v>0</v>
      </c>
      <c r="Q378" s="6"/>
      <c r="R378" s="96">
        <f t="shared" si="41"/>
        <v>0</v>
      </c>
      <c r="S378" s="97">
        <f t="shared" si="42"/>
        <v>0</v>
      </c>
      <c r="T378" s="98">
        <f t="shared" si="43"/>
        <v>0</v>
      </c>
      <c r="U378" s="117" t="str">
        <f t="shared" si="44"/>
        <v>OK</v>
      </c>
      <c r="V378" s="117" t="b">
        <f>'CASH REBATE'!$P$22</f>
        <v>0</v>
      </c>
      <c r="W378" s="1" t="str">
        <v>ALCHEMY</v>
      </c>
    </row>
    <row r="379" spans="2:23" ht="17.399999999999999" x14ac:dyDescent="0.3">
      <c r="B379" s="161" t="str">
        <v>103LOWHI-03500129</v>
      </c>
      <c r="C379" s="158" t="str">
        <v>LOCH LOMOND GROUP</v>
      </c>
      <c r="D379" s="142" t="str">
        <v>WHISKY</v>
      </c>
      <c r="E379" s="142" t="str">
        <v>HIGH COMMISSIONER</v>
      </c>
      <c r="F379" s="142" t="str">
        <v/>
      </c>
      <c r="G379" s="142" t="str">
        <v>HIGH COMMISSIONER BLENDED 40% 24x0.35L</v>
      </c>
      <c r="H379" s="142" t="str">
        <v>350ml</v>
      </c>
      <c r="I379" s="176">
        <v>24</v>
      </c>
      <c r="J379" s="283"/>
      <c r="K379" s="178"/>
      <c r="L379" s="85"/>
      <c r="M379" s="143"/>
      <c r="N379" s="86"/>
      <c r="O379" s="53"/>
      <c r="P379" s="152">
        <v>0</v>
      </c>
      <c r="Q379" s="6"/>
      <c r="R379" s="96">
        <f t="shared" si="41"/>
        <v>0</v>
      </c>
      <c r="S379" s="97">
        <f t="shared" si="42"/>
        <v>0</v>
      </c>
      <c r="T379" s="98">
        <f t="shared" si="43"/>
        <v>0</v>
      </c>
      <c r="U379" s="117" t="str">
        <f t="shared" si="44"/>
        <v>OK</v>
      </c>
      <c r="V379" s="117" t="b">
        <f>'CASH REBATE'!$P$22</f>
        <v>0</v>
      </c>
      <c r="W379" s="1" t="str">
        <v>ALCHEMY</v>
      </c>
    </row>
    <row r="380" spans="2:23" x14ac:dyDescent="0.3">
      <c r="B380" s="161" t="str">
        <v>103LOWHI-02000068</v>
      </c>
      <c r="C380" s="157" t="str">
        <v>LOCH LOMOND GROUP</v>
      </c>
      <c r="D380" s="99" t="str">
        <v>WHISKY</v>
      </c>
      <c r="E380" s="99" t="str">
        <v>HIGH COMMISSIONER</v>
      </c>
      <c r="F380" s="99" t="str">
        <v/>
      </c>
      <c r="G380" s="99" t="str">
        <v>HIGH COMMISSIONER BLENDED 40% 48x0.2L</v>
      </c>
      <c r="H380" s="99" t="str">
        <v>200ml</v>
      </c>
      <c r="I380" s="175">
        <v>48</v>
      </c>
      <c r="J380" s="283"/>
      <c r="K380" s="178"/>
      <c r="L380" s="85"/>
      <c r="M380" s="143"/>
      <c r="N380" s="86"/>
      <c r="O380" s="95"/>
      <c r="P380" s="152">
        <v>0</v>
      </c>
      <c r="Q380" s="141"/>
      <c r="R380" s="96">
        <f t="shared" si="41"/>
        <v>0</v>
      </c>
      <c r="S380" s="97">
        <f t="shared" si="42"/>
        <v>0</v>
      </c>
      <c r="T380" s="98">
        <f t="shared" si="43"/>
        <v>0</v>
      </c>
      <c r="U380" s="117" t="str">
        <f t="shared" si="44"/>
        <v>OK</v>
      </c>
      <c r="V380" s="117" t="b">
        <f>'CASH REBATE'!$P$22</f>
        <v>0</v>
      </c>
      <c r="W380" s="1" t="str">
        <v>ALCHEMY</v>
      </c>
    </row>
    <row r="381" spans="2:23" ht="17.399999999999999" x14ac:dyDescent="0.3">
      <c r="B381" s="161" t="str">
        <v>106LOWHI-07003219</v>
      </c>
      <c r="C381" s="158" t="str">
        <v>LOCH LOMOND GROUP</v>
      </c>
      <c r="D381" s="142" t="str">
        <v>WHISKY</v>
      </c>
      <c r="E381" s="142" t="str">
        <v>LOCH LOMOND</v>
      </c>
      <c r="F381" s="142" t="str">
        <v/>
      </c>
      <c r="G381" s="142" t="str">
        <v>LOCH LOMOND ORIGINAL SCOTCH WHISKY</v>
      </c>
      <c r="H381" s="142" t="str">
        <v>700ml</v>
      </c>
      <c r="I381" s="176">
        <v>6</v>
      </c>
      <c r="J381" s="283"/>
      <c r="K381" s="178"/>
      <c r="L381" s="85"/>
      <c r="M381" s="143"/>
      <c r="N381" s="86"/>
      <c r="O381" s="53"/>
      <c r="P381" s="152">
        <v>0</v>
      </c>
      <c r="Q381" s="6"/>
      <c r="R381" s="96">
        <f t="shared" si="41"/>
        <v>0</v>
      </c>
      <c r="S381" s="97">
        <f t="shared" si="42"/>
        <v>0</v>
      </c>
      <c r="T381" s="98">
        <f t="shared" si="43"/>
        <v>0</v>
      </c>
      <c r="U381" s="117" t="str">
        <f t="shared" si="44"/>
        <v>OK</v>
      </c>
      <c r="V381" s="117" t="b">
        <f>'CASH REBATE'!$P$22</f>
        <v>0</v>
      </c>
      <c r="W381" s="1" t="str">
        <v>ALCHEMY</v>
      </c>
    </row>
    <row r="382" spans="2:23" ht="17.399999999999999" x14ac:dyDescent="0.3">
      <c r="B382" s="161" t="str">
        <v>106LOWHI-07007216</v>
      </c>
      <c r="C382" s="158" t="str">
        <v>LOCH LOMOND GROUP</v>
      </c>
      <c r="D382" s="142" t="str">
        <v>WHISKY</v>
      </c>
      <c r="E382" s="142" t="str">
        <v>LOCH LOMOND</v>
      </c>
      <c r="F382" s="142" t="str">
        <v/>
      </c>
      <c r="G382" s="142" t="str">
        <v>LOCH LOMOND AGED 12 YEARS SCOTCH WHISKY</v>
      </c>
      <c r="H382" s="142" t="str">
        <v>700ml</v>
      </c>
      <c r="I382" s="176">
        <v>6</v>
      </c>
      <c r="J382" s="283"/>
      <c r="K382" s="178"/>
      <c r="L382" s="85"/>
      <c r="M382" s="143"/>
      <c r="N382" s="86"/>
      <c r="O382" s="53"/>
      <c r="P382" s="152">
        <v>0</v>
      </c>
      <c r="Q382" s="6"/>
      <c r="R382" s="96">
        <f t="shared" si="41"/>
        <v>0</v>
      </c>
      <c r="S382" s="97">
        <f t="shared" si="42"/>
        <v>0</v>
      </c>
      <c r="T382" s="98">
        <f t="shared" si="43"/>
        <v>0</v>
      </c>
      <c r="U382" s="117" t="str">
        <f t="shared" si="44"/>
        <v>OK</v>
      </c>
      <c r="V382" s="117" t="b">
        <f>'CASH REBATE'!$P$22</f>
        <v>0</v>
      </c>
    </row>
    <row r="383" spans="2:23" ht="17.399999999999999" x14ac:dyDescent="0.3">
      <c r="B383" s="161" t="str">
        <v>106LOWHI-07009215</v>
      </c>
      <c r="C383" s="158" t="str">
        <v>LOCH LOMOND GROUP</v>
      </c>
      <c r="D383" s="142" t="str">
        <v>WHISKY</v>
      </c>
      <c r="E383" s="142" t="str">
        <v>LOCH LOMOND</v>
      </c>
      <c r="F383" s="142" t="str">
        <v/>
      </c>
      <c r="G383" s="142" t="str">
        <v>LOCH LOMOND AGED 18 YEARS SCOTCH WHISKY</v>
      </c>
      <c r="H383" s="142" t="str">
        <v>700ml</v>
      </c>
      <c r="I383" s="176">
        <v>6</v>
      </c>
      <c r="J383" s="283"/>
      <c r="K383" s="178"/>
      <c r="L383" s="85"/>
      <c r="M383" s="143"/>
      <c r="N383" s="86"/>
      <c r="O383" s="53"/>
      <c r="P383" s="152">
        <v>0</v>
      </c>
      <c r="Q383" s="6"/>
      <c r="R383" s="96">
        <f t="shared" si="41"/>
        <v>0</v>
      </c>
      <c r="S383" s="97">
        <f t="shared" si="42"/>
        <v>0</v>
      </c>
      <c r="T383" s="98">
        <f t="shared" si="43"/>
        <v>0</v>
      </c>
      <c r="U383" s="117" t="str">
        <f t="shared" si="44"/>
        <v>OK</v>
      </c>
      <c r="V383" s="117" t="b">
        <f>'CASH REBATE'!$P$22</f>
        <v>0</v>
      </c>
    </row>
    <row r="384" spans="2:23" ht="17.399999999999999" x14ac:dyDescent="0.3">
      <c r="B384" s="161" t="str">
        <v>04-SPWHI-07001257</v>
      </c>
      <c r="C384" s="158" t="str">
        <v>Edrington</v>
      </c>
      <c r="D384" s="142" t="str">
        <v>WHISKY</v>
      </c>
      <c r="E384" s="142" t="str">
        <v>The Macallan</v>
      </c>
      <c r="F384" s="142" t="str">
        <v>MAC</v>
      </c>
      <c r="G384" s="142" t="str">
        <v>THE MACALLAN LITHA WHISKY</v>
      </c>
      <c r="H384" s="142" t="str">
        <v>700ml</v>
      </c>
      <c r="I384" s="176">
        <v>6</v>
      </c>
      <c r="J384" s="283"/>
      <c r="K384" s="178"/>
      <c r="L384" s="85"/>
      <c r="M384" s="143"/>
      <c r="N384" s="86"/>
      <c r="O384" s="53"/>
      <c r="P384" s="152">
        <v>0</v>
      </c>
      <c r="Q384" s="6"/>
      <c r="R384" s="96">
        <f t="shared" si="41"/>
        <v>0</v>
      </c>
      <c r="S384" s="97">
        <f t="shared" si="42"/>
        <v>0</v>
      </c>
      <c r="T384" s="98">
        <f t="shared" si="43"/>
        <v>0</v>
      </c>
      <c r="U384" s="117" t="str">
        <f t="shared" si="44"/>
        <v>OK</v>
      </c>
      <c r="V384" s="117" t="b">
        <f>'CASH REBATE'!$P$22</f>
        <v>0</v>
      </c>
    </row>
    <row r="385" spans="2:22" x14ac:dyDescent="0.3">
      <c r="B385" s="161" t="str">
        <v>42-SPVER-10000061</v>
      </c>
      <c r="C385" s="157" t="str">
        <v>Campari Group</v>
      </c>
      <c r="D385" s="99" t="str">
        <v>Vermouth</v>
      </c>
      <c r="E385" s="99" t="str">
        <v>Del Professore</v>
      </c>
      <c r="F385" s="99" t="str">
        <v/>
      </c>
      <c r="G385" s="99" t="str">
        <v>Del Professore Rosso Vermouth</v>
      </c>
      <c r="H385" s="99" t="str">
        <v>1000ml</v>
      </c>
      <c r="I385" s="175">
        <v>6</v>
      </c>
      <c r="J385" s="283"/>
      <c r="K385" s="178"/>
      <c r="L385" s="85"/>
      <c r="M385" s="143"/>
      <c r="N385" s="86"/>
      <c r="O385" s="95"/>
      <c r="P385" s="152">
        <v>0</v>
      </c>
      <c r="Q385" s="141"/>
      <c r="R385" s="96">
        <f t="shared" si="41"/>
        <v>0</v>
      </c>
      <c r="S385" s="97">
        <f t="shared" si="42"/>
        <v>0</v>
      </c>
      <c r="T385" s="98">
        <f t="shared" si="43"/>
        <v>0</v>
      </c>
      <c r="U385" s="117" t="str">
        <f t="shared" si="44"/>
        <v>OK</v>
      </c>
      <c r="V385" s="117" t="b">
        <f>'CASH REBATE'!$P$22</f>
        <v>0</v>
      </c>
    </row>
    <row r="386" spans="2:22" ht="17.399999999999999" x14ac:dyDescent="0.3">
      <c r="B386" s="161" t="str">
        <v>42-WISPA-07503171</v>
      </c>
      <c r="C386" s="158" t="str">
        <v>Campari Group</v>
      </c>
      <c r="D386" s="142" t="str">
        <v>Sparkling Wine</v>
      </c>
      <c r="E386" s="142" t="str">
        <v>Riccadonna</v>
      </c>
      <c r="F386" s="142" t="str">
        <v/>
      </c>
      <c r="G386" s="142" t="str">
        <v>Riccadonna To Spritz</v>
      </c>
      <c r="H386" s="142" t="str">
        <v>750ml</v>
      </c>
      <c r="I386" s="176">
        <v>6</v>
      </c>
      <c r="J386" s="283"/>
      <c r="K386" s="178"/>
      <c r="L386" s="85"/>
      <c r="M386" s="143"/>
      <c r="N386" s="86"/>
      <c r="O386" s="53"/>
      <c r="P386" s="152">
        <v>0</v>
      </c>
      <c r="Q386" s="6"/>
      <c r="R386" s="96">
        <f t="shared" si="41"/>
        <v>0</v>
      </c>
      <c r="S386" s="97">
        <f t="shared" si="42"/>
        <v>0</v>
      </c>
      <c r="T386" s="98">
        <f t="shared" si="43"/>
        <v>0</v>
      </c>
      <c r="U386" s="117" t="str">
        <f t="shared" si="44"/>
        <v>OK</v>
      </c>
      <c r="V386" s="117" t="b">
        <f>'CASH REBATE'!$P$22</f>
        <v>0</v>
      </c>
    </row>
    <row r="387" spans="2:22" ht="17.399999999999999" x14ac:dyDescent="0.3">
      <c r="B387" s="161" t="str">
        <v>57-SPLIQ-07000707</v>
      </c>
      <c r="C387" s="158" t="str">
        <v>Campari</v>
      </c>
      <c r="D387" s="142" t="str">
        <v>Liqueur</v>
      </c>
      <c r="E387" s="142" t="str">
        <v>Ouzo</v>
      </c>
      <c r="F387" s="142" t="str">
        <v>OUZ</v>
      </c>
      <c r="G387" s="142" t="str">
        <v>Ouzo 12 Liqueur</v>
      </c>
      <c r="H387" s="142" t="str">
        <v>700ml</v>
      </c>
      <c r="I387" s="176">
        <v>6</v>
      </c>
      <c r="J387" s="283"/>
      <c r="K387" s="178"/>
      <c r="L387" s="85"/>
      <c r="M387" s="143"/>
      <c r="N387" s="86"/>
      <c r="O387" s="53"/>
      <c r="P387" s="152">
        <v>0</v>
      </c>
      <c r="Q387" s="6"/>
      <c r="R387" s="96">
        <f t="shared" si="41"/>
        <v>0</v>
      </c>
      <c r="S387" s="97">
        <f t="shared" si="42"/>
        <v>0</v>
      </c>
      <c r="T387" s="98">
        <f t="shared" si="43"/>
        <v>0</v>
      </c>
      <c r="U387" s="117" t="str">
        <f t="shared" si="44"/>
        <v>OK</v>
      </c>
      <c r="V387" s="117" t="b">
        <f>'CASH REBATE'!$P$22</f>
        <v>0</v>
      </c>
    </row>
    <row r="388" spans="2:22" ht="17.399999999999999" x14ac:dyDescent="0.3">
      <c r="B388" s="161" t="str">
        <v>58-SPLIQ-07009164</v>
      </c>
      <c r="C388" s="158" t="str">
        <v>Ancho</v>
      </c>
      <c r="D388" s="142" t="str">
        <v>Liqueur</v>
      </c>
      <c r="E388" s="142" t="str">
        <v>Ancho</v>
      </c>
      <c r="F388" s="142" t="str">
        <v>BRC</v>
      </c>
      <c r="G388" s="142" t="str">
        <v>Ancho Reyes Verde Liqueur</v>
      </c>
      <c r="H388" s="142" t="str">
        <v>700ml</v>
      </c>
      <c r="I388" s="176">
        <v>6</v>
      </c>
      <c r="J388" s="283"/>
      <c r="K388" s="178"/>
      <c r="L388" s="85"/>
      <c r="M388" s="143"/>
      <c r="N388" s="86"/>
      <c r="O388" s="53"/>
      <c r="P388" s="152">
        <v>0</v>
      </c>
      <c r="Q388" s="6"/>
      <c r="R388" s="96">
        <f t="shared" si="41"/>
        <v>0</v>
      </c>
      <c r="S388" s="97">
        <f t="shared" si="42"/>
        <v>0</v>
      </c>
      <c r="T388" s="98">
        <f t="shared" si="43"/>
        <v>0</v>
      </c>
      <c r="U388" s="117" t="str">
        <f t="shared" si="44"/>
        <v>OK</v>
      </c>
      <c r="V388" s="117" t="b">
        <f>'CASH REBATE'!$P$22</f>
        <v>0</v>
      </c>
    </row>
    <row r="389" spans="2:22" ht="17.399999999999999" x14ac:dyDescent="0.3">
      <c r="B389" s="161" t="str">
        <v>66-SPGIN-07000064</v>
      </c>
      <c r="C389" s="158" t="str">
        <v>Bareksten</v>
      </c>
      <c r="D389" s="142" t="str">
        <v>Gin</v>
      </c>
      <c r="E389" s="142" t="str">
        <v>Bareksten</v>
      </c>
      <c r="F389" s="142" t="str">
        <v>BAR</v>
      </c>
      <c r="G389" s="142" t="str">
        <v>Bareksten Botanical Gin</v>
      </c>
      <c r="H389" s="142" t="str">
        <v>700ml</v>
      </c>
      <c r="I389" s="176">
        <v>6</v>
      </c>
      <c r="J389" s="283"/>
      <c r="K389" s="178"/>
      <c r="L389" s="85"/>
      <c r="M389" s="143"/>
      <c r="N389" s="86"/>
      <c r="O389" s="53"/>
      <c r="P389" s="152">
        <v>0</v>
      </c>
      <c r="Q389" s="6"/>
      <c r="R389" s="96">
        <f t="shared" si="41"/>
        <v>0</v>
      </c>
      <c r="S389" s="97">
        <f t="shared" si="42"/>
        <v>0</v>
      </c>
      <c r="T389" s="98">
        <f t="shared" si="43"/>
        <v>0</v>
      </c>
      <c r="U389" s="117" t="str">
        <f t="shared" si="44"/>
        <v>OK</v>
      </c>
      <c r="V389" s="117" t="b">
        <f>'CASH REBATE'!$P$22</f>
        <v>0</v>
      </c>
    </row>
    <row r="390" spans="2:22" x14ac:dyDescent="0.3">
      <c r="B390" s="161" t="str">
        <v>84-SPLIQ-07500002</v>
      </c>
      <c r="C390" s="157" t="str">
        <v>BIGGAR &amp; LEITH</v>
      </c>
      <c r="D390" s="99" t="str">
        <v>Liqueur</v>
      </c>
      <c r="E390" s="99" t="str">
        <v>BIGGAR &amp; LEITH</v>
      </c>
      <c r="F390" s="99" t="str">
        <v>BGL</v>
      </c>
      <c r="G390" s="99" t="str">
        <v>Hotel Starlino Aperitivo Orange</v>
      </c>
      <c r="H390" s="99" t="str">
        <v>750ml</v>
      </c>
      <c r="I390" s="175">
        <v>6</v>
      </c>
      <c r="J390" s="283"/>
      <c r="K390" s="178"/>
      <c r="L390" s="85"/>
      <c r="M390" s="143"/>
      <c r="N390" s="86"/>
      <c r="O390" s="95"/>
      <c r="P390" s="152">
        <v>0</v>
      </c>
      <c r="Q390" s="141"/>
      <c r="R390" s="96">
        <f t="shared" si="41"/>
        <v>0</v>
      </c>
      <c r="S390" s="97">
        <f t="shared" si="42"/>
        <v>0</v>
      </c>
      <c r="T390" s="98">
        <f t="shared" si="43"/>
        <v>0</v>
      </c>
      <c r="U390" s="117" t="str">
        <f t="shared" si="44"/>
        <v>OK</v>
      </c>
      <c r="V390" s="117" t="b">
        <f>'CASH REBATE'!$P$22</f>
        <v>0</v>
      </c>
    </row>
    <row r="391" spans="2:22" ht="17.399999999999999" x14ac:dyDescent="0.3">
      <c r="B391" s="161" t="str">
        <v>84-SPLIQ-07500003</v>
      </c>
      <c r="C391" s="158" t="str">
        <v>BIGGAR &amp; LEITH</v>
      </c>
      <c r="D391" s="142" t="str">
        <v>Liqueur</v>
      </c>
      <c r="E391" s="142" t="str">
        <v>BIGGAR &amp; LEITH</v>
      </c>
      <c r="F391" s="142" t="str">
        <v>BGL</v>
      </c>
      <c r="G391" s="142" t="str">
        <v>Hotel Starlino Aperitivo Rose</v>
      </c>
      <c r="H391" s="142" t="str">
        <v>750ml</v>
      </c>
      <c r="I391" s="176">
        <v>6</v>
      </c>
      <c r="J391" s="283"/>
      <c r="K391" s="178"/>
      <c r="L391" s="85"/>
      <c r="M391" s="143"/>
      <c r="N391" s="86"/>
      <c r="O391" s="53"/>
      <c r="P391" s="152">
        <v>0</v>
      </c>
      <c r="Q391" s="6"/>
      <c r="R391" s="96">
        <f t="shared" si="41"/>
        <v>0</v>
      </c>
      <c r="S391" s="97">
        <f t="shared" si="42"/>
        <v>0</v>
      </c>
      <c r="T391" s="98">
        <f t="shared" si="43"/>
        <v>0</v>
      </c>
      <c r="U391" s="117" t="str">
        <f t="shared" si="44"/>
        <v>OK</v>
      </c>
      <c r="V391" s="117" t="b">
        <f>'CASH REBATE'!$P$22</f>
        <v>0</v>
      </c>
    </row>
    <row r="392" spans="2:22" ht="17.399999999999999" x14ac:dyDescent="0.3">
      <c r="B392" s="161" t="str">
        <v>84-SPVER-07500001</v>
      </c>
      <c r="C392" s="158" t="str">
        <v>BIGGAR &amp; LEITH</v>
      </c>
      <c r="D392" s="142" t="str">
        <v>Vermouth</v>
      </c>
      <c r="E392" s="142" t="str">
        <v>BIGGAR &amp; LEITH</v>
      </c>
      <c r="F392" s="142" t="str">
        <v>BGL</v>
      </c>
      <c r="G392" s="142" t="str">
        <v>Hotel Starlino Vermouth Rosso</v>
      </c>
      <c r="H392" s="142" t="str">
        <v>750ml</v>
      </c>
      <c r="I392" s="176">
        <v>6</v>
      </c>
      <c r="J392" s="283"/>
      <c r="K392" s="178"/>
      <c r="L392" s="85"/>
      <c r="M392" s="143"/>
      <c r="N392" s="86"/>
      <c r="O392" s="53"/>
      <c r="P392" s="152">
        <v>0</v>
      </c>
      <c r="Q392" s="6"/>
      <c r="R392" s="96">
        <f t="shared" si="41"/>
        <v>0</v>
      </c>
      <c r="S392" s="97">
        <f t="shared" si="42"/>
        <v>0</v>
      </c>
      <c r="T392" s="98">
        <f t="shared" si="43"/>
        <v>0</v>
      </c>
      <c r="U392" s="117" t="str">
        <f t="shared" si="44"/>
        <v>OK</v>
      </c>
      <c r="V392" s="117" t="b">
        <f>'CASH REBATE'!$P$22</f>
        <v>0</v>
      </c>
    </row>
    <row r="393" spans="2:22" ht="17.399999999999999" x14ac:dyDescent="0.3">
      <c r="B393" s="161" t="str">
        <v>85-SPLIQ-07000001</v>
      </c>
      <c r="C393" s="158" t="str">
        <v>BIGGAR &amp; LEITH</v>
      </c>
      <c r="D393" s="142" t="str">
        <v>Liqueur</v>
      </c>
      <c r="E393" s="142" t="str">
        <v>BIGGAR &amp; LEITH</v>
      </c>
      <c r="F393" s="142" t="str">
        <v>BGL</v>
      </c>
      <c r="G393" s="142" t="str">
        <v>Shanky'S Whip Liqueur And Whisky Blend</v>
      </c>
      <c r="H393" s="142" t="str">
        <v>700ml</v>
      </c>
      <c r="I393" s="176">
        <v>6</v>
      </c>
      <c r="J393" s="283"/>
      <c r="K393" s="178"/>
      <c r="L393" s="85"/>
      <c r="M393" s="143"/>
      <c r="N393" s="86"/>
      <c r="O393" s="53"/>
      <c r="P393" s="152">
        <v>0</v>
      </c>
      <c r="Q393" s="6"/>
      <c r="R393" s="96">
        <f t="shared" si="41"/>
        <v>0</v>
      </c>
      <c r="S393" s="97">
        <f t="shared" si="42"/>
        <v>0</v>
      </c>
      <c r="T393" s="98">
        <f t="shared" si="43"/>
        <v>0</v>
      </c>
      <c r="U393" s="117" t="str">
        <f t="shared" si="44"/>
        <v>OK</v>
      </c>
      <c r="V393" s="117" t="b">
        <f>'CASH REBATE'!$P$22</f>
        <v>0</v>
      </c>
    </row>
    <row r="394" spans="2:22" ht="17.399999999999999" x14ac:dyDescent="0.3">
      <c r="B394" s="161" t="str">
        <v>86-SPLIQ-07000001</v>
      </c>
      <c r="C394" s="158" t="str">
        <v>BIGGAR &amp; LEITH</v>
      </c>
      <c r="D394" s="142" t="str">
        <v>Liqueur</v>
      </c>
      <c r="E394" s="142" t="str">
        <v>BIGGAR &amp; LEITH</v>
      </c>
      <c r="F394" s="142" t="str">
        <v>BGL</v>
      </c>
      <c r="G394" s="142" t="str">
        <v>Stambecco Amaro Maraschino Liqueur</v>
      </c>
      <c r="H394" s="142" t="str">
        <v>700ml</v>
      </c>
      <c r="I394" s="176">
        <v>6</v>
      </c>
      <c r="J394" s="283"/>
      <c r="K394" s="178"/>
      <c r="L394" s="85"/>
      <c r="M394" s="143"/>
      <c r="N394" s="86"/>
      <c r="O394" s="53"/>
      <c r="P394" s="152">
        <v>0</v>
      </c>
      <c r="Q394" s="6"/>
      <c r="R394" s="96">
        <f t="shared" si="41"/>
        <v>0</v>
      </c>
      <c r="S394" s="97">
        <f t="shared" si="42"/>
        <v>0</v>
      </c>
      <c r="T394" s="98">
        <f t="shared" si="43"/>
        <v>0</v>
      </c>
      <c r="U394" s="117" t="str">
        <f t="shared" si="44"/>
        <v>OK</v>
      </c>
      <c r="V394" s="117" t="b">
        <f>'CASH REBATE'!$P$22</f>
        <v>0</v>
      </c>
    </row>
    <row r="395" spans="2:22" x14ac:dyDescent="0.3">
      <c r="B395" s="1" t="str">
        <v>84-SPLIQ-07500852</v>
      </c>
      <c r="C395" s="18" t="str">
        <v>BIGGAR &amp; LEITH</v>
      </c>
      <c r="D395" s="15" t="str">
        <v>Liqueur</v>
      </c>
      <c r="E395" s="15" t="str">
        <v>BIGGAR &amp; LEITH</v>
      </c>
      <c r="F395" s="15" t="str">
        <v>BGL</v>
      </c>
      <c r="G395" s="18" t="str">
        <v>Hotel Starlino Aperitivo Elderflower</v>
      </c>
      <c r="H395" s="18" t="str">
        <v>750ml</v>
      </c>
      <c r="I395" s="2">
        <v>6</v>
      </c>
      <c r="P395" s="2">
        <v>0</v>
      </c>
    </row>
    <row r="396" spans="2:22" x14ac:dyDescent="0.3">
      <c r="B396" s="1" t="str">
        <v>GL-01WHI-07000203</v>
      </c>
      <c r="C396" s="18" t="str">
        <v>BIGGAR &amp; LEITH</v>
      </c>
      <c r="D396" s="15" t="str">
        <v>Whisky</v>
      </c>
      <c r="E396" s="15" t="str">
        <v>BIGGAR &amp; LEITH</v>
      </c>
      <c r="F396" s="15" t="str">
        <v>BGL</v>
      </c>
      <c r="G396" s="18" t="str">
        <v>The Gladstone Axe American Oak Whisky</v>
      </c>
      <c r="H396" s="18" t="str">
        <v>700ml</v>
      </c>
      <c r="I396" s="2">
        <v>6</v>
      </c>
      <c r="P396" s="2">
        <v>0</v>
      </c>
    </row>
    <row r="397" spans="2:22" x14ac:dyDescent="0.3">
      <c r="B397" s="1" t="str">
        <v>BU-03TEQ-05000371</v>
      </c>
      <c r="C397" s="18" t="str">
        <v>BIGGAR &amp; LEITH</v>
      </c>
      <c r="D397" s="15" t="str">
        <v>Tequila</v>
      </c>
      <c r="E397" s="15" t="str">
        <v>BIGGAR &amp; LEITH</v>
      </c>
      <c r="F397" s="15" t="str">
        <v>BGL</v>
      </c>
      <c r="G397" s="18" t="str">
        <v>Butterfly Cannon Rosa Tequila 0.5L</v>
      </c>
      <c r="H397" s="18" t="str">
        <v>500ml</v>
      </c>
      <c r="I397" s="2">
        <v>6</v>
      </c>
      <c r="P397" s="2">
        <v>0</v>
      </c>
    </row>
    <row r="398" spans="2:22" x14ac:dyDescent="0.3">
      <c r="B398" s="1" t="str">
        <v>BU-02TEQ-05000296</v>
      </c>
      <c r="C398" s="18" t="str">
        <v>BIGGAR &amp; LEITH</v>
      </c>
      <c r="D398" s="15" t="str">
        <v>Tequila</v>
      </c>
      <c r="E398" s="15" t="str">
        <v>BIGGAR &amp; LEITH</v>
      </c>
      <c r="F398" s="15" t="str">
        <v>BGL</v>
      </c>
      <c r="G398" s="18" t="str">
        <v>Butterfly Cannon Cristalino Tequila 0.5L</v>
      </c>
      <c r="H398" s="18" t="str">
        <v>500ml</v>
      </c>
      <c r="I398" s="2">
        <v>6</v>
      </c>
      <c r="P398" s="2">
        <v>0</v>
      </c>
    </row>
    <row r="399" spans="2:22" x14ac:dyDescent="0.3">
      <c r="B399" s="1" t="str">
        <v>SP-01RUM-07006059</v>
      </c>
      <c r="C399" s="18" t="str">
        <v>Biggar &amp; Leith</v>
      </c>
      <c r="D399" s="15" t="str">
        <v>Rum</v>
      </c>
      <c r="E399" s="15" t="str">
        <v>Biggar &amp; Leith</v>
      </c>
      <c r="F399" s="15" t="str">
        <v>BGL</v>
      </c>
      <c r="G399" s="18" t="str">
        <v>Spytail Ginger Rum 0.7L</v>
      </c>
      <c r="H399" s="18" t="str">
        <v>700ml</v>
      </c>
      <c r="I399" s="2">
        <v>6</v>
      </c>
      <c r="P399" s="2">
        <v>0</v>
      </c>
    </row>
    <row r="400" spans="2:22" x14ac:dyDescent="0.3">
      <c r="B400" s="1" t="str">
        <v>ST-01LIQ-07001224</v>
      </c>
      <c r="C400" s="18" t="str">
        <v>BIGGAR &amp; LEITH</v>
      </c>
      <c r="D400" s="15" t="str">
        <v>Liqueur</v>
      </c>
      <c r="E400" s="15" t="str">
        <v>BIGGAR &amp; LEITH</v>
      </c>
      <c r="F400" s="15" t="str">
        <v>BGL</v>
      </c>
      <c r="G400" s="18" t="str">
        <v>Stambecco Tiramisu Liqueur 0.7L</v>
      </c>
      <c r="H400" s="18" t="str">
        <v>700ml</v>
      </c>
      <c r="I400" s="2">
        <v>6</v>
      </c>
      <c r="P400" s="2">
        <v>0</v>
      </c>
    </row>
    <row r="401" spans="2:16" x14ac:dyDescent="0.3">
      <c r="B401" s="1" t="str">
        <v>BU-01TEQ-05000333</v>
      </c>
      <c r="C401" s="18" t="str">
        <v>BIGGAR &amp; LEITH</v>
      </c>
      <c r="D401" s="15" t="str">
        <v>Tequila</v>
      </c>
      <c r="E401" s="15" t="str">
        <v>BIGGAR &amp; LEITH</v>
      </c>
      <c r="F401" s="15" t="str">
        <v>BGL</v>
      </c>
      <c r="G401" s="18" t="str">
        <v>Butterfly Cannon Blue Tequila 0.5L</v>
      </c>
      <c r="H401" s="18" t="str">
        <v>500ml</v>
      </c>
      <c r="I401" s="2">
        <v>6</v>
      </c>
      <c r="P401" s="2">
        <v>0</v>
      </c>
    </row>
    <row r="402" spans="2:16" x14ac:dyDescent="0.3">
      <c r="B402" s="1" t="str">
        <v>77-SPLIQ-10001617</v>
      </c>
      <c r="C402" s="18" t="str">
        <v>Branca</v>
      </c>
      <c r="D402" s="15" t="str">
        <v>Liqueur</v>
      </c>
      <c r="E402" s="15" t="str">
        <v>Branca</v>
      </c>
      <c r="F402" s="15" t="str">
        <v>BRC</v>
      </c>
      <c r="G402" s="18" t="str">
        <v>Borghetti Espresso Liqueur</v>
      </c>
      <c r="H402" s="18" t="str">
        <v>1000ml</v>
      </c>
      <c r="I402" s="2">
        <v>6</v>
      </c>
      <c r="P402" s="2">
        <v>0</v>
      </c>
    </row>
    <row r="403" spans="2:16" x14ac:dyDescent="0.3">
      <c r="B403" s="1" t="str">
        <v>58-SPLIQ-07009065</v>
      </c>
      <c r="C403" s="18" t="str">
        <v>Campari</v>
      </c>
      <c r="D403" s="15" t="str">
        <v>Liqueur</v>
      </c>
      <c r="E403" s="15" t="str">
        <v>Campari</v>
      </c>
      <c r="F403" s="15" t="str">
        <v>CAM</v>
      </c>
      <c r="G403" s="18" t="str">
        <v>Ancho Reyes Liqueur</v>
      </c>
      <c r="H403" s="18" t="str">
        <v>700ml</v>
      </c>
      <c r="I403" s="2">
        <v>6</v>
      </c>
      <c r="P403" s="2">
        <v>0</v>
      </c>
    </row>
    <row r="404" spans="2:16" x14ac:dyDescent="0.3">
      <c r="B404" s="1" t="str">
        <v>60-SPGIN-07000522</v>
      </c>
      <c r="C404" s="18" t="str">
        <v>Campari</v>
      </c>
      <c r="D404" s="15" t="str">
        <v>Gin</v>
      </c>
      <c r="E404" s="15" t="str">
        <v>Campari</v>
      </c>
      <c r="F404" s="15" t="str">
        <v>CAM</v>
      </c>
      <c r="G404" s="18" t="str">
        <v>Ondina Gin</v>
      </c>
      <c r="H404" s="18" t="str">
        <v>700ml</v>
      </c>
      <c r="I404" s="2">
        <v>6</v>
      </c>
      <c r="P404" s="2">
        <v>0</v>
      </c>
    </row>
    <row r="405" spans="2:16" x14ac:dyDescent="0.3">
      <c r="B405" s="1" t="str">
        <v>55-SPMEZ-07502893</v>
      </c>
      <c r="C405" s="18" t="str">
        <v>Clase Azul</v>
      </c>
      <c r="D405" s="15" t="str">
        <v>Mezcal</v>
      </c>
      <c r="E405" s="15" t="str">
        <v>Clase Azul</v>
      </c>
      <c r="F405" s="15" t="str">
        <v>CAZ</v>
      </c>
      <c r="G405" s="18" t="str">
        <v>Mezcal Clase Azul Durango</v>
      </c>
      <c r="H405" s="18" t="str">
        <v>750ml</v>
      </c>
      <c r="I405" s="2">
        <v>3</v>
      </c>
      <c r="P405" s="2">
        <v>0</v>
      </c>
    </row>
    <row r="406" spans="2:16" x14ac:dyDescent="0.3">
      <c r="B406" s="1" t="str">
        <v>55-SPTEQ-07504724</v>
      </c>
      <c r="C406" s="18" t="str">
        <v>Clase Azul</v>
      </c>
      <c r="D406" s="15" t="str">
        <v>Tequila</v>
      </c>
      <c r="E406" s="15" t="str">
        <v>Clase Azul</v>
      </c>
      <c r="F406" s="15" t="str">
        <v>CAZ</v>
      </c>
      <c r="G406" s="18" t="str">
        <v>Tequila Clase Azul Anejo</v>
      </c>
      <c r="H406" s="18" t="str">
        <v>750ml</v>
      </c>
      <c r="I406" s="2">
        <v>3</v>
      </c>
      <c r="P406" s="2">
        <v>0</v>
      </c>
    </row>
    <row r="407" spans="2:16" x14ac:dyDescent="0.3">
      <c r="B407" s="1" t="str">
        <v>55-SPTEQ-07500203</v>
      </c>
      <c r="C407" s="18" t="str">
        <v>Clase Azul</v>
      </c>
      <c r="D407" s="15" t="str">
        <v>Tequila</v>
      </c>
      <c r="E407" s="15" t="str">
        <v>Clase Azul</v>
      </c>
      <c r="F407" s="15" t="str">
        <v>CAZ</v>
      </c>
      <c r="G407" s="18" t="str">
        <v>Tequila Clase Azul Gold</v>
      </c>
      <c r="H407" s="18" t="str">
        <v>750ml</v>
      </c>
      <c r="I407" s="2">
        <v>3</v>
      </c>
      <c r="P407" s="2">
        <v>0</v>
      </c>
    </row>
    <row r="408" spans="2:16" x14ac:dyDescent="0.3">
      <c r="B408" s="1" t="str">
        <v>55-SPTEQ-07505117</v>
      </c>
      <c r="C408" s="18" t="str">
        <v>Clase Azul</v>
      </c>
      <c r="D408" s="15" t="str">
        <v>Tequila</v>
      </c>
      <c r="E408" s="15" t="str">
        <v>Clase Azul</v>
      </c>
      <c r="F408" s="15" t="str">
        <v>CAZ</v>
      </c>
      <c r="G408" s="18" t="str">
        <v>Tequila Clase Azul Plata</v>
      </c>
      <c r="H408" s="18" t="str">
        <v>750ml</v>
      </c>
      <c r="I408" s="2">
        <v>6</v>
      </c>
      <c r="P408" s="2">
        <v>0</v>
      </c>
    </row>
    <row r="409" spans="2:16" x14ac:dyDescent="0.3">
      <c r="B409" s="1" t="str">
        <v>55-SPTEQ-07500662</v>
      </c>
      <c r="C409" s="18" t="str">
        <v>Clase Azul</v>
      </c>
      <c r="D409" s="15" t="str">
        <v>Tequila</v>
      </c>
      <c r="E409" s="15" t="str">
        <v>Clase Azul</v>
      </c>
      <c r="F409" s="15" t="str">
        <v>CAZ</v>
      </c>
      <c r="G409" s="18" t="str">
        <v>Tequila Clase Azul Reposado</v>
      </c>
      <c r="H409" s="18" t="str">
        <v>750ml</v>
      </c>
      <c r="I409" s="2">
        <v>6</v>
      </c>
      <c r="P409" s="2">
        <v>0</v>
      </c>
    </row>
    <row r="410" spans="2:16" x14ac:dyDescent="0.3">
      <c r="B410" s="1" t="str">
        <v>55-SPTEQ-10005089</v>
      </c>
      <c r="C410" s="18" t="str">
        <v>Clase Azul</v>
      </c>
      <c r="D410" s="15" t="str">
        <v>Tequila</v>
      </c>
      <c r="E410" s="15" t="str">
        <v>Clase Azul</v>
      </c>
      <c r="F410" s="15" t="str">
        <v>CAZ</v>
      </c>
      <c r="G410" s="18" t="str">
        <v>Tequila Clase Azul Reposado 1L (25 Anniversary Limited Edition)</v>
      </c>
      <c r="H410" s="18" t="str">
        <v>1000ml</v>
      </c>
      <c r="I410" s="2">
        <v>3</v>
      </c>
      <c r="P410" s="2">
        <v>0</v>
      </c>
    </row>
    <row r="411" spans="2:16" x14ac:dyDescent="0.3">
      <c r="B411" s="1" t="str">
        <v>55-SPTEQ-07503493</v>
      </c>
      <c r="C411" s="18" t="str">
        <v>Clase Azul</v>
      </c>
      <c r="D411" s="15" t="str">
        <v>Tequila</v>
      </c>
      <c r="E411" s="15" t="str">
        <v>Clase Azul</v>
      </c>
      <c r="F411" s="15" t="str">
        <v>CAZ</v>
      </c>
      <c r="G411" s="18" t="str">
        <v>Tequila Clase Azul Ultra</v>
      </c>
      <c r="H411" s="18" t="str">
        <v>750ml</v>
      </c>
      <c r="I411" s="2">
        <v>6</v>
      </c>
      <c r="P411" s="2">
        <v>0</v>
      </c>
    </row>
    <row r="412" spans="2:16" x14ac:dyDescent="0.3">
      <c r="B412" s="1" t="str">
        <v>55-SPMEZ-07502001</v>
      </c>
      <c r="C412" s="18" t="str">
        <v>Clase Azul</v>
      </c>
      <c r="D412" s="15" t="str">
        <v>Mezcal</v>
      </c>
      <c r="E412" s="15" t="str">
        <v>Clase Azul</v>
      </c>
      <c r="F412" s="15" t="str">
        <v>CAZ</v>
      </c>
      <c r="G412" s="18" t="str">
        <v>Clase Azul Guerrero Mezcal</v>
      </c>
      <c r="H412" s="18" t="str">
        <v>750ml</v>
      </c>
      <c r="I412" s="2">
        <v>3</v>
      </c>
      <c r="P412" s="2">
        <v>0</v>
      </c>
    </row>
    <row r="413" spans="2:16" x14ac:dyDescent="0.3">
      <c r="B413" s="1" t="str">
        <v>55-SPMEZ-07505355</v>
      </c>
      <c r="C413" s="18" t="str">
        <v>Clase Azul</v>
      </c>
      <c r="D413" s="15" t="str">
        <v>Mezcal</v>
      </c>
      <c r="E413" s="15" t="str">
        <v>Clase Azul</v>
      </c>
      <c r="F413" s="15" t="str">
        <v>CAZ</v>
      </c>
      <c r="G413" s="18" t="str">
        <v>Clase Azul San Luis Potosi Mezcal</v>
      </c>
      <c r="H413" s="18" t="str">
        <v>750ml</v>
      </c>
      <c r="I413" s="2">
        <v>3</v>
      </c>
      <c r="P413" s="2">
        <v>0</v>
      </c>
    </row>
    <row r="414" spans="2:16" x14ac:dyDescent="0.3">
      <c r="B414" s="1" t="str">
        <v>55-SPTEQ-02000486</v>
      </c>
      <c r="C414" s="18" t="str">
        <v>Clase Azul</v>
      </c>
      <c r="D414" s="15" t="str">
        <v>Tequila</v>
      </c>
      <c r="E414" s="15" t="str">
        <v>Clase Azul</v>
      </c>
      <c r="F414" s="15" t="str">
        <v>CAZ</v>
      </c>
      <c r="G414" s="18" t="str">
        <v>Clase Azul Reposado Tequila (200)</v>
      </c>
      <c r="H414" s="18" t="str">
        <v>200ml</v>
      </c>
      <c r="I414" s="2">
        <v>12</v>
      </c>
      <c r="P414" s="2">
        <v>0</v>
      </c>
    </row>
    <row r="415" spans="2:16" x14ac:dyDescent="0.3">
      <c r="B415" s="1" t="str">
        <v>55-SPTEQ-07502201</v>
      </c>
      <c r="C415" s="18" t="str">
        <v>Clase Azul</v>
      </c>
      <c r="D415" s="15" t="str">
        <v>Tequila</v>
      </c>
      <c r="E415" s="15" t="str">
        <v>Clase Azul</v>
      </c>
      <c r="F415" s="15" t="str">
        <v>CAZ</v>
      </c>
      <c r="G415" s="18" t="str">
        <v>Clase Azul Dia De Los Muertos Tequila (2022)</v>
      </c>
      <c r="H415" s="18" t="str">
        <v>750ml</v>
      </c>
      <c r="I415" s="2">
        <v>3</v>
      </c>
      <c r="P415" s="2">
        <v>0</v>
      </c>
    </row>
    <row r="416" spans="2:16" x14ac:dyDescent="0.3">
      <c r="B416" s="1" t="str">
        <v>55-SPTEQ-07502401</v>
      </c>
      <c r="C416" s="18" t="str">
        <v>Clase Azul</v>
      </c>
      <c r="D416" s="15" t="str">
        <v>Tequila</v>
      </c>
      <c r="E416" s="15" t="str">
        <v>Clase Azul</v>
      </c>
      <c r="F416" s="15" t="str">
        <v>CAZ</v>
      </c>
      <c r="G416" s="18" t="str">
        <v>Clase Azul Dia De Los Muertos Tequila (2024)</v>
      </c>
      <c r="H416" s="18" t="str">
        <v>750ml</v>
      </c>
      <c r="I416" s="2">
        <v>3</v>
      </c>
      <c r="P416" s="2">
        <v>0</v>
      </c>
    </row>
    <row r="417" spans="2:16" x14ac:dyDescent="0.3">
      <c r="B417" s="1" t="str">
        <v>55-SPTEQ-07505447</v>
      </c>
      <c r="C417" s="18" t="str">
        <v>Clase Azul</v>
      </c>
      <c r="D417" s="15" t="str">
        <v>Tequila</v>
      </c>
      <c r="E417" s="15" t="str">
        <v>Clase Azul</v>
      </c>
      <c r="F417" s="15" t="str">
        <v>CAZ</v>
      </c>
      <c r="G417" s="18" t="str">
        <v>Clase Azul Blanco Ahumado Tequila</v>
      </c>
      <c r="H417" s="18" t="str">
        <v>750ml</v>
      </c>
      <c r="I417" s="2">
        <v>3</v>
      </c>
      <c r="P417" s="2">
        <v>0</v>
      </c>
    </row>
    <row r="418" spans="2:16" x14ac:dyDescent="0.3">
      <c r="B418" s="1" t="str">
        <v>55-SPTEQ-17504248</v>
      </c>
      <c r="C418" s="18" t="str">
        <v>Clase Azul</v>
      </c>
      <c r="D418" s="15" t="str">
        <v>Tequila</v>
      </c>
      <c r="E418" s="15" t="str">
        <v>Clase Azul</v>
      </c>
      <c r="F418" s="15" t="str">
        <v>CAZ</v>
      </c>
      <c r="G418" s="18" t="str">
        <v>Clase Azul Reposado Tequila 1750ml</v>
      </c>
      <c r="H418" s="18" t="str">
        <v>1750ml</v>
      </c>
      <c r="I418" s="2">
        <v>4</v>
      </c>
      <c r="P418" s="2">
        <v>0</v>
      </c>
    </row>
    <row r="419" spans="2:16" x14ac:dyDescent="0.3">
      <c r="B419" s="1" t="str">
        <v>55-SPTEQ-07505386</v>
      </c>
      <c r="C419" s="18" t="str">
        <v>Clase Azul</v>
      </c>
      <c r="D419" s="15" t="str">
        <v>Tequila</v>
      </c>
      <c r="E419" s="15" t="str">
        <v>Clase Azul</v>
      </c>
      <c r="F419" s="15" t="str">
        <v>CAZ</v>
      </c>
      <c r="G419" s="18" t="str">
        <v>Clase Azul Dia De Muertos Aromas Tequila (2023)</v>
      </c>
      <c r="H419" s="18" t="str">
        <v>750ml</v>
      </c>
      <c r="I419" s="2">
        <v>3</v>
      </c>
      <c r="P419" s="2">
        <v>0</v>
      </c>
    </row>
    <row r="420" spans="2:16" x14ac:dyDescent="0.3">
      <c r="B420" s="1" t="str">
        <v>78-WISPA-07509155</v>
      </c>
      <c r="C420" s="18" t="str">
        <v>D.Rock</v>
      </c>
      <c r="D420" s="15" t="str">
        <v>Champagne</v>
      </c>
      <c r="E420" s="15" t="str">
        <v>D.Rock</v>
      </c>
      <c r="F420" s="15" t="str">
        <v>DRC</v>
      </c>
      <c r="G420" s="18" t="str">
        <v>D.Rock Rose Champagne</v>
      </c>
      <c r="H420" s="18" t="str">
        <v>750ml</v>
      </c>
      <c r="I420" s="2">
        <v>6</v>
      </c>
      <c r="P420" s="2">
        <v>0</v>
      </c>
    </row>
    <row r="421" spans="2:16" x14ac:dyDescent="0.3">
      <c r="B421" s="1" t="str">
        <v>78-WISPA-07509032</v>
      </c>
      <c r="C421" s="18" t="str">
        <v>D.Rock</v>
      </c>
      <c r="D421" s="15" t="str">
        <v>Champagne</v>
      </c>
      <c r="E421" s="15" t="str">
        <v>D.Rock</v>
      </c>
      <c r="F421" s="15" t="str">
        <v>DRC</v>
      </c>
      <c r="G421" s="18" t="str">
        <v>D.Rock Gold Champagne</v>
      </c>
      <c r="H421" s="18" t="str">
        <v>750ml</v>
      </c>
      <c r="I421" s="2">
        <v>6</v>
      </c>
      <c r="P421" s="2">
        <v>0</v>
      </c>
    </row>
    <row r="422" spans="2:16" x14ac:dyDescent="0.3">
      <c r="B422" s="1" t="str">
        <v>78-WISPA-07501001</v>
      </c>
      <c r="C422" s="18" t="str">
        <v>D.Rock</v>
      </c>
      <c r="D422" s="15" t="str">
        <v>Champagne</v>
      </c>
      <c r="E422" s="15" t="str">
        <v>D.Rock</v>
      </c>
      <c r="F422" s="15" t="str">
        <v>DRC</v>
      </c>
      <c r="G422" s="18" t="str">
        <v>D.Rock Gold Luminus Champagne</v>
      </c>
      <c r="H422" s="18" t="str">
        <v>750ml</v>
      </c>
      <c r="I422" s="2">
        <v>6</v>
      </c>
      <c r="P422" s="2">
        <v>0</v>
      </c>
    </row>
    <row r="423" spans="2:16" x14ac:dyDescent="0.3">
      <c r="B423" s="1" t="str">
        <v>80-SPWHI-07001164</v>
      </c>
      <c r="C423" s="18" t="str">
        <v>Glenturret</v>
      </c>
      <c r="D423" s="15" t="str">
        <v>Whisky</v>
      </c>
      <c r="E423" s="15" t="str">
        <v>Glenturret</v>
      </c>
      <c r="F423" s="15" t="str">
        <v>GTR</v>
      </c>
      <c r="G423" s="18" t="str">
        <v>The Glenturret 12 Years Whisky (2023)</v>
      </c>
      <c r="H423" s="18" t="str">
        <v>700ml</v>
      </c>
      <c r="I423" s="2">
        <v>6</v>
      </c>
      <c r="P423" s="2">
        <v>0</v>
      </c>
    </row>
    <row r="424" spans="2:16" x14ac:dyDescent="0.3">
      <c r="B424" s="1" t="str">
        <v>80-SPWHI-07001167</v>
      </c>
      <c r="C424" s="18" t="str">
        <v>Glenturret</v>
      </c>
      <c r="D424" s="15" t="str">
        <v>Whisky</v>
      </c>
      <c r="E424" s="15" t="str">
        <v>Glenturret</v>
      </c>
      <c r="F424" s="15" t="str">
        <v>GTR</v>
      </c>
      <c r="G424" s="18" t="str">
        <v>Glenturret Peat Smoked 10 Years Whisky</v>
      </c>
      <c r="H424" s="18" t="str">
        <v>700ml</v>
      </c>
      <c r="I424" s="2">
        <v>6</v>
      </c>
      <c r="P424" s="2">
        <v>0</v>
      </c>
    </row>
    <row r="425" spans="2:16" x14ac:dyDescent="0.3">
      <c r="B425" s="1" t="str">
        <v>80-SPWHI-07001013</v>
      </c>
      <c r="C425" s="18" t="str">
        <v>Glenturret</v>
      </c>
      <c r="D425" s="15" t="str">
        <v>Whisky</v>
      </c>
      <c r="E425" s="15" t="str">
        <v>Glenturret</v>
      </c>
      <c r="F425" s="15" t="str">
        <v>GTR</v>
      </c>
      <c r="G425" s="18" t="str">
        <v>The Glenturret Triple Wood Whisky (2023)</v>
      </c>
      <c r="H425" s="18" t="str">
        <v>700ml</v>
      </c>
      <c r="I425" s="2">
        <v>6</v>
      </c>
      <c r="P425" s="2">
        <v>0</v>
      </c>
    </row>
    <row r="426" spans="2:16" x14ac:dyDescent="0.3">
      <c r="B426" s="1" t="str">
        <v>80-SPWHI-07000672</v>
      </c>
      <c r="C426" s="18" t="str">
        <v>Glenturret</v>
      </c>
      <c r="D426" s="15" t="str">
        <v>Whisky</v>
      </c>
      <c r="E426" s="15" t="str">
        <v>Glenturret</v>
      </c>
      <c r="F426" s="15" t="str">
        <v>GTR</v>
      </c>
      <c r="G426" s="18" t="str">
        <v>The Glenturret 30 Years Whisky (2022)</v>
      </c>
      <c r="H426" s="18" t="str">
        <v>700ml</v>
      </c>
      <c r="I426" s="2">
        <v>6</v>
      </c>
      <c r="P426" s="2">
        <v>0</v>
      </c>
    </row>
    <row r="427" spans="2:16" x14ac:dyDescent="0.3">
      <c r="B427" s="1" t="str">
        <v>80-SPWHI-07000207</v>
      </c>
      <c r="C427" s="18" t="str">
        <v>Glenturret</v>
      </c>
      <c r="D427" s="15" t="str">
        <v>Whisky</v>
      </c>
      <c r="E427" s="15" t="str">
        <v>Glenturret</v>
      </c>
      <c r="F427" s="15" t="str">
        <v>GTR</v>
      </c>
      <c r="G427" s="18" t="str">
        <v>The Glenturret Jaguar Whisky</v>
      </c>
      <c r="H427" s="18" t="str">
        <v>700ml</v>
      </c>
      <c r="I427" s="2">
        <v>1</v>
      </c>
      <c r="P427" s="2">
        <v>0</v>
      </c>
    </row>
    <row r="428" spans="2:16" x14ac:dyDescent="0.3">
      <c r="B428" s="1" t="str">
        <v>WH-01VOD-07000018</v>
      </c>
      <c r="C428" s="18" t="str">
        <v>Great Wines</v>
      </c>
      <c r="D428" s="15" t="str">
        <v>Vodka</v>
      </c>
      <c r="E428" s="15" t="str">
        <v>Great Wines</v>
      </c>
      <c r="F428" s="15" t="str">
        <v>KYO</v>
      </c>
      <c r="G428" s="18" t="str">
        <v>White Rabbit Vodka</v>
      </c>
      <c r="H428" s="18" t="str">
        <v>700ml</v>
      </c>
      <c r="I428" s="2">
        <v>12</v>
      </c>
      <c r="P428" s="2">
        <v>0</v>
      </c>
    </row>
    <row r="429" spans="2:16" x14ac:dyDescent="0.3">
      <c r="B429" s="1" t="str">
        <v>54-SPGIN-07000235</v>
      </c>
      <c r="C429" s="18" t="str">
        <v>Gunpowder</v>
      </c>
      <c r="D429" s="15" t="str">
        <v>Gin</v>
      </c>
      <c r="E429" s="15" t="str">
        <v>Gunpowder</v>
      </c>
      <c r="F429" s="15" t="str">
        <v>FTS</v>
      </c>
      <c r="G429" s="18" t="str">
        <v>Gunpowder Irish Gin</v>
      </c>
      <c r="H429" s="18" t="str">
        <v>700ml</v>
      </c>
      <c r="I429" s="2">
        <v>6</v>
      </c>
      <c r="P429" s="2">
        <v>0</v>
      </c>
    </row>
    <row r="430" spans="2:16" x14ac:dyDescent="0.3">
      <c r="B430" s="1" t="str">
        <v>54-SPGIN-07000846</v>
      </c>
      <c r="C430" s="18" t="str">
        <v>Gunpowder</v>
      </c>
      <c r="D430" s="15" t="str">
        <v>Gin</v>
      </c>
      <c r="E430" s="15" t="str">
        <v>Gunpowder</v>
      </c>
      <c r="F430" s="15" t="str">
        <v>FTS</v>
      </c>
      <c r="G430" s="18" t="str">
        <v>Drumshanbo Gunpowder Brazilian Pineapple Irish Gin</v>
      </c>
      <c r="H430" s="18" t="str">
        <v>700ml</v>
      </c>
      <c r="I430" s="2">
        <v>6</v>
      </c>
      <c r="P430" s="2">
        <v>0</v>
      </c>
    </row>
    <row r="431" spans="2:16" x14ac:dyDescent="0.3">
      <c r="B431" s="1" t="str">
        <v>54-SPGIN-07000426</v>
      </c>
      <c r="C431" s="18" t="str">
        <v>Gunpowder</v>
      </c>
      <c r="D431" s="15" t="str">
        <v>Gin</v>
      </c>
      <c r="E431" s="15" t="str">
        <v>Gunpowder</v>
      </c>
      <c r="F431" s="15" t="str">
        <v>FTS</v>
      </c>
      <c r="G431" s="18" t="str">
        <v>Drumshanbo Gunpowder Sardinian Citrus Irish Gin</v>
      </c>
      <c r="H431" s="18" t="str">
        <v>700ml</v>
      </c>
      <c r="I431" s="2">
        <v>6</v>
      </c>
      <c r="P431" s="2">
        <v>0</v>
      </c>
    </row>
    <row r="432" spans="2:16" x14ac:dyDescent="0.3">
      <c r="B432" s="1" t="str">
        <v>54-SPGIN-07001001</v>
      </c>
      <c r="C432" s="18" t="str">
        <v>Gunpowder</v>
      </c>
      <c r="D432" s="15" t="str">
        <v>Gin</v>
      </c>
      <c r="E432" s="15" t="str">
        <v>Gunpowder</v>
      </c>
      <c r="F432" s="15" t="str">
        <v>FTS</v>
      </c>
      <c r="G432" s="18" t="str">
        <v>Drumshanbo Gunpowder California Orange Irish Gin</v>
      </c>
      <c r="H432" s="18" t="str">
        <v>700ml</v>
      </c>
      <c r="I432" s="2">
        <v>6</v>
      </c>
      <c r="P432" s="2">
        <v>0</v>
      </c>
    </row>
    <row r="433" spans="2:16" x14ac:dyDescent="0.3">
      <c r="B433" s="1" t="str">
        <v>IT-01LIQ-07000005</v>
      </c>
      <c r="C433" s="18" t="str">
        <v>J.T.W.</v>
      </c>
      <c r="D433" s="15" t="str">
        <v>Liqueur</v>
      </c>
      <c r="E433" s="15" t="str">
        <v>J.T.W.</v>
      </c>
      <c r="F433" s="15" t="str">
        <v>LUN</v>
      </c>
      <c r="G433" s="18" t="str">
        <v>Italicus Rosolio Di Bergamotto Liqueur</v>
      </c>
      <c r="H433" s="18" t="str">
        <v>700ml</v>
      </c>
      <c r="I433" s="2">
        <v>6</v>
      </c>
      <c r="P433" s="2">
        <v>0</v>
      </c>
    </row>
    <row r="434" spans="2:16" x14ac:dyDescent="0.3">
      <c r="B434" s="1" t="str">
        <v>JA-01LIQ-07000040</v>
      </c>
      <c r="C434" s="18" t="str">
        <v>Jackson'S Winery</v>
      </c>
      <c r="D434" s="15" t="str">
        <v>Liqueur</v>
      </c>
      <c r="E434" s="15" t="str">
        <v>Jackson'S Winery</v>
      </c>
      <c r="F434" s="15" t="str">
        <v>LUN</v>
      </c>
      <c r="G434" s="18" t="str">
        <v>Jaquila Jasmine Liqueur 0.7L</v>
      </c>
      <c r="H434" s="18" t="str">
        <v>700ml</v>
      </c>
      <c r="I434" s="2">
        <v>6</v>
      </c>
      <c r="P434" s="2">
        <v>0</v>
      </c>
    </row>
    <row r="435" spans="2:16" x14ac:dyDescent="0.3">
      <c r="B435" s="1" t="str">
        <v>KL-01GIN-07004238</v>
      </c>
      <c r="C435" s="18" t="str">
        <v>Kilo</v>
      </c>
      <c r="D435" s="15" t="str">
        <v>Gin</v>
      </c>
      <c r="E435" s="15" t="str">
        <v>Kilo</v>
      </c>
      <c r="F435" s="15" t="str">
        <v>LUN</v>
      </c>
      <c r="G435" s="18" t="str">
        <v>Kilo Gin 70Cl.</v>
      </c>
      <c r="H435" s="18" t="str">
        <v>700ml</v>
      </c>
      <c r="I435" s="2">
        <v>6</v>
      </c>
      <c r="P435" s="2">
        <v>0</v>
      </c>
    </row>
    <row r="436" spans="2:16" x14ac:dyDescent="0.3">
      <c r="B436" s="1" t="str">
        <v>KL-01GIN-03304290</v>
      </c>
      <c r="C436" s="18" t="str">
        <v>Kilo</v>
      </c>
      <c r="D436" s="15" t="str">
        <v>Gin</v>
      </c>
      <c r="E436" s="15" t="str">
        <v>Kilo</v>
      </c>
      <c r="F436" s="15" t="str">
        <v>LUN</v>
      </c>
      <c r="G436" s="18" t="str">
        <v>Kilo Gin 33Cl.</v>
      </c>
      <c r="H436" s="18" t="str">
        <v>330ml</v>
      </c>
      <c r="I436" s="2">
        <v>12</v>
      </c>
      <c r="P436" s="2">
        <v>0</v>
      </c>
    </row>
    <row r="437" spans="2:16" x14ac:dyDescent="0.3">
      <c r="B437" s="1" t="str">
        <v>KL-02RUM-03304337</v>
      </c>
      <c r="C437" s="18" t="str">
        <v>Kilo</v>
      </c>
      <c r="D437" s="15" t="str">
        <v>Rum</v>
      </c>
      <c r="E437" s="15" t="str">
        <v>Kilo</v>
      </c>
      <c r="F437" s="15" t="str">
        <v>LUN</v>
      </c>
      <c r="G437" s="18" t="str">
        <v>Kilo Rum 33Cl.</v>
      </c>
      <c r="H437" s="18" t="str">
        <v>330ml</v>
      </c>
      <c r="I437" s="2">
        <v>12</v>
      </c>
      <c r="P437" s="2">
        <v>0</v>
      </c>
    </row>
    <row r="438" spans="2:16" x14ac:dyDescent="0.3">
      <c r="B438" s="1" t="str">
        <v>KL-02RUM-07004306</v>
      </c>
      <c r="C438" s="18" t="str">
        <v>Kilo</v>
      </c>
      <c r="D438" s="15" t="str">
        <v>Rum</v>
      </c>
      <c r="E438" s="15" t="str">
        <v>Kilo</v>
      </c>
      <c r="F438" s="15" t="str">
        <v>LUN</v>
      </c>
      <c r="G438" s="18" t="str">
        <v>Kilo Rum 70Cl.</v>
      </c>
      <c r="H438" s="18" t="str">
        <v>700ml</v>
      </c>
      <c r="I438" s="2">
        <v>6</v>
      </c>
      <c r="P438" s="2">
        <v>0</v>
      </c>
    </row>
    <row r="439" spans="2:16" x14ac:dyDescent="0.3">
      <c r="B439" s="1" t="str">
        <v>KL-03VOD-03304283</v>
      </c>
      <c r="C439" s="18" t="str">
        <v>Kilo</v>
      </c>
      <c r="D439" s="15" t="str">
        <v>Vodka</v>
      </c>
      <c r="E439" s="15" t="str">
        <v>Kilo</v>
      </c>
      <c r="F439" s="15" t="str">
        <v>MIN</v>
      </c>
      <c r="G439" s="18" t="str">
        <v>Kilo Vodka 33Cl.</v>
      </c>
      <c r="H439" s="18" t="str">
        <v>330ml</v>
      </c>
      <c r="I439" s="2">
        <v>12</v>
      </c>
      <c r="P439" s="2">
        <v>0</v>
      </c>
    </row>
    <row r="440" spans="2:16" x14ac:dyDescent="0.3">
      <c r="B440" s="1" t="str">
        <v>KL-03VOD-07004245</v>
      </c>
      <c r="C440" s="18" t="str">
        <v>Kilo</v>
      </c>
      <c r="D440" s="15" t="str">
        <v>Vodka</v>
      </c>
      <c r="E440" s="15" t="str">
        <v>Kilo</v>
      </c>
      <c r="F440" s="15" t="str">
        <v>MIN</v>
      </c>
      <c r="G440" s="18" t="str">
        <v>Kilo Vodka 70Cl.</v>
      </c>
      <c r="H440" s="18" t="str">
        <v>700ml</v>
      </c>
      <c r="I440" s="2">
        <v>6</v>
      </c>
      <c r="P440" s="2">
        <v>0</v>
      </c>
    </row>
    <row r="441" spans="2:16" x14ac:dyDescent="0.3">
      <c r="B441" s="1" t="str">
        <v>56-SPWHI-07009999</v>
      </c>
      <c r="C441" s="18" t="str">
        <v>Kyoto</v>
      </c>
      <c r="D441" s="15" t="str">
        <v>Whisky</v>
      </c>
      <c r="E441" s="15" t="str">
        <v>Kyoto</v>
      </c>
      <c r="F441" s="15" t="str">
        <v>KYO</v>
      </c>
      <c r="G441" s="18" t="str">
        <v>Kyoto Whisky Aka-Obi</v>
      </c>
      <c r="H441" s="18" t="str">
        <v>700ml</v>
      </c>
      <c r="I441" s="2">
        <v>12</v>
      </c>
      <c r="P441" s="2">
        <v>0</v>
      </c>
    </row>
    <row r="442" spans="2:16" x14ac:dyDescent="0.3">
      <c r="B442" s="1" t="str">
        <v>56-SPWHI-07000136</v>
      </c>
      <c r="C442" s="18" t="str">
        <v>Kyoto</v>
      </c>
      <c r="D442" s="15" t="str">
        <v>Whisky</v>
      </c>
      <c r="E442" s="15" t="str">
        <v>Kyoto</v>
      </c>
      <c r="F442" s="15" t="str">
        <v>KYO</v>
      </c>
      <c r="G442" s="18" t="str">
        <v>Kyoto Whisky Kuro-Obi</v>
      </c>
      <c r="H442" s="18" t="str">
        <v>700ml</v>
      </c>
      <c r="I442" s="2">
        <v>12</v>
      </c>
      <c r="P442" s="2">
        <v>0</v>
      </c>
    </row>
    <row r="443" spans="2:16" x14ac:dyDescent="0.3">
      <c r="B443" s="1" t="str">
        <v>56-SPWHI-07000129</v>
      </c>
      <c r="C443" s="18" t="str">
        <v>Kyoto</v>
      </c>
      <c r="D443" s="15" t="str">
        <v>Whisky</v>
      </c>
      <c r="E443" s="15" t="str">
        <v>Kyoto</v>
      </c>
      <c r="F443" s="15" t="str">
        <v>KYO</v>
      </c>
      <c r="G443" s="18" t="str">
        <v>Kyoto Whisky Murasaki-Obi</v>
      </c>
      <c r="H443" s="18" t="str">
        <v>700ml</v>
      </c>
      <c r="I443" s="2">
        <v>12</v>
      </c>
      <c r="P443" s="2">
        <v>0</v>
      </c>
    </row>
    <row r="444" spans="2:16" x14ac:dyDescent="0.3">
      <c r="B444" s="1" t="str">
        <v>79-SPGIN-07000422</v>
      </c>
      <c r="C444" s="18" t="str">
        <v>Lark</v>
      </c>
      <c r="D444" s="15" t="str">
        <v>Gin</v>
      </c>
      <c r="E444" s="15" t="str">
        <v>Lark</v>
      </c>
      <c r="F444" s="15" t="str">
        <v>LRK</v>
      </c>
      <c r="G444" s="18" t="str">
        <v>Forty Spotted Citrus Pepperberry Gin</v>
      </c>
      <c r="H444" s="18" t="str">
        <v>700ml</v>
      </c>
      <c r="I444" s="2">
        <v>6</v>
      </c>
      <c r="P444" s="2">
        <v>0</v>
      </c>
    </row>
    <row r="445" spans="2:16" x14ac:dyDescent="0.3">
      <c r="B445" s="1" t="str">
        <v>79-SPGIN-07000446</v>
      </c>
      <c r="C445" s="18" t="str">
        <v>Lark</v>
      </c>
      <c r="D445" s="15" t="str">
        <v>Gin</v>
      </c>
      <c r="E445" s="15" t="str">
        <v>Lark</v>
      </c>
      <c r="F445" s="15" t="str">
        <v>LRK</v>
      </c>
      <c r="G445" s="18" t="str">
        <v>Forty Spotted Raspberry And Rose Gin</v>
      </c>
      <c r="H445" s="18" t="str">
        <v>700ml</v>
      </c>
      <c r="I445" s="2">
        <v>6</v>
      </c>
      <c r="P445" s="2">
        <v>0</v>
      </c>
    </row>
    <row r="446" spans="2:16" x14ac:dyDescent="0.3">
      <c r="B446" s="1" t="str">
        <v>79-SPGIN-07000489</v>
      </c>
      <c r="C446" s="18" t="str">
        <v>Lark</v>
      </c>
      <c r="D446" s="15" t="str">
        <v>Gin</v>
      </c>
      <c r="E446" s="15" t="str">
        <v>Lark</v>
      </c>
      <c r="F446" s="15" t="str">
        <v>LRK</v>
      </c>
      <c r="G446" s="18" t="str">
        <v>Forty Spotted Bush Honey Gin</v>
      </c>
      <c r="H446" s="18" t="str">
        <v>700ml</v>
      </c>
      <c r="I446" s="2">
        <v>6</v>
      </c>
      <c r="P446" s="2">
        <v>0</v>
      </c>
    </row>
    <row r="447" spans="2:16" x14ac:dyDescent="0.3">
      <c r="B447" s="1" t="str">
        <v>79-SPWHI-05001001</v>
      </c>
      <c r="C447" s="18" t="str">
        <v>Lark</v>
      </c>
      <c r="D447" s="15" t="str">
        <v>Whisky</v>
      </c>
      <c r="E447" s="15" t="str">
        <v>Lark</v>
      </c>
      <c r="F447" s="15" t="str">
        <v>LRK</v>
      </c>
      <c r="G447" s="18" t="str">
        <v>Lark Chinotto Citrus Cask Whisky</v>
      </c>
      <c r="H447" s="18" t="str">
        <v>500ml</v>
      </c>
      <c r="I447" s="2">
        <v>6</v>
      </c>
      <c r="P447" s="2">
        <v>0</v>
      </c>
    </row>
    <row r="448" spans="2:16" x14ac:dyDescent="0.3">
      <c r="B448" s="1" t="str">
        <v>79-SPGIN-07000408</v>
      </c>
      <c r="C448" s="18" t="str">
        <v>Lark</v>
      </c>
      <c r="D448" s="15" t="str">
        <v>Gin</v>
      </c>
      <c r="E448" s="15" t="str">
        <v>Lark</v>
      </c>
      <c r="F448" s="15" t="str">
        <v>LRK</v>
      </c>
      <c r="G448" s="18" t="str">
        <v>Forty Spotted Wild Rose Gin</v>
      </c>
      <c r="H448" s="18" t="str">
        <v>700ml</v>
      </c>
      <c r="I448" s="2">
        <v>6</v>
      </c>
      <c r="P448" s="2">
        <v>0</v>
      </c>
    </row>
    <row r="449" spans="2:16" x14ac:dyDescent="0.3">
      <c r="B449" s="1" t="str">
        <v>79-SPGIN-07000415</v>
      </c>
      <c r="C449" s="18" t="str">
        <v>Lark</v>
      </c>
      <c r="D449" s="15" t="str">
        <v>Gin</v>
      </c>
      <c r="E449" s="15" t="str">
        <v>Lark</v>
      </c>
      <c r="F449" s="15" t="str">
        <v>LRK</v>
      </c>
      <c r="G449" s="18" t="str">
        <v>Forty Spotted Classic Tassie Gin</v>
      </c>
      <c r="H449" s="18" t="str">
        <v>700ml</v>
      </c>
      <c r="I449" s="2">
        <v>6</v>
      </c>
      <c r="P449" s="2">
        <v>0</v>
      </c>
    </row>
    <row r="450" spans="2:16" x14ac:dyDescent="0.3">
      <c r="B450" s="1" t="str">
        <v>79-SPWHI-05000459</v>
      </c>
      <c r="C450" s="18" t="str">
        <v>Lark</v>
      </c>
      <c r="D450" s="15" t="str">
        <v>Whisky</v>
      </c>
      <c r="E450" s="15" t="str">
        <v>Lark</v>
      </c>
      <c r="F450" s="15" t="str">
        <v>LRK</v>
      </c>
      <c r="G450" s="18" t="str">
        <v>Lark Classic Cask Whisky</v>
      </c>
      <c r="H450" s="18" t="str">
        <v>500ml</v>
      </c>
      <c r="I450" s="2">
        <v>6</v>
      </c>
      <c r="P450" s="2">
        <v>0</v>
      </c>
    </row>
    <row r="451" spans="2:16" x14ac:dyDescent="0.3">
      <c r="B451" s="1" t="str">
        <v>79-SPWHI-05002655</v>
      </c>
      <c r="C451" s="18" t="str">
        <v>Lark</v>
      </c>
      <c r="D451" s="15" t="str">
        <v>Whisky</v>
      </c>
      <c r="E451" s="15" t="str">
        <v>Lark</v>
      </c>
      <c r="F451" s="15" t="str">
        <v>LRK</v>
      </c>
      <c r="G451" s="18" t="str">
        <v>Lark Tasmanian Peated Whisky</v>
      </c>
      <c r="H451" s="18" t="str">
        <v>500ml</v>
      </c>
      <c r="I451" s="2">
        <v>6</v>
      </c>
      <c r="P451" s="2">
        <v>0</v>
      </c>
    </row>
    <row r="452" spans="2:16" x14ac:dyDescent="0.3">
      <c r="B452" s="1" t="str">
        <v>LA-01WHI-05000487</v>
      </c>
      <c r="C452" s="18" t="str">
        <v>Lark</v>
      </c>
      <c r="D452" s="15" t="str">
        <v>Whisky</v>
      </c>
      <c r="E452" s="15" t="str">
        <v>Lark</v>
      </c>
      <c r="F452" s="15" t="str">
        <v>LRK</v>
      </c>
      <c r="G452" s="18" t="str">
        <v>Lark Tasmanian Symphony No.1 Whisky 0.5L</v>
      </c>
      <c r="H452" s="18" t="str">
        <v>500ml</v>
      </c>
      <c r="I452" s="2">
        <v>6</v>
      </c>
      <c r="P452" s="2">
        <v>0</v>
      </c>
    </row>
    <row r="453" spans="2:16" x14ac:dyDescent="0.3">
      <c r="B453" s="1" t="str">
        <v>61-SPGIN-07007271</v>
      </c>
      <c r="C453" s="18" t="str">
        <v>Scapegrace</v>
      </c>
      <c r="D453" s="15" t="str">
        <v>Gin</v>
      </c>
      <c r="E453" s="15" t="str">
        <v>Scapegrace</v>
      </c>
      <c r="F453" s="15" t="str">
        <v>SCA</v>
      </c>
      <c r="G453" s="18" t="str">
        <v>Scapegrace Dry Gin</v>
      </c>
      <c r="H453" s="18" t="str">
        <v>700ml</v>
      </c>
      <c r="I453" s="2">
        <v>6</v>
      </c>
      <c r="P453" s="2">
        <v>0</v>
      </c>
    </row>
    <row r="454" spans="2:16" x14ac:dyDescent="0.3">
      <c r="B454" s="1" t="str">
        <v>83-SPTEQ-07009145</v>
      </c>
      <c r="C454" s="18" t="str">
        <v>Teremana</v>
      </c>
      <c r="D454" s="15" t="str">
        <v>Tequila</v>
      </c>
      <c r="E454" s="15" t="str">
        <v>Teremana</v>
      </c>
      <c r="F454" s="15" t="str">
        <v>TRM</v>
      </c>
      <c r="G454" s="18" t="str">
        <v>Teremana Blanco Tequila</v>
      </c>
      <c r="H454" s="18" t="str">
        <v>700ml</v>
      </c>
      <c r="I454" s="2">
        <v>6</v>
      </c>
      <c r="P454" s="2">
        <v>0</v>
      </c>
    </row>
    <row r="455" spans="2:16" x14ac:dyDescent="0.3">
      <c r="B455" s="1" t="str">
        <v>83-SPTEQ-07009268</v>
      </c>
      <c r="C455" s="18" t="str">
        <v>Teremana</v>
      </c>
      <c r="D455" s="15" t="str">
        <v>Tequila</v>
      </c>
      <c r="E455" s="15" t="str">
        <v>Teremana</v>
      </c>
      <c r="F455" s="15" t="str">
        <v>TRM</v>
      </c>
      <c r="G455" s="18" t="str">
        <v>Teremana Anejo Tequila</v>
      </c>
      <c r="H455" s="18" t="str">
        <v>700ml</v>
      </c>
      <c r="I455" s="2">
        <v>6</v>
      </c>
      <c r="P455" s="2">
        <v>0</v>
      </c>
    </row>
    <row r="456" spans="2:16" x14ac:dyDescent="0.3">
      <c r="B456" s="1" t="str">
        <v>83-SPTEQ-07009251</v>
      </c>
      <c r="C456" s="18" t="str">
        <v>Teremana</v>
      </c>
      <c r="D456" s="15" t="str">
        <v>Tequila</v>
      </c>
      <c r="E456" s="15" t="str">
        <v>Teremana</v>
      </c>
      <c r="F456" s="15" t="str">
        <v>TRM</v>
      </c>
      <c r="G456" s="18" t="str">
        <v>Teremana Reposado Tequila</v>
      </c>
      <c r="H456" s="18" t="str">
        <v>700ml</v>
      </c>
      <c r="I456" s="2">
        <v>6</v>
      </c>
      <c r="P456" s="2">
        <v>0</v>
      </c>
    </row>
    <row r="457" spans="2:16" x14ac:dyDescent="0.3">
      <c r="B457" s="1" t="str">
        <v>AE-01OTH-01200683</v>
      </c>
      <c r="C457" s="18" t="str">
        <v>Umami</v>
      </c>
      <c r="D457" s="15" t="str">
        <v>Cocktail Enhancer</v>
      </c>
      <c r="E457" s="15" t="str">
        <v>Umami</v>
      </c>
      <c r="F457" s="15" t="str">
        <v>KYO</v>
      </c>
      <c r="G457" s="18" t="str">
        <v>Aer Cocktail Enhancer</v>
      </c>
      <c r="H457" s="18" t="str">
        <v>120ml</v>
      </c>
      <c r="I457" s="2">
        <v>24</v>
      </c>
      <c r="P457" s="2">
        <v>0</v>
      </c>
    </row>
    <row r="458" spans="2:16" x14ac:dyDescent="0.3">
      <c r="B458" s="1" t="str">
        <v>81-WIROS-07501004</v>
      </c>
      <c r="C458" s="18" t="str">
        <v>Vines And Terroirs</v>
      </c>
      <c r="D458" s="15" t="str">
        <v>Wine</v>
      </c>
      <c r="E458" s="15" t="str">
        <v>Vines And Terroirs</v>
      </c>
      <c r="F458" s="15" t="str">
        <v>KYO</v>
      </c>
      <c r="G458" s="18" t="str">
        <v>Minuit Rose</v>
      </c>
      <c r="H458" s="18" t="str">
        <v>750ml</v>
      </c>
      <c r="I458" s="2">
        <v>6</v>
      </c>
      <c r="P458" s="2">
        <v>0</v>
      </c>
    </row>
    <row r="459" spans="2:16" x14ac:dyDescent="0.3">
      <c r="B459" s="1" t="str">
        <v>81-WIROS-07502301</v>
      </c>
      <c r="C459" s="18" t="str">
        <v>Vines And Terroirs</v>
      </c>
      <c r="D459" s="15" t="str">
        <v>Wine</v>
      </c>
      <c r="E459" s="15" t="str">
        <v>Vines And Terroirs</v>
      </c>
      <c r="F459" s="15" t="str">
        <v>KYO</v>
      </c>
      <c r="G459" s="18" t="str">
        <v>The Lunar Collection By Maurel Freres Full Moon</v>
      </c>
      <c r="H459" s="18" t="str">
        <v>750ml</v>
      </c>
      <c r="I459" s="2">
        <v>6</v>
      </c>
      <c r="P459" s="2">
        <v>0</v>
      </c>
    </row>
    <row r="460" spans="2:16" x14ac:dyDescent="0.3">
      <c r="B460" s="1" t="str">
        <v>81-WIROS-07502302</v>
      </c>
      <c r="C460" s="18" t="str">
        <v>Vines And Terroirs</v>
      </c>
      <c r="D460" s="15" t="str">
        <v>Wine</v>
      </c>
      <c r="E460" s="15" t="str">
        <v>Vines And Terroirs</v>
      </c>
      <c r="F460" s="15" t="str">
        <v>KYO</v>
      </c>
      <c r="G460" s="18" t="str">
        <v>The Lunar Collection By Maurel Freres Half Moon</v>
      </c>
      <c r="H460" s="18" t="str">
        <v>750ml</v>
      </c>
      <c r="I460" s="2">
        <v>6</v>
      </c>
      <c r="P460" s="2">
        <v>0</v>
      </c>
    </row>
    <row r="461" spans="2:16" x14ac:dyDescent="0.3">
      <c r="B461" s="1" t="str">
        <v>81-WIROS-07502303</v>
      </c>
      <c r="C461" s="18" t="str">
        <v>Vines And Terroirs</v>
      </c>
      <c r="D461" s="15" t="str">
        <v>Wine</v>
      </c>
      <c r="E461" s="15" t="str">
        <v>Vines And Terroirs</v>
      </c>
      <c r="F461" s="15" t="str">
        <v>KYO</v>
      </c>
      <c r="G461" s="18" t="str">
        <v>The Lunar Collection By Maurel Freres Cresent Moon</v>
      </c>
      <c r="H461" s="18" t="str">
        <v>750ml</v>
      </c>
      <c r="I461" s="2">
        <v>6</v>
      </c>
      <c r="P461" s="2">
        <v>0</v>
      </c>
    </row>
    <row r="462" spans="2:16" x14ac:dyDescent="0.3">
      <c r="B462" s="1" t="str">
        <v>81-WIROS-15002301</v>
      </c>
      <c r="C462" s="18" t="str">
        <v>Vines And Terroirs</v>
      </c>
      <c r="D462" s="15" t="str">
        <v>Wine</v>
      </c>
      <c r="E462" s="15" t="str">
        <v>Vines And Terroirs</v>
      </c>
      <c r="F462" s="15" t="str">
        <v>KYO</v>
      </c>
      <c r="G462" s="18" t="str">
        <v>The Lunar Collection By Maurel Freres Full Moon</v>
      </c>
      <c r="H462" s="18" t="str">
        <v>1500ml</v>
      </c>
      <c r="I462" s="2">
        <v>3</v>
      </c>
      <c r="P462" s="2">
        <v>0</v>
      </c>
    </row>
    <row r="463" spans="2:16" x14ac:dyDescent="0.3">
      <c r="B463" s="1" t="str">
        <v>81-WIROS-15002302</v>
      </c>
      <c r="C463" s="18" t="str">
        <v>Vines And Terroirs</v>
      </c>
      <c r="D463" s="15" t="str">
        <v>Wine</v>
      </c>
      <c r="E463" s="15" t="str">
        <v>Vines And Terroirs</v>
      </c>
      <c r="F463" s="15" t="str">
        <v>KYO</v>
      </c>
      <c r="G463" s="18" t="str">
        <v>The Lunar Collection By Maurel Freres Half Moon</v>
      </c>
      <c r="H463" s="18" t="str">
        <v>1500ml</v>
      </c>
      <c r="I463" s="2">
        <v>3</v>
      </c>
      <c r="P463" s="2">
        <v>0</v>
      </c>
    </row>
    <row r="464" spans="2:16" x14ac:dyDescent="0.3">
      <c r="B464" s="1" t="str">
        <v>81-WIROS-15002303</v>
      </c>
      <c r="C464" s="18" t="str">
        <v>Vines And Terroirs</v>
      </c>
      <c r="D464" s="15" t="str">
        <v>Wine</v>
      </c>
      <c r="E464" s="15" t="str">
        <v>Vines And Terroirs</v>
      </c>
      <c r="F464" s="15" t="str">
        <v>KYO</v>
      </c>
      <c r="G464" s="18" t="str">
        <v>The Lunar Collection By Maurel Freres Cresent Moon</v>
      </c>
      <c r="H464" s="18" t="str">
        <v>1500ml</v>
      </c>
      <c r="I464" s="2">
        <v>3</v>
      </c>
      <c r="P464" s="2">
        <v>0</v>
      </c>
    </row>
    <row r="465" spans="2:16" x14ac:dyDescent="0.3">
      <c r="B465" s="1" t="str">
        <v>81-WIROS-30002301</v>
      </c>
      <c r="C465" s="18" t="str">
        <v>Vines And Terroirs</v>
      </c>
      <c r="D465" s="15" t="str">
        <v>Wine</v>
      </c>
      <c r="E465" s="15" t="str">
        <v>Vines And Terroirs</v>
      </c>
      <c r="F465" s="15" t="str">
        <v>KYO</v>
      </c>
      <c r="G465" s="18" t="str">
        <v>The Lunar Collection By Maurel Freres Full Moon</v>
      </c>
      <c r="H465" s="18" t="str">
        <v>3000ml</v>
      </c>
      <c r="I465" s="2">
        <v>1</v>
      </c>
      <c r="P465" s="2">
        <v>0</v>
      </c>
    </row>
    <row r="466" spans="2:16" x14ac:dyDescent="0.3">
      <c r="B466" s="1" t="str">
        <v>81-WIROS-30002302</v>
      </c>
      <c r="C466" s="18" t="str">
        <v>Vines And Terroirs</v>
      </c>
      <c r="D466" s="15" t="str">
        <v>Wine</v>
      </c>
      <c r="E466" s="15" t="str">
        <v>Vines And Terroirs</v>
      </c>
      <c r="F466" s="15" t="str">
        <v>KYO</v>
      </c>
      <c r="G466" s="18" t="str">
        <v>The Lunar Collection By Maurel Freres Half Moon</v>
      </c>
      <c r="H466" s="18" t="str">
        <v>3000ml</v>
      </c>
      <c r="I466" s="2">
        <v>1</v>
      </c>
      <c r="P466" s="2">
        <v>0</v>
      </c>
    </row>
    <row r="467" spans="2:16" x14ac:dyDescent="0.3">
      <c r="B467" s="1" t="str">
        <v>81-WIROS-60002301</v>
      </c>
      <c r="C467" s="18" t="str">
        <v>Vines And Terroirs</v>
      </c>
      <c r="D467" s="15" t="str">
        <v>Wine</v>
      </c>
      <c r="E467" s="15" t="str">
        <v>Vines And Terroirs</v>
      </c>
      <c r="F467" s="15" t="str">
        <v>KYO</v>
      </c>
      <c r="G467" s="18" t="str">
        <v>The Lunar Collection By Maurel Freres Full Moon</v>
      </c>
      <c r="H467" s="18" t="str">
        <v>6000ml</v>
      </c>
      <c r="I467" s="2">
        <v>1</v>
      </c>
      <c r="P467" s="2">
        <v>0</v>
      </c>
    </row>
    <row r="468" spans="2:16" x14ac:dyDescent="0.3">
      <c r="B468" s="1" t="str">
        <v>81-WIROS-30002303</v>
      </c>
      <c r="C468" s="18" t="str">
        <v>Vines And Terroirs</v>
      </c>
      <c r="D468" s="15" t="str">
        <v>Wine</v>
      </c>
      <c r="E468" s="15" t="str">
        <v>Vines And Terroirs</v>
      </c>
      <c r="F468" s="15" t="str">
        <v>KYO</v>
      </c>
      <c r="G468" s="18" t="str">
        <v>The Lunar Collection By Maurel Freres Cresent Moon 3L</v>
      </c>
      <c r="H468" s="18" t="str">
        <v>3000ml</v>
      </c>
      <c r="I468" s="2">
        <v>1</v>
      </c>
      <c r="P468" s="2">
        <v>0</v>
      </c>
    </row>
    <row r="469" spans="2:16" x14ac:dyDescent="0.3">
      <c r="B469" s="1" t="str">
        <v>81-WIROS-15001004</v>
      </c>
      <c r="C469" s="18" t="str">
        <v>Vines And Terroirs</v>
      </c>
      <c r="D469" s="15" t="str">
        <v>Wine</v>
      </c>
      <c r="E469" s="15" t="str">
        <v>Vines And Terroirs</v>
      </c>
      <c r="F469" s="15" t="str">
        <v>KYO</v>
      </c>
      <c r="G469" s="18" t="str">
        <v>Minuit Rose 1.5L</v>
      </c>
      <c r="H469" s="18" t="str">
        <v>1500ml</v>
      </c>
      <c r="I469" s="2">
        <v>3</v>
      </c>
      <c r="P469" s="2">
        <v>0</v>
      </c>
    </row>
    <row r="470" spans="2:16" x14ac:dyDescent="0.3">
      <c r="B470" s="1" t="str">
        <v>62-SPGIN-07005095</v>
      </c>
      <c r="C470" s="18" t="str">
        <v>Dictador</v>
      </c>
      <c r="D470" s="15" t="str">
        <v>Gin</v>
      </c>
      <c r="E470" s="15" t="str">
        <v>Dictador</v>
      </c>
      <c r="F470" s="15" t="str">
        <v>DIC</v>
      </c>
      <c r="G470" s="18" t="str">
        <v>Dictador Ortodoxy Gin</v>
      </c>
      <c r="H470" s="18" t="str">
        <v>700ml</v>
      </c>
      <c r="I470" s="2">
        <v>6</v>
      </c>
      <c r="P470" s="2">
        <v>0</v>
      </c>
    </row>
    <row r="471" spans="2:16" x14ac:dyDescent="0.3">
      <c r="B471" s="1" t="str">
        <v>62-SPGIN-07005088</v>
      </c>
      <c r="C471" s="18" t="str">
        <v>Dictador</v>
      </c>
      <c r="D471" s="15" t="str">
        <v>Gin</v>
      </c>
      <c r="E471" s="15" t="str">
        <v>Dictador</v>
      </c>
      <c r="F471" s="15" t="str">
        <v>DIC</v>
      </c>
      <c r="G471" s="18" t="str">
        <v>Dictador Treasure Gin</v>
      </c>
      <c r="H471" s="18" t="str">
        <v>700ml</v>
      </c>
      <c r="I471" s="2">
        <v>6</v>
      </c>
      <c r="P471" s="2">
        <v>0</v>
      </c>
    </row>
    <row r="472" spans="2:16" x14ac:dyDescent="0.3">
      <c r="B472" s="1" t="str">
        <v>62-SPRUM-07005323</v>
      </c>
      <c r="C472" s="18" t="str">
        <v>Dictador</v>
      </c>
      <c r="D472" s="15" t="str">
        <v>Rum</v>
      </c>
      <c r="E472" s="15" t="str">
        <v>Dictador</v>
      </c>
      <c r="F472" s="15" t="str">
        <v>DIC</v>
      </c>
      <c r="G472" s="18" t="str">
        <v>Dictador 12 Years Rum</v>
      </c>
      <c r="H472" s="18" t="str">
        <v>700ml</v>
      </c>
      <c r="I472" s="2">
        <v>6</v>
      </c>
      <c r="P472" s="2">
        <v>0</v>
      </c>
    </row>
    <row r="473" spans="2:16" x14ac:dyDescent="0.3">
      <c r="B473" s="1" t="str">
        <v>62-SPRUM-07005330</v>
      </c>
      <c r="C473" s="18" t="str">
        <v>Dictador</v>
      </c>
      <c r="D473" s="15" t="str">
        <v>Rum</v>
      </c>
      <c r="E473" s="15" t="str">
        <v>Dictador</v>
      </c>
      <c r="F473" s="15" t="str">
        <v>DIC</v>
      </c>
      <c r="G473" s="18" t="str">
        <v>Dictador 20 Years Rum</v>
      </c>
      <c r="H473" s="18" t="str">
        <v>700ml</v>
      </c>
      <c r="I473" s="2">
        <v>6</v>
      </c>
      <c r="P473" s="2">
        <v>0</v>
      </c>
    </row>
    <row r="474" spans="2:16" x14ac:dyDescent="0.3">
      <c r="B474" s="1" t="str">
        <v>62-SPRUM-07007181</v>
      </c>
      <c r="C474" s="18" t="str">
        <v>Dictador</v>
      </c>
      <c r="D474" s="15" t="str">
        <v>Rum</v>
      </c>
      <c r="E474" s="15" t="str">
        <v>Dictador</v>
      </c>
      <c r="F474" s="15" t="str">
        <v>DIC</v>
      </c>
      <c r="G474" s="18" t="str">
        <v>Dictador Aurum Rum</v>
      </c>
      <c r="H474" s="18" t="str">
        <v>700ml</v>
      </c>
      <c r="I474" s="2">
        <v>6</v>
      </c>
      <c r="P474" s="2">
        <v>0</v>
      </c>
    </row>
    <row r="475" spans="2:16" x14ac:dyDescent="0.3">
      <c r="B475" s="1" t="str">
        <v>62-SPRUM-07007204</v>
      </c>
      <c r="C475" s="18" t="str">
        <v>Dictador</v>
      </c>
      <c r="D475" s="15" t="str">
        <v>Rum</v>
      </c>
      <c r="E475" s="15" t="str">
        <v>Dictador</v>
      </c>
      <c r="F475" s="15" t="str">
        <v>DIC</v>
      </c>
      <c r="G475" s="18" t="str">
        <v>Dictador Platinum Rum</v>
      </c>
      <c r="H475" s="18" t="str">
        <v>700ml</v>
      </c>
      <c r="I475" s="2">
        <v>6</v>
      </c>
      <c r="P475" s="2">
        <v>0</v>
      </c>
    </row>
    <row r="476" spans="2:16" x14ac:dyDescent="0.3">
      <c r="B476" s="1" t="str">
        <v>62-SPRUM-07001158</v>
      </c>
      <c r="C476" s="18" t="str">
        <v>Dictador</v>
      </c>
      <c r="D476" s="15" t="str">
        <v>Rum</v>
      </c>
      <c r="E476" s="15" t="str">
        <v>Dictador</v>
      </c>
      <c r="F476" s="15" t="str">
        <v>DIC</v>
      </c>
      <c r="G476" s="18" t="str">
        <v>Dictador Game Changer Lilac</v>
      </c>
      <c r="H476" s="18" t="str">
        <v>700ml</v>
      </c>
      <c r="I476" s="2">
        <v>6</v>
      </c>
      <c r="P476" s="2">
        <v>0</v>
      </c>
    </row>
    <row r="477" spans="2:16" x14ac:dyDescent="0.3">
      <c r="B477" s="1" t="str">
        <v>62-SPRUM-07002490</v>
      </c>
      <c r="C477" s="18" t="str">
        <v>Dictador</v>
      </c>
      <c r="D477" s="15" t="str">
        <v>Rum</v>
      </c>
      <c r="E477" s="15" t="str">
        <v>Dictador</v>
      </c>
      <c r="F477" s="15" t="str">
        <v>DIC</v>
      </c>
      <c r="G477" s="18" t="str">
        <v>Dictador Game Changer Neon Yellow</v>
      </c>
      <c r="H477" s="18" t="str">
        <v>700ml</v>
      </c>
      <c r="I477" s="2">
        <v>6</v>
      </c>
      <c r="P477" s="2">
        <v>0</v>
      </c>
    </row>
    <row r="478" spans="2:16" x14ac:dyDescent="0.3">
      <c r="B478" s="1" t="str">
        <v>35-06LIQ-07003779</v>
      </c>
      <c r="C478" s="18" t="str">
        <v>Campari</v>
      </c>
      <c r="D478" s="15" t="str">
        <v>Liqueur</v>
      </c>
      <c r="E478" s="15" t="str">
        <v>Grand Marnier</v>
      </c>
      <c r="F478" s="15" t="str">
        <v>GMN</v>
      </c>
      <c r="G478" s="18" t="str">
        <v>Grand Marnier Liqueur</v>
      </c>
      <c r="H478" s="18" t="str">
        <v>700ml</v>
      </c>
      <c r="I478" s="2">
        <v>6</v>
      </c>
      <c r="P478" s="2">
        <v>0</v>
      </c>
    </row>
    <row r="479" spans="2:16" x14ac:dyDescent="0.3">
      <c r="B479" s="1" t="str">
        <v>41-SPTEQ-07507500</v>
      </c>
      <c r="C479" s="18" t="str">
        <v>Campari</v>
      </c>
      <c r="D479" s="15" t="str">
        <v>Tequila</v>
      </c>
      <c r="E479" s="15" t="str">
        <v>Espolon</v>
      </c>
      <c r="F479" s="15" t="str">
        <v>ESP</v>
      </c>
      <c r="G479" s="18" t="str">
        <v>Espolon Blanco Tequila</v>
      </c>
      <c r="H479" s="18" t="str">
        <v>750ml</v>
      </c>
      <c r="I479" s="2">
        <v>6</v>
      </c>
      <c r="P479" s="2">
        <v>0</v>
      </c>
    </row>
    <row r="480" spans="2:16" x14ac:dyDescent="0.3">
      <c r="B480" s="1" t="str">
        <v>41-SPTEQ-07507517</v>
      </c>
      <c r="C480" s="18" t="str">
        <v>Campari</v>
      </c>
      <c r="D480" s="15" t="str">
        <v>Tequila</v>
      </c>
      <c r="E480" s="15" t="str">
        <v>Espolon</v>
      </c>
      <c r="F480" s="15" t="str">
        <v>ESP</v>
      </c>
      <c r="G480" s="18" t="str">
        <v>Espolon Reposado Tequila</v>
      </c>
      <c r="H480" s="18" t="str">
        <v>750ml</v>
      </c>
      <c r="I480" s="2">
        <v>6</v>
      </c>
      <c r="P480" s="2">
        <v>0</v>
      </c>
    </row>
    <row r="481" spans="2:16" x14ac:dyDescent="0.3">
      <c r="B481" s="1" t="str">
        <v>53-SPMEZ-07009072</v>
      </c>
      <c r="C481" s="18" t="str">
        <v>Campari</v>
      </c>
      <c r="D481" s="15" t="str">
        <v>Mezcal</v>
      </c>
      <c r="E481" s="15" t="str">
        <v>Montelobos</v>
      </c>
      <c r="F481" s="15" t="str">
        <v>MON</v>
      </c>
      <c r="G481" s="18" t="str">
        <v>Montelobos Mezcal Espadin</v>
      </c>
      <c r="H481" s="18" t="str">
        <v>700ml</v>
      </c>
      <c r="I481" s="2">
        <v>6</v>
      </c>
      <c r="P481" s="2">
        <v>0</v>
      </c>
    </row>
    <row r="482" spans="2:16" x14ac:dyDescent="0.3">
      <c r="B482" s="1" t="str">
        <v>53-SPMEZ-07009324</v>
      </c>
      <c r="C482" s="18" t="str">
        <v>Campari</v>
      </c>
      <c r="D482" s="15" t="str">
        <v>Mezcal</v>
      </c>
      <c r="E482" s="15" t="str">
        <v>Montelobos</v>
      </c>
      <c r="F482" s="15" t="str">
        <v>MON</v>
      </c>
      <c r="G482" s="18" t="str">
        <v>Montelobos Mezcal Tobala</v>
      </c>
      <c r="H482" s="18" t="str">
        <v>700ml</v>
      </c>
      <c r="I482" s="2">
        <v>6</v>
      </c>
      <c r="P482" s="2">
        <v>0</v>
      </c>
    </row>
    <row r="483" spans="2:16" x14ac:dyDescent="0.3">
      <c r="B483" s="1" t="str">
        <v>53-SPMEZ-07009447</v>
      </c>
      <c r="C483" s="18" t="str">
        <v>Campari</v>
      </c>
      <c r="D483" s="15" t="str">
        <v>Mezcal</v>
      </c>
      <c r="E483" s="15" t="str">
        <v>Montelobos</v>
      </c>
      <c r="F483" s="15" t="str">
        <v>MON</v>
      </c>
      <c r="G483" s="18" t="str">
        <v>Montelobos Mezcal Ensamble</v>
      </c>
      <c r="H483" s="18" t="str">
        <v>700ml</v>
      </c>
      <c r="I483" s="2">
        <v>6</v>
      </c>
      <c r="P483" s="2">
        <v>0</v>
      </c>
    </row>
    <row r="484" spans="2:16" x14ac:dyDescent="0.3">
      <c r="B484" s="1" t="str">
        <v>53-SPMEZ-07009829</v>
      </c>
      <c r="C484" s="18" t="str">
        <v>Campari</v>
      </c>
      <c r="D484" s="15" t="str">
        <v>Mezcal</v>
      </c>
      <c r="E484" s="15" t="str">
        <v>Montelobos</v>
      </c>
      <c r="F484" s="15" t="str">
        <v>MON</v>
      </c>
      <c r="G484" s="18" t="str">
        <v>Montelobos Mezcal Pechuga</v>
      </c>
      <c r="H484" s="18" t="str">
        <v>700ml</v>
      </c>
      <c r="I484" s="2">
        <v>6</v>
      </c>
      <c r="P484" s="2">
        <v>0</v>
      </c>
    </row>
    <row r="485" spans="2:16" x14ac:dyDescent="0.3">
      <c r="B485" s="1" t="str">
        <v>62-SPGIN-07004692</v>
      </c>
      <c r="C485" s="18" t="str">
        <v>Dictador</v>
      </c>
      <c r="D485" s="15" t="str">
        <v>Rum</v>
      </c>
      <c r="E485" s="15" t="str">
        <v>Dictador</v>
      </c>
      <c r="F485" s="15" t="str">
        <v>DIC</v>
      </c>
      <c r="G485" s="18" t="str">
        <v>Dictador XO Insolent Rum</v>
      </c>
      <c r="H485" s="18" t="str">
        <v>700ml</v>
      </c>
      <c r="I485" s="2">
        <v>6</v>
      </c>
      <c r="P485" s="2">
        <v>0</v>
      </c>
    </row>
    <row r="486" spans="2:16" x14ac:dyDescent="0.3">
      <c r="B486" s="1" t="str">
        <v>62-SPGIN-07004708</v>
      </c>
      <c r="C486" s="18" t="str">
        <v>Dictador</v>
      </c>
      <c r="D486" s="15" t="str">
        <v>Rum</v>
      </c>
      <c r="E486" s="15" t="str">
        <v>Dictador</v>
      </c>
      <c r="F486" s="15" t="str">
        <v>DIC</v>
      </c>
      <c r="G486" s="18" t="str">
        <v>Dictador XO Perpetual Rum</v>
      </c>
      <c r="H486" s="18" t="str">
        <v>700ml</v>
      </c>
      <c r="I486" s="2">
        <v>6</v>
      </c>
      <c r="P486" s="2">
        <v>0</v>
      </c>
    </row>
    <row r="487" spans="2:16" x14ac:dyDescent="0.3">
      <c r="B487" s="1" t="str">
        <v>77-SPLIQ-10003760</v>
      </c>
      <c r="C487" s="18" t="str">
        <v>BRANCA</v>
      </c>
      <c r="D487" s="15" t="str">
        <v>LIQUEUR</v>
      </c>
      <c r="E487" s="15" t="str">
        <v>Fernet</v>
      </c>
      <c r="F487" s="15" t="str">
        <v>BRC</v>
      </c>
      <c r="G487" s="18" t="str">
        <v>Branca Menta Liqueur 1000ML.</v>
      </c>
      <c r="H487" s="18" t="str">
        <v>1000ml</v>
      </c>
      <c r="I487" s="2">
        <v>6</v>
      </c>
      <c r="P487" s="2">
        <v>0</v>
      </c>
    </row>
    <row r="488" spans="2:16" x14ac:dyDescent="0.3">
      <c r="B488" s="1" t="str">
        <v>99-SL001-07000013</v>
      </c>
      <c r="C488" s="18" t="str">
        <v>BRANCA</v>
      </c>
      <c r="D488" s="15" t="str">
        <v>BITTER</v>
      </c>
      <c r="E488" s="15" t="str">
        <v>Fernet</v>
      </c>
      <c r="F488" s="15" t="str">
        <v>BRC</v>
      </c>
      <c r="G488" s="18" t="str">
        <v>Fernet Branca Bitters 700ml</v>
      </c>
      <c r="H488" s="18" t="str">
        <v>700ml</v>
      </c>
      <c r="I488" s="2">
        <v>6</v>
      </c>
      <c r="P488" s="2">
        <v>0</v>
      </c>
    </row>
    <row r="489" spans="2:16" x14ac:dyDescent="0.3">
      <c r="B489" s="1" t="str">
        <v>GL-02WHI-07000241</v>
      </c>
      <c r="C489" s="18" t="str">
        <v>BIGGAR &amp; LEITH</v>
      </c>
      <c r="D489" s="15" t="str">
        <v>WHISKY</v>
      </c>
      <c r="E489" s="15" t="str">
        <v>The Gladstone</v>
      </c>
      <c r="F489" s="15" t="str">
        <v/>
      </c>
      <c r="G489" s="18" t="str">
        <v>The Gladstone Axe The Black Axe Whisky</v>
      </c>
      <c r="H489" s="18" t="str">
        <v>700ml</v>
      </c>
      <c r="I489" s="2">
        <v>6</v>
      </c>
      <c r="P489" s="2">
        <v>0</v>
      </c>
    </row>
    <row r="490" spans="2:16" x14ac:dyDescent="0.3">
      <c r="B490" s="1" t="str">
        <v>SP-02RUM-07006523</v>
      </c>
      <c r="C490" s="18" t="str">
        <v>Biggar &amp; Leith</v>
      </c>
      <c r="D490" s="15" t="str">
        <v>Rum</v>
      </c>
      <c r="E490" s="15" t="str">
        <v>Spytail</v>
      </c>
      <c r="F490" s="15" t="str">
        <v/>
      </c>
      <c r="G490" s="18" t="str">
        <v>Spytail Cognac Barrel Rum</v>
      </c>
      <c r="H490" s="18" t="str">
        <v>700ml</v>
      </c>
      <c r="I490" s="2">
        <v>6</v>
      </c>
      <c r="P490" s="2">
        <v>0</v>
      </c>
    </row>
    <row r="491" spans="2:16" x14ac:dyDescent="0.3">
      <c r="B491" s="1" t="str">
        <v>80-SPWHI-07001488</v>
      </c>
      <c r="C491" s="18" t="str">
        <v>GLENTURRET</v>
      </c>
      <c r="D491" s="15" t="str">
        <v>WHISKY</v>
      </c>
      <c r="E491" s="15" t="str">
        <v>Glenturret</v>
      </c>
      <c r="F491" s="15" t="str">
        <v>GTR</v>
      </c>
      <c r="G491" s="18" t="str">
        <v>The Glenturret Triple Wood Whisky (2024)</v>
      </c>
      <c r="H491" s="18" t="str">
        <v>700ml</v>
      </c>
      <c r="I491" s="2">
        <v>6</v>
      </c>
      <c r="P491" s="2">
        <v>0</v>
      </c>
    </row>
    <row r="492" spans="2:16" x14ac:dyDescent="0.3">
      <c r="B492" s="1" t="str">
        <v>79-SPGIN-07000392</v>
      </c>
      <c r="C492" s="18" t="str">
        <v>LARK</v>
      </c>
      <c r="D492" s="15" t="str">
        <v>GIN</v>
      </c>
      <c r="E492" s="15" t="str">
        <v>Forty Spotted</v>
      </c>
      <c r="F492" s="15" t="str">
        <v/>
      </c>
      <c r="G492" s="18" t="str">
        <v>Forty Spotted Pinot Noir</v>
      </c>
      <c r="H492" s="18" t="str">
        <v>700ml</v>
      </c>
      <c r="I492" s="2">
        <v>6</v>
      </c>
      <c r="P492" s="2">
        <v>0</v>
      </c>
    </row>
    <row r="493" spans="2:16" x14ac:dyDescent="0.3">
      <c r="B493" s="1" t="str">
        <v>79-SPWHI-07003577</v>
      </c>
      <c r="C493" s="18" t="str">
        <v>LARK</v>
      </c>
      <c r="D493" s="15" t="str">
        <v>WHISKY</v>
      </c>
      <c r="E493" s="15" t="str">
        <v>Lark</v>
      </c>
      <c r="F493" s="15" t="str">
        <v>LRK</v>
      </c>
      <c r="G493" s="18" t="str">
        <v>LARK NO. 151 FIRE TRAIL WHISKY</v>
      </c>
      <c r="H493" s="18" t="str">
        <v>700ml</v>
      </c>
      <c r="I493" s="2">
        <v>6</v>
      </c>
      <c r="P493" s="2">
        <v>0</v>
      </c>
    </row>
    <row r="494" spans="2:16" x14ac:dyDescent="0.3">
      <c r="B494" s="1" t="str">
        <v>79-SPWHI-07003584</v>
      </c>
      <c r="C494" s="18" t="str">
        <v>LARK</v>
      </c>
      <c r="D494" s="15" t="str">
        <v>WHISKY</v>
      </c>
      <c r="E494" s="15" t="str">
        <v>Lark</v>
      </c>
      <c r="F494" s="15" t="str">
        <v>LRK</v>
      </c>
      <c r="G494" s="18" t="str">
        <v>LARK NO. 183 DEVIL'S STORM WHISKY</v>
      </c>
      <c r="H494" s="18" t="str">
        <v>700ml</v>
      </c>
      <c r="I494" s="2">
        <v>6</v>
      </c>
      <c r="P494" s="2">
        <v>0</v>
      </c>
    </row>
    <row r="495" spans="2:16" x14ac:dyDescent="0.3">
      <c r="B495" s="1" t="str">
        <v>79-SPWHI-07003607</v>
      </c>
      <c r="C495" s="18" t="str">
        <v>LARK</v>
      </c>
      <c r="D495" s="15" t="str">
        <v>WHISKY</v>
      </c>
      <c r="E495" s="15" t="str">
        <v>Lark</v>
      </c>
      <c r="F495" s="15" t="str">
        <v>LRK</v>
      </c>
      <c r="G495" s="18" t="str">
        <v>LARK NO. 285 RUBY ABYSS WHISKY</v>
      </c>
      <c r="H495" s="18" t="str">
        <v>700ml</v>
      </c>
      <c r="I495" s="2">
        <v>6</v>
      </c>
      <c r="P495" s="2">
        <v>0</v>
      </c>
    </row>
    <row r="496" spans="2:16" x14ac:dyDescent="0.3">
      <c r="B496" s="1" t="str">
        <v>106PEWHI-07003015</v>
      </c>
      <c r="C496" s="18" t="str">
        <v>PENDULUM</v>
      </c>
      <c r="D496" s="15" t="str">
        <v>WHISKY</v>
      </c>
      <c r="E496" s="15" t="str">
        <v>FABLE</v>
      </c>
      <c r="F496" s="15" t="str">
        <v/>
      </c>
      <c r="G496" s="18" t="str">
        <v>FABLE PALE HORSE 8 YEARS SCOTCH WHISKY</v>
      </c>
      <c r="H496" s="18" t="str">
        <v>700ml</v>
      </c>
      <c r="I496" s="2">
        <v>6</v>
      </c>
      <c r="P496" s="2">
        <v>0</v>
      </c>
    </row>
    <row r="497" spans="2:16" x14ac:dyDescent="0.3">
      <c r="B497" s="1" t="str">
        <v>106PEWHI-07002919</v>
      </c>
      <c r="C497" s="18" t="str">
        <v>PENDULUM</v>
      </c>
      <c r="D497" s="15" t="str">
        <v>WHISKY</v>
      </c>
      <c r="E497" s="15" t="str">
        <v>FABLE</v>
      </c>
      <c r="F497" s="15" t="str">
        <v/>
      </c>
      <c r="G497" s="18" t="str">
        <v>FABLE CHAPTER 8 CANARY 11 YEARS SCOTCH WHISKY</v>
      </c>
      <c r="H497" s="18" t="str">
        <v>700ml</v>
      </c>
      <c r="I497" s="2">
        <v>6</v>
      </c>
      <c r="P497" s="2">
        <v>0</v>
      </c>
    </row>
    <row r="498" spans="2:16" x14ac:dyDescent="0.3">
      <c r="B498" s="1" t="str">
        <v>101SESPA-07500680</v>
      </c>
      <c r="C498" s="18" t="str">
        <v>SERENA</v>
      </c>
      <c r="D498" s="15" t="str">
        <v>Sparkling Wine</v>
      </c>
      <c r="E498" s="15" t="str">
        <v>PIU</v>
      </c>
      <c r="F498" s="15" t="str">
        <v/>
      </c>
      <c r="G498" s="18" t="str">
        <v>Piu Brioso Vino Spumante Bianco</v>
      </c>
      <c r="H498" s="18" t="str">
        <v>750ml</v>
      </c>
      <c r="I498" s="2">
        <v>6</v>
      </c>
      <c r="P498" s="2">
        <v>0</v>
      </c>
    </row>
    <row r="499" spans="2:16" x14ac:dyDescent="0.3">
      <c r="B499" s="1" t="str">
        <v>101SESPA-07500703</v>
      </c>
      <c r="C499" s="18" t="str">
        <v>SERENA</v>
      </c>
      <c r="D499" s="15" t="str">
        <v>Sparkling Wine</v>
      </c>
      <c r="E499" s="15" t="str">
        <v>PIU</v>
      </c>
      <c r="F499" s="15" t="str">
        <v/>
      </c>
      <c r="G499" s="18" t="str">
        <v>Piu Brioso Prosecco Valdobbiadene</v>
      </c>
      <c r="H499" s="18" t="str">
        <v>750ml</v>
      </c>
      <c r="I499" s="2">
        <v>6</v>
      </c>
      <c r="P499" s="2">
        <v>0</v>
      </c>
    </row>
    <row r="500" spans="2:16" x14ac:dyDescent="0.3">
      <c r="B500" s="1" t="str">
        <v>101SESPA-07500727</v>
      </c>
      <c r="C500" s="18" t="str">
        <v>SERENA</v>
      </c>
      <c r="D500" s="15" t="str">
        <v>Sparkling Wine</v>
      </c>
      <c r="E500" s="15" t="str">
        <v>PIU</v>
      </c>
      <c r="F500" s="15" t="str">
        <v/>
      </c>
      <c r="G500" s="18" t="str">
        <v>Piu Brioso Prosecco Rose</v>
      </c>
      <c r="H500" s="18" t="str">
        <v>750ml</v>
      </c>
      <c r="I500" s="2">
        <v>6</v>
      </c>
      <c r="P500" s="2">
        <v>0</v>
      </c>
    </row>
  </sheetData>
  <autoFilter ref="B12:T365" xr:uid="{AB61BD39-7656-4AB4-B82E-6A8931787B5C}"/>
  <dataConsolidate/>
  <conditionalFormatting sqref="U1:U298 V12:V298 U299:V394 U395:U1048576">
    <cfRule type="cellIs" dxfId="27" priority="2" operator="equal">
      <formula>"Input Price only 1 column"</formula>
    </cfRule>
  </conditionalFormatting>
  <dataValidations count="1">
    <dataValidation allowBlank="1" showInputMessage="1" showErrorMessage="1" errorTitle="ผิดครับ !!!" error="กรุณากรอกข้อมูลเฉพาะช่องสีชมพูครับ" sqref="C366:H1048576 B12 H12:I365 C12:G65 C66:C131 D66:E138 C124:G125 F66:G365 C139:E365 O365:Q365 W13" xr:uid="{1F0EBAF9-233D-4CBF-96F2-D68115E985B1}"/>
  </dataValidations>
  <pageMargins left="0.25" right="0.25" top="0.75" bottom="0.75" header="0.3" footer="0.3"/>
  <pageSetup paperSize="9" scale="5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07696B-BACC-47BD-BB76-0BD33F0233E8}">
          <x14:formula1>
            <xm:f>WHOLESALE!$C$12:$C$118</xm:f>
          </x14:formula1>
          <xm:sqref>J13:J365</xm:sqref>
        </x14:dataValidation>
        <x14:dataValidation type="list" allowBlank="1" showInputMessage="1" showErrorMessage="1" xr:uid="{A9B549F8-F812-454E-993C-1CF33C6F9BAC}">
          <x14:formula1>
            <xm:f>MAPPING!#REF!</xm:f>
          </x14:formula1>
          <xm:sqref>L5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3B75A-59CB-4297-998F-CB5F41D53BBE}">
  <sheetPr>
    <tabColor theme="7" tint="0.79998168889431442"/>
    <pageSetUpPr fitToPage="1"/>
  </sheetPr>
  <dimension ref="B1:W500"/>
  <sheetViews>
    <sheetView showGridLines="0" zoomScale="80" zoomScaleNormal="80" zoomScaleSheetLayoutView="100" workbookViewId="0">
      <pane ySplit="12" topLeftCell="A13" activePane="bottomLeft" state="frozen"/>
      <selection activeCell="P14" sqref="P14"/>
      <selection pane="bottomLeft" activeCell="P14" sqref="P14"/>
    </sheetView>
  </sheetViews>
  <sheetFormatPr defaultColWidth="9.33203125" defaultRowHeight="15.6" x14ac:dyDescent="0.3"/>
  <cols>
    <col min="1" max="1" width="2.6640625" style="1" customWidth="1"/>
    <col min="2" max="2" width="22.109375" style="1" customWidth="1"/>
    <col min="3" max="3" width="12.6640625" style="18" customWidth="1"/>
    <col min="4" max="5" width="17.44140625" style="15" customWidth="1"/>
    <col min="6" max="6" width="6.6640625" style="15" customWidth="1"/>
    <col min="7" max="7" width="49.33203125" style="18" customWidth="1"/>
    <col min="8" max="8" width="8.88671875" style="18" customWidth="1"/>
    <col min="9" max="9" width="7.88671875" style="2" customWidth="1"/>
    <col min="10" max="10" width="16.44140625" style="108" customWidth="1"/>
    <col min="11" max="11" width="15.6640625" style="2" customWidth="1"/>
    <col min="12" max="12" width="13.6640625" style="2" bestFit="1" customWidth="1"/>
    <col min="13" max="13" width="0.6640625" style="2" customWidth="1"/>
    <col min="14" max="14" width="11.33203125" style="2" customWidth="1"/>
    <col min="15" max="15" width="0.6640625" style="2" customWidth="1"/>
    <col min="16" max="16" width="11.33203125" style="2" customWidth="1"/>
    <col min="17" max="17" width="0.6640625" style="2" customWidth="1"/>
    <col min="18" max="20" width="15.6640625" style="2" customWidth="1"/>
    <col min="21" max="21" width="8.33203125" style="118" customWidth="1"/>
    <col min="22" max="22" width="8.33203125" style="2" customWidth="1"/>
    <col min="23" max="23" width="0" style="1" hidden="1" customWidth="1"/>
    <col min="24" max="16384" width="9.33203125" style="1"/>
  </cols>
  <sheetData>
    <row r="1" spans="2:23" ht="25.8" x14ac:dyDescent="0.3">
      <c r="B1" s="112" t="s">
        <v>1352</v>
      </c>
      <c r="D1" s="32"/>
      <c r="E1" s="32"/>
      <c r="F1" s="32"/>
      <c r="G1" s="32"/>
      <c r="H1" s="32"/>
      <c r="I1" s="32"/>
      <c r="J1" s="279"/>
      <c r="K1" s="32"/>
      <c r="L1" s="32"/>
      <c r="M1" s="32"/>
      <c r="N1" s="32"/>
      <c r="O1" s="32"/>
      <c r="P1" s="32"/>
      <c r="Q1" s="32"/>
      <c r="R1" s="32"/>
      <c r="S1" s="32"/>
      <c r="T1" s="32"/>
      <c r="U1" s="114"/>
      <c r="V1" s="32"/>
    </row>
    <row r="2" spans="2:23" ht="16.2" thickBot="1" x14ac:dyDescent="0.35">
      <c r="B2" s="109" t="s">
        <v>1468</v>
      </c>
      <c r="C2" s="140" t="str">
        <f>IF(INDEX!C3="","",INDEX!C3)</f>
        <v>Outlet Name</v>
      </c>
      <c r="E2" s="109" t="s">
        <v>5</v>
      </c>
      <c r="F2" s="140" t="str">
        <f>IF(INDEX!C9="","",INDEX!C9)</f>
        <v>Area</v>
      </c>
      <c r="H2" s="111"/>
      <c r="I2" s="111"/>
      <c r="J2" s="280"/>
      <c r="K2" s="109"/>
      <c r="M2" s="109"/>
      <c r="N2" s="146" t="s">
        <v>1365</v>
      </c>
      <c r="O2" s="111"/>
      <c r="P2" s="111" t="s">
        <v>1366</v>
      </c>
      <c r="Q2" s="111"/>
      <c r="R2" s="111" t="s">
        <v>1469</v>
      </c>
      <c r="S2" s="111" t="s">
        <v>1470</v>
      </c>
      <c r="T2" s="111" t="s">
        <v>1449</v>
      </c>
      <c r="U2" s="115"/>
      <c r="V2" s="119"/>
    </row>
    <row r="3" spans="2:23" ht="16.2" thickBot="1" x14ac:dyDescent="0.35">
      <c r="B3" s="109" t="s">
        <v>1471</v>
      </c>
      <c r="C3" s="140" t="str">
        <f>IF(INDEX!C5="","",INDEX!C5)</f>
        <v>Outlet Company Limited</v>
      </c>
      <c r="E3" s="109" t="s">
        <v>7</v>
      </c>
      <c r="F3" s="140" t="str">
        <f>IF(INDEX!C11="","",INDEX!C11)</f>
        <v>Agent name</v>
      </c>
      <c r="H3" s="111"/>
      <c r="I3" s="111"/>
      <c r="J3" s="280"/>
      <c r="K3" s="109"/>
      <c r="L3" s="107" t="s">
        <v>1444</v>
      </c>
      <c r="M3" s="109"/>
      <c r="N3" s="145">
        <f>SUM(N12:N394)</f>
        <v>0</v>
      </c>
      <c r="O3" s="109"/>
      <c r="P3" s="144" t="str">
        <f>IFERROR(T3/S3,"")</f>
        <v/>
      </c>
      <c r="Q3" s="109"/>
      <c r="R3" s="113">
        <f>SUM(R12:R394)</f>
        <v>0</v>
      </c>
      <c r="S3" s="113">
        <f>SUM(S12:S394)</f>
        <v>0</v>
      </c>
      <c r="T3" s="113">
        <f>SUM(T12:T394)</f>
        <v>0</v>
      </c>
      <c r="U3" s="115"/>
      <c r="V3" s="109"/>
    </row>
    <row r="4" spans="2:23" ht="6" customHeight="1" thickBot="1" x14ac:dyDescent="0.35">
      <c r="B4" s="109"/>
      <c r="C4" s="140"/>
      <c r="E4" s="109"/>
      <c r="F4" s="140"/>
      <c r="H4" s="111"/>
      <c r="I4" s="111"/>
      <c r="J4" s="280"/>
      <c r="K4" s="109"/>
      <c r="L4" s="109"/>
      <c r="M4" s="109"/>
      <c r="N4" s="109"/>
      <c r="O4" s="109"/>
      <c r="P4" s="109"/>
      <c r="Q4" s="109"/>
      <c r="R4" s="368"/>
      <c r="S4" s="368"/>
      <c r="T4" s="109"/>
      <c r="U4" s="115"/>
      <c r="V4" s="109"/>
    </row>
    <row r="5" spans="2:23" ht="16.2" thickBot="1" x14ac:dyDescent="0.35">
      <c r="B5" s="109" t="s">
        <v>2</v>
      </c>
      <c r="C5" s="140" t="str">
        <f>IF(INDEX!C7="","",INDEX!C7)</f>
        <v>Name of BDE</v>
      </c>
      <c r="E5" s="109" t="s">
        <v>1472</v>
      </c>
      <c r="F5" s="140" t="str">
        <f>IF(INDEX!C13="","",INDEX!C13)</f>
        <v>Manager Name</v>
      </c>
      <c r="H5" s="111"/>
      <c r="I5" s="111"/>
      <c r="J5" s="281"/>
      <c r="K5" s="1"/>
      <c r="L5" s="370" t="s">
        <v>59</v>
      </c>
      <c r="M5" s="1"/>
      <c r="N5" s="145">
        <f>SUMIFS(N$12:N$394,$C$12:$C$394,$L$5)</f>
        <v>0</v>
      </c>
      <c r="O5" s="1"/>
      <c r="P5" s="144" t="str">
        <f>IFERROR(T5/S5,"")</f>
        <v/>
      </c>
      <c r="Q5" s="1"/>
      <c r="R5" s="113">
        <f>SUMIFS(R$12:R$394,$C$12:$C$394,$L$5)</f>
        <v>0</v>
      </c>
      <c r="S5" s="113">
        <f>SUMIFS(S$12:S$394,$C$12:$C$394,$L$5)</f>
        <v>0</v>
      </c>
      <c r="T5" s="113">
        <f>SUMIFS(T$12:T$394,$C$12:$C$394,$L$5)</f>
        <v>0</v>
      </c>
      <c r="U5" s="106"/>
      <c r="V5" s="1"/>
    </row>
    <row r="6" spans="2:23" ht="6" customHeight="1" thickBot="1" x14ac:dyDescent="0.35">
      <c r="B6" s="109"/>
      <c r="C6" s="140"/>
      <c r="E6" s="110"/>
      <c r="F6" s="109"/>
      <c r="G6" s="109"/>
      <c r="H6" s="111"/>
      <c r="I6" s="111"/>
      <c r="J6" s="280"/>
      <c r="K6" s="109"/>
      <c r="L6" s="115"/>
      <c r="M6" s="109"/>
      <c r="N6" s="109"/>
      <c r="O6" s="109"/>
      <c r="P6" s="109"/>
      <c r="Q6" s="109"/>
      <c r="R6" s="368"/>
      <c r="S6" s="368"/>
      <c r="T6" s="109"/>
      <c r="U6" s="115"/>
      <c r="V6" s="109"/>
    </row>
    <row r="7" spans="2:23" ht="16.2" thickBot="1" x14ac:dyDescent="0.35">
      <c r="B7" s="109" t="s">
        <v>1473</v>
      </c>
      <c r="C7" s="365" t="str">
        <f>INDEX!C21</f>
        <v>Marketing Contract &amp; Yearly Contract</v>
      </c>
      <c r="D7" s="403"/>
      <c r="E7" s="110"/>
      <c r="F7" s="109"/>
      <c r="G7" s="109"/>
      <c r="H7" s="111"/>
      <c r="I7" s="111"/>
      <c r="J7" s="280"/>
      <c r="K7" s="109"/>
      <c r="L7" s="401" t="s">
        <v>1474</v>
      </c>
      <c r="M7" s="109"/>
      <c r="N7" s="145">
        <f>SUMIFS($N$12:N394,$W$12:$W$394,"ALCHEMY")</f>
        <v>0</v>
      </c>
      <c r="O7" s="109"/>
      <c r="P7" s="144" t="str">
        <f>IFERROR(T7/S7,"")</f>
        <v/>
      </c>
      <c r="Q7" s="109"/>
      <c r="R7" s="113">
        <f>SUMIFS($R$12:R394,$W$12:$W$394,"ALCHEMY")</f>
        <v>0</v>
      </c>
      <c r="S7" s="113">
        <f>SUMIFS($S$12:S394,$W$12:$W$394,"ALCHEMY")</f>
        <v>0</v>
      </c>
      <c r="T7" s="145">
        <f>SUMIFS($T$12:T394,$W$12:$W$394,"ALCHEMY")</f>
        <v>0</v>
      </c>
      <c r="U7" s="115"/>
      <c r="V7" s="109"/>
    </row>
    <row r="8" spans="2:23" ht="6" customHeight="1" thickBot="1" x14ac:dyDescent="0.35">
      <c r="E8" s="109"/>
      <c r="G8" s="109"/>
      <c r="H8" s="111"/>
      <c r="I8" s="111"/>
      <c r="J8" s="281"/>
      <c r="K8" s="1"/>
      <c r="L8" s="118"/>
      <c r="U8" s="106"/>
      <c r="V8" s="1"/>
    </row>
    <row r="9" spans="2:23" ht="16.2" thickBot="1" x14ac:dyDescent="0.35">
      <c r="B9" s="109" t="s">
        <v>1277</v>
      </c>
      <c r="C9" s="170" t="str">
        <f>INDEX!C19</f>
        <v>01 Jan 26 - 31 Dec 26</v>
      </c>
      <c r="E9" s="110"/>
      <c r="G9" s="109"/>
      <c r="H9" s="111"/>
      <c r="I9" s="111"/>
      <c r="J9" s="280"/>
      <c r="K9" s="109"/>
      <c r="L9" s="402" t="s">
        <v>1475</v>
      </c>
      <c r="M9" s="109"/>
      <c r="N9" s="145">
        <f>SUMIFS($N$12:N394,$W$12:$W$394,"BBC")</f>
        <v>0</v>
      </c>
      <c r="O9" s="109"/>
      <c r="P9" s="144" t="str">
        <f>IFERROR(T9/S9,"")</f>
        <v/>
      </c>
      <c r="Q9" s="109"/>
      <c r="R9" s="113">
        <f>SUMIFS($R$12:R394,$W$12:$W$394,"BBC")</f>
        <v>0</v>
      </c>
      <c r="S9" s="113">
        <f>SUMIFS($S$12:S394,$W$12:$W$394,"BBC")</f>
        <v>0</v>
      </c>
      <c r="T9" s="145">
        <f>SUMIFS($T$12:T394,$W$12:$W$394,"BBC")</f>
        <v>0</v>
      </c>
      <c r="U9" s="115"/>
      <c r="V9" s="109"/>
    </row>
    <row r="10" spans="2:23" x14ac:dyDescent="0.3">
      <c r="B10" s="109" t="s">
        <v>1476</v>
      </c>
      <c r="C10" s="153" t="s">
        <v>1484</v>
      </c>
      <c r="E10" s="109"/>
      <c r="G10" s="109"/>
      <c r="H10" s="111"/>
      <c r="I10" s="111"/>
      <c r="J10" s="281"/>
      <c r="K10" s="1"/>
      <c r="L10" s="1"/>
      <c r="M10" s="1"/>
      <c r="N10" s="1"/>
      <c r="O10" s="1"/>
      <c r="P10" s="1"/>
      <c r="Q10" s="1"/>
      <c r="R10" s="107"/>
      <c r="S10" s="1"/>
      <c r="T10" s="1"/>
      <c r="U10" s="106"/>
      <c r="V10" s="1"/>
    </row>
    <row r="11" spans="2:23" ht="17.399999999999999" x14ac:dyDescent="0.3">
      <c r="D11" s="17"/>
      <c r="E11" s="17"/>
      <c r="I11" s="18"/>
      <c r="J11" s="282"/>
      <c r="K11" s="78" t="s">
        <v>1478</v>
      </c>
      <c r="L11" s="78"/>
      <c r="M11" s="3"/>
      <c r="N11" s="78" t="s">
        <v>1479</v>
      </c>
      <c r="O11" s="3"/>
      <c r="P11" s="78"/>
      <c r="Q11" s="3"/>
      <c r="R11" s="108">
        <f>SUBTOTAL(9,R13:R394)</f>
        <v>0</v>
      </c>
      <c r="S11" s="108">
        <f t="shared" ref="S11:T11" si="0">SUBTOTAL(9,S13:S394)</f>
        <v>0</v>
      </c>
      <c r="T11" s="108">
        <f t="shared" si="0"/>
        <v>0</v>
      </c>
      <c r="U11" s="105"/>
      <c r="V11" s="6"/>
    </row>
    <row r="12" spans="2:23" s="82" customFormat="1" ht="38.25" customHeight="1" x14ac:dyDescent="0.3">
      <c r="B12" s="159" t="s">
        <v>310</v>
      </c>
      <c r="C12" s="100" t="s">
        <v>10</v>
      </c>
      <c r="D12" s="101" t="s">
        <v>11</v>
      </c>
      <c r="E12" s="101" t="s">
        <v>12</v>
      </c>
      <c r="F12" s="102" t="s">
        <v>1361</v>
      </c>
      <c r="G12" s="101" t="s">
        <v>13</v>
      </c>
      <c r="H12" s="102" t="s">
        <v>14</v>
      </c>
      <c r="I12" s="103" t="s">
        <v>15</v>
      </c>
      <c r="J12" s="278" t="s">
        <v>1362</v>
      </c>
      <c r="K12" s="79" t="s">
        <v>1480</v>
      </c>
      <c r="L12" s="80" t="s">
        <v>1481</v>
      </c>
      <c r="M12" s="104" t="s">
        <v>1316</v>
      </c>
      <c r="N12" s="81" t="s">
        <v>1365</v>
      </c>
      <c r="O12" s="104" t="s">
        <v>1316</v>
      </c>
      <c r="P12" s="81" t="s">
        <v>1366</v>
      </c>
      <c r="Q12" s="104" t="s">
        <v>1316</v>
      </c>
      <c r="R12" s="87" t="s">
        <v>1367</v>
      </c>
      <c r="S12" s="88" t="s">
        <v>1368</v>
      </c>
      <c r="T12" s="89" t="s">
        <v>1369</v>
      </c>
      <c r="U12" s="116" t="s">
        <v>1482</v>
      </c>
      <c r="V12" s="116" t="s">
        <v>1483</v>
      </c>
    </row>
    <row r="13" spans="2:23" ht="17.100000000000001" customHeight="1" x14ac:dyDescent="0.3">
      <c r="B13" s="161" t="str" cm="1">
        <f t="array" ref="B13:I500">MAPPING!$B$3:$I$490</f>
        <v>04-SPWHI-07007491</v>
      </c>
      <c r="C13" s="155" t="str">
        <v>TEG</v>
      </c>
      <c r="D13" s="90" t="str">
        <v>Single Malt Scotch</v>
      </c>
      <c r="E13" s="90" t="str">
        <v>The Macallan</v>
      </c>
      <c r="F13" s="90" t="str">
        <v>MAC</v>
      </c>
      <c r="G13" s="90" t="str">
        <v>The Macallan Sherry Oak 12YO</v>
      </c>
      <c r="H13" s="90" t="str">
        <v>700ml</v>
      </c>
      <c r="I13" s="173">
        <v>12</v>
      </c>
      <c r="J13" s="283"/>
      <c r="K13" s="177"/>
      <c r="L13" s="83"/>
      <c r="M13" s="15"/>
      <c r="N13" s="84"/>
      <c r="O13" s="6"/>
      <c r="P13" s="151" cm="1">
        <f t="array" ref="P13:P500">MAPPING!J3:J490</f>
        <v>0</v>
      </c>
      <c r="Q13" s="6"/>
      <c r="R13" s="91">
        <f t="shared" ref="R13:R76" si="1">IF(K13&gt;0,K13*N13,L13*1.07*N13)</f>
        <v>0</v>
      </c>
      <c r="S13" s="92">
        <f>ROUND(R13/1.07,2)</f>
        <v>0</v>
      </c>
      <c r="T13" s="93">
        <f>IF(U13="Input Price only 1 column","",P13*S13)</f>
        <v>0</v>
      </c>
      <c r="U13" s="117" t="str">
        <f>IF(AND(K13&gt;0,L13&gt;0),"Input Price only 1 column","OK")</f>
        <v>OK</v>
      </c>
      <c r="V13" s="117" t="b">
        <f>'CASH REBATE'!$P$22</f>
        <v>0</v>
      </c>
      <c r="W13" s="367" t="str" cm="1">
        <f t="array" ref="W13:W381">MAPPING!$A$3:$A$371</f>
        <v>ALCHEMY</v>
      </c>
    </row>
    <row r="14" spans="2:23" ht="17.100000000000001" customHeight="1" x14ac:dyDescent="0.3">
      <c r="B14" s="161" t="str">
        <v>04-SPWHI-07017065</v>
      </c>
      <c r="C14" s="156" t="str">
        <v>TEG</v>
      </c>
      <c r="D14" s="94" t="str">
        <v>Single Malt Scotch</v>
      </c>
      <c r="E14" s="94" t="str">
        <v>The Macallan</v>
      </c>
      <c r="F14" s="94" t="str">
        <v>MAC</v>
      </c>
      <c r="G14" s="94" t="str">
        <v>The Macallan Sherry Oak 18YO</v>
      </c>
      <c r="H14" s="94" t="str">
        <v>700ml</v>
      </c>
      <c r="I14" s="174">
        <v>6</v>
      </c>
      <c r="J14" s="283"/>
      <c r="K14" s="178"/>
      <c r="L14" s="85"/>
      <c r="M14" s="15"/>
      <c r="N14" s="86"/>
      <c r="O14" s="6"/>
      <c r="P14" s="152">
        <v>0</v>
      </c>
      <c r="Q14" s="6"/>
      <c r="R14" s="96">
        <f t="shared" si="1"/>
        <v>0</v>
      </c>
      <c r="S14" s="97">
        <f>ROUND(R14/1.07,2)</f>
        <v>0</v>
      </c>
      <c r="T14" s="98">
        <f t="shared" ref="T14:T77" si="2">IF(U14="Input Price only 1 column","",P14*S14)</f>
        <v>0</v>
      </c>
      <c r="U14" s="117" t="str">
        <f t="shared" ref="U14:U77" si="3">IF(AND(K14&gt;0,L14&gt;0),"Input Price only 1 column","OK")</f>
        <v>OK</v>
      </c>
      <c r="V14" s="117" t="b">
        <f>'CASH REBATE'!$P$22</f>
        <v>0</v>
      </c>
      <c r="W14" s="369" t="str">
        <v>ALCHEMY</v>
      </c>
    </row>
    <row r="15" spans="2:23" ht="17.100000000000001" customHeight="1" x14ac:dyDescent="0.3">
      <c r="B15" s="161" t="str">
        <v>04-SPWHI-07006031</v>
      </c>
      <c r="C15" s="156" t="str">
        <v>TEG</v>
      </c>
      <c r="D15" s="94" t="str">
        <v>Single Malt Scotch</v>
      </c>
      <c r="E15" s="94" t="str">
        <v>The Macallan</v>
      </c>
      <c r="F15" s="94" t="str">
        <v>MAC</v>
      </c>
      <c r="G15" s="94" t="str">
        <v>The Macallan Sherry Oak 25YO</v>
      </c>
      <c r="H15" s="94" t="str">
        <v>700ml</v>
      </c>
      <c r="I15" s="174">
        <v>3</v>
      </c>
      <c r="J15" s="283"/>
      <c r="K15" s="178"/>
      <c r="L15" s="85"/>
      <c r="M15" s="15"/>
      <c r="N15" s="86"/>
      <c r="O15" s="6"/>
      <c r="P15" s="152">
        <v>0</v>
      </c>
      <c r="Q15" s="6"/>
      <c r="R15" s="96">
        <f t="shared" si="1"/>
        <v>0</v>
      </c>
      <c r="S15" s="97">
        <f t="shared" ref="S15:S78" si="4">ROUND(R15/1.07,2)</f>
        <v>0</v>
      </c>
      <c r="T15" s="98">
        <f t="shared" si="2"/>
        <v>0</v>
      </c>
      <c r="U15" s="117" t="str">
        <f t="shared" si="3"/>
        <v>OK</v>
      </c>
      <c r="V15" s="117" t="b">
        <f>'CASH REBATE'!$P$22</f>
        <v>0</v>
      </c>
      <c r="W15" s="369" t="str">
        <v>ALCHEMY</v>
      </c>
    </row>
    <row r="16" spans="2:23" ht="17.100000000000001" customHeight="1" x14ac:dyDescent="0.3">
      <c r="B16" s="161" t="str">
        <v>04-SPWHI-07006048</v>
      </c>
      <c r="C16" s="156" t="str">
        <v>TEG</v>
      </c>
      <c r="D16" s="94" t="str">
        <v>Single Malt Scotch</v>
      </c>
      <c r="E16" s="94" t="str">
        <v>The Macallan</v>
      </c>
      <c r="F16" s="94" t="str">
        <v>MAC</v>
      </c>
      <c r="G16" s="94" t="str">
        <v>The Macallan Sherry Oak 30YO</v>
      </c>
      <c r="H16" s="94" t="str">
        <v>700ml</v>
      </c>
      <c r="I16" s="174">
        <v>3</v>
      </c>
      <c r="J16" s="283"/>
      <c r="K16" s="178"/>
      <c r="L16" s="85"/>
      <c r="M16" s="15"/>
      <c r="N16" s="86"/>
      <c r="O16" s="6"/>
      <c r="P16" s="152">
        <v>0</v>
      </c>
      <c r="Q16" s="6"/>
      <c r="R16" s="96">
        <f t="shared" si="1"/>
        <v>0</v>
      </c>
      <c r="S16" s="97">
        <f t="shared" si="4"/>
        <v>0</v>
      </c>
      <c r="T16" s="98">
        <f t="shared" si="2"/>
        <v>0</v>
      </c>
      <c r="U16" s="117" t="str">
        <f t="shared" si="3"/>
        <v>OK</v>
      </c>
      <c r="V16" s="117" t="b">
        <f>'CASH REBATE'!$P$22</f>
        <v>0</v>
      </c>
      <c r="W16" s="369" t="str">
        <v>ALCHEMY</v>
      </c>
    </row>
    <row r="17" spans="2:23" ht="17.100000000000001" customHeight="1" x14ac:dyDescent="0.3">
      <c r="B17" s="161" t="str">
        <v>04-SPWHI-07003009</v>
      </c>
      <c r="C17" s="156" t="str">
        <v>TEG</v>
      </c>
      <c r="D17" s="94" t="str">
        <v>Single Malt Scotch</v>
      </c>
      <c r="E17" s="94" t="str">
        <v>The Macallan</v>
      </c>
      <c r="F17" s="94" t="str">
        <v>MAC</v>
      </c>
      <c r="G17" s="94" t="str">
        <v>The Macallan Double Cask 12YO</v>
      </c>
      <c r="H17" s="94" t="str">
        <v>700ml</v>
      </c>
      <c r="I17" s="174">
        <v>12</v>
      </c>
      <c r="J17" s="283"/>
      <c r="K17" s="178"/>
      <c r="L17" s="85"/>
      <c r="M17" s="15"/>
      <c r="N17" s="86"/>
      <c r="O17" s="6"/>
      <c r="P17" s="152">
        <v>0</v>
      </c>
      <c r="Q17" s="6"/>
      <c r="R17" s="96">
        <f t="shared" si="1"/>
        <v>0</v>
      </c>
      <c r="S17" s="97">
        <f t="shared" si="4"/>
        <v>0</v>
      </c>
      <c r="T17" s="98">
        <f t="shared" si="2"/>
        <v>0</v>
      </c>
      <c r="U17" s="117" t="str">
        <f t="shared" si="3"/>
        <v>OK</v>
      </c>
      <c r="V17" s="117" t="b">
        <f>'CASH REBATE'!$P$22</f>
        <v>0</v>
      </c>
      <c r="W17" s="369" t="str">
        <v>ALCHEMY</v>
      </c>
    </row>
    <row r="18" spans="2:23" ht="17.100000000000001" customHeight="1" x14ac:dyDescent="0.3">
      <c r="B18" s="161" t="str">
        <v>04-SPWHI-07007700</v>
      </c>
      <c r="C18" s="156" t="str">
        <v>TEG</v>
      </c>
      <c r="D18" s="94" t="str">
        <v>Single Malt Scotch</v>
      </c>
      <c r="E18" s="94" t="str">
        <v>The Macallan</v>
      </c>
      <c r="F18" s="94" t="str">
        <v>MAC</v>
      </c>
      <c r="G18" s="94" t="str">
        <v>The Macallan Double Cask 15YO</v>
      </c>
      <c r="H18" s="94" t="str">
        <v>700ml</v>
      </c>
      <c r="I18" s="174">
        <v>6</v>
      </c>
      <c r="J18" s="283"/>
      <c r="K18" s="178"/>
      <c r="L18" s="85"/>
      <c r="M18" s="15"/>
      <c r="N18" s="86"/>
      <c r="O18" s="6"/>
      <c r="P18" s="152">
        <v>0</v>
      </c>
      <c r="Q18" s="6"/>
      <c r="R18" s="96">
        <f t="shared" si="1"/>
        <v>0</v>
      </c>
      <c r="S18" s="97">
        <f t="shared" si="4"/>
        <v>0</v>
      </c>
      <c r="T18" s="98">
        <f t="shared" si="2"/>
        <v>0</v>
      </c>
      <c r="U18" s="117" t="str">
        <f t="shared" si="3"/>
        <v>OK</v>
      </c>
      <c r="V18" s="117" t="b">
        <f>'CASH REBATE'!$P$22</f>
        <v>0</v>
      </c>
      <c r="W18" s="369" t="str">
        <v>ALCHEMY</v>
      </c>
    </row>
    <row r="19" spans="2:23" ht="17.100000000000001" customHeight="1" x14ac:dyDescent="0.3">
      <c r="B19" s="161" t="str">
        <v>04-SPWHI-07009254</v>
      </c>
      <c r="C19" s="156" t="str">
        <v>TEG</v>
      </c>
      <c r="D19" s="94" t="str">
        <v>Single Malt Scotch</v>
      </c>
      <c r="E19" s="94" t="str">
        <v>The Macallan</v>
      </c>
      <c r="F19" s="94" t="str">
        <v>MAC</v>
      </c>
      <c r="G19" s="94" t="str">
        <v>The Macallan Double Cask 18YO</v>
      </c>
      <c r="H19" s="94" t="str">
        <v>700ml</v>
      </c>
      <c r="I19" s="174">
        <v>6</v>
      </c>
      <c r="J19" s="283"/>
      <c r="K19" s="178"/>
      <c r="L19" s="85"/>
      <c r="M19" s="15"/>
      <c r="N19" s="86"/>
      <c r="O19" s="6"/>
      <c r="P19" s="152">
        <v>0</v>
      </c>
      <c r="Q19" s="6"/>
      <c r="R19" s="96">
        <f t="shared" si="1"/>
        <v>0</v>
      </c>
      <c r="S19" s="97">
        <f t="shared" si="4"/>
        <v>0</v>
      </c>
      <c r="T19" s="98">
        <f t="shared" si="2"/>
        <v>0</v>
      </c>
      <c r="U19" s="117" t="str">
        <f t="shared" si="3"/>
        <v>OK</v>
      </c>
      <c r="V19" s="117" t="b">
        <f>'CASH REBATE'!$P$22</f>
        <v>0</v>
      </c>
      <c r="W19" s="369" t="str">
        <v>ALCHEMY</v>
      </c>
    </row>
    <row r="20" spans="2:23" ht="17.100000000000001" customHeight="1" x14ac:dyDescent="0.3">
      <c r="B20" s="161" t="str">
        <v>04-SPWHI-07000311</v>
      </c>
      <c r="C20" s="156" t="str">
        <v>TEG</v>
      </c>
      <c r="D20" s="94" t="str">
        <v>Single Malt Scotch</v>
      </c>
      <c r="E20" s="94" t="str">
        <v>The Macallan</v>
      </c>
      <c r="F20" s="94" t="str">
        <v>MAC</v>
      </c>
      <c r="G20" s="94" t="str">
        <v>The Macallan Double Cask 30YO</v>
      </c>
      <c r="H20" s="94" t="str">
        <v>700ml</v>
      </c>
      <c r="I20" s="174">
        <v>3</v>
      </c>
      <c r="J20" s="283"/>
      <c r="K20" s="178"/>
      <c r="L20" s="85"/>
      <c r="M20" s="15"/>
      <c r="N20" s="86"/>
      <c r="O20" s="6"/>
      <c r="P20" s="152">
        <v>0</v>
      </c>
      <c r="Q20" s="6"/>
      <c r="R20" s="96">
        <f t="shared" si="1"/>
        <v>0</v>
      </c>
      <c r="S20" s="97">
        <f t="shared" si="4"/>
        <v>0</v>
      </c>
      <c r="T20" s="98">
        <f t="shared" si="2"/>
        <v>0</v>
      </c>
      <c r="U20" s="117" t="str">
        <f t="shared" si="3"/>
        <v>OK</v>
      </c>
      <c r="V20" s="117" t="b">
        <f>'CASH REBATE'!$P$22</f>
        <v>0</v>
      </c>
      <c r="W20" s="369" t="str">
        <v>ALCHEMY</v>
      </c>
    </row>
    <row r="21" spans="2:23" ht="17.100000000000001" customHeight="1" x14ac:dyDescent="0.3">
      <c r="B21" s="161" t="str">
        <v>04-SPWHI-07000796</v>
      </c>
      <c r="C21" s="156" t="str">
        <v>TEG</v>
      </c>
      <c r="D21" s="94" t="str">
        <v>Single Malt Scotch</v>
      </c>
      <c r="E21" s="94" t="str">
        <v>The Macallan</v>
      </c>
      <c r="F21" s="94" t="str">
        <v>MAC</v>
      </c>
      <c r="G21" s="94" t="str">
        <v>The Macallan Triple Cask 12YO</v>
      </c>
      <c r="H21" s="94" t="str">
        <v>700ml</v>
      </c>
      <c r="I21" s="174">
        <v>12</v>
      </c>
      <c r="J21" s="283"/>
      <c r="K21" s="178"/>
      <c r="L21" s="85"/>
      <c r="M21" s="15"/>
      <c r="N21" s="86"/>
      <c r="O21" s="6"/>
      <c r="P21" s="152">
        <v>0</v>
      </c>
      <c r="Q21" s="6"/>
      <c r="R21" s="96">
        <f t="shared" si="1"/>
        <v>0</v>
      </c>
      <c r="S21" s="97">
        <f t="shared" si="4"/>
        <v>0</v>
      </c>
      <c r="T21" s="98">
        <f t="shared" si="2"/>
        <v>0</v>
      </c>
      <c r="U21" s="117" t="str">
        <f t="shared" si="3"/>
        <v>OK</v>
      </c>
      <c r="V21" s="117" t="b">
        <f>'CASH REBATE'!$P$22</f>
        <v>0</v>
      </c>
      <c r="W21" s="369" t="str">
        <v>ALCHEMY</v>
      </c>
    </row>
    <row r="22" spans="2:23" ht="17.100000000000001" customHeight="1" x14ac:dyDescent="0.3">
      <c r="B22" s="161" t="str">
        <v>04-24HMN-07002650</v>
      </c>
      <c r="C22" s="156" t="str">
        <v>TEG</v>
      </c>
      <c r="D22" s="94" t="str">
        <v>Single Malt Scotch</v>
      </c>
      <c r="E22" s="94" t="str">
        <v>The Macallan</v>
      </c>
      <c r="F22" s="94" t="str">
        <v>MAC</v>
      </c>
      <c r="G22" s="94" t="str">
        <v>The Macallan Harmony Vibrant Oak</v>
      </c>
      <c r="H22" s="94" t="str">
        <v>700ml</v>
      </c>
      <c r="I22" s="174">
        <v>6</v>
      </c>
      <c r="J22" s="283"/>
      <c r="K22" s="178"/>
      <c r="L22" s="85"/>
      <c r="M22" s="15"/>
      <c r="N22" s="86"/>
      <c r="O22" s="6"/>
      <c r="P22" s="152">
        <v>0</v>
      </c>
      <c r="Q22" s="6"/>
      <c r="R22" s="96">
        <f t="shared" si="1"/>
        <v>0</v>
      </c>
      <c r="S22" s="97">
        <f t="shared" si="4"/>
        <v>0</v>
      </c>
      <c r="T22" s="98">
        <f t="shared" si="2"/>
        <v>0</v>
      </c>
      <c r="U22" s="117" t="str">
        <f t="shared" si="3"/>
        <v>OK</v>
      </c>
      <c r="V22" s="117" t="b">
        <f>'CASH REBATE'!$P$22</f>
        <v>0</v>
      </c>
      <c r="W22" s="369" t="str">
        <v>ALCHEMY</v>
      </c>
    </row>
    <row r="23" spans="2:23" ht="17.100000000000001" customHeight="1" x14ac:dyDescent="0.3">
      <c r="B23" s="161" t="str">
        <v>04-23WHI-07002322</v>
      </c>
      <c r="C23" s="156" t="str">
        <v>TEG</v>
      </c>
      <c r="D23" s="94" t="str">
        <v>Single Malt Scotch</v>
      </c>
      <c r="E23" s="94" t="str">
        <v>The Macallan</v>
      </c>
      <c r="F23" s="94" t="str">
        <v>MAC</v>
      </c>
      <c r="G23" s="94" t="str">
        <v>The Macallan Harmony Collection Amber Meadow</v>
      </c>
      <c r="H23" s="94" t="str">
        <v>700ml</v>
      </c>
      <c r="I23" s="174">
        <v>12</v>
      </c>
      <c r="J23" s="283"/>
      <c r="K23" s="178"/>
      <c r="L23" s="85"/>
      <c r="M23" s="15"/>
      <c r="N23" s="86"/>
      <c r="O23" s="6"/>
      <c r="P23" s="152">
        <v>0</v>
      </c>
      <c r="Q23" s="6"/>
      <c r="R23" s="96">
        <f t="shared" si="1"/>
        <v>0</v>
      </c>
      <c r="S23" s="97">
        <f t="shared" si="4"/>
        <v>0</v>
      </c>
      <c r="T23" s="98">
        <f t="shared" si="2"/>
        <v>0</v>
      </c>
      <c r="U23" s="117" t="str">
        <f t="shared" si="3"/>
        <v>OK</v>
      </c>
      <c r="V23" s="117" t="b">
        <f>'CASH REBATE'!$P$22</f>
        <v>0</v>
      </c>
      <c r="W23" s="369" t="str">
        <v>ALCHEMY</v>
      </c>
    </row>
    <row r="24" spans="2:23" ht="17.100000000000001" customHeight="1" x14ac:dyDescent="0.3">
      <c r="B24" s="161" t="str">
        <v>04-SPWHI-07000557</v>
      </c>
      <c r="C24" s="156" t="str">
        <v>TEG</v>
      </c>
      <c r="D24" s="94" t="str">
        <v>Single Malt Scotch</v>
      </c>
      <c r="E24" s="94" t="str">
        <v>The Macallan</v>
      </c>
      <c r="F24" s="94" t="str">
        <v>MAC</v>
      </c>
      <c r="G24" s="94" t="str">
        <v>The Macallan Harmony Collection</v>
      </c>
      <c r="H24" s="94" t="str">
        <v>700ml</v>
      </c>
      <c r="I24" s="174">
        <v>6</v>
      </c>
      <c r="J24" s="283"/>
      <c r="K24" s="178"/>
      <c r="L24" s="85"/>
      <c r="M24" s="15"/>
      <c r="N24" s="86"/>
      <c r="O24" s="6"/>
      <c r="P24" s="152">
        <v>0</v>
      </c>
      <c r="Q24" s="6"/>
      <c r="R24" s="96">
        <f t="shared" si="1"/>
        <v>0</v>
      </c>
      <c r="S24" s="97">
        <f t="shared" si="4"/>
        <v>0</v>
      </c>
      <c r="T24" s="98">
        <f t="shared" si="2"/>
        <v>0</v>
      </c>
      <c r="U24" s="117" t="str">
        <f t="shared" si="3"/>
        <v>OK</v>
      </c>
      <c r="V24" s="117" t="b">
        <f>'CASH REBATE'!$P$22</f>
        <v>0</v>
      </c>
      <c r="W24" s="369" t="str">
        <v>ALCHEMY</v>
      </c>
    </row>
    <row r="25" spans="2:23" ht="17.100000000000001" customHeight="1" x14ac:dyDescent="0.3">
      <c r="B25" s="161" t="str">
        <v>04-SPWHI-07001226</v>
      </c>
      <c r="C25" s="156" t="str">
        <v>TEG</v>
      </c>
      <c r="D25" s="94" t="str">
        <v>Single Malt Scotch</v>
      </c>
      <c r="E25" s="94" t="str">
        <v>The Macallan</v>
      </c>
      <c r="F25" s="94" t="str">
        <v>MAC</v>
      </c>
      <c r="G25" s="94" t="str">
        <v>The Macallan Harmony Collection Intense Arabica</v>
      </c>
      <c r="H25" s="94" t="str">
        <v>700ml</v>
      </c>
      <c r="I25" s="174">
        <v>6</v>
      </c>
      <c r="J25" s="283"/>
      <c r="K25" s="178"/>
      <c r="L25" s="85"/>
      <c r="M25" s="15"/>
      <c r="N25" s="86"/>
      <c r="O25" s="6"/>
      <c r="P25" s="152">
        <v>0</v>
      </c>
      <c r="Q25" s="6"/>
      <c r="R25" s="96">
        <f t="shared" si="1"/>
        <v>0</v>
      </c>
      <c r="S25" s="97">
        <f t="shared" si="4"/>
        <v>0</v>
      </c>
      <c r="T25" s="98">
        <f t="shared" si="2"/>
        <v>0</v>
      </c>
      <c r="U25" s="117" t="str">
        <f t="shared" si="3"/>
        <v>OK</v>
      </c>
      <c r="V25" s="117" t="b">
        <f>'CASH REBATE'!$P$22</f>
        <v>0</v>
      </c>
      <c r="W25" s="369" t="str">
        <v>ALCHEMY</v>
      </c>
    </row>
    <row r="26" spans="2:23" ht="17.100000000000001" customHeight="1" x14ac:dyDescent="0.3">
      <c r="B26" s="161" t="str">
        <v>04-25HMN-07002971</v>
      </c>
      <c r="C26" s="156" t="str">
        <v>TEG</v>
      </c>
      <c r="D26" s="94" t="str">
        <v>Single Malt Scotch</v>
      </c>
      <c r="E26" s="94" t="str">
        <v>The Macallan</v>
      </c>
      <c r="F26" s="94" t="str">
        <v>MAC</v>
      </c>
      <c r="G26" s="94" t="str">
        <v>The Macallan Harmony Phoenix Honey Whisky</v>
      </c>
      <c r="H26" s="94" t="str">
        <v>700ml</v>
      </c>
      <c r="I26" s="174">
        <v>6</v>
      </c>
      <c r="J26" s="283"/>
      <c r="K26" s="178"/>
      <c r="L26" s="85"/>
      <c r="M26" s="15"/>
      <c r="N26" s="86"/>
      <c r="O26" s="6"/>
      <c r="P26" s="152">
        <v>0</v>
      </c>
      <c r="Q26" s="6"/>
      <c r="R26" s="96">
        <f t="shared" si="1"/>
        <v>0</v>
      </c>
      <c r="S26" s="97">
        <f t="shared" si="4"/>
        <v>0</v>
      </c>
      <c r="T26" s="98">
        <f t="shared" si="2"/>
        <v>0</v>
      </c>
      <c r="U26" s="117" t="str">
        <f t="shared" si="3"/>
        <v>OK</v>
      </c>
      <c r="V26" s="117" t="b">
        <f>'CASH REBATE'!$P$22</f>
        <v>0</v>
      </c>
      <c r="W26" s="369" t="str">
        <v>ALCHEMY</v>
      </c>
    </row>
    <row r="27" spans="2:23" ht="17.100000000000001" customHeight="1" x14ac:dyDescent="0.3">
      <c r="B27" s="161" t="str">
        <v>04-SPWHI-07007984</v>
      </c>
      <c r="C27" s="156" t="str">
        <v>TEG</v>
      </c>
      <c r="D27" s="94" t="str">
        <v>Single Malt Scotch</v>
      </c>
      <c r="E27" s="94" t="str">
        <v>The Macallan</v>
      </c>
      <c r="F27" s="94" t="str">
        <v>MAC</v>
      </c>
      <c r="G27" s="94" t="str">
        <v>The Macallan Rare Cask</v>
      </c>
      <c r="H27" s="94" t="str">
        <v>700ml</v>
      </c>
      <c r="I27" s="174">
        <v>3</v>
      </c>
      <c r="J27" s="283"/>
      <c r="K27" s="178"/>
      <c r="L27" s="85"/>
      <c r="M27" s="15"/>
      <c r="N27" s="86"/>
      <c r="O27" s="6"/>
      <c r="P27" s="152">
        <v>0</v>
      </c>
      <c r="Q27" s="6"/>
      <c r="R27" s="96">
        <f t="shared" si="1"/>
        <v>0</v>
      </c>
      <c r="S27" s="97">
        <f t="shared" si="4"/>
        <v>0</v>
      </c>
      <c r="T27" s="98">
        <f t="shared" si="2"/>
        <v>0</v>
      </c>
      <c r="U27" s="117" t="str">
        <f t="shared" si="3"/>
        <v>OK</v>
      </c>
      <c r="V27" s="117" t="b">
        <f>'CASH REBATE'!$P$22</f>
        <v>0</v>
      </c>
      <c r="W27" s="369" t="str">
        <v>ALCHEMY</v>
      </c>
    </row>
    <row r="28" spans="2:23" ht="17.100000000000001" customHeight="1" x14ac:dyDescent="0.3">
      <c r="B28" s="161" t="str">
        <v>04-SPWHI-07001883</v>
      </c>
      <c r="C28" s="156" t="str">
        <v>TEG</v>
      </c>
      <c r="D28" s="94" t="str">
        <v>Single Malt Scotch</v>
      </c>
      <c r="E28" s="94" t="str">
        <v>The Macallan</v>
      </c>
      <c r="F28" s="94" t="str">
        <v>MAC</v>
      </c>
      <c r="G28" s="94" t="str">
        <v>The Macallan Reflexion</v>
      </c>
      <c r="H28" s="94" t="str">
        <v>700ml</v>
      </c>
      <c r="I28" s="174">
        <v>2</v>
      </c>
      <c r="J28" s="283"/>
      <c r="K28" s="178"/>
      <c r="L28" s="85"/>
      <c r="M28" s="15"/>
      <c r="N28" s="86"/>
      <c r="O28" s="6"/>
      <c r="P28" s="152">
        <v>0</v>
      </c>
      <c r="Q28" s="6"/>
      <c r="R28" s="96">
        <f t="shared" si="1"/>
        <v>0</v>
      </c>
      <c r="S28" s="97">
        <f t="shared" si="4"/>
        <v>0</v>
      </c>
      <c r="T28" s="98">
        <f t="shared" si="2"/>
        <v>0</v>
      </c>
      <c r="U28" s="117" t="str">
        <f t="shared" si="3"/>
        <v>OK</v>
      </c>
      <c r="V28" s="117" t="b">
        <f>'CASH REBATE'!$P$22</f>
        <v>0</v>
      </c>
      <c r="W28" s="369" t="str">
        <v>ALCHEMY</v>
      </c>
    </row>
    <row r="29" spans="2:23" ht="17.100000000000001" customHeight="1" x14ac:dyDescent="0.3">
      <c r="B29" s="161" t="str">
        <v>04-SPWHI-07001162</v>
      </c>
      <c r="C29" s="156" t="str">
        <v>TEG</v>
      </c>
      <c r="D29" s="94" t="str">
        <v>Single Malt Scotch</v>
      </c>
      <c r="E29" s="94" t="str">
        <v>The Macallan</v>
      </c>
      <c r="F29" s="94" t="str">
        <v>MAC</v>
      </c>
      <c r="G29" s="94" t="str">
        <v>The Macallan Classic Cut Whisky</v>
      </c>
      <c r="H29" s="94" t="str">
        <v>700ml</v>
      </c>
      <c r="I29" s="174">
        <v>12</v>
      </c>
      <c r="J29" s="283"/>
      <c r="K29" s="178"/>
      <c r="L29" s="85"/>
      <c r="M29" s="15"/>
      <c r="N29" s="86"/>
      <c r="O29" s="6"/>
      <c r="P29" s="152">
        <v>0</v>
      </c>
      <c r="Q29" s="6"/>
      <c r="R29" s="96">
        <f t="shared" si="1"/>
        <v>0</v>
      </c>
      <c r="S29" s="97">
        <f t="shared" si="4"/>
        <v>0</v>
      </c>
      <c r="T29" s="98">
        <f t="shared" si="2"/>
        <v>0</v>
      </c>
      <c r="U29" s="117" t="str">
        <f t="shared" si="3"/>
        <v>OK</v>
      </c>
      <c r="V29" s="117" t="b">
        <f>'CASH REBATE'!$P$22</f>
        <v>0</v>
      </c>
      <c r="W29" s="369" t="str">
        <v>ALCHEMY</v>
      </c>
    </row>
    <row r="30" spans="2:23" ht="17.100000000000001" customHeight="1" x14ac:dyDescent="0.3">
      <c r="B30" s="161" t="str">
        <v>04-SPWHI-07001155</v>
      </c>
      <c r="C30" s="156" t="str">
        <v>TEG</v>
      </c>
      <c r="D30" s="94" t="str">
        <v>Single Malt Scotch</v>
      </c>
      <c r="E30" s="94" t="str">
        <v>The Macallan</v>
      </c>
      <c r="F30" s="94" t="str">
        <v>MAC</v>
      </c>
      <c r="G30" s="94" t="str">
        <v>The Macallan A Night On Earth Scotch Whisky Y21</v>
      </c>
      <c r="H30" s="94" t="str">
        <v>700ml</v>
      </c>
      <c r="I30" s="174">
        <v>6</v>
      </c>
      <c r="J30" s="283"/>
      <c r="K30" s="178"/>
      <c r="L30" s="85"/>
      <c r="M30" s="15"/>
      <c r="N30" s="86"/>
      <c r="O30" s="6"/>
      <c r="P30" s="152">
        <v>0</v>
      </c>
      <c r="Q30" s="6"/>
      <c r="R30" s="96">
        <f t="shared" si="1"/>
        <v>0</v>
      </c>
      <c r="S30" s="97">
        <f t="shared" si="4"/>
        <v>0</v>
      </c>
      <c r="T30" s="98">
        <f t="shared" si="2"/>
        <v>0</v>
      </c>
      <c r="U30" s="117" t="str">
        <f t="shared" si="3"/>
        <v>OK</v>
      </c>
      <c r="V30" s="117" t="b">
        <f>'CASH REBATE'!$P$22</f>
        <v>0</v>
      </c>
      <c r="W30" s="369" t="str">
        <v>ALCHEMY</v>
      </c>
    </row>
    <row r="31" spans="2:23" ht="17.100000000000001" customHeight="1" x14ac:dyDescent="0.3">
      <c r="B31" s="161" t="str">
        <v>04-SPWHI-07001080</v>
      </c>
      <c r="C31" s="156" t="str">
        <v>TEG</v>
      </c>
      <c r="D31" s="94" t="str">
        <v>Single Malt Scotch</v>
      </c>
      <c r="E31" s="94" t="str">
        <v>The Macallan</v>
      </c>
      <c r="F31" s="94" t="str">
        <v>MAC</v>
      </c>
      <c r="G31" s="94" t="str">
        <v>The Macallan A Night On Earth Scotch Whisky Y22</v>
      </c>
      <c r="H31" s="94" t="str">
        <v>700ml</v>
      </c>
      <c r="I31" s="174">
        <v>6</v>
      </c>
      <c r="J31" s="283"/>
      <c r="K31" s="178"/>
      <c r="L31" s="85"/>
      <c r="M31" s="15"/>
      <c r="N31" s="86"/>
      <c r="O31" s="6"/>
      <c r="P31" s="152">
        <v>0</v>
      </c>
      <c r="Q31" s="6"/>
      <c r="R31" s="96">
        <f t="shared" si="1"/>
        <v>0</v>
      </c>
      <c r="S31" s="97">
        <f t="shared" si="4"/>
        <v>0</v>
      </c>
      <c r="T31" s="98">
        <f t="shared" si="2"/>
        <v>0</v>
      </c>
      <c r="U31" s="117" t="str">
        <f t="shared" si="3"/>
        <v>OK</v>
      </c>
      <c r="V31" s="117" t="b">
        <f>'CASH REBATE'!$P$22</f>
        <v>0</v>
      </c>
      <c r="W31" s="369" t="str">
        <v>ALCHEMY</v>
      </c>
    </row>
    <row r="32" spans="2:23" ht="17.100000000000001" customHeight="1" x14ac:dyDescent="0.3">
      <c r="B32" s="161" t="str">
        <v>04-23WHI-07001806</v>
      </c>
      <c r="C32" s="156" t="str">
        <v>TEG</v>
      </c>
      <c r="D32" s="94" t="str">
        <v>Single Malt Scotch</v>
      </c>
      <c r="E32" s="94" t="str">
        <v>The Macallan</v>
      </c>
      <c r="F32" s="94" t="str">
        <v>MAC</v>
      </c>
      <c r="G32" s="94" t="str">
        <v>The Macallan A Night On Earth Scotch Whisky Y23</v>
      </c>
      <c r="H32" s="94" t="str">
        <v>700ml</v>
      </c>
      <c r="I32" s="174">
        <v>6</v>
      </c>
      <c r="J32" s="283"/>
      <c r="K32" s="178"/>
      <c r="L32" s="85"/>
      <c r="M32" s="15"/>
      <c r="N32" s="86"/>
      <c r="O32" s="6"/>
      <c r="P32" s="152">
        <v>0</v>
      </c>
      <c r="Q32" s="6"/>
      <c r="R32" s="96">
        <f t="shared" si="1"/>
        <v>0</v>
      </c>
      <c r="S32" s="97">
        <f t="shared" si="4"/>
        <v>0</v>
      </c>
      <c r="T32" s="98">
        <f t="shared" si="2"/>
        <v>0</v>
      </c>
      <c r="U32" s="117" t="str">
        <f t="shared" si="3"/>
        <v>OK</v>
      </c>
      <c r="V32" s="117" t="b">
        <f>'CASH REBATE'!$P$22</f>
        <v>0</v>
      </c>
      <c r="W32" s="369" t="str">
        <v>ALCHEMY</v>
      </c>
    </row>
    <row r="33" spans="2:23" ht="17.100000000000001" customHeight="1" x14ac:dyDescent="0.3">
      <c r="B33" s="161" t="str">
        <v>04-24NOE-07002766</v>
      </c>
      <c r="C33" s="156" t="str">
        <v>TEG</v>
      </c>
      <c r="D33" s="94" t="str">
        <v>Single Malt Scotch</v>
      </c>
      <c r="E33" s="94" t="str">
        <v>The Macallan</v>
      </c>
      <c r="F33" s="94" t="str">
        <v>MAC</v>
      </c>
      <c r="G33" s="94" t="str">
        <v>The Macallan A Night On Earth Scotch Whisky Y24</v>
      </c>
      <c r="H33" s="94" t="str">
        <v>700ml</v>
      </c>
      <c r="I33" s="174">
        <v>6</v>
      </c>
      <c r="J33" s="283"/>
      <c r="K33" s="178"/>
      <c r="L33" s="85"/>
      <c r="M33" s="15"/>
      <c r="N33" s="86"/>
      <c r="O33" s="6"/>
      <c r="P33" s="152">
        <v>0</v>
      </c>
      <c r="Q33" s="6"/>
      <c r="R33" s="96">
        <f t="shared" si="1"/>
        <v>0</v>
      </c>
      <c r="S33" s="97">
        <f t="shared" si="4"/>
        <v>0</v>
      </c>
      <c r="T33" s="98">
        <f t="shared" si="2"/>
        <v>0</v>
      </c>
      <c r="U33" s="117" t="str">
        <f t="shared" si="3"/>
        <v>OK</v>
      </c>
      <c r="V33" s="117" t="b">
        <f>'CASH REBATE'!$P$22</f>
        <v>0</v>
      </c>
      <c r="W33" s="369" t="str">
        <v>ALCHEMY</v>
      </c>
    </row>
    <row r="34" spans="2:23" ht="17.100000000000001" customHeight="1" x14ac:dyDescent="0.3">
      <c r="B34" s="161" t="str">
        <v>04-25NOE-07003381</v>
      </c>
      <c r="C34" s="156" t="str">
        <v>TEG</v>
      </c>
      <c r="D34" s="94" t="str">
        <v>Single Malt Scotch</v>
      </c>
      <c r="E34" s="94" t="str">
        <v>The Macallan</v>
      </c>
      <c r="F34" s="94" t="str">
        <v>MAC</v>
      </c>
      <c r="G34" s="94" t="str">
        <v>The Macallan A Night On Earth Scotch Whisky Y25</v>
      </c>
      <c r="H34" s="94" t="str">
        <v>700ml</v>
      </c>
      <c r="I34" s="174">
        <v>6</v>
      </c>
      <c r="J34" s="283"/>
      <c r="K34" s="178"/>
      <c r="L34" s="85"/>
      <c r="M34" s="15"/>
      <c r="N34" s="86"/>
      <c r="O34" s="6"/>
      <c r="P34" s="152">
        <v>0</v>
      </c>
      <c r="Q34" s="6"/>
      <c r="R34" s="96">
        <f t="shared" si="1"/>
        <v>0</v>
      </c>
      <c r="S34" s="97">
        <f t="shared" si="4"/>
        <v>0</v>
      </c>
      <c r="T34" s="98">
        <f t="shared" si="2"/>
        <v>0</v>
      </c>
      <c r="U34" s="117" t="str">
        <f t="shared" si="3"/>
        <v>OK</v>
      </c>
      <c r="V34" s="117" t="b">
        <f>'CASH REBATE'!$P$22</f>
        <v>0</v>
      </c>
      <c r="W34" s="369" t="str">
        <v>ALCHEMY</v>
      </c>
    </row>
    <row r="35" spans="2:23" ht="17.100000000000001" customHeight="1" x14ac:dyDescent="0.3">
      <c r="B35" s="161" t="str">
        <v>04-SPWHI-07002919</v>
      </c>
      <c r="C35" s="156" t="str">
        <v>TEG</v>
      </c>
      <c r="D35" s="94" t="str">
        <v>Single Malt Scotch</v>
      </c>
      <c r="E35" s="94" t="str">
        <v>The Macallan</v>
      </c>
      <c r="F35" s="94" t="str">
        <v>MAC</v>
      </c>
      <c r="G35" s="94" t="str">
        <v>The Macallan Time Space Mastery</v>
      </c>
      <c r="H35" s="94" t="str">
        <v>700ml</v>
      </c>
      <c r="I35" s="174">
        <v>3</v>
      </c>
      <c r="J35" s="283"/>
      <c r="K35" s="178"/>
      <c r="L35" s="85"/>
      <c r="M35" s="15"/>
      <c r="N35" s="86"/>
      <c r="O35" s="6"/>
      <c r="P35" s="152">
        <v>0</v>
      </c>
      <c r="Q35" s="6"/>
      <c r="R35" s="96">
        <f t="shared" si="1"/>
        <v>0</v>
      </c>
      <c r="S35" s="97">
        <f t="shared" si="4"/>
        <v>0</v>
      </c>
      <c r="T35" s="98">
        <f t="shared" si="2"/>
        <v>0</v>
      </c>
      <c r="U35" s="117" t="str">
        <f t="shared" si="3"/>
        <v>OK</v>
      </c>
      <c r="V35" s="117" t="b">
        <f>'CASH REBATE'!$P$22</f>
        <v>0</v>
      </c>
      <c r="W35" s="369" t="str">
        <v>ALCHEMY</v>
      </c>
    </row>
    <row r="36" spans="2:23" ht="17.100000000000001" customHeight="1" x14ac:dyDescent="0.3">
      <c r="B36" s="161" t="str">
        <v>04-SPWHI-07001622</v>
      </c>
      <c r="C36" s="156" t="str">
        <v>TEG</v>
      </c>
      <c r="D36" s="94" t="str">
        <v>Single Malt Scotch</v>
      </c>
      <c r="E36" s="94" t="str">
        <v>The Macallan</v>
      </c>
      <c r="F36" s="94" t="str">
        <v>MAC</v>
      </c>
      <c r="G36" s="94" t="str">
        <v>The Macallan Art is the Flower Whisky</v>
      </c>
      <c r="H36" s="94" t="str">
        <v>700ml</v>
      </c>
      <c r="I36" s="174">
        <v>4</v>
      </c>
      <c r="J36" s="283"/>
      <c r="K36" s="178"/>
      <c r="L36" s="85"/>
      <c r="M36" s="15"/>
      <c r="N36" s="86"/>
      <c r="O36" s="6"/>
      <c r="P36" s="152">
        <v>0</v>
      </c>
      <c r="Q36" s="6"/>
      <c r="R36" s="96">
        <f t="shared" si="1"/>
        <v>0</v>
      </c>
      <c r="S36" s="97">
        <f t="shared" si="4"/>
        <v>0</v>
      </c>
      <c r="T36" s="98">
        <f t="shared" si="2"/>
        <v>0</v>
      </c>
      <c r="U36" s="117" t="str">
        <f t="shared" si="3"/>
        <v>OK</v>
      </c>
      <c r="V36" s="117" t="b">
        <f>'CASH REBATE'!$P$22</f>
        <v>0</v>
      </c>
      <c r="W36" s="369" t="str">
        <v>ALCHEMY</v>
      </c>
    </row>
    <row r="37" spans="2:23" ht="17.100000000000001" customHeight="1" x14ac:dyDescent="0.3">
      <c r="B37" s="161" t="str">
        <v>04-SPWHI-07003299</v>
      </c>
      <c r="C37" s="156" t="str">
        <v>TEG</v>
      </c>
      <c r="D37" s="94" t="str">
        <v>Single Malt Scotch</v>
      </c>
      <c r="E37" s="94" t="str">
        <v>The Macallan</v>
      </c>
      <c r="F37" s="94" t="str">
        <v>MAC</v>
      </c>
      <c r="G37" s="94" t="str">
        <v>The Macallan Folio 8 Scotch Whisky</v>
      </c>
      <c r="H37" s="94" t="str">
        <v>700ml</v>
      </c>
      <c r="I37" s="174">
        <v>1</v>
      </c>
      <c r="J37" s="283"/>
      <c r="K37" s="178"/>
      <c r="L37" s="85"/>
      <c r="M37" s="15"/>
      <c r="N37" s="86"/>
      <c r="O37" s="6"/>
      <c r="P37" s="152">
        <v>0</v>
      </c>
      <c r="Q37" s="6"/>
      <c r="R37" s="96">
        <f t="shared" si="1"/>
        <v>0</v>
      </c>
      <c r="S37" s="97">
        <f t="shared" si="4"/>
        <v>0</v>
      </c>
      <c r="T37" s="98">
        <f t="shared" si="2"/>
        <v>0</v>
      </c>
      <c r="U37" s="117" t="str">
        <f t="shared" si="3"/>
        <v>OK</v>
      </c>
      <c r="V37" s="117" t="b">
        <f>'CASH REBATE'!$P$22</f>
        <v>0</v>
      </c>
      <c r="W37" s="369" t="str">
        <v>ALCHEMY</v>
      </c>
    </row>
    <row r="38" spans="2:23" ht="17.399999999999999" x14ac:dyDescent="0.3">
      <c r="B38" s="161" t="str">
        <v>04-23MBL-07000168</v>
      </c>
      <c r="C38" s="156" t="str">
        <v>TEG</v>
      </c>
      <c r="D38" s="94" t="str">
        <v>Single Malt Scotch</v>
      </c>
      <c r="E38" s="94" t="str">
        <v>The Macallan</v>
      </c>
      <c r="F38" s="94" t="str">
        <v>MAC</v>
      </c>
      <c r="G38" s="94" t="str">
        <v>The Macallan M Black Scotch Whisky</v>
      </c>
      <c r="H38" s="94" t="str">
        <v>700ml</v>
      </c>
      <c r="I38" s="174">
        <v>1</v>
      </c>
      <c r="J38" s="283"/>
      <c r="K38" s="178"/>
      <c r="L38" s="85"/>
      <c r="M38" s="15"/>
      <c r="N38" s="86"/>
      <c r="O38" s="6"/>
      <c r="P38" s="152">
        <v>0</v>
      </c>
      <c r="Q38" s="6"/>
      <c r="R38" s="96">
        <f t="shared" si="1"/>
        <v>0</v>
      </c>
      <c r="S38" s="97">
        <f t="shared" si="4"/>
        <v>0</v>
      </c>
      <c r="T38" s="98">
        <f t="shared" si="2"/>
        <v>0</v>
      </c>
      <c r="U38" s="117" t="str">
        <f t="shared" si="3"/>
        <v>OK</v>
      </c>
      <c r="V38" s="117" t="b">
        <f>'CASH REBATE'!$P$22</f>
        <v>0</v>
      </c>
      <c r="W38" s="369" t="str">
        <v>ALCHEMY</v>
      </c>
    </row>
    <row r="39" spans="2:23" ht="17.399999999999999" x14ac:dyDescent="0.3">
      <c r="B39" s="161" t="str">
        <v>04-23MCO-07000175</v>
      </c>
      <c r="C39" s="156" t="str">
        <v>TEG</v>
      </c>
      <c r="D39" s="94" t="str">
        <v>Single Malt Scotch</v>
      </c>
      <c r="E39" s="94" t="str">
        <v>The Macallan</v>
      </c>
      <c r="F39" s="94" t="str">
        <v>MAC</v>
      </c>
      <c r="G39" s="94" t="str">
        <v>The Macallan M Copper Scotch Whisky</v>
      </c>
      <c r="H39" s="94" t="str">
        <v>700ml</v>
      </c>
      <c r="I39" s="174">
        <v>1</v>
      </c>
      <c r="J39" s="283"/>
      <c r="K39" s="178"/>
      <c r="L39" s="85"/>
      <c r="M39" s="15"/>
      <c r="N39" s="86"/>
      <c r="O39" s="6"/>
      <c r="P39" s="152">
        <v>0</v>
      </c>
      <c r="Q39" s="6"/>
      <c r="R39" s="96">
        <f t="shared" si="1"/>
        <v>0</v>
      </c>
      <c r="S39" s="97">
        <f t="shared" si="4"/>
        <v>0</v>
      </c>
      <c r="T39" s="98">
        <f t="shared" si="2"/>
        <v>0</v>
      </c>
      <c r="U39" s="117" t="str">
        <f t="shared" si="3"/>
        <v>OK</v>
      </c>
      <c r="V39" s="117" t="b">
        <f>'CASH REBATE'!$P$22</f>
        <v>0</v>
      </c>
      <c r="W39" s="369" t="str">
        <v>ALCHEMY</v>
      </c>
    </row>
    <row r="40" spans="2:23" ht="17.399999999999999" x14ac:dyDescent="0.3">
      <c r="B40" s="161" t="str">
        <v>04-SPWHI-07003372</v>
      </c>
      <c r="C40" s="156" t="str">
        <v>TEG</v>
      </c>
      <c r="D40" s="94" t="str">
        <v>Single Malt Scotch</v>
      </c>
      <c r="E40" s="94" t="str">
        <v>The Macallan</v>
      </c>
      <c r="F40" s="94" t="str">
        <v>MAC</v>
      </c>
      <c r="G40" s="94" t="str">
        <v>The Macallan M Scotch Whisky</v>
      </c>
      <c r="H40" s="94" t="str">
        <v>700ml</v>
      </c>
      <c r="I40" s="174">
        <v>1</v>
      </c>
      <c r="J40" s="283"/>
      <c r="K40" s="178"/>
      <c r="L40" s="85"/>
      <c r="M40" s="15"/>
      <c r="N40" s="86"/>
      <c r="O40" s="6"/>
      <c r="P40" s="152">
        <v>0</v>
      </c>
      <c r="Q40" s="6"/>
      <c r="R40" s="96">
        <f t="shared" si="1"/>
        <v>0</v>
      </c>
      <c r="S40" s="97">
        <f t="shared" si="4"/>
        <v>0</v>
      </c>
      <c r="T40" s="98">
        <f t="shared" si="2"/>
        <v>0</v>
      </c>
      <c r="U40" s="117" t="str">
        <f t="shared" si="3"/>
        <v>OK</v>
      </c>
      <c r="V40" s="117" t="b">
        <f>'CASH REBATE'!$P$22</f>
        <v>0</v>
      </c>
      <c r="W40" s="369" t="str">
        <v>ALCHEMY</v>
      </c>
    </row>
    <row r="41" spans="2:23" ht="17.399999999999999" x14ac:dyDescent="0.3">
      <c r="B41" s="161" t="str">
        <v>11-SPWHI-07003795</v>
      </c>
      <c r="C41" s="156" t="str">
        <v>TEG</v>
      </c>
      <c r="D41" s="94" t="str">
        <v>Single Malt Scotch</v>
      </c>
      <c r="E41" s="94" t="str">
        <v>Highland Park</v>
      </c>
      <c r="F41" s="94" t="str">
        <v>HLP</v>
      </c>
      <c r="G41" s="94" t="str">
        <v>Highland Park 10YO</v>
      </c>
      <c r="H41" s="94" t="str">
        <v>700ml</v>
      </c>
      <c r="I41" s="174">
        <v>6</v>
      </c>
      <c r="J41" s="283"/>
      <c r="K41" s="178"/>
      <c r="L41" s="85"/>
      <c r="M41" s="15"/>
      <c r="N41" s="86"/>
      <c r="O41" s="6"/>
      <c r="P41" s="152">
        <v>0</v>
      </c>
      <c r="Q41" s="6"/>
      <c r="R41" s="96">
        <f t="shared" si="1"/>
        <v>0</v>
      </c>
      <c r="S41" s="97">
        <f t="shared" si="4"/>
        <v>0</v>
      </c>
      <c r="T41" s="98">
        <f t="shared" si="2"/>
        <v>0</v>
      </c>
      <c r="U41" s="117" t="str">
        <f t="shared" si="3"/>
        <v>OK</v>
      </c>
      <c r="V41" s="117" t="b">
        <f>'CASH REBATE'!$P$22</f>
        <v>0</v>
      </c>
      <c r="W41" s="369" t="str">
        <v>ALCHEMY</v>
      </c>
    </row>
    <row r="42" spans="2:23" ht="17.399999999999999" x14ac:dyDescent="0.3">
      <c r="B42" s="161" t="str">
        <v>11-SPWHI-07000996</v>
      </c>
      <c r="C42" s="156" t="str">
        <v>TEG</v>
      </c>
      <c r="D42" s="94" t="str">
        <v>Single Malt Scotch</v>
      </c>
      <c r="E42" s="94" t="str">
        <v>Highland Park</v>
      </c>
      <c r="F42" s="94" t="str">
        <v>HLP</v>
      </c>
      <c r="G42" s="94" t="str">
        <v>Highland Park 12YO</v>
      </c>
      <c r="H42" s="94" t="str">
        <v>700ml</v>
      </c>
      <c r="I42" s="174">
        <v>6</v>
      </c>
      <c r="J42" s="283"/>
      <c r="K42" s="178"/>
      <c r="L42" s="85"/>
      <c r="M42" s="15"/>
      <c r="N42" s="86"/>
      <c r="O42" s="6"/>
      <c r="P42" s="152">
        <v>0</v>
      </c>
      <c r="Q42" s="6"/>
      <c r="R42" s="96">
        <f t="shared" si="1"/>
        <v>0</v>
      </c>
      <c r="S42" s="97">
        <f t="shared" si="4"/>
        <v>0</v>
      </c>
      <c r="T42" s="98">
        <f t="shared" si="2"/>
        <v>0</v>
      </c>
      <c r="U42" s="117" t="str">
        <f t="shared" si="3"/>
        <v>OK</v>
      </c>
      <c r="V42" s="117" t="b">
        <f>'CASH REBATE'!$P$22</f>
        <v>0</v>
      </c>
      <c r="W42" s="369" t="str">
        <v>ALCHEMY</v>
      </c>
    </row>
    <row r="43" spans="2:23" ht="17.399999999999999" x14ac:dyDescent="0.3">
      <c r="B43" s="161" t="str">
        <v>11-SPWHI-07000489</v>
      </c>
      <c r="C43" s="156" t="str">
        <v>TEG</v>
      </c>
      <c r="D43" s="94" t="str">
        <v>Single Malt Scotch</v>
      </c>
      <c r="E43" s="94" t="str">
        <v>Highland Park</v>
      </c>
      <c r="F43" s="94" t="str">
        <v>HLP</v>
      </c>
      <c r="G43" s="94" t="str">
        <v>Highland Park 15YO</v>
      </c>
      <c r="H43" s="94" t="str">
        <v>700ml</v>
      </c>
      <c r="I43" s="174">
        <v>6</v>
      </c>
      <c r="J43" s="283"/>
      <c r="K43" s="178"/>
      <c r="L43" s="85"/>
      <c r="M43" s="15"/>
      <c r="N43" s="86"/>
      <c r="O43" s="6"/>
      <c r="P43" s="152">
        <v>0</v>
      </c>
      <c r="Q43" s="6"/>
      <c r="R43" s="96">
        <f t="shared" si="1"/>
        <v>0</v>
      </c>
      <c r="S43" s="97">
        <f t="shared" si="4"/>
        <v>0</v>
      </c>
      <c r="T43" s="98">
        <f t="shared" si="2"/>
        <v>0</v>
      </c>
      <c r="U43" s="117" t="str">
        <f t="shared" si="3"/>
        <v>OK</v>
      </c>
      <c r="V43" s="117" t="b">
        <f>'CASH REBATE'!$P$22</f>
        <v>0</v>
      </c>
      <c r="W43" s="369" t="str">
        <v>ALCHEMY</v>
      </c>
    </row>
    <row r="44" spans="2:23" ht="17.399999999999999" x14ac:dyDescent="0.3">
      <c r="B44" s="161" t="str">
        <v>11-SPWHI-07005191</v>
      </c>
      <c r="C44" s="156" t="str">
        <v>TEG</v>
      </c>
      <c r="D44" s="94" t="str">
        <v>Single Malt Scotch</v>
      </c>
      <c r="E44" s="94" t="str">
        <v>Highland Park</v>
      </c>
      <c r="F44" s="94" t="str">
        <v>HLP</v>
      </c>
      <c r="G44" s="94" t="str">
        <v>Highland Park 18YO</v>
      </c>
      <c r="H44" s="94" t="str">
        <v>700ml</v>
      </c>
      <c r="I44" s="174">
        <v>6</v>
      </c>
      <c r="J44" s="283"/>
      <c r="K44" s="178"/>
      <c r="L44" s="85"/>
      <c r="M44" s="15"/>
      <c r="N44" s="86"/>
      <c r="O44" s="6"/>
      <c r="P44" s="152">
        <v>0</v>
      </c>
      <c r="Q44" s="6"/>
      <c r="R44" s="96">
        <f t="shared" si="1"/>
        <v>0</v>
      </c>
      <c r="S44" s="97">
        <f t="shared" si="4"/>
        <v>0</v>
      </c>
      <c r="T44" s="98">
        <f t="shared" si="2"/>
        <v>0</v>
      </c>
      <c r="U44" s="117" t="str">
        <f t="shared" si="3"/>
        <v>OK</v>
      </c>
      <c r="V44" s="117" t="b">
        <f>'CASH REBATE'!$P$22</f>
        <v>0</v>
      </c>
      <c r="W44" s="369" t="str">
        <v>ALCHEMY</v>
      </c>
    </row>
    <row r="45" spans="2:23" ht="17.399999999999999" x14ac:dyDescent="0.3">
      <c r="B45" s="161" t="str">
        <v>11-SPWHI-07008264</v>
      </c>
      <c r="C45" s="156" t="str">
        <v>TEG</v>
      </c>
      <c r="D45" s="94" t="str">
        <v>Single Malt Scotch</v>
      </c>
      <c r="E45" s="94" t="str">
        <v>Highland Park</v>
      </c>
      <c r="F45" s="94" t="str">
        <v>HLP</v>
      </c>
      <c r="G45" s="94" t="str">
        <v>Highland Park Valfather</v>
      </c>
      <c r="H45" s="94" t="str">
        <v>700ml</v>
      </c>
      <c r="I45" s="174">
        <v>6</v>
      </c>
      <c r="J45" s="283"/>
      <c r="K45" s="178"/>
      <c r="L45" s="85"/>
      <c r="M45" s="15"/>
      <c r="N45" s="86"/>
      <c r="O45" s="6"/>
      <c r="P45" s="152">
        <v>0</v>
      </c>
      <c r="Q45" s="6"/>
      <c r="R45" s="96">
        <f t="shared" si="1"/>
        <v>0</v>
      </c>
      <c r="S45" s="97">
        <f t="shared" si="4"/>
        <v>0</v>
      </c>
      <c r="T45" s="98">
        <f t="shared" si="2"/>
        <v>0</v>
      </c>
      <c r="U45" s="117" t="str">
        <f t="shared" si="3"/>
        <v>OK</v>
      </c>
      <c r="V45" s="117" t="b">
        <f>'CASH REBATE'!$P$22</f>
        <v>0</v>
      </c>
      <c r="W45" s="369" t="str">
        <v>ALCHEMY</v>
      </c>
    </row>
    <row r="46" spans="2:23" ht="17.399999999999999" x14ac:dyDescent="0.3">
      <c r="B46" s="161" t="str">
        <v>11-SPWHI-07006123</v>
      </c>
      <c r="C46" s="156" t="str">
        <v>TEG</v>
      </c>
      <c r="D46" s="94" t="str">
        <v>Single Malt Scotch</v>
      </c>
      <c r="E46" s="94" t="str">
        <v>Highland Park</v>
      </c>
      <c r="F46" s="94" t="str">
        <v>HLP</v>
      </c>
      <c r="G46" s="94" t="str">
        <v>Highland Park Valknut</v>
      </c>
      <c r="H46" s="94" t="str">
        <v>700ml</v>
      </c>
      <c r="I46" s="174">
        <v>6</v>
      </c>
      <c r="J46" s="283"/>
      <c r="K46" s="178"/>
      <c r="L46" s="85"/>
      <c r="M46" s="15"/>
      <c r="N46" s="86"/>
      <c r="O46" s="6"/>
      <c r="P46" s="152">
        <v>0</v>
      </c>
      <c r="Q46" s="6"/>
      <c r="R46" s="96">
        <f t="shared" si="1"/>
        <v>0</v>
      </c>
      <c r="S46" s="97">
        <f t="shared" si="4"/>
        <v>0</v>
      </c>
      <c r="T46" s="98">
        <f t="shared" si="2"/>
        <v>0</v>
      </c>
      <c r="U46" s="117" t="str">
        <f t="shared" si="3"/>
        <v>OK</v>
      </c>
      <c r="V46" s="117" t="b">
        <f>'CASH REBATE'!$P$22</f>
        <v>0</v>
      </c>
      <c r="W46" s="369" t="str">
        <v>ALCHEMY</v>
      </c>
    </row>
    <row r="47" spans="2:23" ht="17.399999999999999" x14ac:dyDescent="0.3">
      <c r="B47" s="161" t="str">
        <v>12-SPWHI-07005935</v>
      </c>
      <c r="C47" s="156" t="str">
        <v>TEG</v>
      </c>
      <c r="D47" s="94" t="str">
        <v>Single Malt Scotch</v>
      </c>
      <c r="E47" s="94" t="str">
        <v>The Glenrothes</v>
      </c>
      <c r="F47" s="94" t="str">
        <v>TGR</v>
      </c>
      <c r="G47" s="94" t="str">
        <v>The Glenrothes 12YO</v>
      </c>
      <c r="H47" s="94" t="str">
        <v>700ml</v>
      </c>
      <c r="I47" s="174">
        <v>6</v>
      </c>
      <c r="J47" s="283"/>
      <c r="K47" s="178"/>
      <c r="L47" s="85"/>
      <c r="M47" s="15"/>
      <c r="N47" s="86"/>
      <c r="O47" s="6"/>
      <c r="P47" s="152">
        <v>0</v>
      </c>
      <c r="Q47" s="6"/>
      <c r="R47" s="96">
        <f t="shared" si="1"/>
        <v>0</v>
      </c>
      <c r="S47" s="97">
        <f t="shared" si="4"/>
        <v>0</v>
      </c>
      <c r="T47" s="98">
        <f t="shared" si="2"/>
        <v>0</v>
      </c>
      <c r="U47" s="117" t="str">
        <f t="shared" si="3"/>
        <v>OK</v>
      </c>
      <c r="V47" s="117" t="b">
        <f>'CASH REBATE'!$P$22</f>
        <v>0</v>
      </c>
      <c r="W47" s="369" t="str">
        <v>ALCHEMY</v>
      </c>
    </row>
    <row r="48" spans="2:23" ht="17.399999999999999" x14ac:dyDescent="0.3">
      <c r="B48" s="161" t="str">
        <v>12-SPWHI-07005959</v>
      </c>
      <c r="C48" s="156" t="str">
        <v>TEG</v>
      </c>
      <c r="D48" s="94" t="str">
        <v>Single Malt Scotch</v>
      </c>
      <c r="E48" s="94" t="str">
        <v>The Glenrothes</v>
      </c>
      <c r="F48" s="94" t="str">
        <v>TGR</v>
      </c>
      <c r="G48" s="94" t="str">
        <v>The Glenrothes 18YO</v>
      </c>
      <c r="H48" s="94" t="str">
        <v>700ml</v>
      </c>
      <c r="I48" s="174">
        <v>6</v>
      </c>
      <c r="J48" s="283"/>
      <c r="K48" s="178"/>
      <c r="L48" s="85"/>
      <c r="M48" s="15"/>
      <c r="N48" s="86"/>
      <c r="O48" s="6"/>
      <c r="P48" s="152">
        <v>0</v>
      </c>
      <c r="Q48" s="6"/>
      <c r="R48" s="96">
        <f t="shared" si="1"/>
        <v>0</v>
      </c>
      <c r="S48" s="97">
        <f t="shared" si="4"/>
        <v>0</v>
      </c>
      <c r="T48" s="98">
        <f t="shared" si="2"/>
        <v>0</v>
      </c>
      <c r="U48" s="117" t="str">
        <f t="shared" si="3"/>
        <v>OK</v>
      </c>
      <c r="V48" s="117" t="b">
        <f>'CASH REBATE'!$P$22</f>
        <v>0</v>
      </c>
      <c r="W48" s="369" t="str">
        <v>ALCHEMY</v>
      </c>
    </row>
    <row r="49" spans="2:23" ht="17.399999999999999" x14ac:dyDescent="0.3">
      <c r="B49" s="161" t="str">
        <v>12-SPWHI-07005966</v>
      </c>
      <c r="C49" s="156" t="str">
        <v>TEG</v>
      </c>
      <c r="D49" s="94" t="str">
        <v>Single Malt Scotch</v>
      </c>
      <c r="E49" s="94" t="str">
        <v>The Glenrothes</v>
      </c>
      <c r="F49" s="94" t="str">
        <v>TGR</v>
      </c>
      <c r="G49" s="94" t="str">
        <v>The Glenrothes 25YO</v>
      </c>
      <c r="H49" s="94" t="str">
        <v>700ml</v>
      </c>
      <c r="I49" s="174">
        <v>4</v>
      </c>
      <c r="J49" s="283"/>
      <c r="K49" s="178"/>
      <c r="L49" s="85"/>
      <c r="M49" s="15"/>
      <c r="N49" s="86"/>
      <c r="O49" s="6"/>
      <c r="P49" s="152">
        <v>0</v>
      </c>
      <c r="Q49" s="6"/>
      <c r="R49" s="96">
        <f t="shared" si="1"/>
        <v>0</v>
      </c>
      <c r="S49" s="97">
        <f t="shared" si="4"/>
        <v>0</v>
      </c>
      <c r="T49" s="98">
        <f t="shared" si="2"/>
        <v>0</v>
      </c>
      <c r="U49" s="117" t="str">
        <f t="shared" si="3"/>
        <v>OK</v>
      </c>
      <c r="V49" s="117" t="b">
        <f>'CASH REBATE'!$P$22</f>
        <v>0</v>
      </c>
      <c r="W49" s="369" t="str">
        <v>ALCHEMY</v>
      </c>
    </row>
    <row r="50" spans="2:23" ht="17.399999999999999" x14ac:dyDescent="0.3">
      <c r="B50" s="161" t="str">
        <v>12-SPWHI-07005942</v>
      </c>
      <c r="C50" s="156" t="str">
        <v>TEG</v>
      </c>
      <c r="D50" s="94" t="str">
        <v>Single Malt Scotch</v>
      </c>
      <c r="E50" s="94" t="str">
        <v>The Glenrothes</v>
      </c>
      <c r="F50" s="94" t="str">
        <v>TGR</v>
      </c>
      <c r="G50" s="94" t="str">
        <v>The Glenrothes Makers Cut</v>
      </c>
      <c r="H50" s="94" t="str">
        <v>700ml</v>
      </c>
      <c r="I50" s="174">
        <v>6</v>
      </c>
      <c r="J50" s="283"/>
      <c r="K50" s="178"/>
      <c r="L50" s="85"/>
      <c r="M50" s="15"/>
      <c r="N50" s="86"/>
      <c r="O50" s="6"/>
      <c r="P50" s="152">
        <v>0</v>
      </c>
      <c r="Q50" s="6"/>
      <c r="R50" s="96">
        <f t="shared" si="1"/>
        <v>0</v>
      </c>
      <c r="S50" s="97">
        <f t="shared" si="4"/>
        <v>0</v>
      </c>
      <c r="T50" s="98">
        <f t="shared" si="2"/>
        <v>0</v>
      </c>
      <c r="U50" s="117" t="str">
        <f t="shared" si="3"/>
        <v>OK</v>
      </c>
      <c r="V50" s="117" t="b">
        <f>'CASH REBATE'!$P$22</f>
        <v>0</v>
      </c>
      <c r="W50" s="369" t="str">
        <v>ALCHEMY</v>
      </c>
    </row>
    <row r="51" spans="2:23" ht="17.399999999999999" x14ac:dyDescent="0.3">
      <c r="B51" s="161" t="str">
        <v>12-SPWHI-07000235</v>
      </c>
      <c r="C51" s="156" t="str">
        <v>TEG</v>
      </c>
      <c r="D51" s="94" t="str">
        <v>Single Malt Scotch</v>
      </c>
      <c r="E51" s="94" t="str">
        <v>The Glenrothes</v>
      </c>
      <c r="F51" s="94" t="str">
        <v>TGR</v>
      </c>
      <c r="G51" s="94" t="str">
        <v>The Glenrothes Vintage Reserve</v>
      </c>
      <c r="H51" s="94" t="str">
        <v>700ml</v>
      </c>
      <c r="I51" s="174">
        <v>6</v>
      </c>
      <c r="J51" s="283"/>
      <c r="K51" s="178"/>
      <c r="L51" s="85"/>
      <c r="M51" s="15"/>
      <c r="N51" s="86"/>
      <c r="O51" s="6"/>
      <c r="P51" s="152">
        <v>0</v>
      </c>
      <c r="Q51" s="6"/>
      <c r="R51" s="96">
        <f t="shared" si="1"/>
        <v>0</v>
      </c>
      <c r="S51" s="97">
        <f t="shared" si="4"/>
        <v>0</v>
      </c>
      <c r="T51" s="98">
        <f t="shared" si="2"/>
        <v>0</v>
      </c>
      <c r="U51" s="117" t="str">
        <f t="shared" si="3"/>
        <v>OK</v>
      </c>
      <c r="V51" s="117" t="b">
        <f>'CASH REBATE'!$P$22</f>
        <v>0</v>
      </c>
      <c r="W51" s="369" t="str">
        <v>ALCHEMY</v>
      </c>
    </row>
    <row r="52" spans="2:23" ht="17.399999999999999" x14ac:dyDescent="0.3">
      <c r="B52" s="161" t="str">
        <v>28-SPWHI-07000329</v>
      </c>
      <c r="C52" s="156" t="str">
        <v>RC</v>
      </c>
      <c r="D52" s="94" t="str">
        <v>Single Malt Scotch</v>
      </c>
      <c r="E52" s="94" t="str">
        <v>Bruichladdich</v>
      </c>
      <c r="F52" s="94" t="str">
        <v>BLD</v>
      </c>
      <c r="G52" s="94" t="str">
        <v>Bruichladdich Classic Laddie</v>
      </c>
      <c r="H52" s="94" t="str">
        <v>700ml</v>
      </c>
      <c r="I52" s="174">
        <v>6</v>
      </c>
      <c r="J52" s="283"/>
      <c r="K52" s="178"/>
      <c r="L52" s="85"/>
      <c r="M52" s="15"/>
      <c r="N52" s="86"/>
      <c r="O52" s="6"/>
      <c r="P52" s="152">
        <v>0</v>
      </c>
      <c r="Q52" s="6"/>
      <c r="R52" s="96">
        <f t="shared" si="1"/>
        <v>0</v>
      </c>
      <c r="S52" s="97">
        <f t="shared" si="4"/>
        <v>0</v>
      </c>
      <c r="T52" s="98">
        <f t="shared" si="2"/>
        <v>0</v>
      </c>
      <c r="U52" s="117" t="str">
        <f t="shared" si="3"/>
        <v>OK</v>
      </c>
      <c r="V52" s="117" t="b">
        <f>'CASH REBATE'!$P$22</f>
        <v>0</v>
      </c>
      <c r="W52" s="369" t="str">
        <v>ALCHEMY</v>
      </c>
    </row>
    <row r="53" spans="2:23" ht="17.399999999999999" x14ac:dyDescent="0.3">
      <c r="B53" s="161" t="str">
        <v>28-SPWHI-07009957</v>
      </c>
      <c r="C53" s="156" t="str">
        <v>RC</v>
      </c>
      <c r="D53" s="94" t="str">
        <v>Single Malt Scotch</v>
      </c>
      <c r="E53" s="94" t="str">
        <v>Bruichladdich</v>
      </c>
      <c r="F53" s="94" t="str">
        <v>BLD</v>
      </c>
      <c r="G53" s="94" t="str">
        <v>Bruichladdich Port Charlotte 10YO</v>
      </c>
      <c r="H53" s="94" t="str">
        <v>700ml</v>
      </c>
      <c r="I53" s="174">
        <v>6</v>
      </c>
      <c r="J53" s="283"/>
      <c r="K53" s="178"/>
      <c r="L53" s="85"/>
      <c r="M53" s="15"/>
      <c r="N53" s="86"/>
      <c r="O53" s="6"/>
      <c r="P53" s="152">
        <v>0</v>
      </c>
      <c r="Q53" s="6"/>
      <c r="R53" s="96">
        <f t="shared" si="1"/>
        <v>0</v>
      </c>
      <c r="S53" s="97">
        <f t="shared" si="4"/>
        <v>0</v>
      </c>
      <c r="T53" s="98">
        <f t="shared" si="2"/>
        <v>0</v>
      </c>
      <c r="U53" s="117" t="str">
        <f t="shared" si="3"/>
        <v>OK</v>
      </c>
      <c r="V53" s="117" t="b">
        <f>'CASH REBATE'!$P$22</f>
        <v>0</v>
      </c>
      <c r="W53" s="369" t="str">
        <v>ALCHEMY</v>
      </c>
    </row>
    <row r="54" spans="2:23" ht="17.399999999999999" x14ac:dyDescent="0.3">
      <c r="B54" s="161" t="str">
        <v>28-SPWHI-07008041</v>
      </c>
      <c r="C54" s="156" t="str">
        <v>RC</v>
      </c>
      <c r="D54" s="94" t="str">
        <v>Single Malt Scotch</v>
      </c>
      <c r="E54" s="94" t="str">
        <v>Bruichladdich</v>
      </c>
      <c r="F54" s="94" t="str">
        <v>BLD</v>
      </c>
      <c r="G54" s="94" t="str">
        <v>Bruichladdich 18 YO</v>
      </c>
      <c r="H54" s="94" t="str">
        <v>700ml</v>
      </c>
      <c r="I54" s="174">
        <v>6</v>
      </c>
      <c r="J54" s="283"/>
      <c r="K54" s="178"/>
      <c r="L54" s="85"/>
      <c r="M54" s="15"/>
      <c r="N54" s="86"/>
      <c r="O54" s="6"/>
      <c r="P54" s="152">
        <v>0</v>
      </c>
      <c r="Q54" s="6"/>
      <c r="R54" s="96">
        <f t="shared" si="1"/>
        <v>0</v>
      </c>
      <c r="S54" s="97">
        <f t="shared" si="4"/>
        <v>0</v>
      </c>
      <c r="T54" s="98">
        <f t="shared" si="2"/>
        <v>0</v>
      </c>
      <c r="U54" s="117" t="str">
        <f t="shared" si="3"/>
        <v>OK</v>
      </c>
      <c r="V54" s="117" t="b">
        <f>'CASH REBATE'!$P$22</f>
        <v>0</v>
      </c>
      <c r="W54" s="369" t="str">
        <v>ALCHEMY</v>
      </c>
    </row>
    <row r="55" spans="2:23" ht="17.399999999999999" x14ac:dyDescent="0.3">
      <c r="B55" s="161" t="str">
        <v>28-SPWHI-07008102</v>
      </c>
      <c r="C55" s="156" t="str">
        <v>RC</v>
      </c>
      <c r="D55" s="94" t="str">
        <v>Single Malt Scotch</v>
      </c>
      <c r="E55" s="94" t="str">
        <v>Bruichladdich</v>
      </c>
      <c r="F55" s="94" t="str">
        <v>BLD</v>
      </c>
      <c r="G55" s="94" t="str">
        <v>Bruichladdich 30 YO</v>
      </c>
      <c r="H55" s="94" t="str">
        <v>700ml</v>
      </c>
      <c r="I55" s="174">
        <v>6</v>
      </c>
      <c r="J55" s="283"/>
      <c r="K55" s="178"/>
      <c r="L55" s="85"/>
      <c r="M55" s="15"/>
      <c r="N55" s="86"/>
      <c r="O55" s="6"/>
      <c r="P55" s="152">
        <v>0</v>
      </c>
      <c r="Q55" s="6"/>
      <c r="R55" s="96">
        <f t="shared" si="1"/>
        <v>0</v>
      </c>
      <c r="S55" s="97">
        <f t="shared" si="4"/>
        <v>0</v>
      </c>
      <c r="T55" s="98">
        <f t="shared" si="2"/>
        <v>0</v>
      </c>
      <c r="U55" s="117" t="str">
        <f t="shared" si="3"/>
        <v>OK</v>
      </c>
      <c r="V55" s="117" t="b">
        <f>'CASH REBATE'!$P$22</f>
        <v>0</v>
      </c>
      <c r="W55" s="369" t="str">
        <v>ALCHEMY</v>
      </c>
    </row>
    <row r="56" spans="2:23" ht="17.399999999999999" x14ac:dyDescent="0.3">
      <c r="B56" s="161" t="str">
        <v>28-SPWHI-07002230</v>
      </c>
      <c r="C56" s="156" t="str">
        <v>RC</v>
      </c>
      <c r="D56" s="94" t="str">
        <v>Single Malt Scotch</v>
      </c>
      <c r="E56" s="94" t="str">
        <v>Bruichladdich</v>
      </c>
      <c r="F56" s="94" t="str">
        <v>BLD</v>
      </c>
      <c r="G56" s="94" t="str">
        <v>Bruichladdich Octomore 10.1</v>
      </c>
      <c r="H56" s="94" t="str">
        <v>700ml</v>
      </c>
      <c r="I56" s="174">
        <v>6</v>
      </c>
      <c r="J56" s="283"/>
      <c r="K56" s="178"/>
      <c r="L56" s="85"/>
      <c r="M56" s="15"/>
      <c r="N56" s="86"/>
      <c r="O56" s="6"/>
      <c r="P56" s="152">
        <v>0</v>
      </c>
      <c r="Q56" s="6"/>
      <c r="R56" s="96">
        <f t="shared" si="1"/>
        <v>0</v>
      </c>
      <c r="S56" s="97">
        <f t="shared" si="4"/>
        <v>0</v>
      </c>
      <c r="T56" s="98">
        <f t="shared" si="2"/>
        <v>0</v>
      </c>
      <c r="U56" s="117" t="str">
        <f t="shared" si="3"/>
        <v>OK</v>
      </c>
      <c r="V56" s="117" t="b">
        <f>'CASH REBATE'!$P$22</f>
        <v>0</v>
      </c>
      <c r="W56" s="369" t="str">
        <v>ALCHEMY</v>
      </c>
    </row>
    <row r="57" spans="2:23" ht="17.399999999999999" x14ac:dyDescent="0.3">
      <c r="B57" s="161" t="str">
        <v>28-SPWHI-07005392</v>
      </c>
      <c r="C57" s="156" t="str">
        <v>RC</v>
      </c>
      <c r="D57" s="94" t="str">
        <v>Single Malt Scotch</v>
      </c>
      <c r="E57" s="94" t="str">
        <v>Bruichladdich</v>
      </c>
      <c r="F57" s="94" t="str">
        <v>BLD</v>
      </c>
      <c r="G57" s="94" t="str">
        <v>Bruichladdich Octomore 13.1</v>
      </c>
      <c r="H57" s="94" t="str">
        <v>700ml</v>
      </c>
      <c r="I57" s="174">
        <v>6</v>
      </c>
      <c r="J57" s="283"/>
      <c r="K57" s="178"/>
      <c r="L57" s="85"/>
      <c r="M57" s="15"/>
      <c r="N57" s="86"/>
      <c r="O57" s="6"/>
      <c r="P57" s="152">
        <v>0</v>
      </c>
      <c r="Q57" s="6"/>
      <c r="R57" s="96">
        <f t="shared" si="1"/>
        <v>0</v>
      </c>
      <c r="S57" s="97">
        <f t="shared" si="4"/>
        <v>0</v>
      </c>
      <c r="T57" s="98">
        <f t="shared" si="2"/>
        <v>0</v>
      </c>
      <c r="U57" s="117" t="str">
        <f t="shared" si="3"/>
        <v>OK</v>
      </c>
      <c r="V57" s="117" t="b">
        <f>'CASH REBATE'!$P$22</f>
        <v>0</v>
      </c>
      <c r="W57" s="369" t="str">
        <v>ALCHEMY</v>
      </c>
    </row>
    <row r="58" spans="2:23" ht="17.399999999999999" x14ac:dyDescent="0.3">
      <c r="B58" s="161" t="str">
        <v>28-SPWHI-07006474</v>
      </c>
      <c r="C58" s="156" t="str">
        <v>RC</v>
      </c>
      <c r="D58" s="94" t="str">
        <v>Single Malt Scotch</v>
      </c>
      <c r="E58" s="94" t="str">
        <v>Bruichladdich</v>
      </c>
      <c r="F58" s="94" t="str">
        <v>BLD</v>
      </c>
      <c r="G58" s="94" t="str">
        <v>Bruichladdich Octomore 14.1</v>
      </c>
      <c r="H58" s="94" t="str">
        <v>700ml</v>
      </c>
      <c r="I58" s="174">
        <v>6</v>
      </c>
      <c r="J58" s="283"/>
      <c r="K58" s="178"/>
      <c r="L58" s="85"/>
      <c r="M58" s="15"/>
      <c r="N58" s="86"/>
      <c r="O58" s="6"/>
      <c r="P58" s="152">
        <v>0</v>
      </c>
      <c r="Q58" s="6"/>
      <c r="R58" s="96">
        <f t="shared" si="1"/>
        <v>0</v>
      </c>
      <c r="S58" s="97">
        <f t="shared" si="4"/>
        <v>0</v>
      </c>
      <c r="T58" s="98">
        <f t="shared" si="2"/>
        <v>0</v>
      </c>
      <c r="U58" s="117" t="str">
        <f t="shared" si="3"/>
        <v>OK</v>
      </c>
      <c r="V58" s="117" t="b">
        <f>'CASH REBATE'!$P$22</f>
        <v>0</v>
      </c>
      <c r="W58" s="369" t="str">
        <v>ALCHEMY</v>
      </c>
    </row>
    <row r="59" spans="2:23" ht="17.399999999999999" x14ac:dyDescent="0.3">
      <c r="B59" s="161" t="str">
        <v>28-SPWHI-07006511</v>
      </c>
      <c r="C59" s="156" t="str">
        <v>RC</v>
      </c>
      <c r="D59" s="94" t="str">
        <v>Single Malt Scotch</v>
      </c>
      <c r="E59" s="94" t="str">
        <v>Bruichladdich</v>
      </c>
      <c r="F59" s="94" t="str">
        <v>BLD</v>
      </c>
      <c r="G59" s="94" t="str">
        <v>Bruichladdich Octomore 14.2</v>
      </c>
      <c r="H59" s="94" t="str">
        <v>700ml</v>
      </c>
      <c r="I59" s="174">
        <v>6</v>
      </c>
      <c r="J59" s="283"/>
      <c r="K59" s="178"/>
      <c r="L59" s="85"/>
      <c r="M59" s="15"/>
      <c r="N59" s="86"/>
      <c r="O59" s="6"/>
      <c r="P59" s="152">
        <v>0</v>
      </c>
      <c r="Q59" s="6"/>
      <c r="R59" s="96">
        <f t="shared" si="1"/>
        <v>0</v>
      </c>
      <c r="S59" s="97">
        <f t="shared" si="4"/>
        <v>0</v>
      </c>
      <c r="T59" s="98">
        <f t="shared" si="2"/>
        <v>0</v>
      </c>
      <c r="U59" s="117" t="str">
        <f t="shared" si="3"/>
        <v>OK</v>
      </c>
      <c r="V59" s="117" t="b">
        <f>'CASH REBATE'!$P$22</f>
        <v>0</v>
      </c>
      <c r="W59" s="369" t="str">
        <v>ALCHEMY</v>
      </c>
    </row>
    <row r="60" spans="2:23" ht="17.399999999999999" x14ac:dyDescent="0.3">
      <c r="B60" s="161" t="str">
        <v>28-SPWHI-07006597</v>
      </c>
      <c r="C60" s="156" t="str">
        <v>RC</v>
      </c>
      <c r="D60" s="94" t="str">
        <v>Single Malt Scotch</v>
      </c>
      <c r="E60" s="94" t="str">
        <v>Bruichladdich</v>
      </c>
      <c r="F60" s="94" t="str">
        <v>BLD</v>
      </c>
      <c r="G60" s="94" t="str">
        <v>Bruichladdich Octomore 14.3</v>
      </c>
      <c r="H60" s="94" t="str">
        <v>700ml</v>
      </c>
      <c r="I60" s="174">
        <v>6</v>
      </c>
      <c r="J60" s="283"/>
      <c r="K60" s="178"/>
      <c r="L60" s="85"/>
      <c r="M60" s="15"/>
      <c r="N60" s="86"/>
      <c r="O60" s="6"/>
      <c r="P60" s="152">
        <v>0</v>
      </c>
      <c r="Q60" s="6"/>
      <c r="R60" s="96">
        <f t="shared" si="1"/>
        <v>0</v>
      </c>
      <c r="S60" s="97">
        <f t="shared" si="4"/>
        <v>0</v>
      </c>
      <c r="T60" s="98">
        <f t="shared" si="2"/>
        <v>0</v>
      </c>
      <c r="U60" s="117" t="str">
        <f t="shared" si="3"/>
        <v>OK</v>
      </c>
      <c r="V60" s="117" t="b">
        <f>'CASH REBATE'!$P$22</f>
        <v>0</v>
      </c>
      <c r="W60" s="369" t="str">
        <v>ALCHEMY</v>
      </c>
    </row>
    <row r="61" spans="2:23" ht="17.399999999999999" x14ac:dyDescent="0.3">
      <c r="B61" s="161" t="str">
        <v>28-SPWHI-07005538</v>
      </c>
      <c r="C61" s="156" t="str">
        <v>RC</v>
      </c>
      <c r="D61" s="94" t="str">
        <v>Single Malt Scotch</v>
      </c>
      <c r="E61" s="94" t="str">
        <v>Bruichladdich</v>
      </c>
      <c r="F61" s="94" t="str">
        <v>BLD</v>
      </c>
      <c r="G61" s="94" t="str">
        <v>Bruichladdich Black Art Whisky</v>
      </c>
      <c r="H61" s="94" t="str">
        <v>700ml</v>
      </c>
      <c r="I61" s="174">
        <v>6</v>
      </c>
      <c r="J61" s="283"/>
      <c r="K61" s="178"/>
      <c r="L61" s="85"/>
      <c r="M61" s="15"/>
      <c r="N61" s="86"/>
      <c r="O61" s="6"/>
      <c r="P61" s="152">
        <v>0</v>
      </c>
      <c r="Q61" s="6"/>
      <c r="R61" s="96">
        <f t="shared" si="1"/>
        <v>0</v>
      </c>
      <c r="S61" s="97">
        <f t="shared" si="4"/>
        <v>0</v>
      </c>
      <c r="T61" s="98">
        <f t="shared" si="2"/>
        <v>0</v>
      </c>
      <c r="U61" s="117" t="str">
        <f t="shared" si="3"/>
        <v>OK</v>
      </c>
      <c r="V61" s="117" t="b">
        <f>'CASH REBATE'!$P$22</f>
        <v>0</v>
      </c>
      <c r="W61" s="369" t="str">
        <v>ALCHEMY</v>
      </c>
    </row>
    <row r="62" spans="2:23" ht="17.399999999999999" x14ac:dyDescent="0.3">
      <c r="B62" s="161" t="str">
        <v>46-SPWHI-07000051</v>
      </c>
      <c r="C62" s="156" t="str">
        <v>Campari</v>
      </c>
      <c r="D62" s="94" t="str">
        <v>Single Malt Scotch</v>
      </c>
      <c r="E62" s="94" t="str">
        <v>Glen Grant</v>
      </c>
      <c r="F62" s="94" t="str">
        <v>GGT</v>
      </c>
      <c r="G62" s="94" t="str">
        <v>Glen Grant Single Malt Arboralis</v>
      </c>
      <c r="H62" s="94" t="str">
        <v>700ml</v>
      </c>
      <c r="I62" s="174">
        <v>6</v>
      </c>
      <c r="J62" s="283"/>
      <c r="K62" s="178"/>
      <c r="L62" s="85"/>
      <c r="M62" s="15"/>
      <c r="N62" s="86"/>
      <c r="O62" s="6"/>
      <c r="P62" s="152">
        <v>0</v>
      </c>
      <c r="Q62" s="6"/>
      <c r="R62" s="96">
        <f t="shared" si="1"/>
        <v>0</v>
      </c>
      <c r="S62" s="97">
        <f t="shared" si="4"/>
        <v>0</v>
      </c>
      <c r="T62" s="98">
        <f t="shared" si="2"/>
        <v>0</v>
      </c>
      <c r="U62" s="117" t="str">
        <f t="shared" si="3"/>
        <v>OK</v>
      </c>
      <c r="V62" s="117" t="b">
        <f>'CASH REBATE'!$P$22</f>
        <v>0</v>
      </c>
      <c r="W62" s="369" t="str">
        <v>ALCHEMY</v>
      </c>
    </row>
    <row r="63" spans="2:23" ht="17.399999999999999" x14ac:dyDescent="0.3">
      <c r="B63" s="161" t="str">
        <v>46-SPWHI-07002976</v>
      </c>
      <c r="C63" s="156" t="str">
        <v>Campari</v>
      </c>
      <c r="D63" s="94" t="str">
        <v>Single Malt Scotch</v>
      </c>
      <c r="E63" s="94" t="str">
        <v>Glen Grant</v>
      </c>
      <c r="F63" s="94" t="str">
        <v>GGT</v>
      </c>
      <c r="G63" s="94" t="str">
        <v>Glen Grant Single Malt 10YO</v>
      </c>
      <c r="H63" s="94" t="str">
        <v>700ml</v>
      </c>
      <c r="I63" s="174">
        <v>6</v>
      </c>
      <c r="J63" s="283"/>
      <c r="K63" s="178"/>
      <c r="L63" s="85"/>
      <c r="M63" s="15"/>
      <c r="N63" s="86"/>
      <c r="O63" s="6"/>
      <c r="P63" s="152">
        <v>0</v>
      </c>
      <c r="Q63" s="6"/>
      <c r="R63" s="96">
        <f t="shared" si="1"/>
        <v>0</v>
      </c>
      <c r="S63" s="97">
        <f t="shared" si="4"/>
        <v>0</v>
      </c>
      <c r="T63" s="98">
        <f t="shared" si="2"/>
        <v>0</v>
      </c>
      <c r="U63" s="117" t="str">
        <f t="shared" si="3"/>
        <v>OK</v>
      </c>
      <c r="V63" s="117" t="b">
        <f>'CASH REBATE'!$P$22</f>
        <v>0</v>
      </c>
      <c r="W63" s="369" t="str">
        <v>ALCHEMY</v>
      </c>
    </row>
    <row r="64" spans="2:23" ht="17.399999999999999" x14ac:dyDescent="0.3">
      <c r="B64" s="161" t="str">
        <v>46-SPWHI-07000266</v>
      </c>
      <c r="C64" s="156" t="str">
        <v>Campari</v>
      </c>
      <c r="D64" s="94" t="str">
        <v>Single Malt Scotch</v>
      </c>
      <c r="E64" s="94" t="str">
        <v>Glen Grant</v>
      </c>
      <c r="F64" s="94" t="str">
        <v>GGT</v>
      </c>
      <c r="G64" s="94" t="str">
        <v>Glen Grant Single Malt 12YO</v>
      </c>
      <c r="H64" s="94" t="str">
        <v>700ml</v>
      </c>
      <c r="I64" s="174">
        <v>6</v>
      </c>
      <c r="J64" s="283"/>
      <c r="K64" s="178"/>
      <c r="L64" s="85"/>
      <c r="M64" s="15"/>
      <c r="N64" s="86"/>
      <c r="O64" s="6"/>
      <c r="P64" s="152">
        <v>0</v>
      </c>
      <c r="Q64" s="6"/>
      <c r="R64" s="96">
        <f t="shared" si="1"/>
        <v>0</v>
      </c>
      <c r="S64" s="97">
        <f t="shared" si="4"/>
        <v>0</v>
      </c>
      <c r="T64" s="98">
        <f t="shared" si="2"/>
        <v>0</v>
      </c>
      <c r="U64" s="117" t="str">
        <f t="shared" si="3"/>
        <v>OK</v>
      </c>
      <c r="V64" s="117" t="b">
        <f>'CASH REBATE'!$P$22</f>
        <v>0</v>
      </c>
      <c r="W64" s="369" t="str">
        <v>ALCHEMY</v>
      </c>
    </row>
    <row r="65" spans="2:23" ht="17.399999999999999" x14ac:dyDescent="0.3">
      <c r="B65" s="161" t="str">
        <v>46-SPWHI-07000399</v>
      </c>
      <c r="C65" s="156" t="str">
        <v>Campari</v>
      </c>
      <c r="D65" s="94" t="str">
        <v>Single Malt Scotch</v>
      </c>
      <c r="E65" s="94" t="str">
        <v>Glen Grant</v>
      </c>
      <c r="F65" s="94" t="str">
        <v>GGT</v>
      </c>
      <c r="G65" s="94" t="str">
        <v>Glen Grant Single Malt 18YO</v>
      </c>
      <c r="H65" s="94" t="str">
        <v>700ml</v>
      </c>
      <c r="I65" s="174">
        <v>6</v>
      </c>
      <c r="J65" s="283"/>
      <c r="K65" s="178"/>
      <c r="L65" s="85"/>
      <c r="M65" s="15"/>
      <c r="N65" s="86"/>
      <c r="O65" s="6"/>
      <c r="P65" s="152">
        <v>0</v>
      </c>
      <c r="Q65" s="6"/>
      <c r="R65" s="96">
        <f t="shared" si="1"/>
        <v>0</v>
      </c>
      <c r="S65" s="97">
        <f t="shared" si="4"/>
        <v>0</v>
      </c>
      <c r="T65" s="98">
        <f t="shared" si="2"/>
        <v>0</v>
      </c>
      <c r="U65" s="117" t="str">
        <f t="shared" si="3"/>
        <v>OK</v>
      </c>
      <c r="V65" s="117" t="b">
        <f>'CASH REBATE'!$P$22</f>
        <v>0</v>
      </c>
      <c r="W65" s="369" t="str">
        <v>ALCHEMY</v>
      </c>
    </row>
    <row r="66" spans="2:23" ht="17.399999999999999" x14ac:dyDescent="0.3">
      <c r="B66" s="161" t="str">
        <v>06-SPWHI-07000096</v>
      </c>
      <c r="C66" s="156" t="str">
        <v>TEG</v>
      </c>
      <c r="D66" s="94" t="str">
        <v>Blended Scotch</v>
      </c>
      <c r="E66" s="94" t="str">
        <v>The Famous Grouse</v>
      </c>
      <c r="F66" s="94" t="str">
        <v>TFG</v>
      </c>
      <c r="G66" s="94" t="str">
        <v>The Famous Grouse Finest 700ml</v>
      </c>
      <c r="H66" s="94" t="str">
        <v>700ml</v>
      </c>
      <c r="I66" s="174">
        <v>12</v>
      </c>
      <c r="J66" s="283"/>
      <c r="K66" s="178"/>
      <c r="L66" s="85"/>
      <c r="M66" s="15"/>
      <c r="N66" s="86"/>
      <c r="O66" s="6"/>
      <c r="P66" s="152">
        <v>0</v>
      </c>
      <c r="Q66" s="6"/>
      <c r="R66" s="96">
        <f t="shared" si="1"/>
        <v>0</v>
      </c>
      <c r="S66" s="97">
        <f t="shared" si="4"/>
        <v>0</v>
      </c>
      <c r="T66" s="98">
        <f t="shared" si="2"/>
        <v>0</v>
      </c>
      <c r="U66" s="117" t="str">
        <f t="shared" si="3"/>
        <v>OK</v>
      </c>
      <c r="V66" s="117" t="b">
        <f>'CASH REBATE'!$P$22</f>
        <v>0</v>
      </c>
      <c r="W66" s="369" t="str">
        <v>ALCHEMY</v>
      </c>
    </row>
    <row r="67" spans="2:23" ht="17.399999999999999" x14ac:dyDescent="0.3">
      <c r="B67" s="161" t="str">
        <v>06-SPWHI-10001091</v>
      </c>
      <c r="C67" s="156" t="str">
        <v>TEG</v>
      </c>
      <c r="D67" s="94" t="str">
        <v>Blended Scotch</v>
      </c>
      <c r="E67" s="94" t="str">
        <v>The Famous Grouse</v>
      </c>
      <c r="F67" s="94" t="str">
        <v>TFG</v>
      </c>
      <c r="G67" s="94" t="str">
        <v>The Famous Grouse Finest 1L</v>
      </c>
      <c r="H67" s="94" t="str">
        <v>1000ml</v>
      </c>
      <c r="I67" s="174">
        <v>12</v>
      </c>
      <c r="J67" s="283"/>
      <c r="K67" s="178"/>
      <c r="L67" s="85"/>
      <c r="M67" s="15"/>
      <c r="N67" s="86"/>
      <c r="O67" s="6"/>
      <c r="P67" s="152">
        <v>0</v>
      </c>
      <c r="Q67" s="6"/>
      <c r="R67" s="96">
        <f t="shared" si="1"/>
        <v>0</v>
      </c>
      <c r="S67" s="97">
        <f t="shared" si="4"/>
        <v>0</v>
      </c>
      <c r="T67" s="98">
        <f t="shared" si="2"/>
        <v>0</v>
      </c>
      <c r="U67" s="117" t="str">
        <f t="shared" si="3"/>
        <v>OK</v>
      </c>
      <c r="V67" s="117" t="b">
        <f>'CASH REBATE'!$P$22</f>
        <v>0</v>
      </c>
      <c r="W67" s="369" t="str">
        <v>ALCHEMY</v>
      </c>
    </row>
    <row r="68" spans="2:23" ht="17.399999999999999" x14ac:dyDescent="0.3">
      <c r="B68" s="161" t="str">
        <v>06-SPWHI-07000649</v>
      </c>
      <c r="C68" s="156" t="str">
        <v>TEG</v>
      </c>
      <c r="D68" s="94" t="str">
        <v>Blended Scotch</v>
      </c>
      <c r="E68" s="94" t="str">
        <v>The Famous Grouse</v>
      </c>
      <c r="F68" s="94" t="str">
        <v>TFG</v>
      </c>
      <c r="G68" s="94" t="str">
        <v>The Famous Grouse Sherry Cask</v>
      </c>
      <c r="H68" s="94" t="str">
        <v>700ml</v>
      </c>
      <c r="I68" s="174">
        <v>6</v>
      </c>
      <c r="J68" s="283"/>
      <c r="K68" s="178"/>
      <c r="L68" s="85"/>
      <c r="M68" s="15"/>
      <c r="N68" s="86"/>
      <c r="O68" s="6"/>
      <c r="P68" s="152">
        <v>0</v>
      </c>
      <c r="Q68" s="6"/>
      <c r="R68" s="96">
        <f t="shared" si="1"/>
        <v>0</v>
      </c>
      <c r="S68" s="97">
        <f t="shared" si="4"/>
        <v>0</v>
      </c>
      <c r="T68" s="98">
        <f t="shared" si="2"/>
        <v>0</v>
      </c>
      <c r="U68" s="117" t="str">
        <f t="shared" si="3"/>
        <v>OK</v>
      </c>
      <c r="V68" s="117" t="b">
        <f>'CASH REBATE'!$P$22</f>
        <v>0</v>
      </c>
      <c r="W68" s="369" t="str">
        <v>ALCHEMY</v>
      </c>
    </row>
    <row r="69" spans="2:23" ht="17.399999999999999" x14ac:dyDescent="0.3">
      <c r="B69" s="161" t="str">
        <v>06-SPWHI-07002675</v>
      </c>
      <c r="C69" s="156" t="str">
        <v>TEG</v>
      </c>
      <c r="D69" s="94" t="str">
        <v>Blended Scotch</v>
      </c>
      <c r="E69" s="94" t="str">
        <v>The Famous Grouse</v>
      </c>
      <c r="F69" s="94" t="str">
        <v>TFG</v>
      </c>
      <c r="G69" s="94" t="str">
        <v>The Famous Grouse Smoky Black</v>
      </c>
      <c r="H69" s="94" t="str">
        <v>700ml</v>
      </c>
      <c r="I69" s="174">
        <v>6</v>
      </c>
      <c r="J69" s="283"/>
      <c r="K69" s="178"/>
      <c r="L69" s="85"/>
      <c r="M69" s="15"/>
      <c r="N69" s="86"/>
      <c r="O69" s="6"/>
      <c r="P69" s="152">
        <v>0</v>
      </c>
      <c r="Q69" s="6"/>
      <c r="R69" s="96">
        <f t="shared" si="1"/>
        <v>0</v>
      </c>
      <c r="S69" s="97">
        <f t="shared" si="4"/>
        <v>0</v>
      </c>
      <c r="T69" s="98">
        <f t="shared" si="2"/>
        <v>0</v>
      </c>
      <c r="U69" s="117" t="str">
        <f t="shared" si="3"/>
        <v>OK</v>
      </c>
      <c r="V69" s="117" t="b">
        <f>'CASH REBATE'!$P$22</f>
        <v>0</v>
      </c>
      <c r="W69" s="369" t="str">
        <v>ALCHEMY</v>
      </c>
    </row>
    <row r="70" spans="2:23" ht="17.399999999999999" x14ac:dyDescent="0.3">
      <c r="B70" s="161" t="str">
        <v>06-SPWHI-07014082</v>
      </c>
      <c r="C70" s="156" t="str">
        <v>TEG</v>
      </c>
      <c r="D70" s="94" t="str">
        <v>Blended Scotch</v>
      </c>
      <c r="E70" s="94" t="str">
        <v>Naked Malt</v>
      </c>
      <c r="F70" s="94" t="str">
        <v>NAK</v>
      </c>
      <c r="G70" s="94" t="str">
        <v>Naked Malt Blended Malt Scotch Whisky</v>
      </c>
      <c r="H70" s="94" t="str">
        <v>700ml</v>
      </c>
      <c r="I70" s="174">
        <v>6</v>
      </c>
      <c r="J70" s="283"/>
      <c r="K70" s="178"/>
      <c r="L70" s="85"/>
      <c r="M70" s="15"/>
      <c r="N70" s="86"/>
      <c r="O70" s="6"/>
      <c r="P70" s="152">
        <v>0</v>
      </c>
      <c r="Q70" s="6"/>
      <c r="R70" s="96">
        <f t="shared" si="1"/>
        <v>0</v>
      </c>
      <c r="S70" s="97">
        <f t="shared" si="4"/>
        <v>0</v>
      </c>
      <c r="T70" s="98">
        <f t="shared" si="2"/>
        <v>0</v>
      </c>
      <c r="U70" s="117" t="str">
        <f t="shared" si="3"/>
        <v>OK</v>
      </c>
      <c r="V70" s="117" t="b">
        <f>'CASH REBATE'!$P$22</f>
        <v>0</v>
      </c>
      <c r="W70" s="369" t="str">
        <v>ALCHEMY</v>
      </c>
    </row>
    <row r="71" spans="2:23" ht="17.399999999999999" x14ac:dyDescent="0.3">
      <c r="B71" s="161" t="str">
        <v>23-SPWHI-07000029</v>
      </c>
      <c r="C71" s="156" t="str">
        <v>Proximo</v>
      </c>
      <c r="D71" s="94" t="str">
        <v>Irish Whiskey</v>
      </c>
      <c r="E71" s="94" t="str">
        <v>Bushmills</v>
      </c>
      <c r="F71" s="94" t="str">
        <v>BUM</v>
      </c>
      <c r="G71" s="94" t="str">
        <v>Bushmills Original Blend</v>
      </c>
      <c r="H71" s="94" t="str">
        <v>700ml</v>
      </c>
      <c r="I71" s="174">
        <v>6</v>
      </c>
      <c r="J71" s="283"/>
      <c r="K71" s="178"/>
      <c r="L71" s="85"/>
      <c r="M71" s="15"/>
      <c r="N71" s="86"/>
      <c r="O71" s="6"/>
      <c r="P71" s="152">
        <v>0</v>
      </c>
      <c r="Q71" s="6"/>
      <c r="R71" s="96">
        <f t="shared" si="1"/>
        <v>0</v>
      </c>
      <c r="S71" s="97">
        <f t="shared" si="4"/>
        <v>0</v>
      </c>
      <c r="T71" s="98">
        <f t="shared" si="2"/>
        <v>0</v>
      </c>
      <c r="U71" s="117" t="str">
        <f t="shared" si="3"/>
        <v>OK</v>
      </c>
      <c r="V71" s="117" t="b">
        <f>'CASH REBATE'!$P$22</f>
        <v>0</v>
      </c>
      <c r="W71" s="369" t="str">
        <v>ALCHEMY</v>
      </c>
    </row>
    <row r="72" spans="2:23" ht="17.399999999999999" x14ac:dyDescent="0.3">
      <c r="B72" s="161" t="str">
        <v>23-SPWHI-07000066</v>
      </c>
      <c r="C72" s="156" t="str">
        <v>Proximo</v>
      </c>
      <c r="D72" s="94" t="str">
        <v>Irish Whiskey</v>
      </c>
      <c r="E72" s="94" t="str">
        <v>Bushmills</v>
      </c>
      <c r="F72" s="94" t="str">
        <v>BUM</v>
      </c>
      <c r="G72" s="94" t="str">
        <v>Bushmills Black Bush Blend</v>
      </c>
      <c r="H72" s="94" t="str">
        <v>700ml</v>
      </c>
      <c r="I72" s="174">
        <v>6</v>
      </c>
      <c r="J72" s="283"/>
      <c r="K72" s="178"/>
      <c r="L72" s="85"/>
      <c r="M72" s="15"/>
      <c r="N72" s="86"/>
      <c r="O72" s="6"/>
      <c r="P72" s="152">
        <v>0</v>
      </c>
      <c r="Q72" s="6"/>
      <c r="R72" s="96">
        <f t="shared" si="1"/>
        <v>0</v>
      </c>
      <c r="S72" s="97">
        <f t="shared" si="4"/>
        <v>0</v>
      </c>
      <c r="T72" s="98">
        <f t="shared" si="2"/>
        <v>0</v>
      </c>
      <c r="U72" s="117" t="str">
        <f t="shared" si="3"/>
        <v>OK</v>
      </c>
      <c r="V72" s="117" t="b">
        <f>'CASH REBATE'!$P$22</f>
        <v>0</v>
      </c>
      <c r="W72" s="369" t="str">
        <v>ALCHEMY</v>
      </c>
    </row>
    <row r="73" spans="2:23" ht="17.399999999999999" x14ac:dyDescent="0.3">
      <c r="B73" s="161" t="str">
        <v>23-SPWHI-07000031</v>
      </c>
      <c r="C73" s="156" t="str">
        <v>Proximo</v>
      </c>
      <c r="D73" s="94" t="str">
        <v>Irish Whiskey</v>
      </c>
      <c r="E73" s="94" t="str">
        <v>Bushmills</v>
      </c>
      <c r="F73" s="94" t="str">
        <v>BUM</v>
      </c>
      <c r="G73" s="94" t="str">
        <v>Bushmills Single Malt 10YO</v>
      </c>
      <c r="H73" s="94" t="str">
        <v>700ml</v>
      </c>
      <c r="I73" s="174">
        <v>6</v>
      </c>
      <c r="J73" s="283"/>
      <c r="K73" s="178"/>
      <c r="L73" s="85"/>
      <c r="M73" s="15"/>
      <c r="N73" s="86"/>
      <c r="O73" s="6"/>
      <c r="P73" s="152">
        <v>0</v>
      </c>
      <c r="Q73" s="6"/>
      <c r="R73" s="96">
        <f t="shared" si="1"/>
        <v>0</v>
      </c>
      <c r="S73" s="97">
        <f t="shared" si="4"/>
        <v>0</v>
      </c>
      <c r="T73" s="98">
        <f t="shared" si="2"/>
        <v>0</v>
      </c>
      <c r="U73" s="117" t="str">
        <f t="shared" si="3"/>
        <v>OK</v>
      </c>
      <c r="V73" s="117" t="b">
        <f>'CASH REBATE'!$P$22</f>
        <v>0</v>
      </c>
      <c r="W73" s="369" t="str">
        <v>ALCHEMY</v>
      </c>
    </row>
    <row r="74" spans="2:23" ht="17.399999999999999" x14ac:dyDescent="0.3">
      <c r="B74" s="161" t="str">
        <v>23-SPWHI-07000197</v>
      </c>
      <c r="C74" s="156" t="str">
        <v>Proximo</v>
      </c>
      <c r="D74" s="94" t="str">
        <v>Irish Whiskey</v>
      </c>
      <c r="E74" s="94" t="str">
        <v>Bushmills</v>
      </c>
      <c r="F74" s="94" t="str">
        <v>BUM</v>
      </c>
      <c r="G74" s="94" t="str">
        <v>Bushmills Single Malt 12YO</v>
      </c>
      <c r="H74" s="94" t="str">
        <v>700ml</v>
      </c>
      <c r="I74" s="174">
        <v>6</v>
      </c>
      <c r="J74" s="283"/>
      <c r="K74" s="178"/>
      <c r="L74" s="85"/>
      <c r="M74" s="15"/>
      <c r="N74" s="86"/>
      <c r="O74" s="6"/>
      <c r="P74" s="152">
        <v>0</v>
      </c>
      <c r="Q74" s="6"/>
      <c r="R74" s="96">
        <f t="shared" si="1"/>
        <v>0</v>
      </c>
      <c r="S74" s="97">
        <f t="shared" si="4"/>
        <v>0</v>
      </c>
      <c r="T74" s="98">
        <f t="shared" si="2"/>
        <v>0</v>
      </c>
      <c r="U74" s="117" t="str">
        <f t="shared" si="3"/>
        <v>OK</v>
      </c>
      <c r="V74" s="117" t="b">
        <f>'CASH REBATE'!$P$22</f>
        <v>0</v>
      </c>
      <c r="W74" s="369" t="str">
        <v>ALCHEMY</v>
      </c>
    </row>
    <row r="75" spans="2:23" ht="17.399999999999999" x14ac:dyDescent="0.3">
      <c r="B75" s="161" t="str">
        <v>23-SPWHI-07005022</v>
      </c>
      <c r="C75" s="156" t="str">
        <v>Proximo</v>
      </c>
      <c r="D75" s="94" t="str">
        <v>Irish Whiskey</v>
      </c>
      <c r="E75" s="94" t="str">
        <v>Bushmills</v>
      </c>
      <c r="F75" s="94" t="str">
        <v>BUM</v>
      </c>
      <c r="G75" s="94" t="str">
        <v>Bushmills Single Malt 16YO</v>
      </c>
      <c r="H75" s="94" t="str">
        <v>700ml</v>
      </c>
      <c r="I75" s="174">
        <v>6</v>
      </c>
      <c r="J75" s="283"/>
      <c r="K75" s="178"/>
      <c r="L75" s="85"/>
      <c r="M75" s="15"/>
      <c r="N75" s="86"/>
      <c r="O75" s="6"/>
      <c r="P75" s="152">
        <v>0</v>
      </c>
      <c r="Q75" s="6"/>
      <c r="R75" s="96">
        <f t="shared" si="1"/>
        <v>0</v>
      </c>
      <c r="S75" s="97">
        <f t="shared" si="4"/>
        <v>0</v>
      </c>
      <c r="T75" s="98">
        <f t="shared" si="2"/>
        <v>0</v>
      </c>
      <c r="U75" s="117" t="str">
        <f t="shared" si="3"/>
        <v>OK</v>
      </c>
      <c r="V75" s="117" t="b">
        <f>'CASH REBATE'!$P$22</f>
        <v>0</v>
      </c>
      <c r="W75" s="369" t="str">
        <v>ALCHEMY</v>
      </c>
    </row>
    <row r="76" spans="2:23" ht="17.399999999999999" x14ac:dyDescent="0.3">
      <c r="B76" s="161" t="str">
        <v>23-SPWHI-07008268</v>
      </c>
      <c r="C76" s="156" t="str">
        <v>Proximo</v>
      </c>
      <c r="D76" s="94" t="str">
        <v>Irish Whiskey</v>
      </c>
      <c r="E76" s="94" t="str">
        <v>Bushmills</v>
      </c>
      <c r="F76" s="94" t="str">
        <v>BUM</v>
      </c>
      <c r="G76" s="94" t="str">
        <v>Bushmills Single Malt 21YO</v>
      </c>
      <c r="H76" s="94" t="str">
        <v>700ml</v>
      </c>
      <c r="I76" s="174">
        <v>6</v>
      </c>
      <c r="J76" s="283"/>
      <c r="K76" s="178"/>
      <c r="L76" s="85"/>
      <c r="M76" s="15"/>
      <c r="N76" s="86"/>
      <c r="O76" s="6"/>
      <c r="P76" s="152">
        <v>0</v>
      </c>
      <c r="Q76" s="6"/>
      <c r="R76" s="96">
        <f t="shared" si="1"/>
        <v>0</v>
      </c>
      <c r="S76" s="97">
        <f t="shared" si="4"/>
        <v>0</v>
      </c>
      <c r="T76" s="98">
        <f t="shared" si="2"/>
        <v>0</v>
      </c>
      <c r="U76" s="117" t="str">
        <f t="shared" si="3"/>
        <v>OK</v>
      </c>
      <c r="V76" s="117" t="b">
        <f>'CASH REBATE'!$P$22</f>
        <v>0</v>
      </c>
      <c r="W76" s="369" t="str">
        <v>ALCHEMY</v>
      </c>
    </row>
    <row r="77" spans="2:23" ht="17.399999999999999" x14ac:dyDescent="0.3">
      <c r="B77" s="161" t="str">
        <v>47-SPWHI-07000010</v>
      </c>
      <c r="C77" s="156" t="str">
        <v>Proximo</v>
      </c>
      <c r="D77" s="94" t="str">
        <v>Irish Whiskey</v>
      </c>
      <c r="E77" s="94" t="str">
        <v>The Sexton</v>
      </c>
      <c r="F77" s="94" t="str">
        <v>TST</v>
      </c>
      <c r="G77" s="94" t="str">
        <v>Sexton Single Malt</v>
      </c>
      <c r="H77" s="94" t="str">
        <v>700ml</v>
      </c>
      <c r="I77" s="174">
        <v>6</v>
      </c>
      <c r="J77" s="283"/>
      <c r="K77" s="178"/>
      <c r="L77" s="85"/>
      <c r="M77" s="15"/>
      <c r="N77" s="86"/>
      <c r="O77" s="6"/>
      <c r="P77" s="152">
        <v>0</v>
      </c>
      <c r="Q77" s="6"/>
      <c r="R77" s="96">
        <f t="shared" ref="R77:R140" si="5">IF(K77&gt;0,K77*N77,L77*1.07*N77)</f>
        <v>0</v>
      </c>
      <c r="S77" s="97">
        <f t="shared" si="4"/>
        <v>0</v>
      </c>
      <c r="T77" s="98">
        <f t="shared" si="2"/>
        <v>0</v>
      </c>
      <c r="U77" s="117" t="str">
        <f t="shared" si="3"/>
        <v>OK</v>
      </c>
      <c r="V77" s="117" t="b">
        <f>'CASH REBATE'!$P$22</f>
        <v>0</v>
      </c>
      <c r="W77" s="369" t="str">
        <v>ALCHEMY</v>
      </c>
    </row>
    <row r="78" spans="2:23" ht="17.399999999999999" x14ac:dyDescent="0.3">
      <c r="B78" s="161" t="str">
        <v>37-SPWHI-07003251</v>
      </c>
      <c r="C78" s="156" t="str">
        <v>Campari</v>
      </c>
      <c r="D78" s="94" t="str">
        <v>American Whiskey</v>
      </c>
      <c r="E78" s="94" t="str">
        <v>Wild Turkey</v>
      </c>
      <c r="F78" s="94" t="str">
        <v>WTK</v>
      </c>
      <c r="G78" s="94" t="str">
        <v>Wild Turkey Aged 8 YO</v>
      </c>
      <c r="H78" s="94" t="str">
        <v>700ml</v>
      </c>
      <c r="I78" s="174">
        <v>12</v>
      </c>
      <c r="J78" s="283"/>
      <c r="K78" s="178"/>
      <c r="L78" s="85"/>
      <c r="M78" s="15"/>
      <c r="N78" s="86"/>
      <c r="O78" s="6"/>
      <c r="P78" s="152">
        <v>0</v>
      </c>
      <c r="Q78" s="6"/>
      <c r="R78" s="96">
        <f t="shared" si="5"/>
        <v>0</v>
      </c>
      <c r="S78" s="97">
        <f t="shared" si="4"/>
        <v>0</v>
      </c>
      <c r="T78" s="98">
        <f t="shared" ref="T78:T141" si="6">IF(U78="Input Price only 1 column","",P78*S78)</f>
        <v>0</v>
      </c>
      <c r="U78" s="117" t="str">
        <f t="shared" ref="U78:U141" si="7">IF(AND(K78&gt;0,L78&gt;0),"Input Price only 1 column","OK")</f>
        <v>OK</v>
      </c>
      <c r="V78" s="117" t="b">
        <f>'CASH REBATE'!$P$22</f>
        <v>0</v>
      </c>
      <c r="W78" s="369" t="str">
        <v>ALCHEMY</v>
      </c>
    </row>
    <row r="79" spans="2:23" ht="17.399999999999999" x14ac:dyDescent="0.3">
      <c r="B79" s="161" t="str">
        <v>37-SPWHI-07507508</v>
      </c>
      <c r="C79" s="156" t="str">
        <v>Campari</v>
      </c>
      <c r="D79" s="94" t="str">
        <v>American Whiskey</v>
      </c>
      <c r="E79" s="94" t="str">
        <v>Wild Turkey</v>
      </c>
      <c r="F79" s="94" t="str">
        <v>WTK</v>
      </c>
      <c r="G79" s="94" t="str">
        <v>Wild Turkey 101 Bourbon</v>
      </c>
      <c r="H79" s="94" t="str">
        <v>750ml</v>
      </c>
      <c r="I79" s="174">
        <v>12</v>
      </c>
      <c r="J79" s="283"/>
      <c r="K79" s="178"/>
      <c r="L79" s="85"/>
      <c r="M79" s="15"/>
      <c r="N79" s="86"/>
      <c r="O79" s="6"/>
      <c r="P79" s="152">
        <v>0</v>
      </c>
      <c r="Q79" s="6"/>
      <c r="R79" s="96">
        <f t="shared" si="5"/>
        <v>0</v>
      </c>
      <c r="S79" s="97">
        <f t="shared" ref="S79:S142" si="8">ROUND(R79/1.07,2)</f>
        <v>0</v>
      </c>
      <c r="T79" s="98">
        <f t="shared" si="6"/>
        <v>0</v>
      </c>
      <c r="U79" s="117" t="str">
        <f t="shared" si="7"/>
        <v>OK</v>
      </c>
      <c r="V79" s="117" t="b">
        <f>'CASH REBATE'!$P$22</f>
        <v>0</v>
      </c>
      <c r="W79" s="369" t="str">
        <v>ALCHEMY</v>
      </c>
    </row>
    <row r="80" spans="2:23" ht="17.399999999999999" x14ac:dyDescent="0.3">
      <c r="B80" s="161" t="str">
        <v>37-SPWHI-07507503</v>
      </c>
      <c r="C80" s="156" t="str">
        <v>Campari</v>
      </c>
      <c r="D80" s="94" t="str">
        <v>American Whiskey</v>
      </c>
      <c r="E80" s="94" t="str">
        <v>Wild Turkey</v>
      </c>
      <c r="F80" s="94" t="str">
        <v>WTK</v>
      </c>
      <c r="G80" s="94" t="str">
        <v>Wild Turkey Bourbon 750ml</v>
      </c>
      <c r="H80" s="94" t="str">
        <v>750ml</v>
      </c>
      <c r="I80" s="174">
        <v>12</v>
      </c>
      <c r="J80" s="283"/>
      <c r="K80" s="178"/>
      <c r="L80" s="85"/>
      <c r="M80" s="15"/>
      <c r="N80" s="86"/>
      <c r="O80" s="6"/>
      <c r="P80" s="152">
        <v>0</v>
      </c>
      <c r="Q80" s="6"/>
      <c r="R80" s="96">
        <f t="shared" si="5"/>
        <v>0</v>
      </c>
      <c r="S80" s="97">
        <f t="shared" si="8"/>
        <v>0</v>
      </c>
      <c r="T80" s="98">
        <f t="shared" si="6"/>
        <v>0</v>
      </c>
      <c r="U80" s="117" t="str">
        <f t="shared" si="7"/>
        <v>OK</v>
      </c>
      <c r="V80" s="117" t="b">
        <f>'CASH REBATE'!$P$22</f>
        <v>0</v>
      </c>
      <c r="W80" s="369" t="str">
        <v>ALCHEMY</v>
      </c>
    </row>
    <row r="81" spans="2:23" ht="17.399999999999999" x14ac:dyDescent="0.3">
      <c r="B81" s="161" t="str">
        <v>37-SPWHI-10001006</v>
      </c>
      <c r="C81" s="156" t="str">
        <v>Campari</v>
      </c>
      <c r="D81" s="94" t="str">
        <v>American Whiskey</v>
      </c>
      <c r="E81" s="94" t="str">
        <v>Wild Turkey</v>
      </c>
      <c r="F81" s="94" t="str">
        <v>WTK</v>
      </c>
      <c r="G81" s="94" t="str">
        <v>Wild Turkey Bourbon 1L</v>
      </c>
      <c r="H81" s="94" t="str">
        <v>1000ml</v>
      </c>
      <c r="I81" s="174">
        <v>12</v>
      </c>
      <c r="J81" s="283"/>
      <c r="K81" s="178"/>
      <c r="L81" s="85"/>
      <c r="M81" s="15"/>
      <c r="N81" s="86"/>
      <c r="O81" s="6"/>
      <c r="P81" s="152">
        <v>0</v>
      </c>
      <c r="Q81" s="6"/>
      <c r="R81" s="96">
        <f t="shared" si="5"/>
        <v>0</v>
      </c>
      <c r="S81" s="97">
        <f t="shared" si="8"/>
        <v>0</v>
      </c>
      <c r="T81" s="98">
        <f t="shared" si="6"/>
        <v>0</v>
      </c>
      <c r="U81" s="117" t="str">
        <f t="shared" si="7"/>
        <v>OK</v>
      </c>
      <c r="V81" s="117" t="b">
        <f>'CASH REBATE'!$P$22</f>
        <v>0</v>
      </c>
      <c r="W81" s="369" t="str">
        <v>ALCHEMY</v>
      </c>
    </row>
    <row r="82" spans="2:23" ht="17.399999999999999" x14ac:dyDescent="0.3">
      <c r="B82" s="161" t="str">
        <v>37-SPWHI-07007019</v>
      </c>
      <c r="C82" s="156" t="str">
        <v>Campari</v>
      </c>
      <c r="D82" s="94" t="str">
        <v>American Whiskey</v>
      </c>
      <c r="E82" s="94" t="str">
        <v>Wild Turkey</v>
      </c>
      <c r="F82" s="94" t="str">
        <v>WTK</v>
      </c>
      <c r="G82" s="94" t="str">
        <v>Wild Turkey Rye 40.5% 700ml</v>
      </c>
      <c r="H82" s="94" t="str">
        <v>700ml</v>
      </c>
      <c r="I82" s="174">
        <v>6</v>
      </c>
      <c r="J82" s="283"/>
      <c r="K82" s="178"/>
      <c r="L82" s="85"/>
      <c r="M82" s="15"/>
      <c r="N82" s="86"/>
      <c r="O82" s="6"/>
      <c r="P82" s="152">
        <v>0</v>
      </c>
      <c r="Q82" s="6"/>
      <c r="R82" s="96">
        <f t="shared" si="5"/>
        <v>0</v>
      </c>
      <c r="S82" s="97">
        <f t="shared" si="8"/>
        <v>0</v>
      </c>
      <c r="T82" s="98">
        <f t="shared" si="6"/>
        <v>0</v>
      </c>
      <c r="U82" s="117" t="str">
        <f t="shared" si="7"/>
        <v>OK</v>
      </c>
      <c r="V82" s="117" t="b">
        <f>'CASH REBATE'!$P$22</f>
        <v>0</v>
      </c>
      <c r="W82" s="369" t="str">
        <v>ALCHEMY</v>
      </c>
    </row>
    <row r="83" spans="2:23" ht="17.399999999999999" x14ac:dyDescent="0.3">
      <c r="B83" s="161" t="str">
        <v>37-SPWHI-07500229</v>
      </c>
      <c r="C83" s="156" t="str">
        <v>Campari</v>
      </c>
      <c r="D83" s="94" t="str">
        <v>American Whiskey</v>
      </c>
      <c r="E83" s="94" t="str">
        <v>Wild Turkey</v>
      </c>
      <c r="F83" s="94" t="str">
        <v>WTK</v>
      </c>
      <c r="G83" s="94" t="str">
        <v>Wild Turkey Rare Breed Bourbon 54.1%</v>
      </c>
      <c r="H83" s="94" t="str">
        <v>750ml</v>
      </c>
      <c r="I83" s="174">
        <v>6</v>
      </c>
      <c r="J83" s="283"/>
      <c r="K83" s="178"/>
      <c r="L83" s="85"/>
      <c r="M83" s="15"/>
      <c r="N83" s="86"/>
      <c r="O83" s="6"/>
      <c r="P83" s="152">
        <v>0</v>
      </c>
      <c r="Q83" s="6"/>
      <c r="R83" s="96">
        <f t="shared" si="5"/>
        <v>0</v>
      </c>
      <c r="S83" s="97">
        <f t="shared" si="8"/>
        <v>0</v>
      </c>
      <c r="T83" s="98">
        <f t="shared" si="6"/>
        <v>0</v>
      </c>
      <c r="U83" s="117" t="str">
        <f t="shared" si="7"/>
        <v>OK</v>
      </c>
      <c r="V83" s="117" t="b">
        <f>'CASH REBATE'!$P$22</f>
        <v>0</v>
      </c>
      <c r="W83" s="369" t="str">
        <v>ALCHEMY</v>
      </c>
    </row>
    <row r="84" spans="2:23" ht="17.399999999999999" x14ac:dyDescent="0.3">
      <c r="B84" s="161" t="str">
        <v>37-SPWHI-07003268</v>
      </c>
      <c r="C84" s="156" t="str">
        <v>Campari</v>
      </c>
      <c r="D84" s="94" t="str">
        <v>American Whiskey</v>
      </c>
      <c r="E84" s="94" t="str">
        <v>Wild Turkey</v>
      </c>
      <c r="F84" s="94" t="str">
        <v>WTK</v>
      </c>
      <c r="G84" s="94" t="str">
        <v>Wild Turkey Aged 12 Years GB</v>
      </c>
      <c r="H84" s="94" t="str">
        <v>700ml</v>
      </c>
      <c r="I84" s="174">
        <v>6</v>
      </c>
      <c r="J84" s="283"/>
      <c r="K84" s="178"/>
      <c r="L84" s="85"/>
      <c r="M84" s="15"/>
      <c r="N84" s="86"/>
      <c r="O84" s="6"/>
      <c r="P84" s="152">
        <v>0</v>
      </c>
      <c r="Q84" s="6"/>
      <c r="R84" s="96">
        <f t="shared" si="5"/>
        <v>0</v>
      </c>
      <c r="S84" s="97">
        <f t="shared" si="8"/>
        <v>0</v>
      </c>
      <c r="T84" s="98">
        <f t="shared" si="6"/>
        <v>0</v>
      </c>
      <c r="U84" s="117" t="str">
        <f t="shared" si="7"/>
        <v>OK</v>
      </c>
      <c r="V84" s="117" t="b">
        <f>'CASH REBATE'!$P$22</f>
        <v>0</v>
      </c>
      <c r="W84" s="369" t="str">
        <v>ALCHEMY</v>
      </c>
    </row>
    <row r="85" spans="2:23" ht="17.399999999999999" x14ac:dyDescent="0.3">
      <c r="B85" s="161" t="str">
        <v>37-SPLIQ-07507506</v>
      </c>
      <c r="C85" s="156" t="str">
        <v>Campari</v>
      </c>
      <c r="D85" s="94" t="str">
        <v>American Whiskey</v>
      </c>
      <c r="E85" s="94" t="str">
        <v>Wild Turkey</v>
      </c>
      <c r="F85" s="94" t="str">
        <v>WTK</v>
      </c>
      <c r="G85" s="94" t="str">
        <v>Wild Turkey American Honey 35.5%</v>
      </c>
      <c r="H85" s="94" t="str">
        <v>750ml</v>
      </c>
      <c r="I85" s="174">
        <v>12</v>
      </c>
      <c r="J85" s="283"/>
      <c r="K85" s="178"/>
      <c r="L85" s="85"/>
      <c r="M85" s="15"/>
      <c r="N85" s="86"/>
      <c r="O85" s="6"/>
      <c r="P85" s="152">
        <v>0</v>
      </c>
      <c r="Q85" s="6"/>
      <c r="R85" s="96">
        <f t="shared" si="5"/>
        <v>0</v>
      </c>
      <c r="S85" s="97">
        <f t="shared" si="8"/>
        <v>0</v>
      </c>
      <c r="T85" s="98">
        <f t="shared" si="6"/>
        <v>0</v>
      </c>
      <c r="U85" s="117" t="str">
        <f t="shared" si="7"/>
        <v>OK</v>
      </c>
      <c r="V85" s="117" t="b">
        <f>'CASH REBATE'!$P$22</f>
        <v>0</v>
      </c>
      <c r="W85" s="369" t="str">
        <v>ALCHEMY</v>
      </c>
    </row>
    <row r="86" spans="2:23" ht="17.399999999999999" x14ac:dyDescent="0.3">
      <c r="B86" s="161" t="str">
        <v>37-WTWHI-07507507</v>
      </c>
      <c r="C86" s="156" t="str">
        <v>Campari</v>
      </c>
      <c r="D86" s="94" t="str">
        <v>American Whiskey</v>
      </c>
      <c r="E86" s="94" t="str">
        <v>Wild Turkey</v>
      </c>
      <c r="F86" s="94" t="str">
        <v>WTK</v>
      </c>
      <c r="G86" s="94" t="str">
        <v>Wild Turkey Kentucky Spirit Single Barrel</v>
      </c>
      <c r="H86" s="94" t="str">
        <v>750ml</v>
      </c>
      <c r="I86" s="174">
        <v>6</v>
      </c>
      <c r="J86" s="283"/>
      <c r="K86" s="178"/>
      <c r="L86" s="85"/>
      <c r="M86" s="15"/>
      <c r="N86" s="86"/>
      <c r="O86" s="6"/>
      <c r="P86" s="152">
        <v>0</v>
      </c>
      <c r="Q86" s="6"/>
      <c r="R86" s="96">
        <f t="shared" si="5"/>
        <v>0</v>
      </c>
      <c r="S86" s="97">
        <f t="shared" si="8"/>
        <v>0</v>
      </c>
      <c r="T86" s="98">
        <f t="shared" si="6"/>
        <v>0</v>
      </c>
      <c r="U86" s="117" t="str">
        <f t="shared" si="7"/>
        <v>OK</v>
      </c>
      <c r="V86" s="117" t="b">
        <f>'CASH REBATE'!$P$22</f>
        <v>0</v>
      </c>
      <c r="W86" s="369" t="str">
        <v>ALCHEMY</v>
      </c>
    </row>
    <row r="87" spans="2:23" ht="17.399999999999999" x14ac:dyDescent="0.3">
      <c r="B87" s="161" t="str">
        <v>39-SPWHI-07500007</v>
      </c>
      <c r="C87" s="156" t="str">
        <v>Campari</v>
      </c>
      <c r="D87" s="94" t="str">
        <v>American Whiskey</v>
      </c>
      <c r="E87" s="94" t="str">
        <v>Russell's</v>
      </c>
      <c r="F87" s="94" t="str">
        <v>WTK</v>
      </c>
      <c r="G87" s="94" t="str">
        <v>Russell's Reserve Single Barrel</v>
      </c>
      <c r="H87" s="94" t="str">
        <v>750ml</v>
      </c>
      <c r="I87" s="174">
        <v>6</v>
      </c>
      <c r="J87" s="283"/>
      <c r="K87" s="178"/>
      <c r="L87" s="85"/>
      <c r="M87" s="15"/>
      <c r="N87" s="86"/>
      <c r="O87" s="6"/>
      <c r="P87" s="152">
        <v>0</v>
      </c>
      <c r="Q87" s="6"/>
      <c r="R87" s="96">
        <f t="shared" si="5"/>
        <v>0</v>
      </c>
      <c r="S87" s="97">
        <f t="shared" si="8"/>
        <v>0</v>
      </c>
      <c r="T87" s="98">
        <f t="shared" si="6"/>
        <v>0</v>
      </c>
      <c r="U87" s="117" t="str">
        <f t="shared" si="7"/>
        <v>OK</v>
      </c>
      <c r="V87" s="117" t="b">
        <f>'CASH REBATE'!$P$22</f>
        <v>0</v>
      </c>
      <c r="W87" s="369" t="str">
        <v>ALCHEMY</v>
      </c>
    </row>
    <row r="88" spans="2:23" ht="17.399999999999999" x14ac:dyDescent="0.3">
      <c r="B88" s="161" t="str">
        <v>39-SPWHI-07507509</v>
      </c>
      <c r="C88" s="156" t="str">
        <v>Campari</v>
      </c>
      <c r="D88" s="94" t="str">
        <v>American Whiskey</v>
      </c>
      <c r="E88" s="94" t="str">
        <v>Russell's</v>
      </c>
      <c r="F88" s="94" t="str">
        <v>WTK</v>
      </c>
      <c r="G88" s="94" t="str">
        <v>Russell's Reserve 10YO</v>
      </c>
      <c r="H88" s="94" t="str">
        <v>750ml</v>
      </c>
      <c r="I88" s="174">
        <v>6</v>
      </c>
      <c r="J88" s="283"/>
      <c r="K88" s="178"/>
      <c r="L88" s="85"/>
      <c r="M88" s="15"/>
      <c r="N88" s="86"/>
      <c r="O88" s="6"/>
      <c r="P88" s="152">
        <v>0</v>
      </c>
      <c r="Q88" s="6"/>
      <c r="R88" s="96">
        <f t="shared" si="5"/>
        <v>0</v>
      </c>
      <c r="S88" s="97">
        <f t="shared" si="8"/>
        <v>0</v>
      </c>
      <c r="T88" s="98">
        <f t="shared" si="6"/>
        <v>0</v>
      </c>
      <c r="U88" s="117" t="str">
        <f t="shared" si="7"/>
        <v>OK</v>
      </c>
      <c r="V88" s="117" t="b">
        <f>'CASH REBATE'!$P$22</f>
        <v>0</v>
      </c>
      <c r="W88" s="369" t="str">
        <v>ALCHEMY</v>
      </c>
    </row>
    <row r="89" spans="2:23" ht="17.399999999999999" x14ac:dyDescent="0.3">
      <c r="B89" s="161" t="str">
        <v>75-SPWHI-07007038</v>
      </c>
      <c r="C89" s="156" t="str">
        <v>Independent</v>
      </c>
      <c r="D89" s="94" t="str">
        <v>American Whiskey</v>
      </c>
      <c r="E89" s="94" t="str">
        <v>Real Mccoy</v>
      </c>
      <c r="F89" s="94" t="str">
        <v>RMC</v>
      </c>
      <c r="G89" s="94" t="str">
        <v>Real Mccoy Bourbon Whiskey</v>
      </c>
      <c r="H89" s="94" t="str">
        <v>700ml</v>
      </c>
      <c r="I89" s="174">
        <v>12</v>
      </c>
      <c r="J89" s="283"/>
      <c r="K89" s="178"/>
      <c r="L89" s="85"/>
      <c r="M89" s="15"/>
      <c r="N89" s="86"/>
      <c r="O89" s="6"/>
      <c r="P89" s="152">
        <v>0</v>
      </c>
      <c r="Q89" s="6"/>
      <c r="R89" s="96">
        <f t="shared" si="5"/>
        <v>0</v>
      </c>
      <c r="S89" s="97">
        <f t="shared" si="8"/>
        <v>0</v>
      </c>
      <c r="T89" s="98">
        <f t="shared" si="6"/>
        <v>0</v>
      </c>
      <c r="U89" s="117" t="str">
        <f t="shared" si="7"/>
        <v>OK</v>
      </c>
      <c r="V89" s="117" t="b">
        <f>'CASH REBATE'!$P$22</f>
        <v>0</v>
      </c>
      <c r="W89" s="369" t="str">
        <v>ALCHEMY</v>
      </c>
    </row>
    <row r="90" spans="2:23" ht="17.399999999999999" x14ac:dyDescent="0.3">
      <c r="B90" s="161" t="str">
        <v>74-SPWHI-07000029</v>
      </c>
      <c r="C90" s="156" t="str">
        <v>Independent</v>
      </c>
      <c r="D90" s="94" t="str">
        <v>Japanese Whiskey</v>
      </c>
      <c r="E90" s="94" t="str">
        <v>Kaibutsu</v>
      </c>
      <c r="F90" s="94" t="str">
        <v>KAI</v>
      </c>
      <c r="G90" s="94" t="str">
        <v>Kaibutsu Doragon 43%</v>
      </c>
      <c r="H90" s="94" t="str">
        <v>700ml</v>
      </c>
      <c r="I90" s="174">
        <v>12</v>
      </c>
      <c r="J90" s="283"/>
      <c r="K90" s="178"/>
      <c r="L90" s="85"/>
      <c r="M90" s="15"/>
      <c r="N90" s="86"/>
      <c r="O90" s="6"/>
      <c r="P90" s="152">
        <v>0</v>
      </c>
      <c r="Q90" s="6"/>
      <c r="R90" s="96">
        <f t="shared" si="5"/>
        <v>0</v>
      </c>
      <c r="S90" s="97">
        <f t="shared" si="8"/>
        <v>0</v>
      </c>
      <c r="T90" s="98">
        <f t="shared" si="6"/>
        <v>0</v>
      </c>
      <c r="U90" s="117" t="str">
        <f t="shared" si="7"/>
        <v>OK</v>
      </c>
      <c r="V90" s="117" t="b">
        <f>'CASH REBATE'!$P$22</f>
        <v>0</v>
      </c>
      <c r="W90" s="369" t="str">
        <v>ALCHEMY</v>
      </c>
    </row>
    <row r="91" spans="2:23" ht="17.399999999999999" x14ac:dyDescent="0.3">
      <c r="B91" s="161" t="str">
        <v>74-SPWHI-07000012</v>
      </c>
      <c r="C91" s="156" t="str">
        <v>Independent</v>
      </c>
      <c r="D91" s="94" t="str">
        <v>Japanese Whiskey</v>
      </c>
      <c r="E91" s="94" t="str">
        <v>Kaibutsu</v>
      </c>
      <c r="F91" s="94" t="str">
        <v>KAI</v>
      </c>
      <c r="G91" s="94" t="str">
        <v>Kaibutsu Monki 43%</v>
      </c>
      <c r="H91" s="94" t="str">
        <v>700ml</v>
      </c>
      <c r="I91" s="174">
        <v>12</v>
      </c>
      <c r="J91" s="283"/>
      <c r="K91" s="178"/>
      <c r="L91" s="85"/>
      <c r="M91" s="15"/>
      <c r="N91" s="86"/>
      <c r="O91" s="6"/>
      <c r="P91" s="152">
        <v>0</v>
      </c>
      <c r="Q91" s="6"/>
      <c r="R91" s="96">
        <f t="shared" si="5"/>
        <v>0</v>
      </c>
      <c r="S91" s="97">
        <f t="shared" si="8"/>
        <v>0</v>
      </c>
      <c r="T91" s="98">
        <f t="shared" si="6"/>
        <v>0</v>
      </c>
      <c r="U91" s="117" t="str">
        <f t="shared" si="7"/>
        <v>OK</v>
      </c>
      <c r="V91" s="117" t="b">
        <f>'CASH REBATE'!$P$22</f>
        <v>0</v>
      </c>
      <c r="W91" s="369" t="str">
        <v>ALCHEMY</v>
      </c>
    </row>
    <row r="92" spans="2:23" ht="17.399999999999999" x14ac:dyDescent="0.3">
      <c r="B92" s="161" t="str">
        <v>45-SPRUM-07000051</v>
      </c>
      <c r="C92" s="156" t="str">
        <v>Campari</v>
      </c>
      <c r="D92" s="94" t="str">
        <v>Cachaca</v>
      </c>
      <c r="E92" s="94" t="str">
        <v>Sagatiba</v>
      </c>
      <c r="F92" s="94" t="str">
        <v>SGT</v>
      </c>
      <c r="G92" s="94" t="str">
        <v>Sagatiba Cachaca</v>
      </c>
      <c r="H92" s="94" t="str">
        <v>700ml</v>
      </c>
      <c r="I92" s="174">
        <v>6</v>
      </c>
      <c r="J92" s="283"/>
      <c r="K92" s="178"/>
      <c r="L92" s="85"/>
      <c r="M92" s="15"/>
      <c r="N92" s="86"/>
      <c r="O92" s="6"/>
      <c r="P92" s="152">
        <v>0</v>
      </c>
      <c r="Q92" s="6"/>
      <c r="R92" s="96">
        <f t="shared" si="5"/>
        <v>0</v>
      </c>
      <c r="S92" s="97">
        <f t="shared" si="8"/>
        <v>0</v>
      </c>
      <c r="T92" s="98">
        <f t="shared" si="6"/>
        <v>0</v>
      </c>
      <c r="U92" s="117" t="str">
        <f t="shared" si="7"/>
        <v>OK</v>
      </c>
      <c r="V92" s="117" t="b">
        <f>'CASH REBATE'!$P$22</f>
        <v>0</v>
      </c>
      <c r="W92" s="369" t="str">
        <v>ALCHEMY</v>
      </c>
    </row>
    <row r="93" spans="2:23" ht="17.399999999999999" x14ac:dyDescent="0.3">
      <c r="B93" s="161" t="str">
        <v>40-SPRUM-07505400</v>
      </c>
      <c r="C93" s="156" t="str">
        <v>Campari</v>
      </c>
      <c r="D93" s="94" t="str">
        <v>RUM</v>
      </c>
      <c r="E93" s="94" t="str">
        <v>Appleton</v>
      </c>
      <c r="F93" s="94" t="str">
        <v>APT</v>
      </c>
      <c r="G93" s="94" t="str">
        <v>Appleton White Jamaican</v>
      </c>
      <c r="H93" s="94" t="str">
        <v>750ml</v>
      </c>
      <c r="I93" s="174">
        <v>12</v>
      </c>
      <c r="J93" s="283"/>
      <c r="K93" s="178"/>
      <c r="L93" s="85"/>
      <c r="M93" s="15"/>
      <c r="N93" s="86"/>
      <c r="O93" s="6"/>
      <c r="P93" s="152">
        <v>0</v>
      </c>
      <c r="Q93" s="6"/>
      <c r="R93" s="96">
        <f t="shared" si="5"/>
        <v>0</v>
      </c>
      <c r="S93" s="97">
        <f t="shared" si="8"/>
        <v>0</v>
      </c>
      <c r="T93" s="98">
        <f t="shared" si="6"/>
        <v>0</v>
      </c>
      <c r="U93" s="117" t="str">
        <f t="shared" si="7"/>
        <v>OK</v>
      </c>
      <c r="V93" s="117" t="b">
        <f>'CASH REBATE'!$P$22</f>
        <v>0</v>
      </c>
      <c r="W93" s="369" t="str">
        <v>ALCHEMY</v>
      </c>
    </row>
    <row r="94" spans="2:23" ht="17.399999999999999" x14ac:dyDescent="0.3">
      <c r="B94" s="161" t="str">
        <v>40-SPRUM-07507404</v>
      </c>
      <c r="C94" s="156" t="str">
        <v>Campari</v>
      </c>
      <c r="D94" s="94" t="str">
        <v>RUM</v>
      </c>
      <c r="E94" s="94" t="str">
        <v>Appleton</v>
      </c>
      <c r="F94" s="94" t="str">
        <v>APT</v>
      </c>
      <c r="G94" s="94" t="str">
        <v>Appleton Special Dark Jamaican</v>
      </c>
      <c r="H94" s="94" t="str">
        <v>750ml</v>
      </c>
      <c r="I94" s="174">
        <v>12</v>
      </c>
      <c r="J94" s="283"/>
      <c r="K94" s="178"/>
      <c r="L94" s="85"/>
      <c r="M94" s="15"/>
      <c r="N94" s="86"/>
      <c r="O94" s="6"/>
      <c r="P94" s="152">
        <v>0</v>
      </c>
      <c r="Q94" s="6"/>
      <c r="R94" s="96">
        <f t="shared" si="5"/>
        <v>0</v>
      </c>
      <c r="S94" s="97">
        <f t="shared" si="8"/>
        <v>0</v>
      </c>
      <c r="T94" s="98">
        <f t="shared" si="6"/>
        <v>0</v>
      </c>
      <c r="U94" s="117" t="str">
        <f t="shared" si="7"/>
        <v>OK</v>
      </c>
      <c r="V94" s="117" t="b">
        <f>'CASH REBATE'!$P$22</f>
        <v>0</v>
      </c>
      <c r="W94" s="369" t="str">
        <v>ALCHEMY</v>
      </c>
    </row>
    <row r="95" spans="2:23" ht="17.399999999999999" x14ac:dyDescent="0.3">
      <c r="B95" s="161" t="str">
        <v>40-SPRUM-07500403</v>
      </c>
      <c r="C95" s="156" t="str">
        <v>Campari</v>
      </c>
      <c r="D95" s="94" t="str">
        <v>RUM</v>
      </c>
      <c r="E95" s="94" t="str">
        <v>Appleton</v>
      </c>
      <c r="F95" s="94" t="str">
        <v>APT</v>
      </c>
      <c r="G95" s="94" t="str">
        <v>Appleton Estate Reserve Jamaican</v>
      </c>
      <c r="H95" s="94" t="str">
        <v>750ml</v>
      </c>
      <c r="I95" s="174">
        <v>12</v>
      </c>
      <c r="J95" s="283"/>
      <c r="K95" s="178"/>
      <c r="L95" s="85"/>
      <c r="M95" s="15"/>
      <c r="N95" s="86"/>
      <c r="O95" s="6"/>
      <c r="P95" s="152">
        <v>0</v>
      </c>
      <c r="Q95" s="6"/>
      <c r="R95" s="96">
        <f t="shared" si="5"/>
        <v>0</v>
      </c>
      <c r="S95" s="97">
        <f t="shared" si="8"/>
        <v>0</v>
      </c>
      <c r="T95" s="98">
        <f t="shared" si="6"/>
        <v>0</v>
      </c>
      <c r="U95" s="117" t="str">
        <f t="shared" si="7"/>
        <v>OK</v>
      </c>
      <c r="V95" s="117" t="b">
        <f>'CASH REBATE'!$P$22</f>
        <v>0</v>
      </c>
      <c r="W95" s="369" t="str">
        <v>ALCHEMY</v>
      </c>
    </row>
    <row r="96" spans="2:23" ht="17.399999999999999" x14ac:dyDescent="0.3">
      <c r="B96" s="161" t="str">
        <v>40-SPRUM-07503406</v>
      </c>
      <c r="C96" s="156" t="str">
        <v>Campari</v>
      </c>
      <c r="D96" s="94" t="str">
        <v>RUM</v>
      </c>
      <c r="E96" s="94" t="str">
        <v>Appleton</v>
      </c>
      <c r="F96" s="94" t="str">
        <v>APT</v>
      </c>
      <c r="G96" s="94" t="str">
        <v>Appleton Estate Signature Jamaican Blend</v>
      </c>
      <c r="H96" s="94" t="str">
        <v>750ml</v>
      </c>
      <c r="I96" s="174">
        <v>12</v>
      </c>
      <c r="J96" s="283"/>
      <c r="K96" s="178"/>
      <c r="L96" s="85"/>
      <c r="M96" s="15"/>
      <c r="N96" s="86"/>
      <c r="O96" s="6"/>
      <c r="P96" s="152">
        <v>0</v>
      </c>
      <c r="Q96" s="6"/>
      <c r="R96" s="96">
        <f t="shared" si="5"/>
        <v>0</v>
      </c>
      <c r="S96" s="97">
        <f t="shared" si="8"/>
        <v>0</v>
      </c>
      <c r="T96" s="98">
        <f t="shared" si="6"/>
        <v>0</v>
      </c>
      <c r="U96" s="117" t="str">
        <f t="shared" si="7"/>
        <v>OK</v>
      </c>
      <c r="V96" s="117" t="b">
        <f>'CASH REBATE'!$P$22</f>
        <v>0</v>
      </c>
      <c r="W96" s="369" t="str">
        <v>ALCHEMY</v>
      </c>
    </row>
    <row r="97" spans="2:23" ht="17.399999999999999" x14ac:dyDescent="0.3">
      <c r="B97" s="161" t="str">
        <v>40-SPRUM-07500408</v>
      </c>
      <c r="C97" s="156" t="str">
        <v>Campari</v>
      </c>
      <c r="D97" s="94" t="str">
        <v>RUM</v>
      </c>
      <c r="E97" s="94" t="str">
        <v>Appleton</v>
      </c>
      <c r="F97" s="94" t="str">
        <v>APT</v>
      </c>
      <c r="G97" s="94" t="str">
        <v>Appleton Estate 12YO Rare Cask</v>
      </c>
      <c r="H97" s="94" t="str">
        <v>750ml</v>
      </c>
      <c r="I97" s="174">
        <v>12</v>
      </c>
      <c r="J97" s="283"/>
      <c r="K97" s="178"/>
      <c r="L97" s="85"/>
      <c r="M97" s="15"/>
      <c r="N97" s="86"/>
      <c r="O97" s="6"/>
      <c r="P97" s="152">
        <v>0</v>
      </c>
      <c r="Q97" s="6"/>
      <c r="R97" s="96">
        <f t="shared" si="5"/>
        <v>0</v>
      </c>
      <c r="S97" s="97">
        <f t="shared" si="8"/>
        <v>0</v>
      </c>
      <c r="T97" s="98">
        <f t="shared" si="6"/>
        <v>0</v>
      </c>
      <c r="U97" s="117" t="str">
        <f t="shared" si="7"/>
        <v>OK</v>
      </c>
      <c r="V97" s="117" t="b">
        <f>'CASH REBATE'!$P$22</f>
        <v>0</v>
      </c>
      <c r="W97" s="369" t="str">
        <v>ALCHEMY</v>
      </c>
    </row>
    <row r="98" spans="2:23" ht="17.399999999999999" x14ac:dyDescent="0.3">
      <c r="B98" s="161" t="str">
        <v>40-SPRUM-07504405</v>
      </c>
      <c r="C98" s="156" t="str">
        <v>Campari</v>
      </c>
      <c r="D98" s="94" t="str">
        <v>RUM</v>
      </c>
      <c r="E98" s="94" t="str">
        <v>Appleton</v>
      </c>
      <c r="F98" s="94" t="str">
        <v>APT</v>
      </c>
      <c r="G98" s="94" t="str">
        <v>Appleton Estate 21YO Jamaican</v>
      </c>
      <c r="H98" s="94" t="str">
        <v>750ml</v>
      </c>
      <c r="I98" s="174">
        <v>6</v>
      </c>
      <c r="J98" s="283"/>
      <c r="K98" s="178"/>
      <c r="L98" s="85"/>
      <c r="M98" s="15"/>
      <c r="N98" s="86"/>
      <c r="O98" s="6"/>
      <c r="P98" s="152">
        <v>0</v>
      </c>
      <c r="Q98" s="6"/>
      <c r="R98" s="96">
        <f t="shared" si="5"/>
        <v>0</v>
      </c>
      <c r="S98" s="97">
        <f t="shared" si="8"/>
        <v>0</v>
      </c>
      <c r="T98" s="98">
        <f t="shared" si="6"/>
        <v>0</v>
      </c>
      <c r="U98" s="117" t="str">
        <f t="shared" si="7"/>
        <v>OK</v>
      </c>
      <c r="V98" s="117" t="b">
        <f>'CASH REBATE'!$P$22</f>
        <v>0</v>
      </c>
      <c r="W98" s="369" t="str">
        <v>ALCHEMY</v>
      </c>
    </row>
    <row r="99" spans="2:23" ht="17.399999999999999" x14ac:dyDescent="0.3">
      <c r="B99" s="161" t="str">
        <v>40-SPRUM-07502400</v>
      </c>
      <c r="C99" s="156" t="str">
        <v>Campari</v>
      </c>
      <c r="D99" s="94" t="str">
        <v>RUM</v>
      </c>
      <c r="E99" s="94" t="str">
        <v>Appleton</v>
      </c>
      <c r="F99" s="94" t="str">
        <v>APT</v>
      </c>
      <c r="G99" s="94" t="str">
        <v>Appleton Estate 30YO Jamaican</v>
      </c>
      <c r="H99" s="94" t="str">
        <v>750ml</v>
      </c>
      <c r="I99" s="174">
        <v>6</v>
      </c>
      <c r="J99" s="283"/>
      <c r="K99" s="178"/>
      <c r="L99" s="85"/>
      <c r="M99" s="15"/>
      <c r="N99" s="86"/>
      <c r="O99" s="6"/>
      <c r="P99" s="152">
        <v>0</v>
      </c>
      <c r="Q99" s="6"/>
      <c r="R99" s="96">
        <f t="shared" si="5"/>
        <v>0</v>
      </c>
      <c r="S99" s="97">
        <f t="shared" si="8"/>
        <v>0</v>
      </c>
      <c r="T99" s="98">
        <f t="shared" si="6"/>
        <v>0</v>
      </c>
      <c r="U99" s="117" t="str">
        <f t="shared" si="7"/>
        <v>OK</v>
      </c>
      <c r="V99" s="117" t="b">
        <f>'CASH REBATE'!$P$22</f>
        <v>0</v>
      </c>
      <c r="W99" s="369" t="str">
        <v>ALCHEMY</v>
      </c>
    </row>
    <row r="100" spans="2:23" ht="17.399999999999999" x14ac:dyDescent="0.3">
      <c r="B100" s="161" t="str">
        <v>40-SPRUM-07517404</v>
      </c>
      <c r="C100" s="156" t="str">
        <v>Campari</v>
      </c>
      <c r="D100" s="94" t="str">
        <v>RUM</v>
      </c>
      <c r="E100" s="94" t="str">
        <v>Kingston</v>
      </c>
      <c r="F100" s="94" t="str">
        <v>KIN</v>
      </c>
      <c r="G100" s="94" t="str">
        <v>Kingston 62 Jamaica Gold Rum</v>
      </c>
      <c r="H100" s="94" t="str">
        <v>750ml</v>
      </c>
      <c r="I100" s="174">
        <v>12</v>
      </c>
      <c r="J100" s="283"/>
      <c r="K100" s="178"/>
      <c r="L100" s="85"/>
      <c r="M100" s="15"/>
      <c r="N100" s="86"/>
      <c r="O100" s="6"/>
      <c r="P100" s="152">
        <v>0</v>
      </c>
      <c r="Q100" s="6"/>
      <c r="R100" s="96">
        <f t="shared" si="5"/>
        <v>0</v>
      </c>
      <c r="S100" s="97">
        <f t="shared" si="8"/>
        <v>0</v>
      </c>
      <c r="T100" s="98">
        <f t="shared" si="6"/>
        <v>0</v>
      </c>
      <c r="U100" s="117" t="str">
        <f t="shared" si="7"/>
        <v>OK</v>
      </c>
      <c r="V100" s="117" t="b">
        <f>'CASH REBATE'!$P$22</f>
        <v>0</v>
      </c>
      <c r="W100" s="369" t="str">
        <v>ALCHEMY</v>
      </c>
    </row>
    <row r="101" spans="2:23" ht="17.399999999999999" x14ac:dyDescent="0.3">
      <c r="B101" s="161" t="str">
        <v>40-SPRUM-07515400</v>
      </c>
      <c r="C101" s="156" t="str">
        <v>Campari</v>
      </c>
      <c r="D101" s="94" t="str">
        <v>RUM</v>
      </c>
      <c r="E101" s="94" t="str">
        <v>Kingston</v>
      </c>
      <c r="F101" s="94" t="str">
        <v>KIN</v>
      </c>
      <c r="G101" s="94" t="str">
        <v>Kingston 62 Jamaica White Rum</v>
      </c>
      <c r="H101" s="94" t="str">
        <v>750ml</v>
      </c>
      <c r="I101" s="174">
        <v>12</v>
      </c>
      <c r="J101" s="283"/>
      <c r="K101" s="178"/>
      <c r="L101" s="85"/>
      <c r="M101" s="15"/>
      <c r="N101" s="86"/>
      <c r="O101" s="6"/>
      <c r="P101" s="152">
        <v>0</v>
      </c>
      <c r="Q101" s="6"/>
      <c r="R101" s="96">
        <f t="shared" si="5"/>
        <v>0</v>
      </c>
      <c r="S101" s="97">
        <f t="shared" si="8"/>
        <v>0</v>
      </c>
      <c r="T101" s="98">
        <f t="shared" si="6"/>
        <v>0</v>
      </c>
      <c r="U101" s="117" t="str">
        <f t="shared" si="7"/>
        <v>OK</v>
      </c>
      <c r="V101" s="117" t="b">
        <f>'CASH REBATE'!$P$22</f>
        <v>0</v>
      </c>
      <c r="W101" s="369" t="str">
        <v>ALCHEMY</v>
      </c>
    </row>
    <row r="102" spans="2:23" ht="17.399999999999999" x14ac:dyDescent="0.3">
      <c r="B102" s="161" t="str">
        <v>30-SPRUM-07005168</v>
      </c>
      <c r="C102" s="156" t="str">
        <v>RC</v>
      </c>
      <c r="D102" s="94" t="str">
        <v>RUM</v>
      </c>
      <c r="E102" s="94" t="str">
        <v>Mount Gay</v>
      </c>
      <c r="F102" s="94" t="str">
        <v>MGY</v>
      </c>
      <c r="G102" s="94" t="str">
        <v>Mt Gay Eclipse Barbados</v>
      </c>
      <c r="H102" s="94" t="str">
        <v>700ml</v>
      </c>
      <c r="I102" s="174">
        <v>6</v>
      </c>
      <c r="J102" s="283"/>
      <c r="K102" s="178"/>
      <c r="L102" s="85"/>
      <c r="M102" s="15"/>
      <c r="N102" s="86"/>
      <c r="O102" s="6"/>
      <c r="P102" s="152">
        <v>0</v>
      </c>
      <c r="Q102" s="6"/>
      <c r="R102" s="96">
        <f t="shared" si="5"/>
        <v>0</v>
      </c>
      <c r="S102" s="97">
        <f t="shared" si="8"/>
        <v>0</v>
      </c>
      <c r="T102" s="98">
        <f t="shared" si="6"/>
        <v>0</v>
      </c>
      <c r="U102" s="117" t="str">
        <f t="shared" si="7"/>
        <v>OK</v>
      </c>
      <c r="V102" s="117" t="b">
        <f>'CASH REBATE'!$P$22</f>
        <v>0</v>
      </c>
      <c r="W102" s="369" t="str">
        <v>ALCHEMY</v>
      </c>
    </row>
    <row r="103" spans="2:23" ht="17.399999999999999" x14ac:dyDescent="0.3">
      <c r="B103" s="161" t="str">
        <v>30-SPRUM-07003508</v>
      </c>
      <c r="C103" s="156" t="str">
        <v>RC</v>
      </c>
      <c r="D103" s="94" t="str">
        <v>RUM</v>
      </c>
      <c r="E103" s="94" t="str">
        <v>Mount Gay</v>
      </c>
      <c r="F103" s="94" t="str">
        <v>MGY</v>
      </c>
      <c r="G103" s="94" t="str">
        <v>Mt Gay Black Barrel Barbados</v>
      </c>
      <c r="H103" s="94" t="str">
        <v>700ml</v>
      </c>
      <c r="I103" s="174">
        <v>6</v>
      </c>
      <c r="J103" s="283"/>
      <c r="K103" s="178"/>
      <c r="L103" s="85"/>
      <c r="M103" s="15"/>
      <c r="N103" s="86"/>
      <c r="O103" s="6"/>
      <c r="P103" s="152">
        <v>0</v>
      </c>
      <c r="Q103" s="6"/>
      <c r="R103" s="96">
        <f t="shared" si="5"/>
        <v>0</v>
      </c>
      <c r="S103" s="97">
        <f t="shared" si="8"/>
        <v>0</v>
      </c>
      <c r="T103" s="98">
        <f t="shared" si="6"/>
        <v>0</v>
      </c>
      <c r="U103" s="117" t="str">
        <f t="shared" si="7"/>
        <v>OK</v>
      </c>
      <c r="V103" s="117" t="b">
        <f>'CASH REBATE'!$P$22</f>
        <v>0</v>
      </c>
      <c r="W103" s="369" t="str">
        <v>ALCHEMY</v>
      </c>
    </row>
    <row r="104" spans="2:23" ht="17.399999999999999" x14ac:dyDescent="0.3">
      <c r="B104" s="161" t="str">
        <v>30-SPRUM-07003502</v>
      </c>
      <c r="C104" s="156" t="str">
        <v>RC</v>
      </c>
      <c r="D104" s="94" t="str">
        <v>RUM</v>
      </c>
      <c r="E104" s="94" t="str">
        <v>Mount Gay</v>
      </c>
      <c r="F104" s="94" t="str">
        <v>MGY</v>
      </c>
      <c r="G104" s="94" t="str">
        <v>Mt Gay XO Barbados</v>
      </c>
      <c r="H104" s="94" t="str">
        <v>700ml</v>
      </c>
      <c r="I104" s="174">
        <v>6</v>
      </c>
      <c r="J104" s="283"/>
      <c r="K104" s="178"/>
      <c r="L104" s="85"/>
      <c r="M104" s="15"/>
      <c r="N104" s="86"/>
      <c r="O104" s="6"/>
      <c r="P104" s="152">
        <v>0</v>
      </c>
      <c r="Q104" s="6"/>
      <c r="R104" s="96">
        <f t="shared" si="5"/>
        <v>0</v>
      </c>
      <c r="S104" s="97">
        <f t="shared" si="8"/>
        <v>0</v>
      </c>
      <c r="T104" s="98">
        <f t="shared" si="6"/>
        <v>0</v>
      </c>
      <c r="U104" s="117" t="str">
        <f t="shared" si="7"/>
        <v>OK</v>
      </c>
      <c r="V104" s="117" t="b">
        <f>'CASH REBATE'!$P$22</f>
        <v>0</v>
      </c>
      <c r="W104" s="369" t="str">
        <v>ALCHEMY</v>
      </c>
    </row>
    <row r="105" spans="2:23" ht="17.399999999999999" x14ac:dyDescent="0.3">
      <c r="B105" s="161" t="str">
        <v>30-SPRUM-07002463</v>
      </c>
      <c r="C105" s="156" t="str">
        <v>RC</v>
      </c>
      <c r="D105" s="94" t="str">
        <v>RUM</v>
      </c>
      <c r="E105" s="94" t="str">
        <v>Mount Gay</v>
      </c>
      <c r="F105" s="94" t="str">
        <v>MGY</v>
      </c>
      <c r="G105" s="94" t="str">
        <v>Mt Gay Estate Rum</v>
      </c>
      <c r="H105" s="94" t="str">
        <v>700ml</v>
      </c>
      <c r="I105" s="174">
        <v>6</v>
      </c>
      <c r="J105" s="283"/>
      <c r="K105" s="178"/>
      <c r="L105" s="85"/>
      <c r="M105" s="15"/>
      <c r="N105" s="86"/>
      <c r="O105" s="6"/>
      <c r="P105" s="152">
        <v>0</v>
      </c>
      <c r="Q105" s="6"/>
      <c r="R105" s="96">
        <f t="shared" si="5"/>
        <v>0</v>
      </c>
      <c r="S105" s="97">
        <f t="shared" si="8"/>
        <v>0</v>
      </c>
      <c r="T105" s="98">
        <f t="shared" si="6"/>
        <v>0</v>
      </c>
      <c r="U105" s="117" t="str">
        <f t="shared" si="7"/>
        <v>OK</v>
      </c>
      <c r="V105" s="117" t="b">
        <f>'CASH REBATE'!$P$22</f>
        <v>0</v>
      </c>
      <c r="W105" s="369" t="str">
        <v>ALCHEMY</v>
      </c>
    </row>
    <row r="106" spans="2:23" ht="17.399999999999999" x14ac:dyDescent="0.3">
      <c r="B106" s="161" t="str">
        <v>07-SPRUM-07000534</v>
      </c>
      <c r="C106" s="156" t="str">
        <v>TEG</v>
      </c>
      <c r="D106" s="94" t="str">
        <v>RUM</v>
      </c>
      <c r="E106" s="94" t="str">
        <v>Brugal</v>
      </c>
      <c r="F106" s="94" t="str">
        <v>BRU</v>
      </c>
      <c r="G106" s="94" t="str">
        <v>Brugal Supremo Blanco White Rum</v>
      </c>
      <c r="H106" s="94" t="str">
        <v>700ml</v>
      </c>
      <c r="I106" s="174">
        <v>12</v>
      </c>
      <c r="J106" s="283"/>
      <c r="K106" s="178"/>
      <c r="L106" s="85"/>
      <c r="M106" s="15"/>
      <c r="N106" s="86"/>
      <c r="O106" s="6"/>
      <c r="P106" s="152">
        <v>0</v>
      </c>
      <c r="Q106" s="6"/>
      <c r="R106" s="96">
        <f t="shared" si="5"/>
        <v>0</v>
      </c>
      <c r="S106" s="97">
        <f t="shared" si="8"/>
        <v>0</v>
      </c>
      <c r="T106" s="98">
        <f t="shared" si="6"/>
        <v>0</v>
      </c>
      <c r="U106" s="117" t="str">
        <f t="shared" si="7"/>
        <v>OK</v>
      </c>
      <c r="V106" s="117" t="b">
        <f>'CASH REBATE'!$P$22</f>
        <v>0</v>
      </c>
      <c r="W106" s="369" t="str">
        <v>ALCHEMY</v>
      </c>
    </row>
    <row r="107" spans="2:23" ht="17.399999999999999" x14ac:dyDescent="0.3">
      <c r="B107" s="161" t="str">
        <v>07-SPRUM-07001468</v>
      </c>
      <c r="C107" s="156" t="str">
        <v>TEG</v>
      </c>
      <c r="D107" s="94" t="str">
        <v>RUM</v>
      </c>
      <c r="E107" s="94" t="str">
        <v>Brugal</v>
      </c>
      <c r="F107" s="94" t="str">
        <v>BRU</v>
      </c>
      <c r="G107" s="94" t="str">
        <v>Brugal Anejo Superior Rum</v>
      </c>
      <c r="H107" s="94" t="str">
        <v>700ml</v>
      </c>
      <c r="I107" s="174">
        <v>6</v>
      </c>
      <c r="J107" s="283"/>
      <c r="K107" s="178"/>
      <c r="L107" s="85"/>
      <c r="M107" s="15"/>
      <c r="N107" s="86"/>
      <c r="O107" s="6"/>
      <c r="P107" s="152">
        <v>0</v>
      </c>
      <c r="Q107" s="6"/>
      <c r="R107" s="96">
        <f t="shared" si="5"/>
        <v>0</v>
      </c>
      <c r="S107" s="97">
        <f t="shared" si="8"/>
        <v>0</v>
      </c>
      <c r="T107" s="98">
        <f t="shared" si="6"/>
        <v>0</v>
      </c>
      <c r="U107" s="117" t="str">
        <f t="shared" si="7"/>
        <v>OK</v>
      </c>
      <c r="V107" s="117" t="b">
        <f>'CASH REBATE'!$P$22</f>
        <v>0</v>
      </c>
      <c r="W107" s="369" t="str">
        <v>ALCHEMY</v>
      </c>
    </row>
    <row r="108" spans="2:23" ht="17.399999999999999" x14ac:dyDescent="0.3">
      <c r="B108" s="161" t="str">
        <v>07-SPRUM-07002960</v>
      </c>
      <c r="C108" s="156" t="str">
        <v>TEG</v>
      </c>
      <c r="D108" s="94" t="str">
        <v>RUM</v>
      </c>
      <c r="E108" s="94" t="str">
        <v>Brugal</v>
      </c>
      <c r="F108" s="94" t="str">
        <v>BRU</v>
      </c>
      <c r="G108" s="94" t="str">
        <v>Brugal 1888 Dominican</v>
      </c>
      <c r="H108" s="94" t="str">
        <v>700ml</v>
      </c>
      <c r="I108" s="174">
        <v>6</v>
      </c>
      <c r="J108" s="283"/>
      <c r="K108" s="178"/>
      <c r="L108" s="85"/>
      <c r="M108" s="15"/>
      <c r="N108" s="86"/>
      <c r="O108" s="6"/>
      <c r="P108" s="152">
        <v>0</v>
      </c>
      <c r="Q108" s="6"/>
      <c r="R108" s="96">
        <f t="shared" si="5"/>
        <v>0</v>
      </c>
      <c r="S108" s="97">
        <f t="shared" si="8"/>
        <v>0</v>
      </c>
      <c r="T108" s="98">
        <f t="shared" si="6"/>
        <v>0</v>
      </c>
      <c r="U108" s="117" t="str">
        <f t="shared" si="7"/>
        <v>OK</v>
      </c>
      <c r="V108" s="117" t="b">
        <f>'CASH REBATE'!$P$22</f>
        <v>0</v>
      </c>
      <c r="W108" s="369" t="str">
        <v>ALCHEMY</v>
      </c>
    </row>
    <row r="109" spans="2:23" ht="17.399999999999999" x14ac:dyDescent="0.3">
      <c r="B109" s="161" t="str">
        <v>21-SPRUM-07003069</v>
      </c>
      <c r="C109" s="156" t="str">
        <v>Proximo</v>
      </c>
      <c r="D109" s="94" t="str">
        <v>RUM</v>
      </c>
      <c r="E109" s="94" t="str">
        <v>Kraken</v>
      </c>
      <c r="F109" s="94" t="str">
        <v>KKR</v>
      </c>
      <c r="G109" s="94" t="str">
        <v>Kraken Black Spiced</v>
      </c>
      <c r="H109" s="94" t="str">
        <v>700ml</v>
      </c>
      <c r="I109" s="174">
        <v>6</v>
      </c>
      <c r="J109" s="283"/>
      <c r="K109" s="178"/>
      <c r="L109" s="85"/>
      <c r="M109" s="15"/>
      <c r="N109" s="86"/>
      <c r="O109" s="6"/>
      <c r="P109" s="152">
        <v>0</v>
      </c>
      <c r="Q109" s="6"/>
      <c r="R109" s="96">
        <f t="shared" si="5"/>
        <v>0</v>
      </c>
      <c r="S109" s="97">
        <f t="shared" si="8"/>
        <v>0</v>
      </c>
      <c r="T109" s="98">
        <f t="shared" si="6"/>
        <v>0</v>
      </c>
      <c r="U109" s="117" t="str">
        <f t="shared" si="7"/>
        <v>OK</v>
      </c>
      <c r="V109" s="117" t="b">
        <f>'CASH REBATE'!$P$22</f>
        <v>0</v>
      </c>
      <c r="W109" s="369" t="str">
        <v>ALCHEMY</v>
      </c>
    </row>
    <row r="110" spans="2:23" ht="17.399999999999999" x14ac:dyDescent="0.3">
      <c r="B110" s="161" t="str">
        <v>63-SPRUM-07000050</v>
      </c>
      <c r="C110" s="156" t="str">
        <v>Independent</v>
      </c>
      <c r="D110" s="94" t="str">
        <v>RUM</v>
      </c>
      <c r="E110" s="94" t="str">
        <v>Matusalem</v>
      </c>
      <c r="F110" s="94" t="str">
        <v>MAT</v>
      </c>
      <c r="G110" s="94" t="str">
        <v>Matusalem Platino Rum</v>
      </c>
      <c r="H110" s="94" t="str">
        <v>700ml</v>
      </c>
      <c r="I110" s="174">
        <v>6</v>
      </c>
      <c r="J110" s="283"/>
      <c r="K110" s="178"/>
      <c r="L110" s="85"/>
      <c r="M110" s="15"/>
      <c r="N110" s="86"/>
      <c r="O110" s="6"/>
      <c r="P110" s="152">
        <v>0</v>
      </c>
      <c r="Q110" s="6"/>
      <c r="R110" s="96">
        <f t="shared" si="5"/>
        <v>0</v>
      </c>
      <c r="S110" s="97">
        <f t="shared" si="8"/>
        <v>0</v>
      </c>
      <c r="T110" s="98">
        <f t="shared" si="6"/>
        <v>0</v>
      </c>
      <c r="U110" s="117" t="str">
        <f t="shared" si="7"/>
        <v>OK</v>
      </c>
      <c r="V110" s="117" t="b">
        <f>'CASH REBATE'!$P$22</f>
        <v>0</v>
      </c>
      <c r="W110" s="369" t="str">
        <v>ALCHEMY</v>
      </c>
    </row>
    <row r="111" spans="2:23" ht="17.399999999999999" x14ac:dyDescent="0.3">
      <c r="B111" s="161" t="str">
        <v>63-SPRUM-07000053</v>
      </c>
      <c r="C111" s="156" t="str">
        <v>Independent</v>
      </c>
      <c r="D111" s="94" t="str">
        <v>RUM</v>
      </c>
      <c r="E111" s="94" t="str">
        <v>Matusalem</v>
      </c>
      <c r="F111" s="94" t="str">
        <v>MAT</v>
      </c>
      <c r="G111" s="94" t="str">
        <v>Matusalem Solera 7 Rum</v>
      </c>
      <c r="H111" s="94" t="str">
        <v>700ml</v>
      </c>
      <c r="I111" s="174">
        <v>6</v>
      </c>
      <c r="J111" s="283"/>
      <c r="K111" s="178"/>
      <c r="L111" s="85"/>
      <c r="M111" s="15"/>
      <c r="N111" s="86"/>
      <c r="O111" s="6"/>
      <c r="P111" s="152">
        <v>0</v>
      </c>
      <c r="Q111" s="6"/>
      <c r="R111" s="96">
        <f t="shared" si="5"/>
        <v>0</v>
      </c>
      <c r="S111" s="97">
        <f t="shared" si="8"/>
        <v>0</v>
      </c>
      <c r="T111" s="98">
        <f t="shared" si="6"/>
        <v>0</v>
      </c>
      <c r="U111" s="117" t="str">
        <f t="shared" si="7"/>
        <v>OK</v>
      </c>
      <c r="V111" s="117" t="b">
        <f>'CASH REBATE'!$P$22</f>
        <v>0</v>
      </c>
      <c r="W111" s="369" t="str">
        <v>ALCHEMY</v>
      </c>
    </row>
    <row r="112" spans="2:23" ht="17.399999999999999" x14ac:dyDescent="0.3">
      <c r="B112" s="161" t="str">
        <v>63-SPRUM-07000055</v>
      </c>
      <c r="C112" s="156" t="str">
        <v>Independent</v>
      </c>
      <c r="D112" s="94" t="str">
        <v>RUM</v>
      </c>
      <c r="E112" s="94" t="str">
        <v>Matusalem</v>
      </c>
      <c r="F112" s="94" t="str">
        <v>MAT</v>
      </c>
      <c r="G112" s="94" t="str">
        <v>Matusalem Gran Reserva 15 Rum</v>
      </c>
      <c r="H112" s="94" t="str">
        <v>700ml</v>
      </c>
      <c r="I112" s="174">
        <v>6</v>
      </c>
      <c r="J112" s="283"/>
      <c r="K112" s="178"/>
      <c r="L112" s="85"/>
      <c r="M112" s="15"/>
      <c r="N112" s="86"/>
      <c r="O112" s="6"/>
      <c r="P112" s="152">
        <v>0</v>
      </c>
      <c r="Q112" s="6"/>
      <c r="R112" s="96">
        <f t="shared" si="5"/>
        <v>0</v>
      </c>
      <c r="S112" s="97">
        <f t="shared" si="8"/>
        <v>0</v>
      </c>
      <c r="T112" s="98">
        <f t="shared" si="6"/>
        <v>0</v>
      </c>
      <c r="U112" s="117" t="str">
        <f t="shared" si="7"/>
        <v>OK</v>
      </c>
      <c r="V112" s="117" t="b">
        <f>'CASH REBATE'!$P$22</f>
        <v>0</v>
      </c>
      <c r="W112" s="369" t="str">
        <v>ALCHEMY</v>
      </c>
    </row>
    <row r="113" spans="2:23" ht="17.399999999999999" x14ac:dyDescent="0.3">
      <c r="B113" s="161" t="str">
        <v>63-SPRUM-07000052</v>
      </c>
      <c r="C113" s="156" t="str">
        <v>Independent</v>
      </c>
      <c r="D113" s="94" t="str">
        <v>RUM</v>
      </c>
      <c r="E113" s="94" t="str">
        <v>Matusalem</v>
      </c>
      <c r="F113" s="94" t="str">
        <v>MAT</v>
      </c>
      <c r="G113" s="94" t="str">
        <v>Matusalem Gran Reserva 23 Rum</v>
      </c>
      <c r="H113" s="94" t="str">
        <v>700ml</v>
      </c>
      <c r="I113" s="174">
        <v>3</v>
      </c>
      <c r="J113" s="283"/>
      <c r="K113" s="178"/>
      <c r="L113" s="85"/>
      <c r="M113" s="15"/>
      <c r="N113" s="86"/>
      <c r="O113" s="6"/>
      <c r="P113" s="152">
        <v>0</v>
      </c>
      <c r="Q113" s="6"/>
      <c r="R113" s="96">
        <f t="shared" si="5"/>
        <v>0</v>
      </c>
      <c r="S113" s="97">
        <f t="shared" si="8"/>
        <v>0</v>
      </c>
      <c r="T113" s="98">
        <f t="shared" si="6"/>
        <v>0</v>
      </c>
      <c r="U113" s="117" t="str">
        <f t="shared" si="7"/>
        <v>OK</v>
      </c>
      <c r="V113" s="117" t="b">
        <f>'CASH REBATE'!$P$22</f>
        <v>0</v>
      </c>
      <c r="W113" s="369" t="str">
        <v>ALCHEMY</v>
      </c>
    </row>
    <row r="114" spans="2:23" ht="17.399999999999999" x14ac:dyDescent="0.3">
      <c r="B114" s="161" t="str">
        <v>63-SPRUM-07010055</v>
      </c>
      <c r="C114" s="156" t="str">
        <v>Independent</v>
      </c>
      <c r="D114" s="94" t="str">
        <v>RUM</v>
      </c>
      <c r="E114" s="94" t="str">
        <v>Matusalem</v>
      </c>
      <c r="F114" s="94" t="str">
        <v>MAT</v>
      </c>
      <c r="G114" s="94" t="str">
        <v>Matusalem Gran Reserva Lefebre Rum</v>
      </c>
      <c r="H114" s="94" t="str">
        <v>700ml</v>
      </c>
      <c r="I114" s="174">
        <v>3</v>
      </c>
      <c r="J114" s="283"/>
      <c r="K114" s="178"/>
      <c r="L114" s="85"/>
      <c r="M114" s="15"/>
      <c r="N114" s="86"/>
      <c r="O114" s="6"/>
      <c r="P114" s="152">
        <v>0</v>
      </c>
      <c r="Q114" s="6"/>
      <c r="R114" s="96">
        <f t="shared" si="5"/>
        <v>0</v>
      </c>
      <c r="S114" s="97">
        <f t="shared" si="8"/>
        <v>0</v>
      </c>
      <c r="T114" s="98">
        <f t="shared" si="6"/>
        <v>0</v>
      </c>
      <c r="U114" s="117" t="str">
        <f t="shared" si="7"/>
        <v>OK</v>
      </c>
      <c r="V114" s="117" t="b">
        <f>'CASH REBATE'!$P$22</f>
        <v>0</v>
      </c>
      <c r="W114" s="369" t="str">
        <v>ALCHEMY</v>
      </c>
    </row>
    <row r="115" spans="2:23" ht="17.399999999999999" x14ac:dyDescent="0.3">
      <c r="B115" s="161" t="str">
        <v>63-SPRUM-07000057</v>
      </c>
      <c r="C115" s="156" t="str">
        <v>Independent</v>
      </c>
      <c r="D115" s="94" t="str">
        <v>RUM</v>
      </c>
      <c r="E115" s="94" t="str">
        <v>Matusalem</v>
      </c>
      <c r="F115" s="94" t="str">
        <v>MAT</v>
      </c>
      <c r="G115" s="94" t="str">
        <v>Matusalem Insolito Rum</v>
      </c>
      <c r="H115" s="94" t="str">
        <v>700ml</v>
      </c>
      <c r="I115" s="174">
        <v>3</v>
      </c>
      <c r="J115" s="283"/>
      <c r="K115" s="178"/>
      <c r="L115" s="85"/>
      <c r="M115" s="15"/>
      <c r="N115" s="86"/>
      <c r="O115" s="6"/>
      <c r="P115" s="152">
        <v>0</v>
      </c>
      <c r="Q115" s="6"/>
      <c r="R115" s="96">
        <f t="shared" si="5"/>
        <v>0</v>
      </c>
      <c r="S115" s="97">
        <f t="shared" si="8"/>
        <v>0</v>
      </c>
      <c r="T115" s="98">
        <f t="shared" si="6"/>
        <v>0</v>
      </c>
      <c r="U115" s="117" t="str">
        <f t="shared" si="7"/>
        <v>OK</v>
      </c>
      <c r="V115" s="117" t="b">
        <f>'CASH REBATE'!$P$22</f>
        <v>0</v>
      </c>
      <c r="W115" s="369" t="str">
        <v>ALCHEMY</v>
      </c>
    </row>
    <row r="116" spans="2:23" ht="17.399999999999999" x14ac:dyDescent="0.3">
      <c r="B116" s="161" t="str">
        <v>24-SPBRA-03758190</v>
      </c>
      <c r="C116" s="156" t="str">
        <v>RC</v>
      </c>
      <c r="D116" s="94" t="str">
        <v>Brandy and Cognac</v>
      </c>
      <c r="E116" s="94" t="str">
        <v>Remy</v>
      </c>
      <c r="F116" s="94" t="str">
        <v>RMM</v>
      </c>
      <c r="G116" s="94" t="str">
        <v>Remy Martin VSOP 375ml</v>
      </c>
      <c r="H116" s="94" t="str">
        <v>375ml</v>
      </c>
      <c r="I116" s="174">
        <v>12</v>
      </c>
      <c r="J116" s="283"/>
      <c r="K116" s="178"/>
      <c r="L116" s="85"/>
      <c r="M116" s="15"/>
      <c r="N116" s="86"/>
      <c r="O116" s="6"/>
      <c r="P116" s="152">
        <v>0</v>
      </c>
      <c r="Q116" s="6"/>
      <c r="R116" s="96">
        <f t="shared" si="5"/>
        <v>0</v>
      </c>
      <c r="S116" s="97">
        <f t="shared" si="8"/>
        <v>0</v>
      </c>
      <c r="T116" s="98">
        <f t="shared" si="6"/>
        <v>0</v>
      </c>
      <c r="U116" s="117" t="str">
        <f t="shared" si="7"/>
        <v>OK</v>
      </c>
      <c r="V116" s="117" t="b">
        <f>'CASH REBATE'!$P$22</f>
        <v>0</v>
      </c>
      <c r="W116" s="369" t="str">
        <v>ALCHEMY</v>
      </c>
    </row>
    <row r="117" spans="2:23" ht="17.399999999999999" x14ac:dyDescent="0.3">
      <c r="B117" s="161" t="str">
        <v>24-SPBRA-07000427</v>
      </c>
      <c r="C117" s="156" t="str">
        <v>RC</v>
      </c>
      <c r="D117" s="94" t="str">
        <v>Brandy and Cognac</v>
      </c>
      <c r="E117" s="94" t="str">
        <v>Remy</v>
      </c>
      <c r="F117" s="94" t="str">
        <v>RMM</v>
      </c>
      <c r="G117" s="94" t="str">
        <v>Remy Martin VSOP 700ml</v>
      </c>
      <c r="H117" s="94" t="str">
        <v>700ml</v>
      </c>
      <c r="I117" s="174">
        <v>12</v>
      </c>
      <c r="J117" s="283"/>
      <c r="K117" s="178"/>
      <c r="L117" s="85"/>
      <c r="M117" s="15"/>
      <c r="N117" s="86"/>
      <c r="O117" s="6"/>
      <c r="P117" s="152">
        <v>0</v>
      </c>
      <c r="Q117" s="6"/>
      <c r="R117" s="96">
        <f t="shared" si="5"/>
        <v>0</v>
      </c>
      <c r="S117" s="97">
        <f t="shared" si="8"/>
        <v>0</v>
      </c>
      <c r="T117" s="98">
        <f t="shared" si="6"/>
        <v>0</v>
      </c>
      <c r="U117" s="117" t="str">
        <f t="shared" si="7"/>
        <v>OK</v>
      </c>
      <c r="V117" s="117" t="b">
        <f>'CASH REBATE'!$P$22</f>
        <v>0</v>
      </c>
      <c r="W117" s="369" t="str">
        <v>ALCHEMY</v>
      </c>
    </row>
    <row r="118" spans="2:23" ht="17.399999999999999" x14ac:dyDescent="0.3">
      <c r="B118" s="161" t="str">
        <v>24-SPBRA-07004581</v>
      </c>
      <c r="C118" s="156" t="str">
        <v>RC</v>
      </c>
      <c r="D118" s="94" t="str">
        <v>Brandy and Cognac</v>
      </c>
      <c r="E118" s="94" t="str">
        <v>Remy</v>
      </c>
      <c r="F118" s="94" t="str">
        <v>RMM</v>
      </c>
      <c r="G118" s="94" t="str">
        <v>Remy Martin XO 700ml</v>
      </c>
      <c r="H118" s="94" t="str">
        <v>700ml</v>
      </c>
      <c r="I118" s="174">
        <v>12</v>
      </c>
      <c r="J118" s="283"/>
      <c r="K118" s="178"/>
      <c r="L118" s="85"/>
      <c r="M118" s="15"/>
      <c r="N118" s="86"/>
      <c r="O118" s="6"/>
      <c r="P118" s="152">
        <v>0</v>
      </c>
      <c r="Q118" s="6"/>
      <c r="R118" s="96">
        <f t="shared" si="5"/>
        <v>0</v>
      </c>
      <c r="S118" s="97">
        <f t="shared" si="8"/>
        <v>0</v>
      </c>
      <c r="T118" s="98">
        <f t="shared" si="6"/>
        <v>0</v>
      </c>
      <c r="U118" s="117" t="str">
        <f t="shared" si="7"/>
        <v>OK</v>
      </c>
      <c r="V118" s="117" t="b">
        <f>'CASH REBATE'!$P$22</f>
        <v>0</v>
      </c>
      <c r="W118" s="369" t="str">
        <v>ALCHEMY</v>
      </c>
    </row>
    <row r="119" spans="2:23" ht="17.399999999999999" x14ac:dyDescent="0.3">
      <c r="B119" s="161" t="str">
        <v>24-SPBRA-07002463</v>
      </c>
      <c r="C119" s="156" t="str">
        <v>RC</v>
      </c>
      <c r="D119" s="94" t="str">
        <v>Brandy and Cognac</v>
      </c>
      <c r="E119" s="94" t="str">
        <v>Remy</v>
      </c>
      <c r="F119" s="94" t="str">
        <v>RMM</v>
      </c>
      <c r="G119" s="94" t="str">
        <v>Remy Martin XO Night 700ml</v>
      </c>
      <c r="H119" s="94" t="str">
        <v>700ml</v>
      </c>
      <c r="I119" s="174">
        <v>12</v>
      </c>
      <c r="J119" s="283"/>
      <c r="K119" s="178"/>
      <c r="L119" s="85"/>
      <c r="M119" s="15"/>
      <c r="N119" s="86"/>
      <c r="O119" s="6"/>
      <c r="P119" s="152">
        <v>0</v>
      </c>
      <c r="Q119" s="6"/>
      <c r="R119" s="96">
        <f t="shared" si="5"/>
        <v>0</v>
      </c>
      <c r="S119" s="97">
        <f t="shared" si="8"/>
        <v>0</v>
      </c>
      <c r="T119" s="98">
        <f t="shared" si="6"/>
        <v>0</v>
      </c>
      <c r="U119" s="117" t="str">
        <f t="shared" si="7"/>
        <v>OK</v>
      </c>
      <c r="V119" s="117" t="b">
        <f>'CASH REBATE'!$P$22</f>
        <v>0</v>
      </c>
      <c r="W119" s="369" t="str">
        <v>ALCHEMY</v>
      </c>
    </row>
    <row r="120" spans="2:23" ht="17.399999999999999" x14ac:dyDescent="0.3">
      <c r="B120" s="161" t="str">
        <v>24-SPBRA-07005366</v>
      </c>
      <c r="C120" s="156" t="str">
        <v>RC</v>
      </c>
      <c r="D120" s="94" t="str">
        <v>Brandy and Cognac</v>
      </c>
      <c r="E120" s="94" t="str">
        <v>Remy</v>
      </c>
      <c r="F120" s="94" t="str">
        <v>RMM</v>
      </c>
      <c r="G120" s="94" t="str">
        <v>Remy Martin 1738</v>
      </c>
      <c r="H120" s="94" t="str">
        <v>700ml</v>
      </c>
      <c r="I120" s="174">
        <v>12</v>
      </c>
      <c r="J120" s="283"/>
      <c r="K120" s="178"/>
      <c r="L120" s="85"/>
      <c r="M120" s="15"/>
      <c r="N120" s="86"/>
      <c r="O120" s="6"/>
      <c r="P120" s="152">
        <v>0</v>
      </c>
      <c r="Q120" s="6"/>
      <c r="R120" s="96">
        <f t="shared" si="5"/>
        <v>0</v>
      </c>
      <c r="S120" s="97">
        <f t="shared" si="8"/>
        <v>0</v>
      </c>
      <c r="T120" s="98">
        <f t="shared" si="6"/>
        <v>0</v>
      </c>
      <c r="U120" s="117" t="str">
        <f t="shared" si="7"/>
        <v>OK</v>
      </c>
      <c r="V120" s="117" t="b">
        <f>'CASH REBATE'!$P$22</f>
        <v>0</v>
      </c>
      <c r="W120" s="369" t="str">
        <v>ALCHEMY</v>
      </c>
    </row>
    <row r="121" spans="2:23" ht="17.399999999999999" x14ac:dyDescent="0.3">
      <c r="B121" s="161" t="str">
        <v>27-SPBRA-07007452</v>
      </c>
      <c r="C121" s="156" t="str">
        <v>RC</v>
      </c>
      <c r="D121" s="94" t="str">
        <v>Brandy and Cognac</v>
      </c>
      <c r="E121" s="94" t="str">
        <v>LOUIS XIII</v>
      </c>
      <c r="F121" s="94" t="str">
        <v>RMM</v>
      </c>
      <c r="G121" s="94" t="str">
        <v>Remy Martin Louis XIII 700ml</v>
      </c>
      <c r="H121" s="94" t="str">
        <v>700ml</v>
      </c>
      <c r="I121" s="174">
        <v>3</v>
      </c>
      <c r="J121" s="283"/>
      <c r="K121" s="178"/>
      <c r="L121" s="85"/>
      <c r="M121" s="15"/>
      <c r="N121" s="86"/>
      <c r="O121" s="6"/>
      <c r="P121" s="152">
        <v>0</v>
      </c>
      <c r="Q121" s="6"/>
      <c r="R121" s="96">
        <f t="shared" si="5"/>
        <v>0</v>
      </c>
      <c r="S121" s="97">
        <f t="shared" si="8"/>
        <v>0</v>
      </c>
      <c r="T121" s="98">
        <f t="shared" si="6"/>
        <v>0</v>
      </c>
      <c r="U121" s="117" t="str">
        <f t="shared" si="7"/>
        <v>OK</v>
      </c>
      <c r="V121" s="117" t="b">
        <f>'CASH REBATE'!$P$22</f>
        <v>0</v>
      </c>
      <c r="W121" s="369" t="str">
        <v>ALCHEMY</v>
      </c>
    </row>
    <row r="122" spans="2:23" ht="17.399999999999999" x14ac:dyDescent="0.3">
      <c r="B122" s="161" t="str">
        <v>27-SPBRA-15008565</v>
      </c>
      <c r="C122" s="156" t="str">
        <v>RC</v>
      </c>
      <c r="D122" s="94" t="str">
        <v>Brandy and Cognac</v>
      </c>
      <c r="E122" s="94" t="str">
        <v>LOUIS XIII</v>
      </c>
      <c r="F122" s="94" t="str">
        <v>RMM</v>
      </c>
      <c r="G122" s="94" t="str">
        <v>Louis XIII Magnum 1.5L</v>
      </c>
      <c r="H122" s="94" t="str">
        <v>1500ml</v>
      </c>
      <c r="I122" s="174">
        <v>1</v>
      </c>
      <c r="J122" s="283"/>
      <c r="K122" s="178"/>
      <c r="L122" s="85"/>
      <c r="M122" s="15"/>
      <c r="N122" s="86"/>
      <c r="O122" s="6"/>
      <c r="P122" s="152">
        <v>0</v>
      </c>
      <c r="Q122" s="6"/>
      <c r="R122" s="96">
        <f t="shared" si="5"/>
        <v>0</v>
      </c>
      <c r="S122" s="97">
        <f t="shared" si="8"/>
        <v>0</v>
      </c>
      <c r="T122" s="98">
        <f t="shared" si="6"/>
        <v>0</v>
      </c>
      <c r="U122" s="117" t="str">
        <f t="shared" si="7"/>
        <v>OK</v>
      </c>
      <c r="V122" s="117" t="b">
        <f>'CASH REBATE'!$P$22</f>
        <v>0</v>
      </c>
      <c r="W122" s="369" t="str">
        <v>ALCHEMY</v>
      </c>
    </row>
    <row r="123" spans="2:23" ht="17.399999999999999" x14ac:dyDescent="0.3">
      <c r="B123" s="161" t="str">
        <v>27-SPBRA-30008169</v>
      </c>
      <c r="C123" s="156" t="str">
        <v>RC</v>
      </c>
      <c r="D123" s="94" t="str">
        <v>Brandy and Cognac</v>
      </c>
      <c r="E123" s="94" t="str">
        <v>LOUIS XIII</v>
      </c>
      <c r="F123" s="94" t="str">
        <v>RMM</v>
      </c>
      <c r="G123" s="94" t="str">
        <v>Louis XIII Decanter Jeroboam 3L</v>
      </c>
      <c r="H123" s="94" t="str">
        <v>3000ml</v>
      </c>
      <c r="I123" s="174">
        <v>1</v>
      </c>
      <c r="J123" s="283"/>
      <c r="K123" s="178"/>
      <c r="L123" s="85"/>
      <c r="M123" s="15"/>
      <c r="N123" s="86"/>
      <c r="O123" s="6"/>
      <c r="P123" s="152">
        <v>0</v>
      </c>
      <c r="Q123" s="6"/>
      <c r="R123" s="96">
        <f t="shared" si="5"/>
        <v>0</v>
      </c>
      <c r="S123" s="97">
        <f t="shared" si="8"/>
        <v>0</v>
      </c>
      <c r="T123" s="98">
        <f t="shared" si="6"/>
        <v>0</v>
      </c>
      <c r="U123" s="117" t="str">
        <f t="shared" si="7"/>
        <v>OK</v>
      </c>
      <c r="V123" s="117" t="b">
        <f>'CASH REBATE'!$P$22</f>
        <v>0</v>
      </c>
      <c r="W123" s="369" t="str">
        <v>ALCHEMY</v>
      </c>
    </row>
    <row r="124" spans="2:23" ht="17.399999999999999" x14ac:dyDescent="0.3">
      <c r="B124" s="161" t="str">
        <v>27-SPBRA-60000155</v>
      </c>
      <c r="C124" s="156" t="str">
        <v>RC</v>
      </c>
      <c r="D124" s="94" t="str">
        <v>Brandy and Cognac</v>
      </c>
      <c r="E124" s="94" t="str">
        <v>LOUIS XIII</v>
      </c>
      <c r="F124" s="94" t="str">
        <v>RMM</v>
      </c>
      <c r="G124" s="94" t="str">
        <v>Louis XIII Mathusalem 6L</v>
      </c>
      <c r="H124" s="94" t="str">
        <v>6000ml</v>
      </c>
      <c r="I124" s="174">
        <v>1</v>
      </c>
      <c r="J124" s="283"/>
      <c r="K124" s="178"/>
      <c r="L124" s="85"/>
      <c r="M124" s="15"/>
      <c r="N124" s="86"/>
      <c r="O124" s="6"/>
      <c r="P124" s="152">
        <v>0</v>
      </c>
      <c r="Q124" s="6"/>
      <c r="R124" s="96">
        <f t="shared" si="5"/>
        <v>0</v>
      </c>
      <c r="S124" s="97">
        <f t="shared" si="8"/>
        <v>0</v>
      </c>
      <c r="T124" s="98">
        <f t="shared" si="6"/>
        <v>0</v>
      </c>
      <c r="U124" s="117" t="str">
        <f t="shared" si="7"/>
        <v>OK</v>
      </c>
      <c r="V124" s="117" t="b">
        <f>'CASH REBATE'!$P$22</f>
        <v>0</v>
      </c>
      <c r="W124" s="369" t="str">
        <v>ALCHEMY</v>
      </c>
    </row>
    <row r="125" spans="2:23" ht="17.399999999999999" x14ac:dyDescent="0.3">
      <c r="B125" s="161" t="str">
        <v>26-SPBRA-07002153</v>
      </c>
      <c r="C125" s="156" t="str">
        <v>RC</v>
      </c>
      <c r="D125" s="94" t="str">
        <v>Brandy and Cognac</v>
      </c>
      <c r="E125" s="94" t="str">
        <v>St Remy</v>
      </c>
      <c r="F125" s="94" t="str">
        <v>RMM</v>
      </c>
      <c r="G125" s="94" t="str">
        <v>St Remy VSOP</v>
      </c>
      <c r="H125" s="94" t="str">
        <v>700ml</v>
      </c>
      <c r="I125" s="174">
        <v>12</v>
      </c>
      <c r="J125" s="283"/>
      <c r="K125" s="178"/>
      <c r="L125" s="85"/>
      <c r="M125" s="15"/>
      <c r="N125" s="86"/>
      <c r="O125" s="6"/>
      <c r="P125" s="152">
        <v>0</v>
      </c>
      <c r="Q125" s="6"/>
      <c r="R125" s="96">
        <f t="shared" si="5"/>
        <v>0</v>
      </c>
      <c r="S125" s="97">
        <f t="shared" si="8"/>
        <v>0</v>
      </c>
      <c r="T125" s="98">
        <f t="shared" si="6"/>
        <v>0</v>
      </c>
      <c r="U125" s="117" t="str">
        <f t="shared" si="7"/>
        <v>OK</v>
      </c>
      <c r="V125" s="117" t="b">
        <f>'CASH REBATE'!$P$22</f>
        <v>0</v>
      </c>
      <c r="W125" s="369" t="str">
        <v>ALCHEMY</v>
      </c>
    </row>
    <row r="126" spans="2:23" ht="17.399999999999999" x14ac:dyDescent="0.3">
      <c r="B126" s="161" t="str">
        <v>26-SPBRA-07002603</v>
      </c>
      <c r="C126" s="156" t="str">
        <v>RC</v>
      </c>
      <c r="D126" s="94" t="str">
        <v>Brandy and Cognac</v>
      </c>
      <c r="E126" s="94" t="str">
        <v>St Remy</v>
      </c>
      <c r="F126" s="94" t="str">
        <v>RMM</v>
      </c>
      <c r="G126" s="94" t="str">
        <v>St Remy XO</v>
      </c>
      <c r="H126" s="94" t="str">
        <v>700ml</v>
      </c>
      <c r="I126" s="174">
        <v>12</v>
      </c>
      <c r="J126" s="283"/>
      <c r="K126" s="178"/>
      <c r="L126" s="85"/>
      <c r="M126" s="15"/>
      <c r="N126" s="86"/>
      <c r="O126" s="6"/>
      <c r="P126" s="152">
        <v>0</v>
      </c>
      <c r="Q126" s="6"/>
      <c r="R126" s="96">
        <f t="shared" si="5"/>
        <v>0</v>
      </c>
      <c r="S126" s="97">
        <f t="shared" si="8"/>
        <v>0</v>
      </c>
      <c r="T126" s="98">
        <f t="shared" si="6"/>
        <v>0</v>
      </c>
      <c r="U126" s="117" t="str">
        <f t="shared" si="7"/>
        <v>OK</v>
      </c>
      <c r="V126" s="117" t="b">
        <f>'CASH REBATE'!$P$22</f>
        <v>0</v>
      </c>
      <c r="W126" s="369" t="str">
        <v>ALCHEMY</v>
      </c>
    </row>
    <row r="127" spans="2:23" ht="17.399999999999999" x14ac:dyDescent="0.3">
      <c r="B127" s="161" t="str">
        <v>01-SPVOD-07008530</v>
      </c>
      <c r="C127" s="156" t="str">
        <v>Lucas Bols</v>
      </c>
      <c r="D127" s="94" t="str">
        <v>Vodka</v>
      </c>
      <c r="E127" s="94" t="str">
        <v>Bols Vodka</v>
      </c>
      <c r="F127" s="94" t="str">
        <v>BLV</v>
      </c>
      <c r="G127" s="94" t="str">
        <v>Bols Vodka 700ml</v>
      </c>
      <c r="H127" s="94" t="str">
        <v>700ml</v>
      </c>
      <c r="I127" s="174">
        <v>12</v>
      </c>
      <c r="J127" s="283"/>
      <c r="K127" s="178"/>
      <c r="L127" s="85"/>
      <c r="M127" s="15"/>
      <c r="N127" s="86"/>
      <c r="O127" s="6"/>
      <c r="P127" s="152">
        <v>0</v>
      </c>
      <c r="Q127" s="6"/>
      <c r="R127" s="96">
        <f t="shared" si="5"/>
        <v>0</v>
      </c>
      <c r="S127" s="97">
        <f t="shared" si="8"/>
        <v>0</v>
      </c>
      <c r="T127" s="98">
        <f t="shared" si="6"/>
        <v>0</v>
      </c>
      <c r="U127" s="117" t="str">
        <f t="shared" si="7"/>
        <v>OK</v>
      </c>
      <c r="V127" s="117" t="b">
        <f>'CASH REBATE'!$P$22</f>
        <v>0</v>
      </c>
      <c r="W127" s="369" t="str">
        <v>ALCHEMY</v>
      </c>
    </row>
    <row r="128" spans="2:23" ht="17.399999999999999" x14ac:dyDescent="0.3">
      <c r="B128" s="161" t="str">
        <v>01-SPVOD-10008547</v>
      </c>
      <c r="C128" s="156" t="str">
        <v>Lucas Bols</v>
      </c>
      <c r="D128" s="94" t="str">
        <v>Vodka</v>
      </c>
      <c r="E128" s="94" t="str">
        <v>Bols Vodka</v>
      </c>
      <c r="F128" s="94" t="str">
        <v>BLV</v>
      </c>
      <c r="G128" s="94" t="str">
        <v>Bols Vodka 1L</v>
      </c>
      <c r="H128" s="94" t="str">
        <v>1000ml</v>
      </c>
      <c r="I128" s="174">
        <v>6</v>
      </c>
      <c r="J128" s="283"/>
      <c r="K128" s="178"/>
      <c r="L128" s="85"/>
      <c r="M128" s="15"/>
      <c r="N128" s="86"/>
      <c r="O128" s="6"/>
      <c r="P128" s="152">
        <v>0</v>
      </c>
      <c r="Q128" s="6"/>
      <c r="R128" s="96">
        <f t="shared" si="5"/>
        <v>0</v>
      </c>
      <c r="S128" s="97">
        <f t="shared" si="8"/>
        <v>0</v>
      </c>
      <c r="T128" s="98">
        <f t="shared" si="6"/>
        <v>0</v>
      </c>
      <c r="U128" s="117" t="str">
        <f t="shared" si="7"/>
        <v>OK</v>
      </c>
      <c r="V128" s="117" t="b">
        <f>'CASH REBATE'!$P$22</f>
        <v>0</v>
      </c>
      <c r="W128" s="369" t="str">
        <v>ALCHEMY</v>
      </c>
    </row>
    <row r="129" spans="2:23" ht="17.399999999999999" x14ac:dyDescent="0.3">
      <c r="B129" s="161" t="str">
        <v>34-SPVOD-01808261</v>
      </c>
      <c r="C129" s="156" t="str">
        <v>Campari</v>
      </c>
      <c r="D129" s="94" t="str">
        <v>Vodka</v>
      </c>
      <c r="E129" s="94" t="str">
        <v>Skyy</v>
      </c>
      <c r="F129" s="94" t="str">
        <v>SKY</v>
      </c>
      <c r="G129" s="94" t="str">
        <v>Skyy 180ml</v>
      </c>
      <c r="H129" s="94" t="str">
        <v>180ml</v>
      </c>
      <c r="I129" s="174">
        <v>12</v>
      </c>
      <c r="J129" s="283"/>
      <c r="K129" s="178"/>
      <c r="L129" s="85"/>
      <c r="M129" s="15"/>
      <c r="N129" s="86"/>
      <c r="O129" s="6"/>
      <c r="P129" s="152">
        <v>0</v>
      </c>
      <c r="Q129" s="6"/>
      <c r="R129" s="96">
        <f t="shared" si="5"/>
        <v>0</v>
      </c>
      <c r="S129" s="97">
        <f t="shared" si="8"/>
        <v>0</v>
      </c>
      <c r="T129" s="98">
        <f t="shared" si="6"/>
        <v>0</v>
      </c>
      <c r="U129" s="117" t="str">
        <f t="shared" si="7"/>
        <v>OK</v>
      </c>
      <c r="V129" s="117" t="b">
        <f>'CASH REBATE'!$P$22</f>
        <v>0</v>
      </c>
      <c r="W129" s="369" t="str">
        <v>ALCHEMY</v>
      </c>
    </row>
    <row r="130" spans="2:23" ht="17.399999999999999" x14ac:dyDescent="0.3">
      <c r="B130" s="161" t="str">
        <v>34-SPVOD-07507004</v>
      </c>
      <c r="C130" s="156" t="str">
        <v>Campari</v>
      </c>
      <c r="D130" s="94" t="str">
        <v>Vodka</v>
      </c>
      <c r="E130" s="94" t="str">
        <v>Skyy</v>
      </c>
      <c r="F130" s="94" t="str">
        <v>SKY</v>
      </c>
      <c r="G130" s="94" t="str">
        <v>Skyy 750ml</v>
      </c>
      <c r="H130" s="94" t="str">
        <v>750ml</v>
      </c>
      <c r="I130" s="174">
        <v>12</v>
      </c>
      <c r="J130" s="283"/>
      <c r="K130" s="178"/>
      <c r="L130" s="85"/>
      <c r="M130" s="15"/>
      <c r="N130" s="86"/>
      <c r="O130" s="6"/>
      <c r="P130" s="152">
        <v>0</v>
      </c>
      <c r="Q130" s="6"/>
      <c r="R130" s="96">
        <f t="shared" si="5"/>
        <v>0</v>
      </c>
      <c r="S130" s="97">
        <f t="shared" si="8"/>
        <v>0</v>
      </c>
      <c r="T130" s="98">
        <f t="shared" si="6"/>
        <v>0</v>
      </c>
      <c r="U130" s="117" t="str">
        <f t="shared" si="7"/>
        <v>OK</v>
      </c>
      <c r="V130" s="117" t="b">
        <f>'CASH REBATE'!$P$22</f>
        <v>0</v>
      </c>
      <c r="W130" s="369" t="str">
        <v>ALCHEMY</v>
      </c>
    </row>
    <row r="131" spans="2:23" ht="17.399999999999999" x14ac:dyDescent="0.3">
      <c r="B131" s="161" t="str">
        <v>34-SPVOD-10001002</v>
      </c>
      <c r="C131" s="156" t="str">
        <v>Campari</v>
      </c>
      <c r="D131" s="94" t="str">
        <v>Vodka</v>
      </c>
      <c r="E131" s="94" t="str">
        <v>Skyy</v>
      </c>
      <c r="F131" s="94" t="str">
        <v>SKY</v>
      </c>
      <c r="G131" s="94" t="str">
        <v>Skyy 1L</v>
      </c>
      <c r="H131" s="94" t="str">
        <v>1000ml</v>
      </c>
      <c r="I131" s="174">
        <v>12</v>
      </c>
      <c r="J131" s="283"/>
      <c r="K131" s="178"/>
      <c r="L131" s="85"/>
      <c r="M131" s="15"/>
      <c r="N131" s="86"/>
      <c r="O131" s="6"/>
      <c r="P131" s="152">
        <v>0</v>
      </c>
      <c r="Q131" s="6"/>
      <c r="R131" s="96">
        <f t="shared" si="5"/>
        <v>0</v>
      </c>
      <c r="S131" s="97">
        <f t="shared" si="8"/>
        <v>0</v>
      </c>
      <c r="T131" s="98">
        <f t="shared" si="6"/>
        <v>0</v>
      </c>
      <c r="U131" s="117" t="str">
        <f t="shared" si="7"/>
        <v>OK</v>
      </c>
      <c r="V131" s="117" t="b">
        <f>'CASH REBATE'!$P$22</f>
        <v>0</v>
      </c>
      <c r="W131" s="369" t="str">
        <v>ALCHEMY</v>
      </c>
    </row>
    <row r="132" spans="2:23" ht="17.399999999999999" x14ac:dyDescent="0.3">
      <c r="B132" s="161" t="str">
        <v>34-SPVOD-07017004</v>
      </c>
      <c r="C132" s="156" t="str">
        <v>Campari</v>
      </c>
      <c r="D132" s="94" t="str">
        <v>Vodka</v>
      </c>
      <c r="E132" s="94" t="str">
        <v>Skyy</v>
      </c>
      <c r="F132" s="94" t="str">
        <v>SKY</v>
      </c>
      <c r="G132" s="94" t="str">
        <v>Skyy Neptune</v>
      </c>
      <c r="H132" s="94" t="str">
        <v>700ml</v>
      </c>
      <c r="I132" s="174">
        <v>12</v>
      </c>
      <c r="J132" s="283"/>
      <c r="K132" s="178"/>
      <c r="L132" s="85"/>
      <c r="M132" s="15"/>
      <c r="N132" s="86"/>
      <c r="O132" s="6"/>
      <c r="P132" s="152">
        <v>0</v>
      </c>
      <c r="Q132" s="6"/>
      <c r="R132" s="96">
        <f t="shared" si="5"/>
        <v>0</v>
      </c>
      <c r="S132" s="97">
        <f t="shared" si="8"/>
        <v>0</v>
      </c>
      <c r="T132" s="98">
        <f t="shared" si="6"/>
        <v>0</v>
      </c>
      <c r="U132" s="117" t="str">
        <f t="shared" si="7"/>
        <v>OK</v>
      </c>
      <c r="V132" s="117" t="b">
        <f>'CASH REBATE'!$P$22</f>
        <v>0</v>
      </c>
      <c r="W132" s="369" t="str">
        <v>ALCHEMY</v>
      </c>
    </row>
    <row r="133" spans="2:23" ht="17.399999999999999" x14ac:dyDescent="0.3">
      <c r="B133" s="161" t="str">
        <v>34-SPLIQ-07007012</v>
      </c>
      <c r="C133" s="156" t="str">
        <v>Campari</v>
      </c>
      <c r="D133" s="94" t="str">
        <v>Vodka</v>
      </c>
      <c r="E133" s="94" t="str">
        <v>Skyy</v>
      </c>
      <c r="F133" s="94" t="str">
        <v>SKY</v>
      </c>
      <c r="G133" s="94" t="str">
        <v>Skyy Citrus</v>
      </c>
      <c r="H133" s="94" t="str">
        <v>700ml</v>
      </c>
      <c r="I133" s="174">
        <v>6</v>
      </c>
      <c r="J133" s="283"/>
      <c r="K133" s="178"/>
      <c r="L133" s="85"/>
      <c r="M133" s="15"/>
      <c r="N133" s="86"/>
      <c r="O133" s="6"/>
      <c r="P133" s="152">
        <v>0</v>
      </c>
      <c r="Q133" s="6"/>
      <c r="R133" s="96">
        <f t="shared" si="5"/>
        <v>0</v>
      </c>
      <c r="S133" s="97">
        <f t="shared" si="8"/>
        <v>0</v>
      </c>
      <c r="T133" s="98">
        <f t="shared" si="6"/>
        <v>0</v>
      </c>
      <c r="U133" s="117" t="str">
        <f t="shared" si="7"/>
        <v>OK</v>
      </c>
      <c r="V133" s="117" t="b">
        <f>'CASH REBATE'!$P$22</f>
        <v>0</v>
      </c>
      <c r="W133" s="369" t="str">
        <v>ALCHEMY</v>
      </c>
    </row>
    <row r="134" spans="2:23" ht="17.399999999999999" x14ac:dyDescent="0.3">
      <c r="B134" s="161" t="str">
        <v>34-SPLIQ-07007036</v>
      </c>
      <c r="C134" s="156" t="str">
        <v>Campari</v>
      </c>
      <c r="D134" s="94" t="str">
        <v>Vodka</v>
      </c>
      <c r="E134" s="94" t="str">
        <v>Skyy</v>
      </c>
      <c r="F134" s="94" t="str">
        <v>SKY</v>
      </c>
      <c r="G134" s="94" t="str">
        <v>Skyy Raspberry</v>
      </c>
      <c r="H134" s="94" t="str">
        <v>700ml</v>
      </c>
      <c r="I134" s="174">
        <v>6</v>
      </c>
      <c r="J134" s="283"/>
      <c r="K134" s="178"/>
      <c r="L134" s="85"/>
      <c r="M134" s="15"/>
      <c r="N134" s="86"/>
      <c r="O134" s="6"/>
      <c r="P134" s="152">
        <v>0</v>
      </c>
      <c r="Q134" s="6"/>
      <c r="R134" s="96">
        <f t="shared" si="5"/>
        <v>0</v>
      </c>
      <c r="S134" s="97">
        <f t="shared" si="8"/>
        <v>0</v>
      </c>
      <c r="T134" s="98">
        <f t="shared" si="6"/>
        <v>0</v>
      </c>
      <c r="U134" s="117" t="str">
        <f t="shared" si="7"/>
        <v>OK</v>
      </c>
      <c r="V134" s="117" t="b">
        <f>'CASH REBATE'!$P$22</f>
        <v>0</v>
      </c>
      <c r="W134" s="369" t="str">
        <v>ALCHEMY</v>
      </c>
    </row>
    <row r="135" spans="2:23" ht="17.399999999999999" x14ac:dyDescent="0.3">
      <c r="B135" s="161" t="str">
        <v>34-SPLIQ-07007050</v>
      </c>
      <c r="C135" s="156" t="str">
        <v>Campari</v>
      </c>
      <c r="D135" s="94" t="str">
        <v>Vodka</v>
      </c>
      <c r="E135" s="94" t="str">
        <v>Skyy</v>
      </c>
      <c r="F135" s="94" t="str">
        <v>SKY</v>
      </c>
      <c r="G135" s="94" t="str">
        <v>Skyy Passionfruit</v>
      </c>
      <c r="H135" s="94" t="str">
        <v>700ml</v>
      </c>
      <c r="I135" s="174">
        <v>6</v>
      </c>
      <c r="J135" s="283"/>
      <c r="K135" s="178"/>
      <c r="L135" s="85"/>
      <c r="M135" s="15"/>
      <c r="N135" s="86"/>
      <c r="O135" s="6"/>
      <c r="P135" s="152">
        <v>0</v>
      </c>
      <c r="Q135" s="6"/>
      <c r="R135" s="96">
        <f t="shared" si="5"/>
        <v>0</v>
      </c>
      <c r="S135" s="97">
        <f t="shared" si="8"/>
        <v>0</v>
      </c>
      <c r="T135" s="98">
        <f t="shared" si="6"/>
        <v>0</v>
      </c>
      <c r="U135" s="117" t="str">
        <f t="shared" si="7"/>
        <v>OK</v>
      </c>
      <c r="V135" s="117" t="b">
        <f>'CASH REBATE'!$P$22</f>
        <v>0</v>
      </c>
      <c r="W135" s="369" t="str">
        <v>ALCHEMY</v>
      </c>
    </row>
    <row r="136" spans="2:23" ht="17.399999999999999" x14ac:dyDescent="0.3">
      <c r="B136" s="161" t="str">
        <v>34-SPVOD-07001021</v>
      </c>
      <c r="C136" s="156" t="str">
        <v>Campari</v>
      </c>
      <c r="D136" s="94" t="str">
        <v>Vodka</v>
      </c>
      <c r="E136" s="94" t="str">
        <v>Skyy</v>
      </c>
      <c r="F136" s="94" t="str">
        <v>SKY</v>
      </c>
      <c r="G136" s="94" t="str">
        <v>Skyy 90 Luxury</v>
      </c>
      <c r="H136" s="94" t="str">
        <v>700ml</v>
      </c>
      <c r="I136" s="174">
        <v>6</v>
      </c>
      <c r="J136" s="283"/>
      <c r="K136" s="178"/>
      <c r="L136" s="85"/>
      <c r="M136" s="15"/>
      <c r="N136" s="86"/>
      <c r="O136" s="6"/>
      <c r="P136" s="152">
        <v>0</v>
      </c>
      <c r="Q136" s="6"/>
      <c r="R136" s="96">
        <f t="shared" si="5"/>
        <v>0</v>
      </c>
      <c r="S136" s="97">
        <f t="shared" si="8"/>
        <v>0</v>
      </c>
      <c r="T136" s="98">
        <f t="shared" si="6"/>
        <v>0</v>
      </c>
      <c r="U136" s="117" t="str">
        <f t="shared" si="7"/>
        <v>OK</v>
      </c>
      <c r="V136" s="117" t="b">
        <f>'CASH REBATE'!$P$22</f>
        <v>0</v>
      </c>
      <c r="W136" s="369" t="str">
        <v>ALCHEMY</v>
      </c>
    </row>
    <row r="137" spans="2:23" ht="17.399999999999999" x14ac:dyDescent="0.3">
      <c r="B137" s="161" t="str">
        <v>65-SPVOD-07507828</v>
      </c>
      <c r="C137" s="156" t="str">
        <v>Proximo</v>
      </c>
      <c r="D137" s="94" t="str">
        <v>Vodka</v>
      </c>
      <c r="E137" s="94" t="str">
        <v>Hangar</v>
      </c>
      <c r="F137" s="94" t="str">
        <v>HG1</v>
      </c>
      <c r="G137" s="94" t="str">
        <v>Hangar 1 Straight Vodka</v>
      </c>
      <c r="H137" s="94" t="str">
        <v>750ml</v>
      </c>
      <c r="I137" s="174">
        <v>12</v>
      </c>
      <c r="J137" s="283"/>
      <c r="K137" s="178"/>
      <c r="L137" s="85"/>
      <c r="M137" s="15"/>
      <c r="N137" s="86"/>
      <c r="O137" s="6"/>
      <c r="P137" s="152">
        <v>0</v>
      </c>
      <c r="Q137" s="6"/>
      <c r="R137" s="96">
        <f t="shared" si="5"/>
        <v>0</v>
      </c>
      <c r="S137" s="97">
        <f t="shared" si="8"/>
        <v>0</v>
      </c>
      <c r="T137" s="98">
        <f t="shared" si="6"/>
        <v>0</v>
      </c>
      <c r="U137" s="117" t="str">
        <f t="shared" si="7"/>
        <v>OK</v>
      </c>
      <c r="V137" s="117" t="b">
        <f>'CASH REBATE'!$P$22</f>
        <v>0</v>
      </c>
      <c r="W137" s="369" t="str">
        <v>ALCHEMY</v>
      </c>
    </row>
    <row r="138" spans="2:23" ht="17.399999999999999" x14ac:dyDescent="0.3">
      <c r="B138" s="161" t="str">
        <v>65-SPVOD-07507842</v>
      </c>
      <c r="C138" s="156" t="str">
        <v>Proximo</v>
      </c>
      <c r="D138" s="94" t="str">
        <v>Vodka</v>
      </c>
      <c r="E138" s="94" t="str">
        <v>Hangar</v>
      </c>
      <c r="F138" s="94" t="str">
        <v>HG1</v>
      </c>
      <c r="G138" s="94" t="str">
        <v>Hangar 1 Buddha'S Hand Citron Vodka</v>
      </c>
      <c r="H138" s="94" t="str">
        <v>750ml</v>
      </c>
      <c r="I138" s="174">
        <v>12</v>
      </c>
      <c r="J138" s="283"/>
      <c r="K138" s="178"/>
      <c r="L138" s="85"/>
      <c r="M138" s="15"/>
      <c r="N138" s="86"/>
      <c r="O138" s="6"/>
      <c r="P138" s="152">
        <v>0</v>
      </c>
      <c r="Q138" s="6"/>
      <c r="R138" s="96">
        <f t="shared" si="5"/>
        <v>0</v>
      </c>
      <c r="S138" s="97">
        <f t="shared" si="8"/>
        <v>0</v>
      </c>
      <c r="T138" s="98">
        <f t="shared" si="6"/>
        <v>0</v>
      </c>
      <c r="U138" s="117" t="str">
        <f t="shared" si="7"/>
        <v>OK</v>
      </c>
      <c r="V138" s="117" t="b">
        <f>'CASH REBATE'!$P$22</f>
        <v>0</v>
      </c>
      <c r="W138" s="369" t="str">
        <v>ALCHEMY</v>
      </c>
    </row>
    <row r="139" spans="2:23" ht="17.399999999999999" x14ac:dyDescent="0.3">
      <c r="B139" s="161" t="str">
        <v>65-SPVOD-07507866</v>
      </c>
      <c r="C139" s="156" t="str">
        <v>Proximo</v>
      </c>
      <c r="D139" s="94" t="str">
        <v>Vodka</v>
      </c>
      <c r="E139" s="94" t="str">
        <v>Hangar</v>
      </c>
      <c r="F139" s="94" t="str">
        <v>HG1</v>
      </c>
      <c r="G139" s="94" t="str">
        <v>Hangar 1 Mandarin Blossom Vodka</v>
      </c>
      <c r="H139" s="94" t="str">
        <v>750ml</v>
      </c>
      <c r="I139" s="174">
        <v>12</v>
      </c>
      <c r="J139" s="283"/>
      <c r="K139" s="178"/>
      <c r="L139" s="85"/>
      <c r="M139" s="15"/>
      <c r="N139" s="86"/>
      <c r="O139" s="6"/>
      <c r="P139" s="152">
        <v>0</v>
      </c>
      <c r="Q139" s="6"/>
      <c r="R139" s="96">
        <f t="shared" si="5"/>
        <v>0</v>
      </c>
      <c r="S139" s="97">
        <f t="shared" si="8"/>
        <v>0</v>
      </c>
      <c r="T139" s="98">
        <f t="shared" si="6"/>
        <v>0</v>
      </c>
      <c r="U139" s="117" t="str">
        <f t="shared" si="7"/>
        <v>OK</v>
      </c>
      <c r="V139" s="117" t="b">
        <f>'CASH REBATE'!$P$22</f>
        <v>0</v>
      </c>
      <c r="W139" s="369" t="str">
        <v>ALCHEMY</v>
      </c>
    </row>
    <row r="140" spans="2:23" ht="17.399999999999999" x14ac:dyDescent="0.3">
      <c r="B140" s="161" t="str">
        <v>65-SPVOD-07507361</v>
      </c>
      <c r="C140" s="156" t="str">
        <v>Proximo</v>
      </c>
      <c r="D140" s="94" t="str">
        <v>Vodka</v>
      </c>
      <c r="E140" s="94" t="str">
        <v>Hangar</v>
      </c>
      <c r="F140" s="94" t="str">
        <v>HG1</v>
      </c>
      <c r="G140" s="94" t="str">
        <v>Hangar 1 Rose Vodka</v>
      </c>
      <c r="H140" s="94" t="str">
        <v>750ml</v>
      </c>
      <c r="I140" s="174">
        <v>12</v>
      </c>
      <c r="J140" s="283"/>
      <c r="K140" s="178"/>
      <c r="L140" s="85"/>
      <c r="M140" s="15"/>
      <c r="N140" s="86"/>
      <c r="O140" s="6"/>
      <c r="P140" s="152">
        <v>0</v>
      </c>
      <c r="Q140" s="6"/>
      <c r="R140" s="96">
        <f t="shared" si="5"/>
        <v>0</v>
      </c>
      <c r="S140" s="97">
        <f t="shared" si="8"/>
        <v>0</v>
      </c>
      <c r="T140" s="98">
        <f t="shared" si="6"/>
        <v>0</v>
      </c>
      <c r="U140" s="117" t="str">
        <f t="shared" si="7"/>
        <v>OK</v>
      </c>
      <c r="V140" s="117" t="b">
        <f>'CASH REBATE'!$P$22</f>
        <v>0</v>
      </c>
      <c r="W140" s="369" t="str">
        <v>ALCHEMY</v>
      </c>
    </row>
    <row r="141" spans="2:23" ht="17.399999999999999" x14ac:dyDescent="0.3">
      <c r="B141" s="161" t="str">
        <v>48-SPVOD-02000045</v>
      </c>
      <c r="C141" s="156" t="str">
        <v>Independent</v>
      </c>
      <c r="D141" s="94" t="str">
        <v>Vodka</v>
      </c>
      <c r="E141" s="94" t="str">
        <v>Tito's</v>
      </c>
      <c r="F141" s="94" t="str">
        <v>TTO</v>
      </c>
      <c r="G141" s="94" t="str">
        <v>Tito's Vodka 200ml</v>
      </c>
      <c r="H141" s="94" t="str">
        <v>200ml</v>
      </c>
      <c r="I141" s="174">
        <v>24</v>
      </c>
      <c r="J141" s="283"/>
      <c r="K141" s="178"/>
      <c r="L141" s="85"/>
      <c r="M141" s="15"/>
      <c r="N141" s="86"/>
      <c r="O141" s="6"/>
      <c r="P141" s="152">
        <v>0</v>
      </c>
      <c r="Q141" s="6"/>
      <c r="R141" s="96">
        <f t="shared" ref="R141:R204" si="9">IF(K141&gt;0,K141*N141,L141*1.07*N141)</f>
        <v>0</v>
      </c>
      <c r="S141" s="97">
        <f t="shared" si="8"/>
        <v>0</v>
      </c>
      <c r="T141" s="98">
        <f t="shared" si="6"/>
        <v>0</v>
      </c>
      <c r="U141" s="117" t="str">
        <f t="shared" si="7"/>
        <v>OK</v>
      </c>
      <c r="V141" s="117" t="b">
        <f>'CASH REBATE'!$P$22</f>
        <v>0</v>
      </c>
      <c r="W141" s="369" t="str">
        <v>ALCHEMY</v>
      </c>
    </row>
    <row r="142" spans="2:23" ht="17.399999999999999" x14ac:dyDescent="0.3">
      <c r="B142" s="161" t="str">
        <v>48-SPVOD-07500027</v>
      </c>
      <c r="C142" s="156" t="str">
        <v>Independent</v>
      </c>
      <c r="D142" s="94" t="str">
        <v>Vodka</v>
      </c>
      <c r="E142" s="94" t="str">
        <v>Tito's</v>
      </c>
      <c r="F142" s="94" t="str">
        <v>TTO</v>
      </c>
      <c r="G142" s="94" t="str">
        <v>Tito's Vodka 750ml</v>
      </c>
      <c r="H142" s="94" t="str">
        <v>750ml</v>
      </c>
      <c r="I142" s="174">
        <v>12</v>
      </c>
      <c r="J142" s="283"/>
      <c r="K142" s="178"/>
      <c r="L142" s="85"/>
      <c r="M142" s="15"/>
      <c r="N142" s="86"/>
      <c r="O142" s="6"/>
      <c r="P142" s="152">
        <v>0</v>
      </c>
      <c r="Q142" s="6"/>
      <c r="R142" s="96">
        <f t="shared" si="9"/>
        <v>0</v>
      </c>
      <c r="S142" s="97">
        <f t="shared" si="8"/>
        <v>0</v>
      </c>
      <c r="T142" s="98">
        <f t="shared" ref="T142:T205" si="10">IF(U142="Input Price only 1 column","",P142*S142)</f>
        <v>0</v>
      </c>
      <c r="U142" s="117" t="str">
        <f t="shared" ref="U142:U205" si="11">IF(AND(K142&gt;0,L142&gt;0),"Input Price only 1 column","OK")</f>
        <v>OK</v>
      </c>
      <c r="V142" s="117" t="b">
        <f>'CASH REBATE'!$P$22</f>
        <v>0</v>
      </c>
      <c r="W142" s="369" t="str">
        <v>ALCHEMY</v>
      </c>
    </row>
    <row r="143" spans="2:23" ht="17.399999999999999" x14ac:dyDescent="0.3">
      <c r="B143" s="161" t="str">
        <v>48-SPVOD-10000010</v>
      </c>
      <c r="C143" s="156" t="str">
        <v>Independent</v>
      </c>
      <c r="D143" s="94" t="str">
        <v>Vodka</v>
      </c>
      <c r="E143" s="94" t="str">
        <v>Tito's</v>
      </c>
      <c r="F143" s="94" t="str">
        <v>TTO</v>
      </c>
      <c r="G143" s="94" t="str">
        <v>Tito's Vodka 1L</v>
      </c>
      <c r="H143" s="94" t="str">
        <v>1000ml</v>
      </c>
      <c r="I143" s="174">
        <v>12</v>
      </c>
      <c r="J143" s="283"/>
      <c r="K143" s="178"/>
      <c r="L143" s="85"/>
      <c r="M143" s="15"/>
      <c r="N143" s="86"/>
      <c r="O143" s="6"/>
      <c r="P143" s="152">
        <v>0</v>
      </c>
      <c r="Q143" s="6"/>
      <c r="R143" s="96">
        <f t="shared" si="9"/>
        <v>0</v>
      </c>
      <c r="S143" s="97">
        <f t="shared" ref="S143:S206" si="12">ROUND(R143/1.07,2)</f>
        <v>0</v>
      </c>
      <c r="T143" s="98">
        <f t="shared" si="10"/>
        <v>0</v>
      </c>
      <c r="U143" s="117" t="str">
        <f t="shared" si="11"/>
        <v>OK</v>
      </c>
      <c r="V143" s="117" t="b">
        <f>'CASH REBATE'!$P$22</f>
        <v>0</v>
      </c>
      <c r="W143" s="369" t="str">
        <v>ALCHEMY</v>
      </c>
    </row>
    <row r="144" spans="2:23" ht="17.399999999999999" x14ac:dyDescent="0.3">
      <c r="B144" s="161" t="str">
        <v>48-SPVOD-17500034</v>
      </c>
      <c r="C144" s="156" t="str">
        <v>Independent</v>
      </c>
      <c r="D144" s="94" t="str">
        <v>Vodka</v>
      </c>
      <c r="E144" s="94" t="str">
        <v>Tito's</v>
      </c>
      <c r="F144" s="94" t="str">
        <v>TTO</v>
      </c>
      <c r="G144" s="94" t="str">
        <v>Tito's Vodka 1.75L</v>
      </c>
      <c r="H144" s="94" t="str">
        <v>1750ml</v>
      </c>
      <c r="I144" s="174">
        <v>6</v>
      </c>
      <c r="J144" s="283"/>
      <c r="K144" s="178"/>
      <c r="L144" s="85"/>
      <c r="M144" s="15"/>
      <c r="N144" s="86"/>
      <c r="O144" s="6"/>
      <c r="P144" s="152">
        <v>0</v>
      </c>
      <c r="Q144" s="6"/>
      <c r="R144" s="96">
        <f t="shared" si="9"/>
        <v>0</v>
      </c>
      <c r="S144" s="97">
        <f t="shared" si="12"/>
        <v>0</v>
      </c>
      <c r="T144" s="98">
        <f t="shared" si="10"/>
        <v>0</v>
      </c>
      <c r="U144" s="117" t="str">
        <f t="shared" si="11"/>
        <v>OK</v>
      </c>
      <c r="V144" s="117" t="b">
        <f>'CASH REBATE'!$P$22</f>
        <v>0</v>
      </c>
      <c r="W144" s="369" t="str">
        <v>ALCHEMY</v>
      </c>
    </row>
    <row r="145" spans="2:23" ht="17.399999999999999" x14ac:dyDescent="0.3">
      <c r="B145" s="161" t="str">
        <v>01-SPGIN-07003727</v>
      </c>
      <c r="C145" s="156" t="str">
        <v>Lucas Bols</v>
      </c>
      <c r="D145" s="94" t="str">
        <v>GIN</v>
      </c>
      <c r="E145" s="94" t="str">
        <v>Bols Gin</v>
      </c>
      <c r="F145" s="94" t="str">
        <v>SVT</v>
      </c>
      <c r="G145" s="94" t="str">
        <v>Bols Silvertop Dutch</v>
      </c>
      <c r="H145" s="94" t="str">
        <v>700ml</v>
      </c>
      <c r="I145" s="174">
        <v>6</v>
      </c>
      <c r="J145" s="283"/>
      <c r="K145" s="178"/>
      <c r="L145" s="85"/>
      <c r="M145" s="15"/>
      <c r="N145" s="86"/>
      <c r="O145" s="6"/>
      <c r="P145" s="152">
        <v>0</v>
      </c>
      <c r="Q145" s="6"/>
      <c r="R145" s="96">
        <f t="shared" si="9"/>
        <v>0</v>
      </c>
      <c r="S145" s="97">
        <f t="shared" si="12"/>
        <v>0</v>
      </c>
      <c r="T145" s="98">
        <f t="shared" si="10"/>
        <v>0</v>
      </c>
      <c r="U145" s="117" t="str">
        <f t="shared" si="11"/>
        <v>OK</v>
      </c>
      <c r="V145" s="117" t="b">
        <f>'CASH REBATE'!$P$22</f>
        <v>0</v>
      </c>
      <c r="W145" s="369" t="str">
        <v>ALCHEMY</v>
      </c>
    </row>
    <row r="146" spans="2:23" ht="17.399999999999999" x14ac:dyDescent="0.3">
      <c r="B146" s="161" t="str">
        <v>33-SPGIN-07507509</v>
      </c>
      <c r="C146" s="156" t="str">
        <v>Campari</v>
      </c>
      <c r="D146" s="94" t="str">
        <v>GIN</v>
      </c>
      <c r="E146" s="94" t="str">
        <v>Bulldog</v>
      </c>
      <c r="F146" s="94" t="str">
        <v>BUL</v>
      </c>
      <c r="G146" s="94" t="str">
        <v>Bulldog London Dry 750ml</v>
      </c>
      <c r="H146" s="94" t="str">
        <v>750ml</v>
      </c>
      <c r="I146" s="174">
        <v>6</v>
      </c>
      <c r="J146" s="283"/>
      <c r="K146" s="178"/>
      <c r="L146" s="85"/>
      <c r="M146" s="15"/>
      <c r="N146" s="86"/>
      <c r="O146" s="6"/>
      <c r="P146" s="152">
        <v>0</v>
      </c>
      <c r="Q146" s="6"/>
      <c r="R146" s="96">
        <f t="shared" si="9"/>
        <v>0</v>
      </c>
      <c r="S146" s="97">
        <f t="shared" si="12"/>
        <v>0</v>
      </c>
      <c r="T146" s="98">
        <f t="shared" si="10"/>
        <v>0</v>
      </c>
      <c r="U146" s="117" t="str">
        <f t="shared" si="11"/>
        <v>OK</v>
      </c>
      <c r="V146" s="117" t="b">
        <f>'CASH REBATE'!$P$22</f>
        <v>0</v>
      </c>
      <c r="W146" s="369" t="str">
        <v>ALCHEMY</v>
      </c>
    </row>
    <row r="147" spans="2:23" ht="17.399999999999999" x14ac:dyDescent="0.3">
      <c r="B147" s="161" t="str">
        <v>33-SPGIN-10002048</v>
      </c>
      <c r="C147" s="156" t="str">
        <v>Campari</v>
      </c>
      <c r="D147" s="94" t="str">
        <v>GIN</v>
      </c>
      <c r="E147" s="94" t="str">
        <v>Bulldog</v>
      </c>
      <c r="F147" s="94" t="str">
        <v>BUL</v>
      </c>
      <c r="G147" s="94" t="str">
        <v>Bulldog London Dry 1L</v>
      </c>
      <c r="H147" s="94" t="str">
        <v>1000ml</v>
      </c>
      <c r="I147" s="174">
        <v>6</v>
      </c>
      <c r="J147" s="283"/>
      <c r="K147" s="178"/>
      <c r="L147" s="85"/>
      <c r="M147" s="15"/>
      <c r="N147" s="86"/>
      <c r="O147" s="6"/>
      <c r="P147" s="152">
        <v>0</v>
      </c>
      <c r="Q147" s="6"/>
      <c r="R147" s="96">
        <f t="shared" si="9"/>
        <v>0</v>
      </c>
      <c r="S147" s="97">
        <f t="shared" si="12"/>
        <v>0</v>
      </c>
      <c r="T147" s="98">
        <f t="shared" si="10"/>
        <v>0</v>
      </c>
      <c r="U147" s="117" t="str">
        <f t="shared" si="11"/>
        <v>OK</v>
      </c>
      <c r="V147" s="117" t="b">
        <f>'CASH REBATE'!$P$22</f>
        <v>0</v>
      </c>
      <c r="W147" s="369" t="str">
        <v>ALCHEMY</v>
      </c>
    </row>
    <row r="148" spans="2:23" ht="17.399999999999999" x14ac:dyDescent="0.3">
      <c r="B148" s="161" t="str">
        <v>59-SPGIN-10000065</v>
      </c>
      <c r="C148" s="156" t="str">
        <v>Campari</v>
      </c>
      <c r="D148" s="94" t="str">
        <v>GIN</v>
      </c>
      <c r="E148" s="94" t="str">
        <v>Bickens</v>
      </c>
      <c r="F148" s="94" t="str">
        <v>BIC</v>
      </c>
      <c r="G148" s="94" t="str">
        <v>Bickens London Dry Gin</v>
      </c>
      <c r="H148" s="94" t="str">
        <v>1000ml</v>
      </c>
      <c r="I148" s="174">
        <v>6</v>
      </c>
      <c r="J148" s="283"/>
      <c r="K148" s="178"/>
      <c r="L148" s="85"/>
      <c r="M148" s="15"/>
      <c r="N148" s="86"/>
      <c r="O148" s="6"/>
      <c r="P148" s="152">
        <v>0</v>
      </c>
      <c r="Q148" s="6"/>
      <c r="R148" s="96">
        <f t="shared" si="9"/>
        <v>0</v>
      </c>
      <c r="S148" s="97">
        <f t="shared" si="12"/>
        <v>0</v>
      </c>
      <c r="T148" s="98">
        <f t="shared" si="10"/>
        <v>0</v>
      </c>
      <c r="U148" s="117" t="str">
        <f t="shared" si="11"/>
        <v>OK</v>
      </c>
      <c r="V148" s="117" t="b">
        <f>'CASH REBATE'!$P$22</f>
        <v>0</v>
      </c>
      <c r="W148" s="369" t="str">
        <v>ALCHEMY</v>
      </c>
    </row>
    <row r="149" spans="2:23" ht="17.399999999999999" x14ac:dyDescent="0.3">
      <c r="B149" s="161" t="str">
        <v>22-SPGIN-07000693</v>
      </c>
      <c r="C149" s="156" t="str">
        <v>Proximo</v>
      </c>
      <c r="D149" s="94" t="str">
        <v>GIN</v>
      </c>
      <c r="E149" s="94" t="str">
        <v>Boodles</v>
      </c>
      <c r="F149" s="94" t="str">
        <v>BOD</v>
      </c>
      <c r="G149" s="94" t="str">
        <v>Boodles London Dry</v>
      </c>
      <c r="H149" s="94" t="str">
        <v>700ml</v>
      </c>
      <c r="I149" s="174">
        <v>6</v>
      </c>
      <c r="J149" s="283"/>
      <c r="K149" s="178"/>
      <c r="L149" s="85"/>
      <c r="M149" s="15"/>
      <c r="N149" s="86"/>
      <c r="O149" s="6"/>
      <c r="P149" s="152">
        <v>0</v>
      </c>
      <c r="Q149" s="6"/>
      <c r="R149" s="96">
        <f t="shared" si="9"/>
        <v>0</v>
      </c>
      <c r="S149" s="97">
        <f t="shared" si="12"/>
        <v>0</v>
      </c>
      <c r="T149" s="98">
        <f t="shared" si="10"/>
        <v>0</v>
      </c>
      <c r="U149" s="117" t="str">
        <f t="shared" si="11"/>
        <v>OK</v>
      </c>
      <c r="V149" s="117" t="b">
        <f>'CASH REBATE'!$P$22</f>
        <v>0</v>
      </c>
      <c r="W149" s="369" t="str">
        <v>ALCHEMY</v>
      </c>
    </row>
    <row r="150" spans="2:23" ht="17.399999999999999" x14ac:dyDescent="0.3">
      <c r="B150" s="161" t="str">
        <v>13-SPGIN-07006017</v>
      </c>
      <c r="C150" s="156" t="str">
        <v>TEG</v>
      </c>
      <c r="D150" s="94" t="str">
        <v>GIN</v>
      </c>
      <c r="E150" s="94" t="str">
        <v>No.3 London Dry</v>
      </c>
      <c r="F150" s="94" t="str">
        <v>NO3</v>
      </c>
      <c r="G150" s="94" t="str">
        <v>No.3 London Dry</v>
      </c>
      <c r="H150" s="94" t="str">
        <v>700ml</v>
      </c>
      <c r="I150" s="174">
        <v>6</v>
      </c>
      <c r="J150" s="283"/>
      <c r="K150" s="178"/>
      <c r="L150" s="85"/>
      <c r="M150" s="15"/>
      <c r="N150" s="86"/>
      <c r="O150" s="6"/>
      <c r="P150" s="152">
        <v>0</v>
      </c>
      <c r="Q150" s="6"/>
      <c r="R150" s="96">
        <f t="shared" si="9"/>
        <v>0</v>
      </c>
      <c r="S150" s="97">
        <f t="shared" si="12"/>
        <v>0</v>
      </c>
      <c r="T150" s="98">
        <f t="shared" si="10"/>
        <v>0</v>
      </c>
      <c r="U150" s="117" t="str">
        <f t="shared" si="11"/>
        <v>OK</v>
      </c>
      <c r="V150" s="117" t="b">
        <f>'CASH REBATE'!$P$22</f>
        <v>0</v>
      </c>
      <c r="W150" s="369" t="str">
        <v>ALCHEMY</v>
      </c>
    </row>
    <row r="151" spans="2:23" ht="17.399999999999999" x14ac:dyDescent="0.3">
      <c r="B151" s="161" t="str">
        <v>03-SPGIN-07006598</v>
      </c>
      <c r="C151" s="156" t="str">
        <v>Lucas Bols</v>
      </c>
      <c r="D151" s="94" t="str">
        <v>GIN</v>
      </c>
      <c r="E151" s="94" t="str">
        <v>Damrak</v>
      </c>
      <c r="F151" s="94" t="str">
        <v>DAM</v>
      </c>
      <c r="G151" s="94" t="str">
        <v>Damrak Dutch</v>
      </c>
      <c r="H151" s="94" t="str">
        <v>700ml</v>
      </c>
      <c r="I151" s="174">
        <v>6</v>
      </c>
      <c r="J151" s="283"/>
      <c r="K151" s="178"/>
      <c r="L151" s="85"/>
      <c r="M151" s="15"/>
      <c r="N151" s="86"/>
      <c r="O151" s="6"/>
      <c r="P151" s="152">
        <v>0</v>
      </c>
      <c r="Q151" s="6"/>
      <c r="R151" s="96">
        <f t="shared" si="9"/>
        <v>0</v>
      </c>
      <c r="S151" s="97">
        <f t="shared" si="12"/>
        <v>0</v>
      </c>
      <c r="T151" s="98">
        <f t="shared" si="10"/>
        <v>0</v>
      </c>
      <c r="U151" s="117" t="str">
        <f t="shared" si="11"/>
        <v>OK</v>
      </c>
      <c r="V151" s="117" t="b">
        <f>'CASH REBATE'!$P$22</f>
        <v>0</v>
      </c>
      <c r="W151" s="369" t="str">
        <v>ALCHEMY</v>
      </c>
    </row>
    <row r="152" spans="2:23" ht="17.399999999999999" x14ac:dyDescent="0.3">
      <c r="B152" s="161" t="str">
        <v>01-SPGIN-07008005</v>
      </c>
      <c r="C152" s="156" t="str">
        <v>Lucas Bols</v>
      </c>
      <c r="D152" s="94" t="str">
        <v>GIN</v>
      </c>
      <c r="E152" s="94" t="str">
        <v>Bols Gin</v>
      </c>
      <c r="F152" s="94" t="str">
        <v>BLG</v>
      </c>
      <c r="G152" s="94" t="str">
        <v>Bols Dutch Genever</v>
      </c>
      <c r="H152" s="94" t="str">
        <v>700ml</v>
      </c>
      <c r="I152" s="174">
        <v>6</v>
      </c>
      <c r="J152" s="283"/>
      <c r="K152" s="178"/>
      <c r="L152" s="85"/>
      <c r="M152" s="15"/>
      <c r="N152" s="86"/>
      <c r="O152" s="6"/>
      <c r="P152" s="152">
        <v>0</v>
      </c>
      <c r="Q152" s="6"/>
      <c r="R152" s="96">
        <f t="shared" si="9"/>
        <v>0</v>
      </c>
      <c r="S152" s="97">
        <f t="shared" si="12"/>
        <v>0</v>
      </c>
      <c r="T152" s="98">
        <f t="shared" si="10"/>
        <v>0</v>
      </c>
      <c r="U152" s="117" t="str">
        <f t="shared" si="11"/>
        <v>OK</v>
      </c>
      <c r="V152" s="117" t="b">
        <f>'CASH REBATE'!$P$22</f>
        <v>0</v>
      </c>
      <c r="W152" s="369" t="str">
        <v>ALCHEMY</v>
      </c>
    </row>
    <row r="153" spans="2:23" ht="17.399999999999999" x14ac:dyDescent="0.3">
      <c r="B153" s="161" t="str">
        <v>03-SPGIN-07504125</v>
      </c>
      <c r="C153" s="156" t="str">
        <v>Lucas Bols</v>
      </c>
      <c r="D153" s="94" t="str">
        <v>GIN</v>
      </c>
      <c r="E153" s="94" t="str">
        <v>Henkes</v>
      </c>
      <c r="F153" s="94" t="str">
        <v>HEK</v>
      </c>
      <c r="G153" s="94" t="str">
        <v>Henkes Gin</v>
      </c>
      <c r="H153" s="94" t="str">
        <v>750ml</v>
      </c>
      <c r="I153" s="174">
        <v>6</v>
      </c>
      <c r="J153" s="283"/>
      <c r="K153" s="178"/>
      <c r="L153" s="85"/>
      <c r="M153" s="15"/>
      <c r="N153" s="86"/>
      <c r="O153" s="6"/>
      <c r="P153" s="152">
        <v>0</v>
      </c>
      <c r="Q153" s="6"/>
      <c r="R153" s="96">
        <f t="shared" si="9"/>
        <v>0</v>
      </c>
      <c r="S153" s="97">
        <f t="shared" si="12"/>
        <v>0</v>
      </c>
      <c r="T153" s="98">
        <f t="shared" si="10"/>
        <v>0</v>
      </c>
      <c r="U153" s="117" t="str">
        <f t="shared" si="11"/>
        <v>OK</v>
      </c>
      <c r="V153" s="117" t="b">
        <f>'CASH REBATE'!$P$22</f>
        <v>0</v>
      </c>
      <c r="W153" s="369" t="str">
        <v>ALCHEMY</v>
      </c>
    </row>
    <row r="154" spans="2:23" ht="17.399999999999999" x14ac:dyDescent="0.3">
      <c r="B154" s="161" t="str">
        <v>29-SPGIN-07000602</v>
      </c>
      <c r="C154" s="156" t="str">
        <v>RC</v>
      </c>
      <c r="D154" s="94" t="str">
        <v>GIN</v>
      </c>
      <c r="E154" s="94" t="str">
        <v>Botanist</v>
      </c>
      <c r="F154" s="94" t="str">
        <v>BOT</v>
      </c>
      <c r="G154" s="94" t="str">
        <v>The Botanist Islay Scotland</v>
      </c>
      <c r="H154" s="94" t="str">
        <v>700ml</v>
      </c>
      <c r="I154" s="174">
        <v>6</v>
      </c>
      <c r="J154" s="283"/>
      <c r="K154" s="178"/>
      <c r="L154" s="85"/>
      <c r="M154" s="15"/>
      <c r="N154" s="86"/>
      <c r="O154" s="6"/>
      <c r="P154" s="152">
        <v>0</v>
      </c>
      <c r="Q154" s="6"/>
      <c r="R154" s="96">
        <f t="shared" si="9"/>
        <v>0</v>
      </c>
      <c r="S154" s="97">
        <f t="shared" si="12"/>
        <v>0</v>
      </c>
      <c r="T154" s="98">
        <f t="shared" si="10"/>
        <v>0</v>
      </c>
      <c r="U154" s="117" t="str">
        <f t="shared" si="11"/>
        <v>OK</v>
      </c>
      <c r="V154" s="117" t="b">
        <f>'CASH REBATE'!$P$22</f>
        <v>0</v>
      </c>
      <c r="W154" s="369" t="str">
        <v>ALCHEMY</v>
      </c>
    </row>
    <row r="155" spans="2:23" ht="17.399999999999999" x14ac:dyDescent="0.3">
      <c r="B155" s="161" t="str">
        <v>29-SPGIN-07008423</v>
      </c>
      <c r="C155" s="156" t="str">
        <v>RC</v>
      </c>
      <c r="D155" s="94" t="str">
        <v>GIN</v>
      </c>
      <c r="E155" s="94" t="str">
        <v>Botanist</v>
      </c>
      <c r="F155" s="94" t="str">
        <v>BOT</v>
      </c>
      <c r="G155" s="94" t="str">
        <v>The Botanist Islay Cask Rested Gin</v>
      </c>
      <c r="H155" s="94" t="str">
        <v>700ml</v>
      </c>
      <c r="I155" s="174">
        <v>6</v>
      </c>
      <c r="J155" s="283"/>
      <c r="K155" s="178"/>
      <c r="L155" s="85"/>
      <c r="M155" s="15"/>
      <c r="N155" s="86"/>
      <c r="O155" s="6"/>
      <c r="P155" s="152">
        <v>0</v>
      </c>
      <c r="Q155" s="6"/>
      <c r="R155" s="96">
        <f t="shared" si="9"/>
        <v>0</v>
      </c>
      <c r="S155" s="97">
        <f t="shared" si="12"/>
        <v>0</v>
      </c>
      <c r="T155" s="98">
        <f t="shared" si="10"/>
        <v>0</v>
      </c>
      <c r="U155" s="117" t="str">
        <f t="shared" si="11"/>
        <v>OK</v>
      </c>
      <c r="V155" s="117" t="b">
        <f>'CASH REBATE'!$P$22</f>
        <v>0</v>
      </c>
      <c r="W155" s="369" t="str">
        <v>ALCHEMY</v>
      </c>
    </row>
    <row r="156" spans="2:23" ht="17.399999999999999" x14ac:dyDescent="0.3">
      <c r="B156" s="161" t="str">
        <v>29-SPGIN-07008683</v>
      </c>
      <c r="C156" s="156" t="str">
        <v>RC</v>
      </c>
      <c r="D156" s="94" t="str">
        <v>GIN</v>
      </c>
      <c r="E156" s="94" t="str">
        <v>Botanist</v>
      </c>
      <c r="F156" s="94" t="str">
        <v>BOT</v>
      </c>
      <c r="G156" s="94" t="str">
        <v>The Botanist Islay Cask Aged Gin</v>
      </c>
      <c r="H156" s="94" t="str">
        <v>700ml</v>
      </c>
      <c r="I156" s="174">
        <v>6</v>
      </c>
      <c r="J156" s="283"/>
      <c r="K156" s="178"/>
      <c r="L156" s="85"/>
      <c r="M156" s="15"/>
      <c r="N156" s="86"/>
      <c r="O156" s="6"/>
      <c r="P156" s="152">
        <v>0</v>
      </c>
      <c r="Q156" s="6"/>
      <c r="R156" s="96">
        <f t="shared" si="9"/>
        <v>0</v>
      </c>
      <c r="S156" s="97">
        <f t="shared" si="12"/>
        <v>0</v>
      </c>
      <c r="T156" s="98">
        <f t="shared" si="10"/>
        <v>0</v>
      </c>
      <c r="U156" s="117" t="str">
        <f t="shared" si="11"/>
        <v>OK</v>
      </c>
      <c r="V156" s="117" t="b">
        <f>'CASH REBATE'!$P$22</f>
        <v>0</v>
      </c>
      <c r="W156" s="369" t="str">
        <v>ALCHEMY</v>
      </c>
    </row>
    <row r="157" spans="2:23" ht="17.399999999999999" x14ac:dyDescent="0.3">
      <c r="B157" s="161" t="str">
        <v>16-SPGIN-07000194</v>
      </c>
      <c r="C157" s="156" t="str">
        <v>Independent</v>
      </c>
      <c r="D157" s="94" t="str">
        <v>GIN</v>
      </c>
      <c r="E157" s="94" t="str">
        <v>Four Pillars</v>
      </c>
      <c r="F157" s="94" t="str">
        <v>FPL</v>
      </c>
      <c r="G157" s="94" t="str">
        <v>Four Pillars Rare Dry Australian</v>
      </c>
      <c r="H157" s="94" t="str">
        <v>700ml</v>
      </c>
      <c r="I157" s="174">
        <v>6</v>
      </c>
      <c r="J157" s="283"/>
      <c r="K157" s="178"/>
      <c r="L157" s="85"/>
      <c r="M157" s="15"/>
      <c r="N157" s="86"/>
      <c r="O157" s="6"/>
      <c r="P157" s="152">
        <v>0</v>
      </c>
      <c r="Q157" s="6"/>
      <c r="R157" s="96">
        <f t="shared" si="9"/>
        <v>0</v>
      </c>
      <c r="S157" s="97">
        <f t="shared" si="12"/>
        <v>0</v>
      </c>
      <c r="T157" s="98">
        <f t="shared" si="10"/>
        <v>0</v>
      </c>
      <c r="U157" s="117" t="str">
        <f t="shared" si="11"/>
        <v>OK</v>
      </c>
      <c r="V157" s="117" t="b">
        <f>'CASH REBATE'!$P$22</f>
        <v>0</v>
      </c>
      <c r="W157" s="369" t="str">
        <v>ALCHEMY</v>
      </c>
    </row>
    <row r="158" spans="2:23" ht="17.399999999999999" x14ac:dyDescent="0.3">
      <c r="B158" s="161" t="str">
        <v>16-SPGIN-07001741</v>
      </c>
      <c r="C158" s="156" t="str">
        <v>Independent</v>
      </c>
      <c r="D158" s="94" t="str">
        <v>GIN</v>
      </c>
      <c r="E158" s="94" t="str">
        <v>Four Pillars</v>
      </c>
      <c r="F158" s="94" t="str">
        <v>FPL</v>
      </c>
      <c r="G158" s="94" t="str">
        <v>Four Pillars Fresh Yuzu</v>
      </c>
      <c r="H158" s="94" t="str">
        <v>700ml</v>
      </c>
      <c r="I158" s="174">
        <v>6</v>
      </c>
      <c r="J158" s="283"/>
      <c r="K158" s="178"/>
      <c r="L158" s="85"/>
      <c r="M158" s="15"/>
      <c r="N158" s="86"/>
      <c r="O158" s="6"/>
      <c r="P158" s="152">
        <v>0</v>
      </c>
      <c r="Q158" s="6"/>
      <c r="R158" s="96">
        <f t="shared" si="9"/>
        <v>0</v>
      </c>
      <c r="S158" s="97">
        <f t="shared" si="12"/>
        <v>0</v>
      </c>
      <c r="T158" s="98">
        <f t="shared" si="10"/>
        <v>0</v>
      </c>
      <c r="U158" s="117" t="str">
        <f t="shared" si="11"/>
        <v>OK</v>
      </c>
      <c r="V158" s="117" t="b">
        <f>'CASH REBATE'!$P$22</f>
        <v>0</v>
      </c>
      <c r="W158" s="369" t="str">
        <v>ALCHEMY</v>
      </c>
    </row>
    <row r="159" spans="2:23" ht="17.399999999999999" x14ac:dyDescent="0.3">
      <c r="B159" s="161" t="str">
        <v>16-SPGIN-07000256</v>
      </c>
      <c r="C159" s="156" t="str">
        <v>Independent</v>
      </c>
      <c r="D159" s="94" t="str">
        <v>GIN</v>
      </c>
      <c r="E159" s="94" t="str">
        <v>Four Pillars</v>
      </c>
      <c r="F159" s="94" t="str">
        <v>FPL</v>
      </c>
      <c r="G159" s="94" t="str">
        <v>Four Pillars Bloody Shiraz Australian</v>
      </c>
      <c r="H159" s="94" t="str">
        <v>700ml</v>
      </c>
      <c r="I159" s="174">
        <v>6</v>
      </c>
      <c r="J159" s="283"/>
      <c r="K159" s="178"/>
      <c r="L159" s="85"/>
      <c r="M159" s="15"/>
      <c r="N159" s="86"/>
      <c r="O159" s="6"/>
      <c r="P159" s="152">
        <v>0</v>
      </c>
      <c r="Q159" s="6"/>
      <c r="R159" s="96">
        <f t="shared" si="9"/>
        <v>0</v>
      </c>
      <c r="S159" s="97">
        <f t="shared" si="12"/>
        <v>0</v>
      </c>
      <c r="T159" s="98">
        <f t="shared" si="10"/>
        <v>0</v>
      </c>
      <c r="U159" s="117" t="str">
        <f t="shared" si="11"/>
        <v>OK</v>
      </c>
      <c r="V159" s="117" t="b">
        <f>'CASH REBATE'!$P$22</f>
        <v>0</v>
      </c>
      <c r="W159" s="369" t="str">
        <v>ALCHEMY</v>
      </c>
    </row>
    <row r="160" spans="2:23" ht="17.399999999999999" x14ac:dyDescent="0.3">
      <c r="B160" s="161" t="str">
        <v>16-SPGIN-07000263</v>
      </c>
      <c r="C160" s="156" t="str">
        <v>Independent</v>
      </c>
      <c r="D160" s="94" t="str">
        <v>GIN</v>
      </c>
      <c r="E160" s="94" t="str">
        <v>Four Pillars</v>
      </c>
      <c r="F160" s="94" t="str">
        <v>FPL</v>
      </c>
      <c r="G160" s="94" t="str">
        <v>Four Pillars Spiced Negroni Australian</v>
      </c>
      <c r="H160" s="94" t="str">
        <v>700ml</v>
      </c>
      <c r="I160" s="174">
        <v>6</v>
      </c>
      <c r="J160" s="283"/>
      <c r="K160" s="178"/>
      <c r="L160" s="85"/>
      <c r="M160" s="15"/>
      <c r="N160" s="86"/>
      <c r="O160" s="6"/>
      <c r="P160" s="152">
        <v>0</v>
      </c>
      <c r="Q160" s="6"/>
      <c r="R160" s="96">
        <f t="shared" si="9"/>
        <v>0</v>
      </c>
      <c r="S160" s="97">
        <f t="shared" si="12"/>
        <v>0</v>
      </c>
      <c r="T160" s="98">
        <f t="shared" si="10"/>
        <v>0</v>
      </c>
      <c r="U160" s="117" t="str">
        <f t="shared" si="11"/>
        <v>OK</v>
      </c>
      <c r="V160" s="117" t="b">
        <f>'CASH REBATE'!$P$22</f>
        <v>0</v>
      </c>
      <c r="W160" s="369" t="str">
        <v>ALCHEMY</v>
      </c>
    </row>
    <row r="161" spans="2:23" ht="17.399999999999999" x14ac:dyDescent="0.3">
      <c r="B161" s="161" t="str">
        <v>16-SPGIN-07000157</v>
      </c>
      <c r="C161" s="156" t="str">
        <v>Independent</v>
      </c>
      <c r="D161" s="94" t="str">
        <v>GIN</v>
      </c>
      <c r="E161" s="94" t="str">
        <v>Four Pillars</v>
      </c>
      <c r="F161" s="94" t="str">
        <v>FPL</v>
      </c>
      <c r="G161" s="94" t="str">
        <v>Four Pillars Barrel Aged Australian</v>
      </c>
      <c r="H161" s="94" t="str">
        <v>700ml</v>
      </c>
      <c r="I161" s="174">
        <v>6</v>
      </c>
      <c r="J161" s="283"/>
      <c r="K161" s="178"/>
      <c r="L161" s="85"/>
      <c r="M161" s="15"/>
      <c r="N161" s="86"/>
      <c r="O161" s="6"/>
      <c r="P161" s="152">
        <v>0</v>
      </c>
      <c r="Q161" s="6"/>
      <c r="R161" s="96">
        <f t="shared" si="9"/>
        <v>0</v>
      </c>
      <c r="S161" s="97">
        <f t="shared" si="12"/>
        <v>0</v>
      </c>
      <c r="T161" s="98">
        <f t="shared" si="10"/>
        <v>0</v>
      </c>
      <c r="U161" s="117" t="str">
        <f t="shared" si="11"/>
        <v>OK</v>
      </c>
      <c r="V161" s="117" t="b">
        <f>'CASH REBATE'!$P$22</f>
        <v>0</v>
      </c>
      <c r="W161" s="369" t="str">
        <v>ALCHEMY</v>
      </c>
    </row>
    <row r="162" spans="2:23" ht="17.399999999999999" x14ac:dyDescent="0.3">
      <c r="B162" s="161" t="str">
        <v>16-SPGIN-07000648</v>
      </c>
      <c r="C162" s="156" t="str">
        <v>Independent</v>
      </c>
      <c r="D162" s="94" t="str">
        <v>GIN</v>
      </c>
      <c r="E162" s="94" t="str">
        <v>Four Pillars</v>
      </c>
      <c r="F162" s="94" t="str">
        <v>FPL</v>
      </c>
      <c r="G162" s="94" t="str">
        <v>Four Pillars Navy Strength Australian</v>
      </c>
      <c r="H162" s="94" t="str">
        <v>700ml</v>
      </c>
      <c r="I162" s="174">
        <v>6</v>
      </c>
      <c r="J162" s="283"/>
      <c r="K162" s="178"/>
      <c r="L162" s="85"/>
      <c r="M162" s="15"/>
      <c r="N162" s="86"/>
      <c r="O162" s="6"/>
      <c r="P162" s="152">
        <v>0</v>
      </c>
      <c r="Q162" s="6"/>
      <c r="R162" s="96">
        <f t="shared" si="9"/>
        <v>0</v>
      </c>
      <c r="S162" s="97">
        <f t="shared" si="12"/>
        <v>0</v>
      </c>
      <c r="T162" s="98">
        <f t="shared" si="10"/>
        <v>0</v>
      </c>
      <c r="U162" s="117" t="str">
        <f t="shared" si="11"/>
        <v>OK</v>
      </c>
      <c r="V162" s="117" t="b">
        <f>'CASH REBATE'!$P$22</f>
        <v>0</v>
      </c>
      <c r="W162" s="369" t="str">
        <v>ALCHEMY</v>
      </c>
    </row>
    <row r="163" spans="2:23" ht="17.399999999999999" x14ac:dyDescent="0.3">
      <c r="B163" s="161" t="str">
        <v>16-SPGIN-07000348</v>
      </c>
      <c r="C163" s="156" t="str">
        <v>Independent</v>
      </c>
      <c r="D163" s="94" t="str">
        <v>GIN</v>
      </c>
      <c r="E163" s="94" t="str">
        <v>Four Pillars</v>
      </c>
      <c r="F163" s="94" t="str">
        <v>FPL</v>
      </c>
      <c r="G163" s="94" t="str">
        <v>Four Pillars Australian Christmas</v>
      </c>
      <c r="H163" s="94" t="str">
        <v>700ml</v>
      </c>
      <c r="I163" s="174">
        <v>6</v>
      </c>
      <c r="J163" s="283"/>
      <c r="K163" s="178"/>
      <c r="L163" s="85"/>
      <c r="M163" s="15"/>
      <c r="N163" s="86"/>
      <c r="O163" s="6"/>
      <c r="P163" s="152">
        <v>0</v>
      </c>
      <c r="Q163" s="6"/>
      <c r="R163" s="96">
        <f t="shared" si="9"/>
        <v>0</v>
      </c>
      <c r="S163" s="97">
        <f t="shared" si="12"/>
        <v>0</v>
      </c>
      <c r="T163" s="98">
        <f t="shared" si="10"/>
        <v>0</v>
      </c>
      <c r="U163" s="117" t="str">
        <f t="shared" si="11"/>
        <v>OK</v>
      </c>
      <c r="V163" s="117" t="b">
        <f>'CASH REBATE'!$P$22</f>
        <v>0</v>
      </c>
      <c r="W163" s="369" t="str">
        <v>ALCHEMY</v>
      </c>
    </row>
    <row r="164" spans="2:23" ht="17.399999999999999" x14ac:dyDescent="0.3">
      <c r="B164" s="161" t="str">
        <v>67-SPGIN-07007296</v>
      </c>
      <c r="C164" s="156" t="str">
        <v>Independent</v>
      </c>
      <c r="D164" s="94" t="str">
        <v>GIN</v>
      </c>
      <c r="E164" s="94" t="str">
        <v>Lady Trieu</v>
      </c>
      <c r="F164" s="94" t="str">
        <v>LDT</v>
      </c>
      <c r="G164" s="94" t="str">
        <v>Lady Trieu Contemporary Gin</v>
      </c>
      <c r="H164" s="94" t="str">
        <v>700ml</v>
      </c>
      <c r="I164" s="174">
        <v>6</v>
      </c>
      <c r="J164" s="283"/>
      <c r="K164" s="178"/>
      <c r="L164" s="85"/>
      <c r="M164" s="15"/>
      <c r="N164" s="86"/>
      <c r="O164" s="6"/>
      <c r="P164" s="152">
        <v>0</v>
      </c>
      <c r="Q164" s="6"/>
      <c r="R164" s="96">
        <f t="shared" si="9"/>
        <v>0</v>
      </c>
      <c r="S164" s="97">
        <f t="shared" si="12"/>
        <v>0</v>
      </c>
      <c r="T164" s="98">
        <f t="shared" si="10"/>
        <v>0</v>
      </c>
      <c r="U164" s="117" t="str">
        <f t="shared" si="11"/>
        <v>OK</v>
      </c>
      <c r="V164" s="117" t="b">
        <f>'CASH REBATE'!$P$22</f>
        <v>0</v>
      </c>
      <c r="W164" s="369" t="str">
        <v>ALCHEMY</v>
      </c>
    </row>
    <row r="165" spans="2:23" ht="17.399999999999999" x14ac:dyDescent="0.3">
      <c r="B165" s="161" t="str">
        <v>67-SPGIN-07007265</v>
      </c>
      <c r="C165" s="156" t="str">
        <v>Independent</v>
      </c>
      <c r="D165" s="94" t="str">
        <v>GIN</v>
      </c>
      <c r="E165" s="94" t="str">
        <v>Lady Trieu</v>
      </c>
      <c r="F165" s="94" t="str">
        <v>LDT</v>
      </c>
      <c r="G165" s="94" t="str">
        <v>Lady Trieu Dalat Flowerbomb Gin</v>
      </c>
      <c r="H165" s="94" t="str">
        <v>700ml</v>
      </c>
      <c r="I165" s="174">
        <v>6</v>
      </c>
      <c r="J165" s="283"/>
      <c r="K165" s="178"/>
      <c r="L165" s="85"/>
      <c r="M165" s="15"/>
      <c r="N165" s="86"/>
      <c r="O165" s="6"/>
      <c r="P165" s="152">
        <v>0</v>
      </c>
      <c r="Q165" s="6"/>
      <c r="R165" s="96">
        <f t="shared" si="9"/>
        <v>0</v>
      </c>
      <c r="S165" s="97">
        <f t="shared" si="12"/>
        <v>0</v>
      </c>
      <c r="T165" s="98">
        <f t="shared" si="10"/>
        <v>0</v>
      </c>
      <c r="U165" s="117" t="str">
        <f t="shared" si="11"/>
        <v>OK</v>
      </c>
      <c r="V165" s="117" t="b">
        <f>'CASH REBATE'!$P$22</f>
        <v>0</v>
      </c>
      <c r="W165" s="369" t="str">
        <v>ALCHEMY</v>
      </c>
    </row>
    <row r="166" spans="2:23" ht="17.399999999999999" x14ac:dyDescent="0.3">
      <c r="B166" s="161" t="str">
        <v>67-SPGIN-07007272</v>
      </c>
      <c r="C166" s="156" t="str">
        <v>Independent</v>
      </c>
      <c r="D166" s="94" t="str">
        <v>GIN</v>
      </c>
      <c r="E166" s="94" t="str">
        <v>Lady Trieu</v>
      </c>
      <c r="F166" s="94" t="str">
        <v>LDT</v>
      </c>
      <c r="G166" s="94" t="str">
        <v>Lady Trieu Hoi An Spice Road Gin</v>
      </c>
      <c r="H166" s="94" t="str">
        <v>700ml</v>
      </c>
      <c r="I166" s="174">
        <v>6</v>
      </c>
      <c r="J166" s="283"/>
      <c r="K166" s="178"/>
      <c r="L166" s="85"/>
      <c r="M166" s="15"/>
      <c r="N166" s="86"/>
      <c r="O166" s="6"/>
      <c r="P166" s="152">
        <v>0</v>
      </c>
      <c r="Q166" s="6"/>
      <c r="R166" s="96">
        <f t="shared" si="9"/>
        <v>0</v>
      </c>
      <c r="S166" s="97">
        <f t="shared" si="12"/>
        <v>0</v>
      </c>
      <c r="T166" s="98">
        <f t="shared" si="10"/>
        <v>0</v>
      </c>
      <c r="U166" s="117" t="str">
        <f t="shared" si="11"/>
        <v>OK</v>
      </c>
      <c r="V166" s="117" t="b">
        <f>'CASH REBATE'!$P$22</f>
        <v>0</v>
      </c>
      <c r="W166" s="369" t="str">
        <v>ALCHEMY</v>
      </c>
    </row>
    <row r="167" spans="2:23" ht="17.399999999999999" x14ac:dyDescent="0.3">
      <c r="B167" s="161" t="str">
        <v>67-SPGIN-02007163</v>
      </c>
      <c r="C167" s="156" t="str">
        <v>Independent</v>
      </c>
      <c r="D167" s="94" t="str">
        <v>GIN</v>
      </c>
      <c r="E167" s="94" t="str">
        <v>Lady Trieu</v>
      </c>
      <c r="F167" s="94" t="str">
        <v>LDT</v>
      </c>
      <c r="G167" s="94" t="str">
        <v>Lady Trieu Mekong Delta Dry Gin 200ml</v>
      </c>
      <c r="H167" s="94" t="str">
        <v>200ml</v>
      </c>
      <c r="I167" s="174">
        <v>12</v>
      </c>
      <c r="J167" s="283"/>
      <c r="K167" s="178"/>
      <c r="L167" s="85"/>
      <c r="M167" s="15"/>
      <c r="N167" s="86"/>
      <c r="O167" s="6"/>
      <c r="P167" s="152">
        <v>0</v>
      </c>
      <c r="Q167" s="6"/>
      <c r="R167" s="96">
        <f t="shared" si="9"/>
        <v>0</v>
      </c>
      <c r="S167" s="97">
        <f t="shared" si="12"/>
        <v>0</v>
      </c>
      <c r="T167" s="98">
        <f t="shared" si="10"/>
        <v>0</v>
      </c>
      <c r="U167" s="117" t="str">
        <f t="shared" si="11"/>
        <v>OK</v>
      </c>
      <c r="V167" s="117" t="b">
        <f>'CASH REBATE'!$P$22</f>
        <v>0</v>
      </c>
      <c r="W167" s="369" t="str">
        <v>ALCHEMY</v>
      </c>
    </row>
    <row r="168" spans="2:23" ht="17.399999999999999" x14ac:dyDescent="0.3">
      <c r="B168" s="161" t="str">
        <v>67-SPGIN-07007258</v>
      </c>
      <c r="C168" s="156" t="str">
        <v>Independent</v>
      </c>
      <c r="D168" s="94" t="str">
        <v>GIN</v>
      </c>
      <c r="E168" s="94" t="str">
        <v>Lady Trieu</v>
      </c>
      <c r="F168" s="94" t="str">
        <v>LDT</v>
      </c>
      <c r="G168" s="94" t="str">
        <v>Lady Trieu Mekong Delta Dry Gin</v>
      </c>
      <c r="H168" s="94" t="str">
        <v>700ml</v>
      </c>
      <c r="I168" s="174">
        <v>6</v>
      </c>
      <c r="J168" s="283"/>
      <c r="K168" s="178"/>
      <c r="L168" s="85"/>
      <c r="M168" s="15"/>
      <c r="N168" s="86"/>
      <c r="O168" s="6"/>
      <c r="P168" s="152">
        <v>0</v>
      </c>
      <c r="Q168" s="6"/>
      <c r="R168" s="96">
        <f t="shared" si="9"/>
        <v>0</v>
      </c>
      <c r="S168" s="97">
        <f t="shared" si="12"/>
        <v>0</v>
      </c>
      <c r="T168" s="98">
        <f t="shared" si="10"/>
        <v>0</v>
      </c>
      <c r="U168" s="117" t="str">
        <f t="shared" si="11"/>
        <v>OK</v>
      </c>
      <c r="V168" s="117" t="b">
        <f>'CASH REBATE'!$P$22</f>
        <v>0</v>
      </c>
      <c r="W168" s="369" t="str">
        <v>ALCHEMY</v>
      </c>
    </row>
    <row r="169" spans="2:23" ht="17.399999999999999" x14ac:dyDescent="0.3">
      <c r="B169" s="161" t="str">
        <v>67-SPGIN-07007289</v>
      </c>
      <c r="C169" s="156" t="str">
        <v>Independent</v>
      </c>
      <c r="D169" s="94" t="str">
        <v>GIN</v>
      </c>
      <c r="E169" s="94" t="str">
        <v>Lady Trieu</v>
      </c>
      <c r="F169" s="94" t="str">
        <v>LDT</v>
      </c>
      <c r="G169" s="94" t="str">
        <v>Lady Trieu Sapa Citrus Tea Gin</v>
      </c>
      <c r="H169" s="94" t="str">
        <v>700ml</v>
      </c>
      <c r="I169" s="174">
        <v>6</v>
      </c>
      <c r="J169" s="283"/>
      <c r="K169" s="178"/>
      <c r="L169" s="85"/>
      <c r="M169" s="15"/>
      <c r="N169" s="86"/>
      <c r="O169" s="6"/>
      <c r="P169" s="152">
        <v>0</v>
      </c>
      <c r="Q169" s="6"/>
      <c r="R169" s="96">
        <f t="shared" si="9"/>
        <v>0</v>
      </c>
      <c r="S169" s="97">
        <f t="shared" si="12"/>
        <v>0</v>
      </c>
      <c r="T169" s="98">
        <f t="shared" si="10"/>
        <v>0</v>
      </c>
      <c r="U169" s="117" t="str">
        <f t="shared" si="11"/>
        <v>OK</v>
      </c>
      <c r="V169" s="117" t="b">
        <f>'CASH REBATE'!$P$22</f>
        <v>0</v>
      </c>
      <c r="W169" s="369" t="str">
        <v>ALCHEMY</v>
      </c>
    </row>
    <row r="170" spans="2:23" ht="17.399999999999999" x14ac:dyDescent="0.3">
      <c r="B170" s="161" t="str">
        <v>67-SPGIN-07007248</v>
      </c>
      <c r="C170" s="156" t="str">
        <v>Independent</v>
      </c>
      <c r="D170" s="94" t="str">
        <v>GIN</v>
      </c>
      <c r="E170" s="94" t="str">
        <v>Lady Trieu</v>
      </c>
      <c r="F170" s="94" t="str">
        <v>LDT</v>
      </c>
      <c r="G170" s="94" t="str">
        <v>Lady Trieu King Orange Gin</v>
      </c>
      <c r="H170" s="94" t="str">
        <v>700ml</v>
      </c>
      <c r="I170" s="174">
        <v>6</v>
      </c>
      <c r="J170" s="283"/>
      <c r="K170" s="178"/>
      <c r="L170" s="85"/>
      <c r="M170" s="15"/>
      <c r="N170" s="86"/>
      <c r="O170" s="6"/>
      <c r="P170" s="152">
        <v>0</v>
      </c>
      <c r="Q170" s="6"/>
      <c r="R170" s="96">
        <f t="shared" si="9"/>
        <v>0</v>
      </c>
      <c r="S170" s="97">
        <f t="shared" si="12"/>
        <v>0</v>
      </c>
      <c r="T170" s="98">
        <f t="shared" si="10"/>
        <v>0</v>
      </c>
      <c r="U170" s="117" t="str">
        <f t="shared" si="11"/>
        <v>OK</v>
      </c>
      <c r="V170" s="117" t="b">
        <f>'CASH REBATE'!$P$22</f>
        <v>0</v>
      </c>
      <c r="W170" s="369" t="str">
        <v>ALCHEMY</v>
      </c>
    </row>
    <row r="171" spans="2:23" ht="17.399999999999999" x14ac:dyDescent="0.3">
      <c r="B171" s="161" t="str">
        <v>49-SPMEZ-07501154</v>
      </c>
      <c r="C171" s="156" t="str">
        <v>Proximo</v>
      </c>
      <c r="D171" s="94" t="str">
        <v>Mezcal</v>
      </c>
      <c r="E171" s="94" t="str">
        <v>400 Conejos</v>
      </c>
      <c r="F171" s="94" t="str">
        <v>400</v>
      </c>
      <c r="G171" s="94" t="str">
        <v>400 Conejos Mezcal</v>
      </c>
      <c r="H171" s="94" t="str">
        <v>750ml</v>
      </c>
      <c r="I171" s="174">
        <v>6</v>
      </c>
      <c r="J171" s="283"/>
      <c r="K171" s="178"/>
      <c r="L171" s="85"/>
      <c r="M171" s="15"/>
      <c r="N171" s="86"/>
      <c r="O171" s="6"/>
      <c r="P171" s="152">
        <v>0</v>
      </c>
      <c r="Q171" s="6"/>
      <c r="R171" s="96">
        <f t="shared" si="9"/>
        <v>0</v>
      </c>
      <c r="S171" s="97">
        <f t="shared" si="12"/>
        <v>0</v>
      </c>
      <c r="T171" s="98">
        <f t="shared" si="10"/>
        <v>0</v>
      </c>
      <c r="U171" s="117" t="str">
        <f t="shared" si="11"/>
        <v>OK</v>
      </c>
      <c r="V171" s="117" t="b">
        <f>'CASH REBATE'!$P$22</f>
        <v>0</v>
      </c>
      <c r="W171" s="369" t="str">
        <v>ALCHEMY</v>
      </c>
    </row>
    <row r="172" spans="2:23" ht="17.399999999999999" x14ac:dyDescent="0.3">
      <c r="B172" s="161" t="str">
        <v>49-SPMEZ-07502090</v>
      </c>
      <c r="C172" s="156" t="str">
        <v>Proximo</v>
      </c>
      <c r="D172" s="94" t="str">
        <v>Mezcal</v>
      </c>
      <c r="E172" s="94" t="str">
        <v>Creyente</v>
      </c>
      <c r="F172" s="94" t="str">
        <v>CYT</v>
      </c>
      <c r="G172" s="94" t="str">
        <v>Creyente Mezcal</v>
      </c>
      <c r="H172" s="94" t="str">
        <v>750ml</v>
      </c>
      <c r="I172" s="174">
        <v>6</v>
      </c>
      <c r="J172" s="283"/>
      <c r="K172" s="178"/>
      <c r="L172" s="85"/>
      <c r="M172" s="15"/>
      <c r="N172" s="86"/>
      <c r="O172" s="6"/>
      <c r="P172" s="152">
        <v>0</v>
      </c>
      <c r="Q172" s="6"/>
      <c r="R172" s="96">
        <f t="shared" si="9"/>
        <v>0</v>
      </c>
      <c r="S172" s="97">
        <f t="shared" si="12"/>
        <v>0</v>
      </c>
      <c r="T172" s="98">
        <f t="shared" si="10"/>
        <v>0</v>
      </c>
      <c r="U172" s="117" t="str">
        <f t="shared" si="11"/>
        <v>OK</v>
      </c>
      <c r="V172" s="117" t="b">
        <f>'CASH REBATE'!$P$22</f>
        <v>0</v>
      </c>
      <c r="W172" s="369" t="str">
        <v>ALCHEMY</v>
      </c>
    </row>
    <row r="173" spans="2:23" ht="17.399999999999999" x14ac:dyDescent="0.3">
      <c r="B173" s="161" t="str">
        <v>72-SPTEQ-07001004</v>
      </c>
      <c r="C173" s="156" t="str">
        <v>Proximo</v>
      </c>
      <c r="D173" s="94" t="str">
        <v>Tequila</v>
      </c>
      <c r="E173" s="94" t="str">
        <v>Gran Centenario</v>
      </c>
      <c r="F173" s="94" t="str">
        <v>GCN</v>
      </c>
      <c r="G173" s="94" t="str">
        <v>Gran Centenario Plata Tequila</v>
      </c>
      <c r="H173" s="94" t="str">
        <v>700ml</v>
      </c>
      <c r="I173" s="174">
        <v>6</v>
      </c>
      <c r="J173" s="283"/>
      <c r="K173" s="178"/>
      <c r="L173" s="85"/>
      <c r="M173" s="15"/>
      <c r="N173" s="86"/>
      <c r="O173" s="6"/>
      <c r="P173" s="152">
        <v>0</v>
      </c>
      <c r="Q173" s="6"/>
      <c r="R173" s="96">
        <f t="shared" si="9"/>
        <v>0</v>
      </c>
      <c r="S173" s="97">
        <f t="shared" si="12"/>
        <v>0</v>
      </c>
      <c r="T173" s="98">
        <f t="shared" si="10"/>
        <v>0</v>
      </c>
      <c r="U173" s="117" t="str">
        <f t="shared" si="11"/>
        <v>OK</v>
      </c>
      <c r="V173" s="117" t="b">
        <f>'CASH REBATE'!$P$22</f>
        <v>0</v>
      </c>
      <c r="W173" s="369" t="str">
        <v>ALCHEMY</v>
      </c>
    </row>
    <row r="174" spans="2:23" ht="17.399999999999999" x14ac:dyDescent="0.3">
      <c r="B174" s="161" t="str">
        <v>72-SPTEQ-07001001</v>
      </c>
      <c r="C174" s="156" t="str">
        <v>Proximo</v>
      </c>
      <c r="D174" s="94" t="str">
        <v>Tequila</v>
      </c>
      <c r="E174" s="94" t="str">
        <v>Gran Centenario</v>
      </c>
      <c r="F174" s="94" t="str">
        <v>GCN</v>
      </c>
      <c r="G174" s="94" t="str">
        <v>Gran Centenario Reposado Tequila</v>
      </c>
      <c r="H174" s="94" t="str">
        <v>700ml</v>
      </c>
      <c r="I174" s="174">
        <v>6</v>
      </c>
      <c r="J174" s="283"/>
      <c r="K174" s="178"/>
      <c r="L174" s="85"/>
      <c r="M174" s="15"/>
      <c r="N174" s="86"/>
      <c r="O174" s="6"/>
      <c r="P174" s="152">
        <v>0</v>
      </c>
      <c r="Q174" s="6"/>
      <c r="R174" s="96">
        <f t="shared" si="9"/>
        <v>0</v>
      </c>
      <c r="S174" s="97">
        <f t="shared" si="12"/>
        <v>0</v>
      </c>
      <c r="T174" s="98">
        <f t="shared" si="10"/>
        <v>0</v>
      </c>
      <c r="U174" s="117" t="str">
        <f t="shared" si="11"/>
        <v>OK</v>
      </c>
      <c r="V174" s="117" t="b">
        <f>'CASH REBATE'!$P$22</f>
        <v>0</v>
      </c>
      <c r="W174" s="369" t="str">
        <v>ALCHEMY</v>
      </c>
    </row>
    <row r="175" spans="2:23" ht="17.399999999999999" x14ac:dyDescent="0.3">
      <c r="B175" s="161" t="str">
        <v>72-SPTEQ-07001011</v>
      </c>
      <c r="C175" s="156" t="str">
        <v>Proximo</v>
      </c>
      <c r="D175" s="94" t="str">
        <v>Tequila</v>
      </c>
      <c r="E175" s="94" t="str">
        <v>Gran Centenario</v>
      </c>
      <c r="F175" s="94" t="str">
        <v>GCN</v>
      </c>
      <c r="G175" s="94" t="str">
        <v>Gran Centenario Anejo Tequila</v>
      </c>
      <c r="H175" s="94" t="str">
        <v>700ml</v>
      </c>
      <c r="I175" s="174">
        <v>6</v>
      </c>
      <c r="J175" s="283"/>
      <c r="K175" s="178"/>
      <c r="L175" s="85"/>
      <c r="M175" s="15"/>
      <c r="N175" s="86"/>
      <c r="O175" s="6"/>
      <c r="P175" s="152">
        <v>0</v>
      </c>
      <c r="Q175" s="6"/>
      <c r="R175" s="96">
        <f t="shared" si="9"/>
        <v>0</v>
      </c>
      <c r="S175" s="97">
        <f t="shared" si="12"/>
        <v>0</v>
      </c>
      <c r="T175" s="98">
        <f t="shared" si="10"/>
        <v>0</v>
      </c>
      <c r="U175" s="117" t="str">
        <f t="shared" si="11"/>
        <v>OK</v>
      </c>
      <c r="V175" s="117" t="b">
        <f>'CASH REBATE'!$P$22</f>
        <v>0</v>
      </c>
      <c r="W175" s="369" t="str">
        <v>ALCHEMY</v>
      </c>
    </row>
    <row r="176" spans="2:23" ht="17.399999999999999" x14ac:dyDescent="0.3">
      <c r="B176" s="161" t="str">
        <v>72-SPTEQ-07507409</v>
      </c>
      <c r="C176" s="156" t="str">
        <v>Proximo</v>
      </c>
      <c r="D176" s="94" t="str">
        <v>Tequila</v>
      </c>
      <c r="E176" s="94" t="str">
        <v>Gran Centenario</v>
      </c>
      <c r="F176" s="94" t="str">
        <v>GCN</v>
      </c>
      <c r="G176" s="94" t="str">
        <v>Gran Centenario Leyenda Extra Anejo Tequila</v>
      </c>
      <c r="H176" s="94" t="str">
        <v>750ml</v>
      </c>
      <c r="I176" s="174">
        <v>3</v>
      </c>
      <c r="J176" s="283"/>
      <c r="K176" s="178"/>
      <c r="L176" s="85"/>
      <c r="M176" s="15"/>
      <c r="N176" s="86"/>
      <c r="O176" s="6"/>
      <c r="P176" s="152">
        <v>0</v>
      </c>
      <c r="Q176" s="6"/>
      <c r="R176" s="96">
        <f t="shared" si="9"/>
        <v>0</v>
      </c>
      <c r="S176" s="97">
        <f t="shared" si="12"/>
        <v>0</v>
      </c>
      <c r="T176" s="98">
        <f t="shared" si="10"/>
        <v>0</v>
      </c>
      <c r="U176" s="117" t="str">
        <f t="shared" si="11"/>
        <v>OK</v>
      </c>
      <c r="V176" s="117" t="b">
        <f>'CASH REBATE'!$P$22</f>
        <v>0</v>
      </c>
      <c r="W176" s="369" t="str">
        <v>ALCHEMY</v>
      </c>
    </row>
    <row r="177" spans="2:23" ht="17.399999999999999" x14ac:dyDescent="0.3">
      <c r="B177" s="161" t="str">
        <v>73-SPTEQ-07500217</v>
      </c>
      <c r="C177" s="156" t="str">
        <v>Proximo</v>
      </c>
      <c r="D177" s="94" t="str">
        <v>Tequila</v>
      </c>
      <c r="E177" s="94" t="str">
        <v>Maestro Dobel</v>
      </c>
      <c r="F177" s="94" t="str">
        <v>MTD</v>
      </c>
      <c r="G177" s="94" t="str">
        <v>Maestro Dobel Silver Tequila</v>
      </c>
      <c r="H177" s="94" t="str">
        <v>750ml</v>
      </c>
      <c r="I177" s="174">
        <v>6</v>
      </c>
      <c r="J177" s="283"/>
      <c r="K177" s="178"/>
      <c r="L177" s="85"/>
      <c r="M177" s="15"/>
      <c r="N177" s="86"/>
      <c r="O177" s="6"/>
      <c r="P177" s="152">
        <v>0</v>
      </c>
      <c r="Q177" s="6"/>
      <c r="R177" s="96">
        <f t="shared" si="9"/>
        <v>0</v>
      </c>
      <c r="S177" s="97">
        <f t="shared" si="12"/>
        <v>0</v>
      </c>
      <c r="T177" s="98">
        <f t="shared" si="10"/>
        <v>0</v>
      </c>
      <c r="U177" s="117" t="str">
        <f t="shared" si="11"/>
        <v>OK</v>
      </c>
      <c r="V177" s="117" t="b">
        <f>'CASH REBATE'!$P$22</f>
        <v>0</v>
      </c>
      <c r="W177" s="369" t="str">
        <v>ALCHEMY</v>
      </c>
    </row>
    <row r="178" spans="2:23" ht="17.399999999999999" x14ac:dyDescent="0.3">
      <c r="B178" s="161" t="str">
        <v>73-SPTEQ-07500248</v>
      </c>
      <c r="C178" s="156" t="str">
        <v>Proximo</v>
      </c>
      <c r="D178" s="94" t="str">
        <v>Tequila</v>
      </c>
      <c r="E178" s="94" t="str">
        <v>Maestro Dobel</v>
      </c>
      <c r="F178" s="94" t="str">
        <v>MTD</v>
      </c>
      <c r="G178" s="94" t="str">
        <v>Maestro Dobel Diamante Tequila</v>
      </c>
      <c r="H178" s="94" t="str">
        <v>750ml</v>
      </c>
      <c r="I178" s="174">
        <v>6</v>
      </c>
      <c r="J178" s="283"/>
      <c r="K178" s="178"/>
      <c r="L178" s="85"/>
      <c r="M178" s="15"/>
      <c r="N178" s="86"/>
      <c r="O178" s="6"/>
      <c r="P178" s="152">
        <v>0</v>
      </c>
      <c r="Q178" s="6"/>
      <c r="R178" s="96">
        <f t="shared" si="9"/>
        <v>0</v>
      </c>
      <c r="S178" s="97">
        <f t="shared" si="12"/>
        <v>0</v>
      </c>
      <c r="T178" s="98">
        <f t="shared" si="10"/>
        <v>0</v>
      </c>
      <c r="U178" s="117" t="str">
        <f t="shared" si="11"/>
        <v>OK</v>
      </c>
      <c r="V178" s="117" t="b">
        <f>'CASH REBATE'!$P$22</f>
        <v>0</v>
      </c>
      <c r="W178" s="369" t="str">
        <v>ALCHEMY</v>
      </c>
    </row>
    <row r="179" spans="2:23" ht="17.399999999999999" x14ac:dyDescent="0.3">
      <c r="B179" s="161" t="str">
        <v>73-SPTEQ-07500224</v>
      </c>
      <c r="C179" s="156" t="str">
        <v>Proximo</v>
      </c>
      <c r="D179" s="94" t="str">
        <v>Tequila</v>
      </c>
      <c r="E179" s="94" t="str">
        <v>Maestro Dobel</v>
      </c>
      <c r="F179" s="94" t="str">
        <v>MTD</v>
      </c>
      <c r="G179" s="94" t="str">
        <v>Maestro Dobel Reposado Tequila</v>
      </c>
      <c r="H179" s="94" t="str">
        <v>750ml</v>
      </c>
      <c r="I179" s="174">
        <v>6</v>
      </c>
      <c r="J179" s="283"/>
      <c r="K179" s="178"/>
      <c r="L179" s="85"/>
      <c r="M179" s="15"/>
      <c r="N179" s="86"/>
      <c r="O179" s="6"/>
      <c r="P179" s="152">
        <v>0</v>
      </c>
      <c r="Q179" s="6"/>
      <c r="R179" s="96">
        <f t="shared" si="9"/>
        <v>0</v>
      </c>
      <c r="S179" s="97">
        <f t="shared" si="12"/>
        <v>0</v>
      </c>
      <c r="T179" s="98">
        <f t="shared" si="10"/>
        <v>0</v>
      </c>
      <c r="U179" s="117" t="str">
        <f t="shared" si="11"/>
        <v>OK</v>
      </c>
      <c r="V179" s="117" t="b">
        <f>'CASH REBATE'!$P$22</f>
        <v>0</v>
      </c>
      <c r="W179" s="369" t="str">
        <v>ALCHEMY</v>
      </c>
    </row>
    <row r="180" spans="2:23" ht="17.399999999999999" x14ac:dyDescent="0.3">
      <c r="B180" s="161" t="str">
        <v>73-SPTEQ-07500231</v>
      </c>
      <c r="C180" s="156" t="str">
        <v>Proximo</v>
      </c>
      <c r="D180" s="94" t="str">
        <v>Tequila</v>
      </c>
      <c r="E180" s="94" t="str">
        <v>Maestro Dobel</v>
      </c>
      <c r="F180" s="94" t="str">
        <v>MTD</v>
      </c>
      <c r="G180" s="94" t="str">
        <v>Maestro Dobel Anejo Tequila</v>
      </c>
      <c r="H180" s="94" t="str">
        <v>750ml</v>
      </c>
      <c r="I180" s="174">
        <v>6</v>
      </c>
      <c r="J180" s="283"/>
      <c r="K180" s="178"/>
      <c r="L180" s="85"/>
      <c r="M180" s="15"/>
      <c r="N180" s="86"/>
      <c r="O180" s="6"/>
      <c r="P180" s="152">
        <v>0</v>
      </c>
      <c r="Q180" s="6"/>
      <c r="R180" s="96">
        <f t="shared" si="9"/>
        <v>0</v>
      </c>
      <c r="S180" s="97">
        <f t="shared" si="12"/>
        <v>0</v>
      </c>
      <c r="T180" s="98">
        <f t="shared" si="10"/>
        <v>0</v>
      </c>
      <c r="U180" s="117" t="str">
        <f t="shared" si="11"/>
        <v>OK</v>
      </c>
      <c r="V180" s="117" t="b">
        <f>'CASH REBATE'!$P$22</f>
        <v>0</v>
      </c>
      <c r="W180" s="369" t="str">
        <v>ALCHEMY</v>
      </c>
    </row>
    <row r="181" spans="2:23" ht="17.399999999999999" x14ac:dyDescent="0.3">
      <c r="B181" s="161" t="str">
        <v>73-SPTEQ-07500255</v>
      </c>
      <c r="C181" s="156" t="str">
        <v>Proximo</v>
      </c>
      <c r="D181" s="94" t="str">
        <v>Tequila</v>
      </c>
      <c r="E181" s="94" t="str">
        <v>Maestro Dobel</v>
      </c>
      <c r="F181" s="94" t="str">
        <v>MTD</v>
      </c>
      <c r="G181" s="94" t="str">
        <v>Maestro Dobel Humito Smoked Silver Tequila</v>
      </c>
      <c r="H181" s="94" t="str">
        <v>750ml</v>
      </c>
      <c r="I181" s="174">
        <v>6</v>
      </c>
      <c r="J181" s="283"/>
      <c r="K181" s="178"/>
      <c r="L181" s="85"/>
      <c r="M181" s="15"/>
      <c r="N181" s="86"/>
      <c r="O181" s="6"/>
      <c r="P181" s="152">
        <v>0</v>
      </c>
      <c r="Q181" s="6"/>
      <c r="R181" s="96">
        <f t="shared" si="9"/>
        <v>0</v>
      </c>
      <c r="S181" s="97">
        <f t="shared" si="12"/>
        <v>0</v>
      </c>
      <c r="T181" s="98">
        <f t="shared" si="10"/>
        <v>0</v>
      </c>
      <c r="U181" s="117" t="str">
        <f t="shared" si="11"/>
        <v>OK</v>
      </c>
      <c r="V181" s="117" t="b">
        <f>'CASH REBATE'!$P$22</f>
        <v>0</v>
      </c>
      <c r="W181" s="369" t="str">
        <v>ALCHEMY</v>
      </c>
    </row>
    <row r="182" spans="2:23" ht="17.399999999999999" x14ac:dyDescent="0.3">
      <c r="B182" s="161" t="str">
        <v>73-SPTEQ-07507591</v>
      </c>
      <c r="C182" s="156" t="str">
        <v>Proximo</v>
      </c>
      <c r="D182" s="94" t="str">
        <v>Tequila</v>
      </c>
      <c r="E182" s="94" t="str">
        <v>Maestro Dobel</v>
      </c>
      <c r="F182" s="94" t="str">
        <v>MTD</v>
      </c>
      <c r="G182" s="94" t="str">
        <v>Maestro Dobel 50 Cristalino</v>
      </c>
      <c r="H182" s="94" t="str">
        <v>750ml</v>
      </c>
      <c r="I182" s="174">
        <v>3</v>
      </c>
      <c r="J182" s="283"/>
      <c r="K182" s="178"/>
      <c r="L182" s="85"/>
      <c r="M182" s="15"/>
      <c r="N182" s="86"/>
      <c r="O182" s="6"/>
      <c r="P182" s="152">
        <v>0</v>
      </c>
      <c r="Q182" s="6"/>
      <c r="R182" s="96">
        <f t="shared" si="9"/>
        <v>0</v>
      </c>
      <c r="S182" s="97">
        <f t="shared" si="12"/>
        <v>0</v>
      </c>
      <c r="T182" s="98">
        <f t="shared" si="10"/>
        <v>0</v>
      </c>
      <c r="U182" s="117" t="str">
        <f t="shared" si="11"/>
        <v>OK</v>
      </c>
      <c r="V182" s="117" t="b">
        <f>'CASH REBATE'!$P$22</f>
        <v>0</v>
      </c>
      <c r="W182" s="369" t="str">
        <v>ALCHEMY</v>
      </c>
    </row>
    <row r="183" spans="2:23" ht="17.399999999999999" x14ac:dyDescent="0.3">
      <c r="B183" s="161" t="str">
        <v>19-SPTEQ-07503234</v>
      </c>
      <c r="C183" s="156" t="str">
        <v>Proximo</v>
      </c>
      <c r="D183" s="94" t="str">
        <v>Tequila</v>
      </c>
      <c r="E183" s="94" t="str">
        <v>1800</v>
      </c>
      <c r="F183" s="94" t="str">
        <v>18T</v>
      </c>
      <c r="G183" s="94" t="str">
        <v>1800 Tequila Silver</v>
      </c>
      <c r="H183" s="94" t="str">
        <v>750ml</v>
      </c>
      <c r="I183" s="174">
        <v>12</v>
      </c>
      <c r="J183" s="283"/>
      <c r="K183" s="178"/>
      <c r="L183" s="85"/>
      <c r="M183" s="15"/>
      <c r="N183" s="86"/>
      <c r="O183" s="6"/>
      <c r="P183" s="152">
        <v>0</v>
      </c>
      <c r="Q183" s="6"/>
      <c r="R183" s="96">
        <f t="shared" si="9"/>
        <v>0</v>
      </c>
      <c r="S183" s="97">
        <f t="shared" si="12"/>
        <v>0</v>
      </c>
      <c r="T183" s="98">
        <f t="shared" si="10"/>
        <v>0</v>
      </c>
      <c r="U183" s="117" t="str">
        <f t="shared" si="11"/>
        <v>OK</v>
      </c>
      <c r="V183" s="117" t="b">
        <f>'CASH REBATE'!$P$22</f>
        <v>0</v>
      </c>
      <c r="W183" s="369" t="str">
        <v>ALCHEMY</v>
      </c>
    </row>
    <row r="184" spans="2:23" ht="17.399999999999999" x14ac:dyDescent="0.3">
      <c r="B184" s="161" t="str">
        <v>19-SPTEQ-07500196</v>
      </c>
      <c r="C184" s="156" t="str">
        <v>Proximo</v>
      </c>
      <c r="D184" s="94" t="str">
        <v>Tequila</v>
      </c>
      <c r="E184" s="94" t="str">
        <v>1800</v>
      </c>
      <c r="F184" s="94" t="str">
        <v>18T</v>
      </c>
      <c r="G184" s="94" t="str">
        <v>1800 Tequila Reposado</v>
      </c>
      <c r="H184" s="94" t="str">
        <v>750ml</v>
      </c>
      <c r="I184" s="174">
        <v>12</v>
      </c>
      <c r="J184" s="283"/>
      <c r="K184" s="178"/>
      <c r="L184" s="85"/>
      <c r="M184" s="15"/>
      <c r="N184" s="86"/>
      <c r="O184" s="6"/>
      <c r="P184" s="152">
        <v>0</v>
      </c>
      <c r="Q184" s="6"/>
      <c r="R184" s="96">
        <f t="shared" si="9"/>
        <v>0</v>
      </c>
      <c r="S184" s="97">
        <f t="shared" si="12"/>
        <v>0</v>
      </c>
      <c r="T184" s="98">
        <f t="shared" si="10"/>
        <v>0</v>
      </c>
      <c r="U184" s="117" t="str">
        <f t="shared" si="11"/>
        <v>OK</v>
      </c>
      <c r="V184" s="117" t="b">
        <f>'CASH REBATE'!$P$22</f>
        <v>0</v>
      </c>
      <c r="W184" s="369" t="str">
        <v>ALCHEMY</v>
      </c>
    </row>
    <row r="185" spans="2:23" ht="17.399999999999999" x14ac:dyDescent="0.3">
      <c r="B185" s="161" t="str">
        <v>19-SPTEQ-07500379</v>
      </c>
      <c r="C185" s="156" t="str">
        <v>Proximo</v>
      </c>
      <c r="D185" s="94" t="str">
        <v>Tequila</v>
      </c>
      <c r="E185" s="94" t="str">
        <v>1800</v>
      </c>
      <c r="F185" s="94" t="str">
        <v>18T</v>
      </c>
      <c r="G185" s="94" t="str">
        <v>1800 Tequila Coconut</v>
      </c>
      <c r="H185" s="94" t="str">
        <v>750ml</v>
      </c>
      <c r="I185" s="174">
        <v>12</v>
      </c>
      <c r="J185" s="283"/>
      <c r="K185" s="178"/>
      <c r="L185" s="85"/>
      <c r="M185" s="15"/>
      <c r="N185" s="86"/>
      <c r="O185" s="6"/>
      <c r="P185" s="152">
        <v>0</v>
      </c>
      <c r="Q185" s="6"/>
      <c r="R185" s="96">
        <f t="shared" si="9"/>
        <v>0</v>
      </c>
      <c r="S185" s="97">
        <f t="shared" si="12"/>
        <v>0</v>
      </c>
      <c r="T185" s="98">
        <f t="shared" si="10"/>
        <v>0</v>
      </c>
      <c r="U185" s="117" t="str">
        <f t="shared" si="11"/>
        <v>OK</v>
      </c>
      <c r="V185" s="117" t="b">
        <f>'CASH REBATE'!$P$22</f>
        <v>0</v>
      </c>
      <c r="W185" s="369" t="str">
        <v>ALCHEMY</v>
      </c>
    </row>
    <row r="186" spans="2:23" ht="17.399999999999999" x14ac:dyDescent="0.3">
      <c r="B186" s="161" t="str">
        <v>19-SPTEQ-07500205</v>
      </c>
      <c r="C186" s="156" t="str">
        <v>Proximo</v>
      </c>
      <c r="D186" s="94" t="str">
        <v>Tequila</v>
      </c>
      <c r="E186" s="94" t="str">
        <v>1800</v>
      </c>
      <c r="F186" s="94" t="str">
        <v>18T</v>
      </c>
      <c r="G186" s="94" t="str">
        <v>1800 Tequila Anejo</v>
      </c>
      <c r="H186" s="94" t="str">
        <v>750ml</v>
      </c>
      <c r="I186" s="174">
        <v>6</v>
      </c>
      <c r="J186" s="283"/>
      <c r="K186" s="178"/>
      <c r="L186" s="85"/>
      <c r="M186" s="15"/>
      <c r="N186" s="86"/>
      <c r="O186" s="6"/>
      <c r="P186" s="152">
        <v>0</v>
      </c>
      <c r="Q186" s="6"/>
      <c r="R186" s="96">
        <f t="shared" si="9"/>
        <v>0</v>
      </c>
      <c r="S186" s="97">
        <f t="shared" si="12"/>
        <v>0</v>
      </c>
      <c r="T186" s="98">
        <f t="shared" si="10"/>
        <v>0</v>
      </c>
      <c r="U186" s="117" t="str">
        <f t="shared" si="11"/>
        <v>OK</v>
      </c>
      <c r="V186" s="117" t="b">
        <f>'CASH REBATE'!$P$22</f>
        <v>0</v>
      </c>
      <c r="W186" s="369" t="str">
        <v>ALCHEMY</v>
      </c>
    </row>
    <row r="187" spans="2:23" ht="17.399999999999999" x14ac:dyDescent="0.3">
      <c r="B187" s="161" t="str">
        <v>19-SPTEQ-07506466</v>
      </c>
      <c r="C187" s="156" t="str">
        <v>Proximo</v>
      </c>
      <c r="D187" s="94" t="str">
        <v>Tequila</v>
      </c>
      <c r="E187" s="94" t="str">
        <v>1800</v>
      </c>
      <c r="F187" s="94" t="str">
        <v>18T</v>
      </c>
      <c r="G187" s="94" t="str">
        <v>1800 Tequila Cristalino</v>
      </c>
      <c r="H187" s="94" t="str">
        <v>750ml</v>
      </c>
      <c r="I187" s="174">
        <v>6</v>
      </c>
      <c r="J187" s="283"/>
      <c r="K187" s="178"/>
      <c r="L187" s="85"/>
      <c r="M187" s="15"/>
      <c r="N187" s="86"/>
      <c r="O187" s="6"/>
      <c r="P187" s="152">
        <v>0</v>
      </c>
      <c r="Q187" s="6"/>
      <c r="R187" s="96">
        <f t="shared" si="9"/>
        <v>0</v>
      </c>
      <c r="S187" s="97">
        <f t="shared" si="12"/>
        <v>0</v>
      </c>
      <c r="T187" s="98">
        <f t="shared" si="10"/>
        <v>0</v>
      </c>
      <c r="U187" s="117" t="str">
        <f t="shared" si="11"/>
        <v>OK</v>
      </c>
      <c r="V187" s="117" t="b">
        <f>'CASH REBATE'!$P$22</f>
        <v>0</v>
      </c>
      <c r="W187" s="369" t="str">
        <v>ALCHEMY</v>
      </c>
    </row>
    <row r="188" spans="2:23" ht="17.399999999999999" x14ac:dyDescent="0.3">
      <c r="B188" s="161" t="str">
        <v>19-SPTEQ-07500462</v>
      </c>
      <c r="C188" s="156" t="str">
        <v>Proximo</v>
      </c>
      <c r="D188" s="94" t="str">
        <v>Tequila</v>
      </c>
      <c r="E188" s="94" t="str">
        <v>1800</v>
      </c>
      <c r="F188" s="94" t="str">
        <v>18T</v>
      </c>
      <c r="G188" s="94" t="str">
        <v>1800 Tequila Milenio</v>
      </c>
      <c r="H188" s="94" t="str">
        <v>700ml</v>
      </c>
      <c r="I188" s="174">
        <v>3</v>
      </c>
      <c r="J188" s="283"/>
      <c r="K188" s="178"/>
      <c r="L188" s="85"/>
      <c r="M188" s="15"/>
      <c r="N188" s="86"/>
      <c r="O188" s="6"/>
      <c r="P188" s="152">
        <v>0</v>
      </c>
      <c r="Q188" s="6"/>
      <c r="R188" s="96">
        <f t="shared" si="9"/>
        <v>0</v>
      </c>
      <c r="S188" s="97">
        <f t="shared" si="12"/>
        <v>0</v>
      </c>
      <c r="T188" s="98">
        <f t="shared" si="10"/>
        <v>0</v>
      </c>
      <c r="U188" s="117" t="str">
        <f t="shared" si="11"/>
        <v>OK</v>
      </c>
      <c r="V188" s="117" t="b">
        <f>'CASH REBATE'!$P$22</f>
        <v>0</v>
      </c>
      <c r="W188" s="369" t="str">
        <v>ALCHEMY</v>
      </c>
    </row>
    <row r="189" spans="2:23" ht="17.399999999999999" x14ac:dyDescent="0.3">
      <c r="B189" s="161" t="str">
        <v>19-SPTEQ-07503891</v>
      </c>
      <c r="C189" s="156" t="str">
        <v>Proximo</v>
      </c>
      <c r="D189" s="94" t="str">
        <v>Tequila</v>
      </c>
      <c r="E189" s="94" t="str">
        <v>1800</v>
      </c>
      <c r="F189" s="94" t="str">
        <v>18T</v>
      </c>
      <c r="G189" s="94" t="str">
        <v>1800 Tequila Guachimonton Anejo</v>
      </c>
      <c r="H189" s="94" t="str">
        <v>750ml</v>
      </c>
      <c r="I189" s="174">
        <v>3</v>
      </c>
      <c r="J189" s="283"/>
      <c r="K189" s="178"/>
      <c r="L189" s="85"/>
      <c r="M189" s="15"/>
      <c r="N189" s="86"/>
      <c r="O189" s="6"/>
      <c r="P189" s="152">
        <v>0</v>
      </c>
      <c r="Q189" s="6"/>
      <c r="R189" s="96">
        <f t="shared" si="9"/>
        <v>0</v>
      </c>
      <c r="S189" s="97">
        <f t="shared" si="12"/>
        <v>0</v>
      </c>
      <c r="T189" s="98">
        <f t="shared" si="10"/>
        <v>0</v>
      </c>
      <c r="U189" s="117" t="str">
        <f t="shared" si="11"/>
        <v>OK</v>
      </c>
      <c r="V189" s="117" t="b">
        <f>'CASH REBATE'!$P$22</f>
        <v>0</v>
      </c>
      <c r="W189" s="369" t="str">
        <v>ALCHEMY</v>
      </c>
    </row>
    <row r="190" spans="2:23" ht="17.399999999999999" x14ac:dyDescent="0.3">
      <c r="B190" s="161" t="str">
        <v>20-SPTEQ-07000830</v>
      </c>
      <c r="C190" s="156" t="str">
        <v>Proximo</v>
      </c>
      <c r="D190" s="94" t="str">
        <v>Tequila</v>
      </c>
      <c r="E190" s="94" t="str">
        <v>Jose Cuervo</v>
      </c>
      <c r="F190" s="94" t="str">
        <v>JOC</v>
      </c>
      <c r="G190" s="94" t="str">
        <v>Jose Cuervo Platino</v>
      </c>
      <c r="H190" s="94" t="str">
        <v>700ml</v>
      </c>
      <c r="I190" s="174">
        <v>6</v>
      </c>
      <c r="J190" s="283"/>
      <c r="K190" s="178"/>
      <c r="L190" s="85"/>
      <c r="M190" s="15"/>
      <c r="N190" s="86"/>
      <c r="O190" s="6"/>
      <c r="P190" s="152">
        <v>0</v>
      </c>
      <c r="Q190" s="6"/>
      <c r="R190" s="96">
        <f t="shared" si="9"/>
        <v>0</v>
      </c>
      <c r="S190" s="97">
        <f t="shared" si="12"/>
        <v>0</v>
      </c>
      <c r="T190" s="98">
        <f t="shared" si="10"/>
        <v>0</v>
      </c>
      <c r="U190" s="117" t="str">
        <f t="shared" si="11"/>
        <v>OK</v>
      </c>
      <c r="V190" s="117" t="b">
        <f>'CASH REBATE'!$P$22</f>
        <v>0</v>
      </c>
      <c r="W190" s="369" t="str">
        <v>ALCHEMY</v>
      </c>
    </row>
    <row r="191" spans="2:23" ht="17.399999999999999" x14ac:dyDescent="0.3">
      <c r="B191" s="161" t="str">
        <v>20-SPTEQ-07501478</v>
      </c>
      <c r="C191" s="156" t="str">
        <v>Proximo</v>
      </c>
      <c r="D191" s="94" t="str">
        <v>Tequila</v>
      </c>
      <c r="E191" s="94" t="str">
        <v>Jose Cuervo</v>
      </c>
      <c r="F191" s="94" t="str">
        <v>JOC</v>
      </c>
      <c r="G191" s="94" t="str">
        <v>Jose Cuervo Reserva De La Familia Platino</v>
      </c>
      <c r="H191" s="94" t="str">
        <v>750ml</v>
      </c>
      <c r="I191" s="174">
        <v>3</v>
      </c>
      <c r="J191" s="283"/>
      <c r="K191" s="178"/>
      <c r="L191" s="85"/>
      <c r="M191" s="15"/>
      <c r="N191" s="86"/>
      <c r="O191" s="6"/>
      <c r="P191" s="152">
        <v>0</v>
      </c>
      <c r="Q191" s="6"/>
      <c r="R191" s="96">
        <f t="shared" si="9"/>
        <v>0</v>
      </c>
      <c r="S191" s="97">
        <f t="shared" si="12"/>
        <v>0</v>
      </c>
      <c r="T191" s="98">
        <f t="shared" si="10"/>
        <v>0</v>
      </c>
      <c r="U191" s="117" t="str">
        <f t="shared" si="11"/>
        <v>OK</v>
      </c>
      <c r="V191" s="117" t="b">
        <f>'CASH REBATE'!$P$22</f>
        <v>0</v>
      </c>
      <c r="W191" s="369" t="str">
        <v>ALCHEMY</v>
      </c>
    </row>
    <row r="192" spans="2:23" ht="17.399999999999999" x14ac:dyDescent="0.3">
      <c r="B192" s="161" t="str">
        <v>20-SPTEQ-07501452</v>
      </c>
      <c r="C192" s="156" t="str">
        <v>Proximo</v>
      </c>
      <c r="D192" s="94" t="str">
        <v>Tequila</v>
      </c>
      <c r="E192" s="94" t="str">
        <v>Jose Cuervo</v>
      </c>
      <c r="F192" s="94" t="str">
        <v>JOC</v>
      </c>
      <c r="G192" s="94" t="str">
        <v>Jose Cuervo Reserva De La Familia Extra Anejo Tequila</v>
      </c>
      <c r="H192" s="94" t="str">
        <v>750ml</v>
      </c>
      <c r="I192" s="174">
        <v>3</v>
      </c>
      <c r="J192" s="283"/>
      <c r="K192" s="178"/>
      <c r="L192" s="85"/>
      <c r="M192" s="15"/>
      <c r="N192" s="86"/>
      <c r="O192" s="6"/>
      <c r="P192" s="152">
        <v>0</v>
      </c>
      <c r="Q192" s="6"/>
      <c r="R192" s="96">
        <f t="shared" si="9"/>
        <v>0</v>
      </c>
      <c r="S192" s="97">
        <f t="shared" si="12"/>
        <v>0</v>
      </c>
      <c r="T192" s="98">
        <f t="shared" si="10"/>
        <v>0</v>
      </c>
      <c r="U192" s="117" t="str">
        <f t="shared" si="11"/>
        <v>OK</v>
      </c>
      <c r="V192" s="117" t="b">
        <f>'CASH REBATE'!$P$22</f>
        <v>0</v>
      </c>
      <c r="W192" s="369" t="str">
        <v>ALCHEMY</v>
      </c>
    </row>
    <row r="193" spans="2:23" ht="17.399999999999999" x14ac:dyDescent="0.3">
      <c r="B193" s="161" t="str">
        <v>20-SPTEQ-07002216</v>
      </c>
      <c r="C193" s="156" t="str">
        <v>Proximo</v>
      </c>
      <c r="D193" s="94" t="str">
        <v>Tequila</v>
      </c>
      <c r="E193" s="94" t="str">
        <v>Jose Cuervo</v>
      </c>
      <c r="F193" s="94" t="str">
        <v>JOC</v>
      </c>
      <c r="G193" s="94" t="str">
        <v>Jose Cuervo Tradicional Reposado</v>
      </c>
      <c r="H193" s="94" t="str">
        <v>700ml</v>
      </c>
      <c r="I193" s="174">
        <v>6</v>
      </c>
      <c r="J193" s="283"/>
      <c r="K193" s="178"/>
      <c r="L193" s="85"/>
      <c r="M193" s="15"/>
      <c r="N193" s="86"/>
      <c r="O193" s="6"/>
      <c r="P193" s="152">
        <v>0</v>
      </c>
      <c r="Q193" s="6"/>
      <c r="R193" s="96">
        <f t="shared" si="9"/>
        <v>0</v>
      </c>
      <c r="S193" s="97">
        <f t="shared" si="12"/>
        <v>0</v>
      </c>
      <c r="T193" s="98">
        <f t="shared" si="10"/>
        <v>0</v>
      </c>
      <c r="U193" s="117" t="str">
        <f t="shared" si="11"/>
        <v>OK</v>
      </c>
      <c r="V193" s="117" t="b">
        <f>'CASH REBATE'!$P$22</f>
        <v>0</v>
      </c>
      <c r="W193" s="369" t="str">
        <v>ALCHEMY</v>
      </c>
    </row>
    <row r="194" spans="2:23" ht="17.399999999999999" x14ac:dyDescent="0.3">
      <c r="B194" s="161" t="str">
        <v>20-SPTEQ-07002230</v>
      </c>
      <c r="C194" s="156" t="str">
        <v>Proximo</v>
      </c>
      <c r="D194" s="94" t="str">
        <v>Tequila</v>
      </c>
      <c r="E194" s="94" t="str">
        <v>Jose Cuervo</v>
      </c>
      <c r="F194" s="94" t="str">
        <v>JOC</v>
      </c>
      <c r="G194" s="94" t="str">
        <v>Jose Cuervo Tradicional Silver</v>
      </c>
      <c r="H194" s="94" t="str">
        <v>700ml</v>
      </c>
      <c r="I194" s="174">
        <v>6</v>
      </c>
      <c r="J194" s="283"/>
      <c r="K194" s="178"/>
      <c r="L194" s="85"/>
      <c r="M194" s="15"/>
      <c r="N194" s="86"/>
      <c r="O194" s="6"/>
      <c r="P194" s="152">
        <v>0</v>
      </c>
      <c r="Q194" s="6"/>
      <c r="R194" s="96">
        <f t="shared" si="9"/>
        <v>0</v>
      </c>
      <c r="S194" s="97">
        <f t="shared" si="12"/>
        <v>0</v>
      </c>
      <c r="T194" s="98">
        <f t="shared" si="10"/>
        <v>0</v>
      </c>
      <c r="U194" s="117" t="str">
        <f t="shared" si="11"/>
        <v>OK</v>
      </c>
      <c r="V194" s="117" t="b">
        <f>'CASH REBATE'!$P$22</f>
        <v>0</v>
      </c>
      <c r="W194" s="369" t="str">
        <v>ALCHEMY</v>
      </c>
    </row>
    <row r="195" spans="2:23" ht="17.399999999999999" x14ac:dyDescent="0.3">
      <c r="B195" s="161" t="str">
        <v>20-SPTEQ-07002135</v>
      </c>
      <c r="C195" s="156" t="str">
        <v>Proximo</v>
      </c>
      <c r="D195" s="94" t="str">
        <v>Tequila</v>
      </c>
      <c r="E195" s="94" t="str">
        <v>Jose Cuervo</v>
      </c>
      <c r="F195" s="94" t="str">
        <v>JOC</v>
      </c>
      <c r="G195" s="94" t="str">
        <v>Jose Cuervo Especial Reposado</v>
      </c>
      <c r="H195" s="94" t="str">
        <v>700ml</v>
      </c>
      <c r="I195" s="174">
        <v>12</v>
      </c>
      <c r="J195" s="283"/>
      <c r="K195" s="178"/>
      <c r="L195" s="85"/>
      <c r="M195" s="15"/>
      <c r="N195" s="86"/>
      <c r="O195" s="6"/>
      <c r="P195" s="152">
        <v>0</v>
      </c>
      <c r="Q195" s="6"/>
      <c r="R195" s="96">
        <f t="shared" si="9"/>
        <v>0</v>
      </c>
      <c r="S195" s="97">
        <f t="shared" si="12"/>
        <v>0</v>
      </c>
      <c r="T195" s="98">
        <f t="shared" si="10"/>
        <v>0</v>
      </c>
      <c r="U195" s="117" t="str">
        <f t="shared" si="11"/>
        <v>OK</v>
      </c>
      <c r="V195" s="117" t="b">
        <f>'CASH REBATE'!$P$22</f>
        <v>0</v>
      </c>
      <c r="W195" s="369" t="str">
        <v>ALCHEMY</v>
      </c>
    </row>
    <row r="196" spans="2:23" ht="17.399999999999999" x14ac:dyDescent="0.3">
      <c r="B196" s="161" t="str">
        <v>20-SPTEQ-07002302</v>
      </c>
      <c r="C196" s="156" t="str">
        <v>Proximo</v>
      </c>
      <c r="D196" s="94" t="str">
        <v>Tequila</v>
      </c>
      <c r="E196" s="94" t="str">
        <v>Jose Cuervo</v>
      </c>
      <c r="F196" s="94" t="str">
        <v>JOC</v>
      </c>
      <c r="G196" s="94" t="str">
        <v>Jose Cuervo Especial Silver</v>
      </c>
      <c r="H196" s="94" t="str">
        <v>700ml</v>
      </c>
      <c r="I196" s="174">
        <v>12</v>
      </c>
      <c r="J196" s="283"/>
      <c r="K196" s="178"/>
      <c r="L196" s="85"/>
      <c r="M196" s="15"/>
      <c r="N196" s="86"/>
      <c r="O196" s="6"/>
      <c r="P196" s="152">
        <v>0</v>
      </c>
      <c r="Q196" s="6"/>
      <c r="R196" s="96">
        <f t="shared" si="9"/>
        <v>0</v>
      </c>
      <c r="S196" s="97">
        <f t="shared" si="12"/>
        <v>0</v>
      </c>
      <c r="T196" s="98">
        <f t="shared" si="10"/>
        <v>0</v>
      </c>
      <c r="U196" s="117" t="str">
        <f t="shared" si="11"/>
        <v>OK</v>
      </c>
      <c r="V196" s="117" t="b">
        <f>'CASH REBATE'!$P$22</f>
        <v>0</v>
      </c>
      <c r="W196" s="369" t="str">
        <v>ALCHEMY</v>
      </c>
    </row>
    <row r="197" spans="2:23" ht="17.399999999999999" x14ac:dyDescent="0.3">
      <c r="B197" s="161" t="str">
        <v>20-SPTEQ-07502135</v>
      </c>
      <c r="C197" s="156" t="str">
        <v>Proximo</v>
      </c>
      <c r="D197" s="94" t="str">
        <v>Tequila</v>
      </c>
      <c r="E197" s="94" t="str">
        <v>Jose Cuervo</v>
      </c>
      <c r="F197" s="94" t="str">
        <v>JOC</v>
      </c>
      <c r="G197" s="94" t="str">
        <v>Jose Cuervo Especial Reposado Limited Edition 2022</v>
      </c>
      <c r="H197" s="94" t="str">
        <v>750ml</v>
      </c>
      <c r="I197" s="174">
        <v>12</v>
      </c>
      <c r="J197" s="283"/>
      <c r="K197" s="178"/>
      <c r="L197" s="85"/>
      <c r="M197" s="15"/>
      <c r="N197" s="86"/>
      <c r="O197" s="6"/>
      <c r="P197" s="152">
        <v>0</v>
      </c>
      <c r="Q197" s="6"/>
      <c r="R197" s="96">
        <f t="shared" si="9"/>
        <v>0</v>
      </c>
      <c r="S197" s="97">
        <f t="shared" si="12"/>
        <v>0</v>
      </c>
      <c r="T197" s="98">
        <f t="shared" si="10"/>
        <v>0</v>
      </c>
      <c r="U197" s="117" t="str">
        <f t="shared" si="11"/>
        <v>OK</v>
      </c>
      <c r="V197" s="117" t="b">
        <f>'CASH REBATE'!$P$22</f>
        <v>0</v>
      </c>
      <c r="W197" s="369" t="str">
        <v>ALCHEMY</v>
      </c>
    </row>
    <row r="198" spans="2:23" ht="17.399999999999999" x14ac:dyDescent="0.3">
      <c r="B198" s="161" t="str">
        <v>20-SPTEQ-07500103</v>
      </c>
      <c r="C198" s="156" t="str">
        <v>Proximo</v>
      </c>
      <c r="D198" s="94" t="str">
        <v>Tequila</v>
      </c>
      <c r="E198" s="94" t="str">
        <v>Jose Cuervo</v>
      </c>
      <c r="F198" s="94" t="str">
        <v>JOC</v>
      </c>
      <c r="G198" s="94" t="str">
        <v>Jose Cuervo Especial Reposado Limited Edition 2023</v>
      </c>
      <c r="H198" s="94" t="str">
        <v>750ml</v>
      </c>
      <c r="I198" s="174">
        <v>12</v>
      </c>
      <c r="J198" s="283"/>
      <c r="K198" s="178"/>
      <c r="L198" s="85"/>
      <c r="M198" s="15"/>
      <c r="N198" s="86"/>
      <c r="O198" s="6"/>
      <c r="P198" s="152">
        <v>0</v>
      </c>
      <c r="Q198" s="6"/>
      <c r="R198" s="96">
        <f t="shared" si="9"/>
        <v>0</v>
      </c>
      <c r="S198" s="97">
        <f t="shared" si="12"/>
        <v>0</v>
      </c>
      <c r="T198" s="98">
        <f t="shared" si="10"/>
        <v>0</v>
      </c>
      <c r="U198" s="117" t="str">
        <f t="shared" si="11"/>
        <v>OK</v>
      </c>
      <c r="V198" s="117" t="b">
        <f>'CASH REBATE'!$P$22</f>
        <v>0</v>
      </c>
      <c r="W198" s="369" t="str">
        <v>ALCHEMY</v>
      </c>
    </row>
    <row r="199" spans="2:23" ht="17.399999999999999" x14ac:dyDescent="0.3">
      <c r="B199" s="161" t="str">
        <v>20-24REP-07500109</v>
      </c>
      <c r="C199" s="156" t="str">
        <v>Proximo</v>
      </c>
      <c r="D199" s="94" t="str">
        <v>Tequila</v>
      </c>
      <c r="E199" s="94" t="str">
        <v>Jose Cuervo</v>
      </c>
      <c r="F199" s="94" t="str">
        <v>JOC</v>
      </c>
      <c r="G199" s="94" t="str">
        <v>Jose Cuervo Especial Reposado Limited Edition 2024</v>
      </c>
      <c r="H199" s="94" t="str">
        <v>750ml</v>
      </c>
      <c r="I199" s="174">
        <v>12</v>
      </c>
      <c r="J199" s="283"/>
      <c r="K199" s="178"/>
      <c r="L199" s="85"/>
      <c r="M199" s="15"/>
      <c r="N199" s="86"/>
      <c r="O199" s="6"/>
      <c r="P199" s="152">
        <v>0</v>
      </c>
      <c r="Q199" s="6"/>
      <c r="R199" s="96">
        <f t="shared" si="9"/>
        <v>0</v>
      </c>
      <c r="S199" s="97">
        <f t="shared" si="12"/>
        <v>0</v>
      </c>
      <c r="T199" s="98">
        <f t="shared" si="10"/>
        <v>0</v>
      </c>
      <c r="U199" s="117" t="str">
        <f t="shared" si="11"/>
        <v>OK</v>
      </c>
      <c r="V199" s="117" t="b">
        <f>'CASH REBATE'!$P$22</f>
        <v>0</v>
      </c>
      <c r="W199" s="369" t="str">
        <v>ALCHEMY</v>
      </c>
    </row>
    <row r="200" spans="2:23" ht="17.399999999999999" x14ac:dyDescent="0.3">
      <c r="B200" s="161" t="str">
        <v>20-25REP-07001301</v>
      </c>
      <c r="C200" s="156" t="str">
        <v>Proximo</v>
      </c>
      <c r="D200" s="94" t="str">
        <v>Tequila</v>
      </c>
      <c r="E200" s="94" t="str">
        <v>Jose Cuervo</v>
      </c>
      <c r="F200" s="94" t="str">
        <v>JOC</v>
      </c>
      <c r="G200" s="94" t="str">
        <v>Jose Cuervo Especial Reposado Limited Edition 2025</v>
      </c>
      <c r="H200" s="94" t="str">
        <v>700ml</v>
      </c>
      <c r="I200" s="174">
        <v>12</v>
      </c>
      <c r="J200" s="283"/>
      <c r="K200" s="178"/>
      <c r="L200" s="85"/>
      <c r="M200" s="15"/>
      <c r="N200" s="86"/>
      <c r="O200" s="6"/>
      <c r="P200" s="152">
        <v>0</v>
      </c>
      <c r="Q200" s="6"/>
      <c r="R200" s="96">
        <f t="shared" si="9"/>
        <v>0</v>
      </c>
      <c r="S200" s="97">
        <f t="shared" si="12"/>
        <v>0</v>
      </c>
      <c r="T200" s="98">
        <f t="shared" si="10"/>
        <v>0</v>
      </c>
      <c r="U200" s="117" t="str">
        <f t="shared" si="11"/>
        <v>OK</v>
      </c>
      <c r="V200" s="117" t="b">
        <f>'CASH REBATE'!$P$22</f>
        <v>0</v>
      </c>
      <c r="W200" s="369" t="str">
        <v>ALCHEMY</v>
      </c>
    </row>
    <row r="201" spans="2:23" ht="17.399999999999999" x14ac:dyDescent="0.3">
      <c r="B201" s="161" t="str">
        <v>20-24SIL-07502322</v>
      </c>
      <c r="C201" s="156" t="str">
        <v>Proximo</v>
      </c>
      <c r="D201" s="94" t="str">
        <v>Tequila</v>
      </c>
      <c r="E201" s="94" t="str">
        <v>Jose Cuervo</v>
      </c>
      <c r="F201" s="94" t="str">
        <v>JOC</v>
      </c>
      <c r="G201" s="94" t="str">
        <v>Jose Cuervo Especial Silver Limited Edition 2024</v>
      </c>
      <c r="H201" s="94" t="str">
        <v>750ml</v>
      </c>
      <c r="I201" s="174">
        <v>12</v>
      </c>
      <c r="J201" s="283"/>
      <c r="K201" s="178"/>
      <c r="L201" s="85"/>
      <c r="M201" s="15"/>
      <c r="N201" s="86"/>
      <c r="O201" s="6"/>
      <c r="P201" s="152">
        <v>0</v>
      </c>
      <c r="Q201" s="6"/>
      <c r="R201" s="96">
        <f t="shared" si="9"/>
        <v>0</v>
      </c>
      <c r="S201" s="97">
        <f t="shared" si="12"/>
        <v>0</v>
      </c>
      <c r="T201" s="98">
        <f t="shared" si="10"/>
        <v>0</v>
      </c>
      <c r="U201" s="117" t="str">
        <f t="shared" si="11"/>
        <v>OK</v>
      </c>
      <c r="V201" s="117" t="b">
        <f>'CASH REBATE'!$P$22</f>
        <v>0</v>
      </c>
      <c r="W201" s="369" t="str">
        <v>ALCHEMY</v>
      </c>
    </row>
    <row r="202" spans="2:23" ht="17.399999999999999" x14ac:dyDescent="0.3">
      <c r="B202" s="161" t="str">
        <v>20-25SIL-07001318</v>
      </c>
      <c r="C202" s="156" t="str">
        <v>Proximo</v>
      </c>
      <c r="D202" s="94" t="str">
        <v>Tequila</v>
      </c>
      <c r="E202" s="94" t="str">
        <v>Jose Cuervo</v>
      </c>
      <c r="F202" s="94" t="str">
        <v>JOC</v>
      </c>
      <c r="G202" s="94" t="str">
        <v>Jose Cuervo Especial Silver Limited Edition 2025</v>
      </c>
      <c r="H202" s="94" t="str">
        <v>700ml</v>
      </c>
      <c r="I202" s="174">
        <v>12</v>
      </c>
      <c r="J202" s="283"/>
      <c r="K202" s="178"/>
      <c r="L202" s="85"/>
      <c r="M202" s="15"/>
      <c r="N202" s="86"/>
      <c r="O202" s="6"/>
      <c r="P202" s="152">
        <v>0</v>
      </c>
      <c r="Q202" s="6"/>
      <c r="R202" s="96">
        <f t="shared" si="9"/>
        <v>0</v>
      </c>
      <c r="S202" s="97">
        <f t="shared" si="12"/>
        <v>0</v>
      </c>
      <c r="T202" s="98">
        <f t="shared" si="10"/>
        <v>0</v>
      </c>
      <c r="U202" s="117" t="str">
        <f t="shared" si="11"/>
        <v>OK</v>
      </c>
      <c r="V202" s="117" t="b">
        <f>'CASH REBATE'!$P$22</f>
        <v>0</v>
      </c>
      <c r="W202" s="369" t="str">
        <v>ALCHEMY</v>
      </c>
    </row>
    <row r="203" spans="2:23" ht="17.399999999999999" x14ac:dyDescent="0.3">
      <c r="B203" s="161" t="str">
        <v>20-SPTEQ-07502302</v>
      </c>
      <c r="C203" s="156" t="str">
        <v>Proximo</v>
      </c>
      <c r="D203" s="94" t="str">
        <v>Tequila</v>
      </c>
      <c r="E203" s="94" t="str">
        <v>Jose Cuervo</v>
      </c>
      <c r="F203" s="94" t="str">
        <v>JOC</v>
      </c>
      <c r="G203" s="94" t="str">
        <v>Jose Cuervo Especial Plata Limited Edition</v>
      </c>
      <c r="H203" s="94" t="str">
        <v>750ml</v>
      </c>
      <c r="I203" s="174">
        <v>12</v>
      </c>
      <c r="J203" s="283"/>
      <c r="K203" s="178"/>
      <c r="L203" s="85"/>
      <c r="M203" s="15"/>
      <c r="N203" s="86"/>
      <c r="O203" s="6"/>
      <c r="P203" s="152">
        <v>0</v>
      </c>
      <c r="Q203" s="6"/>
      <c r="R203" s="96">
        <f t="shared" si="9"/>
        <v>0</v>
      </c>
      <c r="S203" s="97">
        <f t="shared" si="12"/>
        <v>0</v>
      </c>
      <c r="T203" s="98">
        <f t="shared" si="10"/>
        <v>0</v>
      </c>
      <c r="U203" s="117" t="str">
        <f t="shared" si="11"/>
        <v>OK</v>
      </c>
      <c r="V203" s="117" t="b">
        <f>'CASH REBATE'!$P$22</f>
        <v>0</v>
      </c>
      <c r="W203" s="369" t="str">
        <v>ALCHEMY</v>
      </c>
    </row>
    <row r="204" spans="2:23" ht="17.399999999999999" x14ac:dyDescent="0.3">
      <c r="B204" s="161" t="str">
        <v>25-SPLIQ-03502608</v>
      </c>
      <c r="C204" s="156" t="str">
        <v>RC</v>
      </c>
      <c r="D204" s="94" t="str">
        <v>Liqueur</v>
      </c>
      <c r="E204" s="94" t="str">
        <v>Cointreau</v>
      </c>
      <c r="F204" s="94" t="str">
        <v>COT</v>
      </c>
      <c r="G204" s="94" t="str">
        <v>Cointreau 350ml</v>
      </c>
      <c r="H204" s="94" t="str">
        <v>350ml</v>
      </c>
      <c r="I204" s="174">
        <v>24</v>
      </c>
      <c r="J204" s="283"/>
      <c r="K204" s="178"/>
      <c r="L204" s="85"/>
      <c r="M204" s="15"/>
      <c r="N204" s="86"/>
      <c r="O204" s="6"/>
      <c r="P204" s="152">
        <v>0</v>
      </c>
      <c r="Q204" s="6"/>
      <c r="R204" s="96">
        <f t="shared" si="9"/>
        <v>0</v>
      </c>
      <c r="S204" s="97">
        <f t="shared" si="12"/>
        <v>0</v>
      </c>
      <c r="T204" s="98">
        <f t="shared" si="10"/>
        <v>0</v>
      </c>
      <c r="U204" s="117" t="str">
        <f t="shared" si="11"/>
        <v>OK</v>
      </c>
      <c r="V204" s="117" t="b">
        <f>'CASH REBATE'!$P$22</f>
        <v>0</v>
      </c>
      <c r="W204" s="369" t="str">
        <v>ALCHEMY</v>
      </c>
    </row>
    <row r="205" spans="2:23" ht="17.399999999999999" x14ac:dyDescent="0.3">
      <c r="B205" s="161" t="str">
        <v>25-SPLIQ-07004200</v>
      </c>
      <c r="C205" s="156" t="str">
        <v>RC</v>
      </c>
      <c r="D205" s="94" t="str">
        <v>Liqueur</v>
      </c>
      <c r="E205" s="94" t="str">
        <v>Cointreau</v>
      </c>
      <c r="F205" s="94" t="str">
        <v>COT</v>
      </c>
      <c r="G205" s="94" t="str">
        <v>Cointreau 700ml</v>
      </c>
      <c r="H205" s="94" t="str">
        <v>700ml</v>
      </c>
      <c r="I205" s="174">
        <v>12</v>
      </c>
      <c r="J205" s="283"/>
      <c r="K205" s="178"/>
      <c r="L205" s="85"/>
      <c r="M205" s="15"/>
      <c r="N205" s="86"/>
      <c r="O205" s="6"/>
      <c r="P205" s="152">
        <v>0</v>
      </c>
      <c r="Q205" s="6"/>
      <c r="R205" s="96">
        <f t="shared" ref="R205:R268" si="13">IF(K205&gt;0,K205*N205,L205*1.07*N205)</f>
        <v>0</v>
      </c>
      <c r="S205" s="97">
        <f t="shared" si="12"/>
        <v>0</v>
      </c>
      <c r="T205" s="98">
        <f t="shared" si="10"/>
        <v>0</v>
      </c>
      <c r="U205" s="117" t="str">
        <f t="shared" si="11"/>
        <v>OK</v>
      </c>
      <c r="V205" s="117" t="b">
        <f>'CASH REBATE'!$P$22</f>
        <v>0</v>
      </c>
      <c r="W205" s="369" t="str">
        <v>ALCHEMY</v>
      </c>
    </row>
    <row r="206" spans="2:23" ht="17.399999999999999" x14ac:dyDescent="0.3">
      <c r="B206" s="161" t="str">
        <v>02-SPLIQ-05001661</v>
      </c>
      <c r="C206" s="156" t="str">
        <v>Lucas Bols</v>
      </c>
      <c r="D206" s="94" t="str">
        <v>Liqueur</v>
      </c>
      <c r="E206" s="94" t="str">
        <v>Galliano Espresso</v>
      </c>
      <c r="F206" s="94" t="str">
        <v>GAL</v>
      </c>
      <c r="G206" s="94" t="str">
        <v>Galliano Espresso Liqueur 500ml</v>
      </c>
      <c r="H206" s="94" t="str">
        <v>500ml</v>
      </c>
      <c r="I206" s="174">
        <v>6</v>
      </c>
      <c r="J206" s="283"/>
      <c r="K206" s="178"/>
      <c r="L206" s="85"/>
      <c r="M206" s="15"/>
      <c r="N206" s="86"/>
      <c r="O206" s="6"/>
      <c r="P206" s="152">
        <v>0</v>
      </c>
      <c r="Q206" s="6"/>
      <c r="R206" s="96">
        <f t="shared" si="13"/>
        <v>0</v>
      </c>
      <c r="S206" s="97">
        <f t="shared" si="12"/>
        <v>0</v>
      </c>
      <c r="T206" s="98">
        <f t="shared" ref="T206:T269" si="14">IF(U206="Input Price only 1 column","",P206*S206)</f>
        <v>0</v>
      </c>
      <c r="U206" s="117" t="str">
        <f t="shared" ref="U206:U269" si="15">IF(AND(K206&gt;0,L206&gt;0),"Input Price only 1 column","OK")</f>
        <v>OK</v>
      </c>
      <c r="V206" s="117" t="b">
        <f>'CASH REBATE'!$P$22</f>
        <v>0</v>
      </c>
      <c r="W206" s="369" t="str">
        <v>ALCHEMY</v>
      </c>
    </row>
    <row r="207" spans="2:23" ht="17.399999999999999" x14ac:dyDescent="0.3">
      <c r="B207" s="161" t="str">
        <v>02-SPLIQ-05009501</v>
      </c>
      <c r="C207" s="156" t="str">
        <v>Lucas Bols</v>
      </c>
      <c r="D207" s="94" t="str">
        <v>Liqueur</v>
      </c>
      <c r="E207" s="94" t="str">
        <v>Galliano Vanilla</v>
      </c>
      <c r="F207" s="94" t="str">
        <v>GAL</v>
      </c>
      <c r="G207" s="94" t="str">
        <v>Galliano Vanilla Liqueur 500ml</v>
      </c>
      <c r="H207" s="94" t="str">
        <v>500ml</v>
      </c>
      <c r="I207" s="174">
        <v>6</v>
      </c>
      <c r="J207" s="283"/>
      <c r="K207" s="178"/>
      <c r="L207" s="85"/>
      <c r="M207" s="15"/>
      <c r="N207" s="86"/>
      <c r="O207" s="6"/>
      <c r="P207" s="152">
        <v>0</v>
      </c>
      <c r="Q207" s="6"/>
      <c r="R207" s="96">
        <f t="shared" si="13"/>
        <v>0</v>
      </c>
      <c r="S207" s="97">
        <f t="shared" ref="S207:S270" si="16">ROUND(R207/1.07,2)</f>
        <v>0</v>
      </c>
      <c r="T207" s="98">
        <f t="shared" si="14"/>
        <v>0</v>
      </c>
      <c r="U207" s="117" t="str">
        <f t="shared" si="15"/>
        <v>OK</v>
      </c>
      <c r="V207" s="117" t="b">
        <f>'CASH REBATE'!$P$22</f>
        <v>0</v>
      </c>
      <c r="W207" s="369" t="str">
        <v>ALCHEMY</v>
      </c>
    </row>
    <row r="208" spans="2:23" ht="17.399999999999999" x14ac:dyDescent="0.3">
      <c r="B208" s="161" t="str">
        <v>02-SPLIQ-07009594</v>
      </c>
      <c r="C208" s="156" t="str">
        <v>Lucas Bols</v>
      </c>
      <c r="D208" s="94" t="str">
        <v>Liqueur</v>
      </c>
      <c r="E208" s="94" t="str">
        <v>Galliano Vanilla</v>
      </c>
      <c r="F208" s="94" t="str">
        <v>GAL</v>
      </c>
      <c r="G208" s="94" t="str">
        <v>Galliano Vanilla Liqueur 700ml</v>
      </c>
      <c r="H208" s="94" t="str">
        <v>700ml</v>
      </c>
      <c r="I208" s="174">
        <v>6</v>
      </c>
      <c r="J208" s="283"/>
      <c r="K208" s="178"/>
      <c r="L208" s="85"/>
      <c r="M208" s="15"/>
      <c r="N208" s="86"/>
      <c r="O208" s="6"/>
      <c r="P208" s="152">
        <v>0</v>
      </c>
      <c r="Q208" s="6"/>
      <c r="R208" s="96">
        <f t="shared" si="13"/>
        <v>0</v>
      </c>
      <c r="S208" s="97">
        <f t="shared" si="16"/>
        <v>0</v>
      </c>
      <c r="T208" s="98">
        <f t="shared" si="14"/>
        <v>0</v>
      </c>
      <c r="U208" s="117" t="str">
        <f t="shared" si="15"/>
        <v>OK</v>
      </c>
      <c r="V208" s="117" t="b">
        <f>'CASH REBATE'!$P$22</f>
        <v>0</v>
      </c>
      <c r="W208" s="369" t="str">
        <v>ALCHEMY</v>
      </c>
    </row>
    <row r="209" spans="2:23" ht="17.399999999999999" x14ac:dyDescent="0.3">
      <c r="B209" s="161" t="str">
        <v>09-SPLIQ-07009136</v>
      </c>
      <c r="C209" s="156" t="str">
        <v>Lucas Bols</v>
      </c>
      <c r="D209" s="94" t="str">
        <v>Liqueur</v>
      </c>
      <c r="E209" s="94" t="str">
        <v>Vaccari Sambuca</v>
      </c>
      <c r="F209" s="94" t="str">
        <v>VAC</v>
      </c>
      <c r="G209" s="94" t="str">
        <v>Vaccari Sambuca</v>
      </c>
      <c r="H209" s="94" t="str">
        <v>700ml</v>
      </c>
      <c r="I209" s="174">
        <v>6</v>
      </c>
      <c r="J209" s="283"/>
      <c r="K209" s="178"/>
      <c r="L209" s="85"/>
      <c r="M209" s="15"/>
      <c r="N209" s="86"/>
      <c r="O209" s="6"/>
      <c r="P209" s="152">
        <v>0</v>
      </c>
      <c r="Q209" s="6"/>
      <c r="R209" s="96">
        <f t="shared" si="13"/>
        <v>0</v>
      </c>
      <c r="S209" s="97">
        <f t="shared" si="16"/>
        <v>0</v>
      </c>
      <c r="T209" s="98">
        <f t="shared" si="14"/>
        <v>0</v>
      </c>
      <c r="U209" s="117" t="str">
        <f t="shared" si="15"/>
        <v>OK</v>
      </c>
      <c r="V209" s="117" t="b">
        <f>'CASH REBATE'!$P$22</f>
        <v>0</v>
      </c>
      <c r="W209" s="369" t="str">
        <v>ALCHEMY</v>
      </c>
    </row>
    <row r="210" spans="2:23" ht="17.399999999999999" x14ac:dyDescent="0.3">
      <c r="B210" s="161" t="str">
        <v>44-SPLIQ-07000397</v>
      </c>
      <c r="C210" s="156" t="str">
        <v>Campari</v>
      </c>
      <c r="D210" s="94" t="str">
        <v>Liqueur</v>
      </c>
      <c r="E210" s="94" t="str">
        <v>Frangelico</v>
      </c>
      <c r="F210" s="94" t="str">
        <v>FRG</v>
      </c>
      <c r="G210" s="94" t="str">
        <v>Frangelico</v>
      </c>
      <c r="H210" s="94" t="str">
        <v>700ml</v>
      </c>
      <c r="I210" s="174">
        <v>12</v>
      </c>
      <c r="J210" s="283"/>
      <c r="K210" s="178"/>
      <c r="L210" s="85"/>
      <c r="M210" s="15"/>
      <c r="N210" s="86"/>
      <c r="O210" s="6"/>
      <c r="P210" s="152">
        <v>0</v>
      </c>
      <c r="Q210" s="6"/>
      <c r="R210" s="96">
        <f t="shared" si="13"/>
        <v>0</v>
      </c>
      <c r="S210" s="97">
        <f t="shared" si="16"/>
        <v>0</v>
      </c>
      <c r="T210" s="98">
        <f t="shared" si="14"/>
        <v>0</v>
      </c>
      <c r="U210" s="117" t="str">
        <f t="shared" si="15"/>
        <v>OK</v>
      </c>
      <c r="V210" s="117" t="b">
        <f>'CASH REBATE'!$P$22</f>
        <v>0</v>
      </c>
      <c r="W210" s="369" t="str">
        <v>ALCHEMY</v>
      </c>
    </row>
    <row r="211" spans="2:23" ht="17.399999999999999" x14ac:dyDescent="0.3">
      <c r="B211" s="161" t="str">
        <v>09-SPLIQ-07001757</v>
      </c>
      <c r="C211" s="156" t="str">
        <v>Lucas Bols</v>
      </c>
      <c r="D211" s="94" t="str">
        <v>Liqueur</v>
      </c>
      <c r="E211" s="94" t="str">
        <v>Passoa</v>
      </c>
      <c r="F211" s="94" t="str">
        <v>PSO</v>
      </c>
      <c r="G211" s="94" t="str">
        <v>Passoa Liqueur</v>
      </c>
      <c r="H211" s="94" t="str">
        <v>700ml</v>
      </c>
      <c r="I211" s="174">
        <v>6</v>
      </c>
      <c r="J211" s="283"/>
      <c r="K211" s="178"/>
      <c r="L211" s="85"/>
      <c r="M211" s="15"/>
      <c r="N211" s="86"/>
      <c r="O211" s="6"/>
      <c r="P211" s="152">
        <v>0</v>
      </c>
      <c r="Q211" s="6"/>
      <c r="R211" s="96">
        <f t="shared" si="13"/>
        <v>0</v>
      </c>
      <c r="S211" s="97">
        <f t="shared" si="16"/>
        <v>0</v>
      </c>
      <c r="T211" s="98">
        <f t="shared" si="14"/>
        <v>0</v>
      </c>
      <c r="U211" s="117" t="str">
        <f t="shared" si="15"/>
        <v>OK</v>
      </c>
      <c r="V211" s="117" t="b">
        <f>'CASH REBATE'!$P$22</f>
        <v>0</v>
      </c>
      <c r="W211" s="369" t="str">
        <v>ALCHEMY</v>
      </c>
    </row>
    <row r="212" spans="2:23" ht="17.399999999999999" x14ac:dyDescent="0.3">
      <c r="B212" s="161" t="str">
        <v>68-SPLIQ-10002002</v>
      </c>
      <c r="C212" s="156" t="str">
        <v>Campari</v>
      </c>
      <c r="D212" s="94" t="str">
        <v>Liqueur</v>
      </c>
      <c r="E212" s="94" t="str">
        <v>X-Rated</v>
      </c>
      <c r="F212" s="94" t="str">
        <v>XRT</v>
      </c>
      <c r="G212" s="94" t="str">
        <v>X-Rated Fusion Liqueur</v>
      </c>
      <c r="H212" s="94" t="str">
        <v>1000ml</v>
      </c>
      <c r="I212" s="174">
        <v>6</v>
      </c>
      <c r="J212" s="283"/>
      <c r="K212" s="178"/>
      <c r="L212" s="85"/>
      <c r="M212" s="15"/>
      <c r="N212" s="86"/>
      <c r="O212" s="6"/>
      <c r="P212" s="152">
        <v>0</v>
      </c>
      <c r="Q212" s="6"/>
      <c r="R212" s="96">
        <f t="shared" si="13"/>
        <v>0</v>
      </c>
      <c r="S212" s="97">
        <f t="shared" si="16"/>
        <v>0</v>
      </c>
      <c r="T212" s="98">
        <f t="shared" si="14"/>
        <v>0</v>
      </c>
      <c r="U212" s="117" t="str">
        <f t="shared" si="15"/>
        <v>OK</v>
      </c>
      <c r="V212" s="117" t="b">
        <f>'CASH REBATE'!$P$22</f>
        <v>0</v>
      </c>
      <c r="W212" s="369" t="str">
        <v>ALCHEMY</v>
      </c>
    </row>
    <row r="213" spans="2:23" ht="17.399999999999999" x14ac:dyDescent="0.3">
      <c r="B213" s="161" t="str">
        <v>01-SPLIQ-07006625</v>
      </c>
      <c r="C213" s="156" t="str">
        <v>Lucas Bols</v>
      </c>
      <c r="D213" s="94" t="str">
        <v>Liqueur</v>
      </c>
      <c r="E213" s="94" t="str">
        <v>Bols Liqueur</v>
      </c>
      <c r="F213" s="94" t="str">
        <v>BOL</v>
      </c>
      <c r="G213" s="94" t="str">
        <v>Bols Amaretto</v>
      </c>
      <c r="H213" s="94" t="str">
        <v>700ml</v>
      </c>
      <c r="I213" s="174">
        <v>6</v>
      </c>
      <c r="J213" s="283"/>
      <c r="K213" s="178"/>
      <c r="L213" s="85"/>
      <c r="M213" s="15"/>
      <c r="N213" s="86"/>
      <c r="O213" s="6"/>
      <c r="P213" s="152">
        <v>0</v>
      </c>
      <c r="Q213" s="6"/>
      <c r="R213" s="96">
        <f t="shared" si="13"/>
        <v>0</v>
      </c>
      <c r="S213" s="97">
        <f t="shared" si="16"/>
        <v>0</v>
      </c>
      <c r="T213" s="98">
        <f t="shared" si="14"/>
        <v>0</v>
      </c>
      <c r="U213" s="117" t="str">
        <f t="shared" si="15"/>
        <v>OK</v>
      </c>
      <c r="V213" s="117" t="b">
        <f>'CASH REBATE'!$P$22</f>
        <v>0</v>
      </c>
      <c r="W213" s="369" t="str">
        <v>ALCHEMY</v>
      </c>
    </row>
    <row r="214" spans="2:23" ht="17.399999999999999" x14ac:dyDescent="0.3">
      <c r="B214" s="161" t="str">
        <v>01-SPLIQ-07006632</v>
      </c>
      <c r="C214" s="156" t="str">
        <v>Lucas Bols</v>
      </c>
      <c r="D214" s="94" t="str">
        <v>Liqueur</v>
      </c>
      <c r="E214" s="94" t="str">
        <v>Bols Liqueur</v>
      </c>
      <c r="F214" s="94" t="str">
        <v>BOL</v>
      </c>
      <c r="G214" s="94" t="str">
        <v>Bols Apricot Brandy</v>
      </c>
      <c r="H214" s="94" t="str">
        <v>700ml</v>
      </c>
      <c r="I214" s="174">
        <v>6</v>
      </c>
      <c r="J214" s="283"/>
      <c r="K214" s="178"/>
      <c r="L214" s="85"/>
      <c r="M214" s="15"/>
      <c r="N214" s="86"/>
      <c r="O214" s="6"/>
      <c r="P214" s="152">
        <v>0</v>
      </c>
      <c r="Q214" s="6"/>
      <c r="R214" s="96">
        <f t="shared" si="13"/>
        <v>0</v>
      </c>
      <c r="S214" s="97">
        <f t="shared" si="16"/>
        <v>0</v>
      </c>
      <c r="T214" s="98">
        <f t="shared" si="14"/>
        <v>0</v>
      </c>
      <c r="U214" s="117" t="str">
        <f t="shared" si="15"/>
        <v>OK</v>
      </c>
      <c r="V214" s="117" t="b">
        <f>'CASH REBATE'!$P$22</f>
        <v>0</v>
      </c>
      <c r="W214" s="369" t="str">
        <v>ALCHEMY</v>
      </c>
    </row>
    <row r="215" spans="2:23" ht="17.399999999999999" x14ac:dyDescent="0.3">
      <c r="B215" s="161" t="str">
        <v>01-SPLIQ-07006694</v>
      </c>
      <c r="C215" s="156" t="str">
        <v>Lucas Bols</v>
      </c>
      <c r="D215" s="94" t="str">
        <v>Liqueur</v>
      </c>
      <c r="E215" s="94" t="str">
        <v>Bols Liqueur</v>
      </c>
      <c r="F215" s="94" t="str">
        <v>BOL</v>
      </c>
      <c r="G215" s="94" t="str">
        <v>Bols Banana</v>
      </c>
      <c r="H215" s="94" t="str">
        <v>700ml</v>
      </c>
      <c r="I215" s="174">
        <v>6</v>
      </c>
      <c r="J215" s="283"/>
      <c r="K215" s="178"/>
      <c r="L215" s="85"/>
      <c r="M215" s="15"/>
      <c r="N215" s="86"/>
      <c r="O215" s="6"/>
      <c r="P215" s="152">
        <v>0</v>
      </c>
      <c r="Q215" s="6"/>
      <c r="R215" s="96">
        <f t="shared" si="13"/>
        <v>0</v>
      </c>
      <c r="S215" s="97">
        <f t="shared" si="16"/>
        <v>0</v>
      </c>
      <c r="T215" s="98">
        <f t="shared" si="14"/>
        <v>0</v>
      </c>
      <c r="U215" s="117" t="str">
        <f t="shared" si="15"/>
        <v>OK</v>
      </c>
      <c r="V215" s="117" t="b">
        <f>'CASH REBATE'!$P$22</f>
        <v>0</v>
      </c>
      <c r="W215" s="369" t="str">
        <v>ALCHEMY</v>
      </c>
    </row>
    <row r="216" spans="2:23" ht="17.399999999999999" x14ac:dyDescent="0.3">
      <c r="B216" s="161" t="str">
        <v>01-SPLIQ-07006656</v>
      </c>
      <c r="C216" s="156" t="str">
        <v>Lucas Bols</v>
      </c>
      <c r="D216" s="94" t="str">
        <v>Liqueur</v>
      </c>
      <c r="E216" s="94" t="str">
        <v>Bols Liqueur</v>
      </c>
      <c r="F216" s="94" t="str">
        <v>BOL</v>
      </c>
      <c r="G216" s="94" t="str">
        <v>Bols Blue Curacao</v>
      </c>
      <c r="H216" s="94" t="str">
        <v>700ml</v>
      </c>
      <c r="I216" s="174">
        <v>6</v>
      </c>
      <c r="J216" s="283"/>
      <c r="K216" s="178"/>
      <c r="L216" s="85"/>
      <c r="M216" s="15"/>
      <c r="N216" s="86"/>
      <c r="O216" s="6"/>
      <c r="P216" s="152">
        <v>0</v>
      </c>
      <c r="Q216" s="6"/>
      <c r="R216" s="96">
        <f t="shared" si="13"/>
        <v>0</v>
      </c>
      <c r="S216" s="97">
        <f t="shared" si="16"/>
        <v>0</v>
      </c>
      <c r="T216" s="98">
        <f t="shared" si="14"/>
        <v>0</v>
      </c>
      <c r="U216" s="117" t="str">
        <f t="shared" si="15"/>
        <v>OK</v>
      </c>
      <c r="V216" s="117" t="b">
        <f>'CASH REBATE'!$P$22</f>
        <v>0</v>
      </c>
      <c r="W216" s="369" t="str">
        <v>ALCHEMY</v>
      </c>
    </row>
    <row r="217" spans="2:23" ht="17.399999999999999" x14ac:dyDescent="0.3">
      <c r="B217" s="161" t="str">
        <v>01-SPLIQ-07006717</v>
      </c>
      <c r="C217" s="156" t="str">
        <v>Lucas Bols</v>
      </c>
      <c r="D217" s="94" t="str">
        <v>Liqueur</v>
      </c>
      <c r="E217" s="94" t="str">
        <v>Bols Liqueur</v>
      </c>
      <c r="F217" s="94" t="str">
        <v>BOL</v>
      </c>
      <c r="G217" s="94" t="str">
        <v>Bols Cacao Brown</v>
      </c>
      <c r="H217" s="94" t="str">
        <v>700ml</v>
      </c>
      <c r="I217" s="174">
        <v>6</v>
      </c>
      <c r="J217" s="283"/>
      <c r="K217" s="178"/>
      <c r="L217" s="85"/>
      <c r="M217" s="15"/>
      <c r="N217" s="86"/>
      <c r="O217" s="6"/>
      <c r="P217" s="152">
        <v>0</v>
      </c>
      <c r="Q217" s="6"/>
      <c r="R217" s="96">
        <f t="shared" si="13"/>
        <v>0</v>
      </c>
      <c r="S217" s="97">
        <f t="shared" si="16"/>
        <v>0</v>
      </c>
      <c r="T217" s="98">
        <f t="shared" si="14"/>
        <v>0</v>
      </c>
      <c r="U217" s="117" t="str">
        <f t="shared" si="15"/>
        <v>OK</v>
      </c>
      <c r="V217" s="117" t="b">
        <f>'CASH REBATE'!$P$22</f>
        <v>0</v>
      </c>
      <c r="W217" s="369" t="str">
        <v>ALCHEMY</v>
      </c>
    </row>
    <row r="218" spans="2:23" ht="17.399999999999999" x14ac:dyDescent="0.3">
      <c r="B218" s="161" t="str">
        <v>01-SPLIQ-07006724</v>
      </c>
      <c r="C218" s="156" t="str">
        <v>Lucas Bols</v>
      </c>
      <c r="D218" s="94" t="str">
        <v>Liqueur</v>
      </c>
      <c r="E218" s="94" t="str">
        <v>Bols Liqueur</v>
      </c>
      <c r="F218" s="94" t="str">
        <v>BOL</v>
      </c>
      <c r="G218" s="94" t="str">
        <v>Bols Cacao White</v>
      </c>
      <c r="H218" s="94" t="str">
        <v>700ml</v>
      </c>
      <c r="I218" s="174">
        <v>6</v>
      </c>
      <c r="J218" s="283"/>
      <c r="K218" s="178"/>
      <c r="L218" s="85"/>
      <c r="M218" s="15"/>
      <c r="N218" s="86"/>
      <c r="O218" s="6"/>
      <c r="P218" s="152">
        <v>0</v>
      </c>
      <c r="Q218" s="6"/>
      <c r="R218" s="96">
        <f t="shared" si="13"/>
        <v>0</v>
      </c>
      <c r="S218" s="97">
        <f t="shared" si="16"/>
        <v>0</v>
      </c>
      <c r="T218" s="98">
        <f t="shared" si="14"/>
        <v>0</v>
      </c>
      <c r="U218" s="117" t="str">
        <f t="shared" si="15"/>
        <v>OK</v>
      </c>
      <c r="V218" s="117" t="b">
        <f>'CASH REBATE'!$P$22</f>
        <v>0</v>
      </c>
      <c r="W218" s="369" t="str">
        <v>ALCHEMY</v>
      </c>
    </row>
    <row r="219" spans="2:23" ht="17.399999999999999" x14ac:dyDescent="0.3">
      <c r="B219" s="161" t="str">
        <v>01-SPLIQ-07006663</v>
      </c>
      <c r="C219" s="156" t="str">
        <v>Lucas Bols</v>
      </c>
      <c r="D219" s="94" t="str">
        <v>Liqueur</v>
      </c>
      <c r="E219" s="94" t="str">
        <v>Bols Liqueur</v>
      </c>
      <c r="F219" s="94" t="str">
        <v>BOL</v>
      </c>
      <c r="G219" s="94" t="str">
        <v>Bols Cherry Brandy</v>
      </c>
      <c r="H219" s="94" t="str">
        <v>700ml</v>
      </c>
      <c r="I219" s="174">
        <v>6</v>
      </c>
      <c r="J219" s="283"/>
      <c r="K219" s="178"/>
      <c r="L219" s="85"/>
      <c r="M219" s="15"/>
      <c r="N219" s="86"/>
      <c r="O219" s="6"/>
      <c r="P219" s="152">
        <v>0</v>
      </c>
      <c r="Q219" s="6"/>
      <c r="R219" s="96">
        <f t="shared" si="13"/>
        <v>0</v>
      </c>
      <c r="S219" s="97">
        <f t="shared" si="16"/>
        <v>0</v>
      </c>
      <c r="T219" s="98">
        <f t="shared" si="14"/>
        <v>0</v>
      </c>
      <c r="U219" s="117" t="str">
        <f t="shared" si="15"/>
        <v>OK</v>
      </c>
      <c r="V219" s="117" t="b">
        <f>'CASH REBATE'!$P$22</f>
        <v>0</v>
      </c>
      <c r="W219" s="369" t="str">
        <v>ALCHEMY</v>
      </c>
    </row>
    <row r="220" spans="2:23" ht="17.399999999999999" x14ac:dyDescent="0.3">
      <c r="B220" s="161" t="str">
        <v>01-SPLIQ-07006700</v>
      </c>
      <c r="C220" s="156" t="str">
        <v>Lucas Bols</v>
      </c>
      <c r="D220" s="94" t="str">
        <v>Liqueur</v>
      </c>
      <c r="E220" s="94" t="str">
        <v>Bols Liqueur</v>
      </c>
      <c r="F220" s="94" t="str">
        <v>BOL</v>
      </c>
      <c r="G220" s="94" t="str">
        <v>Bols Crème De Cassis</v>
      </c>
      <c r="H220" s="94" t="str">
        <v>700ml</v>
      </c>
      <c r="I220" s="174">
        <v>6</v>
      </c>
      <c r="J220" s="283"/>
      <c r="K220" s="178"/>
      <c r="L220" s="85"/>
      <c r="M220" s="15"/>
      <c r="N220" s="86"/>
      <c r="O220" s="6"/>
      <c r="P220" s="152">
        <v>0</v>
      </c>
      <c r="Q220" s="6"/>
      <c r="R220" s="96">
        <f t="shared" si="13"/>
        <v>0</v>
      </c>
      <c r="S220" s="97">
        <f t="shared" si="16"/>
        <v>0</v>
      </c>
      <c r="T220" s="98">
        <f t="shared" si="14"/>
        <v>0</v>
      </c>
      <c r="U220" s="117" t="str">
        <f t="shared" si="15"/>
        <v>OK</v>
      </c>
      <c r="V220" s="117" t="b">
        <f>'CASH REBATE'!$P$22</f>
        <v>0</v>
      </c>
      <c r="W220" s="369" t="str">
        <v>ALCHEMY</v>
      </c>
    </row>
    <row r="221" spans="2:23" ht="17.399999999999999" x14ac:dyDescent="0.3">
      <c r="B221" s="161" t="str">
        <v>01-SPLIQ-07006731</v>
      </c>
      <c r="C221" s="156" t="str">
        <v>Lucas Bols</v>
      </c>
      <c r="D221" s="94" t="str">
        <v>Liqueur</v>
      </c>
      <c r="E221" s="94" t="str">
        <v>Bols Liqueur</v>
      </c>
      <c r="F221" s="94" t="str">
        <v>BOL</v>
      </c>
      <c r="G221" s="94" t="str">
        <v>Bols Dry Orange</v>
      </c>
      <c r="H221" s="94" t="str">
        <v>700ml</v>
      </c>
      <c r="I221" s="174">
        <v>6</v>
      </c>
      <c r="J221" s="283"/>
      <c r="K221" s="178"/>
      <c r="L221" s="85"/>
      <c r="M221" s="15"/>
      <c r="N221" s="86"/>
      <c r="O221" s="6"/>
      <c r="P221" s="152">
        <v>0</v>
      </c>
      <c r="Q221" s="6"/>
      <c r="R221" s="96">
        <f t="shared" si="13"/>
        <v>0</v>
      </c>
      <c r="S221" s="97">
        <f t="shared" si="16"/>
        <v>0</v>
      </c>
      <c r="T221" s="98">
        <f t="shared" si="14"/>
        <v>0</v>
      </c>
      <c r="U221" s="117" t="str">
        <f t="shared" si="15"/>
        <v>OK</v>
      </c>
      <c r="V221" s="117" t="b">
        <f>'CASH REBATE'!$P$22</f>
        <v>0</v>
      </c>
      <c r="W221" s="369" t="str">
        <v>ALCHEMY</v>
      </c>
    </row>
    <row r="222" spans="2:23" ht="17.399999999999999" x14ac:dyDescent="0.3">
      <c r="B222" s="161" t="str">
        <v>01-SPLIQ-07002897</v>
      </c>
      <c r="C222" s="156" t="str">
        <v>Lucas Bols</v>
      </c>
      <c r="D222" s="94" t="str">
        <v>Liqueur</v>
      </c>
      <c r="E222" s="94" t="str">
        <v>Bols Liqueur</v>
      </c>
      <c r="F222" s="94" t="str">
        <v>BOL</v>
      </c>
      <c r="G222" s="94" t="str">
        <v>Bols Elderflower</v>
      </c>
      <c r="H222" s="94" t="str">
        <v>700ml</v>
      </c>
      <c r="I222" s="174">
        <v>6</v>
      </c>
      <c r="J222" s="283"/>
      <c r="K222" s="178"/>
      <c r="L222" s="85"/>
      <c r="M222" s="15"/>
      <c r="N222" s="86"/>
      <c r="O222" s="6"/>
      <c r="P222" s="152">
        <v>0</v>
      </c>
      <c r="Q222" s="6"/>
      <c r="R222" s="96">
        <f t="shared" si="13"/>
        <v>0</v>
      </c>
      <c r="S222" s="97">
        <f t="shared" si="16"/>
        <v>0</v>
      </c>
      <c r="T222" s="98">
        <f t="shared" si="14"/>
        <v>0</v>
      </c>
      <c r="U222" s="117" t="str">
        <f t="shared" si="15"/>
        <v>OK</v>
      </c>
      <c r="V222" s="117" t="b">
        <f>'CASH REBATE'!$P$22</f>
        <v>0</v>
      </c>
      <c r="W222" s="369" t="str">
        <v>ALCHEMY</v>
      </c>
    </row>
    <row r="223" spans="2:23" ht="17.399999999999999" x14ac:dyDescent="0.3">
      <c r="B223" s="161" t="str">
        <v>01-SPLIQ-07006786</v>
      </c>
      <c r="C223" s="156" t="str">
        <v>Lucas Bols</v>
      </c>
      <c r="D223" s="94" t="str">
        <v>Liqueur</v>
      </c>
      <c r="E223" s="94" t="str">
        <v>Bols Liqueur</v>
      </c>
      <c r="F223" s="94" t="str">
        <v>BOL</v>
      </c>
      <c r="G223" s="94" t="str">
        <v>Bols Lychee</v>
      </c>
      <c r="H223" s="94" t="str">
        <v>700ml</v>
      </c>
      <c r="I223" s="174">
        <v>6</v>
      </c>
      <c r="J223" s="283"/>
      <c r="K223" s="178"/>
      <c r="L223" s="85"/>
      <c r="M223" s="15"/>
      <c r="N223" s="86"/>
      <c r="O223" s="6"/>
      <c r="P223" s="152">
        <v>0</v>
      </c>
      <c r="Q223" s="6"/>
      <c r="R223" s="96">
        <f t="shared" si="13"/>
        <v>0</v>
      </c>
      <c r="S223" s="97">
        <f t="shared" si="16"/>
        <v>0</v>
      </c>
      <c r="T223" s="98">
        <f t="shared" si="14"/>
        <v>0</v>
      </c>
      <c r="U223" s="117" t="str">
        <f t="shared" si="15"/>
        <v>OK</v>
      </c>
      <c r="V223" s="117" t="b">
        <f>'CASH REBATE'!$P$22</f>
        <v>0</v>
      </c>
      <c r="W223" s="369" t="str">
        <v>ALCHEMY</v>
      </c>
    </row>
    <row r="224" spans="2:23" ht="17.399999999999999" x14ac:dyDescent="0.3">
      <c r="B224" s="161" t="str">
        <v>01-SPLIQ-07006809</v>
      </c>
      <c r="C224" s="156" t="str">
        <v>Lucas Bols</v>
      </c>
      <c r="D224" s="94" t="str">
        <v>Liqueur</v>
      </c>
      <c r="E224" s="94" t="str">
        <v>Bols Liqueur</v>
      </c>
      <c r="F224" s="94" t="str">
        <v>BOL</v>
      </c>
      <c r="G224" s="94" t="str">
        <v>Bols Melon</v>
      </c>
      <c r="H224" s="94" t="str">
        <v>700ml</v>
      </c>
      <c r="I224" s="174">
        <v>6</v>
      </c>
      <c r="J224" s="283"/>
      <c r="K224" s="178"/>
      <c r="L224" s="85"/>
      <c r="M224" s="15"/>
      <c r="N224" s="86"/>
      <c r="O224" s="6"/>
      <c r="P224" s="152">
        <v>0</v>
      </c>
      <c r="Q224" s="6"/>
      <c r="R224" s="96">
        <f t="shared" si="13"/>
        <v>0</v>
      </c>
      <c r="S224" s="97">
        <f t="shared" si="16"/>
        <v>0</v>
      </c>
      <c r="T224" s="98">
        <f t="shared" si="14"/>
        <v>0</v>
      </c>
      <c r="U224" s="117" t="str">
        <f t="shared" si="15"/>
        <v>OK</v>
      </c>
      <c r="V224" s="117" t="b">
        <f>'CASH REBATE'!$P$22</f>
        <v>0</v>
      </c>
      <c r="W224" s="369" t="str">
        <v>ALCHEMY</v>
      </c>
    </row>
    <row r="225" spans="2:23" ht="17.399999999999999" x14ac:dyDescent="0.3">
      <c r="B225" s="161" t="str">
        <v>01-SPLIQ-07006830</v>
      </c>
      <c r="C225" s="156" t="str">
        <v>Lucas Bols</v>
      </c>
      <c r="D225" s="94" t="str">
        <v>Liqueur</v>
      </c>
      <c r="E225" s="94" t="str">
        <v>Bols Liqueur</v>
      </c>
      <c r="F225" s="94" t="str">
        <v>BOL</v>
      </c>
      <c r="G225" s="94" t="str">
        <v>Bols Peach</v>
      </c>
      <c r="H225" s="94" t="str">
        <v>700ml</v>
      </c>
      <c r="I225" s="174">
        <v>6</v>
      </c>
      <c r="J225" s="283"/>
      <c r="K225" s="178"/>
      <c r="L225" s="85"/>
      <c r="M225" s="15"/>
      <c r="N225" s="86"/>
      <c r="O225" s="6"/>
      <c r="P225" s="152">
        <v>0</v>
      </c>
      <c r="Q225" s="6"/>
      <c r="R225" s="96">
        <f t="shared" si="13"/>
        <v>0</v>
      </c>
      <c r="S225" s="97">
        <f t="shared" si="16"/>
        <v>0</v>
      </c>
      <c r="T225" s="98">
        <f t="shared" si="14"/>
        <v>0</v>
      </c>
      <c r="U225" s="117" t="str">
        <f t="shared" si="15"/>
        <v>OK</v>
      </c>
      <c r="V225" s="117" t="b">
        <f>'CASH REBATE'!$P$22</f>
        <v>0</v>
      </c>
      <c r="W225" s="369" t="str">
        <v>ALCHEMY</v>
      </c>
    </row>
    <row r="226" spans="2:23" ht="17.399999999999999" x14ac:dyDescent="0.3">
      <c r="B226" s="161" t="str">
        <v>01-SPLIQ-07009408</v>
      </c>
      <c r="C226" s="156" t="str">
        <v>Lucas Bols</v>
      </c>
      <c r="D226" s="94" t="str">
        <v>Liqueur</v>
      </c>
      <c r="E226" s="94" t="str">
        <v>Bols Liqueur</v>
      </c>
      <c r="F226" s="94" t="str">
        <v>BOL</v>
      </c>
      <c r="G226" s="94" t="str">
        <v>Bols Peppermint Green</v>
      </c>
      <c r="H226" s="94" t="str">
        <v>700ml</v>
      </c>
      <c r="I226" s="174">
        <v>6</v>
      </c>
      <c r="J226" s="283"/>
      <c r="K226" s="178"/>
      <c r="L226" s="85"/>
      <c r="M226" s="15"/>
      <c r="N226" s="86"/>
      <c r="O226" s="6"/>
      <c r="P226" s="152">
        <v>0</v>
      </c>
      <c r="Q226" s="6"/>
      <c r="R226" s="96">
        <f t="shared" si="13"/>
        <v>0</v>
      </c>
      <c r="S226" s="97">
        <f t="shared" si="16"/>
        <v>0</v>
      </c>
      <c r="T226" s="98">
        <f t="shared" si="14"/>
        <v>0</v>
      </c>
      <c r="U226" s="117" t="str">
        <f t="shared" si="15"/>
        <v>OK</v>
      </c>
      <c r="V226" s="117" t="b">
        <f>'CASH REBATE'!$P$22</f>
        <v>0</v>
      </c>
      <c r="W226" s="369" t="str">
        <v>ALCHEMY</v>
      </c>
    </row>
    <row r="227" spans="2:23" ht="17.399999999999999" x14ac:dyDescent="0.3">
      <c r="B227" s="161" t="str">
        <v>01-SPLIQ-07009334</v>
      </c>
      <c r="C227" s="156" t="str">
        <v>Lucas Bols</v>
      </c>
      <c r="D227" s="94" t="str">
        <v>Liqueur</v>
      </c>
      <c r="E227" s="94" t="str">
        <v>Bols Liqueur</v>
      </c>
      <c r="F227" s="94" t="str">
        <v>BOL</v>
      </c>
      <c r="G227" s="94" t="str">
        <v>Bols Sour Apple</v>
      </c>
      <c r="H227" s="94" t="str">
        <v>700ml</v>
      </c>
      <c r="I227" s="174">
        <v>6</v>
      </c>
      <c r="J227" s="283"/>
      <c r="K227" s="178"/>
      <c r="L227" s="85"/>
      <c r="M227" s="15"/>
      <c r="N227" s="86"/>
      <c r="O227" s="6"/>
      <c r="P227" s="152">
        <v>0</v>
      </c>
      <c r="Q227" s="6"/>
      <c r="R227" s="96">
        <f t="shared" si="13"/>
        <v>0</v>
      </c>
      <c r="S227" s="97">
        <f t="shared" si="16"/>
        <v>0</v>
      </c>
      <c r="T227" s="98">
        <f t="shared" si="14"/>
        <v>0</v>
      </c>
      <c r="U227" s="117" t="str">
        <f t="shared" si="15"/>
        <v>OK</v>
      </c>
      <c r="V227" s="117" t="b">
        <f>'CASH REBATE'!$P$22</f>
        <v>0</v>
      </c>
      <c r="W227" s="369" t="str">
        <v>ALCHEMY</v>
      </c>
    </row>
    <row r="228" spans="2:23" ht="17.399999999999999" x14ac:dyDescent="0.3">
      <c r="B228" s="161" t="str">
        <v>01-SPLIQ-07006885</v>
      </c>
      <c r="C228" s="156" t="str">
        <v>Lucas Bols</v>
      </c>
      <c r="D228" s="94" t="str">
        <v>Liqueur</v>
      </c>
      <c r="E228" s="94" t="str">
        <v>Bols Liqueur</v>
      </c>
      <c r="F228" s="94" t="str">
        <v>BOL</v>
      </c>
      <c r="G228" s="94" t="str">
        <v>Bols Strawberry</v>
      </c>
      <c r="H228" s="94" t="str">
        <v>700ml</v>
      </c>
      <c r="I228" s="174">
        <v>6</v>
      </c>
      <c r="J228" s="283"/>
      <c r="K228" s="178"/>
      <c r="L228" s="85"/>
      <c r="M228" s="15"/>
      <c r="N228" s="86"/>
      <c r="O228" s="6"/>
      <c r="P228" s="152">
        <v>0</v>
      </c>
      <c r="Q228" s="6"/>
      <c r="R228" s="96">
        <f t="shared" si="13"/>
        <v>0</v>
      </c>
      <c r="S228" s="97">
        <f t="shared" si="16"/>
        <v>0</v>
      </c>
      <c r="T228" s="98">
        <f t="shared" si="14"/>
        <v>0</v>
      </c>
      <c r="U228" s="117" t="str">
        <f t="shared" si="15"/>
        <v>OK</v>
      </c>
      <c r="V228" s="117" t="b">
        <f>'CASH REBATE'!$P$22</f>
        <v>0</v>
      </c>
      <c r="W228" s="369" t="str">
        <v>ALCHEMY</v>
      </c>
    </row>
    <row r="229" spans="2:23" ht="17.399999999999999" x14ac:dyDescent="0.3">
      <c r="B229" s="161" t="str">
        <v>01-SPLIQ-07002941</v>
      </c>
      <c r="C229" s="156" t="str">
        <v>Lucas Bols</v>
      </c>
      <c r="D229" s="94" t="str">
        <v>Liqueur</v>
      </c>
      <c r="E229" s="94" t="str">
        <v>Bols Liqueur</v>
      </c>
      <c r="F229" s="94" t="str">
        <v>BOL</v>
      </c>
      <c r="G229" s="94" t="str">
        <v>Bols Triple Sec</v>
      </c>
      <c r="H229" s="94" t="str">
        <v>700ml</v>
      </c>
      <c r="I229" s="174">
        <v>6</v>
      </c>
      <c r="J229" s="283"/>
      <c r="K229" s="178"/>
      <c r="L229" s="85"/>
      <c r="M229" s="15"/>
      <c r="N229" s="86"/>
      <c r="O229" s="6"/>
      <c r="P229" s="152">
        <v>0</v>
      </c>
      <c r="Q229" s="6"/>
      <c r="R229" s="96">
        <f t="shared" si="13"/>
        <v>0</v>
      </c>
      <c r="S229" s="97">
        <f t="shared" si="16"/>
        <v>0</v>
      </c>
      <c r="T229" s="98">
        <f t="shared" si="14"/>
        <v>0</v>
      </c>
      <c r="U229" s="117" t="str">
        <f t="shared" si="15"/>
        <v>OK</v>
      </c>
      <c r="V229" s="117" t="b">
        <f>'CASH REBATE'!$P$22</f>
        <v>0</v>
      </c>
      <c r="W229" s="369" t="str">
        <v>ALCHEMY</v>
      </c>
    </row>
    <row r="230" spans="2:23" ht="17.399999999999999" x14ac:dyDescent="0.3">
      <c r="B230" s="161" t="str">
        <v>01-SPLIQ-07002551</v>
      </c>
      <c r="C230" s="156" t="str">
        <v>Lucas Bols</v>
      </c>
      <c r="D230" s="94" t="str">
        <v>Liqueur</v>
      </c>
      <c r="E230" s="94" t="str">
        <v>Bols Liqueur</v>
      </c>
      <c r="F230" s="94" t="str">
        <v>BOL</v>
      </c>
      <c r="G230" s="94" t="str">
        <v>Bols Brown Cream</v>
      </c>
      <c r="H230" s="94" t="str">
        <v>700ml</v>
      </c>
      <c r="I230" s="174">
        <v>6</v>
      </c>
      <c r="J230" s="283"/>
      <c r="K230" s="178"/>
      <c r="L230" s="85"/>
      <c r="M230" s="15"/>
      <c r="N230" s="86"/>
      <c r="O230" s="6"/>
      <c r="P230" s="152">
        <v>0</v>
      </c>
      <c r="Q230" s="6"/>
      <c r="R230" s="96">
        <f t="shared" si="13"/>
        <v>0</v>
      </c>
      <c r="S230" s="97">
        <f t="shared" si="16"/>
        <v>0</v>
      </c>
      <c r="T230" s="98">
        <f t="shared" si="14"/>
        <v>0</v>
      </c>
      <c r="U230" s="117" t="str">
        <f t="shared" si="15"/>
        <v>OK</v>
      </c>
      <c r="V230" s="117" t="b">
        <f>'CASH REBATE'!$P$22</f>
        <v>0</v>
      </c>
      <c r="W230" s="369" t="str">
        <v>ALCHEMY</v>
      </c>
    </row>
    <row r="231" spans="2:23" ht="17.399999999999999" x14ac:dyDescent="0.3">
      <c r="B231" s="161" t="str">
        <v>31-SPLIQ-07000575</v>
      </c>
      <c r="C231" s="156" t="str">
        <v>Campari</v>
      </c>
      <c r="D231" s="94" t="str">
        <v>Aperitif &amp; Bitters</v>
      </c>
      <c r="E231" s="94" t="str">
        <v>Aperol</v>
      </c>
      <c r="F231" s="94" t="str">
        <v>APR</v>
      </c>
      <c r="G231" s="94" t="str">
        <v>Aperol 700ml</v>
      </c>
      <c r="H231" s="94" t="str">
        <v>700ml</v>
      </c>
      <c r="I231" s="174">
        <v>6</v>
      </c>
      <c r="J231" s="283"/>
      <c r="K231" s="178"/>
      <c r="L231" s="85"/>
      <c r="M231" s="15"/>
      <c r="N231" s="86"/>
      <c r="O231" s="6"/>
      <c r="P231" s="152">
        <v>0</v>
      </c>
      <c r="Q231" s="6"/>
      <c r="R231" s="96">
        <f t="shared" si="13"/>
        <v>0</v>
      </c>
      <c r="S231" s="97">
        <f t="shared" si="16"/>
        <v>0</v>
      </c>
      <c r="T231" s="98">
        <f t="shared" si="14"/>
        <v>0</v>
      </c>
      <c r="U231" s="117" t="str">
        <f t="shared" si="15"/>
        <v>OK</v>
      </c>
      <c r="V231" s="117" t="b">
        <f>'CASH REBATE'!$P$22</f>
        <v>0</v>
      </c>
      <c r="W231" s="369" t="str">
        <v>ALCHEMY</v>
      </c>
    </row>
    <row r="232" spans="2:23" ht="17.399999999999999" x14ac:dyDescent="0.3">
      <c r="B232" s="161" t="str">
        <v>31-SPLIQ-10000278</v>
      </c>
      <c r="C232" s="156" t="str">
        <v>Campari</v>
      </c>
      <c r="D232" s="94" t="str">
        <v>Aperitif &amp; Bitters</v>
      </c>
      <c r="E232" s="94" t="str">
        <v>Aperol</v>
      </c>
      <c r="F232" s="94" t="str">
        <v>APR</v>
      </c>
      <c r="G232" s="94" t="str">
        <v>Aperol 1L</v>
      </c>
      <c r="H232" s="94" t="str">
        <v>1000ml</v>
      </c>
      <c r="I232" s="174">
        <v>6</v>
      </c>
      <c r="J232" s="283"/>
      <c r="K232" s="178"/>
      <c r="L232" s="85"/>
      <c r="M232" s="15"/>
      <c r="N232" s="86"/>
      <c r="O232" s="6"/>
      <c r="P232" s="152">
        <v>0</v>
      </c>
      <c r="Q232" s="6"/>
      <c r="R232" s="96">
        <f t="shared" si="13"/>
        <v>0</v>
      </c>
      <c r="S232" s="97">
        <f t="shared" si="16"/>
        <v>0</v>
      </c>
      <c r="T232" s="98">
        <f t="shared" si="14"/>
        <v>0</v>
      </c>
      <c r="U232" s="117" t="str">
        <f t="shared" si="15"/>
        <v>OK</v>
      </c>
      <c r="V232" s="117" t="b">
        <f>'CASH REBATE'!$P$22</f>
        <v>0</v>
      </c>
      <c r="W232" s="369" t="str">
        <v>ALCHEMY</v>
      </c>
    </row>
    <row r="233" spans="2:23" ht="17.399999999999999" x14ac:dyDescent="0.3">
      <c r="B233" s="161" t="str">
        <v>32-SPLIQ-02001054</v>
      </c>
      <c r="C233" s="156" t="str">
        <v>Campari</v>
      </c>
      <c r="D233" s="94" t="str">
        <v>Aperitif &amp; Bitters</v>
      </c>
      <c r="E233" s="94" t="str">
        <v>Campari</v>
      </c>
      <c r="F233" s="94" t="str">
        <v>CAM</v>
      </c>
      <c r="G233" s="94" t="str">
        <v>Campari 25% 200ml</v>
      </c>
      <c r="H233" s="94" t="str">
        <v>200ml</v>
      </c>
      <c r="I233" s="174">
        <v>24</v>
      </c>
      <c r="J233" s="283"/>
      <c r="K233" s="178"/>
      <c r="L233" s="85"/>
      <c r="M233" s="15"/>
      <c r="N233" s="86"/>
      <c r="O233" s="6"/>
      <c r="P233" s="152">
        <v>0</v>
      </c>
      <c r="Q233" s="6"/>
      <c r="R233" s="96">
        <f t="shared" si="13"/>
        <v>0</v>
      </c>
      <c r="S233" s="97">
        <f t="shared" si="16"/>
        <v>0</v>
      </c>
      <c r="T233" s="98">
        <f t="shared" si="14"/>
        <v>0</v>
      </c>
      <c r="U233" s="117" t="str">
        <f t="shared" si="15"/>
        <v>OK</v>
      </c>
      <c r="V233" s="117" t="b">
        <f>'CASH REBATE'!$P$22</f>
        <v>0</v>
      </c>
      <c r="W233" s="369" t="str">
        <v>ALCHEMY</v>
      </c>
    </row>
    <row r="234" spans="2:23" ht="17.399999999999999" x14ac:dyDescent="0.3">
      <c r="B234" s="161" t="str">
        <v>32-SPLIQ-07501402</v>
      </c>
      <c r="C234" s="156" t="str">
        <v>Campari</v>
      </c>
      <c r="D234" s="94" t="str">
        <v>Aperitif &amp; Bitters</v>
      </c>
      <c r="E234" s="94" t="str">
        <v>Campari</v>
      </c>
      <c r="F234" s="94" t="str">
        <v>CAM</v>
      </c>
      <c r="G234" s="94" t="str">
        <v>Campari 25% 750ml</v>
      </c>
      <c r="H234" s="94" t="str">
        <v>750ml</v>
      </c>
      <c r="I234" s="174">
        <v>12</v>
      </c>
      <c r="J234" s="283"/>
      <c r="K234" s="178"/>
      <c r="L234" s="85"/>
      <c r="M234" s="15"/>
      <c r="N234" s="86"/>
      <c r="O234" s="6"/>
      <c r="P234" s="152">
        <v>0</v>
      </c>
      <c r="Q234" s="6"/>
      <c r="R234" s="96">
        <f t="shared" si="13"/>
        <v>0</v>
      </c>
      <c r="S234" s="97">
        <f t="shared" si="16"/>
        <v>0</v>
      </c>
      <c r="T234" s="98">
        <f t="shared" si="14"/>
        <v>0</v>
      </c>
      <c r="U234" s="117" t="str">
        <f t="shared" si="15"/>
        <v>OK</v>
      </c>
      <c r="V234" s="117" t="b">
        <f>'CASH REBATE'!$P$22</f>
        <v>0</v>
      </c>
      <c r="W234" s="369" t="str">
        <v>ALCHEMY</v>
      </c>
    </row>
    <row r="235" spans="2:23" ht="17.399999999999999" x14ac:dyDescent="0.3">
      <c r="B235" s="161" t="str">
        <v>32-SPLIQ-10001006</v>
      </c>
      <c r="C235" s="156" t="str">
        <v>Campari</v>
      </c>
      <c r="D235" s="94" t="str">
        <v>Aperitif &amp; Bitters</v>
      </c>
      <c r="E235" s="94" t="str">
        <v>Campari</v>
      </c>
      <c r="F235" s="94" t="str">
        <v>CAM</v>
      </c>
      <c r="G235" s="94" t="str">
        <v>Campari 25% 1L</v>
      </c>
      <c r="H235" s="94" t="str">
        <v>1000ml</v>
      </c>
      <c r="I235" s="174">
        <v>12</v>
      </c>
      <c r="J235" s="283"/>
      <c r="K235" s="178"/>
      <c r="L235" s="85"/>
      <c r="M235" s="15"/>
      <c r="N235" s="86"/>
      <c r="O235" s="6"/>
      <c r="P235" s="152">
        <v>0</v>
      </c>
      <c r="Q235" s="6"/>
      <c r="R235" s="96">
        <f t="shared" si="13"/>
        <v>0</v>
      </c>
      <c r="S235" s="97">
        <f t="shared" si="16"/>
        <v>0</v>
      </c>
      <c r="T235" s="98">
        <f t="shared" si="14"/>
        <v>0</v>
      </c>
      <c r="U235" s="117" t="str">
        <f t="shared" si="15"/>
        <v>OK</v>
      </c>
      <c r="V235" s="117" t="b">
        <f>'CASH REBATE'!$P$22</f>
        <v>0</v>
      </c>
      <c r="W235" s="369" t="str">
        <v>ALCHEMY</v>
      </c>
    </row>
    <row r="236" spans="2:23" ht="17.399999999999999" x14ac:dyDescent="0.3">
      <c r="B236" s="161" t="str">
        <v>32-SPLIQ-05001051</v>
      </c>
      <c r="C236" s="156" t="str">
        <v>Campari</v>
      </c>
      <c r="D236" s="94" t="str">
        <v>Aperitif &amp; Bitters</v>
      </c>
      <c r="E236" s="94" t="str">
        <v>Campari</v>
      </c>
      <c r="F236" s="94" t="str">
        <v>CAM</v>
      </c>
      <c r="G236" s="94" t="str">
        <v>Campari Negroni RTE</v>
      </c>
      <c r="H236" s="94" t="str">
        <v>500ml</v>
      </c>
      <c r="I236" s="174">
        <v>12</v>
      </c>
      <c r="J236" s="283"/>
      <c r="K236" s="178"/>
      <c r="L236" s="85"/>
      <c r="M236" s="15"/>
      <c r="N236" s="86"/>
      <c r="O236" s="6"/>
      <c r="P236" s="152">
        <v>0</v>
      </c>
      <c r="Q236" s="6"/>
      <c r="R236" s="96">
        <f t="shared" si="13"/>
        <v>0</v>
      </c>
      <c r="S236" s="97">
        <f t="shared" si="16"/>
        <v>0</v>
      </c>
      <c r="T236" s="98">
        <f t="shared" si="14"/>
        <v>0</v>
      </c>
      <c r="U236" s="117" t="str">
        <f t="shared" si="15"/>
        <v>OK</v>
      </c>
      <c r="V236" s="117" t="b">
        <f>'CASH REBATE'!$P$22</f>
        <v>0</v>
      </c>
      <c r="W236" s="369" t="str">
        <v>ALCHEMY</v>
      </c>
    </row>
    <row r="237" spans="2:23" ht="17.399999999999999" x14ac:dyDescent="0.3">
      <c r="B237" s="161" t="str">
        <v>32-SPLIQ-10000969</v>
      </c>
      <c r="C237" s="156" t="str">
        <v>Campari</v>
      </c>
      <c r="D237" s="94" t="str">
        <v>Aperitif &amp; Bitters</v>
      </c>
      <c r="E237" s="94" t="str">
        <v>Campari</v>
      </c>
      <c r="F237" s="94" t="str">
        <v>CAM</v>
      </c>
      <c r="G237" s="94" t="str">
        <v>Campari Cask Tales Bourbon Barrels</v>
      </c>
      <c r="H237" s="94" t="str">
        <v>1000ml</v>
      </c>
      <c r="I237" s="174">
        <v>6</v>
      </c>
      <c r="J237" s="283"/>
      <c r="K237" s="178"/>
      <c r="L237" s="85"/>
      <c r="M237" s="15"/>
      <c r="N237" s="86"/>
      <c r="O237" s="6"/>
      <c r="P237" s="152">
        <v>0</v>
      </c>
      <c r="Q237" s="6"/>
      <c r="R237" s="96">
        <f t="shared" si="13"/>
        <v>0</v>
      </c>
      <c r="S237" s="97">
        <f t="shared" si="16"/>
        <v>0</v>
      </c>
      <c r="T237" s="98">
        <f t="shared" si="14"/>
        <v>0</v>
      </c>
      <c r="U237" s="117" t="str">
        <f t="shared" si="15"/>
        <v>OK</v>
      </c>
      <c r="V237" s="117" t="b">
        <f>'CASH REBATE'!$P$22</f>
        <v>0</v>
      </c>
      <c r="W237" s="369" t="str">
        <v>ALCHEMY</v>
      </c>
    </row>
    <row r="238" spans="2:23" ht="17.399999999999999" x14ac:dyDescent="0.3">
      <c r="B238" s="161" t="str">
        <v>36-SPLIQ-07003805</v>
      </c>
      <c r="C238" s="156" t="str">
        <v>Campari</v>
      </c>
      <c r="D238" s="94" t="str">
        <v>Aperitif &amp; Bitters</v>
      </c>
      <c r="E238" s="94" t="str">
        <v>Averna</v>
      </c>
      <c r="F238" s="94" t="str">
        <v>AVN</v>
      </c>
      <c r="G238" s="94" t="str">
        <v>Amaro Averna 29%</v>
      </c>
      <c r="H238" s="94" t="str">
        <v>700ml</v>
      </c>
      <c r="I238" s="174">
        <v>6</v>
      </c>
      <c r="J238" s="283"/>
      <c r="K238" s="178"/>
      <c r="L238" s="85"/>
      <c r="M238" s="15"/>
      <c r="N238" s="86"/>
      <c r="O238" s="6"/>
      <c r="P238" s="152">
        <v>0</v>
      </c>
      <c r="Q238" s="6"/>
      <c r="R238" s="96">
        <f t="shared" si="13"/>
        <v>0</v>
      </c>
      <c r="S238" s="97">
        <f t="shared" si="16"/>
        <v>0</v>
      </c>
      <c r="T238" s="98">
        <f t="shared" si="14"/>
        <v>0</v>
      </c>
      <c r="U238" s="117" t="str">
        <f t="shared" si="15"/>
        <v>OK</v>
      </c>
      <c r="V238" s="117" t="b">
        <f>'CASH REBATE'!$P$22</f>
        <v>0</v>
      </c>
      <c r="W238" s="369" t="str">
        <v>ALCHEMY</v>
      </c>
    </row>
    <row r="239" spans="2:23" ht="17.399999999999999" x14ac:dyDescent="0.3">
      <c r="B239" s="161" t="str">
        <v>38-SPLIQ-07001067</v>
      </c>
      <c r="C239" s="156" t="str">
        <v>Campari</v>
      </c>
      <c r="D239" s="94" t="str">
        <v>Aperitif &amp; Bitters</v>
      </c>
      <c r="E239" s="94" t="str">
        <v>Braulio</v>
      </c>
      <c r="F239" s="94" t="str">
        <v>BRA</v>
      </c>
      <c r="G239" s="94" t="str">
        <v>Braulio Bormio Amaro Alpino 21%</v>
      </c>
      <c r="H239" s="94" t="str">
        <v>700ml</v>
      </c>
      <c r="I239" s="174">
        <v>6</v>
      </c>
      <c r="J239" s="283"/>
      <c r="K239" s="178"/>
      <c r="L239" s="85"/>
      <c r="M239" s="15"/>
      <c r="N239" s="86"/>
      <c r="O239" s="6"/>
      <c r="P239" s="152">
        <v>0</v>
      </c>
      <c r="Q239" s="6"/>
      <c r="R239" s="96">
        <f t="shared" si="13"/>
        <v>0</v>
      </c>
      <c r="S239" s="97">
        <f t="shared" si="16"/>
        <v>0</v>
      </c>
      <c r="T239" s="98">
        <f t="shared" si="14"/>
        <v>0</v>
      </c>
      <c r="U239" s="117" t="str">
        <f t="shared" si="15"/>
        <v>OK</v>
      </c>
      <c r="V239" s="117" t="b">
        <f>'CASH REBATE'!$P$22</f>
        <v>0</v>
      </c>
      <c r="W239" s="369" t="str">
        <v>ALCHEMY</v>
      </c>
    </row>
    <row r="240" spans="2:23" ht="17.399999999999999" x14ac:dyDescent="0.3">
      <c r="B240" s="161" t="str">
        <v>43-SPLIQ-07000074</v>
      </c>
      <c r="C240" s="156" t="str">
        <v>Campari</v>
      </c>
      <c r="D240" s="94" t="str">
        <v>Aperitif &amp; Bitters</v>
      </c>
      <c r="E240" s="94" t="str">
        <v>Cynar</v>
      </c>
      <c r="F240" s="94" t="str">
        <v>CYN</v>
      </c>
      <c r="G240" s="94" t="str">
        <v>Cynar 16.5%</v>
      </c>
      <c r="H240" s="94" t="str">
        <v>700ml</v>
      </c>
      <c r="I240" s="174">
        <v>6</v>
      </c>
      <c r="J240" s="283"/>
      <c r="K240" s="178"/>
      <c r="L240" s="85"/>
      <c r="M240" s="15"/>
      <c r="N240" s="86"/>
      <c r="O240" s="6"/>
      <c r="P240" s="152">
        <v>0</v>
      </c>
      <c r="Q240" s="6"/>
      <c r="R240" s="96">
        <f t="shared" si="13"/>
        <v>0</v>
      </c>
      <c r="S240" s="97">
        <f t="shared" si="16"/>
        <v>0</v>
      </c>
      <c r="T240" s="98">
        <f t="shared" si="14"/>
        <v>0</v>
      </c>
      <c r="U240" s="117" t="str">
        <f t="shared" si="15"/>
        <v>OK</v>
      </c>
      <c r="V240" s="117" t="b">
        <f>'CASH REBATE'!$P$22</f>
        <v>0</v>
      </c>
      <c r="W240" s="369" t="str">
        <v>ALCHEMY</v>
      </c>
    </row>
    <row r="241" spans="2:23" ht="17.399999999999999" x14ac:dyDescent="0.3">
      <c r="B241" s="161" t="str">
        <v>42-SPVER-10000846</v>
      </c>
      <c r="C241" s="156" t="str">
        <v>Campari</v>
      </c>
      <c r="D241" s="94" t="str">
        <v>Vermouth</v>
      </c>
      <c r="E241" s="94" t="str">
        <v>Cinzano</v>
      </c>
      <c r="F241" s="94" t="str">
        <v>CZV</v>
      </c>
      <c r="G241" s="94" t="str">
        <v>Cinzano Vermouth Rosso 1L</v>
      </c>
      <c r="H241" s="94" t="str">
        <v>1000ml</v>
      </c>
      <c r="I241" s="174">
        <v>12</v>
      </c>
      <c r="J241" s="283"/>
      <c r="K241" s="178"/>
      <c r="L241" s="85"/>
      <c r="M241" s="15"/>
      <c r="N241" s="86"/>
      <c r="O241" s="6"/>
      <c r="P241" s="152">
        <v>0</v>
      </c>
      <c r="Q241" s="6"/>
      <c r="R241" s="96">
        <f t="shared" si="13"/>
        <v>0</v>
      </c>
      <c r="S241" s="97">
        <f t="shared" si="16"/>
        <v>0</v>
      </c>
      <c r="T241" s="98">
        <f t="shared" si="14"/>
        <v>0</v>
      </c>
      <c r="U241" s="117" t="str">
        <f t="shared" si="15"/>
        <v>OK</v>
      </c>
      <c r="V241" s="117" t="b">
        <f>'CASH REBATE'!$P$22</f>
        <v>0</v>
      </c>
      <c r="W241" s="369" t="str">
        <v>ALCHEMY</v>
      </c>
    </row>
    <row r="242" spans="2:23" ht="17.399999999999999" x14ac:dyDescent="0.3">
      <c r="B242" s="161" t="str">
        <v>42-SPVER-07501423</v>
      </c>
      <c r="C242" s="156" t="str">
        <v>Campari</v>
      </c>
      <c r="D242" s="94" t="str">
        <v>Vermouth</v>
      </c>
      <c r="E242" s="94" t="str">
        <v>Cinzano</v>
      </c>
      <c r="F242" s="94" t="str">
        <v>CZV</v>
      </c>
      <c r="G242" s="94" t="str">
        <v>Cinzano Vermouth Rosso</v>
      </c>
      <c r="H242" s="94" t="str">
        <v>750ml</v>
      </c>
      <c r="I242" s="174">
        <v>12</v>
      </c>
      <c r="J242" s="283"/>
      <c r="K242" s="178"/>
      <c r="L242" s="85"/>
      <c r="M242" s="15"/>
      <c r="N242" s="86"/>
      <c r="O242" s="6"/>
      <c r="P242" s="152">
        <v>0</v>
      </c>
      <c r="Q242" s="6"/>
      <c r="R242" s="96">
        <f t="shared" si="13"/>
        <v>0</v>
      </c>
      <c r="S242" s="97">
        <f t="shared" si="16"/>
        <v>0</v>
      </c>
      <c r="T242" s="98">
        <f t="shared" si="14"/>
        <v>0</v>
      </c>
      <c r="U242" s="117" t="str">
        <f t="shared" si="15"/>
        <v>OK</v>
      </c>
      <c r="V242" s="117" t="b">
        <f>'CASH REBATE'!$P$22</f>
        <v>0</v>
      </c>
      <c r="W242" s="369" t="str">
        <v>ALCHEMY</v>
      </c>
    </row>
    <row r="243" spans="2:23" ht="17.399999999999999" x14ac:dyDescent="0.3">
      <c r="B243" s="161" t="str">
        <v>42-SPVER-07501416</v>
      </c>
      <c r="C243" s="156" t="str">
        <v>Campari</v>
      </c>
      <c r="D243" s="94" t="str">
        <v>Vermouth</v>
      </c>
      <c r="E243" s="94" t="str">
        <v>Cinzano</v>
      </c>
      <c r="F243" s="94" t="str">
        <v>CZV</v>
      </c>
      <c r="G243" s="94" t="str">
        <v>Cinzano Vermouth Bianco</v>
      </c>
      <c r="H243" s="94" t="str">
        <v>750ml</v>
      </c>
      <c r="I243" s="174">
        <v>12</v>
      </c>
      <c r="J243" s="283"/>
      <c r="K243" s="178"/>
      <c r="L243" s="85"/>
      <c r="M243" s="15"/>
      <c r="N243" s="86"/>
      <c r="O243" s="6"/>
      <c r="P243" s="152">
        <v>0</v>
      </c>
      <c r="Q243" s="6"/>
      <c r="R243" s="96">
        <f t="shared" si="13"/>
        <v>0</v>
      </c>
      <c r="S243" s="97">
        <f t="shared" si="16"/>
        <v>0</v>
      </c>
      <c r="T243" s="98">
        <f t="shared" si="14"/>
        <v>0</v>
      </c>
      <c r="U243" s="117" t="str">
        <f t="shared" si="15"/>
        <v>OK</v>
      </c>
      <c r="V243" s="117" t="b">
        <f>'CASH REBATE'!$P$22</f>
        <v>0</v>
      </c>
      <c r="W243" s="369" t="str">
        <v>ALCHEMY</v>
      </c>
    </row>
    <row r="244" spans="2:23" ht="17.399999999999999" x14ac:dyDescent="0.3">
      <c r="B244" s="161" t="str">
        <v>42-SPVER-07502734</v>
      </c>
      <c r="C244" s="156" t="str">
        <v>Campari</v>
      </c>
      <c r="D244" s="94" t="str">
        <v>Vermouth</v>
      </c>
      <c r="E244" s="94" t="str">
        <v>Cinzano</v>
      </c>
      <c r="F244" s="94" t="str">
        <v>CZV</v>
      </c>
      <c r="G244" s="94" t="str">
        <v>Cinzano Vermouth Extra Dry</v>
      </c>
      <c r="H244" s="94" t="str">
        <v>750ml</v>
      </c>
      <c r="I244" s="174">
        <v>12</v>
      </c>
      <c r="J244" s="283"/>
      <c r="K244" s="178"/>
      <c r="L244" s="85"/>
      <c r="M244" s="15"/>
      <c r="N244" s="86"/>
      <c r="O244" s="6"/>
      <c r="P244" s="152">
        <v>0</v>
      </c>
      <c r="Q244" s="6"/>
      <c r="R244" s="96">
        <f t="shared" si="13"/>
        <v>0</v>
      </c>
      <c r="S244" s="97">
        <f t="shared" si="16"/>
        <v>0</v>
      </c>
      <c r="T244" s="98">
        <f t="shared" si="14"/>
        <v>0</v>
      </c>
      <c r="U244" s="117" t="str">
        <f t="shared" si="15"/>
        <v>OK</v>
      </c>
      <c r="V244" s="117" t="b">
        <f>'CASH REBATE'!$P$22</f>
        <v>0</v>
      </c>
      <c r="W244" s="369" t="str">
        <v>ALCHEMY</v>
      </c>
    </row>
    <row r="245" spans="2:23" ht="17.399999999999999" x14ac:dyDescent="0.3">
      <c r="B245" s="161" t="str">
        <v>42-SPVER-10005810</v>
      </c>
      <c r="C245" s="156" t="str">
        <v>Campari</v>
      </c>
      <c r="D245" s="94" t="str">
        <v>Vermouth</v>
      </c>
      <c r="E245" s="94" t="str">
        <v>Cinzano</v>
      </c>
      <c r="F245" s="94" t="str">
        <v>CZV</v>
      </c>
      <c r="G245" s="94" t="str">
        <v>Cinzano 1757 Vermouth Rosso</v>
      </c>
      <c r="H245" s="94" t="str">
        <v>1000ml</v>
      </c>
      <c r="I245" s="174">
        <v>6</v>
      </c>
      <c r="J245" s="283"/>
      <c r="K245" s="178"/>
      <c r="L245" s="85"/>
      <c r="M245" s="15"/>
      <c r="N245" s="86"/>
      <c r="O245" s="6"/>
      <c r="P245" s="152">
        <v>0</v>
      </c>
      <c r="Q245" s="6"/>
      <c r="R245" s="96">
        <f t="shared" si="13"/>
        <v>0</v>
      </c>
      <c r="S245" s="97">
        <f t="shared" si="16"/>
        <v>0</v>
      </c>
      <c r="T245" s="98">
        <f t="shared" si="14"/>
        <v>0</v>
      </c>
      <c r="U245" s="117" t="str">
        <f t="shared" si="15"/>
        <v>OK</v>
      </c>
      <c r="V245" s="117" t="b">
        <f>'CASH REBATE'!$P$22</f>
        <v>0</v>
      </c>
      <c r="W245" s="369" t="str">
        <v>ALCHEMY</v>
      </c>
    </row>
    <row r="246" spans="2:23" ht="17.399999999999999" x14ac:dyDescent="0.3">
      <c r="B246" s="161" t="str">
        <v>42-SPVER-10005834</v>
      </c>
      <c r="C246" s="156" t="str">
        <v>Campari</v>
      </c>
      <c r="D246" s="94" t="str">
        <v>Vermouth</v>
      </c>
      <c r="E246" s="94" t="str">
        <v>Cinzano</v>
      </c>
      <c r="F246" s="94" t="str">
        <v>CZV</v>
      </c>
      <c r="G246" s="94" t="str">
        <v>Cinzano 1757 Vermouth Extra Dry</v>
      </c>
      <c r="H246" s="94" t="str">
        <v>1000ml</v>
      </c>
      <c r="I246" s="174">
        <v>6</v>
      </c>
      <c r="J246" s="283"/>
      <c r="K246" s="178"/>
      <c r="L246" s="85"/>
      <c r="M246" s="15"/>
      <c r="N246" s="86"/>
      <c r="O246" s="6"/>
      <c r="P246" s="152">
        <v>0</v>
      </c>
      <c r="Q246" s="6"/>
      <c r="R246" s="96">
        <f t="shared" si="13"/>
        <v>0</v>
      </c>
      <c r="S246" s="97">
        <f t="shared" si="16"/>
        <v>0</v>
      </c>
      <c r="T246" s="98">
        <f t="shared" si="14"/>
        <v>0</v>
      </c>
      <c r="U246" s="117" t="str">
        <f t="shared" si="15"/>
        <v>OK</v>
      </c>
      <c r="V246" s="117" t="b">
        <f>'CASH REBATE'!$P$22</f>
        <v>0</v>
      </c>
      <c r="W246" s="369" t="str">
        <v>ALCHEMY</v>
      </c>
    </row>
    <row r="247" spans="2:23" ht="17.399999999999999" x14ac:dyDescent="0.3">
      <c r="B247" s="161" t="str">
        <v>42-SPVER-10005896</v>
      </c>
      <c r="C247" s="156" t="str">
        <v>Campari</v>
      </c>
      <c r="D247" s="94" t="str">
        <v>Vermouth</v>
      </c>
      <c r="E247" s="94" t="str">
        <v>Cinzano</v>
      </c>
      <c r="F247" s="94" t="str">
        <v>CZV</v>
      </c>
      <c r="G247" s="94" t="str">
        <v>Cinzano Bottega Rosso 1757</v>
      </c>
      <c r="H247" s="94" t="str">
        <v>1000ml</v>
      </c>
      <c r="I247" s="174">
        <v>6</v>
      </c>
      <c r="J247" s="283"/>
      <c r="K247" s="178"/>
      <c r="L247" s="85"/>
      <c r="M247" s="15"/>
      <c r="N247" s="86"/>
      <c r="O247" s="6"/>
      <c r="P247" s="152">
        <v>0</v>
      </c>
      <c r="Q247" s="6"/>
      <c r="R247" s="96">
        <f t="shared" si="13"/>
        <v>0</v>
      </c>
      <c r="S247" s="97">
        <f t="shared" si="16"/>
        <v>0</v>
      </c>
      <c r="T247" s="98">
        <f t="shared" si="14"/>
        <v>0</v>
      </c>
      <c r="U247" s="117" t="str">
        <f t="shared" si="15"/>
        <v>OK</v>
      </c>
      <c r="V247" s="117" t="b">
        <f>'CASH REBATE'!$P$22</f>
        <v>0</v>
      </c>
      <c r="W247" s="369" t="str">
        <v>ALCHEMY</v>
      </c>
    </row>
    <row r="248" spans="2:23" ht="17.399999999999999" x14ac:dyDescent="0.3">
      <c r="B248" s="161" t="str">
        <v>42-SPVER-10005909</v>
      </c>
      <c r="C248" s="156" t="str">
        <v>Campari</v>
      </c>
      <c r="D248" s="94" t="str">
        <v>Vermouth</v>
      </c>
      <c r="E248" s="94" t="str">
        <v>Cinzano</v>
      </c>
      <c r="F248" s="94" t="str">
        <v>CZV</v>
      </c>
      <c r="G248" s="94" t="str">
        <v>Cinzano Bottega Extra Dry 1757</v>
      </c>
      <c r="H248" s="94" t="str">
        <v>1000ml</v>
      </c>
      <c r="I248" s="174">
        <v>6</v>
      </c>
      <c r="J248" s="283"/>
      <c r="K248" s="178"/>
      <c r="L248" s="85"/>
      <c r="M248" s="15"/>
      <c r="N248" s="86"/>
      <c r="O248" s="6"/>
      <c r="P248" s="152">
        <v>0</v>
      </c>
      <c r="Q248" s="6"/>
      <c r="R248" s="96">
        <f t="shared" si="13"/>
        <v>0</v>
      </c>
      <c r="S248" s="97">
        <f t="shared" si="16"/>
        <v>0</v>
      </c>
      <c r="T248" s="98">
        <f t="shared" si="14"/>
        <v>0</v>
      </c>
      <c r="U248" s="117" t="str">
        <f t="shared" si="15"/>
        <v>OK</v>
      </c>
      <c r="V248" s="117" t="b">
        <f>'CASH REBATE'!$P$22</f>
        <v>0</v>
      </c>
      <c r="W248" s="369" t="str">
        <v>ALCHEMY</v>
      </c>
    </row>
    <row r="249" spans="2:23" ht="17.399999999999999" x14ac:dyDescent="0.3">
      <c r="B249" s="161" t="str">
        <v>42-SPSPA-07505292</v>
      </c>
      <c r="C249" s="156" t="str">
        <v>Campari</v>
      </c>
      <c r="D249" s="94" t="str">
        <v>Sparkling</v>
      </c>
      <c r="E249" s="94" t="str">
        <v>Cinzano</v>
      </c>
      <c r="F249" s="94" t="str">
        <v>CZV</v>
      </c>
      <c r="G249" s="94" t="str">
        <v>Cinzano Prosecco</v>
      </c>
      <c r="H249" s="94" t="str">
        <v>750ml</v>
      </c>
      <c r="I249" s="174">
        <v>6</v>
      </c>
      <c r="J249" s="283"/>
      <c r="K249" s="178"/>
      <c r="L249" s="85"/>
      <c r="M249" s="15"/>
      <c r="N249" s="86"/>
      <c r="O249" s="6"/>
      <c r="P249" s="152">
        <v>0</v>
      </c>
      <c r="Q249" s="6"/>
      <c r="R249" s="96">
        <f t="shared" si="13"/>
        <v>0</v>
      </c>
      <c r="S249" s="97">
        <f t="shared" si="16"/>
        <v>0</v>
      </c>
      <c r="T249" s="98">
        <f t="shared" si="14"/>
        <v>0</v>
      </c>
      <c r="U249" s="117" t="str">
        <f t="shared" si="15"/>
        <v>OK</v>
      </c>
      <c r="V249" s="117" t="b">
        <f>'CASH REBATE'!$P$22</f>
        <v>0</v>
      </c>
      <c r="W249" s="369" t="str">
        <v>ALCHEMY</v>
      </c>
    </row>
    <row r="250" spans="2:23" ht="17.399999999999999" x14ac:dyDescent="0.3">
      <c r="B250" s="161" t="str">
        <v>42-SPSPA-07500969</v>
      </c>
      <c r="C250" s="156" t="str">
        <v>Campari</v>
      </c>
      <c r="D250" s="94" t="str">
        <v>Sparkling</v>
      </c>
      <c r="E250" s="94" t="str">
        <v>Cinzano</v>
      </c>
      <c r="F250" s="94" t="str">
        <v>CZS</v>
      </c>
      <c r="G250" s="94" t="str">
        <v>Cinzano Pinot Chardonnay</v>
      </c>
      <c r="H250" s="94" t="str">
        <v>750ml</v>
      </c>
      <c r="I250" s="174">
        <v>6</v>
      </c>
      <c r="J250" s="283"/>
      <c r="K250" s="178"/>
      <c r="L250" s="85"/>
      <c r="M250" s="15"/>
      <c r="N250" s="86"/>
      <c r="O250" s="6"/>
      <c r="P250" s="152">
        <v>0</v>
      </c>
      <c r="Q250" s="6"/>
      <c r="R250" s="96">
        <f t="shared" si="13"/>
        <v>0</v>
      </c>
      <c r="S250" s="97">
        <f t="shared" si="16"/>
        <v>0</v>
      </c>
      <c r="T250" s="98">
        <f t="shared" si="14"/>
        <v>0</v>
      </c>
      <c r="U250" s="117" t="str">
        <f t="shared" si="15"/>
        <v>OK</v>
      </c>
      <c r="V250" s="117" t="b">
        <f>'CASH REBATE'!$P$22</f>
        <v>0</v>
      </c>
      <c r="W250" s="369" t="str">
        <v>ALCHEMY</v>
      </c>
    </row>
    <row r="251" spans="2:23" ht="17.399999999999999" x14ac:dyDescent="0.3">
      <c r="B251" s="161" t="str">
        <v>42-SPSPA-07500938</v>
      </c>
      <c r="C251" s="156" t="str">
        <v>Campari</v>
      </c>
      <c r="D251" s="94" t="str">
        <v>Sparkling</v>
      </c>
      <c r="E251" s="94" t="str">
        <v>Cinzano</v>
      </c>
      <c r="F251" s="94" t="str">
        <v>CZS</v>
      </c>
      <c r="G251" s="94" t="str">
        <v>Gran Cinzano Dolce</v>
      </c>
      <c r="H251" s="94" t="str">
        <v>750ml</v>
      </c>
      <c r="I251" s="174">
        <v>6</v>
      </c>
      <c r="J251" s="283"/>
      <c r="K251" s="178"/>
      <c r="L251" s="85"/>
      <c r="M251" s="15"/>
      <c r="N251" s="86"/>
      <c r="O251" s="6"/>
      <c r="P251" s="152">
        <v>0</v>
      </c>
      <c r="Q251" s="6"/>
      <c r="R251" s="96">
        <f t="shared" si="13"/>
        <v>0</v>
      </c>
      <c r="S251" s="97">
        <f t="shared" si="16"/>
        <v>0</v>
      </c>
      <c r="T251" s="98">
        <f t="shared" si="14"/>
        <v>0</v>
      </c>
      <c r="U251" s="117" t="str">
        <f t="shared" si="15"/>
        <v>OK</v>
      </c>
      <c r="V251" s="117" t="b">
        <f>'CASH REBATE'!$P$22</f>
        <v>0</v>
      </c>
      <c r="W251" s="369" t="str">
        <v>ALCHEMY</v>
      </c>
    </row>
    <row r="252" spans="2:23" ht="17.399999999999999" x14ac:dyDescent="0.3">
      <c r="B252" s="161" t="str">
        <v>42-WISPA-07500884</v>
      </c>
      <c r="C252" s="156" t="str">
        <v>Campari</v>
      </c>
      <c r="D252" s="94" t="str">
        <v>Sparkling</v>
      </c>
      <c r="E252" s="94" t="str">
        <v>Cinzano</v>
      </c>
      <c r="F252" s="94" t="str">
        <v>CZS</v>
      </c>
      <c r="G252" s="94" t="str">
        <v>Cinzano Asti Sparkling Wine</v>
      </c>
      <c r="H252" s="94" t="str">
        <v>750ml</v>
      </c>
      <c r="I252" s="174">
        <v>6</v>
      </c>
      <c r="J252" s="283"/>
      <c r="K252" s="178"/>
      <c r="L252" s="85"/>
      <c r="M252" s="15"/>
      <c r="N252" s="86"/>
      <c r="O252" s="6"/>
      <c r="P252" s="152">
        <v>0</v>
      </c>
      <c r="Q252" s="6"/>
      <c r="R252" s="96">
        <f t="shared" si="13"/>
        <v>0</v>
      </c>
      <c r="S252" s="97">
        <f t="shared" si="16"/>
        <v>0</v>
      </c>
      <c r="T252" s="98">
        <f t="shared" si="14"/>
        <v>0</v>
      </c>
      <c r="U252" s="117" t="str">
        <f t="shared" si="15"/>
        <v>OK</v>
      </c>
      <c r="V252" s="117" t="b">
        <f>'CASH REBATE'!$P$22</f>
        <v>0</v>
      </c>
      <c r="W252" s="369" t="str">
        <v>ALCHEMY</v>
      </c>
    </row>
    <row r="253" spans="2:23" ht="17.399999999999999" x14ac:dyDescent="0.3">
      <c r="B253" s="161" t="str">
        <v>42-WISPA-07506398</v>
      </c>
      <c r="C253" s="156" t="str">
        <v>Campari</v>
      </c>
      <c r="D253" s="94" t="str">
        <v>Sparkling</v>
      </c>
      <c r="E253" s="94" t="str">
        <v>Cinzano</v>
      </c>
      <c r="F253" s="94" t="str">
        <v>CZS</v>
      </c>
      <c r="G253" s="94" t="str">
        <v>Cinzano Rose Edition Sparkling Wine</v>
      </c>
      <c r="H253" s="94" t="str">
        <v>750ml</v>
      </c>
      <c r="I253" s="174">
        <v>6</v>
      </c>
      <c r="J253" s="283"/>
      <c r="K253" s="178"/>
      <c r="L253" s="85"/>
      <c r="M253" s="15"/>
      <c r="N253" s="86"/>
      <c r="O253" s="6"/>
      <c r="P253" s="152">
        <v>0</v>
      </c>
      <c r="Q253" s="6"/>
      <c r="R253" s="96">
        <f t="shared" si="13"/>
        <v>0</v>
      </c>
      <c r="S253" s="97">
        <f t="shared" si="16"/>
        <v>0</v>
      </c>
      <c r="T253" s="98">
        <f t="shared" si="14"/>
        <v>0</v>
      </c>
      <c r="U253" s="117" t="str">
        <f t="shared" si="15"/>
        <v>OK</v>
      </c>
      <c r="V253" s="117" t="b">
        <f>'CASH REBATE'!$P$22</f>
        <v>0</v>
      </c>
      <c r="W253" s="369" t="str">
        <v>ALCHEMY</v>
      </c>
    </row>
    <row r="254" spans="2:23" ht="17.399999999999999" x14ac:dyDescent="0.3">
      <c r="B254" s="161" t="str">
        <v>42-WISPA-07507064</v>
      </c>
      <c r="C254" s="156" t="str">
        <v>Campari</v>
      </c>
      <c r="D254" s="94" t="str">
        <v>Sparkling</v>
      </c>
      <c r="E254" s="94" t="str">
        <v>Cinzano</v>
      </c>
      <c r="F254" s="94" t="str">
        <v>CZS</v>
      </c>
      <c r="G254" s="94" t="str">
        <v>Cinzano To Spritz Dry Sparkling Wine</v>
      </c>
      <c r="H254" s="94" t="str">
        <v>750ml</v>
      </c>
      <c r="I254" s="174">
        <v>6</v>
      </c>
      <c r="J254" s="283"/>
      <c r="K254" s="178"/>
      <c r="L254" s="85"/>
      <c r="M254" s="15"/>
      <c r="N254" s="86"/>
      <c r="O254" s="6"/>
      <c r="P254" s="152">
        <v>0</v>
      </c>
      <c r="Q254" s="6"/>
      <c r="R254" s="96">
        <f t="shared" si="13"/>
        <v>0</v>
      </c>
      <c r="S254" s="97">
        <f t="shared" si="16"/>
        <v>0</v>
      </c>
      <c r="T254" s="98">
        <f t="shared" si="14"/>
        <v>0</v>
      </c>
      <c r="U254" s="117" t="str">
        <f t="shared" si="15"/>
        <v>OK</v>
      </c>
      <c r="V254" s="117" t="b">
        <f>'CASH REBATE'!$P$22</f>
        <v>0</v>
      </c>
      <c r="W254" s="369" t="str">
        <v>ALCHEMY</v>
      </c>
    </row>
    <row r="255" spans="2:23" ht="17.399999999999999" x14ac:dyDescent="0.3">
      <c r="B255" s="161" t="str">
        <v>52-WISPA-07503752</v>
      </c>
      <c r="C255" s="156" t="str">
        <v>Independent</v>
      </c>
      <c r="D255" s="94" t="str">
        <v>Champagne</v>
      </c>
      <c r="E255" s="94" t="str">
        <v>Pommery</v>
      </c>
      <c r="F255" s="94" t="str">
        <v>POM</v>
      </c>
      <c r="G255" s="94" t="str">
        <v>Champagne Pommery Brut Royal</v>
      </c>
      <c r="H255" s="94" t="str">
        <v>750ml</v>
      </c>
      <c r="I255" s="174">
        <v>6</v>
      </c>
      <c r="J255" s="283"/>
      <c r="K255" s="178"/>
      <c r="L255" s="85"/>
      <c r="M255" s="15"/>
      <c r="N255" s="86"/>
      <c r="O255" s="6"/>
      <c r="P255" s="152">
        <v>0</v>
      </c>
      <c r="Q255" s="6"/>
      <c r="R255" s="96">
        <f t="shared" si="13"/>
        <v>0</v>
      </c>
      <c r="S255" s="97">
        <f t="shared" si="16"/>
        <v>0</v>
      </c>
      <c r="T255" s="98">
        <f t="shared" si="14"/>
        <v>0</v>
      </c>
      <c r="U255" s="117" t="str">
        <f t="shared" si="15"/>
        <v>OK</v>
      </c>
      <c r="V255" s="117" t="b">
        <f>'CASH REBATE'!$P$22</f>
        <v>0</v>
      </c>
      <c r="W255" s="369" t="str">
        <v>ALCHEMY</v>
      </c>
    </row>
    <row r="256" spans="2:23" ht="17.399999999999999" x14ac:dyDescent="0.3">
      <c r="B256" s="161" t="str">
        <v>52-WISPA-07505976</v>
      </c>
      <c r="C256" s="156" t="str">
        <v>Independent</v>
      </c>
      <c r="D256" s="94" t="str">
        <v>Champagne</v>
      </c>
      <c r="E256" s="94" t="str">
        <v>Pommery</v>
      </c>
      <c r="F256" s="94" t="str">
        <v>POM</v>
      </c>
      <c r="G256" s="94" t="str">
        <v>Champagne Pommery Brut Rose Royal</v>
      </c>
      <c r="H256" s="94" t="str">
        <v>750ml</v>
      </c>
      <c r="I256" s="174">
        <v>6</v>
      </c>
      <c r="J256" s="283"/>
      <c r="K256" s="178"/>
      <c r="L256" s="85"/>
      <c r="M256" s="15"/>
      <c r="N256" s="86"/>
      <c r="O256" s="6"/>
      <c r="P256" s="152">
        <v>0</v>
      </c>
      <c r="Q256" s="6"/>
      <c r="R256" s="96">
        <f t="shared" si="13"/>
        <v>0</v>
      </c>
      <c r="S256" s="97">
        <f t="shared" si="16"/>
        <v>0</v>
      </c>
      <c r="T256" s="98">
        <f t="shared" si="14"/>
        <v>0</v>
      </c>
      <c r="U256" s="117" t="str">
        <f t="shared" si="15"/>
        <v>OK</v>
      </c>
      <c r="V256" s="117" t="b">
        <f>'CASH REBATE'!$P$22</f>
        <v>0</v>
      </c>
      <c r="W256" s="369" t="str">
        <v>ALCHEMY</v>
      </c>
    </row>
    <row r="257" spans="2:23" ht="17.399999999999999" x14ac:dyDescent="0.3">
      <c r="B257" s="161" t="str">
        <v>52-WISPA-07509036</v>
      </c>
      <c r="C257" s="156" t="str">
        <v>Independent</v>
      </c>
      <c r="D257" s="94" t="str">
        <v>Champagne</v>
      </c>
      <c r="E257" s="94" t="str">
        <v>Pommery</v>
      </c>
      <c r="F257" s="94" t="str">
        <v>POM</v>
      </c>
      <c r="G257" s="94" t="str">
        <v>Champagne Pommery Royal Blue Sky</v>
      </c>
      <c r="H257" s="94" t="str">
        <v>750ml</v>
      </c>
      <c r="I257" s="174">
        <v>6</v>
      </c>
      <c r="J257" s="283"/>
      <c r="K257" s="178"/>
      <c r="L257" s="85"/>
      <c r="M257" s="15"/>
      <c r="N257" s="86"/>
      <c r="O257" s="6"/>
      <c r="P257" s="152">
        <v>0</v>
      </c>
      <c r="Q257" s="6"/>
      <c r="R257" s="96">
        <f t="shared" si="13"/>
        <v>0</v>
      </c>
      <c r="S257" s="97">
        <f t="shared" si="16"/>
        <v>0</v>
      </c>
      <c r="T257" s="98">
        <f t="shared" si="14"/>
        <v>0</v>
      </c>
      <c r="U257" s="117" t="str">
        <f t="shared" si="15"/>
        <v>OK</v>
      </c>
      <c r="V257" s="117" t="b">
        <f>'CASH REBATE'!$P$22</f>
        <v>0</v>
      </c>
      <c r="W257" s="369" t="str">
        <v>ALCHEMY</v>
      </c>
    </row>
    <row r="258" spans="2:23" ht="17.399999999999999" x14ac:dyDescent="0.3">
      <c r="B258" s="161" t="str">
        <v>52-WISPA-07508039</v>
      </c>
      <c r="C258" s="156" t="str">
        <v>Independent</v>
      </c>
      <c r="D258" s="94" t="str">
        <v>Champagne</v>
      </c>
      <c r="E258" s="94" t="str">
        <v>Pommery</v>
      </c>
      <c r="F258" s="94" t="str">
        <v>POM</v>
      </c>
      <c r="G258" s="94" t="str">
        <v>Champagne Pommery Cuvee Louise 2004</v>
      </c>
      <c r="H258" s="94" t="str">
        <v>750ml</v>
      </c>
      <c r="I258" s="174">
        <v>6</v>
      </c>
      <c r="J258" s="283"/>
      <c r="K258" s="178"/>
      <c r="L258" s="85"/>
      <c r="M258" s="15"/>
      <c r="N258" s="86"/>
      <c r="O258" s="6"/>
      <c r="P258" s="152">
        <v>0</v>
      </c>
      <c r="Q258" s="6"/>
      <c r="R258" s="96">
        <f t="shared" si="13"/>
        <v>0</v>
      </c>
      <c r="S258" s="97">
        <f t="shared" si="16"/>
        <v>0</v>
      </c>
      <c r="T258" s="98">
        <f t="shared" si="14"/>
        <v>0</v>
      </c>
      <c r="U258" s="117" t="str">
        <f t="shared" si="15"/>
        <v>OK</v>
      </c>
      <c r="V258" s="117" t="b">
        <f>'CASH REBATE'!$P$22</f>
        <v>0</v>
      </c>
      <c r="W258" s="369" t="str">
        <v>ALCHEMY</v>
      </c>
    </row>
    <row r="259" spans="2:23" ht="17.399999999999999" x14ac:dyDescent="0.3">
      <c r="B259" s="161" t="str">
        <v>52-WISPA-15003424</v>
      </c>
      <c r="C259" s="157" t="str">
        <v>Independent</v>
      </c>
      <c r="D259" s="99" t="str">
        <v>Champagne</v>
      </c>
      <c r="E259" s="99" t="str">
        <v>Pommery</v>
      </c>
      <c r="F259" s="99" t="str">
        <v>POM</v>
      </c>
      <c r="G259" s="99" t="str">
        <v>Champagne Pommery Brut Royal 1.5L</v>
      </c>
      <c r="H259" s="99" t="str">
        <v>1500ml</v>
      </c>
      <c r="I259" s="175">
        <v>6</v>
      </c>
      <c r="J259" s="283"/>
      <c r="K259" s="178"/>
      <c r="L259" s="85"/>
      <c r="M259" s="15"/>
      <c r="N259" s="86"/>
      <c r="O259" s="6"/>
      <c r="P259" s="152">
        <v>0</v>
      </c>
      <c r="Q259" s="6"/>
      <c r="R259" s="96">
        <f t="shared" si="13"/>
        <v>0</v>
      </c>
      <c r="S259" s="97">
        <f t="shared" si="16"/>
        <v>0</v>
      </c>
      <c r="T259" s="98">
        <f t="shared" si="14"/>
        <v>0</v>
      </c>
      <c r="U259" s="117" t="str">
        <f t="shared" si="15"/>
        <v>OK</v>
      </c>
      <c r="V259" s="117" t="b">
        <f>'CASH REBATE'!$P$22</f>
        <v>0</v>
      </c>
      <c r="W259" s="369" t="str">
        <v>ALCHEMY</v>
      </c>
    </row>
    <row r="260" spans="2:23" ht="17.399999999999999" x14ac:dyDescent="0.3">
      <c r="B260" s="161" t="str">
        <v>52-WISPA-30003356</v>
      </c>
      <c r="C260" s="158" t="str">
        <v>Independent</v>
      </c>
      <c r="D260" s="142" t="str">
        <v>Champagne</v>
      </c>
      <c r="E260" s="142" t="str">
        <v>Pommery</v>
      </c>
      <c r="F260" s="142" t="str">
        <v>POM</v>
      </c>
      <c r="G260" s="142" t="str">
        <v>Champagne Pommery Brut Royal 3L</v>
      </c>
      <c r="H260" s="142" t="str">
        <v>3000ml</v>
      </c>
      <c r="I260" s="176">
        <v>6</v>
      </c>
      <c r="J260" s="283"/>
      <c r="K260" s="178"/>
      <c r="L260" s="85"/>
      <c r="M260" s="143"/>
      <c r="N260" s="86"/>
      <c r="O260" s="53"/>
      <c r="P260" s="152">
        <v>0</v>
      </c>
      <c r="Q260" s="6"/>
      <c r="R260" s="96">
        <f t="shared" si="13"/>
        <v>0</v>
      </c>
      <c r="S260" s="97">
        <f t="shared" si="16"/>
        <v>0</v>
      </c>
      <c r="T260" s="98">
        <f t="shared" si="14"/>
        <v>0</v>
      </c>
      <c r="U260" s="117" t="str">
        <f t="shared" si="15"/>
        <v>OK</v>
      </c>
      <c r="V260" s="117" t="b">
        <f>'CASH REBATE'!$P$22</f>
        <v>0</v>
      </c>
      <c r="W260" s="369" t="str">
        <v>ALCHEMY</v>
      </c>
    </row>
    <row r="261" spans="2:23" ht="17.399999999999999" x14ac:dyDescent="0.3">
      <c r="B261" s="161" t="str">
        <v>52-WISPA-60003325</v>
      </c>
      <c r="C261" s="158" t="str">
        <v>Independent</v>
      </c>
      <c r="D261" s="142" t="str">
        <v>Champagne</v>
      </c>
      <c r="E261" s="142" t="str">
        <v>Pommery</v>
      </c>
      <c r="F261" s="142" t="str">
        <v>POM</v>
      </c>
      <c r="G261" s="142" t="str">
        <v>Champagne Pommery Brut Royal 6L</v>
      </c>
      <c r="H261" s="142" t="str">
        <v>6000ml</v>
      </c>
      <c r="I261" s="176">
        <v>1</v>
      </c>
      <c r="J261" s="283"/>
      <c r="K261" s="178"/>
      <c r="L261" s="85"/>
      <c r="M261" s="143"/>
      <c r="N261" s="86"/>
      <c r="O261" s="53"/>
      <c r="P261" s="152">
        <v>0</v>
      </c>
      <c r="Q261" s="6"/>
      <c r="R261" s="96">
        <f t="shared" si="13"/>
        <v>0</v>
      </c>
      <c r="S261" s="97">
        <f t="shared" si="16"/>
        <v>0</v>
      </c>
      <c r="T261" s="98">
        <f t="shared" si="14"/>
        <v>0</v>
      </c>
      <c r="U261" s="117" t="str">
        <f t="shared" si="15"/>
        <v>OK</v>
      </c>
      <c r="V261" s="117" t="b">
        <f>'CASH REBATE'!$P$22</f>
        <v>0</v>
      </c>
      <c r="W261" s="369" t="str">
        <v>ALCHEMY</v>
      </c>
    </row>
    <row r="262" spans="2:23" ht="17.399999999999999" x14ac:dyDescent="0.3">
      <c r="B262" s="161" t="str">
        <v>52-WISPA-90003295</v>
      </c>
      <c r="C262" s="158" t="str">
        <v>Independent</v>
      </c>
      <c r="D262" s="142" t="str">
        <v>Champagne</v>
      </c>
      <c r="E262" s="142" t="str">
        <v>Pommery</v>
      </c>
      <c r="F262" s="142" t="str">
        <v>POM</v>
      </c>
      <c r="G262" s="142" t="str">
        <v>Champagne Pommery Brut Royal 9L</v>
      </c>
      <c r="H262" s="142" t="str">
        <v>9000ml</v>
      </c>
      <c r="I262" s="176">
        <v>1</v>
      </c>
      <c r="J262" s="283"/>
      <c r="K262" s="178"/>
      <c r="L262" s="85"/>
      <c r="M262" s="143"/>
      <c r="N262" s="86"/>
      <c r="O262" s="53"/>
      <c r="P262" s="152">
        <v>0</v>
      </c>
      <c r="Q262" s="6"/>
      <c r="R262" s="96">
        <f t="shared" si="13"/>
        <v>0</v>
      </c>
      <c r="S262" s="97">
        <f t="shared" si="16"/>
        <v>0</v>
      </c>
      <c r="T262" s="98">
        <f t="shared" si="14"/>
        <v>0</v>
      </c>
      <c r="U262" s="117" t="str">
        <f t="shared" si="15"/>
        <v>OK</v>
      </c>
      <c r="V262" s="117" t="b">
        <f>'CASH REBATE'!$P$22</f>
        <v>0</v>
      </c>
      <c r="W262" s="369" t="str">
        <v>ALCHEMY</v>
      </c>
    </row>
    <row r="263" spans="2:23" ht="17.399999999999999" x14ac:dyDescent="0.3">
      <c r="B263" s="161" t="str">
        <v>52-WISPA-07505021</v>
      </c>
      <c r="C263" s="158" t="str">
        <v>Independent</v>
      </c>
      <c r="D263" s="142" t="str">
        <v>Champagne</v>
      </c>
      <c r="E263" s="142" t="str">
        <v>Pommery</v>
      </c>
      <c r="F263" s="142" t="str">
        <v>POM</v>
      </c>
      <c r="G263" s="142" t="str">
        <v>Champagne Pommery Silver</v>
      </c>
      <c r="H263" s="142" t="str">
        <v>750ml</v>
      </c>
      <c r="I263" s="176">
        <v>6</v>
      </c>
      <c r="J263" s="283"/>
      <c r="K263" s="178"/>
      <c r="L263" s="85"/>
      <c r="M263" s="143"/>
      <c r="N263" s="86"/>
      <c r="O263" s="53"/>
      <c r="P263" s="152">
        <v>0</v>
      </c>
      <c r="Q263" s="6"/>
      <c r="R263" s="96">
        <f t="shared" si="13"/>
        <v>0</v>
      </c>
      <c r="S263" s="97">
        <f t="shared" si="16"/>
        <v>0</v>
      </c>
      <c r="T263" s="98">
        <f t="shared" si="14"/>
        <v>0</v>
      </c>
      <c r="U263" s="117" t="str">
        <f t="shared" si="15"/>
        <v>OK</v>
      </c>
      <c r="V263" s="117" t="b">
        <f>'CASH REBATE'!$P$22</f>
        <v>0</v>
      </c>
      <c r="W263" s="369" t="str">
        <v>ALCHEMY</v>
      </c>
    </row>
    <row r="264" spans="2:23" ht="17.399999999999999" x14ac:dyDescent="0.3">
      <c r="B264" s="161" t="str">
        <v>71-WISPA-07500358</v>
      </c>
      <c r="C264" s="158" t="str">
        <v>RC</v>
      </c>
      <c r="D264" s="142" t="str">
        <v>Champagne</v>
      </c>
      <c r="E264" s="142" t="str">
        <v>Telmont</v>
      </c>
      <c r="F264" s="142" t="str">
        <v>TEL</v>
      </c>
      <c r="G264" s="142" t="str">
        <v>Champagne Telmont Sans Soufre</v>
      </c>
      <c r="H264" s="142" t="str">
        <v>750ml</v>
      </c>
      <c r="I264" s="176">
        <v>6</v>
      </c>
      <c r="J264" s="283"/>
      <c r="K264" s="178"/>
      <c r="L264" s="85"/>
      <c r="M264" s="143"/>
      <c r="N264" s="86"/>
      <c r="O264" s="53"/>
      <c r="P264" s="152">
        <v>0</v>
      </c>
      <c r="Q264" s="6"/>
      <c r="R264" s="96">
        <f t="shared" si="13"/>
        <v>0</v>
      </c>
      <c r="S264" s="97">
        <f t="shared" si="16"/>
        <v>0</v>
      </c>
      <c r="T264" s="98">
        <f t="shared" si="14"/>
        <v>0</v>
      </c>
      <c r="U264" s="117" t="str">
        <f t="shared" si="15"/>
        <v>OK</v>
      </c>
      <c r="V264" s="117" t="b">
        <f>'CASH REBATE'!$P$22</f>
        <v>0</v>
      </c>
      <c r="W264" s="369" t="str">
        <v>ALCHEMY</v>
      </c>
    </row>
    <row r="265" spans="2:23" ht="17.399999999999999" x14ac:dyDescent="0.3">
      <c r="B265" s="161" t="str">
        <v>71-WISPA-07500655</v>
      </c>
      <c r="C265" s="158" t="str">
        <v>RC</v>
      </c>
      <c r="D265" s="142" t="str">
        <v>Champagne</v>
      </c>
      <c r="E265" s="142" t="str">
        <v>Telmont</v>
      </c>
      <c r="F265" s="142" t="str">
        <v>TEL</v>
      </c>
      <c r="G265" s="142" t="str">
        <v>Champagne Telmont Vinotheque</v>
      </c>
      <c r="H265" s="142" t="str">
        <v>750ml</v>
      </c>
      <c r="I265" s="176">
        <v>6</v>
      </c>
      <c r="J265" s="283"/>
      <c r="K265" s="178"/>
      <c r="L265" s="85"/>
      <c r="M265" s="143"/>
      <c r="N265" s="86"/>
      <c r="O265" s="53"/>
      <c r="P265" s="152">
        <v>0</v>
      </c>
      <c r="Q265" s="6"/>
      <c r="R265" s="96">
        <f t="shared" si="13"/>
        <v>0</v>
      </c>
      <c r="S265" s="97">
        <f t="shared" si="16"/>
        <v>0</v>
      </c>
      <c r="T265" s="98">
        <f t="shared" si="14"/>
        <v>0</v>
      </c>
      <c r="U265" s="117" t="str">
        <f t="shared" si="15"/>
        <v>OK</v>
      </c>
      <c r="V265" s="117" t="b">
        <f>'CASH REBATE'!$P$22</f>
        <v>0</v>
      </c>
      <c r="W265" s="369" t="str">
        <v>ALCHEMY</v>
      </c>
    </row>
    <row r="266" spans="2:23" ht="17.399999999999999" x14ac:dyDescent="0.3">
      <c r="B266" s="161" t="str">
        <v>71-WISPA-07500631</v>
      </c>
      <c r="C266" s="158" t="str">
        <v>RC</v>
      </c>
      <c r="D266" s="142" t="str">
        <v>Champagne</v>
      </c>
      <c r="E266" s="142" t="str">
        <v>Telmont</v>
      </c>
      <c r="F266" s="142" t="str">
        <v>TEL</v>
      </c>
      <c r="G266" s="142" t="str">
        <v>Champagne Telmont Blanc De Blancs</v>
      </c>
      <c r="H266" s="142" t="str">
        <v>750ml</v>
      </c>
      <c r="I266" s="176">
        <v>6</v>
      </c>
      <c r="J266" s="283"/>
      <c r="K266" s="178"/>
      <c r="L266" s="85"/>
      <c r="M266" s="143"/>
      <c r="N266" s="86"/>
      <c r="O266" s="53"/>
      <c r="P266" s="152">
        <v>0</v>
      </c>
      <c r="Q266" s="6"/>
      <c r="R266" s="96">
        <f t="shared" si="13"/>
        <v>0</v>
      </c>
      <c r="S266" s="97">
        <f t="shared" si="16"/>
        <v>0</v>
      </c>
      <c r="T266" s="98">
        <f t="shared" si="14"/>
        <v>0</v>
      </c>
      <c r="U266" s="117" t="str">
        <f t="shared" si="15"/>
        <v>OK</v>
      </c>
      <c r="V266" s="117" t="b">
        <f>'CASH REBATE'!$P$22</f>
        <v>0</v>
      </c>
      <c r="W266" s="369" t="str">
        <v>ALCHEMY</v>
      </c>
    </row>
    <row r="267" spans="2:23" ht="17.399999999999999" x14ac:dyDescent="0.3">
      <c r="B267" s="161" t="str">
        <v>71-WISPA-07500617</v>
      </c>
      <c r="C267" s="158" t="str">
        <v>RC</v>
      </c>
      <c r="D267" s="142" t="str">
        <v>Champagne</v>
      </c>
      <c r="E267" s="142" t="str">
        <v>Telmont</v>
      </c>
      <c r="F267" s="142" t="str">
        <v>TEL</v>
      </c>
      <c r="G267" s="142" t="str">
        <v>Champagne Telmont Reserve Rose</v>
      </c>
      <c r="H267" s="142" t="str">
        <v>750ml</v>
      </c>
      <c r="I267" s="176">
        <v>6</v>
      </c>
      <c r="J267" s="283"/>
      <c r="K267" s="178"/>
      <c r="L267" s="85"/>
      <c r="M267" s="143"/>
      <c r="N267" s="86"/>
      <c r="O267" s="53"/>
      <c r="P267" s="152">
        <v>0</v>
      </c>
      <c r="Q267" s="6"/>
      <c r="R267" s="96">
        <f t="shared" si="13"/>
        <v>0</v>
      </c>
      <c r="S267" s="97">
        <f t="shared" si="16"/>
        <v>0</v>
      </c>
      <c r="T267" s="98">
        <f t="shared" si="14"/>
        <v>0</v>
      </c>
      <c r="U267" s="117" t="str">
        <f t="shared" si="15"/>
        <v>OK</v>
      </c>
      <c r="V267" s="117" t="b">
        <f>'CASH REBATE'!$P$22</f>
        <v>0</v>
      </c>
      <c r="W267" s="369" t="str">
        <v>ALCHEMY</v>
      </c>
    </row>
    <row r="268" spans="2:23" ht="17.399999999999999" x14ac:dyDescent="0.3">
      <c r="B268" s="161" t="str">
        <v>71-WISPA-15000303</v>
      </c>
      <c r="C268" s="158" t="str">
        <v>RC</v>
      </c>
      <c r="D268" s="142" t="str">
        <v>Champagne</v>
      </c>
      <c r="E268" s="142" t="str">
        <v>Telmont</v>
      </c>
      <c r="F268" s="142" t="str">
        <v>TEL</v>
      </c>
      <c r="G268" s="142" t="str">
        <v>Champagne Telmont Reserve Rose 1.5L</v>
      </c>
      <c r="H268" s="142" t="str">
        <v>1500ml</v>
      </c>
      <c r="I268" s="176">
        <v>3</v>
      </c>
      <c r="J268" s="283"/>
      <c r="K268" s="178"/>
      <c r="L268" s="85"/>
      <c r="M268" s="143"/>
      <c r="N268" s="86"/>
      <c r="O268" s="53"/>
      <c r="P268" s="152">
        <v>0</v>
      </c>
      <c r="Q268" s="6"/>
      <c r="R268" s="96">
        <f t="shared" si="13"/>
        <v>0</v>
      </c>
      <c r="S268" s="97">
        <f t="shared" si="16"/>
        <v>0</v>
      </c>
      <c r="T268" s="98">
        <f t="shared" si="14"/>
        <v>0</v>
      </c>
      <c r="U268" s="117" t="str">
        <f t="shared" si="15"/>
        <v>OK</v>
      </c>
      <c r="V268" s="117" t="b">
        <f>'CASH REBATE'!$P$22</f>
        <v>0</v>
      </c>
      <c r="W268" s="369" t="str">
        <v>ALCHEMY</v>
      </c>
    </row>
    <row r="269" spans="2:23" ht="17.399999999999999" x14ac:dyDescent="0.3">
      <c r="B269" s="161" t="str">
        <v>71-WISPA-07500211</v>
      </c>
      <c r="C269" s="158" t="str">
        <v>RC</v>
      </c>
      <c r="D269" s="142" t="str">
        <v>Champagne</v>
      </c>
      <c r="E269" s="142" t="str">
        <v>Telmont</v>
      </c>
      <c r="F269" s="142" t="str">
        <v>TEL</v>
      </c>
      <c r="G269" s="142" t="str">
        <v>Champagne Telmont Reserve Brut</v>
      </c>
      <c r="H269" s="142" t="str">
        <v>750ml</v>
      </c>
      <c r="I269" s="176">
        <v>6</v>
      </c>
      <c r="J269" s="283"/>
      <c r="K269" s="178"/>
      <c r="L269" s="85"/>
      <c r="M269" s="143"/>
      <c r="N269" s="86"/>
      <c r="O269" s="53"/>
      <c r="P269" s="152">
        <v>0</v>
      </c>
      <c r="Q269" s="6"/>
      <c r="R269" s="96">
        <f t="shared" ref="R269:R364" si="17">IF(K269&gt;0,K269*N269,L269*1.07*N269)</f>
        <v>0</v>
      </c>
      <c r="S269" s="97">
        <f t="shared" si="16"/>
        <v>0</v>
      </c>
      <c r="T269" s="98">
        <f t="shared" si="14"/>
        <v>0</v>
      </c>
      <c r="U269" s="117" t="str">
        <f t="shared" si="15"/>
        <v>OK</v>
      </c>
      <c r="V269" s="117" t="b">
        <f>'CASH REBATE'!$P$22</f>
        <v>0</v>
      </c>
      <c r="W269" s="369" t="str">
        <v>ALCHEMY</v>
      </c>
    </row>
    <row r="270" spans="2:23" ht="17.399999999999999" x14ac:dyDescent="0.3">
      <c r="B270" s="161" t="str">
        <v>71-WISPA-15000297</v>
      </c>
      <c r="C270" s="158" t="str">
        <v>RC</v>
      </c>
      <c r="D270" s="142" t="str">
        <v>Champagne</v>
      </c>
      <c r="E270" s="142" t="str">
        <v>Telmont</v>
      </c>
      <c r="F270" s="142" t="str">
        <v>TEL</v>
      </c>
      <c r="G270" s="142" t="str">
        <v>Champagne Telmont Reserve Brut 1.5L</v>
      </c>
      <c r="H270" s="142" t="str">
        <v>1500ml</v>
      </c>
      <c r="I270" s="176">
        <v>3</v>
      </c>
      <c r="J270" s="283"/>
      <c r="K270" s="178"/>
      <c r="L270" s="85"/>
      <c r="M270" s="143"/>
      <c r="N270" s="86"/>
      <c r="O270" s="53"/>
      <c r="P270" s="152">
        <v>0</v>
      </c>
      <c r="Q270" s="6"/>
      <c r="R270" s="96">
        <f t="shared" si="17"/>
        <v>0</v>
      </c>
      <c r="S270" s="97">
        <f t="shared" si="16"/>
        <v>0</v>
      </c>
      <c r="T270" s="98">
        <f t="shared" ref="T270:T364" si="18">IF(U270="Input Price only 1 column","",P270*S270)</f>
        <v>0</v>
      </c>
      <c r="U270" s="117" t="str">
        <f t="shared" ref="U270:U364" si="19">IF(AND(K270&gt;0,L270&gt;0),"Input Price only 1 column","OK")</f>
        <v>OK</v>
      </c>
      <c r="V270" s="117" t="b">
        <f>'CASH REBATE'!$P$22</f>
        <v>0</v>
      </c>
      <c r="W270" s="369" t="str">
        <v>ALCHEMY</v>
      </c>
    </row>
    <row r="271" spans="2:23" ht="17.399999999999999" x14ac:dyDescent="0.3">
      <c r="B271" s="161" t="str">
        <v>71-WISPA-30000556</v>
      </c>
      <c r="C271" s="158" t="str">
        <v>RC</v>
      </c>
      <c r="D271" s="142" t="str">
        <v>Champagne</v>
      </c>
      <c r="E271" s="142" t="str">
        <v>Telmont</v>
      </c>
      <c r="F271" s="142" t="str">
        <v>TEL</v>
      </c>
      <c r="G271" s="142" t="str">
        <v>Champagne Telmont Reserve Brut 3L</v>
      </c>
      <c r="H271" s="142" t="str">
        <v>3000ml</v>
      </c>
      <c r="I271" s="176">
        <v>1</v>
      </c>
      <c r="J271" s="283"/>
      <c r="K271" s="178"/>
      <c r="L271" s="85"/>
      <c r="M271" s="143"/>
      <c r="N271" s="86"/>
      <c r="O271" s="53"/>
      <c r="P271" s="152">
        <v>0</v>
      </c>
      <c r="Q271" s="6"/>
      <c r="R271" s="96">
        <f t="shared" si="17"/>
        <v>0</v>
      </c>
      <c r="S271" s="97">
        <f t="shared" ref="S271:S364" si="20">ROUND(R271/1.07,2)</f>
        <v>0</v>
      </c>
      <c r="T271" s="98">
        <f t="shared" si="18"/>
        <v>0</v>
      </c>
      <c r="U271" s="117" t="str">
        <f t="shared" si="19"/>
        <v>OK</v>
      </c>
      <c r="V271" s="117" t="b">
        <f>'CASH REBATE'!$P$22</f>
        <v>0</v>
      </c>
      <c r="W271" s="369" t="str">
        <v>ALCHEMY</v>
      </c>
    </row>
    <row r="272" spans="2:23" ht="17.399999999999999" x14ac:dyDescent="0.3">
      <c r="B272" s="161" t="str">
        <v>71-WISPA-60000570</v>
      </c>
      <c r="C272" s="158" t="str">
        <v>RC</v>
      </c>
      <c r="D272" s="142" t="str">
        <v>Champagne</v>
      </c>
      <c r="E272" s="142" t="str">
        <v>Telmont</v>
      </c>
      <c r="F272" s="142" t="str">
        <v>TEL</v>
      </c>
      <c r="G272" s="142" t="str">
        <v>Champagne Telmont Reserve Brut 6L</v>
      </c>
      <c r="H272" s="142" t="str">
        <v>6000ml</v>
      </c>
      <c r="I272" s="176">
        <v>1</v>
      </c>
      <c r="J272" s="283"/>
      <c r="K272" s="178"/>
      <c r="L272" s="85"/>
      <c r="M272" s="143"/>
      <c r="N272" s="86"/>
      <c r="O272" s="53"/>
      <c r="P272" s="152">
        <v>0</v>
      </c>
      <c r="Q272" s="6"/>
      <c r="R272" s="96">
        <f t="shared" si="17"/>
        <v>0</v>
      </c>
      <c r="S272" s="97">
        <f t="shared" si="20"/>
        <v>0</v>
      </c>
      <c r="T272" s="98">
        <f t="shared" si="18"/>
        <v>0</v>
      </c>
      <c r="U272" s="117" t="str">
        <f t="shared" si="19"/>
        <v>OK</v>
      </c>
      <c r="V272" s="117" t="b">
        <f>'CASH REBATE'!$P$22</f>
        <v>0</v>
      </c>
      <c r="W272" s="369" t="str">
        <v>ALCHEMY</v>
      </c>
    </row>
    <row r="273" spans="2:23" ht="17.399999999999999" x14ac:dyDescent="0.3">
      <c r="B273" s="161" t="str">
        <v>35-SPLIQ-07003779</v>
      </c>
      <c r="C273" s="158" t="str">
        <v>Campari</v>
      </c>
      <c r="D273" s="142" t="str">
        <v>Liqueur</v>
      </c>
      <c r="E273" s="142" t="str">
        <v>Grand Marnier</v>
      </c>
      <c r="F273" s="142" t="str">
        <v>GMN</v>
      </c>
      <c r="G273" s="142" t="str">
        <v>Grand Marnier Liqueur</v>
      </c>
      <c r="H273" s="142" t="str">
        <v>700ml</v>
      </c>
      <c r="I273" s="176">
        <v>12</v>
      </c>
      <c r="J273" s="283"/>
      <c r="K273" s="178"/>
      <c r="L273" s="85"/>
      <c r="M273" s="143"/>
      <c r="N273" s="86"/>
      <c r="O273" s="53"/>
      <c r="P273" s="152">
        <v>0</v>
      </c>
      <c r="Q273" s="6"/>
      <c r="R273" s="96">
        <f t="shared" si="17"/>
        <v>0</v>
      </c>
      <c r="S273" s="97">
        <f t="shared" si="20"/>
        <v>0</v>
      </c>
      <c r="T273" s="98">
        <f t="shared" si="18"/>
        <v>0</v>
      </c>
      <c r="U273" s="117" t="str">
        <f t="shared" si="19"/>
        <v>OK</v>
      </c>
      <c r="V273" s="117" t="b">
        <f>'CASH REBATE'!$P$22</f>
        <v>0</v>
      </c>
      <c r="W273" s="369" t="str">
        <v>ALCHEMY</v>
      </c>
    </row>
    <row r="274" spans="2:23" ht="17.399999999999999" x14ac:dyDescent="0.3">
      <c r="B274" s="161" t="str">
        <v>99-SL001-07000012</v>
      </c>
      <c r="C274" s="158" t="str">
        <v>Branca</v>
      </c>
      <c r="D274" s="142" t="str">
        <v>Bitter</v>
      </c>
      <c r="E274" s="142" t="str">
        <v>Fernet</v>
      </c>
      <c r="F274" s="142" t="str">
        <v>BRC</v>
      </c>
      <c r="G274" s="142" t="str">
        <v>Fernet Branca Bitters 700ml</v>
      </c>
      <c r="H274" s="142" t="str">
        <v>700ml</v>
      </c>
      <c r="I274" s="176">
        <v>6</v>
      </c>
      <c r="J274" s="283"/>
      <c r="K274" s="178"/>
      <c r="L274" s="85"/>
      <c r="M274" s="143"/>
      <c r="N274" s="86"/>
      <c r="O274" s="53"/>
      <c r="P274" s="152">
        <v>0</v>
      </c>
      <c r="Q274" s="6"/>
      <c r="R274" s="96">
        <f t="shared" si="17"/>
        <v>0</v>
      </c>
      <c r="S274" s="97">
        <f t="shared" si="20"/>
        <v>0</v>
      </c>
      <c r="T274" s="98">
        <f t="shared" si="18"/>
        <v>0</v>
      </c>
      <c r="U274" s="117" t="str">
        <f t="shared" si="19"/>
        <v>OK</v>
      </c>
      <c r="V274" s="117" t="b">
        <f>'CASH REBATE'!$P$22</f>
        <v>0</v>
      </c>
      <c r="W274" s="369" t="str">
        <v>ALCHEMY</v>
      </c>
    </row>
    <row r="275" spans="2:23" ht="17.399999999999999" x14ac:dyDescent="0.3">
      <c r="B275" s="161" t="str">
        <v>77-SPLIQ-07502863</v>
      </c>
      <c r="C275" s="158" t="str">
        <v>Branca</v>
      </c>
      <c r="D275" s="142" t="str">
        <v>Liqueur</v>
      </c>
      <c r="E275" s="142" t="str">
        <v>Fernet</v>
      </c>
      <c r="F275" s="142" t="str">
        <v>BRC</v>
      </c>
      <c r="G275" s="142" t="str">
        <v>Branca Fernet Liqueur 750 ML.</v>
      </c>
      <c r="H275" s="142" t="str">
        <v>750ml</v>
      </c>
      <c r="I275" s="176">
        <v>6</v>
      </c>
      <c r="J275" s="283"/>
      <c r="K275" s="178"/>
      <c r="L275" s="85"/>
      <c r="M275" s="143"/>
      <c r="N275" s="86"/>
      <c r="O275" s="53"/>
      <c r="P275" s="152">
        <v>0</v>
      </c>
      <c r="Q275" s="6"/>
      <c r="R275" s="96">
        <f t="shared" si="17"/>
        <v>0</v>
      </c>
      <c r="S275" s="97">
        <f t="shared" si="20"/>
        <v>0</v>
      </c>
      <c r="T275" s="98">
        <f t="shared" si="18"/>
        <v>0</v>
      </c>
      <c r="U275" s="117" t="str">
        <f t="shared" si="19"/>
        <v>OK</v>
      </c>
      <c r="V275" s="117" t="b">
        <f>'CASH REBATE'!$P$22</f>
        <v>0</v>
      </c>
      <c r="W275" s="369" t="str">
        <v>ALCHEMY</v>
      </c>
    </row>
    <row r="276" spans="2:23" ht="17.399999999999999" x14ac:dyDescent="0.3">
      <c r="B276" s="161" t="str">
        <v>77-SPLIQ-10002849</v>
      </c>
      <c r="C276" s="158" t="str">
        <v>Branca</v>
      </c>
      <c r="D276" s="142" t="str">
        <v>Liqueur</v>
      </c>
      <c r="E276" s="142" t="str">
        <v>Fernet</v>
      </c>
      <c r="F276" s="142" t="str">
        <v>BRC</v>
      </c>
      <c r="G276" s="142" t="str">
        <v>Branca Fernet Liqueur</v>
      </c>
      <c r="H276" s="142" t="str">
        <v>1000ml</v>
      </c>
      <c r="I276" s="176">
        <v>6</v>
      </c>
      <c r="J276" s="283"/>
      <c r="K276" s="178"/>
      <c r="L276" s="85"/>
      <c r="M276" s="143"/>
      <c r="N276" s="86"/>
      <c r="O276" s="53"/>
      <c r="P276" s="152">
        <v>0</v>
      </c>
      <c r="Q276" s="6"/>
      <c r="R276" s="96">
        <f t="shared" si="17"/>
        <v>0</v>
      </c>
      <c r="S276" s="97">
        <f t="shared" si="20"/>
        <v>0</v>
      </c>
      <c r="T276" s="98">
        <f t="shared" si="18"/>
        <v>0</v>
      </c>
      <c r="U276" s="117" t="str">
        <f t="shared" si="19"/>
        <v>OK</v>
      </c>
      <c r="V276" s="117" t="b">
        <f>'CASH REBATE'!$P$22</f>
        <v>0</v>
      </c>
      <c r="W276" s="369" t="str">
        <v>ALCHEMY</v>
      </c>
    </row>
    <row r="277" spans="2:23" ht="17.399999999999999" x14ac:dyDescent="0.3">
      <c r="B277" s="161" t="str">
        <v>77-SPVER-10002072</v>
      </c>
      <c r="C277" s="158" t="str">
        <v>Branca</v>
      </c>
      <c r="D277" s="142" t="str">
        <v>Vermouth</v>
      </c>
      <c r="E277" s="142" t="str">
        <v>CARPANO</v>
      </c>
      <c r="F277" s="142" t="str">
        <v>BRC</v>
      </c>
      <c r="G277" s="142" t="str">
        <v>Carpano Classico Vermouth</v>
      </c>
      <c r="H277" s="142" t="str">
        <v>1000ml</v>
      </c>
      <c r="I277" s="176">
        <v>6</v>
      </c>
      <c r="J277" s="283"/>
      <c r="K277" s="178"/>
      <c r="L277" s="85"/>
      <c r="M277" s="143"/>
      <c r="N277" s="86"/>
      <c r="O277" s="53"/>
      <c r="P277" s="152">
        <v>0</v>
      </c>
      <c r="Q277" s="6"/>
      <c r="R277" s="96">
        <f t="shared" si="17"/>
        <v>0</v>
      </c>
      <c r="S277" s="97">
        <f t="shared" si="20"/>
        <v>0</v>
      </c>
      <c r="T277" s="98">
        <f t="shared" si="18"/>
        <v>0</v>
      </c>
      <c r="U277" s="117" t="str">
        <f t="shared" si="19"/>
        <v>OK</v>
      </c>
      <c r="V277" s="117" t="b">
        <f>'CASH REBATE'!$P$22</f>
        <v>0</v>
      </c>
      <c r="W277" s="369" t="str">
        <v>ALCHEMY</v>
      </c>
    </row>
    <row r="278" spans="2:23" ht="17.399999999999999" x14ac:dyDescent="0.3">
      <c r="B278" s="161" t="str">
        <v>77-SPVER-10002157</v>
      </c>
      <c r="C278" s="158" t="str">
        <v>Branca</v>
      </c>
      <c r="D278" s="142" t="str">
        <v>Vermouth</v>
      </c>
      <c r="E278" s="142" t="str">
        <v>CARPANO</v>
      </c>
      <c r="F278" s="142" t="str">
        <v>BRC</v>
      </c>
      <c r="G278" s="142" t="str">
        <v>Carpano Bianco Vermouth</v>
      </c>
      <c r="H278" s="142" t="str">
        <v>1000ml</v>
      </c>
      <c r="I278" s="176">
        <v>6</v>
      </c>
      <c r="J278" s="283"/>
      <c r="K278" s="178"/>
      <c r="L278" s="85"/>
      <c r="M278" s="143"/>
      <c r="N278" s="86"/>
      <c r="O278" s="53"/>
      <c r="P278" s="152">
        <v>0</v>
      </c>
      <c r="Q278" s="6"/>
      <c r="R278" s="96">
        <f t="shared" si="17"/>
        <v>0</v>
      </c>
      <c r="S278" s="97">
        <f t="shared" si="20"/>
        <v>0</v>
      </c>
      <c r="T278" s="98">
        <f t="shared" si="18"/>
        <v>0</v>
      </c>
      <c r="U278" s="117" t="str">
        <f t="shared" si="19"/>
        <v>OK</v>
      </c>
      <c r="V278" s="117" t="b">
        <f>'CASH REBATE'!$P$22</f>
        <v>0</v>
      </c>
      <c r="W278" s="369" t="str">
        <v>ALCHEMY</v>
      </c>
    </row>
    <row r="279" spans="2:23" ht="17.399999999999999" x14ac:dyDescent="0.3">
      <c r="B279" s="161" t="str">
        <v>77-SPVER-10003420</v>
      </c>
      <c r="C279" s="158" t="str">
        <v>Branca</v>
      </c>
      <c r="D279" s="142" t="str">
        <v>Vermouth</v>
      </c>
      <c r="E279" s="142" t="str">
        <v>CARPANO</v>
      </c>
      <c r="F279" s="142" t="str">
        <v>BRC</v>
      </c>
      <c r="G279" s="142" t="str">
        <v>Carpano Antica Formula Vermnouth</v>
      </c>
      <c r="H279" s="142" t="str">
        <v>1000ml</v>
      </c>
      <c r="I279" s="176">
        <v>6</v>
      </c>
      <c r="J279" s="283"/>
      <c r="K279" s="178"/>
      <c r="L279" s="85"/>
      <c r="M279" s="143"/>
      <c r="N279" s="86"/>
      <c r="O279" s="53"/>
      <c r="P279" s="152">
        <v>0</v>
      </c>
      <c r="Q279" s="6"/>
      <c r="R279" s="96">
        <f t="shared" si="17"/>
        <v>0</v>
      </c>
      <c r="S279" s="97">
        <f t="shared" si="20"/>
        <v>0</v>
      </c>
      <c r="T279" s="98">
        <f t="shared" si="18"/>
        <v>0</v>
      </c>
      <c r="U279" s="117" t="str">
        <f t="shared" si="19"/>
        <v>OK</v>
      </c>
      <c r="V279" s="117" t="b">
        <f>'CASH REBATE'!$P$22</f>
        <v>0</v>
      </c>
      <c r="W279" s="369" t="str">
        <v>ALCHEMY</v>
      </c>
    </row>
    <row r="280" spans="2:23" ht="17.399999999999999" x14ac:dyDescent="0.3">
      <c r="B280" s="161" t="str">
        <v>77-SPVER-10006704</v>
      </c>
      <c r="C280" s="158" t="str">
        <v>Branca</v>
      </c>
      <c r="D280" s="142" t="str">
        <v>Vermouth</v>
      </c>
      <c r="E280" s="142" t="str">
        <v>CARPANO</v>
      </c>
      <c r="F280" s="142" t="str">
        <v>BRC</v>
      </c>
      <c r="G280" s="142" t="str">
        <v>Carpano Dry Vermouth</v>
      </c>
      <c r="H280" s="142" t="str">
        <v>1000ml</v>
      </c>
      <c r="I280" s="176">
        <v>6</v>
      </c>
      <c r="J280" s="283"/>
      <c r="K280" s="178"/>
      <c r="L280" s="85"/>
      <c r="M280" s="143"/>
      <c r="N280" s="86"/>
      <c r="O280" s="53"/>
      <c r="P280" s="152">
        <v>0</v>
      </c>
      <c r="Q280" s="6"/>
      <c r="R280" s="96">
        <f t="shared" si="17"/>
        <v>0</v>
      </c>
      <c r="S280" s="97">
        <f t="shared" si="20"/>
        <v>0</v>
      </c>
      <c r="T280" s="98">
        <f t="shared" si="18"/>
        <v>0</v>
      </c>
      <c r="U280" s="117" t="str">
        <f t="shared" si="19"/>
        <v>OK</v>
      </c>
      <c r="V280" s="117" t="b">
        <f>'CASH REBATE'!$P$22</f>
        <v>0</v>
      </c>
      <c r="W280" s="369" t="str">
        <v>ALCHEMY</v>
      </c>
    </row>
    <row r="281" spans="2:23" ht="17.399999999999999" x14ac:dyDescent="0.3">
      <c r="B281" s="161" t="str">
        <v>77-SPVER-10001884</v>
      </c>
      <c r="C281" s="158" t="str">
        <v>Branca</v>
      </c>
      <c r="D281" s="142" t="str">
        <v>Vermouth</v>
      </c>
      <c r="E281" s="142" t="str">
        <v>Branca</v>
      </c>
      <c r="F281" s="142" t="str">
        <v>BRC</v>
      </c>
      <c r="G281" s="142" t="str">
        <v>Carpano Punt E Mes</v>
      </c>
      <c r="H281" s="142" t="str">
        <v>1000ml</v>
      </c>
      <c r="I281" s="176">
        <v>6</v>
      </c>
      <c r="J281" s="283"/>
      <c r="K281" s="178"/>
      <c r="L281" s="85"/>
      <c r="M281" s="143"/>
      <c r="N281" s="86"/>
      <c r="O281" s="53"/>
      <c r="P281" s="152">
        <v>0</v>
      </c>
      <c r="Q281" s="6"/>
      <c r="R281" s="96">
        <f t="shared" si="17"/>
        <v>0</v>
      </c>
      <c r="S281" s="97">
        <f t="shared" si="20"/>
        <v>0</v>
      </c>
      <c r="T281" s="98">
        <f t="shared" si="18"/>
        <v>0</v>
      </c>
      <c r="U281" s="117" t="str">
        <f t="shared" si="19"/>
        <v>OK</v>
      </c>
      <c r="V281" s="117" t="b">
        <f>'CASH REBATE'!$P$22</f>
        <v>0</v>
      </c>
      <c r="W281" s="369" t="str">
        <v>ALCHEMY</v>
      </c>
    </row>
    <row r="282" spans="2:23" ht="17.399999999999999" x14ac:dyDescent="0.3">
      <c r="B282" s="161" t="str">
        <v>35-SPLIQ-07009887</v>
      </c>
      <c r="C282" s="158" t="str">
        <v>Campari</v>
      </c>
      <c r="D282" s="142" t="str">
        <v>Liqueur</v>
      </c>
      <c r="E282" s="142" t="str">
        <v>Grand Marnier</v>
      </c>
      <c r="F282" s="142" t="str">
        <v>GMN</v>
      </c>
      <c r="G282" s="142" t="str">
        <v>Grand Marnier Cuvee Du Centenaire Liqueur</v>
      </c>
      <c r="H282" s="142" t="str">
        <v>700ml</v>
      </c>
      <c r="I282" s="176">
        <v>6</v>
      </c>
      <c r="J282" s="283"/>
      <c r="K282" s="178"/>
      <c r="L282" s="85"/>
      <c r="M282" s="143"/>
      <c r="N282" s="86"/>
      <c r="O282" s="53"/>
      <c r="P282" s="152">
        <v>0</v>
      </c>
      <c r="Q282" s="6"/>
      <c r="R282" s="96">
        <f t="shared" si="17"/>
        <v>0</v>
      </c>
      <c r="S282" s="97">
        <f t="shared" si="20"/>
        <v>0</v>
      </c>
      <c r="T282" s="98">
        <f t="shared" si="18"/>
        <v>0</v>
      </c>
      <c r="U282" s="117" t="str">
        <f t="shared" si="19"/>
        <v>OK</v>
      </c>
      <c r="V282" s="117" t="b">
        <f>'CASH REBATE'!$P$22</f>
        <v>0</v>
      </c>
      <c r="W282" s="369" t="str">
        <v>ALCHEMY</v>
      </c>
    </row>
    <row r="283" spans="2:23" ht="17.399999999999999" x14ac:dyDescent="0.3">
      <c r="B283" s="161" t="str">
        <v>67-SPVOD-07007453</v>
      </c>
      <c r="C283" s="158" t="str">
        <v>Independent</v>
      </c>
      <c r="D283" s="142" t="str">
        <v>Vodka</v>
      </c>
      <c r="E283" s="142" t="str">
        <v>Lady Trieu</v>
      </c>
      <c r="F283" s="142" t="str">
        <v>LDT</v>
      </c>
      <c r="G283" s="142" t="str">
        <v>Nhau Vietnamese Rice Vodka</v>
      </c>
      <c r="H283" s="142" t="str">
        <v>700ml</v>
      </c>
      <c r="I283" s="176">
        <v>6</v>
      </c>
      <c r="J283" s="283"/>
      <c r="K283" s="178"/>
      <c r="L283" s="85"/>
      <c r="M283" s="143"/>
      <c r="N283" s="86"/>
      <c r="O283" s="53"/>
      <c r="P283" s="152">
        <v>0</v>
      </c>
      <c r="Q283" s="6"/>
      <c r="R283" s="96">
        <f t="shared" si="17"/>
        <v>0</v>
      </c>
      <c r="S283" s="97">
        <f t="shared" si="20"/>
        <v>0</v>
      </c>
      <c r="T283" s="98">
        <f t="shared" si="18"/>
        <v>0</v>
      </c>
      <c r="U283" s="117" t="str">
        <f t="shared" si="19"/>
        <v>OK</v>
      </c>
      <c r="V283" s="117" t="b">
        <f>'CASH REBATE'!$P$22</f>
        <v>0</v>
      </c>
      <c r="W283" s="369" t="str">
        <v>ALCHEMY</v>
      </c>
    </row>
    <row r="284" spans="2:23" ht="17.399999999999999" x14ac:dyDescent="0.3">
      <c r="B284" s="161" t="str">
        <v>01-SPVOD-07000328</v>
      </c>
      <c r="C284" s="158" t="str">
        <v>Lucas Bols</v>
      </c>
      <c r="D284" s="142" t="str">
        <v>Vodka</v>
      </c>
      <c r="E284" s="142" t="str">
        <v>Bols Vodka</v>
      </c>
      <c r="F284" s="142" t="str">
        <v>BLV</v>
      </c>
      <c r="G284" s="142" t="str">
        <v>Bols Vodka 700 ml</v>
      </c>
      <c r="H284" s="142" t="str">
        <v>700ml</v>
      </c>
      <c r="I284" s="176">
        <v>12</v>
      </c>
      <c r="J284" s="283"/>
      <c r="K284" s="178"/>
      <c r="L284" s="85"/>
      <c r="M284" s="143"/>
      <c r="N284" s="86"/>
      <c r="O284" s="53"/>
      <c r="P284" s="152">
        <v>0</v>
      </c>
      <c r="Q284" s="6"/>
      <c r="R284" s="96">
        <f t="shared" si="17"/>
        <v>0</v>
      </c>
      <c r="S284" s="97">
        <f t="shared" si="20"/>
        <v>0</v>
      </c>
      <c r="T284" s="98">
        <f t="shared" si="18"/>
        <v>0</v>
      </c>
      <c r="U284" s="117" t="str">
        <f t="shared" si="19"/>
        <v>OK</v>
      </c>
      <c r="V284" s="117" t="b">
        <f>'CASH REBATE'!$P$22</f>
        <v>0</v>
      </c>
      <c r="W284" s="369" t="str">
        <v>ALCHEMY</v>
      </c>
    </row>
    <row r="285" spans="2:23" ht="17.399999999999999" x14ac:dyDescent="0.3">
      <c r="B285" s="161" t="str">
        <v>01-SPVOD-10000311</v>
      </c>
      <c r="C285" s="158" t="str">
        <v>Lucas Bols</v>
      </c>
      <c r="D285" s="142" t="str">
        <v>Vodka</v>
      </c>
      <c r="E285" s="142" t="str">
        <v>Bols Vodka</v>
      </c>
      <c r="F285" s="142" t="str">
        <v>BLV</v>
      </c>
      <c r="G285" s="142" t="str">
        <v>Bols Vodka 1L</v>
      </c>
      <c r="H285" s="142" t="str">
        <v>1000ml</v>
      </c>
      <c r="I285" s="176">
        <v>6</v>
      </c>
      <c r="J285" s="283"/>
      <c r="K285" s="178"/>
      <c r="L285" s="85"/>
      <c r="M285" s="143"/>
      <c r="N285" s="86"/>
      <c r="O285" s="53"/>
      <c r="P285" s="152">
        <v>0</v>
      </c>
      <c r="Q285" s="6"/>
      <c r="R285" s="96">
        <f t="shared" si="17"/>
        <v>0</v>
      </c>
      <c r="S285" s="97">
        <f t="shared" si="20"/>
        <v>0</v>
      </c>
      <c r="T285" s="98">
        <f t="shared" si="18"/>
        <v>0</v>
      </c>
      <c r="U285" s="117" t="str">
        <f t="shared" si="19"/>
        <v>OK</v>
      </c>
      <c r="V285" s="117" t="b">
        <f>'CASH REBATE'!$P$22</f>
        <v>0</v>
      </c>
      <c r="W285" s="369" t="str">
        <v>ALCHEMY</v>
      </c>
    </row>
    <row r="286" spans="2:23" ht="17.399999999999999" x14ac:dyDescent="0.3">
      <c r="B286" s="161" t="str">
        <v>04-23MDC-07000151</v>
      </c>
      <c r="C286" s="158" t="str">
        <v>Edrington</v>
      </c>
      <c r="D286" s="142" t="str">
        <v>Whisky</v>
      </c>
      <c r="E286" s="142" t="str">
        <v>The Macallan</v>
      </c>
      <c r="F286" s="142" t="str">
        <v>MAC</v>
      </c>
      <c r="G286" s="142" t="str">
        <v>The Macallan M Scotch Whisky (2023)</v>
      </c>
      <c r="H286" s="142" t="str">
        <v>700ml</v>
      </c>
      <c r="I286" s="176">
        <v>1</v>
      </c>
      <c r="J286" s="283"/>
      <c r="K286" s="178"/>
      <c r="L286" s="85"/>
      <c r="M286" s="143"/>
      <c r="N286" s="86"/>
      <c r="O286" s="53"/>
      <c r="P286" s="152">
        <v>0</v>
      </c>
      <c r="Q286" s="6"/>
      <c r="R286" s="96">
        <f t="shared" si="17"/>
        <v>0</v>
      </c>
      <c r="S286" s="97">
        <f t="shared" si="20"/>
        <v>0</v>
      </c>
      <c r="T286" s="98">
        <f t="shared" si="18"/>
        <v>0</v>
      </c>
      <c r="U286" s="117" t="str">
        <f t="shared" si="19"/>
        <v>OK</v>
      </c>
      <c r="V286" s="117" t="b">
        <f>'CASH REBATE'!$P$22</f>
        <v>0</v>
      </c>
      <c r="W286" s="369" t="str">
        <v>ALCHEMY</v>
      </c>
    </row>
    <row r="287" spans="2:23" ht="17.399999999999999" x14ac:dyDescent="0.3">
      <c r="B287" s="161" t="str">
        <v>04-SPWHI-07001872</v>
      </c>
      <c r="C287" s="158" t="str">
        <v>Edrington</v>
      </c>
      <c r="D287" s="142" t="str">
        <v>Whisky</v>
      </c>
      <c r="E287" s="142" t="str">
        <v>The Macallan</v>
      </c>
      <c r="F287" s="142" t="str">
        <v>MAC</v>
      </c>
      <c r="G287" s="142" t="str">
        <v>The Macallan Classic Cut 2022 Whisky</v>
      </c>
      <c r="H287" s="142" t="str">
        <v>700ml</v>
      </c>
      <c r="I287" s="176">
        <v>12</v>
      </c>
      <c r="J287" s="283"/>
      <c r="K287" s="178"/>
      <c r="L287" s="85"/>
      <c r="M287" s="143"/>
      <c r="N287" s="86"/>
      <c r="O287" s="53"/>
      <c r="P287" s="152">
        <v>0</v>
      </c>
      <c r="Q287" s="6"/>
      <c r="R287" s="96">
        <f t="shared" si="17"/>
        <v>0</v>
      </c>
      <c r="S287" s="97">
        <f t="shared" si="20"/>
        <v>0</v>
      </c>
      <c r="T287" s="98">
        <f t="shared" si="18"/>
        <v>0</v>
      </c>
      <c r="U287" s="117" t="str">
        <f t="shared" si="19"/>
        <v>OK</v>
      </c>
      <c r="V287" s="117" t="b">
        <f>'CASH REBATE'!$P$22</f>
        <v>0</v>
      </c>
      <c r="W287" s="369" t="str">
        <v>ALCHEMY</v>
      </c>
    </row>
    <row r="288" spans="2:23" ht="17.399999999999999" x14ac:dyDescent="0.3">
      <c r="B288" s="161" t="str">
        <v>04-SPWHI-07002668</v>
      </c>
      <c r="C288" s="158" t="str">
        <v>Edrington</v>
      </c>
      <c r="D288" s="142" t="str">
        <v>Whisky</v>
      </c>
      <c r="E288" s="142" t="str">
        <v>The Macallan</v>
      </c>
      <c r="F288" s="142" t="str">
        <v>MAC</v>
      </c>
      <c r="G288" s="142" t="str">
        <v>The Macallan Edition NO 1 Whisky</v>
      </c>
      <c r="H288" s="142" t="str">
        <v>700ml</v>
      </c>
      <c r="I288" s="176">
        <v>1</v>
      </c>
      <c r="J288" s="283"/>
      <c r="K288" s="178"/>
      <c r="L288" s="85"/>
      <c r="M288" s="143"/>
      <c r="N288" s="86"/>
      <c r="O288" s="53"/>
      <c r="P288" s="152">
        <v>0</v>
      </c>
      <c r="Q288" s="6"/>
      <c r="R288" s="96">
        <f t="shared" si="17"/>
        <v>0</v>
      </c>
      <c r="S288" s="97">
        <f t="shared" si="20"/>
        <v>0</v>
      </c>
      <c r="T288" s="98">
        <f t="shared" si="18"/>
        <v>0</v>
      </c>
      <c r="U288" s="117" t="str">
        <f t="shared" si="19"/>
        <v>OK</v>
      </c>
      <c r="V288" s="117" t="b">
        <f>'CASH REBATE'!$P$22</f>
        <v>0</v>
      </c>
      <c r="W288" s="369" t="str">
        <v>ALCHEMY</v>
      </c>
    </row>
    <row r="289" spans="2:23" ht="17.399999999999999" x14ac:dyDescent="0.3">
      <c r="B289" s="161" t="str">
        <v>04-SPWHI-07002910</v>
      </c>
      <c r="C289" s="158" t="str">
        <v>Edrington</v>
      </c>
      <c r="D289" s="142" t="str">
        <v>Whisky</v>
      </c>
      <c r="E289" s="142" t="str">
        <v>The Macallan</v>
      </c>
      <c r="F289" s="142" t="str">
        <v>MAC</v>
      </c>
      <c r="G289" s="142" t="str">
        <v>The Macallan Edition NO 2 Whisky</v>
      </c>
      <c r="H289" s="142" t="str">
        <v>700ml</v>
      </c>
      <c r="I289" s="176">
        <v>1</v>
      </c>
      <c r="J289" s="283"/>
      <c r="K289" s="178"/>
      <c r="L289" s="85"/>
      <c r="M289" s="143"/>
      <c r="N289" s="86"/>
      <c r="O289" s="53"/>
      <c r="P289" s="152">
        <v>0</v>
      </c>
      <c r="Q289" s="6"/>
      <c r="R289" s="96">
        <f t="shared" si="17"/>
        <v>0</v>
      </c>
      <c r="S289" s="97">
        <f t="shared" si="20"/>
        <v>0</v>
      </c>
      <c r="T289" s="98">
        <f t="shared" si="18"/>
        <v>0</v>
      </c>
      <c r="U289" s="117" t="str">
        <f t="shared" si="19"/>
        <v>OK</v>
      </c>
      <c r="V289" s="117" t="b">
        <f>'CASH REBATE'!$P$22</f>
        <v>0</v>
      </c>
      <c r="W289" s="369" t="str">
        <v>ALCHEMY</v>
      </c>
    </row>
    <row r="290" spans="2:23" ht="17.399999999999999" x14ac:dyDescent="0.3">
      <c r="B290" s="161" t="str">
        <v>04-SPWHI-07004105</v>
      </c>
      <c r="C290" s="158" t="str">
        <v>Edrington</v>
      </c>
      <c r="D290" s="142" t="str">
        <v>Whisky</v>
      </c>
      <c r="E290" s="142" t="str">
        <v>The Macallan</v>
      </c>
      <c r="F290" s="142" t="str">
        <v>MAC</v>
      </c>
      <c r="G290" s="142" t="str">
        <v>The Macallan Edition NO 3 Whisky</v>
      </c>
      <c r="H290" s="142" t="str">
        <v>700ml</v>
      </c>
      <c r="I290" s="176">
        <v>12</v>
      </c>
      <c r="J290" s="283"/>
      <c r="K290" s="178"/>
      <c r="L290" s="85"/>
      <c r="M290" s="143"/>
      <c r="N290" s="86"/>
      <c r="O290" s="53"/>
      <c r="P290" s="152">
        <v>0</v>
      </c>
      <c r="Q290" s="6"/>
      <c r="R290" s="96">
        <f t="shared" si="17"/>
        <v>0</v>
      </c>
      <c r="S290" s="97">
        <f t="shared" si="20"/>
        <v>0</v>
      </c>
      <c r="T290" s="98">
        <f t="shared" si="18"/>
        <v>0</v>
      </c>
      <c r="U290" s="117" t="str">
        <f t="shared" si="19"/>
        <v>OK</v>
      </c>
      <c r="V290" s="117" t="b">
        <f>'CASH REBATE'!$P$22</f>
        <v>0</v>
      </c>
      <c r="W290" s="369" t="str">
        <v>ALCHEMY</v>
      </c>
    </row>
    <row r="291" spans="2:23" ht="17.399999999999999" x14ac:dyDescent="0.3">
      <c r="B291" s="161" t="str">
        <v>04-SPWHI-07005591</v>
      </c>
      <c r="C291" s="158" t="str">
        <v>Edrington</v>
      </c>
      <c r="D291" s="142" t="str">
        <v>Whisky</v>
      </c>
      <c r="E291" s="142" t="str">
        <v>The Macallan</v>
      </c>
      <c r="F291" s="142" t="str">
        <v>MAC</v>
      </c>
      <c r="G291" s="142" t="str">
        <v>The Macallan Edition NO 4 Whisky</v>
      </c>
      <c r="H291" s="142" t="str">
        <v>700ml</v>
      </c>
      <c r="I291" s="176">
        <v>12</v>
      </c>
      <c r="J291" s="283"/>
      <c r="K291" s="178"/>
      <c r="L291" s="85"/>
      <c r="M291" s="143"/>
      <c r="N291" s="86"/>
      <c r="O291" s="53"/>
      <c r="P291" s="152">
        <v>0</v>
      </c>
      <c r="Q291" s="6"/>
      <c r="R291" s="96">
        <f t="shared" si="17"/>
        <v>0</v>
      </c>
      <c r="S291" s="97">
        <f t="shared" si="20"/>
        <v>0</v>
      </c>
      <c r="T291" s="98">
        <f t="shared" si="18"/>
        <v>0</v>
      </c>
      <c r="U291" s="117" t="str">
        <f t="shared" si="19"/>
        <v>OK</v>
      </c>
      <c r="V291" s="117" t="b">
        <f>'CASH REBATE'!$P$22</f>
        <v>0</v>
      </c>
      <c r="W291" s="369" t="str">
        <v>ALCHEMY</v>
      </c>
    </row>
    <row r="292" spans="2:23" ht="17.399999999999999" x14ac:dyDescent="0.3">
      <c r="B292" s="161" t="str">
        <v>04-SPWHI-07007126</v>
      </c>
      <c r="C292" s="158" t="str">
        <v>Edrington</v>
      </c>
      <c r="D292" s="142" t="str">
        <v>Whisky</v>
      </c>
      <c r="E292" s="142" t="str">
        <v>The Macallan</v>
      </c>
      <c r="F292" s="142" t="str">
        <v>MAC</v>
      </c>
      <c r="G292" s="142" t="str">
        <v>The Macallan 18 Years Old</v>
      </c>
      <c r="H292" s="142" t="str">
        <v>700ml</v>
      </c>
      <c r="I292" s="176">
        <v>6</v>
      </c>
      <c r="J292" s="283"/>
      <c r="K292" s="178"/>
      <c r="L292" s="85"/>
      <c r="M292" s="143"/>
      <c r="N292" s="86"/>
      <c r="O292" s="53"/>
      <c r="P292" s="152">
        <v>0</v>
      </c>
      <c r="Q292" s="6"/>
      <c r="R292" s="96">
        <f t="shared" si="17"/>
        <v>0</v>
      </c>
      <c r="S292" s="97">
        <f t="shared" si="20"/>
        <v>0</v>
      </c>
      <c r="T292" s="98">
        <f t="shared" si="18"/>
        <v>0</v>
      </c>
      <c r="U292" s="117" t="str">
        <f t="shared" si="19"/>
        <v>OK</v>
      </c>
      <c r="V292" s="117" t="b">
        <f>'CASH REBATE'!$P$22</f>
        <v>0</v>
      </c>
      <c r="W292" s="369" t="str">
        <v>ALCHEMY</v>
      </c>
    </row>
    <row r="293" spans="2:23" ht="17.399999999999999" x14ac:dyDescent="0.3">
      <c r="B293" s="161" t="str">
        <v>04-SPWHI-07008059</v>
      </c>
      <c r="C293" s="158" t="str">
        <v>Edrington</v>
      </c>
      <c r="D293" s="142" t="str">
        <v>Whisky</v>
      </c>
      <c r="E293" s="142" t="str">
        <v>The Macallan</v>
      </c>
      <c r="F293" s="142" t="str">
        <v>MAC</v>
      </c>
      <c r="G293" s="142" t="str">
        <v>The Macallan Edition NO.5 Whisky</v>
      </c>
      <c r="H293" s="142" t="str">
        <v>700ml</v>
      </c>
      <c r="I293" s="176">
        <v>12</v>
      </c>
      <c r="J293" s="283"/>
      <c r="K293" s="178"/>
      <c r="L293" s="85"/>
      <c r="M293" s="143"/>
      <c r="N293" s="86"/>
      <c r="O293" s="53"/>
      <c r="P293" s="152">
        <v>0</v>
      </c>
      <c r="Q293" s="6"/>
      <c r="R293" s="96">
        <f t="shared" si="17"/>
        <v>0</v>
      </c>
      <c r="S293" s="97">
        <f t="shared" si="20"/>
        <v>0</v>
      </c>
      <c r="T293" s="98">
        <f t="shared" si="18"/>
        <v>0</v>
      </c>
      <c r="U293" s="117" t="str">
        <f t="shared" si="19"/>
        <v>OK</v>
      </c>
      <c r="V293" s="117" t="b">
        <f>'CASH REBATE'!$P$22</f>
        <v>0</v>
      </c>
      <c r="W293" s="369" t="str">
        <v>ALCHEMY</v>
      </c>
    </row>
    <row r="294" spans="2:23" ht="17.399999999999999" x14ac:dyDescent="0.3">
      <c r="B294" s="161" t="str">
        <v>04-SPWHI-07009285</v>
      </c>
      <c r="C294" s="158" t="str">
        <v>Edrington</v>
      </c>
      <c r="D294" s="142" t="str">
        <v>Whisky</v>
      </c>
      <c r="E294" s="142" t="str">
        <v>The Macallan</v>
      </c>
      <c r="F294" s="142" t="str">
        <v>MAC</v>
      </c>
      <c r="G294" s="142" t="str">
        <v>The Macallan Edition NO 6 Whisky</v>
      </c>
      <c r="H294" s="142" t="str">
        <v>700ml</v>
      </c>
      <c r="I294" s="176">
        <v>12</v>
      </c>
      <c r="J294" s="283"/>
      <c r="K294" s="178"/>
      <c r="L294" s="85"/>
      <c r="M294" s="143"/>
      <c r="N294" s="86"/>
      <c r="O294" s="53"/>
      <c r="P294" s="152">
        <v>0</v>
      </c>
      <c r="Q294" s="6"/>
      <c r="R294" s="96">
        <f t="shared" si="17"/>
        <v>0</v>
      </c>
      <c r="S294" s="97">
        <f t="shared" si="20"/>
        <v>0</v>
      </c>
      <c r="T294" s="98">
        <f t="shared" si="18"/>
        <v>0</v>
      </c>
      <c r="U294" s="117" t="str">
        <f t="shared" si="19"/>
        <v>OK</v>
      </c>
      <c r="V294" s="117" t="b">
        <f>'CASH REBATE'!$P$22</f>
        <v>0</v>
      </c>
      <c r="W294" s="369" t="str">
        <v>ALCHEMY</v>
      </c>
    </row>
    <row r="295" spans="2:23" ht="17.399999999999999" x14ac:dyDescent="0.3">
      <c r="B295" s="161" t="str">
        <v>04-SPWHI-4200GSET</v>
      </c>
      <c r="C295" s="158" t="str">
        <v>Edrington</v>
      </c>
      <c r="D295" s="142" t="str">
        <v>Whisky</v>
      </c>
      <c r="E295" s="142" t="str">
        <v>The Macallan</v>
      </c>
      <c r="F295" s="142" t="str">
        <v>MAC</v>
      </c>
      <c r="G295" s="142" t="str">
        <v>The Macallan Edition Gift Set</v>
      </c>
      <c r="H295" s="142" t="str">
        <v>4200ml</v>
      </c>
      <c r="I295" s="176">
        <v>1</v>
      </c>
      <c r="J295" s="283"/>
      <c r="K295" s="178"/>
      <c r="L295" s="85"/>
      <c r="M295" s="143"/>
      <c r="N295" s="86"/>
      <c r="O295" s="53"/>
      <c r="P295" s="152">
        <v>0</v>
      </c>
      <c r="Q295" s="6"/>
      <c r="R295" s="96">
        <f t="shared" si="17"/>
        <v>0</v>
      </c>
      <c r="S295" s="97">
        <f t="shared" si="20"/>
        <v>0</v>
      </c>
      <c r="T295" s="98">
        <f t="shared" si="18"/>
        <v>0</v>
      </c>
      <c r="U295" s="117" t="str">
        <f t="shared" si="19"/>
        <v>OK</v>
      </c>
      <c r="V295" s="117" t="b">
        <f>'CASH REBATE'!$P$22</f>
        <v>0</v>
      </c>
      <c r="W295" s="369" t="str">
        <v>ALCHEMY</v>
      </c>
    </row>
    <row r="296" spans="2:23" ht="17.399999999999999" x14ac:dyDescent="0.3">
      <c r="B296" s="161" t="str">
        <v>06-SPWHI-07004082</v>
      </c>
      <c r="C296" s="158" t="str">
        <v>Edrington</v>
      </c>
      <c r="D296" s="142" t="str">
        <v>Whisky</v>
      </c>
      <c r="E296" s="142" t="str">
        <v>Naked</v>
      </c>
      <c r="F296" s="142" t="str">
        <v>NAK</v>
      </c>
      <c r="G296" s="142" t="str">
        <v>Naked Grouse Blended Malt Scotch Whisky</v>
      </c>
      <c r="H296" s="142" t="str">
        <v>700ml</v>
      </c>
      <c r="I296" s="176">
        <v>6</v>
      </c>
      <c r="J296" s="283"/>
      <c r="K296" s="178"/>
      <c r="L296" s="85"/>
      <c r="M296" s="143"/>
      <c r="N296" s="86"/>
      <c r="O296" s="53"/>
      <c r="P296" s="152">
        <v>0</v>
      </c>
      <c r="Q296" s="6"/>
      <c r="R296" s="96">
        <f t="shared" si="17"/>
        <v>0</v>
      </c>
      <c r="S296" s="97">
        <f t="shared" si="20"/>
        <v>0</v>
      </c>
      <c r="T296" s="98">
        <f t="shared" si="18"/>
        <v>0</v>
      </c>
      <c r="U296" s="117" t="str">
        <f t="shared" si="19"/>
        <v>OK</v>
      </c>
      <c r="V296" s="117" t="b">
        <f>'CASH REBATE'!$P$22</f>
        <v>0</v>
      </c>
      <c r="W296" s="369" t="str">
        <v>ALCHEMY</v>
      </c>
    </row>
    <row r="297" spans="2:23" ht="17.399999999999999" x14ac:dyDescent="0.3">
      <c r="B297" s="161" t="str">
        <v>13-SPGIN-07007377</v>
      </c>
      <c r="C297" s="158" t="str">
        <v>Edrington</v>
      </c>
      <c r="D297" s="142" t="str">
        <v>Gin</v>
      </c>
      <c r="E297" s="142" t="str">
        <v>NO.3</v>
      </c>
      <c r="F297" s="142" t="str">
        <v>NO3</v>
      </c>
      <c r="G297" s="142" t="str">
        <v>No.3 London Dry Organic Gin</v>
      </c>
      <c r="H297" s="142" t="str">
        <v>700ml</v>
      </c>
      <c r="I297" s="176">
        <v>6</v>
      </c>
      <c r="J297" s="283"/>
      <c r="K297" s="178"/>
      <c r="L297" s="85"/>
      <c r="M297" s="143"/>
      <c r="N297" s="86"/>
      <c r="O297" s="53"/>
      <c r="P297" s="152">
        <v>0</v>
      </c>
      <c r="Q297" s="6"/>
      <c r="R297" s="96">
        <f t="shared" si="17"/>
        <v>0</v>
      </c>
      <c r="S297" s="97">
        <f t="shared" si="20"/>
        <v>0</v>
      </c>
      <c r="T297" s="98">
        <f t="shared" si="18"/>
        <v>0</v>
      </c>
      <c r="U297" s="117" t="str">
        <f t="shared" si="19"/>
        <v>OK</v>
      </c>
      <c r="V297" s="117" t="b">
        <f>'CASH REBATE'!$P$22</f>
        <v>0</v>
      </c>
      <c r="W297" s="369" t="str">
        <v>ALCHEMY</v>
      </c>
    </row>
    <row r="298" spans="2:23" ht="17.399999999999999" x14ac:dyDescent="0.3">
      <c r="B298" s="161" t="str">
        <v>15-SPLIQ-07000154</v>
      </c>
      <c r="C298" s="158" t="str">
        <v>Licor 43</v>
      </c>
      <c r="D298" s="142" t="str">
        <v>Liqueur</v>
      </c>
      <c r="E298" s="142" t="str">
        <v>Licor 43</v>
      </c>
      <c r="F298" s="142" t="str">
        <v>LIC</v>
      </c>
      <c r="G298" s="142" t="str">
        <v>Licor 43</v>
      </c>
      <c r="H298" s="142" t="str">
        <v>700ml</v>
      </c>
      <c r="I298" s="176">
        <v>6</v>
      </c>
      <c r="J298" s="283"/>
      <c r="K298" s="178"/>
      <c r="L298" s="85"/>
      <c r="M298" s="143"/>
      <c r="N298" s="86"/>
      <c r="O298" s="53"/>
      <c r="P298" s="152">
        <v>0</v>
      </c>
      <c r="Q298" s="6"/>
      <c r="R298" s="96">
        <f t="shared" si="17"/>
        <v>0</v>
      </c>
      <c r="S298" s="97">
        <f t="shared" si="20"/>
        <v>0</v>
      </c>
      <c r="T298" s="98">
        <f t="shared" si="18"/>
        <v>0</v>
      </c>
      <c r="U298" s="117" t="str">
        <f t="shared" si="19"/>
        <v>OK</v>
      </c>
      <c r="V298" s="117" t="b">
        <f>'CASH REBATE'!$P$22</f>
        <v>0</v>
      </c>
      <c r="W298" s="369" t="str">
        <v>ALCHEMY</v>
      </c>
    </row>
    <row r="299" spans="2:23" ht="17.399999999999999" x14ac:dyDescent="0.3">
      <c r="B299" s="161" t="str">
        <v>18-SPGIN-05000467</v>
      </c>
      <c r="C299" s="158" t="str">
        <v>Ferdinand'S</v>
      </c>
      <c r="D299" s="142" t="str">
        <v>Gin</v>
      </c>
      <c r="E299" s="142" t="str">
        <v>Ferdinand's</v>
      </c>
      <c r="F299" s="142" t="str">
        <v>FER</v>
      </c>
      <c r="G299" s="142" t="str">
        <v>Ferdinand'S Saar Dry Gin</v>
      </c>
      <c r="H299" s="142" t="str">
        <v>500ml</v>
      </c>
      <c r="I299" s="176">
        <v>6</v>
      </c>
      <c r="J299" s="283"/>
      <c r="K299" s="178"/>
      <c r="L299" s="85"/>
      <c r="M299" s="143"/>
      <c r="N299" s="86"/>
      <c r="O299" s="53"/>
      <c r="P299" s="152">
        <v>0</v>
      </c>
      <c r="Q299" s="6"/>
      <c r="R299" s="96">
        <f t="shared" si="17"/>
        <v>0</v>
      </c>
      <c r="S299" s="97">
        <f t="shared" si="20"/>
        <v>0</v>
      </c>
      <c r="T299" s="98">
        <f t="shared" si="18"/>
        <v>0</v>
      </c>
      <c r="U299" s="117" t="str">
        <f t="shared" si="19"/>
        <v>OK</v>
      </c>
      <c r="V299" s="117" t="b">
        <f>'CASH REBATE'!$P$22</f>
        <v>0</v>
      </c>
      <c r="W299" s="369" t="str">
        <v>ALCHEMY</v>
      </c>
    </row>
    <row r="300" spans="2:23" ht="17.399999999999999" x14ac:dyDescent="0.3">
      <c r="B300" s="161" t="str">
        <v>20-06TEQ-07001315</v>
      </c>
      <c r="C300" s="158" t="str">
        <v>Proximo</v>
      </c>
      <c r="D300" s="142" t="str">
        <v>Tequila</v>
      </c>
      <c r="E300" s="142" t="str">
        <v>Jose Cuervo</v>
      </c>
      <c r="F300" s="142" t="str">
        <v>JOC</v>
      </c>
      <c r="G300" s="142" t="str">
        <v>Jose Cuervo Especial Silver Tequila 35%</v>
      </c>
      <c r="H300" s="142" t="str">
        <v>700ml</v>
      </c>
      <c r="I300" s="176">
        <v>6</v>
      </c>
      <c r="J300" s="283"/>
      <c r="K300" s="178"/>
      <c r="L300" s="85"/>
      <c r="M300" s="143"/>
      <c r="N300" s="86"/>
      <c r="O300" s="53"/>
      <c r="P300" s="152">
        <v>0</v>
      </c>
      <c r="Q300" s="6"/>
      <c r="R300" s="96">
        <f t="shared" si="17"/>
        <v>0</v>
      </c>
      <c r="S300" s="97">
        <f t="shared" si="20"/>
        <v>0</v>
      </c>
      <c r="T300" s="98">
        <f t="shared" si="18"/>
        <v>0</v>
      </c>
      <c r="U300" s="117" t="str">
        <f t="shared" si="19"/>
        <v>OK</v>
      </c>
      <c r="V300" s="117" t="b">
        <f>'CASH REBATE'!$P$22</f>
        <v>0</v>
      </c>
      <c r="W300" s="369" t="str">
        <v>ALCHEMY</v>
      </c>
    </row>
    <row r="301" spans="2:23" ht="17.399999999999999" x14ac:dyDescent="0.3">
      <c r="B301" s="161" t="str">
        <v>20-06TEQ-07002302</v>
      </c>
      <c r="C301" s="158" t="str">
        <v>Proximo</v>
      </c>
      <c r="D301" s="142" t="str">
        <v>Tequila</v>
      </c>
      <c r="E301" s="142" t="str">
        <v>Jose Cuervo</v>
      </c>
      <c r="F301" s="142" t="str">
        <v>JOC</v>
      </c>
      <c r="G301" s="142" t="str">
        <v>Jose Cuervo Especial Silver Tequila</v>
      </c>
      <c r="H301" s="142" t="str">
        <v>700ml</v>
      </c>
      <c r="I301" s="176">
        <v>6</v>
      </c>
      <c r="J301" s="283"/>
      <c r="K301" s="178"/>
      <c r="L301" s="85"/>
      <c r="M301" s="143"/>
      <c r="N301" s="86"/>
      <c r="O301" s="53"/>
      <c r="P301" s="152">
        <v>0</v>
      </c>
      <c r="Q301" s="6"/>
      <c r="R301" s="96">
        <f t="shared" si="17"/>
        <v>0</v>
      </c>
      <c r="S301" s="97">
        <f t="shared" si="20"/>
        <v>0</v>
      </c>
      <c r="T301" s="98">
        <f t="shared" si="18"/>
        <v>0</v>
      </c>
      <c r="U301" s="117" t="str">
        <f t="shared" si="19"/>
        <v>OK</v>
      </c>
      <c r="V301" s="117" t="b">
        <f>'CASH REBATE'!$P$22</f>
        <v>0</v>
      </c>
      <c r="W301" s="369" t="str">
        <v>ALCHEMY</v>
      </c>
    </row>
    <row r="302" spans="2:23" ht="17.399999999999999" x14ac:dyDescent="0.3">
      <c r="B302" s="161" t="str">
        <v>20-23SIL-07502322</v>
      </c>
      <c r="C302" s="158" t="str">
        <v>Proximo</v>
      </c>
      <c r="D302" s="142" t="str">
        <v>Tequila</v>
      </c>
      <c r="E302" s="142" t="str">
        <v>Jose Cuervo</v>
      </c>
      <c r="F302" s="142" t="str">
        <v>JOC</v>
      </c>
      <c r="G302" s="142" t="str">
        <v>Jose Cuervo Especial Silver Tequila Limited 2023</v>
      </c>
      <c r="H302" s="142" t="str">
        <v>750ml</v>
      </c>
      <c r="I302" s="176">
        <v>12</v>
      </c>
      <c r="J302" s="283"/>
      <c r="K302" s="178"/>
      <c r="L302" s="85"/>
      <c r="M302" s="143"/>
      <c r="N302" s="86"/>
      <c r="O302" s="53"/>
      <c r="P302" s="152">
        <v>0</v>
      </c>
      <c r="Q302" s="6"/>
      <c r="R302" s="96">
        <f t="shared" si="17"/>
        <v>0</v>
      </c>
      <c r="S302" s="97">
        <f t="shared" si="20"/>
        <v>0</v>
      </c>
      <c r="T302" s="98">
        <f t="shared" si="18"/>
        <v>0</v>
      </c>
      <c r="U302" s="117" t="str">
        <f t="shared" si="19"/>
        <v>OK</v>
      </c>
      <c r="V302" s="117" t="b">
        <f>'CASH REBATE'!$P$22</f>
        <v>0</v>
      </c>
      <c r="W302" s="1" t="str">
        <v>ALCHEMY</v>
      </c>
    </row>
    <row r="303" spans="2:23" ht="17.399999999999999" x14ac:dyDescent="0.3">
      <c r="B303" s="161" t="str">
        <v>20-SPTEQ-10001346</v>
      </c>
      <c r="C303" s="158" t="str">
        <v>Proximo</v>
      </c>
      <c r="D303" s="142" t="str">
        <v>Tequila</v>
      </c>
      <c r="E303" s="142" t="str">
        <v>Jose Cuervo</v>
      </c>
      <c r="F303" s="142" t="str">
        <v>JOC</v>
      </c>
      <c r="G303" s="142" t="str">
        <v>Jose Cuervo Especial Reposado Tequila 1L</v>
      </c>
      <c r="H303" s="142" t="str">
        <v>1000ml</v>
      </c>
      <c r="I303" s="176">
        <v>12</v>
      </c>
      <c r="J303" s="283"/>
      <c r="K303" s="178"/>
      <c r="L303" s="85"/>
      <c r="M303" s="143"/>
      <c r="N303" s="86"/>
      <c r="O303" s="53"/>
      <c r="P303" s="152">
        <v>0</v>
      </c>
      <c r="Q303" s="6"/>
      <c r="R303" s="96">
        <f t="shared" si="17"/>
        <v>0</v>
      </c>
      <c r="S303" s="97">
        <f t="shared" si="20"/>
        <v>0</v>
      </c>
      <c r="T303" s="98">
        <f t="shared" si="18"/>
        <v>0</v>
      </c>
      <c r="U303" s="117" t="str">
        <f t="shared" si="19"/>
        <v>OK</v>
      </c>
      <c r="V303" s="117" t="b">
        <f>'CASH REBATE'!$P$22</f>
        <v>0</v>
      </c>
      <c r="W303" s="1" t="str">
        <v>ALCHEMY</v>
      </c>
    </row>
    <row r="304" spans="2:23" ht="17.399999999999999" x14ac:dyDescent="0.3">
      <c r="B304" s="161" t="str">
        <v>20-SPTEQ-03752302</v>
      </c>
      <c r="C304" s="158" t="str">
        <v>Proximo</v>
      </c>
      <c r="D304" s="142" t="str">
        <v>Tequila</v>
      </c>
      <c r="E304" s="142" t="str">
        <v>Jose Cuervo</v>
      </c>
      <c r="F304" s="142" t="str">
        <v>JOC</v>
      </c>
      <c r="G304" s="142" t="str">
        <v>Jose Cuervo Especial Silver Tequila</v>
      </c>
      <c r="H304" s="142" t="str">
        <v>375ml</v>
      </c>
      <c r="I304" s="176">
        <v>12</v>
      </c>
      <c r="J304" s="283"/>
      <c r="K304" s="178"/>
      <c r="L304" s="85"/>
      <c r="M304" s="143"/>
      <c r="N304" s="86"/>
      <c r="O304" s="53"/>
      <c r="P304" s="152">
        <v>0</v>
      </c>
      <c r="Q304" s="6"/>
      <c r="R304" s="96">
        <f t="shared" si="17"/>
        <v>0</v>
      </c>
      <c r="S304" s="97">
        <f t="shared" si="20"/>
        <v>0</v>
      </c>
      <c r="T304" s="98">
        <f t="shared" si="18"/>
        <v>0</v>
      </c>
      <c r="U304" s="117" t="str">
        <f t="shared" si="19"/>
        <v>OK</v>
      </c>
      <c r="V304" s="117" t="b">
        <f>'CASH REBATE'!$P$22</f>
        <v>0</v>
      </c>
      <c r="W304" s="1" t="str">
        <v>ALCHEMY</v>
      </c>
    </row>
    <row r="305" spans="2:23" ht="17.399999999999999" x14ac:dyDescent="0.3">
      <c r="B305" s="161" t="str">
        <v>20-SPTEQ-10001353</v>
      </c>
      <c r="C305" s="158" t="str">
        <v>Proximo</v>
      </c>
      <c r="D305" s="142" t="str">
        <v>Tequila</v>
      </c>
      <c r="E305" s="142" t="str">
        <v>Jose Cuervo</v>
      </c>
      <c r="F305" s="142" t="str">
        <v>JOC</v>
      </c>
      <c r="G305" s="142" t="str">
        <v>Jose Cuervo Especial Silver Tequila 1L</v>
      </c>
      <c r="H305" s="142" t="str">
        <v>1000ml</v>
      </c>
      <c r="I305" s="176">
        <v>12</v>
      </c>
      <c r="J305" s="283"/>
      <c r="K305" s="178"/>
      <c r="L305" s="85"/>
      <c r="M305" s="143"/>
      <c r="N305" s="86"/>
      <c r="O305" s="53"/>
      <c r="P305" s="152">
        <v>0</v>
      </c>
      <c r="Q305" s="6"/>
      <c r="R305" s="96">
        <f t="shared" si="17"/>
        <v>0</v>
      </c>
      <c r="S305" s="97">
        <f t="shared" si="20"/>
        <v>0</v>
      </c>
      <c r="T305" s="98">
        <f t="shared" si="18"/>
        <v>0</v>
      </c>
      <c r="U305" s="117" t="str">
        <f t="shared" si="19"/>
        <v>OK</v>
      </c>
      <c r="V305" s="117" t="b">
        <f>'CASH REBATE'!$P$22</f>
        <v>0</v>
      </c>
      <c r="W305" s="1" t="str">
        <v>ALCHEMY</v>
      </c>
    </row>
    <row r="306" spans="2:23" ht="17.399999999999999" x14ac:dyDescent="0.3">
      <c r="B306" s="161" t="str">
        <v>20-SPTEQ-07001308</v>
      </c>
      <c r="C306" s="158" t="str">
        <v>Proximo</v>
      </c>
      <c r="D306" s="142" t="str">
        <v>Tequila</v>
      </c>
      <c r="E306" s="142" t="str">
        <v>Jose Cuervo</v>
      </c>
      <c r="F306" s="142" t="str">
        <v>JOC</v>
      </c>
      <c r="G306" s="142" t="str">
        <v>Jose Cuervo Especial Reposado Tequila 35%</v>
      </c>
      <c r="H306" s="142" t="str">
        <v>700ml</v>
      </c>
      <c r="I306" s="176">
        <v>12</v>
      </c>
      <c r="J306" s="283"/>
      <c r="K306" s="178"/>
      <c r="L306" s="85"/>
      <c r="M306" s="143"/>
      <c r="N306" s="86"/>
      <c r="O306" s="53"/>
      <c r="P306" s="152">
        <v>0</v>
      </c>
      <c r="Q306" s="6"/>
      <c r="R306" s="96">
        <f t="shared" si="17"/>
        <v>0</v>
      </c>
      <c r="S306" s="97">
        <f t="shared" si="20"/>
        <v>0</v>
      </c>
      <c r="T306" s="98">
        <f t="shared" si="18"/>
        <v>0</v>
      </c>
      <c r="U306" s="117" t="str">
        <f t="shared" si="19"/>
        <v>OK</v>
      </c>
      <c r="V306" s="117" t="b">
        <f>'CASH REBATE'!$P$22</f>
        <v>0</v>
      </c>
      <c r="W306" s="1" t="str">
        <v>ALCHEMY</v>
      </c>
    </row>
    <row r="307" spans="2:23" ht="17.399999999999999" x14ac:dyDescent="0.3">
      <c r="B307" s="161" t="str">
        <v>20-SPTEQ-07001315</v>
      </c>
      <c r="C307" s="158" t="str">
        <v>Proximo</v>
      </c>
      <c r="D307" s="142" t="str">
        <v>Tequila</v>
      </c>
      <c r="E307" s="142" t="str">
        <v>Jose Cuervo</v>
      </c>
      <c r="F307" s="142" t="str">
        <v>JOC</v>
      </c>
      <c r="G307" s="142" t="str">
        <v>Jose Cuervo Especial Silver Tequila 35%</v>
      </c>
      <c r="H307" s="142" t="str">
        <v>700ml</v>
      </c>
      <c r="I307" s="176">
        <v>12</v>
      </c>
      <c r="J307" s="283"/>
      <c r="K307" s="178"/>
      <c r="L307" s="85"/>
      <c r="M307" s="143"/>
      <c r="N307" s="86"/>
      <c r="O307" s="53"/>
      <c r="P307" s="152">
        <v>0</v>
      </c>
      <c r="Q307" s="6"/>
      <c r="R307" s="96">
        <f t="shared" si="17"/>
        <v>0</v>
      </c>
      <c r="S307" s="97">
        <f t="shared" si="20"/>
        <v>0</v>
      </c>
      <c r="T307" s="98">
        <f t="shared" si="18"/>
        <v>0</v>
      </c>
      <c r="U307" s="117" t="str">
        <f t="shared" si="19"/>
        <v>OK</v>
      </c>
      <c r="V307" s="117" t="b">
        <f>'CASH REBATE'!$P$22</f>
        <v>0</v>
      </c>
      <c r="W307" s="1" t="str">
        <v>ALCHEMY</v>
      </c>
    </row>
    <row r="308" spans="2:23" ht="17.399999999999999" x14ac:dyDescent="0.3">
      <c r="B308" s="161" t="str">
        <v>20-SPTEQ-07002138</v>
      </c>
      <c r="C308" s="158" t="str">
        <v>Proximo</v>
      </c>
      <c r="D308" s="142" t="str">
        <v>Tequila</v>
      </c>
      <c r="E308" s="142" t="str">
        <v>Jose Cuervo</v>
      </c>
      <c r="F308" s="142" t="str">
        <v>JOC</v>
      </c>
      <c r="G308" s="142" t="str">
        <v>Jose Cuervo Especial Reposado Tequila</v>
      </c>
      <c r="H308" s="142" t="str">
        <v>700ml</v>
      </c>
      <c r="I308" s="176">
        <v>6</v>
      </c>
      <c r="J308" s="283"/>
      <c r="K308" s="178"/>
      <c r="L308" s="85"/>
      <c r="M308" s="143"/>
      <c r="N308" s="86"/>
      <c r="O308" s="53"/>
      <c r="P308" s="152">
        <v>0</v>
      </c>
      <c r="Q308" s="6"/>
      <c r="R308" s="96">
        <f t="shared" si="17"/>
        <v>0</v>
      </c>
      <c r="S308" s="97">
        <f t="shared" si="20"/>
        <v>0</v>
      </c>
      <c r="T308" s="98">
        <f t="shared" si="18"/>
        <v>0</v>
      </c>
      <c r="U308" s="117" t="str">
        <f t="shared" si="19"/>
        <v>OK</v>
      </c>
      <c r="V308" s="117" t="b">
        <f>'CASH REBATE'!$P$22</f>
        <v>0</v>
      </c>
      <c r="W308" s="1" t="str">
        <v>ALCHEMY</v>
      </c>
    </row>
    <row r="309" spans="2:23" ht="17.399999999999999" x14ac:dyDescent="0.3">
      <c r="B309" s="161" t="str">
        <v>20-SPTEQ-07007282</v>
      </c>
      <c r="C309" s="158" t="str">
        <v>Proximo</v>
      </c>
      <c r="D309" s="142" t="str">
        <v>Tequila</v>
      </c>
      <c r="E309" s="142" t="str">
        <v>Jose Cuervo</v>
      </c>
      <c r="F309" s="142" t="str">
        <v>JOC</v>
      </c>
      <c r="G309" s="142" t="str">
        <v>Jose Cuervo Tradicional Blanco Tequila 40%</v>
      </c>
      <c r="H309" s="142" t="str">
        <v>700ml</v>
      </c>
      <c r="I309" s="176">
        <v>6</v>
      </c>
      <c r="J309" s="283"/>
      <c r="K309" s="178"/>
      <c r="L309" s="85"/>
      <c r="M309" s="143"/>
      <c r="N309" s="86"/>
      <c r="O309" s="53"/>
      <c r="P309" s="152">
        <v>0</v>
      </c>
      <c r="Q309" s="6"/>
      <c r="R309" s="96">
        <f t="shared" si="17"/>
        <v>0</v>
      </c>
      <c r="S309" s="97">
        <f t="shared" si="20"/>
        <v>0</v>
      </c>
      <c r="T309" s="98">
        <f t="shared" si="18"/>
        <v>0</v>
      </c>
      <c r="U309" s="117" t="str">
        <f t="shared" si="19"/>
        <v>OK</v>
      </c>
      <c r="V309" s="117" t="b">
        <f>'CASH REBATE'!$P$22</f>
        <v>0</v>
      </c>
      <c r="W309" s="1" t="str">
        <v>ALCHEMY</v>
      </c>
    </row>
    <row r="310" spans="2:23" ht="17.399999999999999" x14ac:dyDescent="0.3">
      <c r="B310" s="161" t="str">
        <v>20-SPTEQ-07007299</v>
      </c>
      <c r="C310" s="158" t="str">
        <v>Proximo</v>
      </c>
      <c r="D310" s="142" t="str">
        <v>Tequila</v>
      </c>
      <c r="E310" s="142" t="str">
        <v>Jose Cuervo</v>
      </c>
      <c r="F310" s="142" t="str">
        <v>JOC</v>
      </c>
      <c r="G310" s="142" t="str">
        <v>Jose Cuervo Tradicional Reposado Tequila 40%</v>
      </c>
      <c r="H310" s="142" t="str">
        <v>700ml</v>
      </c>
      <c r="I310" s="176">
        <v>6</v>
      </c>
      <c r="J310" s="283"/>
      <c r="K310" s="178"/>
      <c r="L310" s="85"/>
      <c r="M310" s="143"/>
      <c r="N310" s="86"/>
      <c r="O310" s="53"/>
      <c r="P310" s="152">
        <v>0</v>
      </c>
      <c r="Q310" s="6"/>
      <c r="R310" s="96">
        <f t="shared" si="17"/>
        <v>0</v>
      </c>
      <c r="S310" s="97">
        <f t="shared" si="20"/>
        <v>0</v>
      </c>
      <c r="T310" s="98">
        <f t="shared" si="18"/>
        <v>0</v>
      </c>
      <c r="U310" s="117" t="str">
        <f t="shared" si="19"/>
        <v>OK</v>
      </c>
      <c r="V310" s="117" t="b">
        <f>'CASH REBATE'!$P$22</f>
        <v>0</v>
      </c>
      <c r="W310" s="1" t="str">
        <v>ALCHEMY</v>
      </c>
    </row>
    <row r="311" spans="2:23" ht="17.399999999999999" x14ac:dyDescent="0.3">
      <c r="B311" s="161" t="str">
        <v>23-SPPAC-07000114</v>
      </c>
      <c r="C311" s="158" t="str">
        <v>Proximo</v>
      </c>
      <c r="D311" s="142" t="str">
        <v>Whisky</v>
      </c>
      <c r="E311" s="142" t="str">
        <v>Bushmills</v>
      </c>
      <c r="F311" s="142" t="str">
        <v>BUM</v>
      </c>
      <c r="G311" s="142" t="str">
        <v>Bushmills Black Bush Gift Pack</v>
      </c>
      <c r="H311" s="142" t="str">
        <v>700ml</v>
      </c>
      <c r="I311" s="176">
        <v>3</v>
      </c>
      <c r="J311" s="283"/>
      <c r="K311" s="178"/>
      <c r="L311" s="85"/>
      <c r="M311" s="143"/>
      <c r="N311" s="86"/>
      <c r="O311" s="53"/>
      <c r="P311" s="152">
        <v>0</v>
      </c>
      <c r="Q311" s="6"/>
      <c r="R311" s="96">
        <f t="shared" si="17"/>
        <v>0</v>
      </c>
      <c r="S311" s="97">
        <f t="shared" si="20"/>
        <v>0</v>
      </c>
      <c r="T311" s="98">
        <f t="shared" si="18"/>
        <v>0</v>
      </c>
      <c r="U311" s="117" t="str">
        <f t="shared" si="19"/>
        <v>OK</v>
      </c>
      <c r="V311" s="117" t="b">
        <f>'CASH REBATE'!$P$22</f>
        <v>0</v>
      </c>
      <c r="W311" s="1" t="str">
        <v>ALCHEMY</v>
      </c>
    </row>
    <row r="312" spans="2:23" ht="17.399999999999999" x14ac:dyDescent="0.3">
      <c r="B312" s="161" t="str">
        <v>23-SPWHI-10001085</v>
      </c>
      <c r="C312" s="158" t="str">
        <v>Proximo</v>
      </c>
      <c r="D312" s="142" t="str">
        <v>Whisky</v>
      </c>
      <c r="E312" s="142" t="str">
        <v>Bushmills</v>
      </c>
      <c r="F312" s="142" t="str">
        <v>BUM</v>
      </c>
      <c r="G312" s="142" t="str">
        <v>Bushmills Irish Whiskey 1L</v>
      </c>
      <c r="H312" s="142" t="str">
        <v>1000ml</v>
      </c>
      <c r="I312" s="176">
        <v>6</v>
      </c>
      <c r="J312" s="283"/>
      <c r="K312" s="178"/>
      <c r="L312" s="85"/>
      <c r="M312" s="143"/>
      <c r="N312" s="86"/>
      <c r="O312" s="53"/>
      <c r="P312" s="152">
        <v>0</v>
      </c>
      <c r="Q312" s="6"/>
      <c r="R312" s="96">
        <f t="shared" si="17"/>
        <v>0</v>
      </c>
      <c r="S312" s="97">
        <f t="shared" si="20"/>
        <v>0</v>
      </c>
      <c r="T312" s="98">
        <f t="shared" si="18"/>
        <v>0</v>
      </c>
      <c r="U312" s="117" t="str">
        <f t="shared" si="19"/>
        <v>OK</v>
      </c>
      <c r="V312" s="117" t="b">
        <f>'CASH REBATE'!$P$22</f>
        <v>0</v>
      </c>
      <c r="W312" s="1" t="str">
        <v>ALCHEMY</v>
      </c>
    </row>
    <row r="313" spans="2:23" ht="17.399999999999999" x14ac:dyDescent="0.3">
      <c r="B313" s="161" t="str">
        <v>23-SPWHI-10000070</v>
      </c>
      <c r="C313" s="158" t="str">
        <v>Proximo</v>
      </c>
      <c r="D313" s="142" t="str">
        <v>Whisky</v>
      </c>
      <c r="E313" s="142" t="str">
        <v>Bushmills</v>
      </c>
      <c r="F313" s="142" t="str">
        <v>BUM</v>
      </c>
      <c r="G313" s="142" t="str">
        <v>Bushmills Black Bush Irish Whiskey 1L</v>
      </c>
      <c r="H313" s="142" t="str">
        <v>1000ml</v>
      </c>
      <c r="I313" s="176">
        <v>6</v>
      </c>
      <c r="J313" s="283"/>
      <c r="K313" s="178"/>
      <c r="L313" s="85"/>
      <c r="M313" s="143"/>
      <c r="N313" s="86"/>
      <c r="O313" s="53"/>
      <c r="P313" s="152">
        <v>0</v>
      </c>
      <c r="Q313" s="6"/>
      <c r="R313" s="96">
        <f t="shared" si="17"/>
        <v>0</v>
      </c>
      <c r="S313" s="97">
        <f t="shared" si="20"/>
        <v>0</v>
      </c>
      <c r="T313" s="98">
        <f t="shared" si="18"/>
        <v>0</v>
      </c>
      <c r="U313" s="117" t="str">
        <f t="shared" si="19"/>
        <v>OK</v>
      </c>
      <c r="V313" s="117" t="b">
        <f>'CASH REBATE'!$P$22</f>
        <v>0</v>
      </c>
      <c r="W313" s="1" t="str">
        <v>ALCHEMY</v>
      </c>
    </row>
    <row r="314" spans="2:23" ht="17.399999999999999" x14ac:dyDescent="0.3">
      <c r="B314" s="161" t="str">
        <v>24-06BRA-07005366</v>
      </c>
      <c r="C314" s="158" t="str">
        <v>Remy Cointreau</v>
      </c>
      <c r="D314" s="142" t="str">
        <v>Cognac</v>
      </c>
      <c r="E314" s="142" t="str">
        <v>Remy</v>
      </c>
      <c r="F314" s="142" t="str">
        <v>RMM</v>
      </c>
      <c r="G314" s="142" t="str">
        <v>Remy Martin 1738 Cognac</v>
      </c>
      <c r="H314" s="142" t="str">
        <v>700ml</v>
      </c>
      <c r="I314" s="176">
        <v>6</v>
      </c>
      <c r="J314" s="283"/>
      <c r="K314" s="178"/>
      <c r="L314" s="85"/>
      <c r="M314" s="143"/>
      <c r="N314" s="86"/>
      <c r="O314" s="53"/>
      <c r="P314" s="152">
        <v>0</v>
      </c>
      <c r="Q314" s="6"/>
      <c r="R314" s="96">
        <f t="shared" si="17"/>
        <v>0</v>
      </c>
      <c r="S314" s="97">
        <f t="shared" si="20"/>
        <v>0</v>
      </c>
      <c r="T314" s="98">
        <f t="shared" si="18"/>
        <v>0</v>
      </c>
      <c r="U314" s="117" t="str">
        <f t="shared" si="19"/>
        <v>OK</v>
      </c>
      <c r="V314" s="117" t="b">
        <f>'CASH REBATE'!$P$22</f>
        <v>0</v>
      </c>
      <c r="W314" s="1" t="str">
        <v>ALCHEMY</v>
      </c>
    </row>
    <row r="315" spans="2:23" ht="17.399999999999999" x14ac:dyDescent="0.3">
      <c r="B315" s="161" t="str">
        <v>24-12CNY-07002784</v>
      </c>
      <c r="C315" s="158" t="str">
        <v>Remy Cointreau</v>
      </c>
      <c r="D315" s="142" t="str">
        <v>Cognac</v>
      </c>
      <c r="E315" s="142" t="str">
        <v>Remy</v>
      </c>
      <c r="F315" s="142" t="str">
        <v>RMM</v>
      </c>
      <c r="G315" s="142" t="str">
        <v>Remy Martin Vsop (CNY24)</v>
      </c>
      <c r="H315" s="142" t="str">
        <v>700ml</v>
      </c>
      <c r="I315" s="176">
        <v>12</v>
      </c>
      <c r="J315" s="283"/>
      <c r="K315" s="178"/>
      <c r="L315" s="85"/>
      <c r="M315" s="143"/>
      <c r="N315" s="86"/>
      <c r="O315" s="53"/>
      <c r="P315" s="152">
        <v>0</v>
      </c>
      <c r="Q315" s="6"/>
      <c r="R315" s="96">
        <f t="shared" si="17"/>
        <v>0</v>
      </c>
      <c r="S315" s="97">
        <f t="shared" si="20"/>
        <v>0</v>
      </c>
      <c r="T315" s="98">
        <f t="shared" si="18"/>
        <v>0</v>
      </c>
      <c r="U315" s="117" t="str">
        <f t="shared" si="19"/>
        <v>OK</v>
      </c>
      <c r="V315" s="117" t="b">
        <f>'CASH REBATE'!$P$22</f>
        <v>0</v>
      </c>
      <c r="W315" s="1" t="str">
        <v>ALCHEMY</v>
      </c>
    </row>
    <row r="316" spans="2:23" ht="17.399999999999999" x14ac:dyDescent="0.3">
      <c r="B316" s="161" t="str">
        <v>24-23CNY-07002159</v>
      </c>
      <c r="C316" s="158" t="str">
        <v>Remy Cointreau</v>
      </c>
      <c r="D316" s="142" t="str">
        <v>Cognac</v>
      </c>
      <c r="E316" s="142" t="str">
        <v>Remy</v>
      </c>
      <c r="F316" s="142" t="str">
        <v>RMM</v>
      </c>
      <c r="G316" s="142" t="str">
        <v>Remy Martin XO Cognac (CNY23)</v>
      </c>
      <c r="H316" s="142" t="str">
        <v>700ml</v>
      </c>
      <c r="I316" s="176">
        <v>6</v>
      </c>
      <c r="J316" s="283"/>
      <c r="K316" s="178"/>
      <c r="L316" s="85"/>
      <c r="M316" s="143"/>
      <c r="N316" s="86"/>
      <c r="O316" s="53"/>
      <c r="P316" s="152">
        <v>0</v>
      </c>
      <c r="Q316" s="6"/>
      <c r="R316" s="96">
        <f t="shared" si="17"/>
        <v>0</v>
      </c>
      <c r="S316" s="97">
        <f t="shared" si="20"/>
        <v>0</v>
      </c>
      <c r="T316" s="98">
        <f t="shared" si="18"/>
        <v>0</v>
      </c>
      <c r="U316" s="117" t="str">
        <f t="shared" si="19"/>
        <v>OK</v>
      </c>
      <c r="V316" s="117" t="b">
        <f>'CASH REBATE'!$P$22</f>
        <v>0</v>
      </c>
      <c r="W316" s="1" t="str">
        <v>ALCHEMY</v>
      </c>
    </row>
    <row r="317" spans="2:23" ht="17.399999999999999" x14ac:dyDescent="0.3">
      <c r="B317" s="161" t="str">
        <v>24-23EOY-07002067</v>
      </c>
      <c r="C317" s="158" t="str">
        <v>Remy Cointreau</v>
      </c>
      <c r="D317" s="142" t="str">
        <v>Cognac</v>
      </c>
      <c r="E317" s="142" t="str">
        <v>Remy</v>
      </c>
      <c r="F317" s="142" t="str">
        <v>RMM</v>
      </c>
      <c r="G317" s="142" t="str">
        <v>Remy Martin Vsop (EOY23)</v>
      </c>
      <c r="H317" s="142" t="str">
        <v>700ml</v>
      </c>
      <c r="I317" s="176">
        <v>6</v>
      </c>
      <c r="J317" s="283"/>
      <c r="K317" s="178"/>
      <c r="L317" s="85"/>
      <c r="M317" s="143"/>
      <c r="N317" s="86"/>
      <c r="O317" s="53"/>
      <c r="P317" s="152">
        <v>0</v>
      </c>
      <c r="Q317" s="6"/>
      <c r="R317" s="96">
        <f t="shared" si="17"/>
        <v>0</v>
      </c>
      <c r="S317" s="97">
        <f t="shared" si="20"/>
        <v>0</v>
      </c>
      <c r="T317" s="98">
        <f t="shared" si="18"/>
        <v>0</v>
      </c>
      <c r="U317" s="117" t="str">
        <f t="shared" si="19"/>
        <v>OK</v>
      </c>
      <c r="V317" s="117" t="b">
        <f>'CASH REBATE'!$P$22</f>
        <v>0</v>
      </c>
      <c r="W317" s="1" t="str">
        <v>ALCHEMY</v>
      </c>
    </row>
    <row r="318" spans="2:23" ht="17.399999999999999" x14ac:dyDescent="0.3">
      <c r="B318" s="161" t="str">
        <v>24-23EOY-07002081</v>
      </c>
      <c r="C318" s="158" t="str">
        <v>Remy Cointreau</v>
      </c>
      <c r="D318" s="142" t="str">
        <v>Cognac</v>
      </c>
      <c r="E318" s="142" t="str">
        <v>Remy</v>
      </c>
      <c r="F318" s="142" t="str">
        <v>RMM</v>
      </c>
      <c r="G318" s="142" t="str">
        <v>Remy Martin 1738 (EOY23)</v>
      </c>
      <c r="H318" s="142" t="str">
        <v>700ml</v>
      </c>
      <c r="I318" s="176">
        <v>6</v>
      </c>
      <c r="J318" s="283"/>
      <c r="K318" s="178"/>
      <c r="L318" s="85"/>
      <c r="M318" s="143"/>
      <c r="N318" s="86"/>
      <c r="O318" s="53"/>
      <c r="P318" s="152">
        <v>0</v>
      </c>
      <c r="Q318" s="6"/>
      <c r="R318" s="96">
        <f t="shared" si="17"/>
        <v>0</v>
      </c>
      <c r="S318" s="97">
        <f t="shared" si="20"/>
        <v>0</v>
      </c>
      <c r="T318" s="98">
        <f t="shared" si="18"/>
        <v>0</v>
      </c>
      <c r="U318" s="117" t="str">
        <f t="shared" si="19"/>
        <v>OK</v>
      </c>
      <c r="V318" s="117" t="b">
        <f>'CASH REBATE'!$P$22</f>
        <v>0</v>
      </c>
      <c r="W318" s="1" t="str">
        <v>ALCHEMY</v>
      </c>
    </row>
    <row r="319" spans="2:23" ht="17.399999999999999" x14ac:dyDescent="0.3">
      <c r="B319" s="161" t="str">
        <v>24-23EOY-07002111</v>
      </c>
      <c r="C319" s="158" t="str">
        <v>Remy Cointreau</v>
      </c>
      <c r="D319" s="142" t="str">
        <v>Cognac</v>
      </c>
      <c r="E319" s="142" t="str">
        <v>Remy</v>
      </c>
      <c r="F319" s="142" t="str">
        <v>RMM</v>
      </c>
      <c r="G319" s="142" t="str">
        <v>Remy Martin XO Cognac (EOY23)</v>
      </c>
      <c r="H319" s="142" t="str">
        <v>700ml</v>
      </c>
      <c r="I319" s="176">
        <v>6</v>
      </c>
      <c r="J319" s="283"/>
      <c r="K319" s="178"/>
      <c r="L319" s="85"/>
      <c r="M319" s="143"/>
      <c r="N319" s="86"/>
      <c r="O319" s="53"/>
      <c r="P319" s="152">
        <v>0</v>
      </c>
      <c r="Q319" s="6"/>
      <c r="R319" s="96">
        <f t="shared" si="17"/>
        <v>0</v>
      </c>
      <c r="S319" s="97">
        <f t="shared" si="20"/>
        <v>0</v>
      </c>
      <c r="T319" s="98">
        <f t="shared" si="18"/>
        <v>0</v>
      </c>
      <c r="U319" s="117" t="str">
        <f t="shared" si="19"/>
        <v>OK</v>
      </c>
      <c r="V319" s="117" t="b">
        <f>'CASH REBATE'!$P$22</f>
        <v>0</v>
      </c>
      <c r="W319" s="1" t="str">
        <v>ALCHEMY</v>
      </c>
    </row>
    <row r="320" spans="2:23" ht="17.399999999999999" x14ac:dyDescent="0.3">
      <c r="B320" s="161" t="str">
        <v>24-24CNY-07002784</v>
      </c>
      <c r="C320" s="158" t="str">
        <v>Remy Cointreau</v>
      </c>
      <c r="D320" s="142" t="str">
        <v>Cognac</v>
      </c>
      <c r="E320" s="142" t="str">
        <v>Remy</v>
      </c>
      <c r="F320" s="142" t="str">
        <v>RMM</v>
      </c>
      <c r="G320" s="142" t="str">
        <v>Remy Martin Vsop (CNY24)</v>
      </c>
      <c r="H320" s="142" t="str">
        <v>700ml</v>
      </c>
      <c r="I320" s="176">
        <v>6</v>
      </c>
      <c r="J320" s="283"/>
      <c r="K320" s="178"/>
      <c r="L320" s="85"/>
      <c r="M320" s="143"/>
      <c r="N320" s="86"/>
      <c r="O320" s="53"/>
      <c r="P320" s="152">
        <v>0</v>
      </c>
      <c r="Q320" s="6"/>
      <c r="R320" s="96">
        <f t="shared" si="17"/>
        <v>0</v>
      </c>
      <c r="S320" s="97">
        <f t="shared" si="20"/>
        <v>0</v>
      </c>
      <c r="T320" s="98">
        <f t="shared" si="18"/>
        <v>0</v>
      </c>
      <c r="U320" s="117" t="str">
        <f t="shared" si="19"/>
        <v>OK</v>
      </c>
      <c r="V320" s="117" t="b">
        <f>'CASH REBATE'!$P$22</f>
        <v>0</v>
      </c>
      <c r="W320" s="1" t="str">
        <v>ALCHEMY</v>
      </c>
    </row>
    <row r="321" spans="2:23" ht="17.399999999999999" x14ac:dyDescent="0.3">
      <c r="B321" s="161" t="str">
        <v>24-24CNY-07002807</v>
      </c>
      <c r="C321" s="158" t="str">
        <v>Remy Cointreau</v>
      </c>
      <c r="D321" s="142" t="str">
        <v>Cognac</v>
      </c>
      <c r="E321" s="142" t="str">
        <v>Remy</v>
      </c>
      <c r="F321" s="142" t="str">
        <v>RMM</v>
      </c>
      <c r="G321" s="142" t="str">
        <v>Remy Martin 1738 (CNY24)</v>
      </c>
      <c r="H321" s="142" t="str">
        <v>700ml</v>
      </c>
      <c r="I321" s="176">
        <v>6</v>
      </c>
      <c r="J321" s="283"/>
      <c r="K321" s="178"/>
      <c r="L321" s="85"/>
      <c r="M321" s="143"/>
      <c r="N321" s="86"/>
      <c r="O321" s="53"/>
      <c r="P321" s="152">
        <v>0</v>
      </c>
      <c r="Q321" s="6"/>
      <c r="R321" s="96">
        <f t="shared" ref="R321:R342" si="21">IF(K321&gt;0,K321*N321,L321*1.07*N321)</f>
        <v>0</v>
      </c>
      <c r="S321" s="97">
        <f t="shared" ref="S321:S342" si="22">ROUND(R321/1.07,2)</f>
        <v>0</v>
      </c>
      <c r="T321" s="98">
        <f t="shared" ref="T321:T342" si="23">IF(U321="Input Price only 1 column","",P321*S321)</f>
        <v>0</v>
      </c>
      <c r="U321" s="117" t="str">
        <f t="shared" ref="U321:U342" si="24">IF(AND(K321&gt;0,L321&gt;0),"Input Price only 1 column","OK")</f>
        <v>OK</v>
      </c>
      <c r="V321" s="117" t="b">
        <f>'CASH REBATE'!$P$22</f>
        <v>0</v>
      </c>
      <c r="W321" s="1" t="str">
        <v>ALCHEMY</v>
      </c>
    </row>
    <row r="322" spans="2:23" ht="17.399999999999999" x14ac:dyDescent="0.3">
      <c r="B322" s="161" t="str">
        <v>24-24CNY-07007094</v>
      </c>
      <c r="C322" s="158" t="str">
        <v>Remy Cointreau</v>
      </c>
      <c r="D322" s="142" t="str">
        <v>Cognac</v>
      </c>
      <c r="E322" s="142" t="str">
        <v>Remy</v>
      </c>
      <c r="F322" s="142" t="str">
        <v>RMM</v>
      </c>
      <c r="G322" s="142" t="str">
        <v>Remy Martin Xo Cognac (CNY24)</v>
      </c>
      <c r="H322" s="142" t="str">
        <v>700ml</v>
      </c>
      <c r="I322" s="176">
        <v>6</v>
      </c>
      <c r="J322" s="283"/>
      <c r="K322" s="178"/>
      <c r="L322" s="85"/>
      <c r="M322" s="143"/>
      <c r="N322" s="86"/>
      <c r="O322" s="53"/>
      <c r="P322" s="152">
        <v>0</v>
      </c>
      <c r="Q322" s="6"/>
      <c r="R322" s="96">
        <f t="shared" si="21"/>
        <v>0</v>
      </c>
      <c r="S322" s="97">
        <f t="shared" si="22"/>
        <v>0</v>
      </c>
      <c r="T322" s="98">
        <f t="shared" si="23"/>
        <v>0</v>
      </c>
      <c r="U322" s="117" t="str">
        <f t="shared" si="24"/>
        <v>OK</v>
      </c>
      <c r="V322" s="117" t="b">
        <f>'CASH REBATE'!$P$22</f>
        <v>0</v>
      </c>
      <c r="W322" s="1" t="str">
        <v>ALCHEMY</v>
      </c>
    </row>
    <row r="323" spans="2:23" ht="17.399999999999999" x14ac:dyDescent="0.3">
      <c r="B323" s="161" t="str">
        <v>24-26CNY-07000456</v>
      </c>
      <c r="C323" s="158" t="str">
        <v>Remy Cointreau</v>
      </c>
      <c r="D323" s="142" t="str">
        <v>Cognac</v>
      </c>
      <c r="E323" s="142" t="str">
        <v>Remy</v>
      </c>
      <c r="F323" s="142" t="str">
        <v>RMM</v>
      </c>
      <c r="G323" s="142" t="str">
        <v>Remy Martin Vsop Cognac (CNY26)</v>
      </c>
      <c r="H323" s="142" t="str">
        <v>700ml</v>
      </c>
      <c r="I323" s="176">
        <v>6</v>
      </c>
      <c r="J323" s="283"/>
      <c r="K323" s="178"/>
      <c r="L323" s="85"/>
      <c r="M323" s="143"/>
      <c r="N323" s="86"/>
      <c r="O323" s="53"/>
      <c r="P323" s="152">
        <v>0</v>
      </c>
      <c r="Q323" s="6"/>
      <c r="R323" s="96">
        <f t="shared" si="21"/>
        <v>0</v>
      </c>
      <c r="S323" s="97">
        <f t="shared" si="22"/>
        <v>0</v>
      </c>
      <c r="T323" s="98">
        <f t="shared" si="23"/>
        <v>0</v>
      </c>
      <c r="U323" s="117" t="str">
        <f t="shared" si="24"/>
        <v>OK</v>
      </c>
      <c r="V323" s="117" t="b">
        <f>'CASH REBATE'!$P$22</f>
        <v>0</v>
      </c>
      <c r="W323" s="1" t="str">
        <v>ALCHEMY</v>
      </c>
    </row>
    <row r="324" spans="2:23" ht="17.399999999999999" x14ac:dyDescent="0.3">
      <c r="B324" s="161" t="str">
        <v>24-26CNY-07007094</v>
      </c>
      <c r="C324" s="158" t="str">
        <v>Remy Cointreau</v>
      </c>
      <c r="D324" s="142" t="str">
        <v>Cognac</v>
      </c>
      <c r="E324" s="142" t="str">
        <v>Remy</v>
      </c>
      <c r="F324" s="142" t="str">
        <v>RMM</v>
      </c>
      <c r="G324" s="142" t="str">
        <v>Remy Martin XO Cognac (CNY26)</v>
      </c>
      <c r="H324" s="142" t="str">
        <v>700ml</v>
      </c>
      <c r="I324" s="176">
        <v>6</v>
      </c>
      <c r="J324" s="283"/>
      <c r="K324" s="178"/>
      <c r="L324" s="85"/>
      <c r="M324" s="143"/>
      <c r="N324" s="86"/>
      <c r="O324" s="53"/>
      <c r="P324" s="152">
        <v>0</v>
      </c>
      <c r="Q324" s="6"/>
      <c r="R324" s="96">
        <f t="shared" si="21"/>
        <v>0</v>
      </c>
      <c r="S324" s="97">
        <f t="shared" si="22"/>
        <v>0</v>
      </c>
      <c r="T324" s="98">
        <f t="shared" si="23"/>
        <v>0</v>
      </c>
      <c r="U324" s="117" t="str">
        <f t="shared" si="24"/>
        <v>OK</v>
      </c>
      <c r="V324" s="117" t="b">
        <f>'CASH REBATE'!$P$22</f>
        <v>0</v>
      </c>
      <c r="W324" s="1" t="str">
        <v>ALCHEMY</v>
      </c>
    </row>
    <row r="325" spans="2:23" ht="17.399999999999999" x14ac:dyDescent="0.3">
      <c r="B325" s="161" t="str">
        <v>24-SPBRA-07000429</v>
      </c>
      <c r="C325" s="158" t="str">
        <v>Remy Cointreau</v>
      </c>
      <c r="D325" s="142" t="str">
        <v>Cognac</v>
      </c>
      <c r="E325" s="142" t="str">
        <v>Remy</v>
      </c>
      <c r="F325" s="142" t="str">
        <v>RMM</v>
      </c>
      <c r="G325" s="142" t="str">
        <v>Remy Martin Club</v>
      </c>
      <c r="H325" s="142" t="str">
        <v>700ml</v>
      </c>
      <c r="I325" s="176">
        <v>12</v>
      </c>
      <c r="J325" s="283"/>
      <c r="K325" s="178"/>
      <c r="L325" s="85"/>
      <c r="M325" s="143"/>
      <c r="N325" s="86"/>
      <c r="O325" s="53"/>
      <c r="P325" s="152">
        <v>0</v>
      </c>
      <c r="Q325" s="6"/>
      <c r="R325" s="96">
        <f t="shared" si="21"/>
        <v>0</v>
      </c>
      <c r="S325" s="97">
        <f t="shared" si="22"/>
        <v>0</v>
      </c>
      <c r="T325" s="98">
        <f t="shared" si="23"/>
        <v>0</v>
      </c>
      <c r="U325" s="117" t="str">
        <f t="shared" si="24"/>
        <v>OK</v>
      </c>
      <c r="V325" s="117" t="b">
        <f>'CASH REBATE'!$P$22</f>
        <v>0</v>
      </c>
      <c r="W325" s="1" t="str">
        <v>ALCHEMY</v>
      </c>
    </row>
    <row r="326" spans="2:23" ht="17.399999999999999" x14ac:dyDescent="0.3">
      <c r="B326" s="161" t="str">
        <v>24-SPBRA-07001831</v>
      </c>
      <c r="C326" s="158" t="str">
        <v>Remy Cointreau</v>
      </c>
      <c r="D326" s="142" t="str">
        <v>Cognac</v>
      </c>
      <c r="E326" s="142" t="str">
        <v>Remy</v>
      </c>
      <c r="F326" s="142" t="str">
        <v>RMM</v>
      </c>
      <c r="G326" s="142" t="str">
        <v>Remy Martin 1738 Gift Pack With Shaker</v>
      </c>
      <c r="H326" s="142" t="str">
        <v>700ml</v>
      </c>
      <c r="I326" s="176">
        <v>6</v>
      </c>
      <c r="J326" s="283"/>
      <c r="K326" s="178"/>
      <c r="L326" s="85"/>
      <c r="M326" s="143"/>
      <c r="N326" s="86"/>
      <c r="O326" s="53"/>
      <c r="P326" s="152">
        <v>0</v>
      </c>
      <c r="Q326" s="6"/>
      <c r="R326" s="96">
        <f t="shared" si="21"/>
        <v>0</v>
      </c>
      <c r="S326" s="97">
        <f t="shared" si="22"/>
        <v>0</v>
      </c>
      <c r="T326" s="98">
        <f t="shared" si="23"/>
        <v>0</v>
      </c>
      <c r="U326" s="117" t="str">
        <f t="shared" si="24"/>
        <v>OK</v>
      </c>
      <c r="V326" s="117" t="b">
        <f>'CASH REBATE'!$P$22</f>
        <v>0</v>
      </c>
      <c r="W326" s="1" t="str">
        <v>ALCHEMY</v>
      </c>
    </row>
    <row r="327" spans="2:23" ht="17.399999999999999" x14ac:dyDescent="0.3">
      <c r="B327" s="161" t="str">
        <v>25-06LIQ-03502608</v>
      </c>
      <c r="C327" s="158" t="str">
        <v>Remy Cointreau</v>
      </c>
      <c r="D327" s="142" t="str">
        <v>Liqueur</v>
      </c>
      <c r="E327" s="142" t="str">
        <v>Cointreau</v>
      </c>
      <c r="F327" s="142" t="str">
        <v>COT</v>
      </c>
      <c r="G327" s="142" t="str">
        <v>Cointreau 350 ml</v>
      </c>
      <c r="H327" s="142" t="str">
        <v>350ml</v>
      </c>
      <c r="I327" s="176">
        <v>6</v>
      </c>
      <c r="J327" s="283"/>
      <c r="K327" s="178"/>
      <c r="L327" s="85"/>
      <c r="M327" s="143"/>
      <c r="N327" s="86"/>
      <c r="O327" s="53"/>
      <c r="P327" s="152">
        <v>0</v>
      </c>
      <c r="Q327" s="6"/>
      <c r="R327" s="96">
        <f t="shared" si="21"/>
        <v>0</v>
      </c>
      <c r="S327" s="97">
        <f t="shared" si="22"/>
        <v>0</v>
      </c>
      <c r="T327" s="98">
        <f t="shared" si="23"/>
        <v>0</v>
      </c>
      <c r="U327" s="117" t="str">
        <f t="shared" si="24"/>
        <v>OK</v>
      </c>
      <c r="V327" s="117" t="b">
        <f>'CASH REBATE'!$P$22</f>
        <v>0</v>
      </c>
      <c r="W327" s="1" t="str">
        <v>ALCHEMY</v>
      </c>
    </row>
    <row r="328" spans="2:23" ht="17.399999999999999" x14ac:dyDescent="0.3">
      <c r="B328" s="161" t="str">
        <v>25-06LIQ-07004200</v>
      </c>
      <c r="C328" s="158" t="str">
        <v>Remy Cointreau</v>
      </c>
      <c r="D328" s="142" t="str">
        <v>Liqueur</v>
      </c>
      <c r="E328" s="142" t="str">
        <v>Cointreau</v>
      </c>
      <c r="F328" s="142" t="str">
        <v>COT</v>
      </c>
      <c r="G328" s="142" t="str">
        <v>Cointreau L'Unique</v>
      </c>
      <c r="H328" s="142" t="str">
        <v>700ml</v>
      </c>
      <c r="I328" s="176">
        <v>6</v>
      </c>
      <c r="J328" s="283"/>
      <c r="K328" s="178"/>
      <c r="L328" s="85"/>
      <c r="M328" s="143"/>
      <c r="N328" s="86"/>
      <c r="O328" s="53"/>
      <c r="P328" s="152">
        <v>0</v>
      </c>
      <c r="Q328" s="6"/>
      <c r="R328" s="96">
        <f t="shared" si="21"/>
        <v>0</v>
      </c>
      <c r="S328" s="97">
        <f t="shared" si="22"/>
        <v>0</v>
      </c>
      <c r="T328" s="98">
        <f t="shared" si="23"/>
        <v>0</v>
      </c>
      <c r="U328" s="117" t="str">
        <f t="shared" si="24"/>
        <v>OK</v>
      </c>
      <c r="V328" s="117" t="b">
        <f>'CASH REBATE'!$P$22</f>
        <v>0</v>
      </c>
      <c r="W328" s="1" t="str">
        <v>ALCHEMY</v>
      </c>
    </row>
    <row r="329" spans="2:23" ht="17.399999999999999" x14ac:dyDescent="0.3">
      <c r="B329" s="161" t="str">
        <v>25-12LIQ-03502608</v>
      </c>
      <c r="C329" s="158" t="str">
        <v>Remy Cointreau</v>
      </c>
      <c r="D329" s="142" t="str">
        <v>Liqueur</v>
      </c>
      <c r="E329" s="142" t="str">
        <v>Cointreau</v>
      </c>
      <c r="F329" s="142" t="str">
        <v>COT</v>
      </c>
      <c r="G329" s="142" t="str">
        <v>Cointreau 350 ml</v>
      </c>
      <c r="H329" s="142" t="str">
        <v>350ml</v>
      </c>
      <c r="I329" s="176">
        <v>12</v>
      </c>
      <c r="J329" s="283"/>
      <c r="K329" s="178"/>
      <c r="L329" s="85"/>
      <c r="M329" s="143"/>
      <c r="N329" s="86"/>
      <c r="O329" s="53"/>
      <c r="P329" s="152">
        <v>0</v>
      </c>
      <c r="Q329" s="6"/>
      <c r="R329" s="96">
        <f t="shared" si="21"/>
        <v>0</v>
      </c>
      <c r="S329" s="97">
        <f t="shared" si="22"/>
        <v>0</v>
      </c>
      <c r="T329" s="98">
        <f t="shared" si="23"/>
        <v>0</v>
      </c>
      <c r="U329" s="117" t="str">
        <f t="shared" si="24"/>
        <v>OK</v>
      </c>
      <c r="V329" s="117" t="b">
        <f>'CASH REBATE'!$P$22</f>
        <v>0</v>
      </c>
      <c r="W329" s="1" t="str">
        <v>ALCHEMY</v>
      </c>
    </row>
    <row r="330" spans="2:23" ht="17.399999999999999" x14ac:dyDescent="0.3">
      <c r="B330" s="161" t="str">
        <v>26-06BRA-07002153</v>
      </c>
      <c r="C330" s="157" t="str">
        <v>Remy Cointreau</v>
      </c>
      <c r="D330" s="99" t="str">
        <v>Brandy</v>
      </c>
      <c r="E330" s="99" t="str">
        <v>St Remy</v>
      </c>
      <c r="F330" s="99" t="str">
        <v>ST-RMM</v>
      </c>
      <c r="G330" s="99" t="str">
        <v>St-Remy Vsop</v>
      </c>
      <c r="H330" s="99" t="str">
        <v>700ml</v>
      </c>
      <c r="I330" s="175">
        <v>6</v>
      </c>
      <c r="J330" s="283"/>
      <c r="K330" s="178"/>
      <c r="L330" s="85"/>
      <c r="M330" s="147"/>
      <c r="N330" s="86"/>
      <c r="O330" s="147"/>
      <c r="P330" s="152">
        <v>0</v>
      </c>
      <c r="Q330" s="148"/>
      <c r="R330" s="96">
        <f t="shared" si="21"/>
        <v>0</v>
      </c>
      <c r="S330" s="97">
        <f t="shared" si="22"/>
        <v>0</v>
      </c>
      <c r="T330" s="98">
        <f t="shared" si="23"/>
        <v>0</v>
      </c>
      <c r="U330" s="117" t="str">
        <f t="shared" si="24"/>
        <v>OK</v>
      </c>
      <c r="V330" s="117" t="b">
        <f>'CASH REBATE'!$P$22</f>
        <v>0</v>
      </c>
      <c r="W330" s="1" t="str">
        <v>ALCHEMY</v>
      </c>
    </row>
    <row r="331" spans="2:23" ht="17.399999999999999" x14ac:dyDescent="0.3">
      <c r="B331" s="161" t="str">
        <v>26-06BRA-07002603</v>
      </c>
      <c r="C331" s="157" t="str">
        <v>Remy Cointreau</v>
      </c>
      <c r="D331" s="99" t="str">
        <v>Brandy</v>
      </c>
      <c r="E331" s="99" t="str">
        <v>St Remy</v>
      </c>
      <c r="F331" s="99" t="str">
        <v>ST-RMM</v>
      </c>
      <c r="G331" s="99" t="str">
        <v>St-Remy XO</v>
      </c>
      <c r="H331" s="99" t="str">
        <v>700ml</v>
      </c>
      <c r="I331" s="175">
        <v>6</v>
      </c>
      <c r="J331" s="283"/>
      <c r="K331" s="178"/>
      <c r="L331" s="85"/>
      <c r="M331" s="147"/>
      <c r="N331" s="86"/>
      <c r="O331" s="147"/>
      <c r="P331" s="152">
        <v>0</v>
      </c>
      <c r="Q331" s="148"/>
      <c r="R331" s="96">
        <f t="shared" si="21"/>
        <v>0</v>
      </c>
      <c r="S331" s="97">
        <f t="shared" si="22"/>
        <v>0</v>
      </c>
      <c r="T331" s="98">
        <f t="shared" si="23"/>
        <v>0</v>
      </c>
      <c r="U331" s="117" t="str">
        <f t="shared" si="24"/>
        <v>OK</v>
      </c>
      <c r="V331" s="117" t="b">
        <f>'CASH REBATE'!$P$22</f>
        <v>0</v>
      </c>
      <c r="W331" s="1" t="str">
        <v>ALCHEMY</v>
      </c>
    </row>
    <row r="332" spans="2:23" ht="17.399999999999999" x14ac:dyDescent="0.3">
      <c r="B332" s="161" t="str">
        <v>27-23CNY-07002456</v>
      </c>
      <c r="C332" s="157" t="str">
        <v>Remy Cointreau</v>
      </c>
      <c r="D332" s="99" t="str">
        <v>Cognac</v>
      </c>
      <c r="E332" s="99" t="str">
        <v>Louis XIII</v>
      </c>
      <c r="F332" s="99" t="str">
        <v>LOX</v>
      </c>
      <c r="G332" s="99" t="str">
        <v>Louis XIII Cognac (CNY)</v>
      </c>
      <c r="H332" s="99" t="str">
        <v>700ml</v>
      </c>
      <c r="I332" s="175">
        <v>1</v>
      </c>
      <c r="J332" s="283"/>
      <c r="K332" s="178"/>
      <c r="L332" s="85"/>
      <c r="M332" s="147"/>
      <c r="N332" s="86"/>
      <c r="O332" s="147"/>
      <c r="P332" s="152">
        <v>0</v>
      </c>
      <c r="Q332" s="148"/>
      <c r="R332" s="96">
        <f t="shared" si="21"/>
        <v>0</v>
      </c>
      <c r="S332" s="97">
        <f t="shared" si="22"/>
        <v>0</v>
      </c>
      <c r="T332" s="98">
        <f t="shared" si="23"/>
        <v>0</v>
      </c>
      <c r="U332" s="117" t="str">
        <f t="shared" si="24"/>
        <v>OK</v>
      </c>
      <c r="V332" s="117" t="b">
        <f>'CASH REBATE'!$P$22</f>
        <v>0</v>
      </c>
      <c r="W332" s="1" t="str">
        <v>ALCHEMY</v>
      </c>
    </row>
    <row r="333" spans="2:23" ht="17.399999999999999" x14ac:dyDescent="0.3">
      <c r="B333" s="161" t="str">
        <v>27-24CNY-07002838</v>
      </c>
      <c r="C333" s="157" t="str">
        <v>Remy Cointreau</v>
      </c>
      <c r="D333" s="99" t="str">
        <v>Cognac</v>
      </c>
      <c r="E333" s="99" t="str">
        <v>Louis XIII</v>
      </c>
      <c r="F333" s="99" t="str">
        <v>LOX</v>
      </c>
      <c r="G333" s="99" t="str">
        <v>Louis XIII Cognac (CNY24)</v>
      </c>
      <c r="H333" s="99" t="str">
        <v>700ml</v>
      </c>
      <c r="I333" s="175">
        <v>1</v>
      </c>
      <c r="J333" s="283"/>
      <c r="K333" s="178"/>
      <c r="L333" s="85"/>
      <c r="M333" s="147"/>
      <c r="N333" s="86"/>
      <c r="O333" s="147"/>
      <c r="P333" s="152">
        <v>0</v>
      </c>
      <c r="Q333" s="148"/>
      <c r="R333" s="96">
        <f t="shared" si="21"/>
        <v>0</v>
      </c>
      <c r="S333" s="97">
        <f t="shared" si="22"/>
        <v>0</v>
      </c>
      <c r="T333" s="98">
        <f t="shared" si="23"/>
        <v>0</v>
      </c>
      <c r="U333" s="117" t="str">
        <f t="shared" si="24"/>
        <v>OK</v>
      </c>
      <c r="V333" s="117" t="b">
        <f>'CASH REBATE'!$P$22</f>
        <v>0</v>
      </c>
      <c r="W333" s="1" t="str">
        <v>ALCHEMY</v>
      </c>
    </row>
    <row r="334" spans="2:23" ht="17.399999999999999" x14ac:dyDescent="0.3">
      <c r="B334" s="161" t="str">
        <v>27-26CNY-07000401</v>
      </c>
      <c r="C334" s="157" t="str">
        <v>Remy Cointreau</v>
      </c>
      <c r="D334" s="99" t="str">
        <v>Cognac</v>
      </c>
      <c r="E334" s="99" t="str">
        <v>Louis XIII</v>
      </c>
      <c r="F334" s="99" t="str">
        <v>LOX</v>
      </c>
      <c r="G334" s="99" t="str">
        <v>Louis XIII Cognac (CNY26)</v>
      </c>
      <c r="H334" s="99" t="str">
        <v>700ml</v>
      </c>
      <c r="I334" s="175">
        <v>1</v>
      </c>
      <c r="J334" s="283"/>
      <c r="K334" s="178"/>
      <c r="L334" s="85"/>
      <c r="M334" s="147"/>
      <c r="N334" s="86"/>
      <c r="O334" s="147"/>
      <c r="P334" s="152">
        <v>0</v>
      </c>
      <c r="Q334" s="148"/>
      <c r="R334" s="96">
        <f t="shared" si="21"/>
        <v>0</v>
      </c>
      <c r="S334" s="97">
        <f t="shared" si="22"/>
        <v>0</v>
      </c>
      <c r="T334" s="98">
        <f t="shared" si="23"/>
        <v>0</v>
      </c>
      <c r="U334" s="117" t="str">
        <f t="shared" si="24"/>
        <v>OK</v>
      </c>
      <c r="V334" s="117" t="b">
        <f>'CASH REBATE'!$P$22</f>
        <v>0</v>
      </c>
      <c r="W334" s="1" t="str">
        <v>ALCHEMY</v>
      </c>
    </row>
    <row r="335" spans="2:23" ht="17.399999999999999" x14ac:dyDescent="0.3">
      <c r="B335" s="161" t="str">
        <v>27-SPBRA-07001107</v>
      </c>
      <c r="C335" s="157" t="str">
        <v>Remy Cointreau</v>
      </c>
      <c r="D335" s="99" t="str">
        <v>Cognac</v>
      </c>
      <c r="E335" s="99" t="str">
        <v>Louis XIII</v>
      </c>
      <c r="F335" s="99" t="str">
        <v>LOX</v>
      </c>
      <c r="G335" s="99" t="str">
        <v>Louis XIII Cognac (TC II)</v>
      </c>
      <c r="H335" s="99" t="str">
        <v>700ml</v>
      </c>
      <c r="I335" s="175">
        <v>1</v>
      </c>
      <c r="J335" s="283"/>
      <c r="K335" s="178"/>
      <c r="L335" s="85"/>
      <c r="M335" s="147"/>
      <c r="N335" s="86"/>
      <c r="O335" s="147"/>
      <c r="P335" s="152">
        <v>0</v>
      </c>
      <c r="Q335" s="148"/>
      <c r="R335" s="96">
        <f t="shared" si="21"/>
        <v>0</v>
      </c>
      <c r="S335" s="97">
        <f t="shared" si="22"/>
        <v>0</v>
      </c>
      <c r="T335" s="98">
        <f t="shared" si="23"/>
        <v>0</v>
      </c>
      <c r="U335" s="117" t="str">
        <f t="shared" si="24"/>
        <v>OK</v>
      </c>
      <c r="V335" s="117" t="b">
        <f>'CASH REBATE'!$P$22</f>
        <v>0</v>
      </c>
      <c r="W335" s="1" t="str">
        <v>ALCHEMY</v>
      </c>
    </row>
    <row r="336" spans="2:23" ht="17.399999999999999" x14ac:dyDescent="0.3">
      <c r="B336" s="161" t="str">
        <v>28-SPWHI-07000823</v>
      </c>
      <c r="C336" s="157" t="str">
        <v>Remy Cointreau</v>
      </c>
      <c r="D336" s="99" t="str">
        <v>Whisky</v>
      </c>
      <c r="E336" s="99" t="str">
        <v>Bruichladdich</v>
      </c>
      <c r="F336" s="99" t="str">
        <v>BLD</v>
      </c>
      <c r="G336" s="99" t="str">
        <v>Bruichladdich Octomore</v>
      </c>
      <c r="H336" s="99" t="str">
        <v>700ml</v>
      </c>
      <c r="I336" s="175">
        <v>6</v>
      </c>
      <c r="J336" s="283"/>
      <c r="K336" s="178"/>
      <c r="L336" s="85"/>
      <c r="M336" s="147"/>
      <c r="N336" s="86"/>
      <c r="O336" s="147"/>
      <c r="P336" s="152">
        <v>0</v>
      </c>
      <c r="Q336" s="148"/>
      <c r="R336" s="96">
        <f t="shared" si="21"/>
        <v>0</v>
      </c>
      <c r="S336" s="97">
        <f t="shared" si="22"/>
        <v>0</v>
      </c>
      <c r="T336" s="98">
        <f t="shared" si="23"/>
        <v>0</v>
      </c>
      <c r="U336" s="117" t="str">
        <f t="shared" si="24"/>
        <v>OK</v>
      </c>
      <c r="V336" s="117" t="b">
        <f>'CASH REBATE'!$P$22</f>
        <v>0</v>
      </c>
      <c r="W336" s="1" t="str">
        <v>ALCHEMY</v>
      </c>
    </row>
    <row r="337" spans="2:23" ht="17.399999999999999" x14ac:dyDescent="0.3">
      <c r="B337" s="161" t="str">
        <v>29-SPGIN-07006351</v>
      </c>
      <c r="C337" s="157" t="str">
        <v>Remy Cointreau</v>
      </c>
      <c r="D337" s="99" t="str">
        <v>Gin</v>
      </c>
      <c r="E337" s="99" t="str">
        <v>Botanist</v>
      </c>
      <c r="F337" s="99" t="str">
        <v>BOT</v>
      </c>
      <c r="G337" s="99" t="str">
        <v>The Botanist Islay Dry Gin (Gift Box)</v>
      </c>
      <c r="H337" s="99" t="str">
        <v>700ml</v>
      </c>
      <c r="I337" s="175">
        <v>4</v>
      </c>
      <c r="J337" s="283"/>
      <c r="K337" s="178"/>
      <c r="L337" s="85"/>
      <c r="M337" s="147"/>
      <c r="N337" s="86"/>
      <c r="O337" s="147"/>
      <c r="P337" s="152">
        <v>0</v>
      </c>
      <c r="Q337" s="148"/>
      <c r="R337" s="96">
        <f t="shared" si="21"/>
        <v>0</v>
      </c>
      <c r="S337" s="97">
        <f t="shared" si="22"/>
        <v>0</v>
      </c>
      <c r="T337" s="98">
        <f t="shared" si="23"/>
        <v>0</v>
      </c>
      <c r="U337" s="117" t="str">
        <f t="shared" si="24"/>
        <v>OK</v>
      </c>
      <c r="V337" s="117" t="b">
        <f>'CASH REBATE'!$P$22</f>
        <v>0</v>
      </c>
      <c r="W337" s="1" t="str">
        <v>ALCHEMY</v>
      </c>
    </row>
    <row r="338" spans="2:23" ht="17.399999999999999" x14ac:dyDescent="0.3">
      <c r="B338" s="161" t="str">
        <v>31-SPMIX-1450PACK</v>
      </c>
      <c r="C338" s="158" t="str">
        <v>Campari</v>
      </c>
      <c r="D338" s="142" t="str">
        <v>Liqueur</v>
      </c>
      <c r="E338" s="142" t="str">
        <v>Aperol/Cinzano</v>
      </c>
      <c r="F338" s="142" t="str">
        <v/>
      </c>
      <c r="G338" s="142" t="str">
        <v>Aperol + Cinzano Prosecco</v>
      </c>
      <c r="H338" s="142" t="str">
        <v>1450ml</v>
      </c>
      <c r="I338" s="176">
        <v>3</v>
      </c>
      <c r="J338" s="283"/>
      <c r="K338" s="178"/>
      <c r="L338" s="85"/>
      <c r="M338" s="143"/>
      <c r="N338" s="86"/>
      <c r="O338" s="53"/>
      <c r="P338" s="152">
        <v>0</v>
      </c>
      <c r="Q338" s="6"/>
      <c r="R338" s="96">
        <f t="shared" si="21"/>
        <v>0</v>
      </c>
      <c r="S338" s="97">
        <f t="shared" si="22"/>
        <v>0</v>
      </c>
      <c r="T338" s="98">
        <f t="shared" si="23"/>
        <v>0</v>
      </c>
      <c r="U338" s="117" t="str">
        <f t="shared" si="24"/>
        <v>OK</v>
      </c>
      <c r="V338" s="117" t="b">
        <f>'CASH REBATE'!$P$22</f>
        <v>0</v>
      </c>
      <c r="W338" s="1" t="str">
        <v>ALCHEMY</v>
      </c>
    </row>
    <row r="339" spans="2:23" ht="17.399999999999999" x14ac:dyDescent="0.3">
      <c r="B339" s="161" t="str">
        <v>31-SPPAC-07000575</v>
      </c>
      <c r="C339" s="158" t="str">
        <v>Campari</v>
      </c>
      <c r="D339" s="142" t="str">
        <v>Liqueur</v>
      </c>
      <c r="E339" s="142" t="str">
        <v>Aperol</v>
      </c>
      <c r="F339" s="142" t="str">
        <v>APR</v>
      </c>
      <c r="G339" s="142" t="str">
        <v>Aperol Glass Set</v>
      </c>
      <c r="H339" s="142" t="str">
        <v>700ml</v>
      </c>
      <c r="I339" s="176">
        <v>5</v>
      </c>
      <c r="J339" s="283"/>
      <c r="K339" s="178"/>
      <c r="L339" s="85"/>
      <c r="M339" s="143"/>
      <c r="N339" s="86"/>
      <c r="O339" s="53"/>
      <c r="P339" s="152">
        <v>0</v>
      </c>
      <c r="Q339" s="6"/>
      <c r="R339" s="96">
        <f t="shared" si="21"/>
        <v>0</v>
      </c>
      <c r="S339" s="97">
        <f t="shared" si="22"/>
        <v>0</v>
      </c>
      <c r="T339" s="98">
        <f t="shared" si="23"/>
        <v>0</v>
      </c>
      <c r="U339" s="117" t="str">
        <f t="shared" si="24"/>
        <v>OK</v>
      </c>
      <c r="V339" s="117" t="b">
        <f>'CASH REBATE'!$P$22</f>
        <v>0</v>
      </c>
      <c r="W339" s="1" t="str">
        <v>ALCHEMY</v>
      </c>
    </row>
    <row r="340" spans="2:23" ht="17.399999999999999" x14ac:dyDescent="0.3">
      <c r="B340" s="161" t="str">
        <v>32-06LIQ-05001051</v>
      </c>
      <c r="C340" s="158" t="str">
        <v>Campari</v>
      </c>
      <c r="D340" s="142" t="str">
        <v>Liqueur</v>
      </c>
      <c r="E340" s="142" t="str">
        <v>Campari</v>
      </c>
      <c r="F340" s="142" t="str">
        <v>CAM</v>
      </c>
      <c r="G340" s="142" t="str">
        <v>Campari Negroni Liqueur</v>
      </c>
      <c r="H340" s="142" t="str">
        <v>500ml</v>
      </c>
      <c r="I340" s="176">
        <v>6</v>
      </c>
      <c r="J340" s="283"/>
      <c r="K340" s="178"/>
      <c r="L340" s="85"/>
      <c r="M340" s="143"/>
      <c r="N340" s="86"/>
      <c r="O340" s="53"/>
      <c r="P340" s="152">
        <v>0</v>
      </c>
      <c r="Q340" s="6"/>
      <c r="R340" s="96">
        <f t="shared" si="21"/>
        <v>0</v>
      </c>
      <c r="S340" s="97">
        <f t="shared" si="22"/>
        <v>0</v>
      </c>
      <c r="T340" s="98">
        <f t="shared" si="23"/>
        <v>0</v>
      </c>
      <c r="U340" s="117" t="str">
        <f t="shared" si="24"/>
        <v>OK</v>
      </c>
      <c r="V340" s="117" t="b">
        <f>'CASH REBATE'!$P$22</f>
        <v>0</v>
      </c>
      <c r="W340" s="1" t="str">
        <v>ALCHEMY</v>
      </c>
    </row>
    <row r="341" spans="2:23" ht="17.399999999999999" x14ac:dyDescent="0.3">
      <c r="B341" s="161" t="str">
        <v>32-06LIQ-07501402</v>
      </c>
      <c r="C341" s="158" t="str">
        <v>Campari</v>
      </c>
      <c r="D341" s="142" t="str">
        <v>Liqueur</v>
      </c>
      <c r="E341" s="142" t="str">
        <v>Campari</v>
      </c>
      <c r="F341" s="142" t="str">
        <v>CAM</v>
      </c>
      <c r="G341" s="142" t="str">
        <v>Campari Bitter 750 ml</v>
      </c>
      <c r="H341" s="142" t="str">
        <v>750ml</v>
      </c>
      <c r="I341" s="176">
        <v>6</v>
      </c>
      <c r="J341" s="283"/>
      <c r="K341" s="178"/>
      <c r="L341" s="85"/>
      <c r="M341" s="143"/>
      <c r="N341" s="86"/>
      <c r="O341" s="53"/>
      <c r="P341" s="152">
        <v>0</v>
      </c>
      <c r="Q341" s="6"/>
      <c r="R341" s="96">
        <f t="shared" si="21"/>
        <v>0</v>
      </c>
      <c r="S341" s="97">
        <f t="shared" si="22"/>
        <v>0</v>
      </c>
      <c r="T341" s="98">
        <f t="shared" si="23"/>
        <v>0</v>
      </c>
      <c r="U341" s="117" t="str">
        <f t="shared" si="24"/>
        <v>OK</v>
      </c>
      <c r="V341" s="117" t="b">
        <f>'CASH REBATE'!$P$22</f>
        <v>0</v>
      </c>
      <c r="W341" s="1" t="str">
        <v>ALCHEMY</v>
      </c>
    </row>
    <row r="342" spans="2:23" ht="17.399999999999999" x14ac:dyDescent="0.3">
      <c r="B342" s="161" t="str">
        <v>32-SPPAC-07509002</v>
      </c>
      <c r="C342" s="158" t="str">
        <v>Campari</v>
      </c>
      <c r="D342" s="142" t="str">
        <v>Liqueur</v>
      </c>
      <c r="E342" s="142" t="str">
        <v>Campari</v>
      </c>
      <c r="F342" s="142" t="str">
        <v>CAM</v>
      </c>
      <c r="G342" s="142" t="str">
        <v>Campari Negroni Set</v>
      </c>
      <c r="H342" s="142" t="str">
        <v>2250ml</v>
      </c>
      <c r="I342" s="176">
        <v>4</v>
      </c>
      <c r="J342" s="283"/>
      <c r="K342" s="178"/>
      <c r="L342" s="85"/>
      <c r="M342" s="143"/>
      <c r="N342" s="86"/>
      <c r="O342" s="53"/>
      <c r="P342" s="152">
        <v>0</v>
      </c>
      <c r="Q342" s="6"/>
      <c r="R342" s="96">
        <f t="shared" si="21"/>
        <v>0</v>
      </c>
      <c r="S342" s="97">
        <f t="shared" si="22"/>
        <v>0</v>
      </c>
      <c r="T342" s="98">
        <f t="shared" si="23"/>
        <v>0</v>
      </c>
      <c r="U342" s="117" t="str">
        <f t="shared" si="24"/>
        <v>OK</v>
      </c>
      <c r="V342" s="117" t="b">
        <f>'CASH REBATE'!$P$22</f>
        <v>0</v>
      </c>
      <c r="W342" s="1" t="str">
        <v>ALCHEMY</v>
      </c>
    </row>
    <row r="343" spans="2:23" ht="17.399999999999999" x14ac:dyDescent="0.3">
      <c r="B343" s="161" t="str">
        <v>33-SPGIN-07502000</v>
      </c>
      <c r="C343" s="158" t="str">
        <v>Campari</v>
      </c>
      <c r="D343" s="142" t="str">
        <v>Gin</v>
      </c>
      <c r="E343" s="142" t="str">
        <v>Bulldog</v>
      </c>
      <c r="F343" s="142" t="str">
        <v>BUL</v>
      </c>
      <c r="G343" s="142" t="str">
        <v>Bulldog London Dry Gin 750 ml</v>
      </c>
      <c r="H343" s="142" t="str">
        <v>750ml</v>
      </c>
      <c r="I343" s="176">
        <v>6</v>
      </c>
      <c r="J343" s="283"/>
      <c r="K343" s="178"/>
      <c r="L343" s="85"/>
      <c r="M343" s="143"/>
      <c r="N343" s="86"/>
      <c r="O343" s="53"/>
      <c r="P343" s="152">
        <v>0</v>
      </c>
      <c r="Q343" s="6"/>
      <c r="R343" s="96">
        <f t="shared" si="17"/>
        <v>0</v>
      </c>
      <c r="S343" s="97">
        <f t="shared" si="20"/>
        <v>0</v>
      </c>
      <c r="T343" s="98">
        <f t="shared" si="18"/>
        <v>0</v>
      </c>
      <c r="U343" s="117" t="str">
        <f t="shared" si="19"/>
        <v>OK</v>
      </c>
      <c r="V343" s="117" t="b">
        <f>'CASH REBATE'!$P$22</f>
        <v>0</v>
      </c>
      <c r="W343" s="1" t="str">
        <v>ALCHEMY</v>
      </c>
    </row>
    <row r="344" spans="2:23" ht="17.399999999999999" x14ac:dyDescent="0.3">
      <c r="B344" s="161" t="str">
        <v>33-SPPAC-07506102</v>
      </c>
      <c r="C344" s="158" t="str">
        <v>Campari</v>
      </c>
      <c r="D344" s="142" t="str">
        <v>Gin</v>
      </c>
      <c r="E344" s="142" t="str">
        <v>Bulldog</v>
      </c>
      <c r="F344" s="142" t="str">
        <v>BUL</v>
      </c>
      <c r="G344" s="142" t="str">
        <v>Bulldog Gin Glass Set</v>
      </c>
      <c r="H344" s="142" t="str">
        <v>750ml</v>
      </c>
      <c r="I344" s="176">
        <v>6</v>
      </c>
      <c r="J344" s="283"/>
      <c r="K344" s="178"/>
      <c r="L344" s="85"/>
      <c r="M344" s="143"/>
      <c r="N344" s="86"/>
      <c r="O344" s="53"/>
      <c r="P344" s="152">
        <v>0</v>
      </c>
      <c r="Q344" s="6"/>
      <c r="R344" s="96">
        <f t="shared" si="17"/>
        <v>0</v>
      </c>
      <c r="S344" s="97">
        <f t="shared" si="20"/>
        <v>0</v>
      </c>
      <c r="T344" s="98">
        <f t="shared" si="18"/>
        <v>0</v>
      </c>
      <c r="U344" s="117" t="str">
        <f t="shared" si="19"/>
        <v>OK</v>
      </c>
      <c r="V344" s="117" t="b">
        <f>'CASH REBATE'!$P$22</f>
        <v>0</v>
      </c>
      <c r="W344" s="1" t="str">
        <v>ALCHEMY</v>
      </c>
    </row>
    <row r="345" spans="2:23" ht="17.399999999999999" x14ac:dyDescent="0.3">
      <c r="B345" s="161" t="str">
        <v>34-12VOD-01808261</v>
      </c>
      <c r="C345" s="158" t="str">
        <v>Campari</v>
      </c>
      <c r="D345" s="142" t="str">
        <v>Vodka</v>
      </c>
      <c r="E345" s="142" t="str">
        <v>Skyy</v>
      </c>
      <c r="F345" s="142" t="str">
        <v>SKY</v>
      </c>
      <c r="G345" s="142" t="str">
        <v>Skyy Vodka 180 ml (P12)</v>
      </c>
      <c r="H345" s="142" t="str">
        <v>180ml</v>
      </c>
      <c r="I345" s="176">
        <v>12</v>
      </c>
      <c r="J345" s="283"/>
      <c r="K345" s="178"/>
      <c r="L345" s="85"/>
      <c r="M345" s="143"/>
      <c r="N345" s="86"/>
      <c r="O345" s="53"/>
      <c r="P345" s="152">
        <v>0</v>
      </c>
      <c r="Q345" s="6"/>
      <c r="R345" s="96">
        <f t="shared" si="17"/>
        <v>0</v>
      </c>
      <c r="S345" s="97">
        <f t="shared" si="20"/>
        <v>0</v>
      </c>
      <c r="T345" s="98">
        <f t="shared" si="18"/>
        <v>0</v>
      </c>
      <c r="U345" s="117" t="str">
        <f t="shared" si="19"/>
        <v>OK</v>
      </c>
      <c r="V345" s="117" t="b">
        <f>'CASH REBATE'!$P$22</f>
        <v>0</v>
      </c>
      <c r="W345" s="1" t="str">
        <v>ALCHEMY</v>
      </c>
    </row>
    <row r="346" spans="2:23" ht="17.399999999999999" x14ac:dyDescent="0.3">
      <c r="B346" s="161" t="str">
        <v>34-SPVOD-07007004</v>
      </c>
      <c r="C346" s="158" t="str">
        <v>Campari</v>
      </c>
      <c r="D346" s="142" t="str">
        <v>Vodka</v>
      </c>
      <c r="E346" s="142" t="str">
        <v>Skyy</v>
      </c>
      <c r="F346" s="142" t="str">
        <v>SKY</v>
      </c>
      <c r="G346" s="142" t="str">
        <v>Skyy Vodka</v>
      </c>
      <c r="H346" s="142" t="str">
        <v>700ml</v>
      </c>
      <c r="I346" s="176">
        <v>12</v>
      </c>
      <c r="J346" s="283"/>
      <c r="K346" s="178"/>
      <c r="L346" s="85"/>
      <c r="M346" s="143"/>
      <c r="N346" s="86"/>
      <c r="O346" s="53"/>
      <c r="P346" s="152">
        <v>0</v>
      </c>
      <c r="Q346" s="6"/>
      <c r="R346" s="96">
        <f t="shared" si="17"/>
        <v>0</v>
      </c>
      <c r="S346" s="97">
        <f t="shared" si="20"/>
        <v>0</v>
      </c>
      <c r="T346" s="98">
        <f t="shared" si="18"/>
        <v>0</v>
      </c>
      <c r="U346" s="117" t="str">
        <f t="shared" si="19"/>
        <v>OK</v>
      </c>
      <c r="V346" s="117" t="b">
        <f>'CASH REBATE'!$P$22</f>
        <v>0</v>
      </c>
      <c r="W346" s="1" t="str">
        <v>ALCHEMY</v>
      </c>
    </row>
    <row r="347" spans="2:23" ht="17.399999999999999" x14ac:dyDescent="0.3">
      <c r="B347" s="161" t="str">
        <v>37-SPWHI-07002834</v>
      </c>
      <c r="C347" s="158" t="str">
        <v>Campari</v>
      </c>
      <c r="D347" s="142" t="str">
        <v>Whisky</v>
      </c>
      <c r="E347" s="142" t="str">
        <v>Wild Turkey</v>
      </c>
      <c r="F347" s="142" t="str">
        <v>WTK</v>
      </c>
      <c r="G347" s="142" t="str">
        <v>Wild Turkey Rye Whiskey 700ml</v>
      </c>
      <c r="H347" s="142" t="str">
        <v>700ml</v>
      </c>
      <c r="I347" s="176">
        <v>12</v>
      </c>
      <c r="J347" s="283"/>
      <c r="K347" s="178"/>
      <c r="L347" s="85"/>
      <c r="M347" s="143"/>
      <c r="N347" s="86"/>
      <c r="O347" s="53"/>
      <c r="P347" s="152">
        <v>0</v>
      </c>
      <c r="Q347" s="6"/>
      <c r="R347" s="96">
        <f t="shared" si="17"/>
        <v>0</v>
      </c>
      <c r="S347" s="97">
        <f t="shared" si="20"/>
        <v>0</v>
      </c>
      <c r="T347" s="98">
        <f t="shared" si="18"/>
        <v>0</v>
      </c>
      <c r="U347" s="117" t="str">
        <f t="shared" si="19"/>
        <v>OK</v>
      </c>
      <c r="V347" s="117" t="b">
        <f>'CASH REBATE'!$P$22</f>
        <v>0</v>
      </c>
      <c r="W347" s="1" t="str">
        <v>ALCHEMY</v>
      </c>
    </row>
    <row r="348" spans="2:23" ht="17.399999999999999" x14ac:dyDescent="0.3">
      <c r="B348" s="161" t="str">
        <v>40-SPRUM-07501400</v>
      </c>
      <c r="C348" s="158" t="str">
        <v>Campari</v>
      </c>
      <c r="D348" s="142" t="str">
        <v>Rum</v>
      </c>
      <c r="E348" s="142" t="str">
        <v>Appleton</v>
      </c>
      <c r="F348" s="142" t="str">
        <v>APT</v>
      </c>
      <c r="G348" s="142" t="str">
        <v>Appleton Estate Rare Blend 12 Years</v>
      </c>
      <c r="H348" s="142" t="str">
        <v>750ml</v>
      </c>
      <c r="I348" s="176">
        <v>12</v>
      </c>
      <c r="J348" s="283"/>
      <c r="K348" s="178"/>
      <c r="L348" s="85"/>
      <c r="M348" s="143"/>
      <c r="N348" s="86"/>
      <c r="O348" s="53"/>
      <c r="P348" s="152">
        <v>0</v>
      </c>
      <c r="Q348" s="6"/>
      <c r="R348" s="96">
        <f t="shared" si="17"/>
        <v>0</v>
      </c>
      <c r="S348" s="97">
        <f t="shared" si="20"/>
        <v>0</v>
      </c>
      <c r="T348" s="98">
        <f t="shared" si="18"/>
        <v>0</v>
      </c>
      <c r="U348" s="117" t="str">
        <f t="shared" si="19"/>
        <v>OK</v>
      </c>
      <c r="V348" s="117" t="b">
        <f>'CASH REBATE'!$P$22</f>
        <v>0</v>
      </c>
      <c r="W348" s="1" t="str">
        <v>ALCHEMY</v>
      </c>
    </row>
    <row r="349" spans="2:23" ht="17.399999999999999" x14ac:dyDescent="0.3">
      <c r="B349" s="161" t="str">
        <v>46-ABRGP-07000051</v>
      </c>
      <c r="C349" s="158" t="str">
        <v>Campari</v>
      </c>
      <c r="D349" s="142" t="str">
        <v>Whisky</v>
      </c>
      <c r="E349" s="142" t="str">
        <v>Glen Grant</v>
      </c>
      <c r="F349" s="142" t="str">
        <v>GGT</v>
      </c>
      <c r="G349" s="142" t="str">
        <v>Glen Grant Single Malt Scotch Whisky Arboralis (Gift Pack)</v>
      </c>
      <c r="H349" s="142" t="str">
        <v>700ml</v>
      </c>
      <c r="I349" s="176">
        <v>6</v>
      </c>
      <c r="J349" s="283"/>
      <c r="K349" s="178"/>
      <c r="L349" s="85"/>
      <c r="M349" s="143"/>
      <c r="N349" s="86"/>
      <c r="O349" s="53"/>
      <c r="P349" s="152">
        <v>0</v>
      </c>
      <c r="Q349" s="6"/>
      <c r="R349" s="96">
        <f t="shared" si="17"/>
        <v>0</v>
      </c>
      <c r="S349" s="97">
        <f t="shared" si="20"/>
        <v>0</v>
      </c>
      <c r="T349" s="98">
        <f t="shared" si="18"/>
        <v>0</v>
      </c>
      <c r="U349" s="117" t="str">
        <f t="shared" si="19"/>
        <v>OK</v>
      </c>
      <c r="V349" s="117" t="b">
        <f>'CASH REBATE'!$P$22</f>
        <v>0</v>
      </c>
      <c r="W349" s="1" t="str">
        <v>ALCHEMY</v>
      </c>
    </row>
    <row r="350" spans="2:23" ht="17.399999999999999" x14ac:dyDescent="0.3">
      <c r="B350" s="161" t="str">
        <v>51-WISPA-07505015</v>
      </c>
      <c r="C350" s="158" t="str">
        <v>Luc Belaire</v>
      </c>
      <c r="D350" s="142" t="str">
        <v>Sparkling Wine</v>
      </c>
      <c r="E350" s="142" t="str">
        <v>Luc Belaire</v>
      </c>
      <c r="F350" s="142" t="str">
        <v>LUC</v>
      </c>
      <c r="G350" s="142" t="str">
        <v>Luc Belaire Rare Luxe</v>
      </c>
      <c r="H350" s="142" t="str">
        <v>750ml</v>
      </c>
      <c r="I350" s="176">
        <v>6</v>
      </c>
      <c r="J350" s="283"/>
      <c r="K350" s="178"/>
      <c r="L350" s="85"/>
      <c r="M350" s="143"/>
      <c r="N350" s="86"/>
      <c r="O350" s="53"/>
      <c r="P350" s="152">
        <v>0</v>
      </c>
      <c r="Q350" s="6"/>
      <c r="R350" s="96">
        <f t="shared" si="17"/>
        <v>0</v>
      </c>
      <c r="S350" s="97">
        <f t="shared" si="20"/>
        <v>0</v>
      </c>
      <c r="T350" s="98">
        <f t="shared" si="18"/>
        <v>0</v>
      </c>
      <c r="U350" s="117" t="str">
        <f t="shared" si="19"/>
        <v>OK</v>
      </c>
      <c r="V350" s="117" t="b">
        <f>'CASH REBATE'!$P$22</f>
        <v>0</v>
      </c>
      <c r="W350" s="1" t="str">
        <v>ALCHEMY</v>
      </c>
    </row>
    <row r="351" spans="2:23" ht="17.399999999999999" x14ac:dyDescent="0.3">
      <c r="B351" s="161" t="str">
        <v>51-WISPA-07505572</v>
      </c>
      <c r="C351" s="158" t="str">
        <v>Luc Belaire</v>
      </c>
      <c r="D351" s="142" t="str">
        <v>Sparkling Wine</v>
      </c>
      <c r="E351" s="142" t="str">
        <v>Luc Belaire</v>
      </c>
      <c r="F351" s="142" t="str">
        <v>LUC</v>
      </c>
      <c r="G351" s="142" t="str">
        <v>Luc Belaire Rare Luxe - Fantome</v>
      </c>
      <c r="H351" s="142" t="str">
        <v>750ml</v>
      </c>
      <c r="I351" s="176">
        <v>6</v>
      </c>
      <c r="J351" s="283"/>
      <c r="K351" s="178"/>
      <c r="L351" s="85"/>
      <c r="M351" s="143"/>
      <c r="N351" s="86"/>
      <c r="O351" s="53"/>
      <c r="P351" s="152">
        <v>0</v>
      </c>
      <c r="Q351" s="6"/>
      <c r="R351" s="96">
        <f t="shared" si="17"/>
        <v>0</v>
      </c>
      <c r="S351" s="97">
        <f t="shared" si="20"/>
        <v>0</v>
      </c>
      <c r="T351" s="98">
        <f t="shared" si="18"/>
        <v>0</v>
      </c>
      <c r="U351" s="117" t="str">
        <f t="shared" si="19"/>
        <v>OK</v>
      </c>
      <c r="V351" s="117" t="b">
        <f>'CASH REBATE'!$P$22</f>
        <v>0</v>
      </c>
      <c r="W351" s="1" t="str">
        <v>ALCHEMY</v>
      </c>
    </row>
    <row r="352" spans="2:23" ht="17.399999999999999" x14ac:dyDescent="0.3">
      <c r="B352" s="161" t="str">
        <v>51-WISPA-07505602</v>
      </c>
      <c r="C352" s="157" t="str">
        <v>Luc Belaire</v>
      </c>
      <c r="D352" s="99" t="str">
        <v>Sparkling Wine</v>
      </c>
      <c r="E352" s="99" t="str">
        <v>Luc Belaire</v>
      </c>
      <c r="F352" s="99" t="str">
        <v>LUC</v>
      </c>
      <c r="G352" s="99" t="str">
        <v>Luc Belaire Rare Rose - Fantome</v>
      </c>
      <c r="H352" s="99" t="str">
        <v>750ml</v>
      </c>
      <c r="I352" s="175">
        <v>6</v>
      </c>
      <c r="J352" s="283"/>
      <c r="K352" s="178"/>
      <c r="L352" s="85"/>
      <c r="M352" s="147"/>
      <c r="N352" s="86"/>
      <c r="O352" s="147"/>
      <c r="P352" s="152">
        <v>0</v>
      </c>
      <c r="Q352" s="148"/>
      <c r="R352" s="96">
        <f t="shared" si="17"/>
        <v>0</v>
      </c>
      <c r="S352" s="97">
        <f t="shared" si="20"/>
        <v>0</v>
      </c>
      <c r="T352" s="98">
        <f t="shared" si="18"/>
        <v>0</v>
      </c>
      <c r="U352" s="117" t="str">
        <f t="shared" si="19"/>
        <v>OK</v>
      </c>
      <c r="V352" s="117" t="b">
        <f>'CASH REBATE'!$P$22</f>
        <v>0</v>
      </c>
      <c r="W352" s="1" t="str">
        <v>ALCHEMY</v>
      </c>
    </row>
    <row r="353" spans="2:23" ht="17.399999999999999" x14ac:dyDescent="0.3">
      <c r="B353" s="161" t="str">
        <v>51-WISPA-07505909</v>
      </c>
      <c r="C353" s="157" t="str">
        <v>Luc Belaire</v>
      </c>
      <c r="D353" s="99" t="str">
        <v>Sparkling Wine</v>
      </c>
      <c r="E353" s="99" t="str">
        <v>Luc Belaire</v>
      </c>
      <c r="F353" s="99" t="str">
        <v>LUC</v>
      </c>
      <c r="G353" s="99" t="str">
        <v>Luc Belaire Rare Rose</v>
      </c>
      <c r="H353" s="99" t="str">
        <v>750ml</v>
      </c>
      <c r="I353" s="175">
        <v>6</v>
      </c>
      <c r="J353" s="283"/>
      <c r="K353" s="178"/>
      <c r="L353" s="85"/>
      <c r="M353" s="147"/>
      <c r="N353" s="86"/>
      <c r="O353" s="147"/>
      <c r="P353" s="152">
        <v>0</v>
      </c>
      <c r="Q353" s="148"/>
      <c r="R353" s="96">
        <f t="shared" si="17"/>
        <v>0</v>
      </c>
      <c r="S353" s="97">
        <f t="shared" si="20"/>
        <v>0</v>
      </c>
      <c r="T353" s="98">
        <f t="shared" si="18"/>
        <v>0</v>
      </c>
      <c r="U353" s="117" t="str">
        <f t="shared" si="19"/>
        <v>OK</v>
      </c>
      <c r="V353" s="117" t="b">
        <f>'CASH REBATE'!$P$22</f>
        <v>0</v>
      </c>
      <c r="W353" s="1" t="str">
        <v>ALCHEMY</v>
      </c>
    </row>
    <row r="354" spans="2:23" ht="17.399999999999999" x14ac:dyDescent="0.3">
      <c r="B354" s="161" t="str">
        <v>51-WISPA-15005619</v>
      </c>
      <c r="C354" s="157" t="str">
        <v>Luc Belaire</v>
      </c>
      <c r="D354" s="99" t="str">
        <v>Sparkling Wine</v>
      </c>
      <c r="E354" s="99" t="str">
        <v>Luc Belaire</v>
      </c>
      <c r="F354" s="99" t="str">
        <v>LUC</v>
      </c>
      <c r="G354" s="99" t="str">
        <v>Luc Belaire Rare Rose 1.5 L - Fantome</v>
      </c>
      <c r="H354" s="99" t="str">
        <v>1500ml</v>
      </c>
      <c r="I354" s="175">
        <v>3</v>
      </c>
      <c r="J354" s="283"/>
      <c r="K354" s="178"/>
      <c r="L354" s="85"/>
      <c r="M354" s="147"/>
      <c r="N354" s="86"/>
      <c r="O354" s="147"/>
      <c r="P354" s="152">
        <v>0</v>
      </c>
      <c r="Q354" s="148"/>
      <c r="R354" s="96">
        <f t="shared" si="17"/>
        <v>0</v>
      </c>
      <c r="S354" s="97">
        <f t="shared" si="20"/>
        <v>0</v>
      </c>
      <c r="T354" s="98">
        <f t="shared" si="18"/>
        <v>0</v>
      </c>
      <c r="U354" s="117" t="str">
        <f t="shared" si="19"/>
        <v>OK</v>
      </c>
      <c r="V354" s="117" t="b">
        <f>'CASH REBATE'!$P$22</f>
        <v>0</v>
      </c>
      <c r="W354" s="1" t="str">
        <v>ALCHEMY</v>
      </c>
    </row>
    <row r="355" spans="2:23" ht="17.399999999999999" x14ac:dyDescent="0.3">
      <c r="B355" s="161" t="str">
        <v>52-WISPA-07500750</v>
      </c>
      <c r="C355" s="157" t="str">
        <v>Pommery</v>
      </c>
      <c r="D355" s="99" t="str">
        <v>Champagne</v>
      </c>
      <c r="E355" s="99" t="str">
        <v>Pommery</v>
      </c>
      <c r="F355" s="99" t="str">
        <v>POM</v>
      </c>
      <c r="G355" s="99" t="str">
        <v>Champagne Pommery Brut Rose Royal (GB)</v>
      </c>
      <c r="H355" s="99" t="str">
        <v>750ml</v>
      </c>
      <c r="I355" s="175">
        <v>6</v>
      </c>
      <c r="J355" s="283"/>
      <c r="K355" s="178"/>
      <c r="L355" s="85"/>
      <c r="M355" s="147"/>
      <c r="N355" s="86"/>
      <c r="O355" s="147"/>
      <c r="P355" s="152">
        <v>0</v>
      </c>
      <c r="Q355" s="148"/>
      <c r="R355" s="96">
        <f t="shared" si="17"/>
        <v>0</v>
      </c>
      <c r="S355" s="97">
        <f t="shared" si="20"/>
        <v>0</v>
      </c>
      <c r="T355" s="98">
        <f t="shared" si="18"/>
        <v>0</v>
      </c>
      <c r="U355" s="117" t="str">
        <f t="shared" si="19"/>
        <v>OK</v>
      </c>
      <c r="V355" s="117" t="b">
        <f>'CASH REBATE'!$P$22</f>
        <v>0</v>
      </c>
      <c r="W355" s="1" t="str">
        <v>ALCHEMY</v>
      </c>
    </row>
    <row r="356" spans="2:23" ht="17.399999999999999" x14ac:dyDescent="0.3">
      <c r="B356" s="161" t="str">
        <v>52-WISPA-07500925</v>
      </c>
      <c r="C356" s="157" t="str">
        <v>Pommery</v>
      </c>
      <c r="D356" s="99" t="str">
        <v>Champagne</v>
      </c>
      <c r="E356" s="99" t="str">
        <v>Pommery</v>
      </c>
      <c r="F356" s="99" t="str">
        <v>POM</v>
      </c>
      <c r="G356" s="99" t="str">
        <v>Champagne Pommery Royal Blue Sky (GB)</v>
      </c>
      <c r="H356" s="99" t="str">
        <v>750ml</v>
      </c>
      <c r="I356" s="175">
        <v>6</v>
      </c>
      <c r="J356" s="283"/>
      <c r="K356" s="178"/>
      <c r="L356" s="85"/>
      <c r="M356" s="147"/>
      <c r="N356" s="86"/>
      <c r="O356" s="147"/>
      <c r="P356" s="152">
        <v>0</v>
      </c>
      <c r="Q356" s="148"/>
      <c r="R356" s="96">
        <f t="shared" si="17"/>
        <v>0</v>
      </c>
      <c r="S356" s="97">
        <f t="shared" si="20"/>
        <v>0</v>
      </c>
      <c r="T356" s="98">
        <f t="shared" si="18"/>
        <v>0</v>
      </c>
      <c r="U356" s="117" t="str">
        <f t="shared" si="19"/>
        <v>OK</v>
      </c>
      <c r="V356" s="117" t="b">
        <f>'CASH REBATE'!$P$22</f>
        <v>0</v>
      </c>
      <c r="W356" s="1" t="str">
        <v>ALCHEMY</v>
      </c>
    </row>
    <row r="357" spans="2:23" ht="17.399999999999999" x14ac:dyDescent="0.3">
      <c r="B357" s="161" t="str">
        <v>52-WISPA-07502006</v>
      </c>
      <c r="C357" s="157" t="str">
        <v>Pommery</v>
      </c>
      <c r="D357" s="99" t="str">
        <v>Champagne</v>
      </c>
      <c r="E357" s="99" t="str">
        <v>Pommery</v>
      </c>
      <c r="F357" s="99" t="str">
        <v>POM</v>
      </c>
      <c r="G357" s="99" t="str">
        <v>Pommery Cuvee Louise Champagne (2006)</v>
      </c>
      <c r="H357" s="99" t="str">
        <v>750ml</v>
      </c>
      <c r="I357" s="175">
        <v>6</v>
      </c>
      <c r="J357" s="283"/>
      <c r="K357" s="178"/>
      <c r="L357" s="85"/>
      <c r="M357" s="147"/>
      <c r="N357" s="86"/>
      <c r="O357" s="147"/>
      <c r="P357" s="152">
        <v>0</v>
      </c>
      <c r="Q357" s="148"/>
      <c r="R357" s="96">
        <f t="shared" si="17"/>
        <v>0</v>
      </c>
      <c r="S357" s="97">
        <f t="shared" si="20"/>
        <v>0</v>
      </c>
      <c r="T357" s="98">
        <f t="shared" si="18"/>
        <v>0</v>
      </c>
      <c r="U357" s="117" t="str">
        <f t="shared" si="19"/>
        <v>OK</v>
      </c>
      <c r="V357" s="117" t="b">
        <f>'CASH REBATE'!$P$22</f>
        <v>0</v>
      </c>
      <c r="W357" s="1" t="str">
        <v>ALCHEMY</v>
      </c>
    </row>
    <row r="358" spans="2:23" ht="17.399999999999999" x14ac:dyDescent="0.3">
      <c r="B358" s="161" t="str">
        <v>52-WISPA-07507772</v>
      </c>
      <c r="C358" s="157" t="str">
        <v>Pommery</v>
      </c>
      <c r="D358" s="99" t="str">
        <v>Champagne</v>
      </c>
      <c r="E358" s="99" t="str">
        <v>Pommery</v>
      </c>
      <c r="F358" s="99" t="str">
        <v>POM</v>
      </c>
      <c r="G358" s="99" t="str">
        <v>Champagne Pommery Apanage Brut (1874)</v>
      </c>
      <c r="H358" s="99" t="str">
        <v>750ml</v>
      </c>
      <c r="I358" s="175">
        <v>6</v>
      </c>
      <c r="J358" s="283"/>
      <c r="K358" s="178"/>
      <c r="L358" s="85"/>
      <c r="M358" s="147"/>
      <c r="N358" s="86"/>
      <c r="O358" s="147"/>
      <c r="P358" s="152">
        <v>0</v>
      </c>
      <c r="Q358" s="148"/>
      <c r="R358" s="96">
        <f t="shared" si="17"/>
        <v>0</v>
      </c>
      <c r="S358" s="97">
        <f t="shared" si="20"/>
        <v>0</v>
      </c>
      <c r="T358" s="98">
        <f t="shared" si="18"/>
        <v>0</v>
      </c>
      <c r="U358" s="117" t="str">
        <f t="shared" si="19"/>
        <v>OK</v>
      </c>
      <c r="V358" s="117" t="b">
        <f>'CASH REBATE'!$P$22</f>
        <v>0</v>
      </c>
      <c r="W358" s="1" t="str">
        <v>ALCHEMY</v>
      </c>
    </row>
    <row r="359" spans="2:23" ht="17.399999999999999" x14ac:dyDescent="0.3">
      <c r="B359" s="161" t="str">
        <v>64-SPLIQ-02000983</v>
      </c>
      <c r="C359" s="157" t="str">
        <v>Laiba</v>
      </c>
      <c r="D359" s="99" t="str">
        <v>Liqueur</v>
      </c>
      <c r="E359" s="99" t="str">
        <v>Laiba</v>
      </c>
      <c r="F359" s="99" t="str">
        <v>LAI</v>
      </c>
      <c r="G359" s="99" t="str">
        <v>Laiba Passion De-Light</v>
      </c>
      <c r="H359" s="99" t="str">
        <v>200ml</v>
      </c>
      <c r="I359" s="175">
        <v>12</v>
      </c>
      <c r="J359" s="283"/>
      <c r="K359" s="178"/>
      <c r="L359" s="85"/>
      <c r="M359" s="147"/>
      <c r="N359" s="86"/>
      <c r="O359" s="147"/>
      <c r="P359" s="152">
        <v>0</v>
      </c>
      <c r="Q359" s="148"/>
      <c r="R359" s="96">
        <f t="shared" si="17"/>
        <v>0</v>
      </c>
      <c r="S359" s="97">
        <f t="shared" si="20"/>
        <v>0</v>
      </c>
      <c r="T359" s="98">
        <f t="shared" si="18"/>
        <v>0</v>
      </c>
      <c r="U359" s="117" t="str">
        <f t="shared" si="19"/>
        <v>OK</v>
      </c>
      <c r="V359" s="117" t="b">
        <f>'CASH REBATE'!$P$22</f>
        <v>0</v>
      </c>
      <c r="W359" s="1" t="str">
        <v>ALCHEMY</v>
      </c>
    </row>
    <row r="360" spans="2:23" ht="17.399999999999999" x14ac:dyDescent="0.3">
      <c r="B360" s="161" t="str">
        <v>64-SPLIQ-02000990</v>
      </c>
      <c r="C360" s="158" t="str">
        <v>Laiba</v>
      </c>
      <c r="D360" s="142" t="str">
        <v>Liqueur</v>
      </c>
      <c r="E360" s="142" t="str">
        <v>Laiba</v>
      </c>
      <c r="F360" s="142" t="str">
        <v>LAI</v>
      </c>
      <c r="G360" s="142" t="str">
        <v>Laiba In Love With Rosemary</v>
      </c>
      <c r="H360" s="142" t="str">
        <v>200ml</v>
      </c>
      <c r="I360" s="176">
        <v>12</v>
      </c>
      <c r="J360" s="283"/>
      <c r="K360" s="178"/>
      <c r="L360" s="85"/>
      <c r="M360" s="143"/>
      <c r="N360" s="86"/>
      <c r="O360" s="53"/>
      <c r="P360" s="152">
        <v>0</v>
      </c>
      <c r="Q360" s="6"/>
      <c r="R360" s="96">
        <f t="shared" si="17"/>
        <v>0</v>
      </c>
      <c r="S360" s="97">
        <f t="shared" si="20"/>
        <v>0</v>
      </c>
      <c r="T360" s="98">
        <f t="shared" si="18"/>
        <v>0</v>
      </c>
      <c r="U360" s="117" t="str">
        <f t="shared" si="19"/>
        <v>OK</v>
      </c>
      <c r="V360" s="117" t="b">
        <f>'CASH REBATE'!$P$22</f>
        <v>0</v>
      </c>
      <c r="W360" s="1" t="str">
        <v>ALCHEMY</v>
      </c>
    </row>
    <row r="361" spans="2:23" ht="17.399999999999999" x14ac:dyDescent="0.3">
      <c r="B361" s="161" t="str">
        <v>64-SPLIQ-02001003</v>
      </c>
      <c r="C361" s="158" t="str">
        <v>Laiba</v>
      </c>
      <c r="D361" s="142" t="str">
        <v>Liqueur</v>
      </c>
      <c r="E361" s="142" t="str">
        <v>Laiba</v>
      </c>
      <c r="F361" s="142" t="str">
        <v>LAI</v>
      </c>
      <c r="G361" s="142" t="str">
        <v>Laiba Sour</v>
      </c>
      <c r="H361" s="142" t="str">
        <v>200ml</v>
      </c>
      <c r="I361" s="176">
        <v>12</v>
      </c>
      <c r="J361" s="283"/>
      <c r="K361" s="178"/>
      <c r="L361" s="85"/>
      <c r="M361" s="143"/>
      <c r="N361" s="86"/>
      <c r="O361" s="53"/>
      <c r="P361" s="152">
        <v>0</v>
      </c>
      <c r="Q361" s="6"/>
      <c r="R361" s="96">
        <f t="shared" si="17"/>
        <v>0</v>
      </c>
      <c r="S361" s="97">
        <f t="shared" si="20"/>
        <v>0</v>
      </c>
      <c r="T361" s="98">
        <f t="shared" si="18"/>
        <v>0</v>
      </c>
      <c r="U361" s="117" t="str">
        <f t="shared" si="19"/>
        <v>OK</v>
      </c>
      <c r="V361" s="117" t="b">
        <f>'CASH REBATE'!$P$22</f>
        <v>0</v>
      </c>
      <c r="W361" s="1" t="str">
        <v>ALCHEMY</v>
      </c>
    </row>
    <row r="362" spans="2:23" ht="17.399999999999999" x14ac:dyDescent="0.3">
      <c r="B362" s="161" t="str">
        <v>64-SPLIQ-02001010</v>
      </c>
      <c r="C362" s="158" t="str">
        <v>Laiba</v>
      </c>
      <c r="D362" s="142" t="str">
        <v>Liqueur</v>
      </c>
      <c r="E362" s="142" t="str">
        <v>Laiba</v>
      </c>
      <c r="F362" s="142" t="str">
        <v>LAI</v>
      </c>
      <c r="G362" s="142" t="str">
        <v>Laiba I Am Coconuts</v>
      </c>
      <c r="H362" s="142" t="str">
        <v>200ml</v>
      </c>
      <c r="I362" s="176">
        <v>12</v>
      </c>
      <c r="J362" s="283"/>
      <c r="K362" s="178"/>
      <c r="L362" s="85"/>
      <c r="M362" s="143"/>
      <c r="N362" s="86"/>
      <c r="O362" s="53"/>
      <c r="P362" s="152">
        <v>0</v>
      </c>
      <c r="Q362" s="6"/>
      <c r="R362" s="96">
        <f t="shared" si="17"/>
        <v>0</v>
      </c>
      <c r="S362" s="97">
        <f t="shared" si="20"/>
        <v>0</v>
      </c>
      <c r="T362" s="98">
        <f t="shared" si="18"/>
        <v>0</v>
      </c>
      <c r="U362" s="117" t="str">
        <f t="shared" si="19"/>
        <v>OK</v>
      </c>
      <c r="V362" s="117" t="b">
        <f>'CASH REBATE'!$P$22</f>
        <v>0</v>
      </c>
      <c r="W362" s="1" t="str">
        <v>ALCHEMY</v>
      </c>
    </row>
    <row r="363" spans="2:23" ht="17.399999999999999" x14ac:dyDescent="0.3">
      <c r="B363" s="161" t="str">
        <v>64-SPLIQ-02001027</v>
      </c>
      <c r="C363" s="158" t="str">
        <v>Laiba</v>
      </c>
      <c r="D363" s="142" t="str">
        <v>Liqueur</v>
      </c>
      <c r="E363" s="142" t="str">
        <v>Laiba</v>
      </c>
      <c r="F363" s="142" t="str">
        <v>LAI</v>
      </c>
      <c r="G363" s="142" t="str">
        <v>Laiba Cold Brew Martini</v>
      </c>
      <c r="H363" s="142" t="str">
        <v>200ml</v>
      </c>
      <c r="I363" s="176">
        <v>12</v>
      </c>
      <c r="J363" s="283"/>
      <c r="K363" s="178"/>
      <c r="L363" s="85"/>
      <c r="M363" s="143"/>
      <c r="N363" s="86"/>
      <c r="O363" s="53"/>
      <c r="P363" s="152">
        <v>0</v>
      </c>
      <c r="Q363" s="6"/>
      <c r="R363" s="96">
        <f t="shared" si="17"/>
        <v>0</v>
      </c>
      <c r="S363" s="97">
        <f t="shared" si="20"/>
        <v>0</v>
      </c>
      <c r="T363" s="98">
        <f t="shared" si="18"/>
        <v>0</v>
      </c>
      <c r="U363" s="117" t="str">
        <f t="shared" si="19"/>
        <v>OK</v>
      </c>
      <c r="V363" s="117" t="b">
        <f>'CASH REBATE'!$P$22</f>
        <v>0</v>
      </c>
      <c r="W363" s="1" t="str">
        <v>ALCHEMY</v>
      </c>
    </row>
    <row r="364" spans="2:23" ht="17.399999999999999" x14ac:dyDescent="0.3">
      <c r="B364" s="161" t="str">
        <v>64-SPLIQ-02001034</v>
      </c>
      <c r="C364" s="158" t="str">
        <v>Laiba</v>
      </c>
      <c r="D364" s="142" t="str">
        <v>Liqueur</v>
      </c>
      <c r="E364" s="142" t="str">
        <v>Laiba</v>
      </c>
      <c r="F364" s="142" t="str">
        <v>LAI</v>
      </c>
      <c r="G364" s="142" t="str">
        <v>Laiba Earl 'S Old Fashioned</v>
      </c>
      <c r="H364" s="142" t="str">
        <v>200ml</v>
      </c>
      <c r="I364" s="176">
        <v>12</v>
      </c>
      <c r="J364" s="283"/>
      <c r="K364" s="178"/>
      <c r="L364" s="85"/>
      <c r="M364" s="143"/>
      <c r="N364" s="86"/>
      <c r="O364" s="53"/>
      <c r="P364" s="152">
        <v>0</v>
      </c>
      <c r="Q364" s="6"/>
      <c r="R364" s="96">
        <f t="shared" si="17"/>
        <v>0</v>
      </c>
      <c r="S364" s="97">
        <f t="shared" si="20"/>
        <v>0</v>
      </c>
      <c r="T364" s="98">
        <f t="shared" si="18"/>
        <v>0</v>
      </c>
      <c r="U364" s="117" t="str">
        <f t="shared" si="19"/>
        <v>OK</v>
      </c>
      <c r="V364" s="117" t="b">
        <f>'CASH REBATE'!$P$22</f>
        <v>0</v>
      </c>
      <c r="W364" s="1" t="str">
        <v>ALCHEMY</v>
      </c>
    </row>
    <row r="365" spans="2:23" x14ac:dyDescent="0.3">
      <c r="B365" s="161" t="str">
        <v>64-SPLIQ-02001041</v>
      </c>
      <c r="C365" s="158" t="str">
        <v>Laiba</v>
      </c>
      <c r="D365" s="142" t="str">
        <v>Liqueur</v>
      </c>
      <c r="E365" s="142" t="str">
        <v>Laiba</v>
      </c>
      <c r="F365" s="142" t="str">
        <v>LAI</v>
      </c>
      <c r="G365" s="142" t="str">
        <v>Laiba Twisted Negroni</v>
      </c>
      <c r="H365" s="142" t="str">
        <v>200ml</v>
      </c>
      <c r="I365" s="176">
        <v>12</v>
      </c>
      <c r="J365" s="283"/>
      <c r="K365" s="178"/>
      <c r="L365" s="85"/>
      <c r="M365" s="143"/>
      <c r="N365" s="86"/>
      <c r="O365" s="95"/>
      <c r="P365" s="152">
        <v>0</v>
      </c>
      <c r="Q365" s="141"/>
      <c r="R365" s="96">
        <f t="shared" ref="R365:R366" si="25">IF(K365&gt;0,K365*N365,L365*1.07*N365)</f>
        <v>0</v>
      </c>
      <c r="S365" s="97">
        <f t="shared" ref="S365:S366" si="26">ROUND(R365/1.07,2)</f>
        <v>0</v>
      </c>
      <c r="T365" s="98">
        <f t="shared" ref="T365:T366" si="27">IF(U365="Input Price only 1 column","",P365*S365)</f>
        <v>0</v>
      </c>
      <c r="U365" s="117" t="str">
        <f t="shared" ref="U365:U366" si="28">IF(AND(K365&gt;0,L365&gt;0),"Input Price only 1 column","OK")</f>
        <v>OK</v>
      </c>
      <c r="V365" s="117" t="b">
        <f>'CASH REBATE'!$P$22</f>
        <v>0</v>
      </c>
      <c r="W365" s="1" t="str">
        <v>ALCHEMY</v>
      </c>
    </row>
    <row r="366" spans="2:23" ht="17.399999999999999" x14ac:dyDescent="0.3">
      <c r="B366" s="161" t="str">
        <v>64-SPLIQ-02001058</v>
      </c>
      <c r="C366" s="158" t="str">
        <v>Laiba</v>
      </c>
      <c r="D366" s="142" t="str">
        <v>Liqueur</v>
      </c>
      <c r="E366" s="142" t="str">
        <v>Laiba</v>
      </c>
      <c r="F366" s="142" t="str">
        <v>LAI</v>
      </c>
      <c r="G366" s="142" t="str">
        <v>Laiba Bloody Mary</v>
      </c>
      <c r="H366" s="142" t="str">
        <v>200ml</v>
      </c>
      <c r="I366" s="176">
        <v>12</v>
      </c>
      <c r="J366" s="283"/>
      <c r="K366" s="178"/>
      <c r="L366" s="85"/>
      <c r="M366" s="143"/>
      <c r="N366" s="86"/>
      <c r="O366" s="53"/>
      <c r="P366" s="152">
        <v>0</v>
      </c>
      <c r="Q366" s="6"/>
      <c r="R366" s="96">
        <f t="shared" si="25"/>
        <v>0</v>
      </c>
      <c r="S366" s="97">
        <f t="shared" si="26"/>
        <v>0</v>
      </c>
      <c r="T366" s="98">
        <f t="shared" si="27"/>
        <v>0</v>
      </c>
      <c r="U366" s="117" t="str">
        <f t="shared" si="28"/>
        <v>OK</v>
      </c>
      <c r="V366" s="117" t="b">
        <f>'CASH REBATE'!$P$22</f>
        <v>0</v>
      </c>
      <c r="W366" s="1" t="str">
        <v>ALCHEMY</v>
      </c>
    </row>
    <row r="367" spans="2:23" x14ac:dyDescent="0.3">
      <c r="B367" s="161" t="str">
        <v>67-SPGIN-02007187</v>
      </c>
      <c r="C367" s="158" t="str">
        <v>Lady Trieu</v>
      </c>
      <c r="D367" s="142" t="str">
        <v>Gin</v>
      </c>
      <c r="E367" s="142" t="str">
        <v>Lady Trieu</v>
      </c>
      <c r="F367" s="142" t="str">
        <v>LDT</v>
      </c>
      <c r="G367" s="142" t="str">
        <v>Lady Trieu Contemporary Vietnam Gin 200 ml</v>
      </c>
      <c r="H367" s="142" t="str">
        <v>200ml</v>
      </c>
      <c r="I367" s="176">
        <v>12</v>
      </c>
      <c r="J367" s="283"/>
      <c r="K367" s="178"/>
      <c r="L367" s="85"/>
      <c r="M367" s="143"/>
      <c r="N367" s="86"/>
      <c r="O367" s="95"/>
      <c r="P367" s="152">
        <v>0</v>
      </c>
      <c r="Q367" s="141"/>
      <c r="R367" s="96">
        <f t="shared" ref="R367:R394" si="29">IF(K367&gt;0,K367*N367,L367*1.07*N367)</f>
        <v>0</v>
      </c>
      <c r="S367" s="97">
        <f t="shared" ref="S367:S394" si="30">ROUND(R367/1.07,2)</f>
        <v>0</v>
      </c>
      <c r="T367" s="98">
        <f t="shared" ref="T367:T394" si="31">IF(U367="Input Price only 1 column","",P367*S367)</f>
        <v>0</v>
      </c>
      <c r="U367" s="117" t="str">
        <f t="shared" ref="U367:U394" si="32">IF(AND(K367&gt;0,L367&gt;0),"Input Price only 1 column","OK")</f>
        <v>OK</v>
      </c>
      <c r="V367" s="117" t="b">
        <f>'CASH REBATE'!$P$22</f>
        <v>0</v>
      </c>
      <c r="W367" s="1" t="str">
        <v>ALCHEMY</v>
      </c>
    </row>
    <row r="368" spans="2:23" ht="17.399999999999999" x14ac:dyDescent="0.3">
      <c r="B368" s="161" t="str">
        <v>75-06WHI-07007038</v>
      </c>
      <c r="C368" s="158" t="str">
        <v>Vok</v>
      </c>
      <c r="D368" s="142" t="str">
        <v>Whisky</v>
      </c>
      <c r="E368" s="142" t="str">
        <v>Real Mccoy</v>
      </c>
      <c r="F368" s="142" t="str">
        <v>RMC</v>
      </c>
      <c r="G368" s="142" t="str">
        <v>Real Mccoy Bourbon Whiskey</v>
      </c>
      <c r="H368" s="142" t="str">
        <v>700ml</v>
      </c>
      <c r="I368" s="176">
        <v>6</v>
      </c>
      <c r="J368" s="283"/>
      <c r="K368" s="178"/>
      <c r="L368" s="85"/>
      <c r="M368" s="143"/>
      <c r="N368" s="86"/>
      <c r="O368" s="53"/>
      <c r="P368" s="152">
        <v>0</v>
      </c>
      <c r="Q368" s="6"/>
      <c r="R368" s="96">
        <f t="shared" si="29"/>
        <v>0</v>
      </c>
      <c r="S368" s="97">
        <f t="shared" si="30"/>
        <v>0</v>
      </c>
      <c r="T368" s="98">
        <f t="shared" si="31"/>
        <v>0</v>
      </c>
      <c r="U368" s="117" t="str">
        <f t="shared" si="32"/>
        <v>OK</v>
      </c>
      <c r="V368" s="117" t="b">
        <f>'CASH REBATE'!$P$22</f>
        <v>0</v>
      </c>
      <c r="W368" s="1" t="str">
        <v>ALCHEMY</v>
      </c>
    </row>
    <row r="369" spans="2:23" x14ac:dyDescent="0.3">
      <c r="B369" s="161" t="str">
        <v>76-SPSHE-05001041</v>
      </c>
      <c r="C369" s="158" t="str">
        <v>Edrington</v>
      </c>
      <c r="D369" s="142" t="str">
        <v>Wine</v>
      </c>
      <c r="E369" s="142" t="str">
        <v>Valdespino</v>
      </c>
      <c r="F369" s="142" t="str">
        <v/>
      </c>
      <c r="G369" s="142" t="str">
        <v>Valdespino Don Gonzalo Oloroso Sherry Wine</v>
      </c>
      <c r="H369" s="142" t="str">
        <v>500ml</v>
      </c>
      <c r="I369" s="176">
        <v>6</v>
      </c>
      <c r="J369" s="283"/>
      <c r="K369" s="178"/>
      <c r="L369" s="85"/>
      <c r="M369" s="143"/>
      <c r="N369" s="86"/>
      <c r="O369" s="95"/>
      <c r="P369" s="152">
        <v>0</v>
      </c>
      <c r="Q369" s="141"/>
      <c r="R369" s="96">
        <f t="shared" si="29"/>
        <v>0</v>
      </c>
      <c r="S369" s="97">
        <f t="shared" si="30"/>
        <v>0</v>
      </c>
      <c r="T369" s="98">
        <f t="shared" si="31"/>
        <v>0</v>
      </c>
      <c r="U369" s="117" t="str">
        <f t="shared" si="32"/>
        <v>OK</v>
      </c>
      <c r="V369" s="117" t="b">
        <f>'CASH REBATE'!$P$22</f>
        <v>0</v>
      </c>
      <c r="W369" s="1" t="str">
        <v>ALCHEMY</v>
      </c>
    </row>
    <row r="370" spans="2:23" ht="17.399999999999999" x14ac:dyDescent="0.3">
      <c r="B370" s="161" t="str">
        <v>76-SPSHE-07500938</v>
      </c>
      <c r="C370" s="158" t="str">
        <v>Edrington</v>
      </c>
      <c r="D370" s="142" t="str">
        <v>Wine</v>
      </c>
      <c r="E370" s="142" t="str">
        <v>Valdespino</v>
      </c>
      <c r="F370" s="142" t="str">
        <v/>
      </c>
      <c r="G370" s="142" t="str">
        <v>Valdespino El Candado PX Sherry Wine</v>
      </c>
      <c r="H370" s="142" t="str">
        <v>700ml</v>
      </c>
      <c r="I370" s="176">
        <v>6</v>
      </c>
      <c r="J370" s="283"/>
      <c r="K370" s="178"/>
      <c r="L370" s="85"/>
      <c r="M370" s="143"/>
      <c r="N370" s="86"/>
      <c r="O370" s="53"/>
      <c r="P370" s="152">
        <v>0</v>
      </c>
      <c r="Q370" s="6"/>
      <c r="R370" s="96">
        <f t="shared" si="29"/>
        <v>0</v>
      </c>
      <c r="S370" s="97">
        <f t="shared" si="30"/>
        <v>0</v>
      </c>
      <c r="T370" s="98">
        <f t="shared" si="31"/>
        <v>0</v>
      </c>
      <c r="U370" s="117" t="str">
        <f t="shared" si="32"/>
        <v>OK</v>
      </c>
      <c r="V370" s="117" t="b">
        <f>'CASH REBATE'!$P$22</f>
        <v>0</v>
      </c>
      <c r="W370" s="1" t="str">
        <v>ALCHEMY</v>
      </c>
    </row>
    <row r="371" spans="2:23" x14ac:dyDescent="0.3">
      <c r="B371" s="161" t="str">
        <v>76-SPVER-07500174</v>
      </c>
      <c r="C371" s="158" t="str">
        <v>Edrington</v>
      </c>
      <c r="D371" s="142" t="str">
        <v>Vermouth</v>
      </c>
      <c r="E371" s="142" t="str">
        <v>Valdespino</v>
      </c>
      <c r="F371" s="142" t="str">
        <v/>
      </c>
      <c r="G371" s="142" t="str">
        <v>Valdespino Vermouth</v>
      </c>
      <c r="H371" s="142" t="str">
        <v>700ml</v>
      </c>
      <c r="I371" s="176">
        <v>6</v>
      </c>
      <c r="J371" s="283"/>
      <c r="K371" s="178"/>
      <c r="L371" s="85"/>
      <c r="M371" s="143"/>
      <c r="N371" s="86"/>
      <c r="O371" s="95"/>
      <c r="P371" s="152">
        <v>0</v>
      </c>
      <c r="Q371" s="141"/>
      <c r="R371" s="96">
        <f t="shared" si="29"/>
        <v>0</v>
      </c>
      <c r="S371" s="97">
        <f t="shared" si="30"/>
        <v>0</v>
      </c>
      <c r="T371" s="98">
        <f t="shared" si="31"/>
        <v>0</v>
      </c>
      <c r="U371" s="117" t="str">
        <f t="shared" si="32"/>
        <v>OK</v>
      </c>
      <c r="V371" s="117" t="b">
        <f>'CASH REBATE'!$P$22</f>
        <v>0</v>
      </c>
      <c r="W371" s="1" t="str">
        <v>ALCHEMY</v>
      </c>
    </row>
    <row r="372" spans="2:23" ht="17.399999999999999" x14ac:dyDescent="0.3">
      <c r="B372" s="161" t="str">
        <v>42-SPVER-10000853</v>
      </c>
      <c r="C372" s="158" t="str">
        <v>Campari</v>
      </c>
      <c r="D372" s="142" t="str">
        <v>Vermouth</v>
      </c>
      <c r="E372" s="142" t="str">
        <v>Cinzano</v>
      </c>
      <c r="F372" s="142" t="str">
        <v>CZV</v>
      </c>
      <c r="G372" s="142" t="str">
        <v>CINZANO VERMOUTH EXTRA DRY 1L</v>
      </c>
      <c r="H372" s="142" t="str">
        <v>1000ml</v>
      </c>
      <c r="I372" s="176">
        <v>12</v>
      </c>
      <c r="J372" s="283"/>
      <c r="K372" s="178"/>
      <c r="L372" s="85"/>
      <c r="M372" s="143"/>
      <c r="N372" s="86"/>
      <c r="O372" s="53"/>
      <c r="P372" s="152">
        <v>0</v>
      </c>
      <c r="Q372" s="6"/>
      <c r="R372" s="96">
        <f t="shared" si="29"/>
        <v>0</v>
      </c>
      <c r="S372" s="97">
        <f t="shared" si="30"/>
        <v>0</v>
      </c>
      <c r="T372" s="98">
        <f t="shared" si="31"/>
        <v>0</v>
      </c>
      <c r="U372" s="117" t="str">
        <f t="shared" si="32"/>
        <v>OK</v>
      </c>
      <c r="V372" s="117" t="b">
        <f>'CASH REBATE'!$P$22</f>
        <v>0</v>
      </c>
      <c r="W372" s="1" t="str">
        <v>ALCHEMY</v>
      </c>
    </row>
    <row r="373" spans="2:23" x14ac:dyDescent="0.3">
      <c r="B373" s="161" t="str">
        <v>52-WISPB-07503811</v>
      </c>
      <c r="C373" s="158" t="str">
        <v>Pommery</v>
      </c>
      <c r="D373" s="142" t="str">
        <v>Champagne</v>
      </c>
      <c r="E373" s="142" t="str">
        <v>Pommery</v>
      </c>
      <c r="F373" s="142" t="str">
        <v>POM</v>
      </c>
      <c r="G373" s="142" t="str">
        <v>Champagne Heidsieck Monopole Blue Top Brut</v>
      </c>
      <c r="H373" s="142" t="str">
        <v>750ml</v>
      </c>
      <c r="I373" s="176">
        <v>6</v>
      </c>
      <c r="J373" s="283"/>
      <c r="K373" s="178"/>
      <c r="L373" s="85"/>
      <c r="M373" s="143"/>
      <c r="N373" s="86"/>
      <c r="O373" s="95"/>
      <c r="P373" s="152">
        <v>0</v>
      </c>
      <c r="Q373" s="141"/>
      <c r="R373" s="96">
        <f t="shared" si="29"/>
        <v>0</v>
      </c>
      <c r="S373" s="97">
        <f t="shared" si="30"/>
        <v>0</v>
      </c>
      <c r="T373" s="98">
        <f t="shared" si="31"/>
        <v>0</v>
      </c>
      <c r="U373" s="117" t="str">
        <f t="shared" si="32"/>
        <v>OK</v>
      </c>
      <c r="V373" s="117" t="b">
        <f>'CASH REBATE'!$P$22</f>
        <v>0</v>
      </c>
      <c r="W373" s="1" t="str">
        <v>ALCHEMY</v>
      </c>
    </row>
    <row r="374" spans="2:23" ht="17.399999999999999" x14ac:dyDescent="0.3">
      <c r="B374" s="161" t="str">
        <v>24-26CNY-07000401</v>
      </c>
      <c r="C374" s="158" t="str">
        <v>Remy Cointreau</v>
      </c>
      <c r="D374" s="142" t="str">
        <v>Cognac</v>
      </c>
      <c r="E374" s="142" t="str">
        <v>Remy</v>
      </c>
      <c r="F374" s="142" t="str">
        <v>RMM</v>
      </c>
      <c r="G374" s="142" t="str">
        <v>Louis XIII CNY26</v>
      </c>
      <c r="H374" s="142" t="str">
        <v>700ml</v>
      </c>
      <c r="I374" s="176">
        <v>1</v>
      </c>
      <c r="J374" s="283"/>
      <c r="K374" s="178"/>
      <c r="L374" s="85"/>
      <c r="M374" s="143"/>
      <c r="N374" s="86"/>
      <c r="O374" s="53"/>
      <c r="P374" s="152">
        <v>0</v>
      </c>
      <c r="Q374" s="6"/>
      <c r="R374" s="96">
        <f t="shared" si="29"/>
        <v>0</v>
      </c>
      <c r="S374" s="97">
        <f t="shared" si="30"/>
        <v>0</v>
      </c>
      <c r="T374" s="98">
        <f t="shared" si="31"/>
        <v>0</v>
      </c>
      <c r="U374" s="117" t="str">
        <f t="shared" si="32"/>
        <v>OK</v>
      </c>
      <c r="V374" s="117" t="b">
        <f>'CASH REBATE'!$P$22</f>
        <v>0</v>
      </c>
      <c r="W374" s="1" t="str">
        <v>ALCHEMY</v>
      </c>
    </row>
    <row r="375" spans="2:23" x14ac:dyDescent="0.3">
      <c r="B375" s="161" t="str">
        <v>42-SPVER-10000822</v>
      </c>
      <c r="C375" s="158" t="str">
        <v>Campari</v>
      </c>
      <c r="D375" s="142" t="str">
        <v>Vermouth</v>
      </c>
      <c r="E375" s="142" t="str">
        <v>Cinzano</v>
      </c>
      <c r="F375" s="142" t="str">
        <v>CZV</v>
      </c>
      <c r="G375" s="142" t="str">
        <v>Cinzano Bianco Vermouth</v>
      </c>
      <c r="H375" s="142" t="str">
        <v>1000ml</v>
      </c>
      <c r="I375" s="176">
        <v>12</v>
      </c>
      <c r="J375" s="283"/>
      <c r="K375" s="178"/>
      <c r="L375" s="85"/>
      <c r="M375" s="143"/>
      <c r="N375" s="86"/>
      <c r="O375" s="95"/>
      <c r="P375" s="152">
        <v>0</v>
      </c>
      <c r="Q375" s="141"/>
      <c r="R375" s="96">
        <f t="shared" si="29"/>
        <v>0</v>
      </c>
      <c r="S375" s="97">
        <f t="shared" si="30"/>
        <v>0</v>
      </c>
      <c r="T375" s="98">
        <f t="shared" si="31"/>
        <v>0</v>
      </c>
      <c r="U375" s="117" t="str">
        <f t="shared" si="32"/>
        <v>OK</v>
      </c>
      <c r="V375" s="117" t="b">
        <f>'CASH REBATE'!$P$22</f>
        <v>0</v>
      </c>
      <c r="W375" s="1" t="str">
        <v>ALCHEMY</v>
      </c>
    </row>
    <row r="376" spans="2:23" ht="17.399999999999999" x14ac:dyDescent="0.3">
      <c r="B376" s="161" t="str">
        <v>76-SPVER-07502857</v>
      </c>
      <c r="C376" s="158" t="str">
        <v>Edrington</v>
      </c>
      <c r="D376" s="142" t="str">
        <v>Vermouth</v>
      </c>
      <c r="E376" s="142" t="str">
        <v>Valdespino</v>
      </c>
      <c r="F376" s="142" t="str">
        <v/>
      </c>
      <c r="G376" s="142" t="str">
        <v>VALDESPINO ORIGEN VERMOUTH 15% 0.75L</v>
      </c>
      <c r="H376" s="142" t="str">
        <v>750ml</v>
      </c>
      <c r="I376" s="176">
        <v>6</v>
      </c>
      <c r="J376" s="283"/>
      <c r="K376" s="178"/>
      <c r="L376" s="85"/>
      <c r="M376" s="143"/>
      <c r="N376" s="86"/>
      <c r="O376" s="53"/>
      <c r="P376" s="152">
        <v>0</v>
      </c>
      <c r="Q376" s="6"/>
      <c r="R376" s="96">
        <f t="shared" si="29"/>
        <v>0</v>
      </c>
      <c r="S376" s="97">
        <f t="shared" si="30"/>
        <v>0</v>
      </c>
      <c r="T376" s="98">
        <f t="shared" si="31"/>
        <v>0</v>
      </c>
      <c r="U376" s="117" t="str">
        <f t="shared" si="32"/>
        <v>OK</v>
      </c>
      <c r="V376" s="117" t="b">
        <f>'CASH REBATE'!$P$22</f>
        <v>0</v>
      </c>
      <c r="W376" s="1" t="str">
        <v>ALCHEMY</v>
      </c>
    </row>
    <row r="377" spans="2:23" x14ac:dyDescent="0.3">
      <c r="B377" s="161" t="str">
        <v>103LOWHI-10000617</v>
      </c>
      <c r="C377" s="158" t="str">
        <v>LOCH LOMOND GROUP</v>
      </c>
      <c r="D377" s="142" t="str">
        <v>WHISKY</v>
      </c>
      <c r="E377" s="142" t="str">
        <v>HIGH COMMISSIONER</v>
      </c>
      <c r="F377" s="142" t="str">
        <v/>
      </c>
      <c r="G377" s="142" t="str">
        <v>HIGH COMMISSIONER BLENDED 40% 12x1L</v>
      </c>
      <c r="H377" s="142" t="str">
        <v>1000ml</v>
      </c>
      <c r="I377" s="176">
        <v>12</v>
      </c>
      <c r="J377" s="283"/>
      <c r="K377" s="178"/>
      <c r="L377" s="85"/>
      <c r="M377" s="143"/>
      <c r="N377" s="86"/>
      <c r="O377" s="95"/>
      <c r="P377" s="152">
        <v>0</v>
      </c>
      <c r="Q377" s="141"/>
      <c r="R377" s="96">
        <f t="shared" si="29"/>
        <v>0</v>
      </c>
      <c r="S377" s="97">
        <f t="shared" si="30"/>
        <v>0</v>
      </c>
      <c r="T377" s="98">
        <f t="shared" si="31"/>
        <v>0</v>
      </c>
      <c r="U377" s="117" t="str">
        <f t="shared" si="32"/>
        <v>OK</v>
      </c>
      <c r="V377" s="117" t="b">
        <f>'CASH REBATE'!$P$22</f>
        <v>0</v>
      </c>
      <c r="W377" s="1" t="str">
        <v>ALCHEMY</v>
      </c>
    </row>
    <row r="378" spans="2:23" ht="17.399999999999999" x14ac:dyDescent="0.3">
      <c r="B378" s="161" t="str">
        <v>103LOWHI-07000211</v>
      </c>
      <c r="C378" s="158" t="str">
        <v>LOCH LOMOND GROUP</v>
      </c>
      <c r="D378" s="142" t="str">
        <v>WHISKY</v>
      </c>
      <c r="E378" s="142" t="str">
        <v>HIGH COMMISSIONER</v>
      </c>
      <c r="F378" s="142" t="str">
        <v/>
      </c>
      <c r="G378" s="142" t="str">
        <v>HIGH COMMISSIONER BLENDED 40% 12x0.7L</v>
      </c>
      <c r="H378" s="142" t="str">
        <v>700ml</v>
      </c>
      <c r="I378" s="176">
        <v>12</v>
      </c>
      <c r="J378" s="283"/>
      <c r="K378" s="178"/>
      <c r="L378" s="85"/>
      <c r="M378" s="143"/>
      <c r="N378" s="86"/>
      <c r="O378" s="53"/>
      <c r="P378" s="152">
        <v>0</v>
      </c>
      <c r="Q378" s="6"/>
      <c r="R378" s="96">
        <f t="shared" si="29"/>
        <v>0</v>
      </c>
      <c r="S378" s="97">
        <f t="shared" si="30"/>
        <v>0</v>
      </c>
      <c r="T378" s="98">
        <f t="shared" si="31"/>
        <v>0</v>
      </c>
      <c r="U378" s="117" t="str">
        <f t="shared" si="32"/>
        <v>OK</v>
      </c>
      <c r="V378" s="117" t="b">
        <f>'CASH REBATE'!$P$22</f>
        <v>0</v>
      </c>
      <c r="W378" s="1" t="str">
        <v>ALCHEMY</v>
      </c>
    </row>
    <row r="379" spans="2:23" x14ac:dyDescent="0.3">
      <c r="B379" s="161" t="str">
        <v>103LOWHI-03500129</v>
      </c>
      <c r="C379" s="158" t="str">
        <v>LOCH LOMOND GROUP</v>
      </c>
      <c r="D379" s="142" t="str">
        <v>WHISKY</v>
      </c>
      <c r="E379" s="142" t="str">
        <v>HIGH COMMISSIONER</v>
      </c>
      <c r="F379" s="142" t="str">
        <v/>
      </c>
      <c r="G379" s="142" t="str">
        <v>HIGH COMMISSIONER BLENDED 40% 24x0.35L</v>
      </c>
      <c r="H379" s="142" t="str">
        <v>350ml</v>
      </c>
      <c r="I379" s="176">
        <v>24</v>
      </c>
      <c r="J379" s="283"/>
      <c r="K379" s="178"/>
      <c r="L379" s="85"/>
      <c r="M379" s="143"/>
      <c r="N379" s="86"/>
      <c r="O379" s="95"/>
      <c r="P379" s="152">
        <v>0</v>
      </c>
      <c r="Q379" s="141"/>
      <c r="R379" s="96">
        <f t="shared" si="29"/>
        <v>0</v>
      </c>
      <c r="S379" s="97">
        <f t="shared" si="30"/>
        <v>0</v>
      </c>
      <c r="T379" s="98">
        <f t="shared" si="31"/>
        <v>0</v>
      </c>
      <c r="U379" s="117" t="str">
        <f t="shared" si="32"/>
        <v>OK</v>
      </c>
      <c r="V379" s="117" t="b">
        <f>'CASH REBATE'!$P$22</f>
        <v>0</v>
      </c>
      <c r="W379" s="1" t="str">
        <v>ALCHEMY</v>
      </c>
    </row>
    <row r="380" spans="2:23" ht="17.399999999999999" x14ac:dyDescent="0.3">
      <c r="B380" s="161" t="str">
        <v>103LOWHI-02000068</v>
      </c>
      <c r="C380" s="158" t="str">
        <v>LOCH LOMOND GROUP</v>
      </c>
      <c r="D380" s="142" t="str">
        <v>WHISKY</v>
      </c>
      <c r="E380" s="142" t="str">
        <v>HIGH COMMISSIONER</v>
      </c>
      <c r="F380" s="142" t="str">
        <v/>
      </c>
      <c r="G380" s="142" t="str">
        <v>HIGH COMMISSIONER BLENDED 40% 48x0.2L</v>
      </c>
      <c r="H380" s="142" t="str">
        <v>200ml</v>
      </c>
      <c r="I380" s="176">
        <v>48</v>
      </c>
      <c r="J380" s="283"/>
      <c r="K380" s="178"/>
      <c r="L380" s="85"/>
      <c r="M380" s="143"/>
      <c r="N380" s="86"/>
      <c r="O380" s="53"/>
      <c r="P380" s="152">
        <v>0</v>
      </c>
      <c r="Q380" s="6"/>
      <c r="R380" s="96">
        <f t="shared" si="29"/>
        <v>0</v>
      </c>
      <c r="S380" s="97">
        <f t="shared" si="30"/>
        <v>0</v>
      </c>
      <c r="T380" s="98">
        <f t="shared" si="31"/>
        <v>0</v>
      </c>
      <c r="U380" s="117" t="str">
        <f t="shared" si="32"/>
        <v>OK</v>
      </c>
      <c r="V380" s="117" t="b">
        <f>'CASH REBATE'!$P$22</f>
        <v>0</v>
      </c>
      <c r="W380" s="1" t="str">
        <v>ALCHEMY</v>
      </c>
    </row>
    <row r="381" spans="2:23" x14ac:dyDescent="0.3">
      <c r="B381" s="161" t="str">
        <v>106LOWHI-07003219</v>
      </c>
      <c r="C381" s="158" t="str">
        <v>LOCH LOMOND GROUP</v>
      </c>
      <c r="D381" s="142" t="str">
        <v>WHISKY</v>
      </c>
      <c r="E381" s="142" t="str">
        <v>LOCH LOMOND</v>
      </c>
      <c r="F381" s="142" t="str">
        <v/>
      </c>
      <c r="G381" s="142" t="str">
        <v>LOCH LOMOND ORIGINAL SCOTCH WHISKY</v>
      </c>
      <c r="H381" s="142" t="str">
        <v>700ml</v>
      </c>
      <c r="I381" s="176">
        <v>6</v>
      </c>
      <c r="J381" s="283"/>
      <c r="K381" s="178"/>
      <c r="L381" s="85"/>
      <c r="M381" s="143"/>
      <c r="N381" s="86"/>
      <c r="O381" s="95"/>
      <c r="P381" s="152">
        <v>0</v>
      </c>
      <c r="Q381" s="141"/>
      <c r="R381" s="96">
        <f t="shared" si="29"/>
        <v>0</v>
      </c>
      <c r="S381" s="97">
        <f t="shared" si="30"/>
        <v>0</v>
      </c>
      <c r="T381" s="98">
        <f t="shared" si="31"/>
        <v>0</v>
      </c>
      <c r="U381" s="117" t="str">
        <f t="shared" si="32"/>
        <v>OK</v>
      </c>
      <c r="V381" s="117" t="b">
        <f>'CASH REBATE'!$P$22</f>
        <v>0</v>
      </c>
      <c r="W381" s="1" t="str">
        <v>ALCHEMY</v>
      </c>
    </row>
    <row r="382" spans="2:23" ht="17.399999999999999" x14ac:dyDescent="0.3">
      <c r="B382" s="161" t="str">
        <v>106LOWHI-07007216</v>
      </c>
      <c r="C382" s="158" t="str">
        <v>LOCH LOMOND GROUP</v>
      </c>
      <c r="D382" s="142" t="str">
        <v>WHISKY</v>
      </c>
      <c r="E382" s="142" t="str">
        <v>LOCH LOMOND</v>
      </c>
      <c r="F382" s="142" t="str">
        <v/>
      </c>
      <c r="G382" s="142" t="str">
        <v>LOCH LOMOND AGED 12 YEARS SCOTCH WHISKY</v>
      </c>
      <c r="H382" s="142" t="str">
        <v>700ml</v>
      </c>
      <c r="I382" s="176">
        <v>6</v>
      </c>
      <c r="J382" s="283"/>
      <c r="K382" s="178"/>
      <c r="L382" s="85"/>
      <c r="M382" s="143"/>
      <c r="N382" s="86"/>
      <c r="O382" s="53"/>
      <c r="P382" s="152">
        <v>0</v>
      </c>
      <c r="Q382" s="6"/>
      <c r="R382" s="96">
        <f t="shared" si="29"/>
        <v>0</v>
      </c>
      <c r="S382" s="97">
        <f t="shared" si="30"/>
        <v>0</v>
      </c>
      <c r="T382" s="98">
        <f t="shared" si="31"/>
        <v>0</v>
      </c>
      <c r="U382" s="117" t="str">
        <f t="shared" si="32"/>
        <v>OK</v>
      </c>
      <c r="V382" s="117" t="b">
        <f>'CASH REBATE'!$P$22</f>
        <v>0</v>
      </c>
    </row>
    <row r="383" spans="2:23" x14ac:dyDescent="0.3">
      <c r="B383" s="161" t="str">
        <v>106LOWHI-07009215</v>
      </c>
      <c r="C383" s="158" t="str">
        <v>LOCH LOMOND GROUP</v>
      </c>
      <c r="D383" s="142" t="str">
        <v>WHISKY</v>
      </c>
      <c r="E383" s="142" t="str">
        <v>LOCH LOMOND</v>
      </c>
      <c r="F383" s="142" t="str">
        <v/>
      </c>
      <c r="G383" s="142" t="str">
        <v>LOCH LOMOND AGED 18 YEARS SCOTCH WHISKY</v>
      </c>
      <c r="H383" s="142" t="str">
        <v>700ml</v>
      </c>
      <c r="I383" s="176">
        <v>6</v>
      </c>
      <c r="J383" s="283"/>
      <c r="K383" s="178"/>
      <c r="L383" s="85"/>
      <c r="M383" s="143"/>
      <c r="N383" s="86"/>
      <c r="O383" s="95"/>
      <c r="P383" s="152">
        <v>0</v>
      </c>
      <c r="Q383" s="141"/>
      <c r="R383" s="96">
        <f t="shared" si="29"/>
        <v>0</v>
      </c>
      <c r="S383" s="97">
        <f t="shared" si="30"/>
        <v>0</v>
      </c>
      <c r="T383" s="98">
        <f t="shared" si="31"/>
        <v>0</v>
      </c>
      <c r="U383" s="117" t="str">
        <f t="shared" si="32"/>
        <v>OK</v>
      </c>
      <c r="V383" s="117" t="b">
        <f>'CASH REBATE'!$P$22</f>
        <v>0</v>
      </c>
    </row>
    <row r="384" spans="2:23" ht="17.399999999999999" x14ac:dyDescent="0.3">
      <c r="B384" s="161" t="str">
        <v>04-SPWHI-07001257</v>
      </c>
      <c r="C384" s="158" t="str">
        <v>Edrington</v>
      </c>
      <c r="D384" s="142" t="str">
        <v>WHISKY</v>
      </c>
      <c r="E384" s="142" t="str">
        <v>The Macallan</v>
      </c>
      <c r="F384" s="142" t="str">
        <v>MAC</v>
      </c>
      <c r="G384" s="142" t="str">
        <v>THE MACALLAN LITHA WHISKY</v>
      </c>
      <c r="H384" s="142" t="str">
        <v>700ml</v>
      </c>
      <c r="I384" s="176">
        <v>6</v>
      </c>
      <c r="J384" s="283"/>
      <c r="K384" s="178"/>
      <c r="L384" s="85"/>
      <c r="M384" s="143"/>
      <c r="N384" s="86"/>
      <c r="O384" s="53"/>
      <c r="P384" s="152">
        <v>0</v>
      </c>
      <c r="Q384" s="6"/>
      <c r="R384" s="96">
        <f t="shared" si="29"/>
        <v>0</v>
      </c>
      <c r="S384" s="97">
        <f t="shared" si="30"/>
        <v>0</v>
      </c>
      <c r="T384" s="98">
        <f t="shared" si="31"/>
        <v>0</v>
      </c>
      <c r="U384" s="117" t="str">
        <f t="shared" si="32"/>
        <v>OK</v>
      </c>
      <c r="V384" s="117" t="b">
        <f>'CASH REBATE'!$P$22</f>
        <v>0</v>
      </c>
    </row>
    <row r="385" spans="2:22" x14ac:dyDescent="0.3">
      <c r="B385" s="161" t="str">
        <v>42-SPVER-10000061</v>
      </c>
      <c r="C385" s="158" t="str">
        <v>Campari Group</v>
      </c>
      <c r="D385" s="142" t="str">
        <v>Vermouth</v>
      </c>
      <c r="E385" s="142" t="str">
        <v>Del Professore</v>
      </c>
      <c r="F385" s="142" t="str">
        <v/>
      </c>
      <c r="G385" s="142" t="str">
        <v>Del Professore Rosso Vermouth</v>
      </c>
      <c r="H385" s="142" t="str">
        <v>1000ml</v>
      </c>
      <c r="I385" s="176">
        <v>6</v>
      </c>
      <c r="J385" s="283"/>
      <c r="K385" s="178"/>
      <c r="L385" s="85"/>
      <c r="M385" s="143"/>
      <c r="N385" s="86"/>
      <c r="O385" s="95"/>
      <c r="P385" s="152">
        <v>0</v>
      </c>
      <c r="Q385" s="141"/>
      <c r="R385" s="96">
        <f t="shared" si="29"/>
        <v>0</v>
      </c>
      <c r="S385" s="97">
        <f t="shared" si="30"/>
        <v>0</v>
      </c>
      <c r="T385" s="98">
        <f t="shared" si="31"/>
        <v>0</v>
      </c>
      <c r="U385" s="117" t="str">
        <f t="shared" si="32"/>
        <v>OK</v>
      </c>
      <c r="V385" s="117" t="b">
        <f>'CASH REBATE'!$P$22</f>
        <v>0</v>
      </c>
    </row>
    <row r="386" spans="2:22" ht="17.399999999999999" x14ac:dyDescent="0.3">
      <c r="B386" s="161" t="str">
        <v>42-WISPA-07503171</v>
      </c>
      <c r="C386" s="158" t="str">
        <v>Campari Group</v>
      </c>
      <c r="D386" s="142" t="str">
        <v>Sparkling Wine</v>
      </c>
      <c r="E386" s="142" t="str">
        <v>Riccadonna</v>
      </c>
      <c r="F386" s="142" t="str">
        <v/>
      </c>
      <c r="G386" s="142" t="str">
        <v>Riccadonna To Spritz</v>
      </c>
      <c r="H386" s="142" t="str">
        <v>750ml</v>
      </c>
      <c r="I386" s="176">
        <v>6</v>
      </c>
      <c r="J386" s="283"/>
      <c r="K386" s="178"/>
      <c r="L386" s="85"/>
      <c r="M386" s="143"/>
      <c r="N386" s="86"/>
      <c r="O386" s="53"/>
      <c r="P386" s="152">
        <v>0</v>
      </c>
      <c r="Q386" s="6"/>
      <c r="R386" s="96">
        <f t="shared" si="29"/>
        <v>0</v>
      </c>
      <c r="S386" s="97">
        <f t="shared" si="30"/>
        <v>0</v>
      </c>
      <c r="T386" s="98">
        <f t="shared" si="31"/>
        <v>0</v>
      </c>
      <c r="U386" s="117" t="str">
        <f t="shared" si="32"/>
        <v>OK</v>
      </c>
      <c r="V386" s="117" t="b">
        <f>'CASH REBATE'!$P$22</f>
        <v>0</v>
      </c>
    </row>
    <row r="387" spans="2:22" x14ac:dyDescent="0.3">
      <c r="B387" s="161" t="str">
        <v>57-SPLIQ-07000707</v>
      </c>
      <c r="C387" s="158" t="str">
        <v>Campari</v>
      </c>
      <c r="D387" s="142" t="str">
        <v>Liqueur</v>
      </c>
      <c r="E387" s="142" t="str">
        <v>Ouzo</v>
      </c>
      <c r="F387" s="142" t="str">
        <v>OUZ</v>
      </c>
      <c r="G387" s="142" t="str">
        <v>Ouzo 12 Liqueur</v>
      </c>
      <c r="H387" s="142" t="str">
        <v>700ml</v>
      </c>
      <c r="I387" s="176">
        <v>6</v>
      </c>
      <c r="J387" s="283"/>
      <c r="K387" s="178"/>
      <c r="L387" s="85"/>
      <c r="M387" s="143"/>
      <c r="N387" s="86"/>
      <c r="O387" s="95"/>
      <c r="P387" s="152">
        <v>0</v>
      </c>
      <c r="Q387" s="141"/>
      <c r="R387" s="96">
        <f t="shared" si="29"/>
        <v>0</v>
      </c>
      <c r="S387" s="97">
        <f t="shared" si="30"/>
        <v>0</v>
      </c>
      <c r="T387" s="98">
        <f t="shared" si="31"/>
        <v>0</v>
      </c>
      <c r="U387" s="117" t="str">
        <f t="shared" si="32"/>
        <v>OK</v>
      </c>
      <c r="V387" s="117" t="b">
        <f>'CASH REBATE'!$P$22</f>
        <v>0</v>
      </c>
    </row>
    <row r="388" spans="2:22" ht="17.399999999999999" x14ac:dyDescent="0.3">
      <c r="B388" s="161" t="str">
        <v>58-SPLIQ-07009164</v>
      </c>
      <c r="C388" s="158" t="str">
        <v>Ancho</v>
      </c>
      <c r="D388" s="142" t="str">
        <v>Liqueur</v>
      </c>
      <c r="E388" s="142" t="str">
        <v>Ancho</v>
      </c>
      <c r="F388" s="142" t="str">
        <v>BRC</v>
      </c>
      <c r="G388" s="142" t="str">
        <v>Ancho Reyes Verde Liqueur</v>
      </c>
      <c r="H388" s="142" t="str">
        <v>700ml</v>
      </c>
      <c r="I388" s="176">
        <v>6</v>
      </c>
      <c r="J388" s="283"/>
      <c r="K388" s="178"/>
      <c r="L388" s="85"/>
      <c r="M388" s="143"/>
      <c r="N388" s="86"/>
      <c r="O388" s="53"/>
      <c r="P388" s="152">
        <v>0</v>
      </c>
      <c r="Q388" s="6"/>
      <c r="R388" s="96">
        <f t="shared" si="29"/>
        <v>0</v>
      </c>
      <c r="S388" s="97">
        <f t="shared" si="30"/>
        <v>0</v>
      </c>
      <c r="T388" s="98">
        <f t="shared" si="31"/>
        <v>0</v>
      </c>
      <c r="U388" s="117" t="str">
        <f t="shared" si="32"/>
        <v>OK</v>
      </c>
      <c r="V388" s="117" t="b">
        <f>'CASH REBATE'!$P$22</f>
        <v>0</v>
      </c>
    </row>
    <row r="389" spans="2:22" x14ac:dyDescent="0.3">
      <c r="B389" s="161" t="str">
        <v>66-SPGIN-07000064</v>
      </c>
      <c r="C389" s="158" t="str">
        <v>Bareksten</v>
      </c>
      <c r="D389" s="142" t="str">
        <v>Gin</v>
      </c>
      <c r="E389" s="142" t="str">
        <v>Bareksten</v>
      </c>
      <c r="F389" s="142" t="str">
        <v>BAR</v>
      </c>
      <c r="G389" s="142" t="str">
        <v>Bareksten Botanical Gin</v>
      </c>
      <c r="H389" s="142" t="str">
        <v>700ml</v>
      </c>
      <c r="I389" s="176">
        <v>6</v>
      </c>
      <c r="J389" s="283"/>
      <c r="K389" s="178"/>
      <c r="L389" s="85"/>
      <c r="M389" s="143"/>
      <c r="N389" s="86"/>
      <c r="O389" s="95"/>
      <c r="P389" s="152">
        <v>0</v>
      </c>
      <c r="Q389" s="141"/>
      <c r="R389" s="96">
        <f t="shared" si="29"/>
        <v>0</v>
      </c>
      <c r="S389" s="97">
        <f t="shared" si="30"/>
        <v>0</v>
      </c>
      <c r="T389" s="98">
        <f t="shared" si="31"/>
        <v>0</v>
      </c>
      <c r="U389" s="117" t="str">
        <f t="shared" si="32"/>
        <v>OK</v>
      </c>
      <c r="V389" s="117" t="b">
        <f>'CASH REBATE'!$P$22</f>
        <v>0</v>
      </c>
    </row>
    <row r="390" spans="2:22" ht="17.399999999999999" x14ac:dyDescent="0.3">
      <c r="B390" s="161" t="str">
        <v>84-SPLIQ-07500002</v>
      </c>
      <c r="C390" s="158" t="str">
        <v>BIGGAR &amp; LEITH</v>
      </c>
      <c r="D390" s="142" t="str">
        <v>Liqueur</v>
      </c>
      <c r="E390" s="142" t="str">
        <v>BIGGAR &amp; LEITH</v>
      </c>
      <c r="F390" s="142" t="str">
        <v>BGL</v>
      </c>
      <c r="G390" s="142" t="str">
        <v>Hotel Starlino Aperitivo Orange</v>
      </c>
      <c r="H390" s="142" t="str">
        <v>750ml</v>
      </c>
      <c r="I390" s="176">
        <v>6</v>
      </c>
      <c r="J390" s="283"/>
      <c r="K390" s="178"/>
      <c r="L390" s="85"/>
      <c r="M390" s="143"/>
      <c r="N390" s="86"/>
      <c r="O390" s="53"/>
      <c r="P390" s="152">
        <v>0</v>
      </c>
      <c r="Q390" s="6"/>
      <c r="R390" s="96">
        <f t="shared" si="29"/>
        <v>0</v>
      </c>
      <c r="S390" s="97">
        <f t="shared" si="30"/>
        <v>0</v>
      </c>
      <c r="T390" s="98">
        <f t="shared" si="31"/>
        <v>0</v>
      </c>
      <c r="U390" s="117" t="str">
        <f t="shared" si="32"/>
        <v>OK</v>
      </c>
      <c r="V390" s="117" t="b">
        <f>'CASH REBATE'!$P$22</f>
        <v>0</v>
      </c>
    </row>
    <row r="391" spans="2:22" x14ac:dyDescent="0.3">
      <c r="B391" s="161" t="str">
        <v>84-SPLIQ-07500003</v>
      </c>
      <c r="C391" s="158" t="str">
        <v>BIGGAR &amp; LEITH</v>
      </c>
      <c r="D391" s="142" t="str">
        <v>Liqueur</v>
      </c>
      <c r="E391" s="142" t="str">
        <v>BIGGAR &amp; LEITH</v>
      </c>
      <c r="F391" s="142" t="str">
        <v>BGL</v>
      </c>
      <c r="G391" s="142" t="str">
        <v>Hotel Starlino Aperitivo Rose</v>
      </c>
      <c r="H391" s="142" t="str">
        <v>750ml</v>
      </c>
      <c r="I391" s="176">
        <v>6</v>
      </c>
      <c r="J391" s="283"/>
      <c r="K391" s="178"/>
      <c r="L391" s="85"/>
      <c r="M391" s="143"/>
      <c r="N391" s="86"/>
      <c r="O391" s="95"/>
      <c r="P391" s="152">
        <v>0</v>
      </c>
      <c r="Q391" s="141"/>
      <c r="R391" s="96">
        <f t="shared" si="29"/>
        <v>0</v>
      </c>
      <c r="S391" s="97">
        <f t="shared" si="30"/>
        <v>0</v>
      </c>
      <c r="T391" s="98">
        <f t="shared" si="31"/>
        <v>0</v>
      </c>
      <c r="U391" s="117" t="str">
        <f t="shared" si="32"/>
        <v>OK</v>
      </c>
      <c r="V391" s="117" t="b">
        <f>'CASH REBATE'!$P$22</f>
        <v>0</v>
      </c>
    </row>
    <row r="392" spans="2:22" ht="17.399999999999999" x14ac:dyDescent="0.3">
      <c r="B392" s="161" t="str">
        <v>84-SPVER-07500001</v>
      </c>
      <c r="C392" s="158" t="str">
        <v>BIGGAR &amp; LEITH</v>
      </c>
      <c r="D392" s="142" t="str">
        <v>Vermouth</v>
      </c>
      <c r="E392" s="142" t="str">
        <v>BIGGAR &amp; LEITH</v>
      </c>
      <c r="F392" s="142" t="str">
        <v>BGL</v>
      </c>
      <c r="G392" s="142" t="str">
        <v>Hotel Starlino Vermouth Rosso</v>
      </c>
      <c r="H392" s="142" t="str">
        <v>750ml</v>
      </c>
      <c r="I392" s="176">
        <v>6</v>
      </c>
      <c r="J392" s="283"/>
      <c r="K392" s="178"/>
      <c r="L392" s="85"/>
      <c r="M392" s="143"/>
      <c r="N392" s="86"/>
      <c r="O392" s="53"/>
      <c r="P392" s="152">
        <v>0</v>
      </c>
      <c r="Q392" s="6"/>
      <c r="R392" s="96">
        <f t="shared" si="29"/>
        <v>0</v>
      </c>
      <c r="S392" s="97">
        <f t="shared" si="30"/>
        <v>0</v>
      </c>
      <c r="T392" s="98">
        <f t="shared" si="31"/>
        <v>0</v>
      </c>
      <c r="U392" s="117" t="str">
        <f t="shared" si="32"/>
        <v>OK</v>
      </c>
      <c r="V392" s="117" t="b">
        <f>'CASH REBATE'!$P$22</f>
        <v>0</v>
      </c>
    </row>
    <row r="393" spans="2:22" x14ac:dyDescent="0.3">
      <c r="B393" s="161" t="str">
        <v>85-SPLIQ-07000001</v>
      </c>
      <c r="C393" s="158" t="str">
        <v>BIGGAR &amp; LEITH</v>
      </c>
      <c r="D393" s="142" t="str">
        <v>Liqueur</v>
      </c>
      <c r="E393" s="142" t="str">
        <v>BIGGAR &amp; LEITH</v>
      </c>
      <c r="F393" s="142" t="str">
        <v>BGL</v>
      </c>
      <c r="G393" s="142" t="str">
        <v>Shanky'S Whip Liqueur And Whisky Blend</v>
      </c>
      <c r="H393" s="142" t="str">
        <v>700ml</v>
      </c>
      <c r="I393" s="176">
        <v>6</v>
      </c>
      <c r="J393" s="283"/>
      <c r="K393" s="178"/>
      <c r="L393" s="85"/>
      <c r="M393" s="143"/>
      <c r="N393" s="86"/>
      <c r="O393" s="95"/>
      <c r="P393" s="152">
        <v>0</v>
      </c>
      <c r="Q393" s="141"/>
      <c r="R393" s="96">
        <f t="shared" si="29"/>
        <v>0</v>
      </c>
      <c r="S393" s="97">
        <f t="shared" si="30"/>
        <v>0</v>
      </c>
      <c r="T393" s="98">
        <f t="shared" si="31"/>
        <v>0</v>
      </c>
      <c r="U393" s="117" t="str">
        <f t="shared" si="32"/>
        <v>OK</v>
      </c>
      <c r="V393" s="117" t="b">
        <f>'CASH REBATE'!$P$22</f>
        <v>0</v>
      </c>
    </row>
    <row r="394" spans="2:22" ht="17.399999999999999" x14ac:dyDescent="0.3">
      <c r="B394" s="161" t="str">
        <v>86-SPLIQ-07000001</v>
      </c>
      <c r="C394" s="158" t="str">
        <v>BIGGAR &amp; LEITH</v>
      </c>
      <c r="D394" s="142" t="str">
        <v>Liqueur</v>
      </c>
      <c r="E394" s="142" t="str">
        <v>BIGGAR &amp; LEITH</v>
      </c>
      <c r="F394" s="142" t="str">
        <v>BGL</v>
      </c>
      <c r="G394" s="142" t="str">
        <v>Stambecco Amaro Maraschino Liqueur</v>
      </c>
      <c r="H394" s="142" t="str">
        <v>700ml</v>
      </c>
      <c r="I394" s="176">
        <v>6</v>
      </c>
      <c r="J394" s="283"/>
      <c r="K394" s="178"/>
      <c r="L394" s="85"/>
      <c r="M394" s="143"/>
      <c r="N394" s="86"/>
      <c r="O394" s="53"/>
      <c r="P394" s="152">
        <v>0</v>
      </c>
      <c r="Q394" s="6"/>
      <c r="R394" s="96">
        <f t="shared" si="29"/>
        <v>0</v>
      </c>
      <c r="S394" s="97">
        <f t="shared" si="30"/>
        <v>0</v>
      </c>
      <c r="T394" s="98">
        <f t="shared" si="31"/>
        <v>0</v>
      </c>
      <c r="U394" s="117" t="str">
        <f t="shared" si="32"/>
        <v>OK</v>
      </c>
      <c r="V394" s="117" t="b">
        <f>'CASH REBATE'!$P$22</f>
        <v>0</v>
      </c>
    </row>
    <row r="395" spans="2:22" x14ac:dyDescent="0.3">
      <c r="B395" s="1" t="str">
        <v>84-SPLIQ-07500852</v>
      </c>
      <c r="C395" s="18" t="str">
        <v>BIGGAR &amp; LEITH</v>
      </c>
      <c r="D395" s="15" t="str">
        <v>Liqueur</v>
      </c>
      <c r="E395" s="15" t="str">
        <v>BIGGAR &amp; LEITH</v>
      </c>
      <c r="F395" s="15" t="str">
        <v>BGL</v>
      </c>
      <c r="G395" s="18" t="str">
        <v>Hotel Starlino Aperitivo Elderflower</v>
      </c>
      <c r="H395" s="18" t="str">
        <v>750ml</v>
      </c>
      <c r="I395" s="2">
        <v>6</v>
      </c>
      <c r="P395" s="2">
        <v>0</v>
      </c>
    </row>
    <row r="396" spans="2:22" x14ac:dyDescent="0.3">
      <c r="B396" s="1" t="str">
        <v>GL-01WHI-07000203</v>
      </c>
      <c r="C396" s="18" t="str">
        <v>BIGGAR &amp; LEITH</v>
      </c>
      <c r="D396" s="15" t="str">
        <v>Whisky</v>
      </c>
      <c r="E396" s="15" t="str">
        <v>BIGGAR &amp; LEITH</v>
      </c>
      <c r="F396" s="15" t="str">
        <v>BGL</v>
      </c>
      <c r="G396" s="18" t="str">
        <v>The Gladstone Axe American Oak Whisky</v>
      </c>
      <c r="H396" s="18" t="str">
        <v>700ml</v>
      </c>
      <c r="I396" s="2">
        <v>6</v>
      </c>
      <c r="P396" s="2">
        <v>0</v>
      </c>
    </row>
    <row r="397" spans="2:22" x14ac:dyDescent="0.3">
      <c r="B397" s="1" t="str">
        <v>BU-03TEQ-05000371</v>
      </c>
      <c r="C397" s="18" t="str">
        <v>BIGGAR &amp; LEITH</v>
      </c>
      <c r="D397" s="15" t="str">
        <v>Tequila</v>
      </c>
      <c r="E397" s="15" t="str">
        <v>BIGGAR &amp; LEITH</v>
      </c>
      <c r="F397" s="15" t="str">
        <v>BGL</v>
      </c>
      <c r="G397" s="18" t="str">
        <v>Butterfly Cannon Rosa Tequila 0.5L</v>
      </c>
      <c r="H397" s="18" t="str">
        <v>500ml</v>
      </c>
      <c r="I397" s="2">
        <v>6</v>
      </c>
      <c r="P397" s="2">
        <v>0</v>
      </c>
    </row>
    <row r="398" spans="2:22" x14ac:dyDescent="0.3">
      <c r="B398" s="1" t="str">
        <v>BU-02TEQ-05000296</v>
      </c>
      <c r="C398" s="18" t="str">
        <v>BIGGAR &amp; LEITH</v>
      </c>
      <c r="D398" s="15" t="str">
        <v>Tequila</v>
      </c>
      <c r="E398" s="15" t="str">
        <v>BIGGAR &amp; LEITH</v>
      </c>
      <c r="F398" s="15" t="str">
        <v>BGL</v>
      </c>
      <c r="G398" s="18" t="str">
        <v>Butterfly Cannon Cristalino Tequila 0.5L</v>
      </c>
      <c r="H398" s="18" t="str">
        <v>500ml</v>
      </c>
      <c r="I398" s="2">
        <v>6</v>
      </c>
      <c r="P398" s="2">
        <v>0</v>
      </c>
    </row>
    <row r="399" spans="2:22" x14ac:dyDescent="0.3">
      <c r="B399" s="1" t="str">
        <v>SP-01RUM-07006059</v>
      </c>
      <c r="C399" s="18" t="str">
        <v>Biggar &amp; Leith</v>
      </c>
      <c r="D399" s="15" t="str">
        <v>Rum</v>
      </c>
      <c r="E399" s="15" t="str">
        <v>Biggar &amp; Leith</v>
      </c>
      <c r="F399" s="15" t="str">
        <v>BGL</v>
      </c>
      <c r="G399" s="18" t="str">
        <v>Spytail Ginger Rum 0.7L</v>
      </c>
      <c r="H399" s="18" t="str">
        <v>700ml</v>
      </c>
      <c r="I399" s="2">
        <v>6</v>
      </c>
      <c r="P399" s="2">
        <v>0</v>
      </c>
    </row>
    <row r="400" spans="2:22" x14ac:dyDescent="0.3">
      <c r="B400" s="1" t="str">
        <v>ST-01LIQ-07001224</v>
      </c>
      <c r="C400" s="18" t="str">
        <v>BIGGAR &amp; LEITH</v>
      </c>
      <c r="D400" s="15" t="str">
        <v>Liqueur</v>
      </c>
      <c r="E400" s="15" t="str">
        <v>BIGGAR &amp; LEITH</v>
      </c>
      <c r="F400" s="15" t="str">
        <v>BGL</v>
      </c>
      <c r="G400" s="18" t="str">
        <v>Stambecco Tiramisu Liqueur 0.7L</v>
      </c>
      <c r="H400" s="18" t="str">
        <v>700ml</v>
      </c>
      <c r="I400" s="2">
        <v>6</v>
      </c>
      <c r="P400" s="2">
        <v>0</v>
      </c>
    </row>
    <row r="401" spans="2:16" x14ac:dyDescent="0.3">
      <c r="B401" s="1" t="str">
        <v>BU-01TEQ-05000333</v>
      </c>
      <c r="C401" s="18" t="str">
        <v>BIGGAR &amp; LEITH</v>
      </c>
      <c r="D401" s="15" t="str">
        <v>Tequila</v>
      </c>
      <c r="E401" s="15" t="str">
        <v>BIGGAR &amp; LEITH</v>
      </c>
      <c r="F401" s="15" t="str">
        <v>BGL</v>
      </c>
      <c r="G401" s="18" t="str">
        <v>Butterfly Cannon Blue Tequila 0.5L</v>
      </c>
      <c r="H401" s="18" t="str">
        <v>500ml</v>
      </c>
      <c r="I401" s="2">
        <v>6</v>
      </c>
      <c r="P401" s="2">
        <v>0</v>
      </c>
    </row>
    <row r="402" spans="2:16" x14ac:dyDescent="0.3">
      <c r="B402" s="1" t="str">
        <v>77-SPLIQ-10001617</v>
      </c>
      <c r="C402" s="18" t="str">
        <v>Branca</v>
      </c>
      <c r="D402" s="15" t="str">
        <v>Liqueur</v>
      </c>
      <c r="E402" s="15" t="str">
        <v>Branca</v>
      </c>
      <c r="F402" s="15" t="str">
        <v>BRC</v>
      </c>
      <c r="G402" s="18" t="str">
        <v>Borghetti Espresso Liqueur</v>
      </c>
      <c r="H402" s="18" t="str">
        <v>1000ml</v>
      </c>
      <c r="I402" s="2">
        <v>6</v>
      </c>
      <c r="P402" s="2">
        <v>0</v>
      </c>
    </row>
    <row r="403" spans="2:16" x14ac:dyDescent="0.3">
      <c r="B403" s="1" t="str">
        <v>58-SPLIQ-07009065</v>
      </c>
      <c r="C403" s="18" t="str">
        <v>Campari</v>
      </c>
      <c r="D403" s="15" t="str">
        <v>Liqueur</v>
      </c>
      <c r="E403" s="15" t="str">
        <v>Campari</v>
      </c>
      <c r="F403" s="15" t="str">
        <v>CAM</v>
      </c>
      <c r="G403" s="18" t="str">
        <v>Ancho Reyes Liqueur</v>
      </c>
      <c r="H403" s="18" t="str">
        <v>700ml</v>
      </c>
      <c r="I403" s="2">
        <v>6</v>
      </c>
      <c r="P403" s="2">
        <v>0</v>
      </c>
    </row>
    <row r="404" spans="2:16" x14ac:dyDescent="0.3">
      <c r="B404" s="1" t="str">
        <v>60-SPGIN-07000522</v>
      </c>
      <c r="C404" s="18" t="str">
        <v>Campari</v>
      </c>
      <c r="D404" s="15" t="str">
        <v>Gin</v>
      </c>
      <c r="E404" s="15" t="str">
        <v>Campari</v>
      </c>
      <c r="F404" s="15" t="str">
        <v>CAM</v>
      </c>
      <c r="G404" s="18" t="str">
        <v>Ondina Gin</v>
      </c>
      <c r="H404" s="18" t="str">
        <v>700ml</v>
      </c>
      <c r="I404" s="2">
        <v>6</v>
      </c>
      <c r="P404" s="2">
        <v>0</v>
      </c>
    </row>
    <row r="405" spans="2:16" x14ac:dyDescent="0.3">
      <c r="B405" s="1" t="str">
        <v>55-SPMEZ-07502893</v>
      </c>
      <c r="C405" s="18" t="str">
        <v>Clase Azul</v>
      </c>
      <c r="D405" s="15" t="str">
        <v>Mezcal</v>
      </c>
      <c r="E405" s="15" t="str">
        <v>Clase Azul</v>
      </c>
      <c r="F405" s="15" t="str">
        <v>CAZ</v>
      </c>
      <c r="G405" s="18" t="str">
        <v>Mezcal Clase Azul Durango</v>
      </c>
      <c r="H405" s="18" t="str">
        <v>750ml</v>
      </c>
      <c r="I405" s="2">
        <v>3</v>
      </c>
      <c r="P405" s="2">
        <v>0</v>
      </c>
    </row>
    <row r="406" spans="2:16" x14ac:dyDescent="0.3">
      <c r="B406" s="1" t="str">
        <v>55-SPTEQ-07504724</v>
      </c>
      <c r="C406" s="18" t="str">
        <v>Clase Azul</v>
      </c>
      <c r="D406" s="15" t="str">
        <v>Tequila</v>
      </c>
      <c r="E406" s="15" t="str">
        <v>Clase Azul</v>
      </c>
      <c r="F406" s="15" t="str">
        <v>CAZ</v>
      </c>
      <c r="G406" s="18" t="str">
        <v>Tequila Clase Azul Anejo</v>
      </c>
      <c r="H406" s="18" t="str">
        <v>750ml</v>
      </c>
      <c r="I406" s="2">
        <v>3</v>
      </c>
      <c r="P406" s="2">
        <v>0</v>
      </c>
    </row>
    <row r="407" spans="2:16" x14ac:dyDescent="0.3">
      <c r="B407" s="1" t="str">
        <v>55-SPTEQ-07500203</v>
      </c>
      <c r="C407" s="18" t="str">
        <v>Clase Azul</v>
      </c>
      <c r="D407" s="15" t="str">
        <v>Tequila</v>
      </c>
      <c r="E407" s="15" t="str">
        <v>Clase Azul</v>
      </c>
      <c r="F407" s="15" t="str">
        <v>CAZ</v>
      </c>
      <c r="G407" s="18" t="str">
        <v>Tequila Clase Azul Gold</v>
      </c>
      <c r="H407" s="18" t="str">
        <v>750ml</v>
      </c>
      <c r="I407" s="2">
        <v>3</v>
      </c>
      <c r="P407" s="2">
        <v>0</v>
      </c>
    </row>
    <row r="408" spans="2:16" x14ac:dyDescent="0.3">
      <c r="B408" s="1" t="str">
        <v>55-SPTEQ-07505117</v>
      </c>
      <c r="C408" s="18" t="str">
        <v>Clase Azul</v>
      </c>
      <c r="D408" s="15" t="str">
        <v>Tequila</v>
      </c>
      <c r="E408" s="15" t="str">
        <v>Clase Azul</v>
      </c>
      <c r="F408" s="15" t="str">
        <v>CAZ</v>
      </c>
      <c r="G408" s="18" t="str">
        <v>Tequila Clase Azul Plata</v>
      </c>
      <c r="H408" s="18" t="str">
        <v>750ml</v>
      </c>
      <c r="I408" s="2">
        <v>6</v>
      </c>
      <c r="P408" s="2">
        <v>0</v>
      </c>
    </row>
    <row r="409" spans="2:16" x14ac:dyDescent="0.3">
      <c r="B409" s="1" t="str">
        <v>55-SPTEQ-07500662</v>
      </c>
      <c r="C409" s="18" t="str">
        <v>Clase Azul</v>
      </c>
      <c r="D409" s="15" t="str">
        <v>Tequila</v>
      </c>
      <c r="E409" s="15" t="str">
        <v>Clase Azul</v>
      </c>
      <c r="F409" s="15" t="str">
        <v>CAZ</v>
      </c>
      <c r="G409" s="18" t="str">
        <v>Tequila Clase Azul Reposado</v>
      </c>
      <c r="H409" s="18" t="str">
        <v>750ml</v>
      </c>
      <c r="I409" s="2">
        <v>6</v>
      </c>
      <c r="P409" s="2">
        <v>0</v>
      </c>
    </row>
    <row r="410" spans="2:16" x14ac:dyDescent="0.3">
      <c r="B410" s="1" t="str">
        <v>55-SPTEQ-10005089</v>
      </c>
      <c r="C410" s="18" t="str">
        <v>Clase Azul</v>
      </c>
      <c r="D410" s="15" t="str">
        <v>Tequila</v>
      </c>
      <c r="E410" s="15" t="str">
        <v>Clase Azul</v>
      </c>
      <c r="F410" s="15" t="str">
        <v>CAZ</v>
      </c>
      <c r="G410" s="18" t="str">
        <v>Tequila Clase Azul Reposado 1L (25 Anniversary Limited Edition)</v>
      </c>
      <c r="H410" s="18" t="str">
        <v>1000ml</v>
      </c>
      <c r="I410" s="2">
        <v>3</v>
      </c>
      <c r="P410" s="2">
        <v>0</v>
      </c>
    </row>
    <row r="411" spans="2:16" x14ac:dyDescent="0.3">
      <c r="B411" s="1" t="str">
        <v>55-SPTEQ-07503493</v>
      </c>
      <c r="C411" s="18" t="str">
        <v>Clase Azul</v>
      </c>
      <c r="D411" s="15" t="str">
        <v>Tequila</v>
      </c>
      <c r="E411" s="15" t="str">
        <v>Clase Azul</v>
      </c>
      <c r="F411" s="15" t="str">
        <v>CAZ</v>
      </c>
      <c r="G411" s="18" t="str">
        <v>Tequila Clase Azul Ultra</v>
      </c>
      <c r="H411" s="18" t="str">
        <v>750ml</v>
      </c>
      <c r="I411" s="2">
        <v>6</v>
      </c>
      <c r="P411" s="2">
        <v>0</v>
      </c>
    </row>
    <row r="412" spans="2:16" x14ac:dyDescent="0.3">
      <c r="B412" s="1" t="str">
        <v>55-SPMEZ-07502001</v>
      </c>
      <c r="C412" s="18" t="str">
        <v>Clase Azul</v>
      </c>
      <c r="D412" s="15" t="str">
        <v>Mezcal</v>
      </c>
      <c r="E412" s="15" t="str">
        <v>Clase Azul</v>
      </c>
      <c r="F412" s="15" t="str">
        <v>CAZ</v>
      </c>
      <c r="G412" s="18" t="str">
        <v>Clase Azul Guerrero Mezcal</v>
      </c>
      <c r="H412" s="18" t="str">
        <v>750ml</v>
      </c>
      <c r="I412" s="2">
        <v>3</v>
      </c>
      <c r="P412" s="2">
        <v>0</v>
      </c>
    </row>
    <row r="413" spans="2:16" x14ac:dyDescent="0.3">
      <c r="B413" s="1" t="str">
        <v>55-SPMEZ-07505355</v>
      </c>
      <c r="C413" s="18" t="str">
        <v>Clase Azul</v>
      </c>
      <c r="D413" s="15" t="str">
        <v>Mezcal</v>
      </c>
      <c r="E413" s="15" t="str">
        <v>Clase Azul</v>
      </c>
      <c r="F413" s="15" t="str">
        <v>CAZ</v>
      </c>
      <c r="G413" s="18" t="str">
        <v>Clase Azul San Luis Potosi Mezcal</v>
      </c>
      <c r="H413" s="18" t="str">
        <v>750ml</v>
      </c>
      <c r="I413" s="2">
        <v>3</v>
      </c>
      <c r="P413" s="2">
        <v>0</v>
      </c>
    </row>
    <row r="414" spans="2:16" x14ac:dyDescent="0.3">
      <c r="B414" s="1" t="str">
        <v>55-SPTEQ-02000486</v>
      </c>
      <c r="C414" s="18" t="str">
        <v>Clase Azul</v>
      </c>
      <c r="D414" s="15" t="str">
        <v>Tequila</v>
      </c>
      <c r="E414" s="15" t="str">
        <v>Clase Azul</v>
      </c>
      <c r="F414" s="15" t="str">
        <v>CAZ</v>
      </c>
      <c r="G414" s="18" t="str">
        <v>Clase Azul Reposado Tequila (200)</v>
      </c>
      <c r="H414" s="18" t="str">
        <v>200ml</v>
      </c>
      <c r="I414" s="2">
        <v>12</v>
      </c>
      <c r="P414" s="2">
        <v>0</v>
      </c>
    </row>
    <row r="415" spans="2:16" x14ac:dyDescent="0.3">
      <c r="B415" s="1" t="str">
        <v>55-SPTEQ-07502201</v>
      </c>
      <c r="C415" s="18" t="str">
        <v>Clase Azul</v>
      </c>
      <c r="D415" s="15" t="str">
        <v>Tequila</v>
      </c>
      <c r="E415" s="15" t="str">
        <v>Clase Azul</v>
      </c>
      <c r="F415" s="15" t="str">
        <v>CAZ</v>
      </c>
      <c r="G415" s="18" t="str">
        <v>Clase Azul Dia De Los Muertos Tequila (2022)</v>
      </c>
      <c r="H415" s="18" t="str">
        <v>750ml</v>
      </c>
      <c r="I415" s="2">
        <v>3</v>
      </c>
      <c r="P415" s="2">
        <v>0</v>
      </c>
    </row>
    <row r="416" spans="2:16" x14ac:dyDescent="0.3">
      <c r="B416" s="1" t="str">
        <v>55-SPTEQ-07502401</v>
      </c>
      <c r="C416" s="18" t="str">
        <v>Clase Azul</v>
      </c>
      <c r="D416" s="15" t="str">
        <v>Tequila</v>
      </c>
      <c r="E416" s="15" t="str">
        <v>Clase Azul</v>
      </c>
      <c r="F416" s="15" t="str">
        <v>CAZ</v>
      </c>
      <c r="G416" s="18" t="str">
        <v>Clase Azul Dia De Los Muertos Tequila (2024)</v>
      </c>
      <c r="H416" s="18" t="str">
        <v>750ml</v>
      </c>
      <c r="I416" s="2">
        <v>3</v>
      </c>
      <c r="P416" s="2">
        <v>0</v>
      </c>
    </row>
    <row r="417" spans="2:16" x14ac:dyDescent="0.3">
      <c r="B417" s="1" t="str">
        <v>55-SPTEQ-07505447</v>
      </c>
      <c r="C417" s="18" t="str">
        <v>Clase Azul</v>
      </c>
      <c r="D417" s="15" t="str">
        <v>Tequila</v>
      </c>
      <c r="E417" s="15" t="str">
        <v>Clase Azul</v>
      </c>
      <c r="F417" s="15" t="str">
        <v>CAZ</v>
      </c>
      <c r="G417" s="18" t="str">
        <v>Clase Azul Blanco Ahumado Tequila</v>
      </c>
      <c r="H417" s="18" t="str">
        <v>750ml</v>
      </c>
      <c r="I417" s="2">
        <v>3</v>
      </c>
      <c r="P417" s="2">
        <v>0</v>
      </c>
    </row>
    <row r="418" spans="2:16" x14ac:dyDescent="0.3">
      <c r="B418" s="1" t="str">
        <v>55-SPTEQ-17504248</v>
      </c>
      <c r="C418" s="18" t="str">
        <v>Clase Azul</v>
      </c>
      <c r="D418" s="15" t="str">
        <v>Tequila</v>
      </c>
      <c r="E418" s="15" t="str">
        <v>Clase Azul</v>
      </c>
      <c r="F418" s="15" t="str">
        <v>CAZ</v>
      </c>
      <c r="G418" s="18" t="str">
        <v>Clase Azul Reposado Tequila 1750ml</v>
      </c>
      <c r="H418" s="18" t="str">
        <v>1750ml</v>
      </c>
      <c r="I418" s="2">
        <v>4</v>
      </c>
      <c r="P418" s="2">
        <v>0</v>
      </c>
    </row>
    <row r="419" spans="2:16" x14ac:dyDescent="0.3">
      <c r="B419" s="1" t="str">
        <v>55-SPTEQ-07505386</v>
      </c>
      <c r="C419" s="18" t="str">
        <v>Clase Azul</v>
      </c>
      <c r="D419" s="15" t="str">
        <v>Tequila</v>
      </c>
      <c r="E419" s="15" t="str">
        <v>Clase Azul</v>
      </c>
      <c r="F419" s="15" t="str">
        <v>CAZ</v>
      </c>
      <c r="G419" s="18" t="str">
        <v>Clase Azul Dia De Muertos Aromas Tequila (2023)</v>
      </c>
      <c r="H419" s="18" t="str">
        <v>750ml</v>
      </c>
      <c r="I419" s="2">
        <v>3</v>
      </c>
      <c r="P419" s="2">
        <v>0</v>
      </c>
    </row>
    <row r="420" spans="2:16" x14ac:dyDescent="0.3">
      <c r="B420" s="1" t="str">
        <v>78-WISPA-07509155</v>
      </c>
      <c r="C420" s="18" t="str">
        <v>D.Rock</v>
      </c>
      <c r="D420" s="15" t="str">
        <v>Champagne</v>
      </c>
      <c r="E420" s="15" t="str">
        <v>D.Rock</v>
      </c>
      <c r="F420" s="15" t="str">
        <v>DRC</v>
      </c>
      <c r="G420" s="18" t="str">
        <v>D.Rock Rose Champagne</v>
      </c>
      <c r="H420" s="18" t="str">
        <v>750ml</v>
      </c>
      <c r="I420" s="2">
        <v>6</v>
      </c>
      <c r="P420" s="2">
        <v>0</v>
      </c>
    </row>
    <row r="421" spans="2:16" x14ac:dyDescent="0.3">
      <c r="B421" s="1" t="str">
        <v>78-WISPA-07509032</v>
      </c>
      <c r="C421" s="18" t="str">
        <v>D.Rock</v>
      </c>
      <c r="D421" s="15" t="str">
        <v>Champagne</v>
      </c>
      <c r="E421" s="15" t="str">
        <v>D.Rock</v>
      </c>
      <c r="F421" s="15" t="str">
        <v>DRC</v>
      </c>
      <c r="G421" s="18" t="str">
        <v>D.Rock Gold Champagne</v>
      </c>
      <c r="H421" s="18" t="str">
        <v>750ml</v>
      </c>
      <c r="I421" s="2">
        <v>6</v>
      </c>
      <c r="P421" s="2">
        <v>0</v>
      </c>
    </row>
    <row r="422" spans="2:16" x14ac:dyDescent="0.3">
      <c r="B422" s="1" t="str">
        <v>78-WISPA-07501001</v>
      </c>
      <c r="C422" s="18" t="str">
        <v>D.Rock</v>
      </c>
      <c r="D422" s="15" t="str">
        <v>Champagne</v>
      </c>
      <c r="E422" s="15" t="str">
        <v>D.Rock</v>
      </c>
      <c r="F422" s="15" t="str">
        <v>DRC</v>
      </c>
      <c r="G422" s="18" t="str">
        <v>D.Rock Gold Luminus Champagne</v>
      </c>
      <c r="H422" s="18" t="str">
        <v>750ml</v>
      </c>
      <c r="I422" s="2">
        <v>6</v>
      </c>
      <c r="P422" s="2">
        <v>0</v>
      </c>
    </row>
    <row r="423" spans="2:16" x14ac:dyDescent="0.3">
      <c r="B423" s="1" t="str">
        <v>80-SPWHI-07001164</v>
      </c>
      <c r="C423" s="18" t="str">
        <v>Glenturret</v>
      </c>
      <c r="D423" s="15" t="str">
        <v>Whisky</v>
      </c>
      <c r="E423" s="15" t="str">
        <v>Glenturret</v>
      </c>
      <c r="F423" s="15" t="str">
        <v>GTR</v>
      </c>
      <c r="G423" s="18" t="str">
        <v>The Glenturret 12 Years Whisky (2023)</v>
      </c>
      <c r="H423" s="18" t="str">
        <v>700ml</v>
      </c>
      <c r="I423" s="2">
        <v>6</v>
      </c>
      <c r="P423" s="2">
        <v>0</v>
      </c>
    </row>
    <row r="424" spans="2:16" x14ac:dyDescent="0.3">
      <c r="B424" s="1" t="str">
        <v>80-SPWHI-07001167</v>
      </c>
      <c r="C424" s="18" t="str">
        <v>Glenturret</v>
      </c>
      <c r="D424" s="15" t="str">
        <v>Whisky</v>
      </c>
      <c r="E424" s="15" t="str">
        <v>Glenturret</v>
      </c>
      <c r="F424" s="15" t="str">
        <v>GTR</v>
      </c>
      <c r="G424" s="18" t="str">
        <v>Glenturret Peat Smoked 10 Years Whisky</v>
      </c>
      <c r="H424" s="18" t="str">
        <v>700ml</v>
      </c>
      <c r="I424" s="2">
        <v>6</v>
      </c>
      <c r="P424" s="2">
        <v>0</v>
      </c>
    </row>
    <row r="425" spans="2:16" x14ac:dyDescent="0.3">
      <c r="B425" s="1" t="str">
        <v>80-SPWHI-07001013</v>
      </c>
      <c r="C425" s="18" t="str">
        <v>Glenturret</v>
      </c>
      <c r="D425" s="15" t="str">
        <v>Whisky</v>
      </c>
      <c r="E425" s="15" t="str">
        <v>Glenturret</v>
      </c>
      <c r="F425" s="15" t="str">
        <v>GTR</v>
      </c>
      <c r="G425" s="18" t="str">
        <v>The Glenturret Triple Wood Whisky (2023)</v>
      </c>
      <c r="H425" s="18" t="str">
        <v>700ml</v>
      </c>
      <c r="I425" s="2">
        <v>6</v>
      </c>
      <c r="P425" s="2">
        <v>0</v>
      </c>
    </row>
    <row r="426" spans="2:16" x14ac:dyDescent="0.3">
      <c r="B426" s="1" t="str">
        <v>80-SPWHI-07000672</v>
      </c>
      <c r="C426" s="18" t="str">
        <v>Glenturret</v>
      </c>
      <c r="D426" s="15" t="str">
        <v>Whisky</v>
      </c>
      <c r="E426" s="15" t="str">
        <v>Glenturret</v>
      </c>
      <c r="F426" s="15" t="str">
        <v>GTR</v>
      </c>
      <c r="G426" s="18" t="str">
        <v>The Glenturret 30 Years Whisky (2022)</v>
      </c>
      <c r="H426" s="18" t="str">
        <v>700ml</v>
      </c>
      <c r="I426" s="2">
        <v>6</v>
      </c>
      <c r="P426" s="2">
        <v>0</v>
      </c>
    </row>
    <row r="427" spans="2:16" x14ac:dyDescent="0.3">
      <c r="B427" s="1" t="str">
        <v>80-SPWHI-07000207</v>
      </c>
      <c r="C427" s="18" t="str">
        <v>Glenturret</v>
      </c>
      <c r="D427" s="15" t="str">
        <v>Whisky</v>
      </c>
      <c r="E427" s="15" t="str">
        <v>Glenturret</v>
      </c>
      <c r="F427" s="15" t="str">
        <v>GTR</v>
      </c>
      <c r="G427" s="18" t="str">
        <v>The Glenturret Jaguar Whisky</v>
      </c>
      <c r="H427" s="18" t="str">
        <v>700ml</v>
      </c>
      <c r="I427" s="2">
        <v>1</v>
      </c>
      <c r="P427" s="2">
        <v>0</v>
      </c>
    </row>
    <row r="428" spans="2:16" x14ac:dyDescent="0.3">
      <c r="B428" s="1" t="str">
        <v>WH-01VOD-07000018</v>
      </c>
      <c r="C428" s="18" t="str">
        <v>Great Wines</v>
      </c>
      <c r="D428" s="15" t="str">
        <v>Vodka</v>
      </c>
      <c r="E428" s="15" t="str">
        <v>Great Wines</v>
      </c>
      <c r="F428" s="15" t="str">
        <v>KYO</v>
      </c>
      <c r="G428" s="18" t="str">
        <v>White Rabbit Vodka</v>
      </c>
      <c r="H428" s="18" t="str">
        <v>700ml</v>
      </c>
      <c r="I428" s="2">
        <v>12</v>
      </c>
      <c r="P428" s="2">
        <v>0</v>
      </c>
    </row>
    <row r="429" spans="2:16" x14ac:dyDescent="0.3">
      <c r="B429" s="1" t="str">
        <v>54-SPGIN-07000235</v>
      </c>
      <c r="C429" s="18" t="str">
        <v>Gunpowder</v>
      </c>
      <c r="D429" s="15" t="str">
        <v>Gin</v>
      </c>
      <c r="E429" s="15" t="str">
        <v>Gunpowder</v>
      </c>
      <c r="F429" s="15" t="str">
        <v>FTS</v>
      </c>
      <c r="G429" s="18" t="str">
        <v>Gunpowder Irish Gin</v>
      </c>
      <c r="H429" s="18" t="str">
        <v>700ml</v>
      </c>
      <c r="I429" s="2">
        <v>6</v>
      </c>
      <c r="P429" s="2">
        <v>0</v>
      </c>
    </row>
    <row r="430" spans="2:16" x14ac:dyDescent="0.3">
      <c r="B430" s="1" t="str">
        <v>54-SPGIN-07000846</v>
      </c>
      <c r="C430" s="18" t="str">
        <v>Gunpowder</v>
      </c>
      <c r="D430" s="15" t="str">
        <v>Gin</v>
      </c>
      <c r="E430" s="15" t="str">
        <v>Gunpowder</v>
      </c>
      <c r="F430" s="15" t="str">
        <v>FTS</v>
      </c>
      <c r="G430" s="18" t="str">
        <v>Drumshanbo Gunpowder Brazilian Pineapple Irish Gin</v>
      </c>
      <c r="H430" s="18" t="str">
        <v>700ml</v>
      </c>
      <c r="I430" s="2">
        <v>6</v>
      </c>
      <c r="P430" s="2">
        <v>0</v>
      </c>
    </row>
    <row r="431" spans="2:16" x14ac:dyDescent="0.3">
      <c r="B431" s="1" t="str">
        <v>54-SPGIN-07000426</v>
      </c>
      <c r="C431" s="18" t="str">
        <v>Gunpowder</v>
      </c>
      <c r="D431" s="15" t="str">
        <v>Gin</v>
      </c>
      <c r="E431" s="15" t="str">
        <v>Gunpowder</v>
      </c>
      <c r="F431" s="15" t="str">
        <v>FTS</v>
      </c>
      <c r="G431" s="18" t="str">
        <v>Drumshanbo Gunpowder Sardinian Citrus Irish Gin</v>
      </c>
      <c r="H431" s="18" t="str">
        <v>700ml</v>
      </c>
      <c r="I431" s="2">
        <v>6</v>
      </c>
      <c r="P431" s="2">
        <v>0</v>
      </c>
    </row>
    <row r="432" spans="2:16" x14ac:dyDescent="0.3">
      <c r="B432" s="1" t="str">
        <v>54-SPGIN-07001001</v>
      </c>
      <c r="C432" s="18" t="str">
        <v>Gunpowder</v>
      </c>
      <c r="D432" s="15" t="str">
        <v>Gin</v>
      </c>
      <c r="E432" s="15" t="str">
        <v>Gunpowder</v>
      </c>
      <c r="F432" s="15" t="str">
        <v>FTS</v>
      </c>
      <c r="G432" s="18" t="str">
        <v>Drumshanbo Gunpowder California Orange Irish Gin</v>
      </c>
      <c r="H432" s="18" t="str">
        <v>700ml</v>
      </c>
      <c r="I432" s="2">
        <v>6</v>
      </c>
      <c r="P432" s="2">
        <v>0</v>
      </c>
    </row>
    <row r="433" spans="2:16" x14ac:dyDescent="0.3">
      <c r="B433" s="1" t="str">
        <v>IT-01LIQ-07000005</v>
      </c>
      <c r="C433" s="18" t="str">
        <v>J.T.W.</v>
      </c>
      <c r="D433" s="15" t="str">
        <v>Liqueur</v>
      </c>
      <c r="E433" s="15" t="str">
        <v>J.T.W.</v>
      </c>
      <c r="F433" s="15" t="str">
        <v>LUN</v>
      </c>
      <c r="G433" s="18" t="str">
        <v>Italicus Rosolio Di Bergamotto Liqueur</v>
      </c>
      <c r="H433" s="18" t="str">
        <v>700ml</v>
      </c>
      <c r="I433" s="2">
        <v>6</v>
      </c>
      <c r="P433" s="2">
        <v>0</v>
      </c>
    </row>
    <row r="434" spans="2:16" x14ac:dyDescent="0.3">
      <c r="B434" s="1" t="str">
        <v>JA-01LIQ-07000040</v>
      </c>
      <c r="C434" s="18" t="str">
        <v>Jackson'S Winery</v>
      </c>
      <c r="D434" s="15" t="str">
        <v>Liqueur</v>
      </c>
      <c r="E434" s="15" t="str">
        <v>Jackson'S Winery</v>
      </c>
      <c r="F434" s="15" t="str">
        <v>LUN</v>
      </c>
      <c r="G434" s="18" t="str">
        <v>Jaquila Jasmine Liqueur 0.7L</v>
      </c>
      <c r="H434" s="18" t="str">
        <v>700ml</v>
      </c>
      <c r="I434" s="2">
        <v>6</v>
      </c>
      <c r="P434" s="2">
        <v>0</v>
      </c>
    </row>
    <row r="435" spans="2:16" x14ac:dyDescent="0.3">
      <c r="B435" s="1" t="str">
        <v>KL-01GIN-07004238</v>
      </c>
      <c r="C435" s="18" t="str">
        <v>Kilo</v>
      </c>
      <c r="D435" s="15" t="str">
        <v>Gin</v>
      </c>
      <c r="E435" s="15" t="str">
        <v>Kilo</v>
      </c>
      <c r="F435" s="15" t="str">
        <v>LUN</v>
      </c>
      <c r="G435" s="18" t="str">
        <v>Kilo Gin 70Cl.</v>
      </c>
      <c r="H435" s="18" t="str">
        <v>700ml</v>
      </c>
      <c r="I435" s="2">
        <v>6</v>
      </c>
      <c r="P435" s="2">
        <v>0</v>
      </c>
    </row>
    <row r="436" spans="2:16" x14ac:dyDescent="0.3">
      <c r="B436" s="1" t="str">
        <v>KL-01GIN-03304290</v>
      </c>
      <c r="C436" s="18" t="str">
        <v>Kilo</v>
      </c>
      <c r="D436" s="15" t="str">
        <v>Gin</v>
      </c>
      <c r="E436" s="15" t="str">
        <v>Kilo</v>
      </c>
      <c r="F436" s="15" t="str">
        <v>LUN</v>
      </c>
      <c r="G436" s="18" t="str">
        <v>Kilo Gin 33Cl.</v>
      </c>
      <c r="H436" s="18" t="str">
        <v>330ml</v>
      </c>
      <c r="I436" s="2">
        <v>12</v>
      </c>
      <c r="P436" s="2">
        <v>0</v>
      </c>
    </row>
    <row r="437" spans="2:16" x14ac:dyDescent="0.3">
      <c r="B437" s="1" t="str">
        <v>KL-02RUM-03304337</v>
      </c>
      <c r="C437" s="18" t="str">
        <v>Kilo</v>
      </c>
      <c r="D437" s="15" t="str">
        <v>Rum</v>
      </c>
      <c r="E437" s="15" t="str">
        <v>Kilo</v>
      </c>
      <c r="F437" s="15" t="str">
        <v>LUN</v>
      </c>
      <c r="G437" s="18" t="str">
        <v>Kilo Rum 33Cl.</v>
      </c>
      <c r="H437" s="18" t="str">
        <v>330ml</v>
      </c>
      <c r="I437" s="2">
        <v>12</v>
      </c>
      <c r="P437" s="2">
        <v>0</v>
      </c>
    </row>
    <row r="438" spans="2:16" x14ac:dyDescent="0.3">
      <c r="B438" s="1" t="str">
        <v>KL-02RUM-07004306</v>
      </c>
      <c r="C438" s="18" t="str">
        <v>Kilo</v>
      </c>
      <c r="D438" s="15" t="str">
        <v>Rum</v>
      </c>
      <c r="E438" s="15" t="str">
        <v>Kilo</v>
      </c>
      <c r="F438" s="15" t="str">
        <v>LUN</v>
      </c>
      <c r="G438" s="18" t="str">
        <v>Kilo Rum 70Cl.</v>
      </c>
      <c r="H438" s="18" t="str">
        <v>700ml</v>
      </c>
      <c r="I438" s="2">
        <v>6</v>
      </c>
      <c r="P438" s="2">
        <v>0</v>
      </c>
    </row>
    <row r="439" spans="2:16" x14ac:dyDescent="0.3">
      <c r="B439" s="1" t="str">
        <v>KL-03VOD-03304283</v>
      </c>
      <c r="C439" s="18" t="str">
        <v>Kilo</v>
      </c>
      <c r="D439" s="15" t="str">
        <v>Vodka</v>
      </c>
      <c r="E439" s="15" t="str">
        <v>Kilo</v>
      </c>
      <c r="F439" s="15" t="str">
        <v>MIN</v>
      </c>
      <c r="G439" s="18" t="str">
        <v>Kilo Vodka 33Cl.</v>
      </c>
      <c r="H439" s="18" t="str">
        <v>330ml</v>
      </c>
      <c r="I439" s="2">
        <v>12</v>
      </c>
      <c r="P439" s="2">
        <v>0</v>
      </c>
    </row>
    <row r="440" spans="2:16" x14ac:dyDescent="0.3">
      <c r="B440" s="1" t="str">
        <v>KL-03VOD-07004245</v>
      </c>
      <c r="C440" s="18" t="str">
        <v>Kilo</v>
      </c>
      <c r="D440" s="15" t="str">
        <v>Vodka</v>
      </c>
      <c r="E440" s="15" t="str">
        <v>Kilo</v>
      </c>
      <c r="F440" s="15" t="str">
        <v>MIN</v>
      </c>
      <c r="G440" s="18" t="str">
        <v>Kilo Vodka 70Cl.</v>
      </c>
      <c r="H440" s="18" t="str">
        <v>700ml</v>
      </c>
      <c r="I440" s="2">
        <v>6</v>
      </c>
      <c r="P440" s="2">
        <v>0</v>
      </c>
    </row>
    <row r="441" spans="2:16" x14ac:dyDescent="0.3">
      <c r="B441" s="1" t="str">
        <v>56-SPWHI-07009999</v>
      </c>
      <c r="C441" s="18" t="str">
        <v>Kyoto</v>
      </c>
      <c r="D441" s="15" t="str">
        <v>Whisky</v>
      </c>
      <c r="E441" s="15" t="str">
        <v>Kyoto</v>
      </c>
      <c r="F441" s="15" t="str">
        <v>KYO</v>
      </c>
      <c r="G441" s="18" t="str">
        <v>Kyoto Whisky Aka-Obi</v>
      </c>
      <c r="H441" s="18" t="str">
        <v>700ml</v>
      </c>
      <c r="I441" s="2">
        <v>12</v>
      </c>
      <c r="P441" s="2">
        <v>0</v>
      </c>
    </row>
    <row r="442" spans="2:16" x14ac:dyDescent="0.3">
      <c r="B442" s="1" t="str">
        <v>56-SPWHI-07000136</v>
      </c>
      <c r="C442" s="18" t="str">
        <v>Kyoto</v>
      </c>
      <c r="D442" s="15" t="str">
        <v>Whisky</v>
      </c>
      <c r="E442" s="15" t="str">
        <v>Kyoto</v>
      </c>
      <c r="F442" s="15" t="str">
        <v>KYO</v>
      </c>
      <c r="G442" s="18" t="str">
        <v>Kyoto Whisky Kuro-Obi</v>
      </c>
      <c r="H442" s="18" t="str">
        <v>700ml</v>
      </c>
      <c r="I442" s="2">
        <v>12</v>
      </c>
      <c r="P442" s="2">
        <v>0</v>
      </c>
    </row>
    <row r="443" spans="2:16" x14ac:dyDescent="0.3">
      <c r="B443" s="1" t="str">
        <v>56-SPWHI-07000129</v>
      </c>
      <c r="C443" s="18" t="str">
        <v>Kyoto</v>
      </c>
      <c r="D443" s="15" t="str">
        <v>Whisky</v>
      </c>
      <c r="E443" s="15" t="str">
        <v>Kyoto</v>
      </c>
      <c r="F443" s="15" t="str">
        <v>KYO</v>
      </c>
      <c r="G443" s="18" t="str">
        <v>Kyoto Whisky Murasaki-Obi</v>
      </c>
      <c r="H443" s="18" t="str">
        <v>700ml</v>
      </c>
      <c r="I443" s="2">
        <v>12</v>
      </c>
      <c r="P443" s="2">
        <v>0</v>
      </c>
    </row>
    <row r="444" spans="2:16" x14ac:dyDescent="0.3">
      <c r="B444" s="1" t="str">
        <v>79-SPGIN-07000422</v>
      </c>
      <c r="C444" s="18" t="str">
        <v>Lark</v>
      </c>
      <c r="D444" s="15" t="str">
        <v>Gin</v>
      </c>
      <c r="E444" s="15" t="str">
        <v>Lark</v>
      </c>
      <c r="F444" s="15" t="str">
        <v>LRK</v>
      </c>
      <c r="G444" s="18" t="str">
        <v>Forty Spotted Citrus Pepperberry Gin</v>
      </c>
      <c r="H444" s="18" t="str">
        <v>700ml</v>
      </c>
      <c r="I444" s="2">
        <v>6</v>
      </c>
      <c r="P444" s="2">
        <v>0</v>
      </c>
    </row>
    <row r="445" spans="2:16" x14ac:dyDescent="0.3">
      <c r="B445" s="1" t="str">
        <v>79-SPGIN-07000446</v>
      </c>
      <c r="C445" s="18" t="str">
        <v>Lark</v>
      </c>
      <c r="D445" s="15" t="str">
        <v>Gin</v>
      </c>
      <c r="E445" s="15" t="str">
        <v>Lark</v>
      </c>
      <c r="F445" s="15" t="str">
        <v>LRK</v>
      </c>
      <c r="G445" s="18" t="str">
        <v>Forty Spotted Raspberry And Rose Gin</v>
      </c>
      <c r="H445" s="18" t="str">
        <v>700ml</v>
      </c>
      <c r="I445" s="2">
        <v>6</v>
      </c>
      <c r="P445" s="2">
        <v>0</v>
      </c>
    </row>
    <row r="446" spans="2:16" x14ac:dyDescent="0.3">
      <c r="B446" s="1" t="str">
        <v>79-SPGIN-07000489</v>
      </c>
      <c r="C446" s="18" t="str">
        <v>Lark</v>
      </c>
      <c r="D446" s="15" t="str">
        <v>Gin</v>
      </c>
      <c r="E446" s="15" t="str">
        <v>Lark</v>
      </c>
      <c r="F446" s="15" t="str">
        <v>LRK</v>
      </c>
      <c r="G446" s="18" t="str">
        <v>Forty Spotted Bush Honey Gin</v>
      </c>
      <c r="H446" s="18" t="str">
        <v>700ml</v>
      </c>
      <c r="I446" s="2">
        <v>6</v>
      </c>
      <c r="P446" s="2">
        <v>0</v>
      </c>
    </row>
    <row r="447" spans="2:16" x14ac:dyDescent="0.3">
      <c r="B447" s="1" t="str">
        <v>79-SPWHI-05001001</v>
      </c>
      <c r="C447" s="18" t="str">
        <v>Lark</v>
      </c>
      <c r="D447" s="15" t="str">
        <v>Whisky</v>
      </c>
      <c r="E447" s="15" t="str">
        <v>Lark</v>
      </c>
      <c r="F447" s="15" t="str">
        <v>LRK</v>
      </c>
      <c r="G447" s="18" t="str">
        <v>Lark Chinotto Citrus Cask Whisky</v>
      </c>
      <c r="H447" s="18" t="str">
        <v>500ml</v>
      </c>
      <c r="I447" s="2">
        <v>6</v>
      </c>
      <c r="P447" s="2">
        <v>0</v>
      </c>
    </row>
    <row r="448" spans="2:16" x14ac:dyDescent="0.3">
      <c r="B448" s="1" t="str">
        <v>79-SPGIN-07000408</v>
      </c>
      <c r="C448" s="18" t="str">
        <v>Lark</v>
      </c>
      <c r="D448" s="15" t="str">
        <v>Gin</v>
      </c>
      <c r="E448" s="15" t="str">
        <v>Lark</v>
      </c>
      <c r="F448" s="15" t="str">
        <v>LRK</v>
      </c>
      <c r="G448" s="18" t="str">
        <v>Forty Spotted Wild Rose Gin</v>
      </c>
      <c r="H448" s="18" t="str">
        <v>700ml</v>
      </c>
      <c r="I448" s="2">
        <v>6</v>
      </c>
      <c r="P448" s="2">
        <v>0</v>
      </c>
    </row>
    <row r="449" spans="2:16" x14ac:dyDescent="0.3">
      <c r="B449" s="1" t="str">
        <v>79-SPGIN-07000415</v>
      </c>
      <c r="C449" s="18" t="str">
        <v>Lark</v>
      </c>
      <c r="D449" s="15" t="str">
        <v>Gin</v>
      </c>
      <c r="E449" s="15" t="str">
        <v>Lark</v>
      </c>
      <c r="F449" s="15" t="str">
        <v>LRK</v>
      </c>
      <c r="G449" s="18" t="str">
        <v>Forty Spotted Classic Tassie Gin</v>
      </c>
      <c r="H449" s="18" t="str">
        <v>700ml</v>
      </c>
      <c r="I449" s="2">
        <v>6</v>
      </c>
      <c r="P449" s="2">
        <v>0</v>
      </c>
    </row>
    <row r="450" spans="2:16" x14ac:dyDescent="0.3">
      <c r="B450" s="1" t="str">
        <v>79-SPWHI-05000459</v>
      </c>
      <c r="C450" s="18" t="str">
        <v>Lark</v>
      </c>
      <c r="D450" s="15" t="str">
        <v>Whisky</v>
      </c>
      <c r="E450" s="15" t="str">
        <v>Lark</v>
      </c>
      <c r="F450" s="15" t="str">
        <v>LRK</v>
      </c>
      <c r="G450" s="18" t="str">
        <v>Lark Classic Cask Whisky</v>
      </c>
      <c r="H450" s="18" t="str">
        <v>500ml</v>
      </c>
      <c r="I450" s="2">
        <v>6</v>
      </c>
      <c r="P450" s="2">
        <v>0</v>
      </c>
    </row>
    <row r="451" spans="2:16" x14ac:dyDescent="0.3">
      <c r="B451" s="1" t="str">
        <v>79-SPWHI-05002655</v>
      </c>
      <c r="C451" s="18" t="str">
        <v>Lark</v>
      </c>
      <c r="D451" s="15" t="str">
        <v>Whisky</v>
      </c>
      <c r="E451" s="15" t="str">
        <v>Lark</v>
      </c>
      <c r="F451" s="15" t="str">
        <v>LRK</v>
      </c>
      <c r="G451" s="18" t="str">
        <v>Lark Tasmanian Peated Whisky</v>
      </c>
      <c r="H451" s="18" t="str">
        <v>500ml</v>
      </c>
      <c r="I451" s="2">
        <v>6</v>
      </c>
      <c r="P451" s="2">
        <v>0</v>
      </c>
    </row>
    <row r="452" spans="2:16" x14ac:dyDescent="0.3">
      <c r="B452" s="1" t="str">
        <v>LA-01WHI-05000487</v>
      </c>
      <c r="C452" s="18" t="str">
        <v>Lark</v>
      </c>
      <c r="D452" s="15" t="str">
        <v>Whisky</v>
      </c>
      <c r="E452" s="15" t="str">
        <v>Lark</v>
      </c>
      <c r="F452" s="15" t="str">
        <v>LRK</v>
      </c>
      <c r="G452" s="18" t="str">
        <v>Lark Tasmanian Symphony No.1 Whisky 0.5L</v>
      </c>
      <c r="H452" s="18" t="str">
        <v>500ml</v>
      </c>
      <c r="I452" s="2">
        <v>6</v>
      </c>
      <c r="P452" s="2">
        <v>0</v>
      </c>
    </row>
    <row r="453" spans="2:16" x14ac:dyDescent="0.3">
      <c r="B453" s="1" t="str">
        <v>61-SPGIN-07007271</v>
      </c>
      <c r="C453" s="18" t="str">
        <v>Scapegrace</v>
      </c>
      <c r="D453" s="15" t="str">
        <v>Gin</v>
      </c>
      <c r="E453" s="15" t="str">
        <v>Scapegrace</v>
      </c>
      <c r="F453" s="15" t="str">
        <v>SCA</v>
      </c>
      <c r="G453" s="18" t="str">
        <v>Scapegrace Dry Gin</v>
      </c>
      <c r="H453" s="18" t="str">
        <v>700ml</v>
      </c>
      <c r="I453" s="2">
        <v>6</v>
      </c>
      <c r="P453" s="2">
        <v>0</v>
      </c>
    </row>
    <row r="454" spans="2:16" x14ac:dyDescent="0.3">
      <c r="B454" s="1" t="str">
        <v>83-SPTEQ-07009145</v>
      </c>
      <c r="C454" s="18" t="str">
        <v>Teremana</v>
      </c>
      <c r="D454" s="15" t="str">
        <v>Tequila</v>
      </c>
      <c r="E454" s="15" t="str">
        <v>Teremana</v>
      </c>
      <c r="F454" s="15" t="str">
        <v>TRM</v>
      </c>
      <c r="G454" s="18" t="str">
        <v>Teremana Blanco Tequila</v>
      </c>
      <c r="H454" s="18" t="str">
        <v>700ml</v>
      </c>
      <c r="I454" s="2">
        <v>6</v>
      </c>
      <c r="P454" s="2">
        <v>0</v>
      </c>
    </row>
    <row r="455" spans="2:16" x14ac:dyDescent="0.3">
      <c r="B455" s="1" t="str">
        <v>83-SPTEQ-07009268</v>
      </c>
      <c r="C455" s="18" t="str">
        <v>Teremana</v>
      </c>
      <c r="D455" s="15" t="str">
        <v>Tequila</v>
      </c>
      <c r="E455" s="15" t="str">
        <v>Teremana</v>
      </c>
      <c r="F455" s="15" t="str">
        <v>TRM</v>
      </c>
      <c r="G455" s="18" t="str">
        <v>Teremana Anejo Tequila</v>
      </c>
      <c r="H455" s="18" t="str">
        <v>700ml</v>
      </c>
      <c r="I455" s="2">
        <v>6</v>
      </c>
      <c r="P455" s="2">
        <v>0</v>
      </c>
    </row>
    <row r="456" spans="2:16" x14ac:dyDescent="0.3">
      <c r="B456" s="1" t="str">
        <v>83-SPTEQ-07009251</v>
      </c>
      <c r="C456" s="18" t="str">
        <v>Teremana</v>
      </c>
      <c r="D456" s="15" t="str">
        <v>Tequila</v>
      </c>
      <c r="E456" s="15" t="str">
        <v>Teremana</v>
      </c>
      <c r="F456" s="15" t="str">
        <v>TRM</v>
      </c>
      <c r="G456" s="18" t="str">
        <v>Teremana Reposado Tequila</v>
      </c>
      <c r="H456" s="18" t="str">
        <v>700ml</v>
      </c>
      <c r="I456" s="2">
        <v>6</v>
      </c>
      <c r="P456" s="2">
        <v>0</v>
      </c>
    </row>
    <row r="457" spans="2:16" x14ac:dyDescent="0.3">
      <c r="B457" s="1" t="str">
        <v>AE-01OTH-01200683</v>
      </c>
      <c r="C457" s="18" t="str">
        <v>Umami</v>
      </c>
      <c r="D457" s="15" t="str">
        <v>Cocktail Enhancer</v>
      </c>
      <c r="E457" s="15" t="str">
        <v>Umami</v>
      </c>
      <c r="F457" s="15" t="str">
        <v>KYO</v>
      </c>
      <c r="G457" s="18" t="str">
        <v>Aer Cocktail Enhancer</v>
      </c>
      <c r="H457" s="18" t="str">
        <v>120ml</v>
      </c>
      <c r="I457" s="2">
        <v>24</v>
      </c>
      <c r="P457" s="2">
        <v>0</v>
      </c>
    </row>
    <row r="458" spans="2:16" x14ac:dyDescent="0.3">
      <c r="B458" s="1" t="str">
        <v>81-WIROS-07501004</v>
      </c>
      <c r="C458" s="18" t="str">
        <v>Vines And Terroirs</v>
      </c>
      <c r="D458" s="15" t="str">
        <v>Wine</v>
      </c>
      <c r="E458" s="15" t="str">
        <v>Vines And Terroirs</v>
      </c>
      <c r="F458" s="15" t="str">
        <v>KYO</v>
      </c>
      <c r="G458" s="18" t="str">
        <v>Minuit Rose</v>
      </c>
      <c r="H458" s="18" t="str">
        <v>750ml</v>
      </c>
      <c r="I458" s="2">
        <v>6</v>
      </c>
      <c r="P458" s="2">
        <v>0</v>
      </c>
    </row>
    <row r="459" spans="2:16" x14ac:dyDescent="0.3">
      <c r="B459" s="1" t="str">
        <v>81-WIROS-07502301</v>
      </c>
      <c r="C459" s="18" t="str">
        <v>Vines And Terroirs</v>
      </c>
      <c r="D459" s="15" t="str">
        <v>Wine</v>
      </c>
      <c r="E459" s="15" t="str">
        <v>Vines And Terroirs</v>
      </c>
      <c r="F459" s="15" t="str">
        <v>KYO</v>
      </c>
      <c r="G459" s="18" t="str">
        <v>The Lunar Collection By Maurel Freres Full Moon</v>
      </c>
      <c r="H459" s="18" t="str">
        <v>750ml</v>
      </c>
      <c r="I459" s="2">
        <v>6</v>
      </c>
      <c r="P459" s="2">
        <v>0</v>
      </c>
    </row>
    <row r="460" spans="2:16" x14ac:dyDescent="0.3">
      <c r="B460" s="1" t="str">
        <v>81-WIROS-07502302</v>
      </c>
      <c r="C460" s="18" t="str">
        <v>Vines And Terroirs</v>
      </c>
      <c r="D460" s="15" t="str">
        <v>Wine</v>
      </c>
      <c r="E460" s="15" t="str">
        <v>Vines And Terroirs</v>
      </c>
      <c r="F460" s="15" t="str">
        <v>KYO</v>
      </c>
      <c r="G460" s="18" t="str">
        <v>The Lunar Collection By Maurel Freres Half Moon</v>
      </c>
      <c r="H460" s="18" t="str">
        <v>750ml</v>
      </c>
      <c r="I460" s="2">
        <v>6</v>
      </c>
      <c r="P460" s="2">
        <v>0</v>
      </c>
    </row>
    <row r="461" spans="2:16" x14ac:dyDescent="0.3">
      <c r="B461" s="1" t="str">
        <v>81-WIROS-07502303</v>
      </c>
      <c r="C461" s="18" t="str">
        <v>Vines And Terroirs</v>
      </c>
      <c r="D461" s="15" t="str">
        <v>Wine</v>
      </c>
      <c r="E461" s="15" t="str">
        <v>Vines And Terroirs</v>
      </c>
      <c r="F461" s="15" t="str">
        <v>KYO</v>
      </c>
      <c r="G461" s="18" t="str">
        <v>The Lunar Collection By Maurel Freres Cresent Moon</v>
      </c>
      <c r="H461" s="18" t="str">
        <v>750ml</v>
      </c>
      <c r="I461" s="2">
        <v>6</v>
      </c>
      <c r="P461" s="2">
        <v>0</v>
      </c>
    </row>
    <row r="462" spans="2:16" x14ac:dyDescent="0.3">
      <c r="B462" s="1" t="str">
        <v>81-WIROS-15002301</v>
      </c>
      <c r="C462" s="18" t="str">
        <v>Vines And Terroirs</v>
      </c>
      <c r="D462" s="15" t="str">
        <v>Wine</v>
      </c>
      <c r="E462" s="15" t="str">
        <v>Vines And Terroirs</v>
      </c>
      <c r="F462" s="15" t="str">
        <v>KYO</v>
      </c>
      <c r="G462" s="18" t="str">
        <v>The Lunar Collection By Maurel Freres Full Moon</v>
      </c>
      <c r="H462" s="18" t="str">
        <v>1500ml</v>
      </c>
      <c r="I462" s="2">
        <v>3</v>
      </c>
      <c r="P462" s="2">
        <v>0</v>
      </c>
    </row>
    <row r="463" spans="2:16" x14ac:dyDescent="0.3">
      <c r="B463" s="1" t="str">
        <v>81-WIROS-15002302</v>
      </c>
      <c r="C463" s="18" t="str">
        <v>Vines And Terroirs</v>
      </c>
      <c r="D463" s="15" t="str">
        <v>Wine</v>
      </c>
      <c r="E463" s="15" t="str">
        <v>Vines And Terroirs</v>
      </c>
      <c r="F463" s="15" t="str">
        <v>KYO</v>
      </c>
      <c r="G463" s="18" t="str">
        <v>The Lunar Collection By Maurel Freres Half Moon</v>
      </c>
      <c r="H463" s="18" t="str">
        <v>1500ml</v>
      </c>
      <c r="I463" s="2">
        <v>3</v>
      </c>
      <c r="P463" s="2">
        <v>0</v>
      </c>
    </row>
    <row r="464" spans="2:16" x14ac:dyDescent="0.3">
      <c r="B464" s="1" t="str">
        <v>81-WIROS-15002303</v>
      </c>
      <c r="C464" s="18" t="str">
        <v>Vines And Terroirs</v>
      </c>
      <c r="D464" s="15" t="str">
        <v>Wine</v>
      </c>
      <c r="E464" s="15" t="str">
        <v>Vines And Terroirs</v>
      </c>
      <c r="F464" s="15" t="str">
        <v>KYO</v>
      </c>
      <c r="G464" s="18" t="str">
        <v>The Lunar Collection By Maurel Freres Cresent Moon</v>
      </c>
      <c r="H464" s="18" t="str">
        <v>1500ml</v>
      </c>
      <c r="I464" s="2">
        <v>3</v>
      </c>
      <c r="P464" s="2">
        <v>0</v>
      </c>
    </row>
    <row r="465" spans="2:16" x14ac:dyDescent="0.3">
      <c r="B465" s="1" t="str">
        <v>81-WIROS-30002301</v>
      </c>
      <c r="C465" s="18" t="str">
        <v>Vines And Terroirs</v>
      </c>
      <c r="D465" s="15" t="str">
        <v>Wine</v>
      </c>
      <c r="E465" s="15" t="str">
        <v>Vines And Terroirs</v>
      </c>
      <c r="F465" s="15" t="str">
        <v>KYO</v>
      </c>
      <c r="G465" s="18" t="str">
        <v>The Lunar Collection By Maurel Freres Full Moon</v>
      </c>
      <c r="H465" s="18" t="str">
        <v>3000ml</v>
      </c>
      <c r="I465" s="2">
        <v>1</v>
      </c>
      <c r="P465" s="2">
        <v>0</v>
      </c>
    </row>
    <row r="466" spans="2:16" x14ac:dyDescent="0.3">
      <c r="B466" s="1" t="str">
        <v>81-WIROS-30002302</v>
      </c>
      <c r="C466" s="18" t="str">
        <v>Vines And Terroirs</v>
      </c>
      <c r="D466" s="15" t="str">
        <v>Wine</v>
      </c>
      <c r="E466" s="15" t="str">
        <v>Vines And Terroirs</v>
      </c>
      <c r="F466" s="15" t="str">
        <v>KYO</v>
      </c>
      <c r="G466" s="18" t="str">
        <v>The Lunar Collection By Maurel Freres Half Moon</v>
      </c>
      <c r="H466" s="18" t="str">
        <v>3000ml</v>
      </c>
      <c r="I466" s="2">
        <v>1</v>
      </c>
      <c r="P466" s="2">
        <v>0</v>
      </c>
    </row>
    <row r="467" spans="2:16" x14ac:dyDescent="0.3">
      <c r="B467" s="1" t="str">
        <v>81-WIROS-60002301</v>
      </c>
      <c r="C467" s="18" t="str">
        <v>Vines And Terroirs</v>
      </c>
      <c r="D467" s="15" t="str">
        <v>Wine</v>
      </c>
      <c r="E467" s="15" t="str">
        <v>Vines And Terroirs</v>
      </c>
      <c r="F467" s="15" t="str">
        <v>KYO</v>
      </c>
      <c r="G467" s="18" t="str">
        <v>The Lunar Collection By Maurel Freres Full Moon</v>
      </c>
      <c r="H467" s="18" t="str">
        <v>6000ml</v>
      </c>
      <c r="I467" s="2">
        <v>1</v>
      </c>
      <c r="P467" s="2">
        <v>0</v>
      </c>
    </row>
    <row r="468" spans="2:16" x14ac:dyDescent="0.3">
      <c r="B468" s="1" t="str">
        <v>81-WIROS-30002303</v>
      </c>
      <c r="C468" s="18" t="str">
        <v>Vines And Terroirs</v>
      </c>
      <c r="D468" s="15" t="str">
        <v>Wine</v>
      </c>
      <c r="E468" s="15" t="str">
        <v>Vines And Terroirs</v>
      </c>
      <c r="F468" s="15" t="str">
        <v>KYO</v>
      </c>
      <c r="G468" s="18" t="str">
        <v>The Lunar Collection By Maurel Freres Cresent Moon 3L</v>
      </c>
      <c r="H468" s="18" t="str">
        <v>3000ml</v>
      </c>
      <c r="I468" s="2">
        <v>1</v>
      </c>
      <c r="P468" s="2">
        <v>0</v>
      </c>
    </row>
    <row r="469" spans="2:16" x14ac:dyDescent="0.3">
      <c r="B469" s="1" t="str">
        <v>81-WIROS-15001004</v>
      </c>
      <c r="C469" s="18" t="str">
        <v>Vines And Terroirs</v>
      </c>
      <c r="D469" s="15" t="str">
        <v>Wine</v>
      </c>
      <c r="E469" s="15" t="str">
        <v>Vines And Terroirs</v>
      </c>
      <c r="F469" s="15" t="str">
        <v>KYO</v>
      </c>
      <c r="G469" s="18" t="str">
        <v>Minuit Rose 1.5L</v>
      </c>
      <c r="H469" s="18" t="str">
        <v>1500ml</v>
      </c>
      <c r="I469" s="2">
        <v>3</v>
      </c>
      <c r="P469" s="2">
        <v>0</v>
      </c>
    </row>
    <row r="470" spans="2:16" x14ac:dyDescent="0.3">
      <c r="B470" s="1" t="str">
        <v>62-SPGIN-07005095</v>
      </c>
      <c r="C470" s="18" t="str">
        <v>Dictador</v>
      </c>
      <c r="D470" s="15" t="str">
        <v>Gin</v>
      </c>
      <c r="E470" s="15" t="str">
        <v>Dictador</v>
      </c>
      <c r="F470" s="15" t="str">
        <v>DIC</v>
      </c>
      <c r="G470" s="18" t="str">
        <v>Dictador Ortodoxy Gin</v>
      </c>
      <c r="H470" s="18" t="str">
        <v>700ml</v>
      </c>
      <c r="I470" s="2">
        <v>6</v>
      </c>
      <c r="P470" s="2">
        <v>0</v>
      </c>
    </row>
    <row r="471" spans="2:16" x14ac:dyDescent="0.3">
      <c r="B471" s="1" t="str">
        <v>62-SPGIN-07005088</v>
      </c>
      <c r="C471" s="18" t="str">
        <v>Dictador</v>
      </c>
      <c r="D471" s="15" t="str">
        <v>Gin</v>
      </c>
      <c r="E471" s="15" t="str">
        <v>Dictador</v>
      </c>
      <c r="F471" s="15" t="str">
        <v>DIC</v>
      </c>
      <c r="G471" s="18" t="str">
        <v>Dictador Treasure Gin</v>
      </c>
      <c r="H471" s="18" t="str">
        <v>700ml</v>
      </c>
      <c r="I471" s="2">
        <v>6</v>
      </c>
      <c r="P471" s="2">
        <v>0</v>
      </c>
    </row>
    <row r="472" spans="2:16" x14ac:dyDescent="0.3">
      <c r="B472" s="1" t="str">
        <v>62-SPRUM-07005323</v>
      </c>
      <c r="C472" s="18" t="str">
        <v>Dictador</v>
      </c>
      <c r="D472" s="15" t="str">
        <v>Rum</v>
      </c>
      <c r="E472" s="15" t="str">
        <v>Dictador</v>
      </c>
      <c r="F472" s="15" t="str">
        <v>DIC</v>
      </c>
      <c r="G472" s="18" t="str">
        <v>Dictador 12 Years Rum</v>
      </c>
      <c r="H472" s="18" t="str">
        <v>700ml</v>
      </c>
      <c r="I472" s="2">
        <v>6</v>
      </c>
      <c r="P472" s="2">
        <v>0</v>
      </c>
    </row>
    <row r="473" spans="2:16" x14ac:dyDescent="0.3">
      <c r="B473" s="1" t="str">
        <v>62-SPRUM-07005330</v>
      </c>
      <c r="C473" s="18" t="str">
        <v>Dictador</v>
      </c>
      <c r="D473" s="15" t="str">
        <v>Rum</v>
      </c>
      <c r="E473" s="15" t="str">
        <v>Dictador</v>
      </c>
      <c r="F473" s="15" t="str">
        <v>DIC</v>
      </c>
      <c r="G473" s="18" t="str">
        <v>Dictador 20 Years Rum</v>
      </c>
      <c r="H473" s="18" t="str">
        <v>700ml</v>
      </c>
      <c r="I473" s="2">
        <v>6</v>
      </c>
      <c r="P473" s="2">
        <v>0</v>
      </c>
    </row>
    <row r="474" spans="2:16" x14ac:dyDescent="0.3">
      <c r="B474" s="1" t="str">
        <v>62-SPRUM-07007181</v>
      </c>
      <c r="C474" s="18" t="str">
        <v>Dictador</v>
      </c>
      <c r="D474" s="15" t="str">
        <v>Rum</v>
      </c>
      <c r="E474" s="15" t="str">
        <v>Dictador</v>
      </c>
      <c r="F474" s="15" t="str">
        <v>DIC</v>
      </c>
      <c r="G474" s="18" t="str">
        <v>Dictador Aurum Rum</v>
      </c>
      <c r="H474" s="18" t="str">
        <v>700ml</v>
      </c>
      <c r="I474" s="2">
        <v>6</v>
      </c>
      <c r="P474" s="2">
        <v>0</v>
      </c>
    </row>
    <row r="475" spans="2:16" x14ac:dyDescent="0.3">
      <c r="B475" s="1" t="str">
        <v>62-SPRUM-07007204</v>
      </c>
      <c r="C475" s="18" t="str">
        <v>Dictador</v>
      </c>
      <c r="D475" s="15" t="str">
        <v>Rum</v>
      </c>
      <c r="E475" s="15" t="str">
        <v>Dictador</v>
      </c>
      <c r="F475" s="15" t="str">
        <v>DIC</v>
      </c>
      <c r="G475" s="18" t="str">
        <v>Dictador Platinum Rum</v>
      </c>
      <c r="H475" s="18" t="str">
        <v>700ml</v>
      </c>
      <c r="I475" s="2">
        <v>6</v>
      </c>
      <c r="P475" s="2">
        <v>0</v>
      </c>
    </row>
    <row r="476" spans="2:16" x14ac:dyDescent="0.3">
      <c r="B476" s="1" t="str">
        <v>62-SPRUM-07001158</v>
      </c>
      <c r="C476" s="18" t="str">
        <v>Dictador</v>
      </c>
      <c r="D476" s="15" t="str">
        <v>Rum</v>
      </c>
      <c r="E476" s="15" t="str">
        <v>Dictador</v>
      </c>
      <c r="F476" s="15" t="str">
        <v>DIC</v>
      </c>
      <c r="G476" s="18" t="str">
        <v>Dictador Game Changer Lilac</v>
      </c>
      <c r="H476" s="18" t="str">
        <v>700ml</v>
      </c>
      <c r="I476" s="2">
        <v>6</v>
      </c>
      <c r="P476" s="2">
        <v>0</v>
      </c>
    </row>
    <row r="477" spans="2:16" x14ac:dyDescent="0.3">
      <c r="B477" s="1" t="str">
        <v>62-SPRUM-07002490</v>
      </c>
      <c r="C477" s="18" t="str">
        <v>Dictador</v>
      </c>
      <c r="D477" s="15" t="str">
        <v>Rum</v>
      </c>
      <c r="E477" s="15" t="str">
        <v>Dictador</v>
      </c>
      <c r="F477" s="15" t="str">
        <v>DIC</v>
      </c>
      <c r="G477" s="18" t="str">
        <v>Dictador Game Changer Neon Yellow</v>
      </c>
      <c r="H477" s="18" t="str">
        <v>700ml</v>
      </c>
      <c r="I477" s="2">
        <v>6</v>
      </c>
      <c r="P477" s="2">
        <v>0</v>
      </c>
    </row>
    <row r="478" spans="2:16" x14ac:dyDescent="0.3">
      <c r="B478" s="1" t="str">
        <v>35-06LIQ-07003779</v>
      </c>
      <c r="C478" s="18" t="str">
        <v>Campari</v>
      </c>
      <c r="D478" s="15" t="str">
        <v>Liqueur</v>
      </c>
      <c r="E478" s="15" t="str">
        <v>Grand Marnier</v>
      </c>
      <c r="F478" s="15" t="str">
        <v>GMN</v>
      </c>
      <c r="G478" s="18" t="str">
        <v>Grand Marnier Liqueur</v>
      </c>
      <c r="H478" s="18" t="str">
        <v>700ml</v>
      </c>
      <c r="I478" s="2">
        <v>6</v>
      </c>
      <c r="P478" s="2">
        <v>0</v>
      </c>
    </row>
    <row r="479" spans="2:16" x14ac:dyDescent="0.3">
      <c r="B479" s="1" t="str">
        <v>41-SPTEQ-07507500</v>
      </c>
      <c r="C479" s="18" t="str">
        <v>Campari</v>
      </c>
      <c r="D479" s="15" t="str">
        <v>Tequila</v>
      </c>
      <c r="E479" s="15" t="str">
        <v>Espolon</v>
      </c>
      <c r="F479" s="15" t="str">
        <v>ESP</v>
      </c>
      <c r="G479" s="18" t="str">
        <v>Espolon Blanco Tequila</v>
      </c>
      <c r="H479" s="18" t="str">
        <v>750ml</v>
      </c>
      <c r="I479" s="2">
        <v>6</v>
      </c>
      <c r="P479" s="2">
        <v>0</v>
      </c>
    </row>
    <row r="480" spans="2:16" x14ac:dyDescent="0.3">
      <c r="B480" s="1" t="str">
        <v>41-SPTEQ-07507517</v>
      </c>
      <c r="C480" s="18" t="str">
        <v>Campari</v>
      </c>
      <c r="D480" s="15" t="str">
        <v>Tequila</v>
      </c>
      <c r="E480" s="15" t="str">
        <v>Espolon</v>
      </c>
      <c r="F480" s="15" t="str">
        <v>ESP</v>
      </c>
      <c r="G480" s="18" t="str">
        <v>Espolon Reposado Tequila</v>
      </c>
      <c r="H480" s="18" t="str">
        <v>750ml</v>
      </c>
      <c r="I480" s="2">
        <v>6</v>
      </c>
      <c r="P480" s="2">
        <v>0</v>
      </c>
    </row>
    <row r="481" spans="2:16" x14ac:dyDescent="0.3">
      <c r="B481" s="1" t="str">
        <v>53-SPMEZ-07009072</v>
      </c>
      <c r="C481" s="18" t="str">
        <v>Campari</v>
      </c>
      <c r="D481" s="15" t="str">
        <v>Mezcal</v>
      </c>
      <c r="E481" s="15" t="str">
        <v>Montelobos</v>
      </c>
      <c r="F481" s="15" t="str">
        <v>MON</v>
      </c>
      <c r="G481" s="18" t="str">
        <v>Montelobos Mezcal Espadin</v>
      </c>
      <c r="H481" s="18" t="str">
        <v>700ml</v>
      </c>
      <c r="I481" s="2">
        <v>6</v>
      </c>
      <c r="P481" s="2">
        <v>0</v>
      </c>
    </row>
    <row r="482" spans="2:16" x14ac:dyDescent="0.3">
      <c r="B482" s="1" t="str">
        <v>53-SPMEZ-07009324</v>
      </c>
      <c r="C482" s="18" t="str">
        <v>Campari</v>
      </c>
      <c r="D482" s="15" t="str">
        <v>Mezcal</v>
      </c>
      <c r="E482" s="15" t="str">
        <v>Montelobos</v>
      </c>
      <c r="F482" s="15" t="str">
        <v>MON</v>
      </c>
      <c r="G482" s="18" t="str">
        <v>Montelobos Mezcal Tobala</v>
      </c>
      <c r="H482" s="18" t="str">
        <v>700ml</v>
      </c>
      <c r="I482" s="2">
        <v>6</v>
      </c>
      <c r="P482" s="2">
        <v>0</v>
      </c>
    </row>
    <row r="483" spans="2:16" x14ac:dyDescent="0.3">
      <c r="B483" s="1" t="str">
        <v>53-SPMEZ-07009447</v>
      </c>
      <c r="C483" s="18" t="str">
        <v>Campari</v>
      </c>
      <c r="D483" s="15" t="str">
        <v>Mezcal</v>
      </c>
      <c r="E483" s="15" t="str">
        <v>Montelobos</v>
      </c>
      <c r="F483" s="15" t="str">
        <v>MON</v>
      </c>
      <c r="G483" s="18" t="str">
        <v>Montelobos Mezcal Ensamble</v>
      </c>
      <c r="H483" s="18" t="str">
        <v>700ml</v>
      </c>
      <c r="I483" s="2">
        <v>6</v>
      </c>
      <c r="P483" s="2">
        <v>0</v>
      </c>
    </row>
    <row r="484" spans="2:16" x14ac:dyDescent="0.3">
      <c r="B484" s="1" t="str">
        <v>53-SPMEZ-07009829</v>
      </c>
      <c r="C484" s="18" t="str">
        <v>Campari</v>
      </c>
      <c r="D484" s="15" t="str">
        <v>Mezcal</v>
      </c>
      <c r="E484" s="15" t="str">
        <v>Montelobos</v>
      </c>
      <c r="F484" s="15" t="str">
        <v>MON</v>
      </c>
      <c r="G484" s="18" t="str">
        <v>Montelobos Mezcal Pechuga</v>
      </c>
      <c r="H484" s="18" t="str">
        <v>700ml</v>
      </c>
      <c r="I484" s="2">
        <v>6</v>
      </c>
      <c r="P484" s="2">
        <v>0</v>
      </c>
    </row>
    <row r="485" spans="2:16" x14ac:dyDescent="0.3">
      <c r="B485" s="1" t="str">
        <v>62-SPGIN-07004692</v>
      </c>
      <c r="C485" s="18" t="str">
        <v>Dictador</v>
      </c>
      <c r="D485" s="15" t="str">
        <v>Rum</v>
      </c>
      <c r="E485" s="15" t="str">
        <v>Dictador</v>
      </c>
      <c r="F485" s="15" t="str">
        <v>DIC</v>
      </c>
      <c r="G485" s="18" t="str">
        <v>Dictador XO Insolent Rum</v>
      </c>
      <c r="H485" s="18" t="str">
        <v>700ml</v>
      </c>
      <c r="I485" s="2">
        <v>6</v>
      </c>
      <c r="P485" s="2">
        <v>0</v>
      </c>
    </row>
    <row r="486" spans="2:16" x14ac:dyDescent="0.3">
      <c r="B486" s="1" t="str">
        <v>62-SPGIN-07004708</v>
      </c>
      <c r="C486" s="18" t="str">
        <v>Dictador</v>
      </c>
      <c r="D486" s="15" t="str">
        <v>Rum</v>
      </c>
      <c r="E486" s="15" t="str">
        <v>Dictador</v>
      </c>
      <c r="F486" s="15" t="str">
        <v>DIC</v>
      </c>
      <c r="G486" s="18" t="str">
        <v>Dictador XO Perpetual Rum</v>
      </c>
      <c r="H486" s="18" t="str">
        <v>700ml</v>
      </c>
      <c r="I486" s="2">
        <v>6</v>
      </c>
      <c r="P486" s="2">
        <v>0</v>
      </c>
    </row>
    <row r="487" spans="2:16" x14ac:dyDescent="0.3">
      <c r="B487" s="1" t="str">
        <v>77-SPLIQ-10003760</v>
      </c>
      <c r="C487" s="18" t="str">
        <v>BRANCA</v>
      </c>
      <c r="D487" s="15" t="str">
        <v>LIQUEUR</v>
      </c>
      <c r="E487" s="15" t="str">
        <v>Fernet</v>
      </c>
      <c r="F487" s="15" t="str">
        <v>BRC</v>
      </c>
      <c r="G487" s="18" t="str">
        <v>Branca Menta Liqueur 1000ML.</v>
      </c>
      <c r="H487" s="18" t="str">
        <v>1000ml</v>
      </c>
      <c r="I487" s="2">
        <v>6</v>
      </c>
      <c r="P487" s="2">
        <v>0</v>
      </c>
    </row>
    <row r="488" spans="2:16" x14ac:dyDescent="0.3">
      <c r="B488" s="1" t="str">
        <v>99-SL001-07000013</v>
      </c>
      <c r="C488" s="18" t="str">
        <v>BRANCA</v>
      </c>
      <c r="D488" s="15" t="str">
        <v>BITTER</v>
      </c>
      <c r="E488" s="15" t="str">
        <v>Fernet</v>
      </c>
      <c r="F488" s="15" t="str">
        <v>BRC</v>
      </c>
      <c r="G488" s="18" t="str">
        <v>Fernet Branca Bitters 700ml</v>
      </c>
      <c r="H488" s="18" t="str">
        <v>700ml</v>
      </c>
      <c r="I488" s="2">
        <v>6</v>
      </c>
      <c r="P488" s="2">
        <v>0</v>
      </c>
    </row>
    <row r="489" spans="2:16" x14ac:dyDescent="0.3">
      <c r="B489" s="1" t="str">
        <v>GL-02WHI-07000241</v>
      </c>
      <c r="C489" s="18" t="str">
        <v>BIGGAR &amp; LEITH</v>
      </c>
      <c r="D489" s="15" t="str">
        <v>WHISKY</v>
      </c>
      <c r="E489" s="15" t="str">
        <v>The Gladstone</v>
      </c>
      <c r="F489" s="15" t="str">
        <v/>
      </c>
      <c r="G489" s="18" t="str">
        <v>The Gladstone Axe The Black Axe Whisky</v>
      </c>
      <c r="H489" s="18" t="str">
        <v>700ml</v>
      </c>
      <c r="I489" s="2">
        <v>6</v>
      </c>
      <c r="P489" s="2">
        <v>0</v>
      </c>
    </row>
    <row r="490" spans="2:16" x14ac:dyDescent="0.3">
      <c r="B490" s="1" t="str">
        <v>SP-02RUM-07006523</v>
      </c>
      <c r="C490" s="18" t="str">
        <v>Biggar &amp; Leith</v>
      </c>
      <c r="D490" s="15" t="str">
        <v>Rum</v>
      </c>
      <c r="E490" s="15" t="str">
        <v>Spytail</v>
      </c>
      <c r="F490" s="15" t="str">
        <v/>
      </c>
      <c r="G490" s="18" t="str">
        <v>Spytail Cognac Barrel Rum</v>
      </c>
      <c r="H490" s="18" t="str">
        <v>700ml</v>
      </c>
      <c r="I490" s="2">
        <v>6</v>
      </c>
      <c r="P490" s="2">
        <v>0</v>
      </c>
    </row>
    <row r="491" spans="2:16" x14ac:dyDescent="0.3">
      <c r="B491" s="1" t="str">
        <v>80-SPWHI-07001488</v>
      </c>
      <c r="C491" s="18" t="str">
        <v>GLENTURRET</v>
      </c>
      <c r="D491" s="15" t="str">
        <v>WHISKY</v>
      </c>
      <c r="E491" s="15" t="str">
        <v>Glenturret</v>
      </c>
      <c r="F491" s="15" t="str">
        <v>GTR</v>
      </c>
      <c r="G491" s="18" t="str">
        <v>The Glenturret Triple Wood Whisky (2024)</v>
      </c>
      <c r="H491" s="18" t="str">
        <v>700ml</v>
      </c>
      <c r="I491" s="2">
        <v>6</v>
      </c>
      <c r="P491" s="2">
        <v>0</v>
      </c>
    </row>
    <row r="492" spans="2:16" x14ac:dyDescent="0.3">
      <c r="B492" s="1" t="str">
        <v>79-SPGIN-07000392</v>
      </c>
      <c r="C492" s="18" t="str">
        <v>LARK</v>
      </c>
      <c r="D492" s="15" t="str">
        <v>GIN</v>
      </c>
      <c r="E492" s="15" t="str">
        <v>Forty Spotted</v>
      </c>
      <c r="F492" s="15" t="str">
        <v/>
      </c>
      <c r="G492" s="18" t="str">
        <v>Forty Spotted Pinot Noir</v>
      </c>
      <c r="H492" s="18" t="str">
        <v>700ml</v>
      </c>
      <c r="I492" s="2">
        <v>6</v>
      </c>
      <c r="P492" s="2">
        <v>0</v>
      </c>
    </row>
    <row r="493" spans="2:16" x14ac:dyDescent="0.3">
      <c r="B493" s="1" t="str">
        <v>79-SPWHI-07003577</v>
      </c>
      <c r="C493" s="18" t="str">
        <v>LARK</v>
      </c>
      <c r="D493" s="15" t="str">
        <v>WHISKY</v>
      </c>
      <c r="E493" s="15" t="str">
        <v>Lark</v>
      </c>
      <c r="F493" s="15" t="str">
        <v>LRK</v>
      </c>
      <c r="G493" s="18" t="str">
        <v>LARK NO. 151 FIRE TRAIL WHISKY</v>
      </c>
      <c r="H493" s="18" t="str">
        <v>700ml</v>
      </c>
      <c r="I493" s="2">
        <v>6</v>
      </c>
      <c r="P493" s="2">
        <v>0</v>
      </c>
    </row>
    <row r="494" spans="2:16" x14ac:dyDescent="0.3">
      <c r="B494" s="1" t="str">
        <v>79-SPWHI-07003584</v>
      </c>
      <c r="C494" s="18" t="str">
        <v>LARK</v>
      </c>
      <c r="D494" s="15" t="str">
        <v>WHISKY</v>
      </c>
      <c r="E494" s="15" t="str">
        <v>Lark</v>
      </c>
      <c r="F494" s="15" t="str">
        <v>LRK</v>
      </c>
      <c r="G494" s="18" t="str">
        <v>LARK NO. 183 DEVIL'S STORM WHISKY</v>
      </c>
      <c r="H494" s="18" t="str">
        <v>700ml</v>
      </c>
      <c r="I494" s="2">
        <v>6</v>
      </c>
      <c r="P494" s="2">
        <v>0</v>
      </c>
    </row>
    <row r="495" spans="2:16" x14ac:dyDescent="0.3">
      <c r="B495" s="1" t="str">
        <v>79-SPWHI-07003607</v>
      </c>
      <c r="C495" s="18" t="str">
        <v>LARK</v>
      </c>
      <c r="D495" s="15" t="str">
        <v>WHISKY</v>
      </c>
      <c r="E495" s="15" t="str">
        <v>Lark</v>
      </c>
      <c r="F495" s="15" t="str">
        <v>LRK</v>
      </c>
      <c r="G495" s="18" t="str">
        <v>LARK NO. 285 RUBY ABYSS WHISKY</v>
      </c>
      <c r="H495" s="18" t="str">
        <v>700ml</v>
      </c>
      <c r="I495" s="2">
        <v>6</v>
      </c>
      <c r="P495" s="2">
        <v>0</v>
      </c>
    </row>
    <row r="496" spans="2:16" x14ac:dyDescent="0.3">
      <c r="B496" s="1" t="str">
        <v>106PEWHI-07003015</v>
      </c>
      <c r="C496" s="18" t="str">
        <v>PENDULUM</v>
      </c>
      <c r="D496" s="15" t="str">
        <v>WHISKY</v>
      </c>
      <c r="E496" s="15" t="str">
        <v>FABLE</v>
      </c>
      <c r="F496" s="15" t="str">
        <v/>
      </c>
      <c r="G496" s="18" t="str">
        <v>FABLE PALE HORSE 8 YEARS SCOTCH WHISKY</v>
      </c>
      <c r="H496" s="18" t="str">
        <v>700ml</v>
      </c>
      <c r="I496" s="2">
        <v>6</v>
      </c>
      <c r="P496" s="2">
        <v>0</v>
      </c>
    </row>
    <row r="497" spans="2:16" x14ac:dyDescent="0.3">
      <c r="B497" s="1" t="str">
        <v>106PEWHI-07002919</v>
      </c>
      <c r="C497" s="18" t="str">
        <v>PENDULUM</v>
      </c>
      <c r="D497" s="15" t="str">
        <v>WHISKY</v>
      </c>
      <c r="E497" s="15" t="str">
        <v>FABLE</v>
      </c>
      <c r="F497" s="15" t="str">
        <v/>
      </c>
      <c r="G497" s="18" t="str">
        <v>FABLE CHAPTER 8 CANARY 11 YEARS SCOTCH WHISKY</v>
      </c>
      <c r="H497" s="18" t="str">
        <v>700ml</v>
      </c>
      <c r="I497" s="2">
        <v>6</v>
      </c>
      <c r="P497" s="2">
        <v>0</v>
      </c>
    </row>
    <row r="498" spans="2:16" x14ac:dyDescent="0.3">
      <c r="B498" s="1" t="str">
        <v>101SESPA-07500680</v>
      </c>
      <c r="C498" s="18" t="str">
        <v>SERENA</v>
      </c>
      <c r="D498" s="15" t="str">
        <v>Sparkling Wine</v>
      </c>
      <c r="E498" s="15" t="str">
        <v>PIU</v>
      </c>
      <c r="F498" s="15" t="str">
        <v/>
      </c>
      <c r="G498" s="18" t="str">
        <v>Piu Brioso Vino Spumante Bianco</v>
      </c>
      <c r="H498" s="18" t="str">
        <v>750ml</v>
      </c>
      <c r="I498" s="2">
        <v>6</v>
      </c>
      <c r="P498" s="2">
        <v>0</v>
      </c>
    </row>
    <row r="499" spans="2:16" x14ac:dyDescent="0.3">
      <c r="B499" s="1" t="str">
        <v>101SESPA-07500703</v>
      </c>
      <c r="C499" s="18" t="str">
        <v>SERENA</v>
      </c>
      <c r="D499" s="15" t="str">
        <v>Sparkling Wine</v>
      </c>
      <c r="E499" s="15" t="str">
        <v>PIU</v>
      </c>
      <c r="F499" s="15" t="str">
        <v/>
      </c>
      <c r="G499" s="18" t="str">
        <v>Piu Brioso Prosecco Valdobbiadene</v>
      </c>
      <c r="H499" s="18" t="str">
        <v>750ml</v>
      </c>
      <c r="I499" s="2">
        <v>6</v>
      </c>
      <c r="P499" s="2">
        <v>0</v>
      </c>
    </row>
    <row r="500" spans="2:16" x14ac:dyDescent="0.3">
      <c r="B500" s="1" t="str">
        <v>101SESPA-07500727</v>
      </c>
      <c r="C500" s="18" t="str">
        <v>SERENA</v>
      </c>
      <c r="D500" s="15" t="str">
        <v>Sparkling Wine</v>
      </c>
      <c r="E500" s="15" t="str">
        <v>PIU</v>
      </c>
      <c r="F500" s="15" t="str">
        <v/>
      </c>
      <c r="G500" s="18" t="str">
        <v>Piu Brioso Prosecco Rose</v>
      </c>
      <c r="H500" s="18" t="str">
        <v>750ml</v>
      </c>
      <c r="I500" s="2">
        <v>6</v>
      </c>
      <c r="P500" s="2">
        <v>0</v>
      </c>
    </row>
  </sheetData>
  <conditionalFormatting sqref="U1:U298 V12:V298 U299:V394 U395:U1048576">
    <cfRule type="cellIs" dxfId="26" priority="1" operator="equal">
      <formula>"Input Price only 1 column"</formula>
    </cfRule>
  </conditionalFormatting>
  <dataValidations count="1">
    <dataValidation allowBlank="1" showInputMessage="1" showErrorMessage="1" errorTitle="ผิดครับ !!!" error="กรุณากรอกข้อมูลเฉพาะช่องสีชมพูครับ" sqref="O391:Q391 O393:Q393 F66:G394 C12:G65 B12 C139:E394 H12:I394 O367:Q367 C395:H1048576 O369:Q369 O371:Q371 O373:Q373 O375:Q375 O377:Q377 O379:Q379 O381:Q381 O383:Q383 O385:Q385 O387:Q387 O389:Q389 C66:C131 D66:E138 C124:G125 O365:Q365 W13:W301" xr:uid="{8FB2DC1E-37CE-48DE-8345-F263B97DA583}"/>
  </dataValidations>
  <pageMargins left="0.25" right="0.25" top="0.75" bottom="0.75" header="0.3" footer="0.3"/>
  <pageSetup paperSize="9" scale="5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ACA9D90-214E-4DCC-8316-35074603AEA6}">
          <x14:formula1>
            <xm:f>WHOLESALE!$C$12:$C$118</xm:f>
          </x14:formula1>
          <xm:sqref>J13:J394</xm:sqref>
        </x14:dataValidation>
        <x14:dataValidation type="list" allowBlank="1" showInputMessage="1" showErrorMessage="1" xr:uid="{D78A8CC9-6BC2-49E3-86A6-FF745F135A2D}">
          <x14:formula1>
            <xm:f>MAPPING!#REF!</xm:f>
          </x14:formula1>
          <xm:sqref>L5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2D7A9-9114-4716-AFAD-612913F291C9}">
  <sheetPr>
    <tabColor theme="7" tint="0.79998168889431442"/>
    <pageSetUpPr fitToPage="1"/>
  </sheetPr>
  <dimension ref="B1:W500"/>
  <sheetViews>
    <sheetView showGridLines="0" zoomScale="80" zoomScaleNormal="80" zoomScaleSheetLayoutView="100" workbookViewId="0">
      <pane ySplit="12" topLeftCell="A13" activePane="bottomLeft" state="frozen"/>
      <selection activeCell="P14" sqref="P14"/>
      <selection pane="bottomLeft" activeCell="P14" sqref="P14"/>
    </sheetView>
  </sheetViews>
  <sheetFormatPr defaultColWidth="9.33203125" defaultRowHeight="15.6" x14ac:dyDescent="0.3"/>
  <cols>
    <col min="1" max="1" width="2.6640625" style="1" customWidth="1"/>
    <col min="2" max="2" width="22.109375" style="1" customWidth="1"/>
    <col min="3" max="3" width="12.6640625" style="18" customWidth="1"/>
    <col min="4" max="5" width="17.44140625" style="15" customWidth="1"/>
    <col min="6" max="6" width="6.6640625" style="15" customWidth="1"/>
    <col min="7" max="7" width="49.33203125" style="18" customWidth="1"/>
    <col min="8" max="8" width="8.88671875" style="18" customWidth="1"/>
    <col min="9" max="9" width="7.88671875" style="2" customWidth="1"/>
    <col min="10" max="10" width="16.44140625" style="108" customWidth="1"/>
    <col min="11" max="11" width="15.6640625" style="2" customWidth="1"/>
    <col min="12" max="12" width="18.6640625" style="2" bestFit="1" customWidth="1"/>
    <col min="13" max="13" width="0.6640625" style="2" customWidth="1"/>
    <col min="14" max="14" width="11.33203125" style="2" customWidth="1"/>
    <col min="15" max="15" width="0.6640625" style="2" customWidth="1"/>
    <col min="16" max="16" width="11.33203125" style="2" customWidth="1"/>
    <col min="17" max="17" width="0.6640625" style="2" customWidth="1"/>
    <col min="18" max="20" width="15.6640625" style="2" customWidth="1"/>
    <col min="21" max="21" width="8.33203125" style="118" customWidth="1"/>
    <col min="22" max="22" width="8.33203125" style="2" customWidth="1"/>
    <col min="23" max="23" width="0" style="1" hidden="1" customWidth="1"/>
    <col min="24" max="16384" width="9.33203125" style="1"/>
  </cols>
  <sheetData>
    <row r="1" spans="2:23" ht="25.8" x14ac:dyDescent="0.3">
      <c r="B1" s="112" t="s">
        <v>1352</v>
      </c>
      <c r="D1" s="32"/>
      <c r="E1" s="32"/>
      <c r="F1" s="32"/>
      <c r="G1" s="32"/>
      <c r="H1" s="32"/>
      <c r="I1" s="32"/>
      <c r="J1" s="279"/>
      <c r="K1" s="32"/>
      <c r="L1" s="32"/>
      <c r="M1" s="32"/>
      <c r="N1" s="32"/>
      <c r="O1" s="32"/>
      <c r="P1" s="32"/>
      <c r="Q1" s="32"/>
      <c r="R1" s="32"/>
      <c r="S1" s="32"/>
      <c r="T1" s="32"/>
      <c r="U1" s="114"/>
      <c r="V1" s="32"/>
    </row>
    <row r="2" spans="2:23" ht="16.2" thickBot="1" x14ac:dyDescent="0.35">
      <c r="B2" s="109" t="s">
        <v>1468</v>
      </c>
      <c r="C2" s="140" t="str">
        <f>IF(INDEX!C3="","",INDEX!C3)</f>
        <v>Outlet Name</v>
      </c>
      <c r="E2" s="109" t="s">
        <v>5</v>
      </c>
      <c r="F2" s="140" t="str">
        <f>IF(INDEX!C9="","",INDEX!C9)</f>
        <v>Area</v>
      </c>
      <c r="H2" s="111"/>
      <c r="I2" s="111"/>
      <c r="J2" s="280"/>
      <c r="K2" s="109"/>
      <c r="M2" s="109"/>
      <c r="N2" s="146" t="s">
        <v>1365</v>
      </c>
      <c r="O2" s="111"/>
      <c r="P2" s="111" t="s">
        <v>1366</v>
      </c>
      <c r="Q2" s="111"/>
      <c r="R2" s="111" t="s">
        <v>1469</v>
      </c>
      <c r="S2" s="111" t="s">
        <v>1470</v>
      </c>
      <c r="T2" s="111" t="s">
        <v>1449</v>
      </c>
      <c r="U2" s="115"/>
      <c r="V2" s="119"/>
    </row>
    <row r="3" spans="2:23" ht="16.2" thickBot="1" x14ac:dyDescent="0.35">
      <c r="B3" s="109" t="s">
        <v>1471</v>
      </c>
      <c r="C3" s="140" t="str">
        <f>IF(INDEX!C5="","",INDEX!C5)</f>
        <v>Outlet Company Limited</v>
      </c>
      <c r="E3" s="109" t="s">
        <v>7</v>
      </c>
      <c r="F3" s="140" t="str">
        <f>IF(INDEX!C11="","",INDEX!C11)</f>
        <v>Agent name</v>
      </c>
      <c r="H3" s="111"/>
      <c r="I3" s="111"/>
      <c r="J3" s="280"/>
      <c r="K3" s="109"/>
      <c r="L3" s="107" t="s">
        <v>1444</v>
      </c>
      <c r="M3" s="109"/>
      <c r="N3" s="145">
        <f>SUM(N12:N394)</f>
        <v>0</v>
      </c>
      <c r="O3" s="109"/>
      <c r="P3" s="144" t="str">
        <f>IFERROR(T3/S3,"")</f>
        <v/>
      </c>
      <c r="Q3" s="109"/>
      <c r="R3" s="113">
        <f>SUM(R12:R394)</f>
        <v>0</v>
      </c>
      <c r="S3" s="113">
        <f>SUM(S12:S394)</f>
        <v>0</v>
      </c>
      <c r="T3" s="113">
        <f>SUM(T12:T394)</f>
        <v>0</v>
      </c>
      <c r="U3" s="115"/>
      <c r="V3" s="109"/>
    </row>
    <row r="4" spans="2:23" ht="6" customHeight="1" thickBot="1" x14ac:dyDescent="0.35">
      <c r="B4" s="109"/>
      <c r="C4" s="140"/>
      <c r="E4" s="109"/>
      <c r="F4" s="140"/>
      <c r="H4" s="111"/>
      <c r="I4" s="111"/>
      <c r="J4" s="280"/>
      <c r="K4" s="109"/>
      <c r="L4" s="109"/>
      <c r="M4" s="109"/>
      <c r="N4" s="109"/>
      <c r="O4" s="109"/>
      <c r="P4" s="109"/>
      <c r="Q4" s="109"/>
      <c r="R4" s="368"/>
      <c r="S4" s="368"/>
      <c r="T4" s="109"/>
      <c r="U4" s="115"/>
      <c r="V4" s="109"/>
    </row>
    <row r="5" spans="2:23" ht="16.2" thickBot="1" x14ac:dyDescent="0.35">
      <c r="B5" s="109" t="s">
        <v>2</v>
      </c>
      <c r="C5" s="140" t="str">
        <f>IF(INDEX!C7="","",INDEX!C7)</f>
        <v>Name of BDE</v>
      </c>
      <c r="E5" s="109" t="s">
        <v>1472</v>
      </c>
      <c r="F5" s="140" t="str">
        <f>IF(INDEX!C13="","",INDEX!C13)</f>
        <v>Manager Name</v>
      </c>
      <c r="H5" s="111"/>
      <c r="I5" s="111"/>
      <c r="J5" s="281"/>
      <c r="K5" s="1"/>
      <c r="L5" s="370" t="s">
        <v>59</v>
      </c>
      <c r="M5" s="1"/>
      <c r="N5" s="145">
        <f>SUMIFS(N$12:N$394,$C$12:$C$394,$L$5)</f>
        <v>0</v>
      </c>
      <c r="O5" s="1"/>
      <c r="P5" s="144" t="str">
        <f>IFERROR(T5/S5,"")</f>
        <v/>
      </c>
      <c r="Q5" s="1"/>
      <c r="R5" s="113">
        <f>SUMIFS(R$12:R$394,$C$12:$C$394,$L$5)</f>
        <v>0</v>
      </c>
      <c r="S5" s="113">
        <f>SUMIFS(S$12:S$394,$C$12:$C$394,$L$5)</f>
        <v>0</v>
      </c>
      <c r="T5" s="113">
        <f>SUMIFS(T$12:T$394,$C$12:$C$394,$L$5)</f>
        <v>0</v>
      </c>
      <c r="U5" s="106"/>
      <c r="V5" s="1"/>
    </row>
    <row r="6" spans="2:23" ht="6" customHeight="1" thickBot="1" x14ac:dyDescent="0.35">
      <c r="B6" s="109"/>
      <c r="C6" s="140"/>
      <c r="E6" s="110"/>
      <c r="F6" s="109"/>
      <c r="G6" s="109"/>
      <c r="H6" s="111"/>
      <c r="I6" s="111"/>
      <c r="J6" s="280"/>
      <c r="K6" s="109"/>
      <c r="L6" s="115"/>
      <c r="M6" s="109"/>
      <c r="N6" s="109"/>
      <c r="O6" s="109"/>
      <c r="P6" s="109"/>
      <c r="Q6" s="109"/>
      <c r="R6" s="368"/>
      <c r="S6" s="368"/>
      <c r="T6" s="109"/>
      <c r="U6" s="115"/>
      <c r="V6" s="109"/>
    </row>
    <row r="7" spans="2:23" ht="16.2" thickBot="1" x14ac:dyDescent="0.35">
      <c r="B7" s="109" t="s">
        <v>1473</v>
      </c>
      <c r="C7" s="365" t="str">
        <f>INDEX!C21</f>
        <v>Marketing Contract &amp; Yearly Contract</v>
      </c>
      <c r="D7" s="403"/>
      <c r="E7" s="110"/>
      <c r="F7" s="109"/>
      <c r="G7" s="109"/>
      <c r="H7" s="111"/>
      <c r="I7" s="111"/>
      <c r="J7" s="280"/>
      <c r="K7" s="109"/>
      <c r="L7" s="401" t="s">
        <v>1474</v>
      </c>
      <c r="M7" s="109"/>
      <c r="N7" s="145">
        <f>SUMIFS($N$12:N394,$W$12:$W$394,"ALCHEMY")</f>
        <v>0</v>
      </c>
      <c r="O7" s="109"/>
      <c r="P7" s="144" t="str">
        <f>IFERROR(T7/S7,"")</f>
        <v/>
      </c>
      <c r="Q7" s="109"/>
      <c r="R7" s="113">
        <f>SUMIFS($R$12:R394,$W$12:$W$394,"ALCHEMY")</f>
        <v>0</v>
      </c>
      <c r="S7" s="113">
        <f>SUMIFS($S$12:S394,$W$12:$W$394,"ALCHEMY")</f>
        <v>0</v>
      </c>
      <c r="T7" s="145">
        <f>SUMIFS($T$12:T394,$W$12:$W$394,"ALCHEMY")</f>
        <v>0</v>
      </c>
      <c r="U7" s="115"/>
      <c r="V7" s="109"/>
    </row>
    <row r="8" spans="2:23" ht="6" customHeight="1" thickBot="1" x14ac:dyDescent="0.35">
      <c r="E8" s="109"/>
      <c r="G8" s="109"/>
      <c r="H8" s="111"/>
      <c r="I8" s="111"/>
      <c r="J8" s="281"/>
      <c r="K8" s="1"/>
      <c r="L8" s="118"/>
      <c r="U8" s="106"/>
      <c r="V8" s="1"/>
    </row>
    <row r="9" spans="2:23" ht="16.2" thickBot="1" x14ac:dyDescent="0.35">
      <c r="B9" s="109" t="s">
        <v>1277</v>
      </c>
      <c r="C9" s="170" t="str">
        <f>INDEX!C19</f>
        <v>01 Jan 26 - 31 Dec 26</v>
      </c>
      <c r="E9" s="110"/>
      <c r="G9" s="109"/>
      <c r="H9" s="111"/>
      <c r="I9" s="111"/>
      <c r="J9" s="280"/>
      <c r="K9" s="109"/>
      <c r="L9" s="402" t="s">
        <v>1475</v>
      </c>
      <c r="M9" s="109"/>
      <c r="N9" s="145">
        <f>SUMIFS($N$12:N394,$W$12:$W$394,"BBC")</f>
        <v>0</v>
      </c>
      <c r="O9" s="109"/>
      <c r="P9" s="144" t="str">
        <f>IFERROR(T9/S9,"")</f>
        <v/>
      </c>
      <c r="Q9" s="109"/>
      <c r="R9" s="113">
        <f>SUMIFS($R$12:R394,$W$12:$W$394,"BBC")</f>
        <v>0</v>
      </c>
      <c r="S9" s="113">
        <f>SUMIFS($S$12:S394,$W$12:$W$394,"BBC")</f>
        <v>0</v>
      </c>
      <c r="T9" s="145">
        <f>SUMIFS($T$12:T394,$W$12:$W$394,"BBC")</f>
        <v>0</v>
      </c>
      <c r="U9" s="115"/>
      <c r="V9" s="109"/>
    </row>
    <row r="10" spans="2:23" x14ac:dyDescent="0.3">
      <c r="B10" s="109" t="s">
        <v>1476</v>
      </c>
      <c r="C10" s="153" t="s">
        <v>1485</v>
      </c>
      <c r="E10" s="109"/>
      <c r="G10" s="109"/>
      <c r="H10" s="111"/>
      <c r="I10" s="111"/>
      <c r="J10" s="281"/>
      <c r="K10" s="1"/>
      <c r="L10" s="1"/>
      <c r="M10" s="1"/>
      <c r="N10" s="1"/>
      <c r="O10" s="1"/>
      <c r="P10" s="1"/>
      <c r="Q10" s="1"/>
      <c r="R10" s="107"/>
      <c r="S10" s="1"/>
      <c r="T10" s="1"/>
      <c r="U10" s="106"/>
      <c r="V10" s="1"/>
    </row>
    <row r="11" spans="2:23" ht="17.399999999999999" x14ac:dyDescent="0.3">
      <c r="D11" s="17"/>
      <c r="E11" s="17"/>
      <c r="I11" s="18"/>
      <c r="J11" s="282"/>
      <c r="K11" s="78" t="s">
        <v>1478</v>
      </c>
      <c r="L11" s="78"/>
      <c r="M11" s="3"/>
      <c r="N11" s="78" t="s">
        <v>1479</v>
      </c>
      <c r="O11" s="3"/>
      <c r="P11" s="78"/>
      <c r="Q11" s="3"/>
      <c r="R11" s="108">
        <f>SUBTOTAL(9,R13:R394)</f>
        <v>0</v>
      </c>
      <c r="S11" s="108">
        <f t="shared" ref="S11:T11" si="0">SUBTOTAL(9,S13:S394)</f>
        <v>0</v>
      </c>
      <c r="T11" s="108">
        <f t="shared" si="0"/>
        <v>0</v>
      </c>
      <c r="U11" s="105"/>
      <c r="V11" s="6"/>
    </row>
    <row r="12" spans="2:23" s="82" customFormat="1" ht="38.25" customHeight="1" x14ac:dyDescent="0.3">
      <c r="B12" s="159" t="s">
        <v>310</v>
      </c>
      <c r="C12" s="100" t="s">
        <v>10</v>
      </c>
      <c r="D12" s="101" t="s">
        <v>11</v>
      </c>
      <c r="E12" s="101" t="s">
        <v>12</v>
      </c>
      <c r="F12" s="102" t="s">
        <v>1361</v>
      </c>
      <c r="G12" s="101" t="s">
        <v>13</v>
      </c>
      <c r="H12" s="102" t="s">
        <v>14</v>
      </c>
      <c r="I12" s="103" t="s">
        <v>15</v>
      </c>
      <c r="J12" s="278" t="s">
        <v>1362</v>
      </c>
      <c r="K12" s="79" t="s">
        <v>1480</v>
      </c>
      <c r="L12" s="80" t="s">
        <v>1481</v>
      </c>
      <c r="M12" s="104" t="s">
        <v>1316</v>
      </c>
      <c r="N12" s="81" t="s">
        <v>1365</v>
      </c>
      <c r="O12" s="104" t="s">
        <v>1316</v>
      </c>
      <c r="P12" s="81" t="s">
        <v>1366</v>
      </c>
      <c r="Q12" s="104" t="s">
        <v>1316</v>
      </c>
      <c r="R12" s="87" t="s">
        <v>1367</v>
      </c>
      <c r="S12" s="88" t="s">
        <v>1368</v>
      </c>
      <c r="T12" s="89" t="s">
        <v>1369</v>
      </c>
      <c r="U12" s="116" t="s">
        <v>1482</v>
      </c>
      <c r="V12" s="116" t="s">
        <v>1483</v>
      </c>
    </row>
    <row r="13" spans="2:23" ht="17.100000000000001" customHeight="1" x14ac:dyDescent="0.3">
      <c r="B13" s="161" t="str" cm="1">
        <f t="array" ref="B13:I500">MAPPING!$B$3:$I$490</f>
        <v>04-SPWHI-07007491</v>
      </c>
      <c r="C13" s="155" t="str">
        <v>TEG</v>
      </c>
      <c r="D13" s="90" t="str">
        <v>Single Malt Scotch</v>
      </c>
      <c r="E13" s="90" t="str">
        <v>The Macallan</v>
      </c>
      <c r="F13" s="90" t="str">
        <v>MAC</v>
      </c>
      <c r="G13" s="90" t="str">
        <v>The Macallan Sherry Oak 12YO</v>
      </c>
      <c r="H13" s="90" t="str">
        <v>700ml</v>
      </c>
      <c r="I13" s="173">
        <v>12</v>
      </c>
      <c r="J13" s="283"/>
      <c r="K13" s="177"/>
      <c r="L13" s="83"/>
      <c r="M13" s="15"/>
      <c r="N13" s="84"/>
      <c r="O13" s="6"/>
      <c r="P13" s="151" cm="1">
        <f t="array" ref="P13:P500">MAPPING!J3:J490</f>
        <v>0</v>
      </c>
      <c r="Q13" s="6"/>
      <c r="R13" s="91">
        <f t="shared" ref="R13:R76" si="1">IF(K13&gt;0,K13*N13,L13*1.07*N13)</f>
        <v>0</v>
      </c>
      <c r="S13" s="92">
        <f>ROUND(R13/1.07,2)</f>
        <v>0</v>
      </c>
      <c r="T13" s="93">
        <f>IF(U13="Input Price only 1 column","",P13*S13)</f>
        <v>0</v>
      </c>
      <c r="U13" s="117" t="str">
        <f>IF(AND(K13&gt;0,L13&gt;0),"Input Price only 1 column","OK")</f>
        <v>OK</v>
      </c>
      <c r="V13" s="117" t="b">
        <f>'CASH REBATE'!$P$22</f>
        <v>0</v>
      </c>
      <c r="W13" s="367" t="str" cm="1">
        <f t="array" ref="W13:W381">MAPPING!$A$3:$A$371</f>
        <v>ALCHEMY</v>
      </c>
    </row>
    <row r="14" spans="2:23" ht="17.100000000000001" customHeight="1" x14ac:dyDescent="0.3">
      <c r="B14" s="161" t="str">
        <v>04-SPWHI-07017065</v>
      </c>
      <c r="C14" s="156" t="str">
        <v>TEG</v>
      </c>
      <c r="D14" s="94" t="str">
        <v>Single Malt Scotch</v>
      </c>
      <c r="E14" s="94" t="str">
        <v>The Macallan</v>
      </c>
      <c r="F14" s="94" t="str">
        <v>MAC</v>
      </c>
      <c r="G14" s="94" t="str">
        <v>The Macallan Sherry Oak 18YO</v>
      </c>
      <c r="H14" s="94" t="str">
        <v>700ml</v>
      </c>
      <c r="I14" s="174">
        <v>6</v>
      </c>
      <c r="J14" s="283"/>
      <c r="K14" s="178"/>
      <c r="L14" s="85"/>
      <c r="M14" s="15"/>
      <c r="N14" s="86"/>
      <c r="O14" s="6"/>
      <c r="P14" s="152">
        <v>0</v>
      </c>
      <c r="Q14" s="6"/>
      <c r="R14" s="96">
        <f t="shared" si="1"/>
        <v>0</v>
      </c>
      <c r="S14" s="97">
        <f>ROUND(R14/1.07,2)</f>
        <v>0</v>
      </c>
      <c r="T14" s="98">
        <f t="shared" ref="T14:T77" si="2">IF(U14="Input Price only 1 column","",P14*S14)</f>
        <v>0</v>
      </c>
      <c r="U14" s="117" t="str">
        <f t="shared" ref="U14:U77" si="3">IF(AND(K14&gt;0,L14&gt;0),"Input Price only 1 column","OK")</f>
        <v>OK</v>
      </c>
      <c r="V14" s="117" t="b">
        <f>'CASH REBATE'!$P$22</f>
        <v>0</v>
      </c>
      <c r="W14" s="1" t="str">
        <v>ALCHEMY</v>
      </c>
    </row>
    <row r="15" spans="2:23" ht="17.100000000000001" customHeight="1" x14ac:dyDescent="0.3">
      <c r="B15" s="161" t="str">
        <v>04-SPWHI-07006031</v>
      </c>
      <c r="C15" s="156" t="str">
        <v>TEG</v>
      </c>
      <c r="D15" s="94" t="str">
        <v>Single Malt Scotch</v>
      </c>
      <c r="E15" s="94" t="str">
        <v>The Macallan</v>
      </c>
      <c r="F15" s="94" t="str">
        <v>MAC</v>
      </c>
      <c r="G15" s="94" t="str">
        <v>The Macallan Sherry Oak 25YO</v>
      </c>
      <c r="H15" s="94" t="str">
        <v>700ml</v>
      </c>
      <c r="I15" s="174">
        <v>3</v>
      </c>
      <c r="J15" s="283"/>
      <c r="K15" s="178"/>
      <c r="L15" s="85"/>
      <c r="M15" s="15"/>
      <c r="N15" s="86"/>
      <c r="O15" s="6"/>
      <c r="P15" s="152">
        <v>0</v>
      </c>
      <c r="Q15" s="6"/>
      <c r="R15" s="96">
        <f t="shared" si="1"/>
        <v>0</v>
      </c>
      <c r="S15" s="97">
        <f t="shared" ref="S15:S78" si="4">ROUND(R15/1.07,2)</f>
        <v>0</v>
      </c>
      <c r="T15" s="98">
        <f t="shared" si="2"/>
        <v>0</v>
      </c>
      <c r="U15" s="117" t="str">
        <f t="shared" si="3"/>
        <v>OK</v>
      </c>
      <c r="V15" s="117" t="b">
        <f>'CASH REBATE'!$P$22</f>
        <v>0</v>
      </c>
      <c r="W15" s="1" t="str">
        <v>ALCHEMY</v>
      </c>
    </row>
    <row r="16" spans="2:23" ht="17.100000000000001" customHeight="1" x14ac:dyDescent="0.3">
      <c r="B16" s="161" t="str">
        <v>04-SPWHI-07006048</v>
      </c>
      <c r="C16" s="156" t="str">
        <v>TEG</v>
      </c>
      <c r="D16" s="94" t="str">
        <v>Single Malt Scotch</v>
      </c>
      <c r="E16" s="94" t="str">
        <v>The Macallan</v>
      </c>
      <c r="F16" s="94" t="str">
        <v>MAC</v>
      </c>
      <c r="G16" s="94" t="str">
        <v>The Macallan Sherry Oak 30YO</v>
      </c>
      <c r="H16" s="94" t="str">
        <v>700ml</v>
      </c>
      <c r="I16" s="174">
        <v>3</v>
      </c>
      <c r="J16" s="283"/>
      <c r="K16" s="178"/>
      <c r="L16" s="85"/>
      <c r="M16" s="15"/>
      <c r="N16" s="86"/>
      <c r="O16" s="6"/>
      <c r="P16" s="152">
        <v>0</v>
      </c>
      <c r="Q16" s="6"/>
      <c r="R16" s="96">
        <f t="shared" si="1"/>
        <v>0</v>
      </c>
      <c r="S16" s="97">
        <f t="shared" si="4"/>
        <v>0</v>
      </c>
      <c r="T16" s="98">
        <f t="shared" si="2"/>
        <v>0</v>
      </c>
      <c r="U16" s="117" t="str">
        <f t="shared" si="3"/>
        <v>OK</v>
      </c>
      <c r="V16" s="117" t="b">
        <f>'CASH REBATE'!$P$22</f>
        <v>0</v>
      </c>
      <c r="W16" s="1" t="str">
        <v>ALCHEMY</v>
      </c>
    </row>
    <row r="17" spans="2:23" ht="17.100000000000001" customHeight="1" x14ac:dyDescent="0.3">
      <c r="B17" s="161" t="str">
        <v>04-SPWHI-07003009</v>
      </c>
      <c r="C17" s="156" t="str">
        <v>TEG</v>
      </c>
      <c r="D17" s="94" t="str">
        <v>Single Malt Scotch</v>
      </c>
      <c r="E17" s="94" t="str">
        <v>The Macallan</v>
      </c>
      <c r="F17" s="94" t="str">
        <v>MAC</v>
      </c>
      <c r="G17" s="94" t="str">
        <v>The Macallan Double Cask 12YO</v>
      </c>
      <c r="H17" s="94" t="str">
        <v>700ml</v>
      </c>
      <c r="I17" s="174">
        <v>12</v>
      </c>
      <c r="J17" s="283"/>
      <c r="K17" s="178"/>
      <c r="L17" s="85"/>
      <c r="M17" s="15"/>
      <c r="N17" s="86"/>
      <c r="O17" s="6"/>
      <c r="P17" s="152">
        <v>0</v>
      </c>
      <c r="Q17" s="6"/>
      <c r="R17" s="96">
        <f t="shared" si="1"/>
        <v>0</v>
      </c>
      <c r="S17" s="97">
        <f t="shared" si="4"/>
        <v>0</v>
      </c>
      <c r="T17" s="98">
        <f t="shared" si="2"/>
        <v>0</v>
      </c>
      <c r="U17" s="117" t="str">
        <f t="shared" si="3"/>
        <v>OK</v>
      </c>
      <c r="V17" s="117" t="b">
        <f>'CASH REBATE'!$P$22</f>
        <v>0</v>
      </c>
      <c r="W17" s="1" t="str">
        <v>ALCHEMY</v>
      </c>
    </row>
    <row r="18" spans="2:23" ht="17.100000000000001" customHeight="1" x14ac:dyDescent="0.3">
      <c r="B18" s="161" t="str">
        <v>04-SPWHI-07007700</v>
      </c>
      <c r="C18" s="156" t="str">
        <v>TEG</v>
      </c>
      <c r="D18" s="94" t="str">
        <v>Single Malt Scotch</v>
      </c>
      <c r="E18" s="94" t="str">
        <v>The Macallan</v>
      </c>
      <c r="F18" s="94" t="str">
        <v>MAC</v>
      </c>
      <c r="G18" s="94" t="str">
        <v>The Macallan Double Cask 15YO</v>
      </c>
      <c r="H18" s="94" t="str">
        <v>700ml</v>
      </c>
      <c r="I18" s="174">
        <v>6</v>
      </c>
      <c r="J18" s="283"/>
      <c r="K18" s="178"/>
      <c r="L18" s="85"/>
      <c r="M18" s="15"/>
      <c r="N18" s="86"/>
      <c r="O18" s="6"/>
      <c r="P18" s="152">
        <v>0</v>
      </c>
      <c r="Q18" s="6"/>
      <c r="R18" s="96">
        <f t="shared" si="1"/>
        <v>0</v>
      </c>
      <c r="S18" s="97">
        <f t="shared" si="4"/>
        <v>0</v>
      </c>
      <c r="T18" s="98">
        <f t="shared" si="2"/>
        <v>0</v>
      </c>
      <c r="U18" s="117" t="str">
        <f t="shared" si="3"/>
        <v>OK</v>
      </c>
      <c r="V18" s="117" t="b">
        <f>'CASH REBATE'!$P$22</f>
        <v>0</v>
      </c>
      <c r="W18" s="1" t="str">
        <v>ALCHEMY</v>
      </c>
    </row>
    <row r="19" spans="2:23" ht="17.100000000000001" customHeight="1" x14ac:dyDescent="0.3">
      <c r="B19" s="161" t="str">
        <v>04-SPWHI-07009254</v>
      </c>
      <c r="C19" s="156" t="str">
        <v>TEG</v>
      </c>
      <c r="D19" s="94" t="str">
        <v>Single Malt Scotch</v>
      </c>
      <c r="E19" s="94" t="str">
        <v>The Macallan</v>
      </c>
      <c r="F19" s="94" t="str">
        <v>MAC</v>
      </c>
      <c r="G19" s="94" t="str">
        <v>The Macallan Double Cask 18YO</v>
      </c>
      <c r="H19" s="94" t="str">
        <v>700ml</v>
      </c>
      <c r="I19" s="174">
        <v>6</v>
      </c>
      <c r="J19" s="283"/>
      <c r="K19" s="178"/>
      <c r="L19" s="85"/>
      <c r="M19" s="15"/>
      <c r="N19" s="86"/>
      <c r="O19" s="6"/>
      <c r="P19" s="152">
        <v>0</v>
      </c>
      <c r="Q19" s="6"/>
      <c r="R19" s="96">
        <f t="shared" si="1"/>
        <v>0</v>
      </c>
      <c r="S19" s="97">
        <f t="shared" si="4"/>
        <v>0</v>
      </c>
      <c r="T19" s="98">
        <f t="shared" si="2"/>
        <v>0</v>
      </c>
      <c r="U19" s="117" t="str">
        <f t="shared" si="3"/>
        <v>OK</v>
      </c>
      <c r="V19" s="117" t="b">
        <f>'CASH REBATE'!$P$22</f>
        <v>0</v>
      </c>
      <c r="W19" s="1" t="str">
        <v>ALCHEMY</v>
      </c>
    </row>
    <row r="20" spans="2:23" ht="17.100000000000001" customHeight="1" x14ac:dyDescent="0.3">
      <c r="B20" s="161" t="str">
        <v>04-SPWHI-07000311</v>
      </c>
      <c r="C20" s="156" t="str">
        <v>TEG</v>
      </c>
      <c r="D20" s="94" t="str">
        <v>Single Malt Scotch</v>
      </c>
      <c r="E20" s="94" t="str">
        <v>The Macallan</v>
      </c>
      <c r="F20" s="94" t="str">
        <v>MAC</v>
      </c>
      <c r="G20" s="94" t="str">
        <v>The Macallan Double Cask 30YO</v>
      </c>
      <c r="H20" s="94" t="str">
        <v>700ml</v>
      </c>
      <c r="I20" s="174">
        <v>3</v>
      </c>
      <c r="J20" s="283"/>
      <c r="K20" s="178"/>
      <c r="L20" s="85"/>
      <c r="M20" s="15"/>
      <c r="N20" s="86"/>
      <c r="O20" s="6"/>
      <c r="P20" s="152">
        <v>0</v>
      </c>
      <c r="Q20" s="6"/>
      <c r="R20" s="96">
        <f t="shared" si="1"/>
        <v>0</v>
      </c>
      <c r="S20" s="97">
        <f t="shared" si="4"/>
        <v>0</v>
      </c>
      <c r="T20" s="98">
        <f t="shared" si="2"/>
        <v>0</v>
      </c>
      <c r="U20" s="117" t="str">
        <f t="shared" si="3"/>
        <v>OK</v>
      </c>
      <c r="V20" s="117" t="b">
        <f>'CASH REBATE'!$P$22</f>
        <v>0</v>
      </c>
      <c r="W20" s="1" t="str">
        <v>ALCHEMY</v>
      </c>
    </row>
    <row r="21" spans="2:23" ht="17.100000000000001" customHeight="1" x14ac:dyDescent="0.3">
      <c r="B21" s="161" t="str">
        <v>04-SPWHI-07000796</v>
      </c>
      <c r="C21" s="156" t="str">
        <v>TEG</v>
      </c>
      <c r="D21" s="94" t="str">
        <v>Single Malt Scotch</v>
      </c>
      <c r="E21" s="94" t="str">
        <v>The Macallan</v>
      </c>
      <c r="F21" s="94" t="str">
        <v>MAC</v>
      </c>
      <c r="G21" s="94" t="str">
        <v>The Macallan Triple Cask 12YO</v>
      </c>
      <c r="H21" s="94" t="str">
        <v>700ml</v>
      </c>
      <c r="I21" s="174">
        <v>12</v>
      </c>
      <c r="J21" s="283"/>
      <c r="K21" s="178"/>
      <c r="L21" s="85"/>
      <c r="M21" s="15"/>
      <c r="N21" s="86"/>
      <c r="O21" s="6"/>
      <c r="P21" s="152">
        <v>0</v>
      </c>
      <c r="Q21" s="6"/>
      <c r="R21" s="96">
        <f t="shared" si="1"/>
        <v>0</v>
      </c>
      <c r="S21" s="97">
        <f t="shared" si="4"/>
        <v>0</v>
      </c>
      <c r="T21" s="98">
        <f t="shared" si="2"/>
        <v>0</v>
      </c>
      <c r="U21" s="117" t="str">
        <f t="shared" si="3"/>
        <v>OK</v>
      </c>
      <c r="V21" s="117" t="b">
        <f>'CASH REBATE'!$P$22</f>
        <v>0</v>
      </c>
      <c r="W21" s="1" t="str">
        <v>ALCHEMY</v>
      </c>
    </row>
    <row r="22" spans="2:23" ht="17.100000000000001" customHeight="1" x14ac:dyDescent="0.3">
      <c r="B22" s="161" t="str">
        <v>04-24HMN-07002650</v>
      </c>
      <c r="C22" s="156" t="str">
        <v>TEG</v>
      </c>
      <c r="D22" s="94" t="str">
        <v>Single Malt Scotch</v>
      </c>
      <c r="E22" s="94" t="str">
        <v>The Macallan</v>
      </c>
      <c r="F22" s="94" t="str">
        <v>MAC</v>
      </c>
      <c r="G22" s="94" t="str">
        <v>The Macallan Harmony Vibrant Oak</v>
      </c>
      <c r="H22" s="94" t="str">
        <v>700ml</v>
      </c>
      <c r="I22" s="174">
        <v>6</v>
      </c>
      <c r="J22" s="283"/>
      <c r="K22" s="178"/>
      <c r="L22" s="85"/>
      <c r="M22" s="15"/>
      <c r="N22" s="86"/>
      <c r="O22" s="6"/>
      <c r="P22" s="152">
        <v>0</v>
      </c>
      <c r="Q22" s="6"/>
      <c r="R22" s="96">
        <f t="shared" si="1"/>
        <v>0</v>
      </c>
      <c r="S22" s="97">
        <f t="shared" si="4"/>
        <v>0</v>
      </c>
      <c r="T22" s="98">
        <f t="shared" si="2"/>
        <v>0</v>
      </c>
      <c r="U22" s="117" t="str">
        <f t="shared" si="3"/>
        <v>OK</v>
      </c>
      <c r="V22" s="117" t="b">
        <f>'CASH REBATE'!$P$22</f>
        <v>0</v>
      </c>
      <c r="W22" s="1" t="str">
        <v>ALCHEMY</v>
      </c>
    </row>
    <row r="23" spans="2:23" ht="17.100000000000001" customHeight="1" x14ac:dyDescent="0.3">
      <c r="B23" s="161" t="str">
        <v>04-23WHI-07002322</v>
      </c>
      <c r="C23" s="156" t="str">
        <v>TEG</v>
      </c>
      <c r="D23" s="94" t="str">
        <v>Single Malt Scotch</v>
      </c>
      <c r="E23" s="94" t="str">
        <v>The Macallan</v>
      </c>
      <c r="F23" s="94" t="str">
        <v>MAC</v>
      </c>
      <c r="G23" s="94" t="str">
        <v>The Macallan Harmony Collection Amber Meadow</v>
      </c>
      <c r="H23" s="94" t="str">
        <v>700ml</v>
      </c>
      <c r="I23" s="174">
        <v>12</v>
      </c>
      <c r="J23" s="283"/>
      <c r="K23" s="178"/>
      <c r="L23" s="85"/>
      <c r="M23" s="15"/>
      <c r="N23" s="86"/>
      <c r="O23" s="6"/>
      <c r="P23" s="152">
        <v>0</v>
      </c>
      <c r="Q23" s="6"/>
      <c r="R23" s="96">
        <f t="shared" si="1"/>
        <v>0</v>
      </c>
      <c r="S23" s="97">
        <f t="shared" si="4"/>
        <v>0</v>
      </c>
      <c r="T23" s="98">
        <f t="shared" si="2"/>
        <v>0</v>
      </c>
      <c r="U23" s="117" t="str">
        <f t="shared" si="3"/>
        <v>OK</v>
      </c>
      <c r="V23" s="117" t="b">
        <f>'CASH REBATE'!$P$22</f>
        <v>0</v>
      </c>
      <c r="W23" s="1" t="str">
        <v>ALCHEMY</v>
      </c>
    </row>
    <row r="24" spans="2:23" ht="17.100000000000001" customHeight="1" x14ac:dyDescent="0.3">
      <c r="B24" s="161" t="str">
        <v>04-SPWHI-07000557</v>
      </c>
      <c r="C24" s="156" t="str">
        <v>TEG</v>
      </c>
      <c r="D24" s="94" t="str">
        <v>Single Malt Scotch</v>
      </c>
      <c r="E24" s="94" t="str">
        <v>The Macallan</v>
      </c>
      <c r="F24" s="94" t="str">
        <v>MAC</v>
      </c>
      <c r="G24" s="94" t="str">
        <v>The Macallan Harmony Collection</v>
      </c>
      <c r="H24" s="94" t="str">
        <v>700ml</v>
      </c>
      <c r="I24" s="174">
        <v>6</v>
      </c>
      <c r="J24" s="283"/>
      <c r="K24" s="178"/>
      <c r="L24" s="85"/>
      <c r="M24" s="15"/>
      <c r="N24" s="86"/>
      <c r="O24" s="6"/>
      <c r="P24" s="152">
        <v>0</v>
      </c>
      <c r="Q24" s="6"/>
      <c r="R24" s="96">
        <f t="shared" si="1"/>
        <v>0</v>
      </c>
      <c r="S24" s="97">
        <f t="shared" si="4"/>
        <v>0</v>
      </c>
      <c r="T24" s="98">
        <f t="shared" si="2"/>
        <v>0</v>
      </c>
      <c r="U24" s="117" t="str">
        <f t="shared" si="3"/>
        <v>OK</v>
      </c>
      <c r="V24" s="117" t="b">
        <f>'CASH REBATE'!$P$22</f>
        <v>0</v>
      </c>
      <c r="W24" s="1" t="str">
        <v>ALCHEMY</v>
      </c>
    </row>
    <row r="25" spans="2:23" ht="17.100000000000001" customHeight="1" x14ac:dyDescent="0.3">
      <c r="B25" s="161" t="str">
        <v>04-SPWHI-07001226</v>
      </c>
      <c r="C25" s="156" t="str">
        <v>TEG</v>
      </c>
      <c r="D25" s="94" t="str">
        <v>Single Malt Scotch</v>
      </c>
      <c r="E25" s="94" t="str">
        <v>The Macallan</v>
      </c>
      <c r="F25" s="94" t="str">
        <v>MAC</v>
      </c>
      <c r="G25" s="94" t="str">
        <v>The Macallan Harmony Collection Intense Arabica</v>
      </c>
      <c r="H25" s="94" t="str">
        <v>700ml</v>
      </c>
      <c r="I25" s="174">
        <v>6</v>
      </c>
      <c r="J25" s="283"/>
      <c r="K25" s="178"/>
      <c r="L25" s="85"/>
      <c r="M25" s="15"/>
      <c r="N25" s="86"/>
      <c r="O25" s="6"/>
      <c r="P25" s="152">
        <v>0</v>
      </c>
      <c r="Q25" s="6"/>
      <c r="R25" s="96">
        <f t="shared" si="1"/>
        <v>0</v>
      </c>
      <c r="S25" s="97">
        <f t="shared" si="4"/>
        <v>0</v>
      </c>
      <c r="T25" s="98">
        <f t="shared" si="2"/>
        <v>0</v>
      </c>
      <c r="U25" s="117" t="str">
        <f t="shared" si="3"/>
        <v>OK</v>
      </c>
      <c r="V25" s="117" t="b">
        <f>'CASH REBATE'!$P$22</f>
        <v>0</v>
      </c>
      <c r="W25" s="1" t="str">
        <v>ALCHEMY</v>
      </c>
    </row>
    <row r="26" spans="2:23" ht="17.100000000000001" customHeight="1" x14ac:dyDescent="0.3">
      <c r="B26" s="161" t="str">
        <v>04-25HMN-07002971</v>
      </c>
      <c r="C26" s="156" t="str">
        <v>TEG</v>
      </c>
      <c r="D26" s="94" t="str">
        <v>Single Malt Scotch</v>
      </c>
      <c r="E26" s="94" t="str">
        <v>The Macallan</v>
      </c>
      <c r="F26" s="94" t="str">
        <v>MAC</v>
      </c>
      <c r="G26" s="94" t="str">
        <v>The Macallan Harmony Phoenix Honey Whisky</v>
      </c>
      <c r="H26" s="94" t="str">
        <v>700ml</v>
      </c>
      <c r="I26" s="174">
        <v>6</v>
      </c>
      <c r="J26" s="283"/>
      <c r="K26" s="178"/>
      <c r="L26" s="85"/>
      <c r="M26" s="15"/>
      <c r="N26" s="86"/>
      <c r="O26" s="6"/>
      <c r="P26" s="152">
        <v>0</v>
      </c>
      <c r="Q26" s="6"/>
      <c r="R26" s="96">
        <f t="shared" si="1"/>
        <v>0</v>
      </c>
      <c r="S26" s="97">
        <f t="shared" si="4"/>
        <v>0</v>
      </c>
      <c r="T26" s="98">
        <f t="shared" si="2"/>
        <v>0</v>
      </c>
      <c r="U26" s="117" t="str">
        <f t="shared" si="3"/>
        <v>OK</v>
      </c>
      <c r="V26" s="117" t="b">
        <f>'CASH REBATE'!$P$22</f>
        <v>0</v>
      </c>
      <c r="W26" s="1" t="str">
        <v>ALCHEMY</v>
      </c>
    </row>
    <row r="27" spans="2:23" ht="17.100000000000001" customHeight="1" x14ac:dyDescent="0.3">
      <c r="B27" s="161" t="str">
        <v>04-SPWHI-07007984</v>
      </c>
      <c r="C27" s="156" t="str">
        <v>TEG</v>
      </c>
      <c r="D27" s="94" t="str">
        <v>Single Malt Scotch</v>
      </c>
      <c r="E27" s="94" t="str">
        <v>The Macallan</v>
      </c>
      <c r="F27" s="94" t="str">
        <v>MAC</v>
      </c>
      <c r="G27" s="94" t="str">
        <v>The Macallan Rare Cask</v>
      </c>
      <c r="H27" s="94" t="str">
        <v>700ml</v>
      </c>
      <c r="I27" s="174">
        <v>3</v>
      </c>
      <c r="J27" s="283"/>
      <c r="K27" s="178"/>
      <c r="L27" s="85"/>
      <c r="M27" s="15"/>
      <c r="N27" s="86"/>
      <c r="O27" s="6"/>
      <c r="P27" s="152">
        <v>0</v>
      </c>
      <c r="Q27" s="6"/>
      <c r="R27" s="96">
        <f t="shared" si="1"/>
        <v>0</v>
      </c>
      <c r="S27" s="97">
        <f t="shared" si="4"/>
        <v>0</v>
      </c>
      <c r="T27" s="98">
        <f t="shared" si="2"/>
        <v>0</v>
      </c>
      <c r="U27" s="117" t="str">
        <f t="shared" si="3"/>
        <v>OK</v>
      </c>
      <c r="V27" s="117" t="b">
        <f>'CASH REBATE'!$P$22</f>
        <v>0</v>
      </c>
      <c r="W27" s="1" t="str">
        <v>ALCHEMY</v>
      </c>
    </row>
    <row r="28" spans="2:23" ht="17.100000000000001" customHeight="1" x14ac:dyDescent="0.3">
      <c r="B28" s="161" t="str">
        <v>04-SPWHI-07001883</v>
      </c>
      <c r="C28" s="156" t="str">
        <v>TEG</v>
      </c>
      <c r="D28" s="94" t="str">
        <v>Single Malt Scotch</v>
      </c>
      <c r="E28" s="94" t="str">
        <v>The Macallan</v>
      </c>
      <c r="F28" s="94" t="str">
        <v>MAC</v>
      </c>
      <c r="G28" s="94" t="str">
        <v>The Macallan Reflexion</v>
      </c>
      <c r="H28" s="94" t="str">
        <v>700ml</v>
      </c>
      <c r="I28" s="174">
        <v>2</v>
      </c>
      <c r="J28" s="283"/>
      <c r="K28" s="178"/>
      <c r="L28" s="85"/>
      <c r="M28" s="15"/>
      <c r="N28" s="86"/>
      <c r="O28" s="6"/>
      <c r="P28" s="152">
        <v>0</v>
      </c>
      <c r="Q28" s="6"/>
      <c r="R28" s="96">
        <f t="shared" si="1"/>
        <v>0</v>
      </c>
      <c r="S28" s="97">
        <f t="shared" si="4"/>
        <v>0</v>
      </c>
      <c r="T28" s="98">
        <f t="shared" si="2"/>
        <v>0</v>
      </c>
      <c r="U28" s="117" t="str">
        <f t="shared" si="3"/>
        <v>OK</v>
      </c>
      <c r="V28" s="117" t="b">
        <f>'CASH REBATE'!$P$22</f>
        <v>0</v>
      </c>
      <c r="W28" s="1" t="str">
        <v>ALCHEMY</v>
      </c>
    </row>
    <row r="29" spans="2:23" ht="17.100000000000001" customHeight="1" x14ac:dyDescent="0.3">
      <c r="B29" s="161" t="str">
        <v>04-SPWHI-07001162</v>
      </c>
      <c r="C29" s="156" t="str">
        <v>TEG</v>
      </c>
      <c r="D29" s="94" t="str">
        <v>Single Malt Scotch</v>
      </c>
      <c r="E29" s="94" t="str">
        <v>The Macallan</v>
      </c>
      <c r="F29" s="94" t="str">
        <v>MAC</v>
      </c>
      <c r="G29" s="94" t="str">
        <v>The Macallan Classic Cut Whisky</v>
      </c>
      <c r="H29" s="94" t="str">
        <v>700ml</v>
      </c>
      <c r="I29" s="174">
        <v>12</v>
      </c>
      <c r="J29" s="283"/>
      <c r="K29" s="178"/>
      <c r="L29" s="85"/>
      <c r="M29" s="15"/>
      <c r="N29" s="86"/>
      <c r="O29" s="6"/>
      <c r="P29" s="152">
        <v>0</v>
      </c>
      <c r="Q29" s="6"/>
      <c r="R29" s="96">
        <f t="shared" si="1"/>
        <v>0</v>
      </c>
      <c r="S29" s="97">
        <f t="shared" si="4"/>
        <v>0</v>
      </c>
      <c r="T29" s="98">
        <f t="shared" si="2"/>
        <v>0</v>
      </c>
      <c r="U29" s="117" t="str">
        <f t="shared" si="3"/>
        <v>OK</v>
      </c>
      <c r="V29" s="117" t="b">
        <f>'CASH REBATE'!$P$22</f>
        <v>0</v>
      </c>
      <c r="W29" s="1" t="str">
        <v>ALCHEMY</v>
      </c>
    </row>
    <row r="30" spans="2:23" ht="17.100000000000001" customHeight="1" x14ac:dyDescent="0.3">
      <c r="B30" s="161" t="str">
        <v>04-SPWHI-07001155</v>
      </c>
      <c r="C30" s="156" t="str">
        <v>TEG</v>
      </c>
      <c r="D30" s="94" t="str">
        <v>Single Malt Scotch</v>
      </c>
      <c r="E30" s="94" t="str">
        <v>The Macallan</v>
      </c>
      <c r="F30" s="94" t="str">
        <v>MAC</v>
      </c>
      <c r="G30" s="94" t="str">
        <v>The Macallan A Night On Earth Scotch Whisky Y21</v>
      </c>
      <c r="H30" s="94" t="str">
        <v>700ml</v>
      </c>
      <c r="I30" s="174">
        <v>6</v>
      </c>
      <c r="J30" s="283"/>
      <c r="K30" s="178"/>
      <c r="L30" s="85"/>
      <c r="M30" s="15"/>
      <c r="N30" s="86"/>
      <c r="O30" s="6"/>
      <c r="P30" s="152">
        <v>0</v>
      </c>
      <c r="Q30" s="6"/>
      <c r="R30" s="96">
        <f t="shared" si="1"/>
        <v>0</v>
      </c>
      <c r="S30" s="97">
        <f t="shared" si="4"/>
        <v>0</v>
      </c>
      <c r="T30" s="98">
        <f t="shared" si="2"/>
        <v>0</v>
      </c>
      <c r="U30" s="117" t="str">
        <f t="shared" si="3"/>
        <v>OK</v>
      </c>
      <c r="V30" s="117" t="b">
        <f>'CASH REBATE'!$P$22</f>
        <v>0</v>
      </c>
      <c r="W30" s="1" t="str">
        <v>ALCHEMY</v>
      </c>
    </row>
    <row r="31" spans="2:23" ht="17.100000000000001" customHeight="1" x14ac:dyDescent="0.3">
      <c r="B31" s="161" t="str">
        <v>04-SPWHI-07001080</v>
      </c>
      <c r="C31" s="156" t="str">
        <v>TEG</v>
      </c>
      <c r="D31" s="94" t="str">
        <v>Single Malt Scotch</v>
      </c>
      <c r="E31" s="94" t="str">
        <v>The Macallan</v>
      </c>
      <c r="F31" s="94" t="str">
        <v>MAC</v>
      </c>
      <c r="G31" s="94" t="str">
        <v>The Macallan A Night On Earth Scotch Whisky Y22</v>
      </c>
      <c r="H31" s="94" t="str">
        <v>700ml</v>
      </c>
      <c r="I31" s="174">
        <v>6</v>
      </c>
      <c r="J31" s="283"/>
      <c r="K31" s="178"/>
      <c r="L31" s="85"/>
      <c r="M31" s="15"/>
      <c r="N31" s="86"/>
      <c r="O31" s="6"/>
      <c r="P31" s="152">
        <v>0</v>
      </c>
      <c r="Q31" s="6"/>
      <c r="R31" s="96">
        <f t="shared" si="1"/>
        <v>0</v>
      </c>
      <c r="S31" s="97">
        <f t="shared" si="4"/>
        <v>0</v>
      </c>
      <c r="T31" s="98">
        <f t="shared" si="2"/>
        <v>0</v>
      </c>
      <c r="U31" s="117" t="str">
        <f t="shared" si="3"/>
        <v>OK</v>
      </c>
      <c r="V31" s="117" t="b">
        <f>'CASH REBATE'!$P$22</f>
        <v>0</v>
      </c>
      <c r="W31" s="1" t="str">
        <v>ALCHEMY</v>
      </c>
    </row>
    <row r="32" spans="2:23" ht="17.100000000000001" customHeight="1" x14ac:dyDescent="0.3">
      <c r="B32" s="161" t="str">
        <v>04-23WHI-07001806</v>
      </c>
      <c r="C32" s="156" t="str">
        <v>TEG</v>
      </c>
      <c r="D32" s="94" t="str">
        <v>Single Malt Scotch</v>
      </c>
      <c r="E32" s="94" t="str">
        <v>The Macallan</v>
      </c>
      <c r="F32" s="94" t="str">
        <v>MAC</v>
      </c>
      <c r="G32" s="94" t="str">
        <v>The Macallan A Night On Earth Scotch Whisky Y23</v>
      </c>
      <c r="H32" s="94" t="str">
        <v>700ml</v>
      </c>
      <c r="I32" s="174">
        <v>6</v>
      </c>
      <c r="J32" s="283"/>
      <c r="K32" s="178"/>
      <c r="L32" s="85"/>
      <c r="M32" s="15"/>
      <c r="N32" s="86"/>
      <c r="O32" s="6"/>
      <c r="P32" s="152">
        <v>0</v>
      </c>
      <c r="Q32" s="6"/>
      <c r="R32" s="96">
        <f t="shared" si="1"/>
        <v>0</v>
      </c>
      <c r="S32" s="97">
        <f t="shared" si="4"/>
        <v>0</v>
      </c>
      <c r="T32" s="98">
        <f t="shared" si="2"/>
        <v>0</v>
      </c>
      <c r="U32" s="117" t="str">
        <f t="shared" si="3"/>
        <v>OK</v>
      </c>
      <c r="V32" s="117" t="b">
        <f>'CASH REBATE'!$P$22</f>
        <v>0</v>
      </c>
      <c r="W32" s="1" t="str">
        <v>ALCHEMY</v>
      </c>
    </row>
    <row r="33" spans="2:23" ht="17.100000000000001" customHeight="1" x14ac:dyDescent="0.3">
      <c r="B33" s="161" t="str">
        <v>04-24NOE-07002766</v>
      </c>
      <c r="C33" s="156" t="str">
        <v>TEG</v>
      </c>
      <c r="D33" s="94" t="str">
        <v>Single Malt Scotch</v>
      </c>
      <c r="E33" s="94" t="str">
        <v>The Macallan</v>
      </c>
      <c r="F33" s="94" t="str">
        <v>MAC</v>
      </c>
      <c r="G33" s="94" t="str">
        <v>The Macallan A Night On Earth Scotch Whisky Y24</v>
      </c>
      <c r="H33" s="94" t="str">
        <v>700ml</v>
      </c>
      <c r="I33" s="174">
        <v>6</v>
      </c>
      <c r="J33" s="283"/>
      <c r="K33" s="178"/>
      <c r="L33" s="85"/>
      <c r="M33" s="15"/>
      <c r="N33" s="86"/>
      <c r="O33" s="6"/>
      <c r="P33" s="152">
        <v>0</v>
      </c>
      <c r="Q33" s="6"/>
      <c r="R33" s="96">
        <f t="shared" si="1"/>
        <v>0</v>
      </c>
      <c r="S33" s="97">
        <f t="shared" si="4"/>
        <v>0</v>
      </c>
      <c r="T33" s="98">
        <f t="shared" si="2"/>
        <v>0</v>
      </c>
      <c r="U33" s="117" t="str">
        <f t="shared" si="3"/>
        <v>OK</v>
      </c>
      <c r="V33" s="117" t="b">
        <f>'CASH REBATE'!$P$22</f>
        <v>0</v>
      </c>
      <c r="W33" s="1" t="str">
        <v>ALCHEMY</v>
      </c>
    </row>
    <row r="34" spans="2:23" ht="17.100000000000001" customHeight="1" x14ac:dyDescent="0.3">
      <c r="B34" s="161" t="str">
        <v>04-25NOE-07003381</v>
      </c>
      <c r="C34" s="156" t="str">
        <v>TEG</v>
      </c>
      <c r="D34" s="94" t="str">
        <v>Single Malt Scotch</v>
      </c>
      <c r="E34" s="94" t="str">
        <v>The Macallan</v>
      </c>
      <c r="F34" s="94" t="str">
        <v>MAC</v>
      </c>
      <c r="G34" s="94" t="str">
        <v>The Macallan A Night On Earth Scotch Whisky Y25</v>
      </c>
      <c r="H34" s="94" t="str">
        <v>700ml</v>
      </c>
      <c r="I34" s="174">
        <v>6</v>
      </c>
      <c r="J34" s="283"/>
      <c r="K34" s="178"/>
      <c r="L34" s="85"/>
      <c r="M34" s="15"/>
      <c r="N34" s="86"/>
      <c r="O34" s="6"/>
      <c r="P34" s="152">
        <v>0</v>
      </c>
      <c r="Q34" s="6"/>
      <c r="R34" s="96">
        <f t="shared" si="1"/>
        <v>0</v>
      </c>
      <c r="S34" s="97">
        <f t="shared" si="4"/>
        <v>0</v>
      </c>
      <c r="T34" s="98">
        <f t="shared" si="2"/>
        <v>0</v>
      </c>
      <c r="U34" s="117" t="str">
        <f t="shared" si="3"/>
        <v>OK</v>
      </c>
      <c r="V34" s="117" t="b">
        <f>'CASH REBATE'!$P$22</f>
        <v>0</v>
      </c>
      <c r="W34" s="1" t="str">
        <v>ALCHEMY</v>
      </c>
    </row>
    <row r="35" spans="2:23" ht="17.100000000000001" customHeight="1" x14ac:dyDescent="0.3">
      <c r="B35" s="161" t="str">
        <v>04-SPWHI-07002919</v>
      </c>
      <c r="C35" s="156" t="str">
        <v>TEG</v>
      </c>
      <c r="D35" s="94" t="str">
        <v>Single Malt Scotch</v>
      </c>
      <c r="E35" s="94" t="str">
        <v>The Macallan</v>
      </c>
      <c r="F35" s="94" t="str">
        <v>MAC</v>
      </c>
      <c r="G35" s="94" t="str">
        <v>The Macallan Time Space Mastery</v>
      </c>
      <c r="H35" s="94" t="str">
        <v>700ml</v>
      </c>
      <c r="I35" s="174">
        <v>3</v>
      </c>
      <c r="J35" s="283"/>
      <c r="K35" s="178"/>
      <c r="L35" s="85"/>
      <c r="M35" s="15"/>
      <c r="N35" s="86"/>
      <c r="O35" s="6"/>
      <c r="P35" s="152">
        <v>0</v>
      </c>
      <c r="Q35" s="6"/>
      <c r="R35" s="96">
        <f t="shared" si="1"/>
        <v>0</v>
      </c>
      <c r="S35" s="97">
        <f t="shared" si="4"/>
        <v>0</v>
      </c>
      <c r="T35" s="98">
        <f t="shared" si="2"/>
        <v>0</v>
      </c>
      <c r="U35" s="117" t="str">
        <f t="shared" si="3"/>
        <v>OK</v>
      </c>
      <c r="V35" s="117" t="b">
        <f>'CASH REBATE'!$P$22</f>
        <v>0</v>
      </c>
      <c r="W35" s="1" t="str">
        <v>ALCHEMY</v>
      </c>
    </row>
    <row r="36" spans="2:23" ht="17.100000000000001" customHeight="1" x14ac:dyDescent="0.3">
      <c r="B36" s="161" t="str">
        <v>04-SPWHI-07001622</v>
      </c>
      <c r="C36" s="156" t="str">
        <v>TEG</v>
      </c>
      <c r="D36" s="94" t="str">
        <v>Single Malt Scotch</v>
      </c>
      <c r="E36" s="94" t="str">
        <v>The Macallan</v>
      </c>
      <c r="F36" s="94" t="str">
        <v>MAC</v>
      </c>
      <c r="G36" s="94" t="str">
        <v>The Macallan Art is the Flower Whisky</v>
      </c>
      <c r="H36" s="94" t="str">
        <v>700ml</v>
      </c>
      <c r="I36" s="174">
        <v>4</v>
      </c>
      <c r="J36" s="283"/>
      <c r="K36" s="178"/>
      <c r="L36" s="85"/>
      <c r="M36" s="15"/>
      <c r="N36" s="86"/>
      <c r="O36" s="6"/>
      <c r="P36" s="152">
        <v>0</v>
      </c>
      <c r="Q36" s="6"/>
      <c r="R36" s="96">
        <f t="shared" si="1"/>
        <v>0</v>
      </c>
      <c r="S36" s="97">
        <f t="shared" si="4"/>
        <v>0</v>
      </c>
      <c r="T36" s="98">
        <f t="shared" si="2"/>
        <v>0</v>
      </c>
      <c r="U36" s="117" t="str">
        <f t="shared" si="3"/>
        <v>OK</v>
      </c>
      <c r="V36" s="117" t="b">
        <f>'CASH REBATE'!$P$22</f>
        <v>0</v>
      </c>
      <c r="W36" s="1" t="str">
        <v>ALCHEMY</v>
      </c>
    </row>
    <row r="37" spans="2:23" ht="17.100000000000001" customHeight="1" x14ac:dyDescent="0.3">
      <c r="B37" s="161" t="str">
        <v>04-SPWHI-07003299</v>
      </c>
      <c r="C37" s="156" t="str">
        <v>TEG</v>
      </c>
      <c r="D37" s="94" t="str">
        <v>Single Malt Scotch</v>
      </c>
      <c r="E37" s="94" t="str">
        <v>The Macallan</v>
      </c>
      <c r="F37" s="94" t="str">
        <v>MAC</v>
      </c>
      <c r="G37" s="94" t="str">
        <v>The Macallan Folio 8 Scotch Whisky</v>
      </c>
      <c r="H37" s="94" t="str">
        <v>700ml</v>
      </c>
      <c r="I37" s="174">
        <v>1</v>
      </c>
      <c r="J37" s="283"/>
      <c r="K37" s="178"/>
      <c r="L37" s="85"/>
      <c r="M37" s="15"/>
      <c r="N37" s="86"/>
      <c r="O37" s="6"/>
      <c r="P37" s="152">
        <v>0</v>
      </c>
      <c r="Q37" s="6"/>
      <c r="R37" s="96">
        <f t="shared" si="1"/>
        <v>0</v>
      </c>
      <c r="S37" s="97">
        <f t="shared" si="4"/>
        <v>0</v>
      </c>
      <c r="T37" s="98">
        <f t="shared" si="2"/>
        <v>0</v>
      </c>
      <c r="U37" s="117" t="str">
        <f t="shared" si="3"/>
        <v>OK</v>
      </c>
      <c r="V37" s="117" t="b">
        <f>'CASH REBATE'!$P$22</f>
        <v>0</v>
      </c>
      <c r="W37" s="1" t="str">
        <v>ALCHEMY</v>
      </c>
    </row>
    <row r="38" spans="2:23" ht="17.399999999999999" x14ac:dyDescent="0.3">
      <c r="B38" s="161" t="str">
        <v>04-23MBL-07000168</v>
      </c>
      <c r="C38" s="156" t="str">
        <v>TEG</v>
      </c>
      <c r="D38" s="94" t="str">
        <v>Single Malt Scotch</v>
      </c>
      <c r="E38" s="94" t="str">
        <v>The Macallan</v>
      </c>
      <c r="F38" s="94" t="str">
        <v>MAC</v>
      </c>
      <c r="G38" s="94" t="str">
        <v>The Macallan M Black Scotch Whisky</v>
      </c>
      <c r="H38" s="94" t="str">
        <v>700ml</v>
      </c>
      <c r="I38" s="174">
        <v>1</v>
      </c>
      <c r="J38" s="283"/>
      <c r="K38" s="178"/>
      <c r="L38" s="85"/>
      <c r="M38" s="15"/>
      <c r="N38" s="86"/>
      <c r="O38" s="6"/>
      <c r="P38" s="152">
        <v>0</v>
      </c>
      <c r="Q38" s="6"/>
      <c r="R38" s="96">
        <f t="shared" si="1"/>
        <v>0</v>
      </c>
      <c r="S38" s="97">
        <f t="shared" si="4"/>
        <v>0</v>
      </c>
      <c r="T38" s="98">
        <f t="shared" si="2"/>
        <v>0</v>
      </c>
      <c r="U38" s="117" t="str">
        <f t="shared" si="3"/>
        <v>OK</v>
      </c>
      <c r="V38" s="117" t="b">
        <f>'CASH REBATE'!$P$22</f>
        <v>0</v>
      </c>
      <c r="W38" s="1" t="str">
        <v>ALCHEMY</v>
      </c>
    </row>
    <row r="39" spans="2:23" ht="17.399999999999999" x14ac:dyDescent="0.3">
      <c r="B39" s="161" t="str">
        <v>04-23MCO-07000175</v>
      </c>
      <c r="C39" s="156" t="str">
        <v>TEG</v>
      </c>
      <c r="D39" s="94" t="str">
        <v>Single Malt Scotch</v>
      </c>
      <c r="E39" s="94" t="str">
        <v>The Macallan</v>
      </c>
      <c r="F39" s="94" t="str">
        <v>MAC</v>
      </c>
      <c r="G39" s="94" t="str">
        <v>The Macallan M Copper Scotch Whisky</v>
      </c>
      <c r="H39" s="94" t="str">
        <v>700ml</v>
      </c>
      <c r="I39" s="174">
        <v>1</v>
      </c>
      <c r="J39" s="283"/>
      <c r="K39" s="178"/>
      <c r="L39" s="85"/>
      <c r="M39" s="15"/>
      <c r="N39" s="86"/>
      <c r="O39" s="6"/>
      <c r="P39" s="152">
        <v>0</v>
      </c>
      <c r="Q39" s="6"/>
      <c r="R39" s="96">
        <f t="shared" si="1"/>
        <v>0</v>
      </c>
      <c r="S39" s="97">
        <f t="shared" si="4"/>
        <v>0</v>
      </c>
      <c r="T39" s="98">
        <f t="shared" si="2"/>
        <v>0</v>
      </c>
      <c r="U39" s="117" t="str">
        <f t="shared" si="3"/>
        <v>OK</v>
      </c>
      <c r="V39" s="117" t="b">
        <f>'CASH REBATE'!$P$22</f>
        <v>0</v>
      </c>
      <c r="W39" s="1" t="str">
        <v>ALCHEMY</v>
      </c>
    </row>
    <row r="40" spans="2:23" ht="17.399999999999999" x14ac:dyDescent="0.3">
      <c r="B40" s="161" t="str">
        <v>04-SPWHI-07003372</v>
      </c>
      <c r="C40" s="156" t="str">
        <v>TEG</v>
      </c>
      <c r="D40" s="94" t="str">
        <v>Single Malt Scotch</v>
      </c>
      <c r="E40" s="94" t="str">
        <v>The Macallan</v>
      </c>
      <c r="F40" s="94" t="str">
        <v>MAC</v>
      </c>
      <c r="G40" s="94" t="str">
        <v>The Macallan M Scotch Whisky</v>
      </c>
      <c r="H40" s="94" t="str">
        <v>700ml</v>
      </c>
      <c r="I40" s="174">
        <v>1</v>
      </c>
      <c r="J40" s="283"/>
      <c r="K40" s="178"/>
      <c r="L40" s="85"/>
      <c r="M40" s="15"/>
      <c r="N40" s="86"/>
      <c r="O40" s="6"/>
      <c r="P40" s="152">
        <v>0</v>
      </c>
      <c r="Q40" s="6"/>
      <c r="R40" s="96">
        <f t="shared" si="1"/>
        <v>0</v>
      </c>
      <c r="S40" s="97">
        <f t="shared" si="4"/>
        <v>0</v>
      </c>
      <c r="T40" s="98">
        <f t="shared" si="2"/>
        <v>0</v>
      </c>
      <c r="U40" s="117" t="str">
        <f t="shared" si="3"/>
        <v>OK</v>
      </c>
      <c r="V40" s="117" t="b">
        <f>'CASH REBATE'!$P$22</f>
        <v>0</v>
      </c>
      <c r="W40" s="1" t="str">
        <v>ALCHEMY</v>
      </c>
    </row>
    <row r="41" spans="2:23" ht="17.399999999999999" x14ac:dyDescent="0.3">
      <c r="B41" s="161" t="str">
        <v>11-SPWHI-07003795</v>
      </c>
      <c r="C41" s="156" t="str">
        <v>TEG</v>
      </c>
      <c r="D41" s="94" t="str">
        <v>Single Malt Scotch</v>
      </c>
      <c r="E41" s="94" t="str">
        <v>Highland Park</v>
      </c>
      <c r="F41" s="94" t="str">
        <v>HLP</v>
      </c>
      <c r="G41" s="94" t="str">
        <v>Highland Park 10YO</v>
      </c>
      <c r="H41" s="94" t="str">
        <v>700ml</v>
      </c>
      <c r="I41" s="174">
        <v>6</v>
      </c>
      <c r="J41" s="283"/>
      <c r="K41" s="178"/>
      <c r="L41" s="85"/>
      <c r="M41" s="15"/>
      <c r="N41" s="86"/>
      <c r="O41" s="6"/>
      <c r="P41" s="152">
        <v>0</v>
      </c>
      <c r="Q41" s="6"/>
      <c r="R41" s="96">
        <f t="shared" si="1"/>
        <v>0</v>
      </c>
      <c r="S41" s="97">
        <f t="shared" si="4"/>
        <v>0</v>
      </c>
      <c r="T41" s="98">
        <f t="shared" si="2"/>
        <v>0</v>
      </c>
      <c r="U41" s="117" t="str">
        <f t="shared" si="3"/>
        <v>OK</v>
      </c>
      <c r="V41" s="117" t="b">
        <f>'CASH REBATE'!$P$22</f>
        <v>0</v>
      </c>
      <c r="W41" s="1" t="str">
        <v>ALCHEMY</v>
      </c>
    </row>
    <row r="42" spans="2:23" ht="17.399999999999999" x14ac:dyDescent="0.3">
      <c r="B42" s="161" t="str">
        <v>11-SPWHI-07000996</v>
      </c>
      <c r="C42" s="156" t="str">
        <v>TEG</v>
      </c>
      <c r="D42" s="94" t="str">
        <v>Single Malt Scotch</v>
      </c>
      <c r="E42" s="94" t="str">
        <v>Highland Park</v>
      </c>
      <c r="F42" s="94" t="str">
        <v>HLP</v>
      </c>
      <c r="G42" s="94" t="str">
        <v>Highland Park 12YO</v>
      </c>
      <c r="H42" s="94" t="str">
        <v>700ml</v>
      </c>
      <c r="I42" s="174">
        <v>6</v>
      </c>
      <c r="J42" s="283"/>
      <c r="K42" s="178"/>
      <c r="L42" s="85"/>
      <c r="M42" s="15"/>
      <c r="N42" s="86"/>
      <c r="O42" s="6"/>
      <c r="P42" s="152">
        <v>0</v>
      </c>
      <c r="Q42" s="6"/>
      <c r="R42" s="96">
        <f t="shared" si="1"/>
        <v>0</v>
      </c>
      <c r="S42" s="97">
        <f t="shared" si="4"/>
        <v>0</v>
      </c>
      <c r="T42" s="98">
        <f t="shared" si="2"/>
        <v>0</v>
      </c>
      <c r="U42" s="117" t="str">
        <f t="shared" si="3"/>
        <v>OK</v>
      </c>
      <c r="V42" s="117" t="b">
        <f>'CASH REBATE'!$P$22</f>
        <v>0</v>
      </c>
      <c r="W42" s="1" t="str">
        <v>ALCHEMY</v>
      </c>
    </row>
    <row r="43" spans="2:23" ht="17.399999999999999" x14ac:dyDescent="0.3">
      <c r="B43" s="161" t="str">
        <v>11-SPWHI-07000489</v>
      </c>
      <c r="C43" s="156" t="str">
        <v>TEG</v>
      </c>
      <c r="D43" s="94" t="str">
        <v>Single Malt Scotch</v>
      </c>
      <c r="E43" s="94" t="str">
        <v>Highland Park</v>
      </c>
      <c r="F43" s="94" t="str">
        <v>HLP</v>
      </c>
      <c r="G43" s="94" t="str">
        <v>Highland Park 15YO</v>
      </c>
      <c r="H43" s="94" t="str">
        <v>700ml</v>
      </c>
      <c r="I43" s="174">
        <v>6</v>
      </c>
      <c r="J43" s="283"/>
      <c r="K43" s="178"/>
      <c r="L43" s="85"/>
      <c r="M43" s="15"/>
      <c r="N43" s="86"/>
      <c r="O43" s="6"/>
      <c r="P43" s="152">
        <v>0</v>
      </c>
      <c r="Q43" s="6"/>
      <c r="R43" s="96">
        <f t="shared" si="1"/>
        <v>0</v>
      </c>
      <c r="S43" s="97">
        <f t="shared" si="4"/>
        <v>0</v>
      </c>
      <c r="T43" s="98">
        <f t="shared" si="2"/>
        <v>0</v>
      </c>
      <c r="U43" s="117" t="str">
        <f t="shared" si="3"/>
        <v>OK</v>
      </c>
      <c r="V43" s="117" t="b">
        <f>'CASH REBATE'!$P$22</f>
        <v>0</v>
      </c>
      <c r="W43" s="1" t="str">
        <v>ALCHEMY</v>
      </c>
    </row>
    <row r="44" spans="2:23" ht="17.399999999999999" x14ac:dyDescent="0.3">
      <c r="B44" s="161" t="str">
        <v>11-SPWHI-07005191</v>
      </c>
      <c r="C44" s="156" t="str">
        <v>TEG</v>
      </c>
      <c r="D44" s="94" t="str">
        <v>Single Malt Scotch</v>
      </c>
      <c r="E44" s="94" t="str">
        <v>Highland Park</v>
      </c>
      <c r="F44" s="94" t="str">
        <v>HLP</v>
      </c>
      <c r="G44" s="94" t="str">
        <v>Highland Park 18YO</v>
      </c>
      <c r="H44" s="94" t="str">
        <v>700ml</v>
      </c>
      <c r="I44" s="174">
        <v>6</v>
      </c>
      <c r="J44" s="283"/>
      <c r="K44" s="178"/>
      <c r="L44" s="85"/>
      <c r="M44" s="15"/>
      <c r="N44" s="86"/>
      <c r="O44" s="6"/>
      <c r="P44" s="152">
        <v>0</v>
      </c>
      <c r="Q44" s="6"/>
      <c r="R44" s="96">
        <f t="shared" si="1"/>
        <v>0</v>
      </c>
      <c r="S44" s="97">
        <f t="shared" si="4"/>
        <v>0</v>
      </c>
      <c r="T44" s="98">
        <f t="shared" si="2"/>
        <v>0</v>
      </c>
      <c r="U44" s="117" t="str">
        <f t="shared" si="3"/>
        <v>OK</v>
      </c>
      <c r="V44" s="117" t="b">
        <f>'CASH REBATE'!$P$22</f>
        <v>0</v>
      </c>
      <c r="W44" s="1" t="str">
        <v>ALCHEMY</v>
      </c>
    </row>
    <row r="45" spans="2:23" ht="17.399999999999999" x14ac:dyDescent="0.3">
      <c r="B45" s="161" t="str">
        <v>11-SPWHI-07008264</v>
      </c>
      <c r="C45" s="156" t="str">
        <v>TEG</v>
      </c>
      <c r="D45" s="94" t="str">
        <v>Single Malt Scotch</v>
      </c>
      <c r="E45" s="94" t="str">
        <v>Highland Park</v>
      </c>
      <c r="F45" s="94" t="str">
        <v>HLP</v>
      </c>
      <c r="G45" s="94" t="str">
        <v>Highland Park Valfather</v>
      </c>
      <c r="H45" s="94" t="str">
        <v>700ml</v>
      </c>
      <c r="I45" s="174">
        <v>6</v>
      </c>
      <c r="J45" s="283"/>
      <c r="K45" s="178"/>
      <c r="L45" s="85"/>
      <c r="M45" s="15"/>
      <c r="N45" s="86"/>
      <c r="O45" s="6"/>
      <c r="P45" s="152">
        <v>0</v>
      </c>
      <c r="Q45" s="6"/>
      <c r="R45" s="96">
        <f t="shared" si="1"/>
        <v>0</v>
      </c>
      <c r="S45" s="97">
        <f t="shared" si="4"/>
        <v>0</v>
      </c>
      <c r="T45" s="98">
        <f t="shared" si="2"/>
        <v>0</v>
      </c>
      <c r="U45" s="117" t="str">
        <f t="shared" si="3"/>
        <v>OK</v>
      </c>
      <c r="V45" s="117" t="b">
        <f>'CASH REBATE'!$P$22</f>
        <v>0</v>
      </c>
      <c r="W45" s="1" t="str">
        <v>ALCHEMY</v>
      </c>
    </row>
    <row r="46" spans="2:23" ht="17.399999999999999" x14ac:dyDescent="0.3">
      <c r="B46" s="161" t="str">
        <v>11-SPWHI-07006123</v>
      </c>
      <c r="C46" s="156" t="str">
        <v>TEG</v>
      </c>
      <c r="D46" s="94" t="str">
        <v>Single Malt Scotch</v>
      </c>
      <c r="E46" s="94" t="str">
        <v>Highland Park</v>
      </c>
      <c r="F46" s="94" t="str">
        <v>HLP</v>
      </c>
      <c r="G46" s="94" t="str">
        <v>Highland Park Valknut</v>
      </c>
      <c r="H46" s="94" t="str">
        <v>700ml</v>
      </c>
      <c r="I46" s="174">
        <v>6</v>
      </c>
      <c r="J46" s="283"/>
      <c r="K46" s="178"/>
      <c r="L46" s="85"/>
      <c r="M46" s="15"/>
      <c r="N46" s="86"/>
      <c r="O46" s="6"/>
      <c r="P46" s="152">
        <v>0</v>
      </c>
      <c r="Q46" s="6"/>
      <c r="R46" s="96">
        <f t="shared" si="1"/>
        <v>0</v>
      </c>
      <c r="S46" s="97">
        <f t="shared" si="4"/>
        <v>0</v>
      </c>
      <c r="T46" s="98">
        <f t="shared" si="2"/>
        <v>0</v>
      </c>
      <c r="U46" s="117" t="str">
        <f t="shared" si="3"/>
        <v>OK</v>
      </c>
      <c r="V46" s="117" t="b">
        <f>'CASH REBATE'!$P$22</f>
        <v>0</v>
      </c>
      <c r="W46" s="1" t="str">
        <v>ALCHEMY</v>
      </c>
    </row>
    <row r="47" spans="2:23" ht="17.399999999999999" x14ac:dyDescent="0.3">
      <c r="B47" s="161" t="str">
        <v>12-SPWHI-07005935</v>
      </c>
      <c r="C47" s="156" t="str">
        <v>TEG</v>
      </c>
      <c r="D47" s="94" t="str">
        <v>Single Malt Scotch</v>
      </c>
      <c r="E47" s="94" t="str">
        <v>The Glenrothes</v>
      </c>
      <c r="F47" s="94" t="str">
        <v>TGR</v>
      </c>
      <c r="G47" s="94" t="str">
        <v>The Glenrothes 12YO</v>
      </c>
      <c r="H47" s="94" t="str">
        <v>700ml</v>
      </c>
      <c r="I47" s="174">
        <v>6</v>
      </c>
      <c r="J47" s="283"/>
      <c r="K47" s="178"/>
      <c r="L47" s="85"/>
      <c r="M47" s="15"/>
      <c r="N47" s="86"/>
      <c r="O47" s="6"/>
      <c r="P47" s="152">
        <v>0</v>
      </c>
      <c r="Q47" s="6"/>
      <c r="R47" s="96">
        <f t="shared" si="1"/>
        <v>0</v>
      </c>
      <c r="S47" s="97">
        <f t="shared" si="4"/>
        <v>0</v>
      </c>
      <c r="T47" s="98">
        <f t="shared" si="2"/>
        <v>0</v>
      </c>
      <c r="U47" s="117" t="str">
        <f t="shared" si="3"/>
        <v>OK</v>
      </c>
      <c r="V47" s="117" t="b">
        <f>'CASH REBATE'!$P$22</f>
        <v>0</v>
      </c>
      <c r="W47" s="1" t="str">
        <v>ALCHEMY</v>
      </c>
    </row>
    <row r="48" spans="2:23" ht="17.399999999999999" x14ac:dyDescent="0.3">
      <c r="B48" s="161" t="str">
        <v>12-SPWHI-07005959</v>
      </c>
      <c r="C48" s="156" t="str">
        <v>TEG</v>
      </c>
      <c r="D48" s="94" t="str">
        <v>Single Malt Scotch</v>
      </c>
      <c r="E48" s="94" t="str">
        <v>The Glenrothes</v>
      </c>
      <c r="F48" s="94" t="str">
        <v>TGR</v>
      </c>
      <c r="G48" s="94" t="str">
        <v>The Glenrothes 18YO</v>
      </c>
      <c r="H48" s="94" t="str">
        <v>700ml</v>
      </c>
      <c r="I48" s="174">
        <v>6</v>
      </c>
      <c r="J48" s="283"/>
      <c r="K48" s="178"/>
      <c r="L48" s="85"/>
      <c r="M48" s="15"/>
      <c r="N48" s="86"/>
      <c r="O48" s="6"/>
      <c r="P48" s="152">
        <v>0</v>
      </c>
      <c r="Q48" s="6"/>
      <c r="R48" s="96">
        <f t="shared" si="1"/>
        <v>0</v>
      </c>
      <c r="S48" s="97">
        <f t="shared" si="4"/>
        <v>0</v>
      </c>
      <c r="T48" s="98">
        <f t="shared" si="2"/>
        <v>0</v>
      </c>
      <c r="U48" s="117" t="str">
        <f t="shared" si="3"/>
        <v>OK</v>
      </c>
      <c r="V48" s="117" t="b">
        <f>'CASH REBATE'!$P$22</f>
        <v>0</v>
      </c>
      <c r="W48" s="1" t="str">
        <v>ALCHEMY</v>
      </c>
    </row>
    <row r="49" spans="2:23" ht="17.399999999999999" x14ac:dyDescent="0.3">
      <c r="B49" s="161" t="str">
        <v>12-SPWHI-07005966</v>
      </c>
      <c r="C49" s="156" t="str">
        <v>TEG</v>
      </c>
      <c r="D49" s="94" t="str">
        <v>Single Malt Scotch</v>
      </c>
      <c r="E49" s="94" t="str">
        <v>The Glenrothes</v>
      </c>
      <c r="F49" s="94" t="str">
        <v>TGR</v>
      </c>
      <c r="G49" s="94" t="str">
        <v>The Glenrothes 25YO</v>
      </c>
      <c r="H49" s="94" t="str">
        <v>700ml</v>
      </c>
      <c r="I49" s="174">
        <v>4</v>
      </c>
      <c r="J49" s="283"/>
      <c r="K49" s="178"/>
      <c r="L49" s="85"/>
      <c r="M49" s="15"/>
      <c r="N49" s="86"/>
      <c r="O49" s="6"/>
      <c r="P49" s="152">
        <v>0</v>
      </c>
      <c r="Q49" s="6"/>
      <c r="R49" s="96">
        <f t="shared" si="1"/>
        <v>0</v>
      </c>
      <c r="S49" s="97">
        <f t="shared" si="4"/>
        <v>0</v>
      </c>
      <c r="T49" s="98">
        <f t="shared" si="2"/>
        <v>0</v>
      </c>
      <c r="U49" s="117" t="str">
        <f t="shared" si="3"/>
        <v>OK</v>
      </c>
      <c r="V49" s="117" t="b">
        <f>'CASH REBATE'!$P$22</f>
        <v>0</v>
      </c>
      <c r="W49" s="1" t="str">
        <v>ALCHEMY</v>
      </c>
    </row>
    <row r="50" spans="2:23" ht="17.399999999999999" x14ac:dyDescent="0.3">
      <c r="B50" s="161" t="str">
        <v>12-SPWHI-07005942</v>
      </c>
      <c r="C50" s="156" t="str">
        <v>TEG</v>
      </c>
      <c r="D50" s="94" t="str">
        <v>Single Malt Scotch</v>
      </c>
      <c r="E50" s="94" t="str">
        <v>The Glenrothes</v>
      </c>
      <c r="F50" s="94" t="str">
        <v>TGR</v>
      </c>
      <c r="G50" s="94" t="str">
        <v>The Glenrothes Makers Cut</v>
      </c>
      <c r="H50" s="94" t="str">
        <v>700ml</v>
      </c>
      <c r="I50" s="174">
        <v>6</v>
      </c>
      <c r="J50" s="283"/>
      <c r="K50" s="178"/>
      <c r="L50" s="85"/>
      <c r="M50" s="15"/>
      <c r="N50" s="86"/>
      <c r="O50" s="6"/>
      <c r="P50" s="152">
        <v>0</v>
      </c>
      <c r="Q50" s="6"/>
      <c r="R50" s="96">
        <f t="shared" si="1"/>
        <v>0</v>
      </c>
      <c r="S50" s="97">
        <f t="shared" si="4"/>
        <v>0</v>
      </c>
      <c r="T50" s="98">
        <f t="shared" si="2"/>
        <v>0</v>
      </c>
      <c r="U50" s="117" t="str">
        <f t="shared" si="3"/>
        <v>OK</v>
      </c>
      <c r="V50" s="117" t="b">
        <f>'CASH REBATE'!$P$22</f>
        <v>0</v>
      </c>
      <c r="W50" s="1" t="str">
        <v>ALCHEMY</v>
      </c>
    </row>
    <row r="51" spans="2:23" ht="17.399999999999999" x14ac:dyDescent="0.3">
      <c r="B51" s="161" t="str">
        <v>12-SPWHI-07000235</v>
      </c>
      <c r="C51" s="156" t="str">
        <v>TEG</v>
      </c>
      <c r="D51" s="94" t="str">
        <v>Single Malt Scotch</v>
      </c>
      <c r="E51" s="94" t="str">
        <v>The Glenrothes</v>
      </c>
      <c r="F51" s="94" t="str">
        <v>TGR</v>
      </c>
      <c r="G51" s="94" t="str">
        <v>The Glenrothes Vintage Reserve</v>
      </c>
      <c r="H51" s="94" t="str">
        <v>700ml</v>
      </c>
      <c r="I51" s="174">
        <v>6</v>
      </c>
      <c r="J51" s="283"/>
      <c r="K51" s="178"/>
      <c r="L51" s="85"/>
      <c r="M51" s="15"/>
      <c r="N51" s="86"/>
      <c r="O51" s="6"/>
      <c r="P51" s="152">
        <v>0</v>
      </c>
      <c r="Q51" s="6"/>
      <c r="R51" s="96">
        <f t="shared" si="1"/>
        <v>0</v>
      </c>
      <c r="S51" s="97">
        <f t="shared" si="4"/>
        <v>0</v>
      </c>
      <c r="T51" s="98">
        <f t="shared" si="2"/>
        <v>0</v>
      </c>
      <c r="U51" s="117" t="str">
        <f t="shared" si="3"/>
        <v>OK</v>
      </c>
      <c r="V51" s="117" t="b">
        <f>'CASH REBATE'!$P$22</f>
        <v>0</v>
      </c>
      <c r="W51" s="1" t="str">
        <v>ALCHEMY</v>
      </c>
    </row>
    <row r="52" spans="2:23" ht="17.399999999999999" x14ac:dyDescent="0.3">
      <c r="B52" s="161" t="str">
        <v>28-SPWHI-07000329</v>
      </c>
      <c r="C52" s="156" t="str">
        <v>RC</v>
      </c>
      <c r="D52" s="94" t="str">
        <v>Single Malt Scotch</v>
      </c>
      <c r="E52" s="94" t="str">
        <v>Bruichladdich</v>
      </c>
      <c r="F52" s="94" t="str">
        <v>BLD</v>
      </c>
      <c r="G52" s="94" t="str">
        <v>Bruichladdich Classic Laddie</v>
      </c>
      <c r="H52" s="94" t="str">
        <v>700ml</v>
      </c>
      <c r="I52" s="174">
        <v>6</v>
      </c>
      <c r="J52" s="283"/>
      <c r="K52" s="178"/>
      <c r="L52" s="85"/>
      <c r="M52" s="15"/>
      <c r="N52" s="86"/>
      <c r="O52" s="6"/>
      <c r="P52" s="152">
        <v>0</v>
      </c>
      <c r="Q52" s="6"/>
      <c r="R52" s="96">
        <f t="shared" si="1"/>
        <v>0</v>
      </c>
      <c r="S52" s="97">
        <f t="shared" si="4"/>
        <v>0</v>
      </c>
      <c r="T52" s="98">
        <f t="shared" si="2"/>
        <v>0</v>
      </c>
      <c r="U52" s="117" t="str">
        <f t="shared" si="3"/>
        <v>OK</v>
      </c>
      <c r="V52" s="117" t="b">
        <f>'CASH REBATE'!$P$22</f>
        <v>0</v>
      </c>
      <c r="W52" s="1" t="str">
        <v>ALCHEMY</v>
      </c>
    </row>
    <row r="53" spans="2:23" ht="17.399999999999999" x14ac:dyDescent="0.3">
      <c r="B53" s="161" t="str">
        <v>28-SPWHI-07009957</v>
      </c>
      <c r="C53" s="156" t="str">
        <v>RC</v>
      </c>
      <c r="D53" s="94" t="str">
        <v>Single Malt Scotch</v>
      </c>
      <c r="E53" s="94" t="str">
        <v>Bruichladdich</v>
      </c>
      <c r="F53" s="94" t="str">
        <v>BLD</v>
      </c>
      <c r="G53" s="94" t="str">
        <v>Bruichladdich Port Charlotte 10YO</v>
      </c>
      <c r="H53" s="94" t="str">
        <v>700ml</v>
      </c>
      <c r="I53" s="174">
        <v>6</v>
      </c>
      <c r="J53" s="283"/>
      <c r="K53" s="178"/>
      <c r="L53" s="85"/>
      <c r="M53" s="15"/>
      <c r="N53" s="86"/>
      <c r="O53" s="6"/>
      <c r="P53" s="152">
        <v>0</v>
      </c>
      <c r="Q53" s="6"/>
      <c r="R53" s="96">
        <f t="shared" si="1"/>
        <v>0</v>
      </c>
      <c r="S53" s="97">
        <f t="shared" si="4"/>
        <v>0</v>
      </c>
      <c r="T53" s="98">
        <f t="shared" si="2"/>
        <v>0</v>
      </c>
      <c r="U53" s="117" t="str">
        <f t="shared" si="3"/>
        <v>OK</v>
      </c>
      <c r="V53" s="117" t="b">
        <f>'CASH REBATE'!$P$22</f>
        <v>0</v>
      </c>
      <c r="W53" s="1" t="str">
        <v>ALCHEMY</v>
      </c>
    </row>
    <row r="54" spans="2:23" ht="17.399999999999999" x14ac:dyDescent="0.3">
      <c r="B54" s="161" t="str">
        <v>28-SPWHI-07008041</v>
      </c>
      <c r="C54" s="156" t="str">
        <v>RC</v>
      </c>
      <c r="D54" s="94" t="str">
        <v>Single Malt Scotch</v>
      </c>
      <c r="E54" s="94" t="str">
        <v>Bruichladdich</v>
      </c>
      <c r="F54" s="94" t="str">
        <v>BLD</v>
      </c>
      <c r="G54" s="94" t="str">
        <v>Bruichladdich 18 YO</v>
      </c>
      <c r="H54" s="94" t="str">
        <v>700ml</v>
      </c>
      <c r="I54" s="174">
        <v>6</v>
      </c>
      <c r="J54" s="283"/>
      <c r="K54" s="178"/>
      <c r="L54" s="85"/>
      <c r="M54" s="15"/>
      <c r="N54" s="86"/>
      <c r="O54" s="6"/>
      <c r="P54" s="152">
        <v>0</v>
      </c>
      <c r="Q54" s="6"/>
      <c r="R54" s="96">
        <f t="shared" si="1"/>
        <v>0</v>
      </c>
      <c r="S54" s="97">
        <f t="shared" si="4"/>
        <v>0</v>
      </c>
      <c r="T54" s="98">
        <f t="shared" si="2"/>
        <v>0</v>
      </c>
      <c r="U54" s="117" t="str">
        <f t="shared" si="3"/>
        <v>OK</v>
      </c>
      <c r="V54" s="117" t="b">
        <f>'CASH REBATE'!$P$22</f>
        <v>0</v>
      </c>
      <c r="W54" s="1" t="str">
        <v>ALCHEMY</v>
      </c>
    </row>
    <row r="55" spans="2:23" ht="17.399999999999999" x14ac:dyDescent="0.3">
      <c r="B55" s="161" t="str">
        <v>28-SPWHI-07008102</v>
      </c>
      <c r="C55" s="156" t="str">
        <v>RC</v>
      </c>
      <c r="D55" s="94" t="str">
        <v>Single Malt Scotch</v>
      </c>
      <c r="E55" s="94" t="str">
        <v>Bruichladdich</v>
      </c>
      <c r="F55" s="94" t="str">
        <v>BLD</v>
      </c>
      <c r="G55" s="94" t="str">
        <v>Bruichladdich 30 YO</v>
      </c>
      <c r="H55" s="94" t="str">
        <v>700ml</v>
      </c>
      <c r="I55" s="174">
        <v>6</v>
      </c>
      <c r="J55" s="283"/>
      <c r="K55" s="178"/>
      <c r="L55" s="85"/>
      <c r="M55" s="15"/>
      <c r="N55" s="86"/>
      <c r="O55" s="6"/>
      <c r="P55" s="152">
        <v>0</v>
      </c>
      <c r="Q55" s="6"/>
      <c r="R55" s="96">
        <f t="shared" si="1"/>
        <v>0</v>
      </c>
      <c r="S55" s="97">
        <f t="shared" si="4"/>
        <v>0</v>
      </c>
      <c r="T55" s="98">
        <f t="shared" si="2"/>
        <v>0</v>
      </c>
      <c r="U55" s="117" t="str">
        <f t="shared" si="3"/>
        <v>OK</v>
      </c>
      <c r="V55" s="117" t="b">
        <f>'CASH REBATE'!$P$22</f>
        <v>0</v>
      </c>
      <c r="W55" s="1" t="str">
        <v>ALCHEMY</v>
      </c>
    </row>
    <row r="56" spans="2:23" ht="17.399999999999999" x14ac:dyDescent="0.3">
      <c r="B56" s="161" t="str">
        <v>28-SPWHI-07002230</v>
      </c>
      <c r="C56" s="156" t="str">
        <v>RC</v>
      </c>
      <c r="D56" s="94" t="str">
        <v>Single Malt Scotch</v>
      </c>
      <c r="E56" s="94" t="str">
        <v>Bruichladdich</v>
      </c>
      <c r="F56" s="94" t="str">
        <v>BLD</v>
      </c>
      <c r="G56" s="94" t="str">
        <v>Bruichladdich Octomore 10.1</v>
      </c>
      <c r="H56" s="94" t="str">
        <v>700ml</v>
      </c>
      <c r="I56" s="174">
        <v>6</v>
      </c>
      <c r="J56" s="283"/>
      <c r="K56" s="178"/>
      <c r="L56" s="85"/>
      <c r="M56" s="15"/>
      <c r="N56" s="86"/>
      <c r="O56" s="6"/>
      <c r="P56" s="152">
        <v>0</v>
      </c>
      <c r="Q56" s="6"/>
      <c r="R56" s="96">
        <f t="shared" si="1"/>
        <v>0</v>
      </c>
      <c r="S56" s="97">
        <f t="shared" si="4"/>
        <v>0</v>
      </c>
      <c r="T56" s="98">
        <f t="shared" si="2"/>
        <v>0</v>
      </c>
      <c r="U56" s="117" t="str">
        <f t="shared" si="3"/>
        <v>OK</v>
      </c>
      <c r="V56" s="117" t="b">
        <f>'CASH REBATE'!$P$22</f>
        <v>0</v>
      </c>
      <c r="W56" s="1" t="str">
        <v>ALCHEMY</v>
      </c>
    </row>
    <row r="57" spans="2:23" ht="17.399999999999999" x14ac:dyDescent="0.3">
      <c r="B57" s="161" t="str">
        <v>28-SPWHI-07005392</v>
      </c>
      <c r="C57" s="156" t="str">
        <v>RC</v>
      </c>
      <c r="D57" s="94" t="str">
        <v>Single Malt Scotch</v>
      </c>
      <c r="E57" s="94" t="str">
        <v>Bruichladdich</v>
      </c>
      <c r="F57" s="94" t="str">
        <v>BLD</v>
      </c>
      <c r="G57" s="94" t="str">
        <v>Bruichladdich Octomore 13.1</v>
      </c>
      <c r="H57" s="94" t="str">
        <v>700ml</v>
      </c>
      <c r="I57" s="174">
        <v>6</v>
      </c>
      <c r="J57" s="283"/>
      <c r="K57" s="178"/>
      <c r="L57" s="85"/>
      <c r="M57" s="15"/>
      <c r="N57" s="86"/>
      <c r="O57" s="6"/>
      <c r="P57" s="152">
        <v>0</v>
      </c>
      <c r="Q57" s="6"/>
      <c r="R57" s="96">
        <f t="shared" si="1"/>
        <v>0</v>
      </c>
      <c r="S57" s="97">
        <f t="shared" si="4"/>
        <v>0</v>
      </c>
      <c r="T57" s="98">
        <f t="shared" si="2"/>
        <v>0</v>
      </c>
      <c r="U57" s="117" t="str">
        <f t="shared" si="3"/>
        <v>OK</v>
      </c>
      <c r="V57" s="117" t="b">
        <f>'CASH REBATE'!$P$22</f>
        <v>0</v>
      </c>
      <c r="W57" s="1" t="str">
        <v>ALCHEMY</v>
      </c>
    </row>
    <row r="58" spans="2:23" ht="17.399999999999999" x14ac:dyDescent="0.3">
      <c r="B58" s="161" t="str">
        <v>28-SPWHI-07006474</v>
      </c>
      <c r="C58" s="156" t="str">
        <v>RC</v>
      </c>
      <c r="D58" s="94" t="str">
        <v>Single Malt Scotch</v>
      </c>
      <c r="E58" s="94" t="str">
        <v>Bruichladdich</v>
      </c>
      <c r="F58" s="94" t="str">
        <v>BLD</v>
      </c>
      <c r="G58" s="94" t="str">
        <v>Bruichladdich Octomore 14.1</v>
      </c>
      <c r="H58" s="94" t="str">
        <v>700ml</v>
      </c>
      <c r="I58" s="174">
        <v>6</v>
      </c>
      <c r="J58" s="283"/>
      <c r="K58" s="178"/>
      <c r="L58" s="85"/>
      <c r="M58" s="15"/>
      <c r="N58" s="86"/>
      <c r="O58" s="6"/>
      <c r="P58" s="152">
        <v>0</v>
      </c>
      <c r="Q58" s="6"/>
      <c r="R58" s="96">
        <f t="shared" si="1"/>
        <v>0</v>
      </c>
      <c r="S58" s="97">
        <f t="shared" si="4"/>
        <v>0</v>
      </c>
      <c r="T58" s="98">
        <f t="shared" si="2"/>
        <v>0</v>
      </c>
      <c r="U58" s="117" t="str">
        <f t="shared" si="3"/>
        <v>OK</v>
      </c>
      <c r="V58" s="117" t="b">
        <f>'CASH REBATE'!$P$22</f>
        <v>0</v>
      </c>
      <c r="W58" s="1" t="str">
        <v>ALCHEMY</v>
      </c>
    </row>
    <row r="59" spans="2:23" ht="17.399999999999999" x14ac:dyDescent="0.3">
      <c r="B59" s="161" t="str">
        <v>28-SPWHI-07006511</v>
      </c>
      <c r="C59" s="156" t="str">
        <v>RC</v>
      </c>
      <c r="D59" s="94" t="str">
        <v>Single Malt Scotch</v>
      </c>
      <c r="E59" s="94" t="str">
        <v>Bruichladdich</v>
      </c>
      <c r="F59" s="94" t="str">
        <v>BLD</v>
      </c>
      <c r="G59" s="94" t="str">
        <v>Bruichladdich Octomore 14.2</v>
      </c>
      <c r="H59" s="94" t="str">
        <v>700ml</v>
      </c>
      <c r="I59" s="174">
        <v>6</v>
      </c>
      <c r="J59" s="283"/>
      <c r="K59" s="178"/>
      <c r="L59" s="85"/>
      <c r="M59" s="15"/>
      <c r="N59" s="86"/>
      <c r="O59" s="6"/>
      <c r="P59" s="152">
        <v>0</v>
      </c>
      <c r="Q59" s="6"/>
      <c r="R59" s="96">
        <f t="shared" si="1"/>
        <v>0</v>
      </c>
      <c r="S59" s="97">
        <f t="shared" si="4"/>
        <v>0</v>
      </c>
      <c r="T59" s="98">
        <f t="shared" si="2"/>
        <v>0</v>
      </c>
      <c r="U59" s="117" t="str">
        <f t="shared" si="3"/>
        <v>OK</v>
      </c>
      <c r="V59" s="117" t="b">
        <f>'CASH REBATE'!$P$22</f>
        <v>0</v>
      </c>
      <c r="W59" s="1" t="str">
        <v>ALCHEMY</v>
      </c>
    </row>
    <row r="60" spans="2:23" ht="17.399999999999999" x14ac:dyDescent="0.3">
      <c r="B60" s="161" t="str">
        <v>28-SPWHI-07006597</v>
      </c>
      <c r="C60" s="156" t="str">
        <v>RC</v>
      </c>
      <c r="D60" s="94" t="str">
        <v>Single Malt Scotch</v>
      </c>
      <c r="E60" s="94" t="str">
        <v>Bruichladdich</v>
      </c>
      <c r="F60" s="94" t="str">
        <v>BLD</v>
      </c>
      <c r="G60" s="94" t="str">
        <v>Bruichladdich Octomore 14.3</v>
      </c>
      <c r="H60" s="94" t="str">
        <v>700ml</v>
      </c>
      <c r="I60" s="174">
        <v>6</v>
      </c>
      <c r="J60" s="283"/>
      <c r="K60" s="178"/>
      <c r="L60" s="85"/>
      <c r="M60" s="15"/>
      <c r="N60" s="86"/>
      <c r="O60" s="6"/>
      <c r="P60" s="152">
        <v>0</v>
      </c>
      <c r="Q60" s="6"/>
      <c r="R60" s="96">
        <f t="shared" si="1"/>
        <v>0</v>
      </c>
      <c r="S60" s="97">
        <f t="shared" si="4"/>
        <v>0</v>
      </c>
      <c r="T60" s="98">
        <f t="shared" si="2"/>
        <v>0</v>
      </c>
      <c r="U60" s="117" t="str">
        <f t="shared" si="3"/>
        <v>OK</v>
      </c>
      <c r="V60" s="117" t="b">
        <f>'CASH REBATE'!$P$22</f>
        <v>0</v>
      </c>
      <c r="W60" s="1" t="str">
        <v>ALCHEMY</v>
      </c>
    </row>
    <row r="61" spans="2:23" ht="17.399999999999999" x14ac:dyDescent="0.3">
      <c r="B61" s="161" t="str">
        <v>28-SPWHI-07005538</v>
      </c>
      <c r="C61" s="156" t="str">
        <v>RC</v>
      </c>
      <c r="D61" s="94" t="str">
        <v>Single Malt Scotch</v>
      </c>
      <c r="E61" s="94" t="str">
        <v>Bruichladdich</v>
      </c>
      <c r="F61" s="94" t="str">
        <v>BLD</v>
      </c>
      <c r="G61" s="94" t="str">
        <v>Bruichladdich Black Art Whisky</v>
      </c>
      <c r="H61" s="94" t="str">
        <v>700ml</v>
      </c>
      <c r="I61" s="174">
        <v>6</v>
      </c>
      <c r="J61" s="283"/>
      <c r="K61" s="178"/>
      <c r="L61" s="85"/>
      <c r="M61" s="15"/>
      <c r="N61" s="86"/>
      <c r="O61" s="6"/>
      <c r="P61" s="152">
        <v>0</v>
      </c>
      <c r="Q61" s="6"/>
      <c r="R61" s="96">
        <f t="shared" si="1"/>
        <v>0</v>
      </c>
      <c r="S61" s="97">
        <f t="shared" si="4"/>
        <v>0</v>
      </c>
      <c r="T61" s="98">
        <f t="shared" si="2"/>
        <v>0</v>
      </c>
      <c r="U61" s="117" t="str">
        <f t="shared" si="3"/>
        <v>OK</v>
      </c>
      <c r="V61" s="117" t="b">
        <f>'CASH REBATE'!$P$22</f>
        <v>0</v>
      </c>
      <c r="W61" s="1" t="str">
        <v>ALCHEMY</v>
      </c>
    </row>
    <row r="62" spans="2:23" ht="17.399999999999999" x14ac:dyDescent="0.3">
      <c r="B62" s="161" t="str">
        <v>46-SPWHI-07000051</v>
      </c>
      <c r="C62" s="156" t="str">
        <v>Campari</v>
      </c>
      <c r="D62" s="94" t="str">
        <v>Single Malt Scotch</v>
      </c>
      <c r="E62" s="94" t="str">
        <v>Glen Grant</v>
      </c>
      <c r="F62" s="94" t="str">
        <v>GGT</v>
      </c>
      <c r="G62" s="94" t="str">
        <v>Glen Grant Single Malt Arboralis</v>
      </c>
      <c r="H62" s="94" t="str">
        <v>700ml</v>
      </c>
      <c r="I62" s="174">
        <v>6</v>
      </c>
      <c r="J62" s="283"/>
      <c r="K62" s="178"/>
      <c r="L62" s="85"/>
      <c r="M62" s="15"/>
      <c r="N62" s="86"/>
      <c r="O62" s="6"/>
      <c r="P62" s="152">
        <v>0</v>
      </c>
      <c r="Q62" s="6"/>
      <c r="R62" s="96">
        <f t="shared" si="1"/>
        <v>0</v>
      </c>
      <c r="S62" s="97">
        <f t="shared" si="4"/>
        <v>0</v>
      </c>
      <c r="T62" s="98">
        <f t="shared" si="2"/>
        <v>0</v>
      </c>
      <c r="U62" s="117" t="str">
        <f t="shared" si="3"/>
        <v>OK</v>
      </c>
      <c r="V62" s="117" t="b">
        <f>'CASH REBATE'!$P$22</f>
        <v>0</v>
      </c>
      <c r="W62" s="1" t="str">
        <v>ALCHEMY</v>
      </c>
    </row>
    <row r="63" spans="2:23" ht="17.399999999999999" x14ac:dyDescent="0.3">
      <c r="B63" s="161" t="str">
        <v>46-SPWHI-07002976</v>
      </c>
      <c r="C63" s="156" t="str">
        <v>Campari</v>
      </c>
      <c r="D63" s="94" t="str">
        <v>Single Malt Scotch</v>
      </c>
      <c r="E63" s="94" t="str">
        <v>Glen Grant</v>
      </c>
      <c r="F63" s="94" t="str">
        <v>GGT</v>
      </c>
      <c r="G63" s="94" t="str">
        <v>Glen Grant Single Malt 10YO</v>
      </c>
      <c r="H63" s="94" t="str">
        <v>700ml</v>
      </c>
      <c r="I63" s="174">
        <v>6</v>
      </c>
      <c r="J63" s="283"/>
      <c r="K63" s="178"/>
      <c r="L63" s="85"/>
      <c r="M63" s="15"/>
      <c r="N63" s="86"/>
      <c r="O63" s="6"/>
      <c r="P63" s="152">
        <v>0</v>
      </c>
      <c r="Q63" s="6"/>
      <c r="R63" s="96">
        <f t="shared" si="1"/>
        <v>0</v>
      </c>
      <c r="S63" s="97">
        <f t="shared" si="4"/>
        <v>0</v>
      </c>
      <c r="T63" s="98">
        <f t="shared" si="2"/>
        <v>0</v>
      </c>
      <c r="U63" s="117" t="str">
        <f t="shared" si="3"/>
        <v>OK</v>
      </c>
      <c r="V63" s="117" t="b">
        <f>'CASH REBATE'!$P$22</f>
        <v>0</v>
      </c>
      <c r="W63" s="1" t="str">
        <v>ALCHEMY</v>
      </c>
    </row>
    <row r="64" spans="2:23" ht="17.399999999999999" x14ac:dyDescent="0.3">
      <c r="B64" s="161" t="str">
        <v>46-SPWHI-07000266</v>
      </c>
      <c r="C64" s="156" t="str">
        <v>Campari</v>
      </c>
      <c r="D64" s="94" t="str">
        <v>Single Malt Scotch</v>
      </c>
      <c r="E64" s="94" t="str">
        <v>Glen Grant</v>
      </c>
      <c r="F64" s="94" t="str">
        <v>GGT</v>
      </c>
      <c r="G64" s="94" t="str">
        <v>Glen Grant Single Malt 12YO</v>
      </c>
      <c r="H64" s="94" t="str">
        <v>700ml</v>
      </c>
      <c r="I64" s="174">
        <v>6</v>
      </c>
      <c r="J64" s="283"/>
      <c r="K64" s="178"/>
      <c r="L64" s="85"/>
      <c r="M64" s="15"/>
      <c r="N64" s="86"/>
      <c r="O64" s="6"/>
      <c r="P64" s="152">
        <v>0</v>
      </c>
      <c r="Q64" s="6"/>
      <c r="R64" s="96">
        <f t="shared" si="1"/>
        <v>0</v>
      </c>
      <c r="S64" s="97">
        <f t="shared" si="4"/>
        <v>0</v>
      </c>
      <c r="T64" s="98">
        <f t="shared" si="2"/>
        <v>0</v>
      </c>
      <c r="U64" s="117" t="str">
        <f t="shared" si="3"/>
        <v>OK</v>
      </c>
      <c r="V64" s="117" t="b">
        <f>'CASH REBATE'!$P$22</f>
        <v>0</v>
      </c>
      <c r="W64" s="1" t="str">
        <v>ALCHEMY</v>
      </c>
    </row>
    <row r="65" spans="2:23" ht="17.399999999999999" x14ac:dyDescent="0.3">
      <c r="B65" s="161" t="str">
        <v>46-SPWHI-07000399</v>
      </c>
      <c r="C65" s="156" t="str">
        <v>Campari</v>
      </c>
      <c r="D65" s="94" t="str">
        <v>Single Malt Scotch</v>
      </c>
      <c r="E65" s="94" t="str">
        <v>Glen Grant</v>
      </c>
      <c r="F65" s="94" t="str">
        <v>GGT</v>
      </c>
      <c r="G65" s="94" t="str">
        <v>Glen Grant Single Malt 18YO</v>
      </c>
      <c r="H65" s="94" t="str">
        <v>700ml</v>
      </c>
      <c r="I65" s="174">
        <v>6</v>
      </c>
      <c r="J65" s="283"/>
      <c r="K65" s="178"/>
      <c r="L65" s="85"/>
      <c r="M65" s="15"/>
      <c r="N65" s="86"/>
      <c r="O65" s="6"/>
      <c r="P65" s="152">
        <v>0</v>
      </c>
      <c r="Q65" s="6"/>
      <c r="R65" s="96">
        <f t="shared" si="1"/>
        <v>0</v>
      </c>
      <c r="S65" s="97">
        <f t="shared" si="4"/>
        <v>0</v>
      </c>
      <c r="T65" s="98">
        <f t="shared" si="2"/>
        <v>0</v>
      </c>
      <c r="U65" s="117" t="str">
        <f t="shared" si="3"/>
        <v>OK</v>
      </c>
      <c r="V65" s="117" t="b">
        <f>'CASH REBATE'!$P$22</f>
        <v>0</v>
      </c>
      <c r="W65" s="1" t="str">
        <v>ALCHEMY</v>
      </c>
    </row>
    <row r="66" spans="2:23" ht="17.399999999999999" x14ac:dyDescent="0.3">
      <c r="B66" s="161" t="str">
        <v>06-SPWHI-07000096</v>
      </c>
      <c r="C66" s="156" t="str">
        <v>TEG</v>
      </c>
      <c r="D66" s="94" t="str">
        <v>Blended Scotch</v>
      </c>
      <c r="E66" s="94" t="str">
        <v>The Famous Grouse</v>
      </c>
      <c r="F66" s="94" t="str">
        <v>TFG</v>
      </c>
      <c r="G66" s="94" t="str">
        <v>The Famous Grouse Finest 700ml</v>
      </c>
      <c r="H66" s="94" t="str">
        <v>700ml</v>
      </c>
      <c r="I66" s="174">
        <v>12</v>
      </c>
      <c r="J66" s="283"/>
      <c r="K66" s="178"/>
      <c r="L66" s="85"/>
      <c r="M66" s="15"/>
      <c r="N66" s="86"/>
      <c r="O66" s="6"/>
      <c r="P66" s="152">
        <v>0</v>
      </c>
      <c r="Q66" s="6"/>
      <c r="R66" s="96">
        <f t="shared" si="1"/>
        <v>0</v>
      </c>
      <c r="S66" s="97">
        <f t="shared" si="4"/>
        <v>0</v>
      </c>
      <c r="T66" s="98">
        <f t="shared" si="2"/>
        <v>0</v>
      </c>
      <c r="U66" s="117" t="str">
        <f t="shared" si="3"/>
        <v>OK</v>
      </c>
      <c r="V66" s="117" t="b">
        <f>'CASH REBATE'!$P$22</f>
        <v>0</v>
      </c>
      <c r="W66" s="1" t="str">
        <v>ALCHEMY</v>
      </c>
    </row>
    <row r="67" spans="2:23" ht="17.399999999999999" x14ac:dyDescent="0.3">
      <c r="B67" s="161" t="str">
        <v>06-SPWHI-10001091</v>
      </c>
      <c r="C67" s="156" t="str">
        <v>TEG</v>
      </c>
      <c r="D67" s="94" t="str">
        <v>Blended Scotch</v>
      </c>
      <c r="E67" s="94" t="str">
        <v>The Famous Grouse</v>
      </c>
      <c r="F67" s="94" t="str">
        <v>TFG</v>
      </c>
      <c r="G67" s="94" t="str">
        <v>The Famous Grouse Finest 1L</v>
      </c>
      <c r="H67" s="94" t="str">
        <v>1000ml</v>
      </c>
      <c r="I67" s="174">
        <v>12</v>
      </c>
      <c r="J67" s="283"/>
      <c r="K67" s="178"/>
      <c r="L67" s="85"/>
      <c r="M67" s="15"/>
      <c r="N67" s="86"/>
      <c r="O67" s="6"/>
      <c r="P67" s="152">
        <v>0</v>
      </c>
      <c r="Q67" s="6"/>
      <c r="R67" s="96">
        <f t="shared" si="1"/>
        <v>0</v>
      </c>
      <c r="S67" s="97">
        <f t="shared" si="4"/>
        <v>0</v>
      </c>
      <c r="T67" s="98">
        <f t="shared" si="2"/>
        <v>0</v>
      </c>
      <c r="U67" s="117" t="str">
        <f t="shared" si="3"/>
        <v>OK</v>
      </c>
      <c r="V67" s="117" t="b">
        <f>'CASH REBATE'!$P$22</f>
        <v>0</v>
      </c>
      <c r="W67" s="1" t="str">
        <v>ALCHEMY</v>
      </c>
    </row>
    <row r="68" spans="2:23" ht="17.399999999999999" x14ac:dyDescent="0.3">
      <c r="B68" s="161" t="str">
        <v>06-SPWHI-07000649</v>
      </c>
      <c r="C68" s="156" t="str">
        <v>TEG</v>
      </c>
      <c r="D68" s="94" t="str">
        <v>Blended Scotch</v>
      </c>
      <c r="E68" s="94" t="str">
        <v>The Famous Grouse</v>
      </c>
      <c r="F68" s="94" t="str">
        <v>TFG</v>
      </c>
      <c r="G68" s="94" t="str">
        <v>The Famous Grouse Sherry Cask</v>
      </c>
      <c r="H68" s="94" t="str">
        <v>700ml</v>
      </c>
      <c r="I68" s="174">
        <v>6</v>
      </c>
      <c r="J68" s="283"/>
      <c r="K68" s="178"/>
      <c r="L68" s="85"/>
      <c r="M68" s="15"/>
      <c r="N68" s="86"/>
      <c r="O68" s="6"/>
      <c r="P68" s="152">
        <v>0</v>
      </c>
      <c r="Q68" s="6"/>
      <c r="R68" s="96">
        <f t="shared" si="1"/>
        <v>0</v>
      </c>
      <c r="S68" s="97">
        <f t="shared" si="4"/>
        <v>0</v>
      </c>
      <c r="T68" s="98">
        <f t="shared" si="2"/>
        <v>0</v>
      </c>
      <c r="U68" s="117" t="str">
        <f t="shared" si="3"/>
        <v>OK</v>
      </c>
      <c r="V68" s="117" t="b">
        <f>'CASH REBATE'!$P$22</f>
        <v>0</v>
      </c>
      <c r="W68" s="1" t="str">
        <v>ALCHEMY</v>
      </c>
    </row>
    <row r="69" spans="2:23" ht="17.399999999999999" x14ac:dyDescent="0.3">
      <c r="B69" s="161" t="str">
        <v>06-SPWHI-07002675</v>
      </c>
      <c r="C69" s="156" t="str">
        <v>TEG</v>
      </c>
      <c r="D69" s="94" t="str">
        <v>Blended Scotch</v>
      </c>
      <c r="E69" s="94" t="str">
        <v>The Famous Grouse</v>
      </c>
      <c r="F69" s="94" t="str">
        <v>TFG</v>
      </c>
      <c r="G69" s="94" t="str">
        <v>The Famous Grouse Smoky Black</v>
      </c>
      <c r="H69" s="94" t="str">
        <v>700ml</v>
      </c>
      <c r="I69" s="174">
        <v>6</v>
      </c>
      <c r="J69" s="283"/>
      <c r="K69" s="178"/>
      <c r="L69" s="85"/>
      <c r="M69" s="15"/>
      <c r="N69" s="86"/>
      <c r="O69" s="6"/>
      <c r="P69" s="152">
        <v>0</v>
      </c>
      <c r="Q69" s="6"/>
      <c r="R69" s="96">
        <f t="shared" si="1"/>
        <v>0</v>
      </c>
      <c r="S69" s="97">
        <f t="shared" si="4"/>
        <v>0</v>
      </c>
      <c r="T69" s="98">
        <f t="shared" si="2"/>
        <v>0</v>
      </c>
      <c r="U69" s="117" t="str">
        <f t="shared" si="3"/>
        <v>OK</v>
      </c>
      <c r="V69" s="117" t="b">
        <f>'CASH REBATE'!$P$22</f>
        <v>0</v>
      </c>
      <c r="W69" s="1" t="str">
        <v>ALCHEMY</v>
      </c>
    </row>
    <row r="70" spans="2:23" ht="17.399999999999999" x14ac:dyDescent="0.3">
      <c r="B70" s="161" t="str">
        <v>06-SPWHI-07014082</v>
      </c>
      <c r="C70" s="156" t="str">
        <v>TEG</v>
      </c>
      <c r="D70" s="94" t="str">
        <v>Blended Scotch</v>
      </c>
      <c r="E70" s="94" t="str">
        <v>Naked Malt</v>
      </c>
      <c r="F70" s="94" t="str">
        <v>NAK</v>
      </c>
      <c r="G70" s="94" t="str">
        <v>Naked Malt Blended Malt Scotch Whisky</v>
      </c>
      <c r="H70" s="94" t="str">
        <v>700ml</v>
      </c>
      <c r="I70" s="174">
        <v>6</v>
      </c>
      <c r="J70" s="283"/>
      <c r="K70" s="178"/>
      <c r="L70" s="85"/>
      <c r="M70" s="15"/>
      <c r="N70" s="86"/>
      <c r="O70" s="6"/>
      <c r="P70" s="152">
        <v>0</v>
      </c>
      <c r="Q70" s="6"/>
      <c r="R70" s="96">
        <f t="shared" si="1"/>
        <v>0</v>
      </c>
      <c r="S70" s="97">
        <f t="shared" si="4"/>
        <v>0</v>
      </c>
      <c r="T70" s="98">
        <f t="shared" si="2"/>
        <v>0</v>
      </c>
      <c r="U70" s="117" t="str">
        <f t="shared" si="3"/>
        <v>OK</v>
      </c>
      <c r="V70" s="117" t="b">
        <f>'CASH REBATE'!$P$22</f>
        <v>0</v>
      </c>
      <c r="W70" s="1" t="str">
        <v>ALCHEMY</v>
      </c>
    </row>
    <row r="71" spans="2:23" ht="17.399999999999999" x14ac:dyDescent="0.3">
      <c r="B71" s="161" t="str">
        <v>23-SPWHI-07000029</v>
      </c>
      <c r="C71" s="156" t="str">
        <v>Proximo</v>
      </c>
      <c r="D71" s="94" t="str">
        <v>Irish Whiskey</v>
      </c>
      <c r="E71" s="94" t="str">
        <v>Bushmills</v>
      </c>
      <c r="F71" s="94" t="str">
        <v>BUM</v>
      </c>
      <c r="G71" s="94" t="str">
        <v>Bushmills Original Blend</v>
      </c>
      <c r="H71" s="94" t="str">
        <v>700ml</v>
      </c>
      <c r="I71" s="174">
        <v>6</v>
      </c>
      <c r="J71" s="283"/>
      <c r="K71" s="178"/>
      <c r="L71" s="85"/>
      <c r="M71" s="15"/>
      <c r="N71" s="86"/>
      <c r="O71" s="6"/>
      <c r="P71" s="152">
        <v>0</v>
      </c>
      <c r="Q71" s="6"/>
      <c r="R71" s="96">
        <f t="shared" si="1"/>
        <v>0</v>
      </c>
      <c r="S71" s="97">
        <f t="shared" si="4"/>
        <v>0</v>
      </c>
      <c r="T71" s="98">
        <f t="shared" si="2"/>
        <v>0</v>
      </c>
      <c r="U71" s="117" t="str">
        <f t="shared" si="3"/>
        <v>OK</v>
      </c>
      <c r="V71" s="117" t="b">
        <f>'CASH REBATE'!$P$22</f>
        <v>0</v>
      </c>
      <c r="W71" s="1" t="str">
        <v>ALCHEMY</v>
      </c>
    </row>
    <row r="72" spans="2:23" ht="17.399999999999999" x14ac:dyDescent="0.3">
      <c r="B72" s="161" t="str">
        <v>23-SPWHI-07000066</v>
      </c>
      <c r="C72" s="156" t="str">
        <v>Proximo</v>
      </c>
      <c r="D72" s="94" t="str">
        <v>Irish Whiskey</v>
      </c>
      <c r="E72" s="94" t="str">
        <v>Bushmills</v>
      </c>
      <c r="F72" s="94" t="str">
        <v>BUM</v>
      </c>
      <c r="G72" s="94" t="str">
        <v>Bushmills Black Bush Blend</v>
      </c>
      <c r="H72" s="94" t="str">
        <v>700ml</v>
      </c>
      <c r="I72" s="174">
        <v>6</v>
      </c>
      <c r="J72" s="283"/>
      <c r="K72" s="178"/>
      <c r="L72" s="85"/>
      <c r="M72" s="15"/>
      <c r="N72" s="86"/>
      <c r="O72" s="6"/>
      <c r="P72" s="152">
        <v>0</v>
      </c>
      <c r="Q72" s="6"/>
      <c r="R72" s="96">
        <f t="shared" si="1"/>
        <v>0</v>
      </c>
      <c r="S72" s="97">
        <f t="shared" si="4"/>
        <v>0</v>
      </c>
      <c r="T72" s="98">
        <f t="shared" si="2"/>
        <v>0</v>
      </c>
      <c r="U72" s="117" t="str">
        <f t="shared" si="3"/>
        <v>OK</v>
      </c>
      <c r="V72" s="117" t="b">
        <f>'CASH REBATE'!$P$22</f>
        <v>0</v>
      </c>
      <c r="W72" s="1" t="str">
        <v>ALCHEMY</v>
      </c>
    </row>
    <row r="73" spans="2:23" ht="17.399999999999999" x14ac:dyDescent="0.3">
      <c r="B73" s="161" t="str">
        <v>23-SPWHI-07000031</v>
      </c>
      <c r="C73" s="156" t="str">
        <v>Proximo</v>
      </c>
      <c r="D73" s="94" t="str">
        <v>Irish Whiskey</v>
      </c>
      <c r="E73" s="94" t="str">
        <v>Bushmills</v>
      </c>
      <c r="F73" s="94" t="str">
        <v>BUM</v>
      </c>
      <c r="G73" s="94" t="str">
        <v>Bushmills Single Malt 10YO</v>
      </c>
      <c r="H73" s="94" t="str">
        <v>700ml</v>
      </c>
      <c r="I73" s="174">
        <v>6</v>
      </c>
      <c r="J73" s="283"/>
      <c r="K73" s="178"/>
      <c r="L73" s="85"/>
      <c r="M73" s="15"/>
      <c r="N73" s="86"/>
      <c r="O73" s="6"/>
      <c r="P73" s="152">
        <v>0</v>
      </c>
      <c r="Q73" s="6"/>
      <c r="R73" s="96">
        <f t="shared" si="1"/>
        <v>0</v>
      </c>
      <c r="S73" s="97">
        <f t="shared" si="4"/>
        <v>0</v>
      </c>
      <c r="T73" s="98">
        <f t="shared" si="2"/>
        <v>0</v>
      </c>
      <c r="U73" s="117" t="str">
        <f t="shared" si="3"/>
        <v>OK</v>
      </c>
      <c r="V73" s="117" t="b">
        <f>'CASH REBATE'!$P$22</f>
        <v>0</v>
      </c>
      <c r="W73" s="1" t="str">
        <v>ALCHEMY</v>
      </c>
    </row>
    <row r="74" spans="2:23" ht="17.399999999999999" x14ac:dyDescent="0.3">
      <c r="B74" s="161" t="str">
        <v>23-SPWHI-07000197</v>
      </c>
      <c r="C74" s="156" t="str">
        <v>Proximo</v>
      </c>
      <c r="D74" s="94" t="str">
        <v>Irish Whiskey</v>
      </c>
      <c r="E74" s="94" t="str">
        <v>Bushmills</v>
      </c>
      <c r="F74" s="94" t="str">
        <v>BUM</v>
      </c>
      <c r="G74" s="94" t="str">
        <v>Bushmills Single Malt 12YO</v>
      </c>
      <c r="H74" s="94" t="str">
        <v>700ml</v>
      </c>
      <c r="I74" s="174">
        <v>6</v>
      </c>
      <c r="J74" s="283"/>
      <c r="K74" s="178"/>
      <c r="L74" s="85"/>
      <c r="M74" s="15"/>
      <c r="N74" s="86"/>
      <c r="O74" s="6"/>
      <c r="P74" s="152">
        <v>0</v>
      </c>
      <c r="Q74" s="6"/>
      <c r="R74" s="96">
        <f t="shared" si="1"/>
        <v>0</v>
      </c>
      <c r="S74" s="97">
        <f t="shared" si="4"/>
        <v>0</v>
      </c>
      <c r="T74" s="98">
        <f t="shared" si="2"/>
        <v>0</v>
      </c>
      <c r="U74" s="117" t="str">
        <f t="shared" si="3"/>
        <v>OK</v>
      </c>
      <c r="V74" s="117" t="b">
        <f>'CASH REBATE'!$P$22</f>
        <v>0</v>
      </c>
      <c r="W74" s="1" t="str">
        <v>ALCHEMY</v>
      </c>
    </row>
    <row r="75" spans="2:23" ht="17.399999999999999" x14ac:dyDescent="0.3">
      <c r="B75" s="161" t="str">
        <v>23-SPWHI-07005022</v>
      </c>
      <c r="C75" s="156" t="str">
        <v>Proximo</v>
      </c>
      <c r="D75" s="94" t="str">
        <v>Irish Whiskey</v>
      </c>
      <c r="E75" s="94" t="str">
        <v>Bushmills</v>
      </c>
      <c r="F75" s="94" t="str">
        <v>BUM</v>
      </c>
      <c r="G75" s="94" t="str">
        <v>Bushmills Single Malt 16YO</v>
      </c>
      <c r="H75" s="94" t="str">
        <v>700ml</v>
      </c>
      <c r="I75" s="174">
        <v>6</v>
      </c>
      <c r="J75" s="283"/>
      <c r="K75" s="178"/>
      <c r="L75" s="85"/>
      <c r="M75" s="15"/>
      <c r="N75" s="86"/>
      <c r="O75" s="6"/>
      <c r="P75" s="152">
        <v>0</v>
      </c>
      <c r="Q75" s="6"/>
      <c r="R75" s="96">
        <f t="shared" si="1"/>
        <v>0</v>
      </c>
      <c r="S75" s="97">
        <f t="shared" si="4"/>
        <v>0</v>
      </c>
      <c r="T75" s="98">
        <f t="shared" si="2"/>
        <v>0</v>
      </c>
      <c r="U75" s="117" t="str">
        <f t="shared" si="3"/>
        <v>OK</v>
      </c>
      <c r="V75" s="117" t="b">
        <f>'CASH REBATE'!$P$22</f>
        <v>0</v>
      </c>
      <c r="W75" s="1" t="str">
        <v>ALCHEMY</v>
      </c>
    </row>
    <row r="76" spans="2:23" ht="17.399999999999999" x14ac:dyDescent="0.3">
      <c r="B76" s="161" t="str">
        <v>23-SPWHI-07008268</v>
      </c>
      <c r="C76" s="156" t="str">
        <v>Proximo</v>
      </c>
      <c r="D76" s="94" t="str">
        <v>Irish Whiskey</v>
      </c>
      <c r="E76" s="94" t="str">
        <v>Bushmills</v>
      </c>
      <c r="F76" s="94" t="str">
        <v>BUM</v>
      </c>
      <c r="G76" s="94" t="str">
        <v>Bushmills Single Malt 21YO</v>
      </c>
      <c r="H76" s="94" t="str">
        <v>700ml</v>
      </c>
      <c r="I76" s="174">
        <v>6</v>
      </c>
      <c r="J76" s="283"/>
      <c r="K76" s="178"/>
      <c r="L76" s="85"/>
      <c r="M76" s="15"/>
      <c r="N76" s="86"/>
      <c r="O76" s="6"/>
      <c r="P76" s="152">
        <v>0</v>
      </c>
      <c r="Q76" s="6"/>
      <c r="R76" s="96">
        <f t="shared" si="1"/>
        <v>0</v>
      </c>
      <c r="S76" s="97">
        <f t="shared" si="4"/>
        <v>0</v>
      </c>
      <c r="T76" s="98">
        <f t="shared" si="2"/>
        <v>0</v>
      </c>
      <c r="U76" s="117" t="str">
        <f t="shared" si="3"/>
        <v>OK</v>
      </c>
      <c r="V76" s="117" t="b">
        <f>'CASH REBATE'!$P$22</f>
        <v>0</v>
      </c>
      <c r="W76" s="1" t="str">
        <v>ALCHEMY</v>
      </c>
    </row>
    <row r="77" spans="2:23" ht="17.399999999999999" x14ac:dyDescent="0.3">
      <c r="B77" s="161" t="str">
        <v>47-SPWHI-07000010</v>
      </c>
      <c r="C77" s="156" t="str">
        <v>Proximo</v>
      </c>
      <c r="D77" s="94" t="str">
        <v>Irish Whiskey</v>
      </c>
      <c r="E77" s="94" t="str">
        <v>The Sexton</v>
      </c>
      <c r="F77" s="94" t="str">
        <v>TST</v>
      </c>
      <c r="G77" s="94" t="str">
        <v>Sexton Single Malt</v>
      </c>
      <c r="H77" s="94" t="str">
        <v>700ml</v>
      </c>
      <c r="I77" s="174">
        <v>6</v>
      </c>
      <c r="J77" s="283"/>
      <c r="K77" s="178"/>
      <c r="L77" s="85"/>
      <c r="M77" s="15"/>
      <c r="N77" s="86"/>
      <c r="O77" s="6"/>
      <c r="P77" s="152">
        <v>0</v>
      </c>
      <c r="Q77" s="6"/>
      <c r="R77" s="96">
        <f t="shared" ref="R77:R140" si="5">IF(K77&gt;0,K77*N77,L77*1.07*N77)</f>
        <v>0</v>
      </c>
      <c r="S77" s="97">
        <f t="shared" si="4"/>
        <v>0</v>
      </c>
      <c r="T77" s="98">
        <f t="shared" si="2"/>
        <v>0</v>
      </c>
      <c r="U77" s="117" t="str">
        <f t="shared" si="3"/>
        <v>OK</v>
      </c>
      <c r="V77" s="117" t="b">
        <f>'CASH REBATE'!$P$22</f>
        <v>0</v>
      </c>
      <c r="W77" s="1" t="str">
        <v>ALCHEMY</v>
      </c>
    </row>
    <row r="78" spans="2:23" ht="17.399999999999999" x14ac:dyDescent="0.3">
      <c r="B78" s="161" t="str">
        <v>37-SPWHI-07003251</v>
      </c>
      <c r="C78" s="156" t="str">
        <v>Campari</v>
      </c>
      <c r="D78" s="94" t="str">
        <v>American Whiskey</v>
      </c>
      <c r="E78" s="94" t="str">
        <v>Wild Turkey</v>
      </c>
      <c r="F78" s="94" t="str">
        <v>WTK</v>
      </c>
      <c r="G78" s="94" t="str">
        <v>Wild Turkey Aged 8 YO</v>
      </c>
      <c r="H78" s="94" t="str">
        <v>700ml</v>
      </c>
      <c r="I78" s="174">
        <v>12</v>
      </c>
      <c r="J78" s="283"/>
      <c r="K78" s="178"/>
      <c r="L78" s="85"/>
      <c r="M78" s="15"/>
      <c r="N78" s="86"/>
      <c r="O78" s="6"/>
      <c r="P78" s="152">
        <v>0</v>
      </c>
      <c r="Q78" s="6"/>
      <c r="R78" s="96">
        <f t="shared" si="5"/>
        <v>0</v>
      </c>
      <c r="S78" s="97">
        <f t="shared" si="4"/>
        <v>0</v>
      </c>
      <c r="T78" s="98">
        <f t="shared" ref="T78:T141" si="6">IF(U78="Input Price only 1 column","",P78*S78)</f>
        <v>0</v>
      </c>
      <c r="U78" s="117" t="str">
        <f t="shared" ref="U78:U141" si="7">IF(AND(K78&gt;0,L78&gt;0),"Input Price only 1 column","OK")</f>
        <v>OK</v>
      </c>
      <c r="V78" s="117" t="b">
        <f>'CASH REBATE'!$P$22</f>
        <v>0</v>
      </c>
      <c r="W78" s="1" t="str">
        <v>ALCHEMY</v>
      </c>
    </row>
    <row r="79" spans="2:23" ht="17.399999999999999" x14ac:dyDescent="0.3">
      <c r="B79" s="161" t="str">
        <v>37-SPWHI-07507508</v>
      </c>
      <c r="C79" s="156" t="str">
        <v>Campari</v>
      </c>
      <c r="D79" s="94" t="str">
        <v>American Whiskey</v>
      </c>
      <c r="E79" s="94" t="str">
        <v>Wild Turkey</v>
      </c>
      <c r="F79" s="94" t="str">
        <v>WTK</v>
      </c>
      <c r="G79" s="94" t="str">
        <v>Wild Turkey 101 Bourbon</v>
      </c>
      <c r="H79" s="94" t="str">
        <v>750ml</v>
      </c>
      <c r="I79" s="174">
        <v>12</v>
      </c>
      <c r="J79" s="283"/>
      <c r="K79" s="178"/>
      <c r="L79" s="85"/>
      <c r="M79" s="15"/>
      <c r="N79" s="86"/>
      <c r="O79" s="6"/>
      <c r="P79" s="152">
        <v>0</v>
      </c>
      <c r="Q79" s="6"/>
      <c r="R79" s="96">
        <f t="shared" si="5"/>
        <v>0</v>
      </c>
      <c r="S79" s="97">
        <f t="shared" ref="S79:S142" si="8">ROUND(R79/1.07,2)</f>
        <v>0</v>
      </c>
      <c r="T79" s="98">
        <f t="shared" si="6"/>
        <v>0</v>
      </c>
      <c r="U79" s="117" t="str">
        <f t="shared" si="7"/>
        <v>OK</v>
      </c>
      <c r="V79" s="117" t="b">
        <f>'CASH REBATE'!$P$22</f>
        <v>0</v>
      </c>
      <c r="W79" s="1" t="str">
        <v>ALCHEMY</v>
      </c>
    </row>
    <row r="80" spans="2:23" ht="17.399999999999999" x14ac:dyDescent="0.3">
      <c r="B80" s="161" t="str">
        <v>37-SPWHI-07507503</v>
      </c>
      <c r="C80" s="156" t="str">
        <v>Campari</v>
      </c>
      <c r="D80" s="94" t="str">
        <v>American Whiskey</v>
      </c>
      <c r="E80" s="94" t="str">
        <v>Wild Turkey</v>
      </c>
      <c r="F80" s="94" t="str">
        <v>WTK</v>
      </c>
      <c r="G80" s="94" t="str">
        <v>Wild Turkey Bourbon 750ml</v>
      </c>
      <c r="H80" s="94" t="str">
        <v>750ml</v>
      </c>
      <c r="I80" s="174">
        <v>12</v>
      </c>
      <c r="J80" s="283"/>
      <c r="K80" s="178"/>
      <c r="L80" s="85"/>
      <c r="M80" s="15"/>
      <c r="N80" s="86"/>
      <c r="O80" s="6"/>
      <c r="P80" s="152">
        <v>0</v>
      </c>
      <c r="Q80" s="6"/>
      <c r="R80" s="96">
        <f t="shared" si="5"/>
        <v>0</v>
      </c>
      <c r="S80" s="97">
        <f t="shared" si="8"/>
        <v>0</v>
      </c>
      <c r="T80" s="98">
        <f t="shared" si="6"/>
        <v>0</v>
      </c>
      <c r="U80" s="117" t="str">
        <f t="shared" si="7"/>
        <v>OK</v>
      </c>
      <c r="V80" s="117" t="b">
        <f>'CASH REBATE'!$P$22</f>
        <v>0</v>
      </c>
      <c r="W80" s="1" t="str">
        <v>ALCHEMY</v>
      </c>
    </row>
    <row r="81" spans="2:23" ht="17.399999999999999" x14ac:dyDescent="0.3">
      <c r="B81" s="161" t="str">
        <v>37-SPWHI-10001006</v>
      </c>
      <c r="C81" s="156" t="str">
        <v>Campari</v>
      </c>
      <c r="D81" s="94" t="str">
        <v>American Whiskey</v>
      </c>
      <c r="E81" s="94" t="str">
        <v>Wild Turkey</v>
      </c>
      <c r="F81" s="94" t="str">
        <v>WTK</v>
      </c>
      <c r="G81" s="94" t="str">
        <v>Wild Turkey Bourbon 1L</v>
      </c>
      <c r="H81" s="94" t="str">
        <v>1000ml</v>
      </c>
      <c r="I81" s="174">
        <v>12</v>
      </c>
      <c r="J81" s="283"/>
      <c r="K81" s="178"/>
      <c r="L81" s="85"/>
      <c r="M81" s="15"/>
      <c r="N81" s="86"/>
      <c r="O81" s="6"/>
      <c r="P81" s="152">
        <v>0</v>
      </c>
      <c r="Q81" s="6"/>
      <c r="R81" s="96">
        <f t="shared" si="5"/>
        <v>0</v>
      </c>
      <c r="S81" s="97">
        <f t="shared" si="8"/>
        <v>0</v>
      </c>
      <c r="T81" s="98">
        <f t="shared" si="6"/>
        <v>0</v>
      </c>
      <c r="U81" s="117" t="str">
        <f t="shared" si="7"/>
        <v>OK</v>
      </c>
      <c r="V81" s="117" t="b">
        <f>'CASH REBATE'!$P$22</f>
        <v>0</v>
      </c>
      <c r="W81" s="1" t="str">
        <v>ALCHEMY</v>
      </c>
    </row>
    <row r="82" spans="2:23" ht="17.399999999999999" x14ac:dyDescent="0.3">
      <c r="B82" s="161" t="str">
        <v>37-SPWHI-07007019</v>
      </c>
      <c r="C82" s="156" t="str">
        <v>Campari</v>
      </c>
      <c r="D82" s="94" t="str">
        <v>American Whiskey</v>
      </c>
      <c r="E82" s="94" t="str">
        <v>Wild Turkey</v>
      </c>
      <c r="F82" s="94" t="str">
        <v>WTK</v>
      </c>
      <c r="G82" s="94" t="str">
        <v>Wild Turkey Rye 40.5% 700ml</v>
      </c>
      <c r="H82" s="94" t="str">
        <v>700ml</v>
      </c>
      <c r="I82" s="174">
        <v>6</v>
      </c>
      <c r="J82" s="283"/>
      <c r="K82" s="178"/>
      <c r="L82" s="85"/>
      <c r="M82" s="15"/>
      <c r="N82" s="86"/>
      <c r="O82" s="6"/>
      <c r="P82" s="152">
        <v>0</v>
      </c>
      <c r="Q82" s="6"/>
      <c r="R82" s="96">
        <f t="shared" si="5"/>
        <v>0</v>
      </c>
      <c r="S82" s="97">
        <f t="shared" si="8"/>
        <v>0</v>
      </c>
      <c r="T82" s="98">
        <f t="shared" si="6"/>
        <v>0</v>
      </c>
      <c r="U82" s="117" t="str">
        <f t="shared" si="7"/>
        <v>OK</v>
      </c>
      <c r="V82" s="117" t="b">
        <f>'CASH REBATE'!$P$22</f>
        <v>0</v>
      </c>
      <c r="W82" s="1" t="str">
        <v>ALCHEMY</v>
      </c>
    </row>
    <row r="83" spans="2:23" ht="17.399999999999999" x14ac:dyDescent="0.3">
      <c r="B83" s="161" t="str">
        <v>37-SPWHI-07500229</v>
      </c>
      <c r="C83" s="156" t="str">
        <v>Campari</v>
      </c>
      <c r="D83" s="94" t="str">
        <v>American Whiskey</v>
      </c>
      <c r="E83" s="94" t="str">
        <v>Wild Turkey</v>
      </c>
      <c r="F83" s="94" t="str">
        <v>WTK</v>
      </c>
      <c r="G83" s="94" t="str">
        <v>Wild Turkey Rare Breed Bourbon 54.1%</v>
      </c>
      <c r="H83" s="94" t="str">
        <v>750ml</v>
      </c>
      <c r="I83" s="174">
        <v>6</v>
      </c>
      <c r="J83" s="283"/>
      <c r="K83" s="178"/>
      <c r="L83" s="85"/>
      <c r="M83" s="15"/>
      <c r="N83" s="86"/>
      <c r="O83" s="6"/>
      <c r="P83" s="152">
        <v>0</v>
      </c>
      <c r="Q83" s="6"/>
      <c r="R83" s="96">
        <f t="shared" si="5"/>
        <v>0</v>
      </c>
      <c r="S83" s="97">
        <f t="shared" si="8"/>
        <v>0</v>
      </c>
      <c r="T83" s="98">
        <f t="shared" si="6"/>
        <v>0</v>
      </c>
      <c r="U83" s="117" t="str">
        <f t="shared" si="7"/>
        <v>OK</v>
      </c>
      <c r="V83" s="117" t="b">
        <f>'CASH REBATE'!$P$22</f>
        <v>0</v>
      </c>
      <c r="W83" s="1" t="str">
        <v>ALCHEMY</v>
      </c>
    </row>
    <row r="84" spans="2:23" ht="17.399999999999999" x14ac:dyDescent="0.3">
      <c r="B84" s="161" t="str">
        <v>37-SPWHI-07003268</v>
      </c>
      <c r="C84" s="156" t="str">
        <v>Campari</v>
      </c>
      <c r="D84" s="94" t="str">
        <v>American Whiskey</v>
      </c>
      <c r="E84" s="94" t="str">
        <v>Wild Turkey</v>
      </c>
      <c r="F84" s="94" t="str">
        <v>WTK</v>
      </c>
      <c r="G84" s="94" t="str">
        <v>Wild Turkey Aged 12 Years GB</v>
      </c>
      <c r="H84" s="94" t="str">
        <v>700ml</v>
      </c>
      <c r="I84" s="174">
        <v>6</v>
      </c>
      <c r="J84" s="283"/>
      <c r="K84" s="178"/>
      <c r="L84" s="85"/>
      <c r="M84" s="15"/>
      <c r="N84" s="86"/>
      <c r="O84" s="6"/>
      <c r="P84" s="152">
        <v>0</v>
      </c>
      <c r="Q84" s="6"/>
      <c r="R84" s="96">
        <f t="shared" si="5"/>
        <v>0</v>
      </c>
      <c r="S84" s="97">
        <f t="shared" si="8"/>
        <v>0</v>
      </c>
      <c r="T84" s="98">
        <f t="shared" si="6"/>
        <v>0</v>
      </c>
      <c r="U84" s="117" t="str">
        <f t="shared" si="7"/>
        <v>OK</v>
      </c>
      <c r="V84" s="117" t="b">
        <f>'CASH REBATE'!$P$22</f>
        <v>0</v>
      </c>
      <c r="W84" s="1" t="str">
        <v>ALCHEMY</v>
      </c>
    </row>
    <row r="85" spans="2:23" ht="17.399999999999999" x14ac:dyDescent="0.3">
      <c r="B85" s="161" t="str">
        <v>37-SPLIQ-07507506</v>
      </c>
      <c r="C85" s="156" t="str">
        <v>Campari</v>
      </c>
      <c r="D85" s="94" t="str">
        <v>American Whiskey</v>
      </c>
      <c r="E85" s="94" t="str">
        <v>Wild Turkey</v>
      </c>
      <c r="F85" s="94" t="str">
        <v>WTK</v>
      </c>
      <c r="G85" s="94" t="str">
        <v>Wild Turkey American Honey 35.5%</v>
      </c>
      <c r="H85" s="94" t="str">
        <v>750ml</v>
      </c>
      <c r="I85" s="174">
        <v>12</v>
      </c>
      <c r="J85" s="283"/>
      <c r="K85" s="178"/>
      <c r="L85" s="85"/>
      <c r="M85" s="15"/>
      <c r="N85" s="86"/>
      <c r="O85" s="6"/>
      <c r="P85" s="152">
        <v>0</v>
      </c>
      <c r="Q85" s="6"/>
      <c r="R85" s="96">
        <f t="shared" si="5"/>
        <v>0</v>
      </c>
      <c r="S85" s="97">
        <f t="shared" si="8"/>
        <v>0</v>
      </c>
      <c r="T85" s="98">
        <f t="shared" si="6"/>
        <v>0</v>
      </c>
      <c r="U85" s="117" t="str">
        <f t="shared" si="7"/>
        <v>OK</v>
      </c>
      <c r="V85" s="117" t="b">
        <f>'CASH REBATE'!$P$22</f>
        <v>0</v>
      </c>
      <c r="W85" s="1" t="str">
        <v>ALCHEMY</v>
      </c>
    </row>
    <row r="86" spans="2:23" ht="17.399999999999999" x14ac:dyDescent="0.3">
      <c r="B86" s="161" t="str">
        <v>37-WTWHI-07507507</v>
      </c>
      <c r="C86" s="156" t="str">
        <v>Campari</v>
      </c>
      <c r="D86" s="94" t="str">
        <v>American Whiskey</v>
      </c>
      <c r="E86" s="94" t="str">
        <v>Wild Turkey</v>
      </c>
      <c r="F86" s="94" t="str">
        <v>WTK</v>
      </c>
      <c r="G86" s="94" t="str">
        <v>Wild Turkey Kentucky Spirit Single Barrel</v>
      </c>
      <c r="H86" s="94" t="str">
        <v>750ml</v>
      </c>
      <c r="I86" s="174">
        <v>6</v>
      </c>
      <c r="J86" s="283"/>
      <c r="K86" s="178"/>
      <c r="L86" s="85"/>
      <c r="M86" s="15"/>
      <c r="N86" s="86"/>
      <c r="O86" s="6"/>
      <c r="P86" s="152">
        <v>0</v>
      </c>
      <c r="Q86" s="6"/>
      <c r="R86" s="96">
        <f t="shared" si="5"/>
        <v>0</v>
      </c>
      <c r="S86" s="97">
        <f t="shared" si="8"/>
        <v>0</v>
      </c>
      <c r="T86" s="98">
        <f t="shared" si="6"/>
        <v>0</v>
      </c>
      <c r="U86" s="117" t="str">
        <f t="shared" si="7"/>
        <v>OK</v>
      </c>
      <c r="V86" s="117" t="b">
        <f>'CASH REBATE'!$P$22</f>
        <v>0</v>
      </c>
      <c r="W86" s="1" t="str">
        <v>ALCHEMY</v>
      </c>
    </row>
    <row r="87" spans="2:23" ht="17.399999999999999" x14ac:dyDescent="0.3">
      <c r="B87" s="161" t="str">
        <v>39-SPWHI-07500007</v>
      </c>
      <c r="C87" s="156" t="str">
        <v>Campari</v>
      </c>
      <c r="D87" s="94" t="str">
        <v>American Whiskey</v>
      </c>
      <c r="E87" s="94" t="str">
        <v>Russell's</v>
      </c>
      <c r="F87" s="94" t="str">
        <v>WTK</v>
      </c>
      <c r="G87" s="94" t="str">
        <v>Russell's Reserve Single Barrel</v>
      </c>
      <c r="H87" s="94" t="str">
        <v>750ml</v>
      </c>
      <c r="I87" s="174">
        <v>6</v>
      </c>
      <c r="J87" s="283"/>
      <c r="K87" s="178"/>
      <c r="L87" s="85"/>
      <c r="M87" s="15"/>
      <c r="N87" s="86"/>
      <c r="O87" s="6"/>
      <c r="P87" s="152">
        <v>0</v>
      </c>
      <c r="Q87" s="6"/>
      <c r="R87" s="96">
        <f t="shared" si="5"/>
        <v>0</v>
      </c>
      <c r="S87" s="97">
        <f t="shared" si="8"/>
        <v>0</v>
      </c>
      <c r="T87" s="98">
        <f t="shared" si="6"/>
        <v>0</v>
      </c>
      <c r="U87" s="117" t="str">
        <f t="shared" si="7"/>
        <v>OK</v>
      </c>
      <c r="V87" s="117" t="b">
        <f>'CASH REBATE'!$P$22</f>
        <v>0</v>
      </c>
      <c r="W87" s="1" t="str">
        <v>ALCHEMY</v>
      </c>
    </row>
    <row r="88" spans="2:23" ht="17.399999999999999" x14ac:dyDescent="0.3">
      <c r="B88" s="161" t="str">
        <v>39-SPWHI-07507509</v>
      </c>
      <c r="C88" s="156" t="str">
        <v>Campari</v>
      </c>
      <c r="D88" s="94" t="str">
        <v>American Whiskey</v>
      </c>
      <c r="E88" s="94" t="str">
        <v>Russell's</v>
      </c>
      <c r="F88" s="94" t="str">
        <v>WTK</v>
      </c>
      <c r="G88" s="94" t="str">
        <v>Russell's Reserve 10YO</v>
      </c>
      <c r="H88" s="94" t="str">
        <v>750ml</v>
      </c>
      <c r="I88" s="174">
        <v>6</v>
      </c>
      <c r="J88" s="283"/>
      <c r="K88" s="178"/>
      <c r="L88" s="85"/>
      <c r="M88" s="15"/>
      <c r="N88" s="86"/>
      <c r="O88" s="6"/>
      <c r="P88" s="152">
        <v>0</v>
      </c>
      <c r="Q88" s="6"/>
      <c r="R88" s="96">
        <f t="shared" si="5"/>
        <v>0</v>
      </c>
      <c r="S88" s="97">
        <f t="shared" si="8"/>
        <v>0</v>
      </c>
      <c r="T88" s="98">
        <f t="shared" si="6"/>
        <v>0</v>
      </c>
      <c r="U88" s="117" t="str">
        <f t="shared" si="7"/>
        <v>OK</v>
      </c>
      <c r="V88" s="117" t="b">
        <f>'CASH REBATE'!$P$22</f>
        <v>0</v>
      </c>
      <c r="W88" s="1" t="str">
        <v>ALCHEMY</v>
      </c>
    </row>
    <row r="89" spans="2:23" ht="17.399999999999999" x14ac:dyDescent="0.3">
      <c r="B89" s="161" t="str">
        <v>75-SPWHI-07007038</v>
      </c>
      <c r="C89" s="156" t="str">
        <v>Independent</v>
      </c>
      <c r="D89" s="94" t="str">
        <v>American Whiskey</v>
      </c>
      <c r="E89" s="94" t="str">
        <v>Real Mccoy</v>
      </c>
      <c r="F89" s="94" t="str">
        <v>RMC</v>
      </c>
      <c r="G89" s="94" t="str">
        <v>Real Mccoy Bourbon Whiskey</v>
      </c>
      <c r="H89" s="94" t="str">
        <v>700ml</v>
      </c>
      <c r="I89" s="174">
        <v>12</v>
      </c>
      <c r="J89" s="283"/>
      <c r="K89" s="178"/>
      <c r="L89" s="85"/>
      <c r="M89" s="15"/>
      <c r="N89" s="86"/>
      <c r="O89" s="6"/>
      <c r="P89" s="152">
        <v>0</v>
      </c>
      <c r="Q89" s="6"/>
      <c r="R89" s="96">
        <f t="shared" si="5"/>
        <v>0</v>
      </c>
      <c r="S89" s="97">
        <f t="shared" si="8"/>
        <v>0</v>
      </c>
      <c r="T89" s="98">
        <f t="shared" si="6"/>
        <v>0</v>
      </c>
      <c r="U89" s="117" t="str">
        <f t="shared" si="7"/>
        <v>OK</v>
      </c>
      <c r="V89" s="117" t="b">
        <f>'CASH REBATE'!$P$22</f>
        <v>0</v>
      </c>
      <c r="W89" s="1" t="str">
        <v>ALCHEMY</v>
      </c>
    </row>
    <row r="90" spans="2:23" ht="17.399999999999999" x14ac:dyDescent="0.3">
      <c r="B90" s="161" t="str">
        <v>74-SPWHI-07000029</v>
      </c>
      <c r="C90" s="156" t="str">
        <v>Independent</v>
      </c>
      <c r="D90" s="94" t="str">
        <v>Japanese Whiskey</v>
      </c>
      <c r="E90" s="94" t="str">
        <v>Kaibutsu</v>
      </c>
      <c r="F90" s="94" t="str">
        <v>KAI</v>
      </c>
      <c r="G90" s="94" t="str">
        <v>Kaibutsu Doragon 43%</v>
      </c>
      <c r="H90" s="94" t="str">
        <v>700ml</v>
      </c>
      <c r="I90" s="174">
        <v>12</v>
      </c>
      <c r="J90" s="283"/>
      <c r="K90" s="178"/>
      <c r="L90" s="85"/>
      <c r="M90" s="15"/>
      <c r="N90" s="86"/>
      <c r="O90" s="6"/>
      <c r="P90" s="152">
        <v>0</v>
      </c>
      <c r="Q90" s="6"/>
      <c r="R90" s="96">
        <f t="shared" si="5"/>
        <v>0</v>
      </c>
      <c r="S90" s="97">
        <f t="shared" si="8"/>
        <v>0</v>
      </c>
      <c r="T90" s="98">
        <f t="shared" si="6"/>
        <v>0</v>
      </c>
      <c r="U90" s="117" t="str">
        <f t="shared" si="7"/>
        <v>OK</v>
      </c>
      <c r="V90" s="117" t="b">
        <f>'CASH REBATE'!$P$22</f>
        <v>0</v>
      </c>
      <c r="W90" s="1" t="str">
        <v>ALCHEMY</v>
      </c>
    </row>
    <row r="91" spans="2:23" ht="17.399999999999999" x14ac:dyDescent="0.3">
      <c r="B91" s="161" t="str">
        <v>74-SPWHI-07000012</v>
      </c>
      <c r="C91" s="156" t="str">
        <v>Independent</v>
      </c>
      <c r="D91" s="94" t="str">
        <v>Japanese Whiskey</v>
      </c>
      <c r="E91" s="94" t="str">
        <v>Kaibutsu</v>
      </c>
      <c r="F91" s="94" t="str">
        <v>KAI</v>
      </c>
      <c r="G91" s="94" t="str">
        <v>Kaibutsu Monki 43%</v>
      </c>
      <c r="H91" s="94" t="str">
        <v>700ml</v>
      </c>
      <c r="I91" s="174">
        <v>12</v>
      </c>
      <c r="J91" s="283"/>
      <c r="K91" s="178"/>
      <c r="L91" s="85"/>
      <c r="M91" s="15"/>
      <c r="N91" s="86"/>
      <c r="O91" s="6"/>
      <c r="P91" s="152">
        <v>0</v>
      </c>
      <c r="Q91" s="6"/>
      <c r="R91" s="96">
        <f t="shared" si="5"/>
        <v>0</v>
      </c>
      <c r="S91" s="97">
        <f t="shared" si="8"/>
        <v>0</v>
      </c>
      <c r="T91" s="98">
        <f t="shared" si="6"/>
        <v>0</v>
      </c>
      <c r="U91" s="117" t="str">
        <f t="shared" si="7"/>
        <v>OK</v>
      </c>
      <c r="V91" s="117" t="b">
        <f>'CASH REBATE'!$P$22</f>
        <v>0</v>
      </c>
      <c r="W91" s="1" t="str">
        <v>ALCHEMY</v>
      </c>
    </row>
    <row r="92" spans="2:23" ht="17.399999999999999" x14ac:dyDescent="0.3">
      <c r="B92" s="161" t="str">
        <v>45-SPRUM-07000051</v>
      </c>
      <c r="C92" s="156" t="str">
        <v>Campari</v>
      </c>
      <c r="D92" s="94" t="str">
        <v>Cachaca</v>
      </c>
      <c r="E92" s="94" t="str">
        <v>Sagatiba</v>
      </c>
      <c r="F92" s="94" t="str">
        <v>SGT</v>
      </c>
      <c r="G92" s="94" t="str">
        <v>Sagatiba Cachaca</v>
      </c>
      <c r="H92" s="94" t="str">
        <v>700ml</v>
      </c>
      <c r="I92" s="174">
        <v>6</v>
      </c>
      <c r="J92" s="283"/>
      <c r="K92" s="178"/>
      <c r="L92" s="85"/>
      <c r="M92" s="15"/>
      <c r="N92" s="86"/>
      <c r="O92" s="6"/>
      <c r="P92" s="152">
        <v>0</v>
      </c>
      <c r="Q92" s="6"/>
      <c r="R92" s="96">
        <f t="shared" si="5"/>
        <v>0</v>
      </c>
      <c r="S92" s="97">
        <f t="shared" si="8"/>
        <v>0</v>
      </c>
      <c r="T92" s="98">
        <f t="shared" si="6"/>
        <v>0</v>
      </c>
      <c r="U92" s="117" t="str">
        <f t="shared" si="7"/>
        <v>OK</v>
      </c>
      <c r="V92" s="117" t="b">
        <f>'CASH REBATE'!$P$22</f>
        <v>0</v>
      </c>
      <c r="W92" s="1" t="str">
        <v>ALCHEMY</v>
      </c>
    </row>
    <row r="93" spans="2:23" ht="17.399999999999999" x14ac:dyDescent="0.3">
      <c r="B93" s="161" t="str">
        <v>40-SPRUM-07505400</v>
      </c>
      <c r="C93" s="156" t="str">
        <v>Campari</v>
      </c>
      <c r="D93" s="94" t="str">
        <v>RUM</v>
      </c>
      <c r="E93" s="94" t="str">
        <v>Appleton</v>
      </c>
      <c r="F93" s="94" t="str">
        <v>APT</v>
      </c>
      <c r="G93" s="94" t="str">
        <v>Appleton White Jamaican</v>
      </c>
      <c r="H93" s="94" t="str">
        <v>750ml</v>
      </c>
      <c r="I93" s="174">
        <v>12</v>
      </c>
      <c r="J93" s="283"/>
      <c r="K93" s="178"/>
      <c r="L93" s="85"/>
      <c r="M93" s="15"/>
      <c r="N93" s="86"/>
      <c r="O93" s="6"/>
      <c r="P93" s="152">
        <v>0</v>
      </c>
      <c r="Q93" s="6"/>
      <c r="R93" s="96">
        <f t="shared" si="5"/>
        <v>0</v>
      </c>
      <c r="S93" s="97">
        <f t="shared" si="8"/>
        <v>0</v>
      </c>
      <c r="T93" s="98">
        <f t="shared" si="6"/>
        <v>0</v>
      </c>
      <c r="U93" s="117" t="str">
        <f t="shared" si="7"/>
        <v>OK</v>
      </c>
      <c r="V93" s="117" t="b">
        <f>'CASH REBATE'!$P$22</f>
        <v>0</v>
      </c>
      <c r="W93" s="1" t="str">
        <v>ALCHEMY</v>
      </c>
    </row>
    <row r="94" spans="2:23" ht="17.399999999999999" x14ac:dyDescent="0.3">
      <c r="B94" s="161" t="str">
        <v>40-SPRUM-07507404</v>
      </c>
      <c r="C94" s="156" t="str">
        <v>Campari</v>
      </c>
      <c r="D94" s="94" t="str">
        <v>RUM</v>
      </c>
      <c r="E94" s="94" t="str">
        <v>Appleton</v>
      </c>
      <c r="F94" s="94" t="str">
        <v>APT</v>
      </c>
      <c r="G94" s="94" t="str">
        <v>Appleton Special Dark Jamaican</v>
      </c>
      <c r="H94" s="94" t="str">
        <v>750ml</v>
      </c>
      <c r="I94" s="174">
        <v>12</v>
      </c>
      <c r="J94" s="283"/>
      <c r="K94" s="178"/>
      <c r="L94" s="85"/>
      <c r="M94" s="15"/>
      <c r="N94" s="86"/>
      <c r="O94" s="6"/>
      <c r="P94" s="152">
        <v>0</v>
      </c>
      <c r="Q94" s="6"/>
      <c r="R94" s="96">
        <f t="shared" si="5"/>
        <v>0</v>
      </c>
      <c r="S94" s="97">
        <f t="shared" si="8"/>
        <v>0</v>
      </c>
      <c r="T94" s="98">
        <f t="shared" si="6"/>
        <v>0</v>
      </c>
      <c r="U94" s="117" t="str">
        <f t="shared" si="7"/>
        <v>OK</v>
      </c>
      <c r="V94" s="117" t="b">
        <f>'CASH REBATE'!$P$22</f>
        <v>0</v>
      </c>
      <c r="W94" s="1" t="str">
        <v>ALCHEMY</v>
      </c>
    </row>
    <row r="95" spans="2:23" ht="17.399999999999999" x14ac:dyDescent="0.3">
      <c r="B95" s="161" t="str">
        <v>40-SPRUM-07500403</v>
      </c>
      <c r="C95" s="156" t="str">
        <v>Campari</v>
      </c>
      <c r="D95" s="94" t="str">
        <v>RUM</v>
      </c>
      <c r="E95" s="94" t="str">
        <v>Appleton</v>
      </c>
      <c r="F95" s="94" t="str">
        <v>APT</v>
      </c>
      <c r="G95" s="94" t="str">
        <v>Appleton Estate Reserve Jamaican</v>
      </c>
      <c r="H95" s="94" t="str">
        <v>750ml</v>
      </c>
      <c r="I95" s="174">
        <v>12</v>
      </c>
      <c r="J95" s="283"/>
      <c r="K95" s="178"/>
      <c r="L95" s="85"/>
      <c r="M95" s="15"/>
      <c r="N95" s="86"/>
      <c r="O95" s="6"/>
      <c r="P95" s="152">
        <v>0</v>
      </c>
      <c r="Q95" s="6"/>
      <c r="R95" s="96">
        <f t="shared" si="5"/>
        <v>0</v>
      </c>
      <c r="S95" s="97">
        <f t="shared" si="8"/>
        <v>0</v>
      </c>
      <c r="T95" s="98">
        <f t="shared" si="6"/>
        <v>0</v>
      </c>
      <c r="U95" s="117" t="str">
        <f t="shared" si="7"/>
        <v>OK</v>
      </c>
      <c r="V95" s="117" t="b">
        <f>'CASH REBATE'!$P$22</f>
        <v>0</v>
      </c>
      <c r="W95" s="1" t="str">
        <v>ALCHEMY</v>
      </c>
    </row>
    <row r="96" spans="2:23" ht="17.399999999999999" x14ac:dyDescent="0.3">
      <c r="B96" s="161" t="str">
        <v>40-SPRUM-07503406</v>
      </c>
      <c r="C96" s="156" t="str">
        <v>Campari</v>
      </c>
      <c r="D96" s="94" t="str">
        <v>RUM</v>
      </c>
      <c r="E96" s="94" t="str">
        <v>Appleton</v>
      </c>
      <c r="F96" s="94" t="str">
        <v>APT</v>
      </c>
      <c r="G96" s="94" t="str">
        <v>Appleton Estate Signature Jamaican Blend</v>
      </c>
      <c r="H96" s="94" t="str">
        <v>750ml</v>
      </c>
      <c r="I96" s="174">
        <v>12</v>
      </c>
      <c r="J96" s="283"/>
      <c r="K96" s="178"/>
      <c r="L96" s="85"/>
      <c r="M96" s="15"/>
      <c r="N96" s="86"/>
      <c r="O96" s="6"/>
      <c r="P96" s="152">
        <v>0</v>
      </c>
      <c r="Q96" s="6"/>
      <c r="R96" s="96">
        <f t="shared" si="5"/>
        <v>0</v>
      </c>
      <c r="S96" s="97">
        <f t="shared" si="8"/>
        <v>0</v>
      </c>
      <c r="T96" s="98">
        <f t="shared" si="6"/>
        <v>0</v>
      </c>
      <c r="U96" s="117" t="str">
        <f t="shared" si="7"/>
        <v>OK</v>
      </c>
      <c r="V96" s="117" t="b">
        <f>'CASH REBATE'!$P$22</f>
        <v>0</v>
      </c>
      <c r="W96" s="1" t="str">
        <v>ALCHEMY</v>
      </c>
    </row>
    <row r="97" spans="2:23" ht="17.399999999999999" x14ac:dyDescent="0.3">
      <c r="B97" s="161" t="str">
        <v>40-SPRUM-07500408</v>
      </c>
      <c r="C97" s="156" t="str">
        <v>Campari</v>
      </c>
      <c r="D97" s="94" t="str">
        <v>RUM</v>
      </c>
      <c r="E97" s="94" t="str">
        <v>Appleton</v>
      </c>
      <c r="F97" s="94" t="str">
        <v>APT</v>
      </c>
      <c r="G97" s="94" t="str">
        <v>Appleton Estate 12YO Rare Cask</v>
      </c>
      <c r="H97" s="94" t="str">
        <v>750ml</v>
      </c>
      <c r="I97" s="174">
        <v>12</v>
      </c>
      <c r="J97" s="283"/>
      <c r="K97" s="178"/>
      <c r="L97" s="85"/>
      <c r="M97" s="15"/>
      <c r="N97" s="86"/>
      <c r="O97" s="6"/>
      <c r="P97" s="152">
        <v>0</v>
      </c>
      <c r="Q97" s="6"/>
      <c r="R97" s="96">
        <f t="shared" si="5"/>
        <v>0</v>
      </c>
      <c r="S97" s="97">
        <f t="shared" si="8"/>
        <v>0</v>
      </c>
      <c r="T97" s="98">
        <f t="shared" si="6"/>
        <v>0</v>
      </c>
      <c r="U97" s="117" t="str">
        <f t="shared" si="7"/>
        <v>OK</v>
      </c>
      <c r="V97" s="117" t="b">
        <f>'CASH REBATE'!$P$22</f>
        <v>0</v>
      </c>
      <c r="W97" s="1" t="str">
        <v>ALCHEMY</v>
      </c>
    </row>
    <row r="98" spans="2:23" ht="17.399999999999999" x14ac:dyDescent="0.3">
      <c r="B98" s="161" t="str">
        <v>40-SPRUM-07504405</v>
      </c>
      <c r="C98" s="156" t="str">
        <v>Campari</v>
      </c>
      <c r="D98" s="94" t="str">
        <v>RUM</v>
      </c>
      <c r="E98" s="94" t="str">
        <v>Appleton</v>
      </c>
      <c r="F98" s="94" t="str">
        <v>APT</v>
      </c>
      <c r="G98" s="94" t="str">
        <v>Appleton Estate 21YO Jamaican</v>
      </c>
      <c r="H98" s="94" t="str">
        <v>750ml</v>
      </c>
      <c r="I98" s="174">
        <v>6</v>
      </c>
      <c r="J98" s="283"/>
      <c r="K98" s="178"/>
      <c r="L98" s="85"/>
      <c r="M98" s="15"/>
      <c r="N98" s="86"/>
      <c r="O98" s="6"/>
      <c r="P98" s="152">
        <v>0</v>
      </c>
      <c r="Q98" s="6"/>
      <c r="R98" s="96">
        <f t="shared" si="5"/>
        <v>0</v>
      </c>
      <c r="S98" s="97">
        <f t="shared" si="8"/>
        <v>0</v>
      </c>
      <c r="T98" s="98">
        <f t="shared" si="6"/>
        <v>0</v>
      </c>
      <c r="U98" s="117" t="str">
        <f t="shared" si="7"/>
        <v>OK</v>
      </c>
      <c r="V98" s="117" t="b">
        <f>'CASH REBATE'!$P$22</f>
        <v>0</v>
      </c>
      <c r="W98" s="1" t="str">
        <v>ALCHEMY</v>
      </c>
    </row>
    <row r="99" spans="2:23" ht="17.399999999999999" x14ac:dyDescent="0.3">
      <c r="B99" s="161" t="str">
        <v>40-SPRUM-07502400</v>
      </c>
      <c r="C99" s="156" t="str">
        <v>Campari</v>
      </c>
      <c r="D99" s="94" t="str">
        <v>RUM</v>
      </c>
      <c r="E99" s="94" t="str">
        <v>Appleton</v>
      </c>
      <c r="F99" s="94" t="str">
        <v>APT</v>
      </c>
      <c r="G99" s="94" t="str">
        <v>Appleton Estate 30YO Jamaican</v>
      </c>
      <c r="H99" s="94" t="str">
        <v>750ml</v>
      </c>
      <c r="I99" s="174">
        <v>6</v>
      </c>
      <c r="J99" s="283"/>
      <c r="K99" s="178"/>
      <c r="L99" s="85"/>
      <c r="M99" s="15"/>
      <c r="N99" s="86"/>
      <c r="O99" s="6"/>
      <c r="P99" s="152">
        <v>0</v>
      </c>
      <c r="Q99" s="6"/>
      <c r="R99" s="96">
        <f t="shared" si="5"/>
        <v>0</v>
      </c>
      <c r="S99" s="97">
        <f t="shared" si="8"/>
        <v>0</v>
      </c>
      <c r="T99" s="98">
        <f t="shared" si="6"/>
        <v>0</v>
      </c>
      <c r="U99" s="117" t="str">
        <f t="shared" si="7"/>
        <v>OK</v>
      </c>
      <c r="V99" s="117" t="b">
        <f>'CASH REBATE'!$P$22</f>
        <v>0</v>
      </c>
      <c r="W99" s="1" t="str">
        <v>ALCHEMY</v>
      </c>
    </row>
    <row r="100" spans="2:23" ht="17.399999999999999" x14ac:dyDescent="0.3">
      <c r="B100" s="161" t="str">
        <v>40-SPRUM-07517404</v>
      </c>
      <c r="C100" s="156" t="str">
        <v>Campari</v>
      </c>
      <c r="D100" s="94" t="str">
        <v>RUM</v>
      </c>
      <c r="E100" s="94" t="str">
        <v>Kingston</v>
      </c>
      <c r="F100" s="94" t="str">
        <v>KIN</v>
      </c>
      <c r="G100" s="94" t="str">
        <v>Kingston 62 Jamaica Gold Rum</v>
      </c>
      <c r="H100" s="94" t="str">
        <v>750ml</v>
      </c>
      <c r="I100" s="174">
        <v>12</v>
      </c>
      <c r="J100" s="283"/>
      <c r="K100" s="178"/>
      <c r="L100" s="85"/>
      <c r="M100" s="15"/>
      <c r="N100" s="86"/>
      <c r="O100" s="6"/>
      <c r="P100" s="152">
        <v>0</v>
      </c>
      <c r="Q100" s="6"/>
      <c r="R100" s="96">
        <f t="shared" si="5"/>
        <v>0</v>
      </c>
      <c r="S100" s="97">
        <f t="shared" si="8"/>
        <v>0</v>
      </c>
      <c r="T100" s="98">
        <f t="shared" si="6"/>
        <v>0</v>
      </c>
      <c r="U100" s="117" t="str">
        <f t="shared" si="7"/>
        <v>OK</v>
      </c>
      <c r="V100" s="117" t="b">
        <f>'CASH REBATE'!$P$22</f>
        <v>0</v>
      </c>
      <c r="W100" s="1" t="str">
        <v>ALCHEMY</v>
      </c>
    </row>
    <row r="101" spans="2:23" ht="17.399999999999999" x14ac:dyDescent="0.3">
      <c r="B101" s="161" t="str">
        <v>40-SPRUM-07515400</v>
      </c>
      <c r="C101" s="156" t="str">
        <v>Campari</v>
      </c>
      <c r="D101" s="94" t="str">
        <v>RUM</v>
      </c>
      <c r="E101" s="94" t="str">
        <v>Kingston</v>
      </c>
      <c r="F101" s="94" t="str">
        <v>KIN</v>
      </c>
      <c r="G101" s="94" t="str">
        <v>Kingston 62 Jamaica White Rum</v>
      </c>
      <c r="H101" s="94" t="str">
        <v>750ml</v>
      </c>
      <c r="I101" s="174">
        <v>12</v>
      </c>
      <c r="J101" s="283"/>
      <c r="K101" s="178"/>
      <c r="L101" s="85"/>
      <c r="M101" s="15"/>
      <c r="N101" s="86"/>
      <c r="O101" s="6"/>
      <c r="P101" s="152">
        <v>0</v>
      </c>
      <c r="Q101" s="6"/>
      <c r="R101" s="96">
        <f t="shared" si="5"/>
        <v>0</v>
      </c>
      <c r="S101" s="97">
        <f t="shared" si="8"/>
        <v>0</v>
      </c>
      <c r="T101" s="98">
        <f t="shared" si="6"/>
        <v>0</v>
      </c>
      <c r="U101" s="117" t="str">
        <f t="shared" si="7"/>
        <v>OK</v>
      </c>
      <c r="V101" s="117" t="b">
        <f>'CASH REBATE'!$P$22</f>
        <v>0</v>
      </c>
      <c r="W101" s="1" t="str">
        <v>ALCHEMY</v>
      </c>
    </row>
    <row r="102" spans="2:23" ht="17.399999999999999" x14ac:dyDescent="0.3">
      <c r="B102" s="161" t="str">
        <v>30-SPRUM-07005168</v>
      </c>
      <c r="C102" s="156" t="str">
        <v>RC</v>
      </c>
      <c r="D102" s="94" t="str">
        <v>RUM</v>
      </c>
      <c r="E102" s="94" t="str">
        <v>Mount Gay</v>
      </c>
      <c r="F102" s="94" t="str">
        <v>MGY</v>
      </c>
      <c r="G102" s="94" t="str">
        <v>Mt Gay Eclipse Barbados</v>
      </c>
      <c r="H102" s="94" t="str">
        <v>700ml</v>
      </c>
      <c r="I102" s="174">
        <v>6</v>
      </c>
      <c r="J102" s="283"/>
      <c r="K102" s="178"/>
      <c r="L102" s="85"/>
      <c r="M102" s="15"/>
      <c r="N102" s="86"/>
      <c r="O102" s="6"/>
      <c r="P102" s="152">
        <v>0</v>
      </c>
      <c r="Q102" s="6"/>
      <c r="R102" s="96">
        <f t="shared" si="5"/>
        <v>0</v>
      </c>
      <c r="S102" s="97">
        <f t="shared" si="8"/>
        <v>0</v>
      </c>
      <c r="T102" s="98">
        <f t="shared" si="6"/>
        <v>0</v>
      </c>
      <c r="U102" s="117" t="str">
        <f t="shared" si="7"/>
        <v>OK</v>
      </c>
      <c r="V102" s="117" t="b">
        <f>'CASH REBATE'!$P$22</f>
        <v>0</v>
      </c>
      <c r="W102" s="1" t="str">
        <v>ALCHEMY</v>
      </c>
    </row>
    <row r="103" spans="2:23" ht="17.399999999999999" x14ac:dyDescent="0.3">
      <c r="B103" s="161" t="str">
        <v>30-SPRUM-07003508</v>
      </c>
      <c r="C103" s="156" t="str">
        <v>RC</v>
      </c>
      <c r="D103" s="94" t="str">
        <v>RUM</v>
      </c>
      <c r="E103" s="94" t="str">
        <v>Mount Gay</v>
      </c>
      <c r="F103" s="94" t="str">
        <v>MGY</v>
      </c>
      <c r="G103" s="94" t="str">
        <v>Mt Gay Black Barrel Barbados</v>
      </c>
      <c r="H103" s="94" t="str">
        <v>700ml</v>
      </c>
      <c r="I103" s="174">
        <v>6</v>
      </c>
      <c r="J103" s="283"/>
      <c r="K103" s="178"/>
      <c r="L103" s="85"/>
      <c r="M103" s="15"/>
      <c r="N103" s="86"/>
      <c r="O103" s="6"/>
      <c r="P103" s="152">
        <v>0</v>
      </c>
      <c r="Q103" s="6"/>
      <c r="R103" s="96">
        <f t="shared" si="5"/>
        <v>0</v>
      </c>
      <c r="S103" s="97">
        <f t="shared" si="8"/>
        <v>0</v>
      </c>
      <c r="T103" s="98">
        <f t="shared" si="6"/>
        <v>0</v>
      </c>
      <c r="U103" s="117" t="str">
        <f t="shared" si="7"/>
        <v>OK</v>
      </c>
      <c r="V103" s="117" t="b">
        <f>'CASH REBATE'!$P$22</f>
        <v>0</v>
      </c>
      <c r="W103" s="1" t="str">
        <v>ALCHEMY</v>
      </c>
    </row>
    <row r="104" spans="2:23" ht="17.399999999999999" x14ac:dyDescent="0.3">
      <c r="B104" s="161" t="str">
        <v>30-SPRUM-07003502</v>
      </c>
      <c r="C104" s="156" t="str">
        <v>RC</v>
      </c>
      <c r="D104" s="94" t="str">
        <v>RUM</v>
      </c>
      <c r="E104" s="94" t="str">
        <v>Mount Gay</v>
      </c>
      <c r="F104" s="94" t="str">
        <v>MGY</v>
      </c>
      <c r="G104" s="94" t="str">
        <v>Mt Gay XO Barbados</v>
      </c>
      <c r="H104" s="94" t="str">
        <v>700ml</v>
      </c>
      <c r="I104" s="174">
        <v>6</v>
      </c>
      <c r="J104" s="283"/>
      <c r="K104" s="178"/>
      <c r="L104" s="85"/>
      <c r="M104" s="15"/>
      <c r="N104" s="86"/>
      <c r="O104" s="6"/>
      <c r="P104" s="152">
        <v>0</v>
      </c>
      <c r="Q104" s="6"/>
      <c r="R104" s="96">
        <f t="shared" si="5"/>
        <v>0</v>
      </c>
      <c r="S104" s="97">
        <f t="shared" si="8"/>
        <v>0</v>
      </c>
      <c r="T104" s="98">
        <f t="shared" si="6"/>
        <v>0</v>
      </c>
      <c r="U104" s="117" t="str">
        <f t="shared" si="7"/>
        <v>OK</v>
      </c>
      <c r="V104" s="117" t="b">
        <f>'CASH REBATE'!$P$22</f>
        <v>0</v>
      </c>
      <c r="W104" s="1" t="str">
        <v>ALCHEMY</v>
      </c>
    </row>
    <row r="105" spans="2:23" ht="17.399999999999999" x14ac:dyDescent="0.3">
      <c r="B105" s="161" t="str">
        <v>30-SPRUM-07002463</v>
      </c>
      <c r="C105" s="156" t="str">
        <v>RC</v>
      </c>
      <c r="D105" s="94" t="str">
        <v>RUM</v>
      </c>
      <c r="E105" s="94" t="str">
        <v>Mount Gay</v>
      </c>
      <c r="F105" s="94" t="str">
        <v>MGY</v>
      </c>
      <c r="G105" s="94" t="str">
        <v>Mt Gay Estate Rum</v>
      </c>
      <c r="H105" s="94" t="str">
        <v>700ml</v>
      </c>
      <c r="I105" s="174">
        <v>6</v>
      </c>
      <c r="J105" s="283"/>
      <c r="K105" s="178"/>
      <c r="L105" s="85"/>
      <c r="M105" s="15"/>
      <c r="N105" s="86"/>
      <c r="O105" s="6"/>
      <c r="P105" s="152">
        <v>0</v>
      </c>
      <c r="Q105" s="6"/>
      <c r="R105" s="96">
        <f t="shared" si="5"/>
        <v>0</v>
      </c>
      <c r="S105" s="97">
        <f t="shared" si="8"/>
        <v>0</v>
      </c>
      <c r="T105" s="98">
        <f t="shared" si="6"/>
        <v>0</v>
      </c>
      <c r="U105" s="117" t="str">
        <f t="shared" si="7"/>
        <v>OK</v>
      </c>
      <c r="V105" s="117" t="b">
        <f>'CASH REBATE'!$P$22</f>
        <v>0</v>
      </c>
      <c r="W105" s="1" t="str">
        <v>ALCHEMY</v>
      </c>
    </row>
    <row r="106" spans="2:23" ht="17.399999999999999" x14ac:dyDescent="0.3">
      <c r="B106" s="161" t="str">
        <v>07-SPRUM-07000534</v>
      </c>
      <c r="C106" s="156" t="str">
        <v>TEG</v>
      </c>
      <c r="D106" s="94" t="str">
        <v>RUM</v>
      </c>
      <c r="E106" s="94" t="str">
        <v>Brugal</v>
      </c>
      <c r="F106" s="94" t="str">
        <v>BRU</v>
      </c>
      <c r="G106" s="94" t="str">
        <v>Brugal Supremo Blanco White Rum</v>
      </c>
      <c r="H106" s="94" t="str">
        <v>700ml</v>
      </c>
      <c r="I106" s="174">
        <v>12</v>
      </c>
      <c r="J106" s="283"/>
      <c r="K106" s="178"/>
      <c r="L106" s="85"/>
      <c r="M106" s="15"/>
      <c r="N106" s="86"/>
      <c r="O106" s="6"/>
      <c r="P106" s="152">
        <v>0</v>
      </c>
      <c r="Q106" s="6"/>
      <c r="R106" s="96">
        <f t="shared" si="5"/>
        <v>0</v>
      </c>
      <c r="S106" s="97">
        <f t="shared" si="8"/>
        <v>0</v>
      </c>
      <c r="T106" s="98">
        <f t="shared" si="6"/>
        <v>0</v>
      </c>
      <c r="U106" s="117" t="str">
        <f t="shared" si="7"/>
        <v>OK</v>
      </c>
      <c r="V106" s="117" t="b">
        <f>'CASH REBATE'!$P$22</f>
        <v>0</v>
      </c>
      <c r="W106" s="1" t="str">
        <v>ALCHEMY</v>
      </c>
    </row>
    <row r="107" spans="2:23" ht="17.399999999999999" x14ac:dyDescent="0.3">
      <c r="B107" s="161" t="str">
        <v>07-SPRUM-07001468</v>
      </c>
      <c r="C107" s="156" t="str">
        <v>TEG</v>
      </c>
      <c r="D107" s="94" t="str">
        <v>RUM</v>
      </c>
      <c r="E107" s="94" t="str">
        <v>Brugal</v>
      </c>
      <c r="F107" s="94" t="str">
        <v>BRU</v>
      </c>
      <c r="G107" s="94" t="str">
        <v>Brugal Anejo Superior Rum</v>
      </c>
      <c r="H107" s="94" t="str">
        <v>700ml</v>
      </c>
      <c r="I107" s="174">
        <v>6</v>
      </c>
      <c r="J107" s="283"/>
      <c r="K107" s="178"/>
      <c r="L107" s="85"/>
      <c r="M107" s="15"/>
      <c r="N107" s="86"/>
      <c r="O107" s="6"/>
      <c r="P107" s="152">
        <v>0</v>
      </c>
      <c r="Q107" s="6"/>
      <c r="R107" s="96">
        <f t="shared" si="5"/>
        <v>0</v>
      </c>
      <c r="S107" s="97">
        <f t="shared" si="8"/>
        <v>0</v>
      </c>
      <c r="T107" s="98">
        <f t="shared" si="6"/>
        <v>0</v>
      </c>
      <c r="U107" s="117" t="str">
        <f t="shared" si="7"/>
        <v>OK</v>
      </c>
      <c r="V107" s="117" t="b">
        <f>'CASH REBATE'!$P$22</f>
        <v>0</v>
      </c>
      <c r="W107" s="1" t="str">
        <v>ALCHEMY</v>
      </c>
    </row>
    <row r="108" spans="2:23" ht="17.399999999999999" x14ac:dyDescent="0.3">
      <c r="B108" s="161" t="str">
        <v>07-SPRUM-07002960</v>
      </c>
      <c r="C108" s="156" t="str">
        <v>TEG</v>
      </c>
      <c r="D108" s="94" t="str">
        <v>RUM</v>
      </c>
      <c r="E108" s="94" t="str">
        <v>Brugal</v>
      </c>
      <c r="F108" s="94" t="str">
        <v>BRU</v>
      </c>
      <c r="G108" s="94" t="str">
        <v>Brugal 1888 Dominican</v>
      </c>
      <c r="H108" s="94" t="str">
        <v>700ml</v>
      </c>
      <c r="I108" s="174">
        <v>6</v>
      </c>
      <c r="J108" s="283"/>
      <c r="K108" s="178"/>
      <c r="L108" s="85"/>
      <c r="M108" s="15"/>
      <c r="N108" s="86"/>
      <c r="O108" s="6"/>
      <c r="P108" s="152">
        <v>0</v>
      </c>
      <c r="Q108" s="6"/>
      <c r="R108" s="96">
        <f t="shared" si="5"/>
        <v>0</v>
      </c>
      <c r="S108" s="97">
        <f t="shared" si="8"/>
        <v>0</v>
      </c>
      <c r="T108" s="98">
        <f t="shared" si="6"/>
        <v>0</v>
      </c>
      <c r="U108" s="117" t="str">
        <f t="shared" si="7"/>
        <v>OK</v>
      </c>
      <c r="V108" s="117" t="b">
        <f>'CASH REBATE'!$P$22</f>
        <v>0</v>
      </c>
      <c r="W108" s="1" t="str">
        <v>ALCHEMY</v>
      </c>
    </row>
    <row r="109" spans="2:23" ht="17.399999999999999" x14ac:dyDescent="0.3">
      <c r="B109" s="161" t="str">
        <v>21-SPRUM-07003069</v>
      </c>
      <c r="C109" s="156" t="str">
        <v>Proximo</v>
      </c>
      <c r="D109" s="94" t="str">
        <v>RUM</v>
      </c>
      <c r="E109" s="94" t="str">
        <v>Kraken</v>
      </c>
      <c r="F109" s="94" t="str">
        <v>KKR</v>
      </c>
      <c r="G109" s="94" t="str">
        <v>Kraken Black Spiced</v>
      </c>
      <c r="H109" s="94" t="str">
        <v>700ml</v>
      </c>
      <c r="I109" s="174">
        <v>6</v>
      </c>
      <c r="J109" s="283"/>
      <c r="K109" s="178"/>
      <c r="L109" s="85"/>
      <c r="M109" s="15"/>
      <c r="N109" s="86"/>
      <c r="O109" s="6"/>
      <c r="P109" s="152">
        <v>0</v>
      </c>
      <c r="Q109" s="6"/>
      <c r="R109" s="96">
        <f t="shared" si="5"/>
        <v>0</v>
      </c>
      <c r="S109" s="97">
        <f t="shared" si="8"/>
        <v>0</v>
      </c>
      <c r="T109" s="98">
        <f t="shared" si="6"/>
        <v>0</v>
      </c>
      <c r="U109" s="117" t="str">
        <f t="shared" si="7"/>
        <v>OK</v>
      </c>
      <c r="V109" s="117" t="b">
        <f>'CASH REBATE'!$P$22</f>
        <v>0</v>
      </c>
      <c r="W109" s="1" t="str">
        <v>ALCHEMY</v>
      </c>
    </row>
    <row r="110" spans="2:23" ht="17.399999999999999" x14ac:dyDescent="0.3">
      <c r="B110" s="161" t="str">
        <v>63-SPRUM-07000050</v>
      </c>
      <c r="C110" s="156" t="str">
        <v>Independent</v>
      </c>
      <c r="D110" s="94" t="str">
        <v>RUM</v>
      </c>
      <c r="E110" s="94" t="str">
        <v>Matusalem</v>
      </c>
      <c r="F110" s="94" t="str">
        <v>MAT</v>
      </c>
      <c r="G110" s="94" t="str">
        <v>Matusalem Platino Rum</v>
      </c>
      <c r="H110" s="94" t="str">
        <v>700ml</v>
      </c>
      <c r="I110" s="174">
        <v>6</v>
      </c>
      <c r="J110" s="283"/>
      <c r="K110" s="178"/>
      <c r="L110" s="85"/>
      <c r="M110" s="15"/>
      <c r="N110" s="86"/>
      <c r="O110" s="6"/>
      <c r="P110" s="152">
        <v>0</v>
      </c>
      <c r="Q110" s="6"/>
      <c r="R110" s="96">
        <f t="shared" si="5"/>
        <v>0</v>
      </c>
      <c r="S110" s="97">
        <f t="shared" si="8"/>
        <v>0</v>
      </c>
      <c r="T110" s="98">
        <f t="shared" si="6"/>
        <v>0</v>
      </c>
      <c r="U110" s="117" t="str">
        <f t="shared" si="7"/>
        <v>OK</v>
      </c>
      <c r="V110" s="117" t="b">
        <f>'CASH REBATE'!$P$22</f>
        <v>0</v>
      </c>
      <c r="W110" s="1" t="str">
        <v>ALCHEMY</v>
      </c>
    </row>
    <row r="111" spans="2:23" ht="17.399999999999999" x14ac:dyDescent="0.3">
      <c r="B111" s="161" t="str">
        <v>63-SPRUM-07000053</v>
      </c>
      <c r="C111" s="156" t="str">
        <v>Independent</v>
      </c>
      <c r="D111" s="94" t="str">
        <v>RUM</v>
      </c>
      <c r="E111" s="94" t="str">
        <v>Matusalem</v>
      </c>
      <c r="F111" s="94" t="str">
        <v>MAT</v>
      </c>
      <c r="G111" s="94" t="str">
        <v>Matusalem Solera 7 Rum</v>
      </c>
      <c r="H111" s="94" t="str">
        <v>700ml</v>
      </c>
      <c r="I111" s="174">
        <v>6</v>
      </c>
      <c r="J111" s="283"/>
      <c r="K111" s="178"/>
      <c r="L111" s="85"/>
      <c r="M111" s="15"/>
      <c r="N111" s="86"/>
      <c r="O111" s="6"/>
      <c r="P111" s="152">
        <v>0</v>
      </c>
      <c r="Q111" s="6"/>
      <c r="R111" s="96">
        <f t="shared" si="5"/>
        <v>0</v>
      </c>
      <c r="S111" s="97">
        <f t="shared" si="8"/>
        <v>0</v>
      </c>
      <c r="T111" s="98">
        <f t="shared" si="6"/>
        <v>0</v>
      </c>
      <c r="U111" s="117" t="str">
        <f t="shared" si="7"/>
        <v>OK</v>
      </c>
      <c r="V111" s="117" t="b">
        <f>'CASH REBATE'!$P$22</f>
        <v>0</v>
      </c>
      <c r="W111" s="1" t="str">
        <v>ALCHEMY</v>
      </c>
    </row>
    <row r="112" spans="2:23" ht="17.399999999999999" x14ac:dyDescent="0.3">
      <c r="B112" s="161" t="str">
        <v>63-SPRUM-07000055</v>
      </c>
      <c r="C112" s="156" t="str">
        <v>Independent</v>
      </c>
      <c r="D112" s="94" t="str">
        <v>RUM</v>
      </c>
      <c r="E112" s="94" t="str">
        <v>Matusalem</v>
      </c>
      <c r="F112" s="94" t="str">
        <v>MAT</v>
      </c>
      <c r="G112" s="94" t="str">
        <v>Matusalem Gran Reserva 15 Rum</v>
      </c>
      <c r="H112" s="94" t="str">
        <v>700ml</v>
      </c>
      <c r="I112" s="174">
        <v>6</v>
      </c>
      <c r="J112" s="283"/>
      <c r="K112" s="178"/>
      <c r="L112" s="85"/>
      <c r="M112" s="15"/>
      <c r="N112" s="86"/>
      <c r="O112" s="6"/>
      <c r="P112" s="152">
        <v>0</v>
      </c>
      <c r="Q112" s="6"/>
      <c r="R112" s="96">
        <f t="shared" si="5"/>
        <v>0</v>
      </c>
      <c r="S112" s="97">
        <f t="shared" si="8"/>
        <v>0</v>
      </c>
      <c r="T112" s="98">
        <f t="shared" si="6"/>
        <v>0</v>
      </c>
      <c r="U112" s="117" t="str">
        <f t="shared" si="7"/>
        <v>OK</v>
      </c>
      <c r="V112" s="117" t="b">
        <f>'CASH REBATE'!$P$22</f>
        <v>0</v>
      </c>
      <c r="W112" s="1" t="str">
        <v>ALCHEMY</v>
      </c>
    </row>
    <row r="113" spans="2:23" ht="17.399999999999999" x14ac:dyDescent="0.3">
      <c r="B113" s="161" t="str">
        <v>63-SPRUM-07000052</v>
      </c>
      <c r="C113" s="156" t="str">
        <v>Independent</v>
      </c>
      <c r="D113" s="94" t="str">
        <v>RUM</v>
      </c>
      <c r="E113" s="94" t="str">
        <v>Matusalem</v>
      </c>
      <c r="F113" s="94" t="str">
        <v>MAT</v>
      </c>
      <c r="G113" s="94" t="str">
        <v>Matusalem Gran Reserva 23 Rum</v>
      </c>
      <c r="H113" s="94" t="str">
        <v>700ml</v>
      </c>
      <c r="I113" s="174">
        <v>3</v>
      </c>
      <c r="J113" s="283"/>
      <c r="K113" s="178"/>
      <c r="L113" s="85"/>
      <c r="M113" s="15"/>
      <c r="N113" s="86"/>
      <c r="O113" s="6"/>
      <c r="P113" s="152">
        <v>0</v>
      </c>
      <c r="Q113" s="6"/>
      <c r="R113" s="96">
        <f t="shared" si="5"/>
        <v>0</v>
      </c>
      <c r="S113" s="97">
        <f t="shared" si="8"/>
        <v>0</v>
      </c>
      <c r="T113" s="98">
        <f t="shared" si="6"/>
        <v>0</v>
      </c>
      <c r="U113" s="117" t="str">
        <f t="shared" si="7"/>
        <v>OK</v>
      </c>
      <c r="V113" s="117" t="b">
        <f>'CASH REBATE'!$P$22</f>
        <v>0</v>
      </c>
      <c r="W113" s="1" t="str">
        <v>ALCHEMY</v>
      </c>
    </row>
    <row r="114" spans="2:23" ht="17.399999999999999" x14ac:dyDescent="0.3">
      <c r="B114" s="161" t="str">
        <v>63-SPRUM-07010055</v>
      </c>
      <c r="C114" s="156" t="str">
        <v>Independent</v>
      </c>
      <c r="D114" s="94" t="str">
        <v>RUM</v>
      </c>
      <c r="E114" s="94" t="str">
        <v>Matusalem</v>
      </c>
      <c r="F114" s="94" t="str">
        <v>MAT</v>
      </c>
      <c r="G114" s="94" t="str">
        <v>Matusalem Gran Reserva Lefebre Rum</v>
      </c>
      <c r="H114" s="94" t="str">
        <v>700ml</v>
      </c>
      <c r="I114" s="174">
        <v>3</v>
      </c>
      <c r="J114" s="283"/>
      <c r="K114" s="178"/>
      <c r="L114" s="85"/>
      <c r="M114" s="15"/>
      <c r="N114" s="86"/>
      <c r="O114" s="6"/>
      <c r="P114" s="152">
        <v>0</v>
      </c>
      <c r="Q114" s="6"/>
      <c r="R114" s="96">
        <f t="shared" si="5"/>
        <v>0</v>
      </c>
      <c r="S114" s="97">
        <f t="shared" si="8"/>
        <v>0</v>
      </c>
      <c r="T114" s="98">
        <f t="shared" si="6"/>
        <v>0</v>
      </c>
      <c r="U114" s="117" t="str">
        <f t="shared" si="7"/>
        <v>OK</v>
      </c>
      <c r="V114" s="117" t="b">
        <f>'CASH REBATE'!$P$22</f>
        <v>0</v>
      </c>
      <c r="W114" s="1" t="str">
        <v>ALCHEMY</v>
      </c>
    </row>
    <row r="115" spans="2:23" ht="17.399999999999999" x14ac:dyDescent="0.3">
      <c r="B115" s="161" t="str">
        <v>63-SPRUM-07000057</v>
      </c>
      <c r="C115" s="156" t="str">
        <v>Independent</v>
      </c>
      <c r="D115" s="94" t="str">
        <v>RUM</v>
      </c>
      <c r="E115" s="94" t="str">
        <v>Matusalem</v>
      </c>
      <c r="F115" s="94" t="str">
        <v>MAT</v>
      </c>
      <c r="G115" s="94" t="str">
        <v>Matusalem Insolito Rum</v>
      </c>
      <c r="H115" s="94" t="str">
        <v>700ml</v>
      </c>
      <c r="I115" s="174">
        <v>3</v>
      </c>
      <c r="J115" s="283"/>
      <c r="K115" s="178"/>
      <c r="L115" s="85"/>
      <c r="M115" s="15"/>
      <c r="N115" s="86"/>
      <c r="O115" s="6"/>
      <c r="P115" s="152">
        <v>0</v>
      </c>
      <c r="Q115" s="6"/>
      <c r="R115" s="96">
        <f t="shared" si="5"/>
        <v>0</v>
      </c>
      <c r="S115" s="97">
        <f t="shared" si="8"/>
        <v>0</v>
      </c>
      <c r="T115" s="98">
        <f t="shared" si="6"/>
        <v>0</v>
      </c>
      <c r="U115" s="117" t="str">
        <f t="shared" si="7"/>
        <v>OK</v>
      </c>
      <c r="V115" s="117" t="b">
        <f>'CASH REBATE'!$P$22</f>
        <v>0</v>
      </c>
      <c r="W115" s="1" t="str">
        <v>ALCHEMY</v>
      </c>
    </row>
    <row r="116" spans="2:23" ht="17.399999999999999" x14ac:dyDescent="0.3">
      <c r="B116" s="161" t="str">
        <v>24-SPBRA-03758190</v>
      </c>
      <c r="C116" s="156" t="str">
        <v>RC</v>
      </c>
      <c r="D116" s="94" t="str">
        <v>Brandy and Cognac</v>
      </c>
      <c r="E116" s="94" t="str">
        <v>Remy</v>
      </c>
      <c r="F116" s="94" t="str">
        <v>RMM</v>
      </c>
      <c r="G116" s="94" t="str">
        <v>Remy Martin VSOP 375ml</v>
      </c>
      <c r="H116" s="94" t="str">
        <v>375ml</v>
      </c>
      <c r="I116" s="174">
        <v>12</v>
      </c>
      <c r="J116" s="283"/>
      <c r="K116" s="178"/>
      <c r="L116" s="85"/>
      <c r="M116" s="15"/>
      <c r="N116" s="86"/>
      <c r="O116" s="6"/>
      <c r="P116" s="152">
        <v>0</v>
      </c>
      <c r="Q116" s="6"/>
      <c r="R116" s="96">
        <f t="shared" si="5"/>
        <v>0</v>
      </c>
      <c r="S116" s="97">
        <f t="shared" si="8"/>
        <v>0</v>
      </c>
      <c r="T116" s="98">
        <f t="shared" si="6"/>
        <v>0</v>
      </c>
      <c r="U116" s="117" t="str">
        <f t="shared" si="7"/>
        <v>OK</v>
      </c>
      <c r="V116" s="117" t="b">
        <f>'CASH REBATE'!$P$22</f>
        <v>0</v>
      </c>
      <c r="W116" s="1" t="str">
        <v>ALCHEMY</v>
      </c>
    </row>
    <row r="117" spans="2:23" ht="17.399999999999999" x14ac:dyDescent="0.3">
      <c r="B117" s="161" t="str">
        <v>24-SPBRA-07000427</v>
      </c>
      <c r="C117" s="156" t="str">
        <v>RC</v>
      </c>
      <c r="D117" s="94" t="str">
        <v>Brandy and Cognac</v>
      </c>
      <c r="E117" s="94" t="str">
        <v>Remy</v>
      </c>
      <c r="F117" s="94" t="str">
        <v>RMM</v>
      </c>
      <c r="G117" s="94" t="str">
        <v>Remy Martin VSOP 700ml</v>
      </c>
      <c r="H117" s="94" t="str">
        <v>700ml</v>
      </c>
      <c r="I117" s="174">
        <v>12</v>
      </c>
      <c r="J117" s="283"/>
      <c r="K117" s="178"/>
      <c r="L117" s="85"/>
      <c r="M117" s="15"/>
      <c r="N117" s="86"/>
      <c r="O117" s="6"/>
      <c r="P117" s="152">
        <v>0</v>
      </c>
      <c r="Q117" s="6"/>
      <c r="R117" s="96">
        <f t="shared" si="5"/>
        <v>0</v>
      </c>
      <c r="S117" s="97">
        <f t="shared" si="8"/>
        <v>0</v>
      </c>
      <c r="T117" s="98">
        <f t="shared" si="6"/>
        <v>0</v>
      </c>
      <c r="U117" s="117" t="str">
        <f t="shared" si="7"/>
        <v>OK</v>
      </c>
      <c r="V117" s="117" t="b">
        <f>'CASH REBATE'!$P$22</f>
        <v>0</v>
      </c>
      <c r="W117" s="1" t="str">
        <v>ALCHEMY</v>
      </c>
    </row>
    <row r="118" spans="2:23" ht="17.399999999999999" x14ac:dyDescent="0.3">
      <c r="B118" s="161" t="str">
        <v>24-SPBRA-07004581</v>
      </c>
      <c r="C118" s="156" t="str">
        <v>RC</v>
      </c>
      <c r="D118" s="94" t="str">
        <v>Brandy and Cognac</v>
      </c>
      <c r="E118" s="94" t="str">
        <v>Remy</v>
      </c>
      <c r="F118" s="94" t="str">
        <v>RMM</v>
      </c>
      <c r="G118" s="94" t="str">
        <v>Remy Martin XO 700ml</v>
      </c>
      <c r="H118" s="94" t="str">
        <v>700ml</v>
      </c>
      <c r="I118" s="174">
        <v>12</v>
      </c>
      <c r="J118" s="283"/>
      <c r="K118" s="178"/>
      <c r="L118" s="85"/>
      <c r="M118" s="15"/>
      <c r="N118" s="86"/>
      <c r="O118" s="6"/>
      <c r="P118" s="152">
        <v>0</v>
      </c>
      <c r="Q118" s="6"/>
      <c r="R118" s="96">
        <f t="shared" si="5"/>
        <v>0</v>
      </c>
      <c r="S118" s="97">
        <f t="shared" si="8"/>
        <v>0</v>
      </c>
      <c r="T118" s="98">
        <f t="shared" si="6"/>
        <v>0</v>
      </c>
      <c r="U118" s="117" t="str">
        <f t="shared" si="7"/>
        <v>OK</v>
      </c>
      <c r="V118" s="117" t="b">
        <f>'CASH REBATE'!$P$22</f>
        <v>0</v>
      </c>
      <c r="W118" s="1" t="str">
        <v>ALCHEMY</v>
      </c>
    </row>
    <row r="119" spans="2:23" ht="17.399999999999999" x14ac:dyDescent="0.3">
      <c r="B119" s="161" t="str">
        <v>24-SPBRA-07002463</v>
      </c>
      <c r="C119" s="156" t="str">
        <v>RC</v>
      </c>
      <c r="D119" s="94" t="str">
        <v>Brandy and Cognac</v>
      </c>
      <c r="E119" s="94" t="str">
        <v>Remy</v>
      </c>
      <c r="F119" s="94" t="str">
        <v>RMM</v>
      </c>
      <c r="G119" s="94" t="str">
        <v>Remy Martin XO Night 700ml</v>
      </c>
      <c r="H119" s="94" t="str">
        <v>700ml</v>
      </c>
      <c r="I119" s="174">
        <v>12</v>
      </c>
      <c r="J119" s="283"/>
      <c r="K119" s="178"/>
      <c r="L119" s="85"/>
      <c r="M119" s="15"/>
      <c r="N119" s="86"/>
      <c r="O119" s="6"/>
      <c r="P119" s="152">
        <v>0</v>
      </c>
      <c r="Q119" s="6"/>
      <c r="R119" s="96">
        <f t="shared" si="5"/>
        <v>0</v>
      </c>
      <c r="S119" s="97">
        <f t="shared" si="8"/>
        <v>0</v>
      </c>
      <c r="T119" s="98">
        <f t="shared" si="6"/>
        <v>0</v>
      </c>
      <c r="U119" s="117" t="str">
        <f t="shared" si="7"/>
        <v>OK</v>
      </c>
      <c r="V119" s="117" t="b">
        <f>'CASH REBATE'!$P$22</f>
        <v>0</v>
      </c>
      <c r="W119" s="1" t="str">
        <v>ALCHEMY</v>
      </c>
    </row>
    <row r="120" spans="2:23" ht="17.399999999999999" x14ac:dyDescent="0.3">
      <c r="B120" s="161" t="str">
        <v>24-SPBRA-07005366</v>
      </c>
      <c r="C120" s="156" t="str">
        <v>RC</v>
      </c>
      <c r="D120" s="94" t="str">
        <v>Brandy and Cognac</v>
      </c>
      <c r="E120" s="94" t="str">
        <v>Remy</v>
      </c>
      <c r="F120" s="94" t="str">
        <v>RMM</v>
      </c>
      <c r="G120" s="94" t="str">
        <v>Remy Martin 1738</v>
      </c>
      <c r="H120" s="94" t="str">
        <v>700ml</v>
      </c>
      <c r="I120" s="174">
        <v>12</v>
      </c>
      <c r="J120" s="283"/>
      <c r="K120" s="178"/>
      <c r="L120" s="85"/>
      <c r="M120" s="15"/>
      <c r="N120" s="86"/>
      <c r="O120" s="6"/>
      <c r="P120" s="152">
        <v>0</v>
      </c>
      <c r="Q120" s="6"/>
      <c r="R120" s="96">
        <f t="shared" si="5"/>
        <v>0</v>
      </c>
      <c r="S120" s="97">
        <f t="shared" si="8"/>
        <v>0</v>
      </c>
      <c r="T120" s="98">
        <f t="shared" si="6"/>
        <v>0</v>
      </c>
      <c r="U120" s="117" t="str">
        <f t="shared" si="7"/>
        <v>OK</v>
      </c>
      <c r="V120" s="117" t="b">
        <f>'CASH REBATE'!$P$22</f>
        <v>0</v>
      </c>
      <c r="W120" s="1" t="str">
        <v>ALCHEMY</v>
      </c>
    </row>
    <row r="121" spans="2:23" ht="17.399999999999999" x14ac:dyDescent="0.3">
      <c r="B121" s="161" t="str">
        <v>27-SPBRA-07007452</v>
      </c>
      <c r="C121" s="156" t="str">
        <v>RC</v>
      </c>
      <c r="D121" s="94" t="str">
        <v>Brandy and Cognac</v>
      </c>
      <c r="E121" s="94" t="str">
        <v>LOUIS XIII</v>
      </c>
      <c r="F121" s="94" t="str">
        <v>RMM</v>
      </c>
      <c r="G121" s="94" t="str">
        <v>Remy Martin Louis XIII 700ml</v>
      </c>
      <c r="H121" s="94" t="str">
        <v>700ml</v>
      </c>
      <c r="I121" s="174">
        <v>3</v>
      </c>
      <c r="J121" s="283"/>
      <c r="K121" s="178"/>
      <c r="L121" s="85"/>
      <c r="M121" s="15"/>
      <c r="N121" s="86"/>
      <c r="O121" s="6"/>
      <c r="P121" s="152">
        <v>0</v>
      </c>
      <c r="Q121" s="6"/>
      <c r="R121" s="96">
        <f t="shared" si="5"/>
        <v>0</v>
      </c>
      <c r="S121" s="97">
        <f t="shared" si="8"/>
        <v>0</v>
      </c>
      <c r="T121" s="98">
        <f t="shared" si="6"/>
        <v>0</v>
      </c>
      <c r="U121" s="117" t="str">
        <f t="shared" si="7"/>
        <v>OK</v>
      </c>
      <c r="V121" s="117" t="b">
        <f>'CASH REBATE'!$P$22</f>
        <v>0</v>
      </c>
      <c r="W121" s="1" t="str">
        <v>ALCHEMY</v>
      </c>
    </row>
    <row r="122" spans="2:23" ht="17.399999999999999" x14ac:dyDescent="0.3">
      <c r="B122" s="161" t="str">
        <v>27-SPBRA-15008565</v>
      </c>
      <c r="C122" s="156" t="str">
        <v>RC</v>
      </c>
      <c r="D122" s="94" t="str">
        <v>Brandy and Cognac</v>
      </c>
      <c r="E122" s="94" t="str">
        <v>LOUIS XIII</v>
      </c>
      <c r="F122" s="94" t="str">
        <v>RMM</v>
      </c>
      <c r="G122" s="94" t="str">
        <v>Louis XIII Magnum 1.5L</v>
      </c>
      <c r="H122" s="94" t="str">
        <v>1500ml</v>
      </c>
      <c r="I122" s="174">
        <v>1</v>
      </c>
      <c r="J122" s="283"/>
      <c r="K122" s="178"/>
      <c r="L122" s="85"/>
      <c r="M122" s="15"/>
      <c r="N122" s="86"/>
      <c r="O122" s="6"/>
      <c r="P122" s="152">
        <v>0</v>
      </c>
      <c r="Q122" s="6"/>
      <c r="R122" s="96">
        <f t="shared" si="5"/>
        <v>0</v>
      </c>
      <c r="S122" s="97">
        <f t="shared" si="8"/>
        <v>0</v>
      </c>
      <c r="T122" s="98">
        <f t="shared" si="6"/>
        <v>0</v>
      </c>
      <c r="U122" s="117" t="str">
        <f t="shared" si="7"/>
        <v>OK</v>
      </c>
      <c r="V122" s="117" t="b">
        <f>'CASH REBATE'!$P$22</f>
        <v>0</v>
      </c>
      <c r="W122" s="1" t="str">
        <v>ALCHEMY</v>
      </c>
    </row>
    <row r="123" spans="2:23" ht="17.399999999999999" x14ac:dyDescent="0.3">
      <c r="B123" s="161" t="str">
        <v>27-SPBRA-30008169</v>
      </c>
      <c r="C123" s="156" t="str">
        <v>RC</v>
      </c>
      <c r="D123" s="94" t="str">
        <v>Brandy and Cognac</v>
      </c>
      <c r="E123" s="94" t="str">
        <v>LOUIS XIII</v>
      </c>
      <c r="F123" s="94" t="str">
        <v>RMM</v>
      </c>
      <c r="G123" s="94" t="str">
        <v>Louis XIII Decanter Jeroboam 3L</v>
      </c>
      <c r="H123" s="94" t="str">
        <v>3000ml</v>
      </c>
      <c r="I123" s="174">
        <v>1</v>
      </c>
      <c r="J123" s="283"/>
      <c r="K123" s="178"/>
      <c r="L123" s="85"/>
      <c r="M123" s="15"/>
      <c r="N123" s="86"/>
      <c r="O123" s="6"/>
      <c r="P123" s="152">
        <v>0</v>
      </c>
      <c r="Q123" s="6"/>
      <c r="R123" s="96">
        <f t="shared" si="5"/>
        <v>0</v>
      </c>
      <c r="S123" s="97">
        <f t="shared" si="8"/>
        <v>0</v>
      </c>
      <c r="T123" s="98">
        <f t="shared" si="6"/>
        <v>0</v>
      </c>
      <c r="U123" s="117" t="str">
        <f t="shared" si="7"/>
        <v>OK</v>
      </c>
      <c r="V123" s="117" t="b">
        <f>'CASH REBATE'!$P$22</f>
        <v>0</v>
      </c>
      <c r="W123" s="1" t="str">
        <v>ALCHEMY</v>
      </c>
    </row>
    <row r="124" spans="2:23" ht="17.399999999999999" x14ac:dyDescent="0.3">
      <c r="B124" s="161" t="str">
        <v>27-SPBRA-60000155</v>
      </c>
      <c r="C124" s="156" t="str">
        <v>RC</v>
      </c>
      <c r="D124" s="94" t="str">
        <v>Brandy and Cognac</v>
      </c>
      <c r="E124" s="94" t="str">
        <v>LOUIS XIII</v>
      </c>
      <c r="F124" s="94" t="str">
        <v>RMM</v>
      </c>
      <c r="G124" s="94" t="str">
        <v>Louis XIII Mathusalem 6L</v>
      </c>
      <c r="H124" s="94" t="str">
        <v>6000ml</v>
      </c>
      <c r="I124" s="174">
        <v>1</v>
      </c>
      <c r="J124" s="283"/>
      <c r="K124" s="178"/>
      <c r="L124" s="85"/>
      <c r="M124" s="15"/>
      <c r="N124" s="86"/>
      <c r="O124" s="6"/>
      <c r="P124" s="152">
        <v>0</v>
      </c>
      <c r="Q124" s="6"/>
      <c r="R124" s="96">
        <f t="shared" si="5"/>
        <v>0</v>
      </c>
      <c r="S124" s="97">
        <f t="shared" si="8"/>
        <v>0</v>
      </c>
      <c r="T124" s="98">
        <f t="shared" si="6"/>
        <v>0</v>
      </c>
      <c r="U124" s="117" t="str">
        <f t="shared" si="7"/>
        <v>OK</v>
      </c>
      <c r="V124" s="117" t="b">
        <f>'CASH REBATE'!$P$22</f>
        <v>0</v>
      </c>
      <c r="W124" s="1" t="str">
        <v>ALCHEMY</v>
      </c>
    </row>
    <row r="125" spans="2:23" ht="17.399999999999999" x14ac:dyDescent="0.3">
      <c r="B125" s="161" t="str">
        <v>26-SPBRA-07002153</v>
      </c>
      <c r="C125" s="156" t="str">
        <v>RC</v>
      </c>
      <c r="D125" s="94" t="str">
        <v>Brandy and Cognac</v>
      </c>
      <c r="E125" s="94" t="str">
        <v>St Remy</v>
      </c>
      <c r="F125" s="94" t="str">
        <v>RMM</v>
      </c>
      <c r="G125" s="94" t="str">
        <v>St Remy VSOP</v>
      </c>
      <c r="H125" s="94" t="str">
        <v>700ml</v>
      </c>
      <c r="I125" s="174">
        <v>12</v>
      </c>
      <c r="J125" s="283"/>
      <c r="K125" s="178"/>
      <c r="L125" s="85"/>
      <c r="M125" s="15"/>
      <c r="N125" s="86"/>
      <c r="O125" s="6"/>
      <c r="P125" s="152">
        <v>0</v>
      </c>
      <c r="Q125" s="6"/>
      <c r="R125" s="96">
        <f t="shared" si="5"/>
        <v>0</v>
      </c>
      <c r="S125" s="97">
        <f t="shared" si="8"/>
        <v>0</v>
      </c>
      <c r="T125" s="98">
        <f t="shared" si="6"/>
        <v>0</v>
      </c>
      <c r="U125" s="117" t="str">
        <f t="shared" si="7"/>
        <v>OK</v>
      </c>
      <c r="V125" s="117" t="b">
        <f>'CASH REBATE'!$P$22</f>
        <v>0</v>
      </c>
      <c r="W125" s="1" t="str">
        <v>ALCHEMY</v>
      </c>
    </row>
    <row r="126" spans="2:23" ht="17.399999999999999" x14ac:dyDescent="0.3">
      <c r="B126" s="161" t="str">
        <v>26-SPBRA-07002603</v>
      </c>
      <c r="C126" s="156" t="str">
        <v>RC</v>
      </c>
      <c r="D126" s="94" t="str">
        <v>Brandy and Cognac</v>
      </c>
      <c r="E126" s="94" t="str">
        <v>St Remy</v>
      </c>
      <c r="F126" s="94" t="str">
        <v>RMM</v>
      </c>
      <c r="G126" s="94" t="str">
        <v>St Remy XO</v>
      </c>
      <c r="H126" s="94" t="str">
        <v>700ml</v>
      </c>
      <c r="I126" s="174">
        <v>12</v>
      </c>
      <c r="J126" s="283"/>
      <c r="K126" s="178"/>
      <c r="L126" s="85"/>
      <c r="M126" s="15"/>
      <c r="N126" s="86"/>
      <c r="O126" s="6"/>
      <c r="P126" s="152">
        <v>0</v>
      </c>
      <c r="Q126" s="6"/>
      <c r="R126" s="96">
        <f t="shared" si="5"/>
        <v>0</v>
      </c>
      <c r="S126" s="97">
        <f t="shared" si="8"/>
        <v>0</v>
      </c>
      <c r="T126" s="98">
        <f t="shared" si="6"/>
        <v>0</v>
      </c>
      <c r="U126" s="117" t="str">
        <f t="shared" si="7"/>
        <v>OK</v>
      </c>
      <c r="V126" s="117" t="b">
        <f>'CASH REBATE'!$P$22</f>
        <v>0</v>
      </c>
      <c r="W126" s="1" t="str">
        <v>ALCHEMY</v>
      </c>
    </row>
    <row r="127" spans="2:23" ht="17.399999999999999" x14ac:dyDescent="0.3">
      <c r="B127" s="161" t="str">
        <v>01-SPVOD-07008530</v>
      </c>
      <c r="C127" s="156" t="str">
        <v>Lucas Bols</v>
      </c>
      <c r="D127" s="94" t="str">
        <v>Vodka</v>
      </c>
      <c r="E127" s="94" t="str">
        <v>Bols Vodka</v>
      </c>
      <c r="F127" s="94" t="str">
        <v>BLV</v>
      </c>
      <c r="G127" s="94" t="str">
        <v>Bols Vodka 700ml</v>
      </c>
      <c r="H127" s="94" t="str">
        <v>700ml</v>
      </c>
      <c r="I127" s="174">
        <v>12</v>
      </c>
      <c r="J127" s="283"/>
      <c r="K127" s="178"/>
      <c r="L127" s="85"/>
      <c r="M127" s="15"/>
      <c r="N127" s="86"/>
      <c r="O127" s="6"/>
      <c r="P127" s="152">
        <v>0</v>
      </c>
      <c r="Q127" s="6"/>
      <c r="R127" s="96">
        <f t="shared" si="5"/>
        <v>0</v>
      </c>
      <c r="S127" s="97">
        <f t="shared" si="8"/>
        <v>0</v>
      </c>
      <c r="T127" s="98">
        <f t="shared" si="6"/>
        <v>0</v>
      </c>
      <c r="U127" s="117" t="str">
        <f t="shared" si="7"/>
        <v>OK</v>
      </c>
      <c r="V127" s="117" t="b">
        <f>'CASH REBATE'!$P$22</f>
        <v>0</v>
      </c>
      <c r="W127" s="1" t="str">
        <v>ALCHEMY</v>
      </c>
    </row>
    <row r="128" spans="2:23" ht="17.399999999999999" x14ac:dyDescent="0.3">
      <c r="B128" s="161" t="str">
        <v>01-SPVOD-10008547</v>
      </c>
      <c r="C128" s="156" t="str">
        <v>Lucas Bols</v>
      </c>
      <c r="D128" s="94" t="str">
        <v>Vodka</v>
      </c>
      <c r="E128" s="94" t="str">
        <v>Bols Vodka</v>
      </c>
      <c r="F128" s="94" t="str">
        <v>BLV</v>
      </c>
      <c r="G128" s="94" t="str">
        <v>Bols Vodka 1L</v>
      </c>
      <c r="H128" s="94" t="str">
        <v>1000ml</v>
      </c>
      <c r="I128" s="174">
        <v>6</v>
      </c>
      <c r="J128" s="283"/>
      <c r="K128" s="178"/>
      <c r="L128" s="85"/>
      <c r="M128" s="15"/>
      <c r="N128" s="86"/>
      <c r="O128" s="6"/>
      <c r="P128" s="152">
        <v>0</v>
      </c>
      <c r="Q128" s="6"/>
      <c r="R128" s="96">
        <f t="shared" si="5"/>
        <v>0</v>
      </c>
      <c r="S128" s="97">
        <f t="shared" si="8"/>
        <v>0</v>
      </c>
      <c r="T128" s="98">
        <f t="shared" si="6"/>
        <v>0</v>
      </c>
      <c r="U128" s="117" t="str">
        <f t="shared" si="7"/>
        <v>OK</v>
      </c>
      <c r="V128" s="117" t="b">
        <f>'CASH REBATE'!$P$22</f>
        <v>0</v>
      </c>
      <c r="W128" s="1" t="str">
        <v>ALCHEMY</v>
      </c>
    </row>
    <row r="129" spans="2:23" ht="17.399999999999999" x14ac:dyDescent="0.3">
      <c r="B129" s="161" t="str">
        <v>34-SPVOD-01808261</v>
      </c>
      <c r="C129" s="156" t="str">
        <v>Campari</v>
      </c>
      <c r="D129" s="94" t="str">
        <v>Vodka</v>
      </c>
      <c r="E129" s="94" t="str">
        <v>Skyy</v>
      </c>
      <c r="F129" s="94" t="str">
        <v>SKY</v>
      </c>
      <c r="G129" s="94" t="str">
        <v>Skyy 180ml</v>
      </c>
      <c r="H129" s="94" t="str">
        <v>180ml</v>
      </c>
      <c r="I129" s="174">
        <v>12</v>
      </c>
      <c r="J129" s="283"/>
      <c r="K129" s="178"/>
      <c r="L129" s="85"/>
      <c r="M129" s="15"/>
      <c r="N129" s="86"/>
      <c r="O129" s="6"/>
      <c r="P129" s="152">
        <v>0</v>
      </c>
      <c r="Q129" s="6"/>
      <c r="R129" s="96">
        <f t="shared" si="5"/>
        <v>0</v>
      </c>
      <c r="S129" s="97">
        <f t="shared" si="8"/>
        <v>0</v>
      </c>
      <c r="T129" s="98">
        <f t="shared" si="6"/>
        <v>0</v>
      </c>
      <c r="U129" s="117" t="str">
        <f t="shared" si="7"/>
        <v>OK</v>
      </c>
      <c r="V129" s="117" t="b">
        <f>'CASH REBATE'!$P$22</f>
        <v>0</v>
      </c>
      <c r="W129" s="1" t="str">
        <v>ALCHEMY</v>
      </c>
    </row>
    <row r="130" spans="2:23" ht="17.399999999999999" x14ac:dyDescent="0.3">
      <c r="B130" s="161" t="str">
        <v>34-SPVOD-07507004</v>
      </c>
      <c r="C130" s="156" t="str">
        <v>Campari</v>
      </c>
      <c r="D130" s="94" t="str">
        <v>Vodka</v>
      </c>
      <c r="E130" s="94" t="str">
        <v>Skyy</v>
      </c>
      <c r="F130" s="94" t="str">
        <v>SKY</v>
      </c>
      <c r="G130" s="94" t="str">
        <v>Skyy 750ml</v>
      </c>
      <c r="H130" s="94" t="str">
        <v>750ml</v>
      </c>
      <c r="I130" s="174">
        <v>12</v>
      </c>
      <c r="J130" s="283"/>
      <c r="K130" s="178"/>
      <c r="L130" s="85"/>
      <c r="M130" s="15"/>
      <c r="N130" s="86"/>
      <c r="O130" s="6"/>
      <c r="P130" s="152">
        <v>0</v>
      </c>
      <c r="Q130" s="6"/>
      <c r="R130" s="96">
        <f t="shared" si="5"/>
        <v>0</v>
      </c>
      <c r="S130" s="97">
        <f t="shared" si="8"/>
        <v>0</v>
      </c>
      <c r="T130" s="98">
        <f t="shared" si="6"/>
        <v>0</v>
      </c>
      <c r="U130" s="117" t="str">
        <f t="shared" si="7"/>
        <v>OK</v>
      </c>
      <c r="V130" s="117" t="b">
        <f>'CASH REBATE'!$P$22</f>
        <v>0</v>
      </c>
      <c r="W130" s="1" t="str">
        <v>ALCHEMY</v>
      </c>
    </row>
    <row r="131" spans="2:23" ht="17.399999999999999" x14ac:dyDescent="0.3">
      <c r="B131" s="161" t="str">
        <v>34-SPVOD-10001002</v>
      </c>
      <c r="C131" s="156" t="str">
        <v>Campari</v>
      </c>
      <c r="D131" s="94" t="str">
        <v>Vodka</v>
      </c>
      <c r="E131" s="94" t="str">
        <v>Skyy</v>
      </c>
      <c r="F131" s="94" t="str">
        <v>SKY</v>
      </c>
      <c r="G131" s="94" t="str">
        <v>Skyy 1L</v>
      </c>
      <c r="H131" s="94" t="str">
        <v>1000ml</v>
      </c>
      <c r="I131" s="174">
        <v>12</v>
      </c>
      <c r="J131" s="283"/>
      <c r="K131" s="178"/>
      <c r="L131" s="85"/>
      <c r="M131" s="15"/>
      <c r="N131" s="86"/>
      <c r="O131" s="6"/>
      <c r="P131" s="152">
        <v>0</v>
      </c>
      <c r="Q131" s="6"/>
      <c r="R131" s="96">
        <f t="shared" si="5"/>
        <v>0</v>
      </c>
      <c r="S131" s="97">
        <f t="shared" si="8"/>
        <v>0</v>
      </c>
      <c r="T131" s="98">
        <f t="shared" si="6"/>
        <v>0</v>
      </c>
      <c r="U131" s="117" t="str">
        <f t="shared" si="7"/>
        <v>OK</v>
      </c>
      <c r="V131" s="117" t="b">
        <f>'CASH REBATE'!$P$22</f>
        <v>0</v>
      </c>
      <c r="W131" s="1" t="str">
        <v>ALCHEMY</v>
      </c>
    </row>
    <row r="132" spans="2:23" ht="17.399999999999999" x14ac:dyDescent="0.3">
      <c r="B132" s="161" t="str">
        <v>34-SPVOD-07017004</v>
      </c>
      <c r="C132" s="156" t="str">
        <v>Campari</v>
      </c>
      <c r="D132" s="94" t="str">
        <v>Vodka</v>
      </c>
      <c r="E132" s="94" t="str">
        <v>Skyy</v>
      </c>
      <c r="F132" s="94" t="str">
        <v>SKY</v>
      </c>
      <c r="G132" s="94" t="str">
        <v>Skyy Neptune</v>
      </c>
      <c r="H132" s="94" t="str">
        <v>700ml</v>
      </c>
      <c r="I132" s="174">
        <v>12</v>
      </c>
      <c r="J132" s="283"/>
      <c r="K132" s="178"/>
      <c r="L132" s="85"/>
      <c r="M132" s="15"/>
      <c r="N132" s="86"/>
      <c r="O132" s="6"/>
      <c r="P132" s="152">
        <v>0</v>
      </c>
      <c r="Q132" s="6"/>
      <c r="R132" s="96">
        <f t="shared" si="5"/>
        <v>0</v>
      </c>
      <c r="S132" s="97">
        <f t="shared" si="8"/>
        <v>0</v>
      </c>
      <c r="T132" s="98">
        <f t="shared" si="6"/>
        <v>0</v>
      </c>
      <c r="U132" s="117" t="str">
        <f t="shared" si="7"/>
        <v>OK</v>
      </c>
      <c r="V132" s="117" t="b">
        <f>'CASH REBATE'!$P$22</f>
        <v>0</v>
      </c>
      <c r="W132" s="1" t="str">
        <v>ALCHEMY</v>
      </c>
    </row>
    <row r="133" spans="2:23" ht="17.399999999999999" x14ac:dyDescent="0.3">
      <c r="B133" s="161" t="str">
        <v>34-SPLIQ-07007012</v>
      </c>
      <c r="C133" s="156" t="str">
        <v>Campari</v>
      </c>
      <c r="D133" s="94" t="str">
        <v>Vodka</v>
      </c>
      <c r="E133" s="94" t="str">
        <v>Skyy</v>
      </c>
      <c r="F133" s="94" t="str">
        <v>SKY</v>
      </c>
      <c r="G133" s="94" t="str">
        <v>Skyy Citrus</v>
      </c>
      <c r="H133" s="94" t="str">
        <v>700ml</v>
      </c>
      <c r="I133" s="174">
        <v>6</v>
      </c>
      <c r="J133" s="283"/>
      <c r="K133" s="178"/>
      <c r="L133" s="85"/>
      <c r="M133" s="15"/>
      <c r="N133" s="86"/>
      <c r="O133" s="6"/>
      <c r="P133" s="152">
        <v>0</v>
      </c>
      <c r="Q133" s="6"/>
      <c r="R133" s="96">
        <f t="shared" si="5"/>
        <v>0</v>
      </c>
      <c r="S133" s="97">
        <f t="shared" si="8"/>
        <v>0</v>
      </c>
      <c r="T133" s="98">
        <f t="shared" si="6"/>
        <v>0</v>
      </c>
      <c r="U133" s="117" t="str">
        <f t="shared" si="7"/>
        <v>OK</v>
      </c>
      <c r="V133" s="117" t="b">
        <f>'CASH REBATE'!$P$22</f>
        <v>0</v>
      </c>
      <c r="W133" s="1" t="str">
        <v>ALCHEMY</v>
      </c>
    </row>
    <row r="134" spans="2:23" ht="17.399999999999999" x14ac:dyDescent="0.3">
      <c r="B134" s="161" t="str">
        <v>34-SPLIQ-07007036</v>
      </c>
      <c r="C134" s="156" t="str">
        <v>Campari</v>
      </c>
      <c r="D134" s="94" t="str">
        <v>Vodka</v>
      </c>
      <c r="E134" s="94" t="str">
        <v>Skyy</v>
      </c>
      <c r="F134" s="94" t="str">
        <v>SKY</v>
      </c>
      <c r="G134" s="94" t="str">
        <v>Skyy Raspberry</v>
      </c>
      <c r="H134" s="94" t="str">
        <v>700ml</v>
      </c>
      <c r="I134" s="174">
        <v>6</v>
      </c>
      <c r="J134" s="283"/>
      <c r="K134" s="178"/>
      <c r="L134" s="85"/>
      <c r="M134" s="15"/>
      <c r="N134" s="86"/>
      <c r="O134" s="6"/>
      <c r="P134" s="152">
        <v>0</v>
      </c>
      <c r="Q134" s="6"/>
      <c r="R134" s="96">
        <f t="shared" si="5"/>
        <v>0</v>
      </c>
      <c r="S134" s="97">
        <f t="shared" si="8"/>
        <v>0</v>
      </c>
      <c r="T134" s="98">
        <f t="shared" si="6"/>
        <v>0</v>
      </c>
      <c r="U134" s="117" t="str">
        <f t="shared" si="7"/>
        <v>OK</v>
      </c>
      <c r="V134" s="117" t="b">
        <f>'CASH REBATE'!$P$22</f>
        <v>0</v>
      </c>
      <c r="W134" s="1" t="str">
        <v>ALCHEMY</v>
      </c>
    </row>
    <row r="135" spans="2:23" ht="17.399999999999999" x14ac:dyDescent="0.3">
      <c r="B135" s="161" t="str">
        <v>34-SPLIQ-07007050</v>
      </c>
      <c r="C135" s="156" t="str">
        <v>Campari</v>
      </c>
      <c r="D135" s="94" t="str">
        <v>Vodka</v>
      </c>
      <c r="E135" s="94" t="str">
        <v>Skyy</v>
      </c>
      <c r="F135" s="94" t="str">
        <v>SKY</v>
      </c>
      <c r="G135" s="94" t="str">
        <v>Skyy Passionfruit</v>
      </c>
      <c r="H135" s="94" t="str">
        <v>700ml</v>
      </c>
      <c r="I135" s="174">
        <v>6</v>
      </c>
      <c r="J135" s="283"/>
      <c r="K135" s="178"/>
      <c r="L135" s="85"/>
      <c r="M135" s="15"/>
      <c r="N135" s="86"/>
      <c r="O135" s="6"/>
      <c r="P135" s="152">
        <v>0</v>
      </c>
      <c r="Q135" s="6"/>
      <c r="R135" s="96">
        <f t="shared" si="5"/>
        <v>0</v>
      </c>
      <c r="S135" s="97">
        <f t="shared" si="8"/>
        <v>0</v>
      </c>
      <c r="T135" s="98">
        <f t="shared" si="6"/>
        <v>0</v>
      </c>
      <c r="U135" s="117" t="str">
        <f t="shared" si="7"/>
        <v>OK</v>
      </c>
      <c r="V135" s="117" t="b">
        <f>'CASH REBATE'!$P$22</f>
        <v>0</v>
      </c>
      <c r="W135" s="1" t="str">
        <v>ALCHEMY</v>
      </c>
    </row>
    <row r="136" spans="2:23" ht="17.399999999999999" x14ac:dyDescent="0.3">
      <c r="B136" s="161" t="str">
        <v>34-SPVOD-07001021</v>
      </c>
      <c r="C136" s="156" t="str">
        <v>Campari</v>
      </c>
      <c r="D136" s="94" t="str">
        <v>Vodka</v>
      </c>
      <c r="E136" s="94" t="str">
        <v>Skyy</v>
      </c>
      <c r="F136" s="94" t="str">
        <v>SKY</v>
      </c>
      <c r="G136" s="94" t="str">
        <v>Skyy 90 Luxury</v>
      </c>
      <c r="H136" s="94" t="str">
        <v>700ml</v>
      </c>
      <c r="I136" s="174">
        <v>6</v>
      </c>
      <c r="J136" s="283"/>
      <c r="K136" s="178"/>
      <c r="L136" s="85"/>
      <c r="M136" s="15"/>
      <c r="N136" s="86"/>
      <c r="O136" s="6"/>
      <c r="P136" s="152">
        <v>0</v>
      </c>
      <c r="Q136" s="6"/>
      <c r="R136" s="96">
        <f t="shared" si="5"/>
        <v>0</v>
      </c>
      <c r="S136" s="97">
        <f t="shared" si="8"/>
        <v>0</v>
      </c>
      <c r="T136" s="98">
        <f t="shared" si="6"/>
        <v>0</v>
      </c>
      <c r="U136" s="117" t="str">
        <f t="shared" si="7"/>
        <v>OK</v>
      </c>
      <c r="V136" s="117" t="b">
        <f>'CASH REBATE'!$P$22</f>
        <v>0</v>
      </c>
      <c r="W136" s="1" t="str">
        <v>ALCHEMY</v>
      </c>
    </row>
    <row r="137" spans="2:23" ht="17.399999999999999" x14ac:dyDescent="0.3">
      <c r="B137" s="161" t="str">
        <v>65-SPVOD-07507828</v>
      </c>
      <c r="C137" s="156" t="str">
        <v>Proximo</v>
      </c>
      <c r="D137" s="94" t="str">
        <v>Vodka</v>
      </c>
      <c r="E137" s="94" t="str">
        <v>Hangar</v>
      </c>
      <c r="F137" s="94" t="str">
        <v>HG1</v>
      </c>
      <c r="G137" s="94" t="str">
        <v>Hangar 1 Straight Vodka</v>
      </c>
      <c r="H137" s="94" t="str">
        <v>750ml</v>
      </c>
      <c r="I137" s="174">
        <v>12</v>
      </c>
      <c r="J137" s="283"/>
      <c r="K137" s="178"/>
      <c r="L137" s="85"/>
      <c r="M137" s="15"/>
      <c r="N137" s="86"/>
      <c r="O137" s="6"/>
      <c r="P137" s="152">
        <v>0</v>
      </c>
      <c r="Q137" s="6"/>
      <c r="R137" s="96">
        <f t="shared" si="5"/>
        <v>0</v>
      </c>
      <c r="S137" s="97">
        <f t="shared" si="8"/>
        <v>0</v>
      </c>
      <c r="T137" s="98">
        <f t="shared" si="6"/>
        <v>0</v>
      </c>
      <c r="U137" s="117" t="str">
        <f t="shared" si="7"/>
        <v>OK</v>
      </c>
      <c r="V137" s="117" t="b">
        <f>'CASH REBATE'!$P$22</f>
        <v>0</v>
      </c>
      <c r="W137" s="1" t="str">
        <v>ALCHEMY</v>
      </c>
    </row>
    <row r="138" spans="2:23" ht="17.399999999999999" x14ac:dyDescent="0.3">
      <c r="B138" s="161" t="str">
        <v>65-SPVOD-07507842</v>
      </c>
      <c r="C138" s="156" t="str">
        <v>Proximo</v>
      </c>
      <c r="D138" s="94" t="str">
        <v>Vodka</v>
      </c>
      <c r="E138" s="94" t="str">
        <v>Hangar</v>
      </c>
      <c r="F138" s="94" t="str">
        <v>HG1</v>
      </c>
      <c r="G138" s="94" t="str">
        <v>Hangar 1 Buddha'S Hand Citron Vodka</v>
      </c>
      <c r="H138" s="94" t="str">
        <v>750ml</v>
      </c>
      <c r="I138" s="174">
        <v>12</v>
      </c>
      <c r="J138" s="283"/>
      <c r="K138" s="178"/>
      <c r="L138" s="85"/>
      <c r="M138" s="15"/>
      <c r="N138" s="86"/>
      <c r="O138" s="6"/>
      <c r="P138" s="152">
        <v>0</v>
      </c>
      <c r="Q138" s="6"/>
      <c r="R138" s="96">
        <f t="shared" si="5"/>
        <v>0</v>
      </c>
      <c r="S138" s="97">
        <f t="shared" si="8"/>
        <v>0</v>
      </c>
      <c r="T138" s="98">
        <f t="shared" si="6"/>
        <v>0</v>
      </c>
      <c r="U138" s="117" t="str">
        <f t="shared" si="7"/>
        <v>OK</v>
      </c>
      <c r="V138" s="117" t="b">
        <f>'CASH REBATE'!$P$22</f>
        <v>0</v>
      </c>
      <c r="W138" s="1" t="str">
        <v>ALCHEMY</v>
      </c>
    </row>
    <row r="139" spans="2:23" ht="17.399999999999999" x14ac:dyDescent="0.3">
      <c r="B139" s="161" t="str">
        <v>65-SPVOD-07507866</v>
      </c>
      <c r="C139" s="156" t="str">
        <v>Proximo</v>
      </c>
      <c r="D139" s="94" t="str">
        <v>Vodka</v>
      </c>
      <c r="E139" s="94" t="str">
        <v>Hangar</v>
      </c>
      <c r="F139" s="94" t="str">
        <v>HG1</v>
      </c>
      <c r="G139" s="94" t="str">
        <v>Hangar 1 Mandarin Blossom Vodka</v>
      </c>
      <c r="H139" s="94" t="str">
        <v>750ml</v>
      </c>
      <c r="I139" s="174">
        <v>12</v>
      </c>
      <c r="J139" s="283"/>
      <c r="K139" s="178"/>
      <c r="L139" s="85"/>
      <c r="M139" s="15"/>
      <c r="N139" s="86"/>
      <c r="O139" s="6"/>
      <c r="P139" s="152">
        <v>0</v>
      </c>
      <c r="Q139" s="6"/>
      <c r="R139" s="96">
        <f t="shared" si="5"/>
        <v>0</v>
      </c>
      <c r="S139" s="97">
        <f t="shared" si="8"/>
        <v>0</v>
      </c>
      <c r="T139" s="98">
        <f t="shared" si="6"/>
        <v>0</v>
      </c>
      <c r="U139" s="117" t="str">
        <f t="shared" si="7"/>
        <v>OK</v>
      </c>
      <c r="V139" s="117" t="b">
        <f>'CASH REBATE'!$P$22</f>
        <v>0</v>
      </c>
      <c r="W139" s="1" t="str">
        <v>ALCHEMY</v>
      </c>
    </row>
    <row r="140" spans="2:23" ht="17.399999999999999" x14ac:dyDescent="0.3">
      <c r="B140" s="161" t="str">
        <v>65-SPVOD-07507361</v>
      </c>
      <c r="C140" s="156" t="str">
        <v>Proximo</v>
      </c>
      <c r="D140" s="94" t="str">
        <v>Vodka</v>
      </c>
      <c r="E140" s="94" t="str">
        <v>Hangar</v>
      </c>
      <c r="F140" s="94" t="str">
        <v>HG1</v>
      </c>
      <c r="G140" s="94" t="str">
        <v>Hangar 1 Rose Vodka</v>
      </c>
      <c r="H140" s="94" t="str">
        <v>750ml</v>
      </c>
      <c r="I140" s="174">
        <v>12</v>
      </c>
      <c r="J140" s="283"/>
      <c r="K140" s="178"/>
      <c r="L140" s="85"/>
      <c r="M140" s="15"/>
      <c r="N140" s="86"/>
      <c r="O140" s="6"/>
      <c r="P140" s="152">
        <v>0</v>
      </c>
      <c r="Q140" s="6"/>
      <c r="R140" s="96">
        <f t="shared" si="5"/>
        <v>0</v>
      </c>
      <c r="S140" s="97">
        <f t="shared" si="8"/>
        <v>0</v>
      </c>
      <c r="T140" s="98">
        <f t="shared" si="6"/>
        <v>0</v>
      </c>
      <c r="U140" s="117" t="str">
        <f t="shared" si="7"/>
        <v>OK</v>
      </c>
      <c r="V140" s="117" t="b">
        <f>'CASH REBATE'!$P$22</f>
        <v>0</v>
      </c>
      <c r="W140" s="1" t="str">
        <v>ALCHEMY</v>
      </c>
    </row>
    <row r="141" spans="2:23" ht="17.399999999999999" x14ac:dyDescent="0.3">
      <c r="B141" s="161" t="str">
        <v>48-SPVOD-02000045</v>
      </c>
      <c r="C141" s="156" t="str">
        <v>Independent</v>
      </c>
      <c r="D141" s="94" t="str">
        <v>Vodka</v>
      </c>
      <c r="E141" s="94" t="str">
        <v>Tito's</v>
      </c>
      <c r="F141" s="94" t="str">
        <v>TTO</v>
      </c>
      <c r="G141" s="94" t="str">
        <v>Tito's Vodka 200ml</v>
      </c>
      <c r="H141" s="94" t="str">
        <v>200ml</v>
      </c>
      <c r="I141" s="174">
        <v>24</v>
      </c>
      <c r="J141" s="283"/>
      <c r="K141" s="178"/>
      <c r="L141" s="85"/>
      <c r="M141" s="15"/>
      <c r="N141" s="86"/>
      <c r="O141" s="6"/>
      <c r="P141" s="152">
        <v>0</v>
      </c>
      <c r="Q141" s="6"/>
      <c r="R141" s="96">
        <f t="shared" ref="R141:R204" si="9">IF(K141&gt;0,K141*N141,L141*1.07*N141)</f>
        <v>0</v>
      </c>
      <c r="S141" s="97">
        <f t="shared" si="8"/>
        <v>0</v>
      </c>
      <c r="T141" s="98">
        <f t="shared" si="6"/>
        <v>0</v>
      </c>
      <c r="U141" s="117" t="str">
        <f t="shared" si="7"/>
        <v>OK</v>
      </c>
      <c r="V141" s="117" t="b">
        <f>'CASH REBATE'!$P$22</f>
        <v>0</v>
      </c>
      <c r="W141" s="1" t="str">
        <v>ALCHEMY</v>
      </c>
    </row>
    <row r="142" spans="2:23" ht="17.399999999999999" x14ac:dyDescent="0.3">
      <c r="B142" s="161" t="str">
        <v>48-SPVOD-07500027</v>
      </c>
      <c r="C142" s="156" t="str">
        <v>Independent</v>
      </c>
      <c r="D142" s="94" t="str">
        <v>Vodka</v>
      </c>
      <c r="E142" s="94" t="str">
        <v>Tito's</v>
      </c>
      <c r="F142" s="94" t="str">
        <v>TTO</v>
      </c>
      <c r="G142" s="94" t="str">
        <v>Tito's Vodka 750ml</v>
      </c>
      <c r="H142" s="94" t="str">
        <v>750ml</v>
      </c>
      <c r="I142" s="174">
        <v>12</v>
      </c>
      <c r="J142" s="283"/>
      <c r="K142" s="178"/>
      <c r="L142" s="85"/>
      <c r="M142" s="15"/>
      <c r="N142" s="86"/>
      <c r="O142" s="6"/>
      <c r="P142" s="152">
        <v>0</v>
      </c>
      <c r="Q142" s="6"/>
      <c r="R142" s="96">
        <f t="shared" si="9"/>
        <v>0</v>
      </c>
      <c r="S142" s="97">
        <f t="shared" si="8"/>
        <v>0</v>
      </c>
      <c r="T142" s="98">
        <f t="shared" ref="T142:T205" si="10">IF(U142="Input Price only 1 column","",P142*S142)</f>
        <v>0</v>
      </c>
      <c r="U142" s="117" t="str">
        <f t="shared" ref="U142:U205" si="11">IF(AND(K142&gt;0,L142&gt;0),"Input Price only 1 column","OK")</f>
        <v>OK</v>
      </c>
      <c r="V142" s="117" t="b">
        <f>'CASH REBATE'!$P$22</f>
        <v>0</v>
      </c>
      <c r="W142" s="1" t="str">
        <v>ALCHEMY</v>
      </c>
    </row>
    <row r="143" spans="2:23" ht="17.399999999999999" x14ac:dyDescent="0.3">
      <c r="B143" s="161" t="str">
        <v>48-SPVOD-10000010</v>
      </c>
      <c r="C143" s="156" t="str">
        <v>Independent</v>
      </c>
      <c r="D143" s="94" t="str">
        <v>Vodka</v>
      </c>
      <c r="E143" s="94" t="str">
        <v>Tito's</v>
      </c>
      <c r="F143" s="94" t="str">
        <v>TTO</v>
      </c>
      <c r="G143" s="94" t="str">
        <v>Tito's Vodka 1L</v>
      </c>
      <c r="H143" s="94" t="str">
        <v>1000ml</v>
      </c>
      <c r="I143" s="174">
        <v>12</v>
      </c>
      <c r="J143" s="283"/>
      <c r="K143" s="178"/>
      <c r="L143" s="85"/>
      <c r="M143" s="15"/>
      <c r="N143" s="86"/>
      <c r="O143" s="6"/>
      <c r="P143" s="152">
        <v>0</v>
      </c>
      <c r="Q143" s="6"/>
      <c r="R143" s="96">
        <f t="shared" si="9"/>
        <v>0</v>
      </c>
      <c r="S143" s="97">
        <f t="shared" ref="S143:S206" si="12">ROUND(R143/1.07,2)</f>
        <v>0</v>
      </c>
      <c r="T143" s="98">
        <f t="shared" si="10"/>
        <v>0</v>
      </c>
      <c r="U143" s="117" t="str">
        <f t="shared" si="11"/>
        <v>OK</v>
      </c>
      <c r="V143" s="117" t="b">
        <f>'CASH REBATE'!$P$22</f>
        <v>0</v>
      </c>
      <c r="W143" s="1" t="str">
        <v>ALCHEMY</v>
      </c>
    </row>
    <row r="144" spans="2:23" ht="17.399999999999999" x14ac:dyDescent="0.3">
      <c r="B144" s="161" t="str">
        <v>48-SPVOD-17500034</v>
      </c>
      <c r="C144" s="156" t="str">
        <v>Independent</v>
      </c>
      <c r="D144" s="94" t="str">
        <v>Vodka</v>
      </c>
      <c r="E144" s="94" t="str">
        <v>Tito's</v>
      </c>
      <c r="F144" s="94" t="str">
        <v>TTO</v>
      </c>
      <c r="G144" s="94" t="str">
        <v>Tito's Vodka 1.75L</v>
      </c>
      <c r="H144" s="94" t="str">
        <v>1750ml</v>
      </c>
      <c r="I144" s="174">
        <v>6</v>
      </c>
      <c r="J144" s="283"/>
      <c r="K144" s="178"/>
      <c r="L144" s="85"/>
      <c r="M144" s="15"/>
      <c r="N144" s="86"/>
      <c r="O144" s="6"/>
      <c r="P144" s="152">
        <v>0</v>
      </c>
      <c r="Q144" s="6"/>
      <c r="R144" s="96">
        <f t="shared" si="9"/>
        <v>0</v>
      </c>
      <c r="S144" s="97">
        <f t="shared" si="12"/>
        <v>0</v>
      </c>
      <c r="T144" s="98">
        <f t="shared" si="10"/>
        <v>0</v>
      </c>
      <c r="U144" s="117" t="str">
        <f t="shared" si="11"/>
        <v>OK</v>
      </c>
      <c r="V144" s="117" t="b">
        <f>'CASH REBATE'!$P$22</f>
        <v>0</v>
      </c>
      <c r="W144" s="1" t="str">
        <v>ALCHEMY</v>
      </c>
    </row>
    <row r="145" spans="2:23" ht="17.399999999999999" x14ac:dyDescent="0.3">
      <c r="B145" s="161" t="str">
        <v>01-SPGIN-07003727</v>
      </c>
      <c r="C145" s="156" t="str">
        <v>Lucas Bols</v>
      </c>
      <c r="D145" s="94" t="str">
        <v>GIN</v>
      </c>
      <c r="E145" s="94" t="str">
        <v>Bols Gin</v>
      </c>
      <c r="F145" s="94" t="str">
        <v>SVT</v>
      </c>
      <c r="G145" s="94" t="str">
        <v>Bols Silvertop Dutch</v>
      </c>
      <c r="H145" s="94" t="str">
        <v>700ml</v>
      </c>
      <c r="I145" s="174">
        <v>6</v>
      </c>
      <c r="J145" s="283"/>
      <c r="K145" s="178"/>
      <c r="L145" s="85"/>
      <c r="M145" s="15"/>
      <c r="N145" s="86"/>
      <c r="O145" s="6"/>
      <c r="P145" s="152">
        <v>0</v>
      </c>
      <c r="Q145" s="6"/>
      <c r="R145" s="96">
        <f t="shared" si="9"/>
        <v>0</v>
      </c>
      <c r="S145" s="97">
        <f t="shared" si="12"/>
        <v>0</v>
      </c>
      <c r="T145" s="98">
        <f t="shared" si="10"/>
        <v>0</v>
      </c>
      <c r="U145" s="117" t="str">
        <f t="shared" si="11"/>
        <v>OK</v>
      </c>
      <c r="V145" s="117" t="b">
        <f>'CASH REBATE'!$P$22</f>
        <v>0</v>
      </c>
      <c r="W145" s="1" t="str">
        <v>ALCHEMY</v>
      </c>
    </row>
    <row r="146" spans="2:23" ht="17.399999999999999" x14ac:dyDescent="0.3">
      <c r="B146" s="161" t="str">
        <v>33-SPGIN-07507509</v>
      </c>
      <c r="C146" s="156" t="str">
        <v>Campari</v>
      </c>
      <c r="D146" s="94" t="str">
        <v>GIN</v>
      </c>
      <c r="E146" s="94" t="str">
        <v>Bulldog</v>
      </c>
      <c r="F146" s="94" t="str">
        <v>BUL</v>
      </c>
      <c r="G146" s="94" t="str">
        <v>Bulldog London Dry 750ml</v>
      </c>
      <c r="H146" s="94" t="str">
        <v>750ml</v>
      </c>
      <c r="I146" s="174">
        <v>6</v>
      </c>
      <c r="J146" s="283"/>
      <c r="K146" s="178"/>
      <c r="L146" s="85"/>
      <c r="M146" s="15"/>
      <c r="N146" s="86"/>
      <c r="O146" s="6"/>
      <c r="P146" s="152">
        <v>0</v>
      </c>
      <c r="Q146" s="6"/>
      <c r="R146" s="96">
        <f t="shared" si="9"/>
        <v>0</v>
      </c>
      <c r="S146" s="97">
        <f t="shared" si="12"/>
        <v>0</v>
      </c>
      <c r="T146" s="98">
        <f t="shared" si="10"/>
        <v>0</v>
      </c>
      <c r="U146" s="117" t="str">
        <f t="shared" si="11"/>
        <v>OK</v>
      </c>
      <c r="V146" s="117" t="b">
        <f>'CASH REBATE'!$P$22</f>
        <v>0</v>
      </c>
      <c r="W146" s="1" t="str">
        <v>ALCHEMY</v>
      </c>
    </row>
    <row r="147" spans="2:23" ht="17.399999999999999" x14ac:dyDescent="0.3">
      <c r="B147" s="161" t="str">
        <v>33-SPGIN-10002048</v>
      </c>
      <c r="C147" s="156" t="str">
        <v>Campari</v>
      </c>
      <c r="D147" s="94" t="str">
        <v>GIN</v>
      </c>
      <c r="E147" s="94" t="str">
        <v>Bulldog</v>
      </c>
      <c r="F147" s="94" t="str">
        <v>BUL</v>
      </c>
      <c r="G147" s="94" t="str">
        <v>Bulldog London Dry 1L</v>
      </c>
      <c r="H147" s="94" t="str">
        <v>1000ml</v>
      </c>
      <c r="I147" s="174">
        <v>6</v>
      </c>
      <c r="J147" s="283"/>
      <c r="K147" s="178"/>
      <c r="L147" s="85"/>
      <c r="M147" s="15"/>
      <c r="N147" s="86"/>
      <c r="O147" s="6"/>
      <c r="P147" s="152">
        <v>0</v>
      </c>
      <c r="Q147" s="6"/>
      <c r="R147" s="96">
        <f t="shared" si="9"/>
        <v>0</v>
      </c>
      <c r="S147" s="97">
        <f t="shared" si="12"/>
        <v>0</v>
      </c>
      <c r="T147" s="98">
        <f t="shared" si="10"/>
        <v>0</v>
      </c>
      <c r="U147" s="117" t="str">
        <f t="shared" si="11"/>
        <v>OK</v>
      </c>
      <c r="V147" s="117" t="b">
        <f>'CASH REBATE'!$P$22</f>
        <v>0</v>
      </c>
      <c r="W147" s="1" t="str">
        <v>ALCHEMY</v>
      </c>
    </row>
    <row r="148" spans="2:23" ht="17.399999999999999" x14ac:dyDescent="0.3">
      <c r="B148" s="161" t="str">
        <v>59-SPGIN-10000065</v>
      </c>
      <c r="C148" s="156" t="str">
        <v>Campari</v>
      </c>
      <c r="D148" s="94" t="str">
        <v>GIN</v>
      </c>
      <c r="E148" s="94" t="str">
        <v>Bickens</v>
      </c>
      <c r="F148" s="94" t="str">
        <v>BIC</v>
      </c>
      <c r="G148" s="94" t="str">
        <v>Bickens London Dry Gin</v>
      </c>
      <c r="H148" s="94" t="str">
        <v>1000ml</v>
      </c>
      <c r="I148" s="174">
        <v>6</v>
      </c>
      <c r="J148" s="283"/>
      <c r="K148" s="178"/>
      <c r="L148" s="85"/>
      <c r="M148" s="15"/>
      <c r="N148" s="86"/>
      <c r="O148" s="6"/>
      <c r="P148" s="152">
        <v>0</v>
      </c>
      <c r="Q148" s="6"/>
      <c r="R148" s="96">
        <f t="shared" si="9"/>
        <v>0</v>
      </c>
      <c r="S148" s="97">
        <f t="shared" si="12"/>
        <v>0</v>
      </c>
      <c r="T148" s="98">
        <f t="shared" si="10"/>
        <v>0</v>
      </c>
      <c r="U148" s="117" t="str">
        <f t="shared" si="11"/>
        <v>OK</v>
      </c>
      <c r="V148" s="117" t="b">
        <f>'CASH REBATE'!$P$22</f>
        <v>0</v>
      </c>
      <c r="W148" s="1" t="str">
        <v>ALCHEMY</v>
      </c>
    </row>
    <row r="149" spans="2:23" ht="17.399999999999999" x14ac:dyDescent="0.3">
      <c r="B149" s="161" t="str">
        <v>22-SPGIN-07000693</v>
      </c>
      <c r="C149" s="156" t="str">
        <v>Proximo</v>
      </c>
      <c r="D149" s="94" t="str">
        <v>GIN</v>
      </c>
      <c r="E149" s="94" t="str">
        <v>Boodles</v>
      </c>
      <c r="F149" s="94" t="str">
        <v>BOD</v>
      </c>
      <c r="G149" s="94" t="str">
        <v>Boodles London Dry</v>
      </c>
      <c r="H149" s="94" t="str">
        <v>700ml</v>
      </c>
      <c r="I149" s="174">
        <v>6</v>
      </c>
      <c r="J149" s="283"/>
      <c r="K149" s="178"/>
      <c r="L149" s="85"/>
      <c r="M149" s="15"/>
      <c r="N149" s="86"/>
      <c r="O149" s="6"/>
      <c r="P149" s="152">
        <v>0</v>
      </c>
      <c r="Q149" s="6"/>
      <c r="R149" s="96">
        <f t="shared" si="9"/>
        <v>0</v>
      </c>
      <c r="S149" s="97">
        <f t="shared" si="12"/>
        <v>0</v>
      </c>
      <c r="T149" s="98">
        <f t="shared" si="10"/>
        <v>0</v>
      </c>
      <c r="U149" s="117" t="str">
        <f t="shared" si="11"/>
        <v>OK</v>
      </c>
      <c r="V149" s="117" t="b">
        <f>'CASH REBATE'!$P$22</f>
        <v>0</v>
      </c>
      <c r="W149" s="1" t="str">
        <v>ALCHEMY</v>
      </c>
    </row>
    <row r="150" spans="2:23" ht="17.399999999999999" x14ac:dyDescent="0.3">
      <c r="B150" s="161" t="str">
        <v>13-SPGIN-07006017</v>
      </c>
      <c r="C150" s="156" t="str">
        <v>TEG</v>
      </c>
      <c r="D150" s="94" t="str">
        <v>GIN</v>
      </c>
      <c r="E150" s="94" t="str">
        <v>No.3 London Dry</v>
      </c>
      <c r="F150" s="94" t="str">
        <v>NO3</v>
      </c>
      <c r="G150" s="94" t="str">
        <v>No.3 London Dry</v>
      </c>
      <c r="H150" s="94" t="str">
        <v>700ml</v>
      </c>
      <c r="I150" s="174">
        <v>6</v>
      </c>
      <c r="J150" s="283"/>
      <c r="K150" s="178"/>
      <c r="L150" s="85"/>
      <c r="M150" s="15"/>
      <c r="N150" s="86"/>
      <c r="O150" s="6"/>
      <c r="P150" s="152">
        <v>0</v>
      </c>
      <c r="Q150" s="6"/>
      <c r="R150" s="96">
        <f t="shared" si="9"/>
        <v>0</v>
      </c>
      <c r="S150" s="97">
        <f t="shared" si="12"/>
        <v>0</v>
      </c>
      <c r="T150" s="98">
        <f t="shared" si="10"/>
        <v>0</v>
      </c>
      <c r="U150" s="117" t="str">
        <f t="shared" si="11"/>
        <v>OK</v>
      </c>
      <c r="V150" s="117" t="b">
        <f>'CASH REBATE'!$P$22</f>
        <v>0</v>
      </c>
      <c r="W150" s="1" t="str">
        <v>ALCHEMY</v>
      </c>
    </row>
    <row r="151" spans="2:23" ht="17.399999999999999" x14ac:dyDescent="0.3">
      <c r="B151" s="161" t="str">
        <v>03-SPGIN-07006598</v>
      </c>
      <c r="C151" s="156" t="str">
        <v>Lucas Bols</v>
      </c>
      <c r="D151" s="94" t="str">
        <v>GIN</v>
      </c>
      <c r="E151" s="94" t="str">
        <v>Damrak</v>
      </c>
      <c r="F151" s="94" t="str">
        <v>DAM</v>
      </c>
      <c r="G151" s="94" t="str">
        <v>Damrak Dutch</v>
      </c>
      <c r="H151" s="94" t="str">
        <v>700ml</v>
      </c>
      <c r="I151" s="174">
        <v>6</v>
      </c>
      <c r="J151" s="283"/>
      <c r="K151" s="178"/>
      <c r="L151" s="85"/>
      <c r="M151" s="15"/>
      <c r="N151" s="86"/>
      <c r="O151" s="6"/>
      <c r="P151" s="152">
        <v>0</v>
      </c>
      <c r="Q151" s="6"/>
      <c r="R151" s="96">
        <f t="shared" si="9"/>
        <v>0</v>
      </c>
      <c r="S151" s="97">
        <f t="shared" si="12"/>
        <v>0</v>
      </c>
      <c r="T151" s="98">
        <f t="shared" si="10"/>
        <v>0</v>
      </c>
      <c r="U151" s="117" t="str">
        <f t="shared" si="11"/>
        <v>OK</v>
      </c>
      <c r="V151" s="117" t="b">
        <f>'CASH REBATE'!$P$22</f>
        <v>0</v>
      </c>
      <c r="W151" s="1" t="str">
        <v>ALCHEMY</v>
      </c>
    </row>
    <row r="152" spans="2:23" ht="17.399999999999999" x14ac:dyDescent="0.3">
      <c r="B152" s="161" t="str">
        <v>01-SPGIN-07008005</v>
      </c>
      <c r="C152" s="156" t="str">
        <v>Lucas Bols</v>
      </c>
      <c r="D152" s="94" t="str">
        <v>GIN</v>
      </c>
      <c r="E152" s="94" t="str">
        <v>Bols Gin</v>
      </c>
      <c r="F152" s="94" t="str">
        <v>BLG</v>
      </c>
      <c r="G152" s="94" t="str">
        <v>Bols Dutch Genever</v>
      </c>
      <c r="H152" s="94" t="str">
        <v>700ml</v>
      </c>
      <c r="I152" s="174">
        <v>6</v>
      </c>
      <c r="J152" s="283"/>
      <c r="K152" s="178"/>
      <c r="L152" s="85"/>
      <c r="M152" s="15"/>
      <c r="N152" s="86"/>
      <c r="O152" s="6"/>
      <c r="P152" s="152">
        <v>0</v>
      </c>
      <c r="Q152" s="6"/>
      <c r="R152" s="96">
        <f t="shared" si="9"/>
        <v>0</v>
      </c>
      <c r="S152" s="97">
        <f t="shared" si="12"/>
        <v>0</v>
      </c>
      <c r="T152" s="98">
        <f t="shared" si="10"/>
        <v>0</v>
      </c>
      <c r="U152" s="117" t="str">
        <f t="shared" si="11"/>
        <v>OK</v>
      </c>
      <c r="V152" s="117" t="b">
        <f>'CASH REBATE'!$P$22</f>
        <v>0</v>
      </c>
      <c r="W152" s="1" t="str">
        <v>ALCHEMY</v>
      </c>
    </row>
    <row r="153" spans="2:23" ht="17.399999999999999" x14ac:dyDescent="0.3">
      <c r="B153" s="161" t="str">
        <v>03-SPGIN-07504125</v>
      </c>
      <c r="C153" s="156" t="str">
        <v>Lucas Bols</v>
      </c>
      <c r="D153" s="94" t="str">
        <v>GIN</v>
      </c>
      <c r="E153" s="94" t="str">
        <v>Henkes</v>
      </c>
      <c r="F153" s="94" t="str">
        <v>HEK</v>
      </c>
      <c r="G153" s="94" t="str">
        <v>Henkes Gin</v>
      </c>
      <c r="H153" s="94" t="str">
        <v>750ml</v>
      </c>
      <c r="I153" s="174">
        <v>6</v>
      </c>
      <c r="J153" s="283"/>
      <c r="K153" s="178"/>
      <c r="L153" s="85"/>
      <c r="M153" s="15"/>
      <c r="N153" s="86"/>
      <c r="O153" s="6"/>
      <c r="P153" s="152">
        <v>0</v>
      </c>
      <c r="Q153" s="6"/>
      <c r="R153" s="96">
        <f t="shared" si="9"/>
        <v>0</v>
      </c>
      <c r="S153" s="97">
        <f t="shared" si="12"/>
        <v>0</v>
      </c>
      <c r="T153" s="98">
        <f t="shared" si="10"/>
        <v>0</v>
      </c>
      <c r="U153" s="117" t="str">
        <f t="shared" si="11"/>
        <v>OK</v>
      </c>
      <c r="V153" s="117" t="b">
        <f>'CASH REBATE'!$P$22</f>
        <v>0</v>
      </c>
      <c r="W153" s="1" t="str">
        <v>ALCHEMY</v>
      </c>
    </row>
    <row r="154" spans="2:23" ht="17.399999999999999" x14ac:dyDescent="0.3">
      <c r="B154" s="161" t="str">
        <v>29-SPGIN-07000602</v>
      </c>
      <c r="C154" s="156" t="str">
        <v>RC</v>
      </c>
      <c r="D154" s="94" t="str">
        <v>GIN</v>
      </c>
      <c r="E154" s="94" t="str">
        <v>Botanist</v>
      </c>
      <c r="F154" s="94" t="str">
        <v>BOT</v>
      </c>
      <c r="G154" s="94" t="str">
        <v>The Botanist Islay Scotland</v>
      </c>
      <c r="H154" s="94" t="str">
        <v>700ml</v>
      </c>
      <c r="I154" s="174">
        <v>6</v>
      </c>
      <c r="J154" s="283"/>
      <c r="K154" s="178"/>
      <c r="L154" s="85"/>
      <c r="M154" s="15"/>
      <c r="N154" s="86"/>
      <c r="O154" s="6"/>
      <c r="P154" s="152">
        <v>0</v>
      </c>
      <c r="Q154" s="6"/>
      <c r="R154" s="96">
        <f t="shared" si="9"/>
        <v>0</v>
      </c>
      <c r="S154" s="97">
        <f t="shared" si="12"/>
        <v>0</v>
      </c>
      <c r="T154" s="98">
        <f t="shared" si="10"/>
        <v>0</v>
      </c>
      <c r="U154" s="117" t="str">
        <f t="shared" si="11"/>
        <v>OK</v>
      </c>
      <c r="V154" s="117" t="b">
        <f>'CASH REBATE'!$P$22</f>
        <v>0</v>
      </c>
      <c r="W154" s="1" t="str">
        <v>ALCHEMY</v>
      </c>
    </row>
    <row r="155" spans="2:23" ht="17.399999999999999" x14ac:dyDescent="0.3">
      <c r="B155" s="161" t="str">
        <v>29-SPGIN-07008423</v>
      </c>
      <c r="C155" s="156" t="str">
        <v>RC</v>
      </c>
      <c r="D155" s="94" t="str">
        <v>GIN</v>
      </c>
      <c r="E155" s="94" t="str">
        <v>Botanist</v>
      </c>
      <c r="F155" s="94" t="str">
        <v>BOT</v>
      </c>
      <c r="G155" s="94" t="str">
        <v>The Botanist Islay Cask Rested Gin</v>
      </c>
      <c r="H155" s="94" t="str">
        <v>700ml</v>
      </c>
      <c r="I155" s="174">
        <v>6</v>
      </c>
      <c r="J155" s="283"/>
      <c r="K155" s="178"/>
      <c r="L155" s="85"/>
      <c r="M155" s="15"/>
      <c r="N155" s="86"/>
      <c r="O155" s="6"/>
      <c r="P155" s="152">
        <v>0</v>
      </c>
      <c r="Q155" s="6"/>
      <c r="R155" s="96">
        <f t="shared" si="9"/>
        <v>0</v>
      </c>
      <c r="S155" s="97">
        <f t="shared" si="12"/>
        <v>0</v>
      </c>
      <c r="T155" s="98">
        <f t="shared" si="10"/>
        <v>0</v>
      </c>
      <c r="U155" s="117" t="str">
        <f t="shared" si="11"/>
        <v>OK</v>
      </c>
      <c r="V155" s="117" t="b">
        <f>'CASH REBATE'!$P$22</f>
        <v>0</v>
      </c>
      <c r="W155" s="1" t="str">
        <v>ALCHEMY</v>
      </c>
    </row>
    <row r="156" spans="2:23" ht="17.399999999999999" x14ac:dyDescent="0.3">
      <c r="B156" s="161" t="str">
        <v>29-SPGIN-07008683</v>
      </c>
      <c r="C156" s="156" t="str">
        <v>RC</v>
      </c>
      <c r="D156" s="94" t="str">
        <v>GIN</v>
      </c>
      <c r="E156" s="94" t="str">
        <v>Botanist</v>
      </c>
      <c r="F156" s="94" t="str">
        <v>BOT</v>
      </c>
      <c r="G156" s="94" t="str">
        <v>The Botanist Islay Cask Aged Gin</v>
      </c>
      <c r="H156" s="94" t="str">
        <v>700ml</v>
      </c>
      <c r="I156" s="174">
        <v>6</v>
      </c>
      <c r="J156" s="283"/>
      <c r="K156" s="178"/>
      <c r="L156" s="85"/>
      <c r="M156" s="15"/>
      <c r="N156" s="86"/>
      <c r="O156" s="6"/>
      <c r="P156" s="152">
        <v>0</v>
      </c>
      <c r="Q156" s="6"/>
      <c r="R156" s="96">
        <f t="shared" si="9"/>
        <v>0</v>
      </c>
      <c r="S156" s="97">
        <f t="shared" si="12"/>
        <v>0</v>
      </c>
      <c r="T156" s="98">
        <f t="shared" si="10"/>
        <v>0</v>
      </c>
      <c r="U156" s="117" t="str">
        <f t="shared" si="11"/>
        <v>OK</v>
      </c>
      <c r="V156" s="117" t="b">
        <f>'CASH REBATE'!$P$22</f>
        <v>0</v>
      </c>
      <c r="W156" s="1" t="str">
        <v>ALCHEMY</v>
      </c>
    </row>
    <row r="157" spans="2:23" ht="17.399999999999999" x14ac:dyDescent="0.3">
      <c r="B157" s="161" t="str">
        <v>16-SPGIN-07000194</v>
      </c>
      <c r="C157" s="156" t="str">
        <v>Independent</v>
      </c>
      <c r="D157" s="94" t="str">
        <v>GIN</v>
      </c>
      <c r="E157" s="94" t="str">
        <v>Four Pillars</v>
      </c>
      <c r="F157" s="94" t="str">
        <v>FPL</v>
      </c>
      <c r="G157" s="94" t="str">
        <v>Four Pillars Rare Dry Australian</v>
      </c>
      <c r="H157" s="94" t="str">
        <v>700ml</v>
      </c>
      <c r="I157" s="174">
        <v>6</v>
      </c>
      <c r="J157" s="283"/>
      <c r="K157" s="178"/>
      <c r="L157" s="85"/>
      <c r="M157" s="15"/>
      <c r="N157" s="86"/>
      <c r="O157" s="6"/>
      <c r="P157" s="152">
        <v>0</v>
      </c>
      <c r="Q157" s="6"/>
      <c r="R157" s="96">
        <f t="shared" si="9"/>
        <v>0</v>
      </c>
      <c r="S157" s="97">
        <f t="shared" si="12"/>
        <v>0</v>
      </c>
      <c r="T157" s="98">
        <f t="shared" si="10"/>
        <v>0</v>
      </c>
      <c r="U157" s="117" t="str">
        <f t="shared" si="11"/>
        <v>OK</v>
      </c>
      <c r="V157" s="117" t="b">
        <f>'CASH REBATE'!$P$22</f>
        <v>0</v>
      </c>
      <c r="W157" s="1" t="str">
        <v>ALCHEMY</v>
      </c>
    </row>
    <row r="158" spans="2:23" ht="17.399999999999999" x14ac:dyDescent="0.3">
      <c r="B158" s="161" t="str">
        <v>16-SPGIN-07001741</v>
      </c>
      <c r="C158" s="156" t="str">
        <v>Independent</v>
      </c>
      <c r="D158" s="94" t="str">
        <v>GIN</v>
      </c>
      <c r="E158" s="94" t="str">
        <v>Four Pillars</v>
      </c>
      <c r="F158" s="94" t="str">
        <v>FPL</v>
      </c>
      <c r="G158" s="94" t="str">
        <v>Four Pillars Fresh Yuzu</v>
      </c>
      <c r="H158" s="94" t="str">
        <v>700ml</v>
      </c>
      <c r="I158" s="174">
        <v>6</v>
      </c>
      <c r="J158" s="283"/>
      <c r="K158" s="178"/>
      <c r="L158" s="85"/>
      <c r="M158" s="15"/>
      <c r="N158" s="86"/>
      <c r="O158" s="6"/>
      <c r="P158" s="152">
        <v>0</v>
      </c>
      <c r="Q158" s="6"/>
      <c r="R158" s="96">
        <f t="shared" si="9"/>
        <v>0</v>
      </c>
      <c r="S158" s="97">
        <f t="shared" si="12"/>
        <v>0</v>
      </c>
      <c r="T158" s="98">
        <f t="shared" si="10"/>
        <v>0</v>
      </c>
      <c r="U158" s="117" t="str">
        <f t="shared" si="11"/>
        <v>OK</v>
      </c>
      <c r="V158" s="117" t="b">
        <f>'CASH REBATE'!$P$22</f>
        <v>0</v>
      </c>
      <c r="W158" s="1" t="str">
        <v>ALCHEMY</v>
      </c>
    </row>
    <row r="159" spans="2:23" ht="17.399999999999999" x14ac:dyDescent="0.3">
      <c r="B159" s="161" t="str">
        <v>16-SPGIN-07000256</v>
      </c>
      <c r="C159" s="156" t="str">
        <v>Independent</v>
      </c>
      <c r="D159" s="94" t="str">
        <v>GIN</v>
      </c>
      <c r="E159" s="94" t="str">
        <v>Four Pillars</v>
      </c>
      <c r="F159" s="94" t="str">
        <v>FPL</v>
      </c>
      <c r="G159" s="94" t="str">
        <v>Four Pillars Bloody Shiraz Australian</v>
      </c>
      <c r="H159" s="94" t="str">
        <v>700ml</v>
      </c>
      <c r="I159" s="174">
        <v>6</v>
      </c>
      <c r="J159" s="283"/>
      <c r="K159" s="178"/>
      <c r="L159" s="85"/>
      <c r="M159" s="15"/>
      <c r="N159" s="86"/>
      <c r="O159" s="6"/>
      <c r="P159" s="152">
        <v>0</v>
      </c>
      <c r="Q159" s="6"/>
      <c r="R159" s="96">
        <f t="shared" si="9"/>
        <v>0</v>
      </c>
      <c r="S159" s="97">
        <f t="shared" si="12"/>
        <v>0</v>
      </c>
      <c r="T159" s="98">
        <f t="shared" si="10"/>
        <v>0</v>
      </c>
      <c r="U159" s="117" t="str">
        <f t="shared" si="11"/>
        <v>OK</v>
      </c>
      <c r="V159" s="117" t="b">
        <f>'CASH REBATE'!$P$22</f>
        <v>0</v>
      </c>
      <c r="W159" s="1" t="str">
        <v>ALCHEMY</v>
      </c>
    </row>
    <row r="160" spans="2:23" ht="17.399999999999999" x14ac:dyDescent="0.3">
      <c r="B160" s="161" t="str">
        <v>16-SPGIN-07000263</v>
      </c>
      <c r="C160" s="156" t="str">
        <v>Independent</v>
      </c>
      <c r="D160" s="94" t="str">
        <v>GIN</v>
      </c>
      <c r="E160" s="94" t="str">
        <v>Four Pillars</v>
      </c>
      <c r="F160" s="94" t="str">
        <v>FPL</v>
      </c>
      <c r="G160" s="94" t="str">
        <v>Four Pillars Spiced Negroni Australian</v>
      </c>
      <c r="H160" s="94" t="str">
        <v>700ml</v>
      </c>
      <c r="I160" s="174">
        <v>6</v>
      </c>
      <c r="J160" s="283"/>
      <c r="K160" s="178"/>
      <c r="L160" s="85"/>
      <c r="M160" s="15"/>
      <c r="N160" s="86"/>
      <c r="O160" s="6"/>
      <c r="P160" s="152">
        <v>0</v>
      </c>
      <c r="Q160" s="6"/>
      <c r="R160" s="96">
        <f t="shared" si="9"/>
        <v>0</v>
      </c>
      <c r="S160" s="97">
        <f t="shared" si="12"/>
        <v>0</v>
      </c>
      <c r="T160" s="98">
        <f t="shared" si="10"/>
        <v>0</v>
      </c>
      <c r="U160" s="117" t="str">
        <f t="shared" si="11"/>
        <v>OK</v>
      </c>
      <c r="V160" s="117" t="b">
        <f>'CASH REBATE'!$P$22</f>
        <v>0</v>
      </c>
      <c r="W160" s="1" t="str">
        <v>ALCHEMY</v>
      </c>
    </row>
    <row r="161" spans="2:23" ht="17.399999999999999" x14ac:dyDescent="0.3">
      <c r="B161" s="161" t="str">
        <v>16-SPGIN-07000157</v>
      </c>
      <c r="C161" s="156" t="str">
        <v>Independent</v>
      </c>
      <c r="D161" s="94" t="str">
        <v>GIN</v>
      </c>
      <c r="E161" s="94" t="str">
        <v>Four Pillars</v>
      </c>
      <c r="F161" s="94" t="str">
        <v>FPL</v>
      </c>
      <c r="G161" s="94" t="str">
        <v>Four Pillars Barrel Aged Australian</v>
      </c>
      <c r="H161" s="94" t="str">
        <v>700ml</v>
      </c>
      <c r="I161" s="174">
        <v>6</v>
      </c>
      <c r="J161" s="283"/>
      <c r="K161" s="178"/>
      <c r="L161" s="85"/>
      <c r="M161" s="15"/>
      <c r="N161" s="86"/>
      <c r="O161" s="6"/>
      <c r="P161" s="152">
        <v>0</v>
      </c>
      <c r="Q161" s="6"/>
      <c r="R161" s="96">
        <f t="shared" si="9"/>
        <v>0</v>
      </c>
      <c r="S161" s="97">
        <f t="shared" si="12"/>
        <v>0</v>
      </c>
      <c r="T161" s="98">
        <f t="shared" si="10"/>
        <v>0</v>
      </c>
      <c r="U161" s="117" t="str">
        <f t="shared" si="11"/>
        <v>OK</v>
      </c>
      <c r="V161" s="117" t="b">
        <f>'CASH REBATE'!$P$22</f>
        <v>0</v>
      </c>
      <c r="W161" s="1" t="str">
        <v>ALCHEMY</v>
      </c>
    </row>
    <row r="162" spans="2:23" ht="17.399999999999999" x14ac:dyDescent="0.3">
      <c r="B162" s="161" t="str">
        <v>16-SPGIN-07000648</v>
      </c>
      <c r="C162" s="156" t="str">
        <v>Independent</v>
      </c>
      <c r="D162" s="94" t="str">
        <v>GIN</v>
      </c>
      <c r="E162" s="94" t="str">
        <v>Four Pillars</v>
      </c>
      <c r="F162" s="94" t="str">
        <v>FPL</v>
      </c>
      <c r="G162" s="94" t="str">
        <v>Four Pillars Navy Strength Australian</v>
      </c>
      <c r="H162" s="94" t="str">
        <v>700ml</v>
      </c>
      <c r="I162" s="174">
        <v>6</v>
      </c>
      <c r="J162" s="283"/>
      <c r="K162" s="178"/>
      <c r="L162" s="85"/>
      <c r="M162" s="15"/>
      <c r="N162" s="86"/>
      <c r="O162" s="6"/>
      <c r="P162" s="152">
        <v>0</v>
      </c>
      <c r="Q162" s="6"/>
      <c r="R162" s="96">
        <f t="shared" si="9"/>
        <v>0</v>
      </c>
      <c r="S162" s="97">
        <f t="shared" si="12"/>
        <v>0</v>
      </c>
      <c r="T162" s="98">
        <f t="shared" si="10"/>
        <v>0</v>
      </c>
      <c r="U162" s="117" t="str">
        <f t="shared" si="11"/>
        <v>OK</v>
      </c>
      <c r="V162" s="117" t="b">
        <f>'CASH REBATE'!$P$22</f>
        <v>0</v>
      </c>
      <c r="W162" s="1" t="str">
        <v>ALCHEMY</v>
      </c>
    </row>
    <row r="163" spans="2:23" ht="17.399999999999999" x14ac:dyDescent="0.3">
      <c r="B163" s="161" t="str">
        <v>16-SPGIN-07000348</v>
      </c>
      <c r="C163" s="156" t="str">
        <v>Independent</v>
      </c>
      <c r="D163" s="94" t="str">
        <v>GIN</v>
      </c>
      <c r="E163" s="94" t="str">
        <v>Four Pillars</v>
      </c>
      <c r="F163" s="94" t="str">
        <v>FPL</v>
      </c>
      <c r="G163" s="94" t="str">
        <v>Four Pillars Australian Christmas</v>
      </c>
      <c r="H163" s="94" t="str">
        <v>700ml</v>
      </c>
      <c r="I163" s="174">
        <v>6</v>
      </c>
      <c r="J163" s="283"/>
      <c r="K163" s="178"/>
      <c r="L163" s="85"/>
      <c r="M163" s="15"/>
      <c r="N163" s="86"/>
      <c r="O163" s="6"/>
      <c r="P163" s="152">
        <v>0</v>
      </c>
      <c r="Q163" s="6"/>
      <c r="R163" s="96">
        <f t="shared" si="9"/>
        <v>0</v>
      </c>
      <c r="S163" s="97">
        <f t="shared" si="12"/>
        <v>0</v>
      </c>
      <c r="T163" s="98">
        <f t="shared" si="10"/>
        <v>0</v>
      </c>
      <c r="U163" s="117" t="str">
        <f t="shared" si="11"/>
        <v>OK</v>
      </c>
      <c r="V163" s="117" t="b">
        <f>'CASH REBATE'!$P$22</f>
        <v>0</v>
      </c>
      <c r="W163" s="1" t="str">
        <v>ALCHEMY</v>
      </c>
    </row>
    <row r="164" spans="2:23" ht="17.399999999999999" x14ac:dyDescent="0.3">
      <c r="B164" s="161" t="str">
        <v>67-SPGIN-07007296</v>
      </c>
      <c r="C164" s="156" t="str">
        <v>Independent</v>
      </c>
      <c r="D164" s="94" t="str">
        <v>GIN</v>
      </c>
      <c r="E164" s="94" t="str">
        <v>Lady Trieu</v>
      </c>
      <c r="F164" s="94" t="str">
        <v>LDT</v>
      </c>
      <c r="G164" s="94" t="str">
        <v>Lady Trieu Contemporary Gin</v>
      </c>
      <c r="H164" s="94" t="str">
        <v>700ml</v>
      </c>
      <c r="I164" s="174">
        <v>6</v>
      </c>
      <c r="J164" s="283"/>
      <c r="K164" s="178"/>
      <c r="L164" s="85"/>
      <c r="M164" s="15"/>
      <c r="N164" s="86"/>
      <c r="O164" s="6"/>
      <c r="P164" s="152">
        <v>0</v>
      </c>
      <c r="Q164" s="6"/>
      <c r="R164" s="96">
        <f t="shared" si="9"/>
        <v>0</v>
      </c>
      <c r="S164" s="97">
        <f t="shared" si="12"/>
        <v>0</v>
      </c>
      <c r="T164" s="98">
        <f t="shared" si="10"/>
        <v>0</v>
      </c>
      <c r="U164" s="117" t="str">
        <f t="shared" si="11"/>
        <v>OK</v>
      </c>
      <c r="V164" s="117" t="b">
        <f>'CASH REBATE'!$P$22</f>
        <v>0</v>
      </c>
      <c r="W164" s="1" t="str">
        <v>ALCHEMY</v>
      </c>
    </row>
    <row r="165" spans="2:23" ht="17.399999999999999" x14ac:dyDescent="0.3">
      <c r="B165" s="161" t="str">
        <v>67-SPGIN-07007265</v>
      </c>
      <c r="C165" s="156" t="str">
        <v>Independent</v>
      </c>
      <c r="D165" s="94" t="str">
        <v>GIN</v>
      </c>
      <c r="E165" s="94" t="str">
        <v>Lady Trieu</v>
      </c>
      <c r="F165" s="94" t="str">
        <v>LDT</v>
      </c>
      <c r="G165" s="94" t="str">
        <v>Lady Trieu Dalat Flowerbomb Gin</v>
      </c>
      <c r="H165" s="94" t="str">
        <v>700ml</v>
      </c>
      <c r="I165" s="174">
        <v>6</v>
      </c>
      <c r="J165" s="283"/>
      <c r="K165" s="178"/>
      <c r="L165" s="85"/>
      <c r="M165" s="15"/>
      <c r="N165" s="86"/>
      <c r="O165" s="6"/>
      <c r="P165" s="152">
        <v>0</v>
      </c>
      <c r="Q165" s="6"/>
      <c r="R165" s="96">
        <f t="shared" si="9"/>
        <v>0</v>
      </c>
      <c r="S165" s="97">
        <f t="shared" si="12"/>
        <v>0</v>
      </c>
      <c r="T165" s="98">
        <f t="shared" si="10"/>
        <v>0</v>
      </c>
      <c r="U165" s="117" t="str">
        <f t="shared" si="11"/>
        <v>OK</v>
      </c>
      <c r="V165" s="117" t="b">
        <f>'CASH REBATE'!$P$22</f>
        <v>0</v>
      </c>
      <c r="W165" s="1" t="str">
        <v>ALCHEMY</v>
      </c>
    </row>
    <row r="166" spans="2:23" ht="17.399999999999999" x14ac:dyDescent="0.3">
      <c r="B166" s="161" t="str">
        <v>67-SPGIN-07007272</v>
      </c>
      <c r="C166" s="156" t="str">
        <v>Independent</v>
      </c>
      <c r="D166" s="94" t="str">
        <v>GIN</v>
      </c>
      <c r="E166" s="94" t="str">
        <v>Lady Trieu</v>
      </c>
      <c r="F166" s="94" t="str">
        <v>LDT</v>
      </c>
      <c r="G166" s="94" t="str">
        <v>Lady Trieu Hoi An Spice Road Gin</v>
      </c>
      <c r="H166" s="94" t="str">
        <v>700ml</v>
      </c>
      <c r="I166" s="174">
        <v>6</v>
      </c>
      <c r="J166" s="283"/>
      <c r="K166" s="178"/>
      <c r="L166" s="85"/>
      <c r="M166" s="15"/>
      <c r="N166" s="86"/>
      <c r="O166" s="6"/>
      <c r="P166" s="152">
        <v>0</v>
      </c>
      <c r="Q166" s="6"/>
      <c r="R166" s="96">
        <f t="shared" si="9"/>
        <v>0</v>
      </c>
      <c r="S166" s="97">
        <f t="shared" si="12"/>
        <v>0</v>
      </c>
      <c r="T166" s="98">
        <f t="shared" si="10"/>
        <v>0</v>
      </c>
      <c r="U166" s="117" t="str">
        <f t="shared" si="11"/>
        <v>OK</v>
      </c>
      <c r="V166" s="117" t="b">
        <f>'CASH REBATE'!$P$22</f>
        <v>0</v>
      </c>
      <c r="W166" s="1" t="str">
        <v>ALCHEMY</v>
      </c>
    </row>
    <row r="167" spans="2:23" ht="17.399999999999999" x14ac:dyDescent="0.3">
      <c r="B167" s="161" t="str">
        <v>67-SPGIN-02007163</v>
      </c>
      <c r="C167" s="156" t="str">
        <v>Independent</v>
      </c>
      <c r="D167" s="94" t="str">
        <v>GIN</v>
      </c>
      <c r="E167" s="94" t="str">
        <v>Lady Trieu</v>
      </c>
      <c r="F167" s="94" t="str">
        <v>LDT</v>
      </c>
      <c r="G167" s="94" t="str">
        <v>Lady Trieu Mekong Delta Dry Gin 200ml</v>
      </c>
      <c r="H167" s="94" t="str">
        <v>200ml</v>
      </c>
      <c r="I167" s="174">
        <v>12</v>
      </c>
      <c r="J167" s="283"/>
      <c r="K167" s="178"/>
      <c r="L167" s="85"/>
      <c r="M167" s="15"/>
      <c r="N167" s="86"/>
      <c r="O167" s="6"/>
      <c r="P167" s="152">
        <v>0</v>
      </c>
      <c r="Q167" s="6"/>
      <c r="R167" s="96">
        <f t="shared" si="9"/>
        <v>0</v>
      </c>
      <c r="S167" s="97">
        <f t="shared" si="12"/>
        <v>0</v>
      </c>
      <c r="T167" s="98">
        <f t="shared" si="10"/>
        <v>0</v>
      </c>
      <c r="U167" s="117" t="str">
        <f t="shared" si="11"/>
        <v>OK</v>
      </c>
      <c r="V167" s="117" t="b">
        <f>'CASH REBATE'!$P$22</f>
        <v>0</v>
      </c>
      <c r="W167" s="1" t="str">
        <v>ALCHEMY</v>
      </c>
    </row>
    <row r="168" spans="2:23" ht="17.399999999999999" x14ac:dyDescent="0.3">
      <c r="B168" s="161" t="str">
        <v>67-SPGIN-07007258</v>
      </c>
      <c r="C168" s="156" t="str">
        <v>Independent</v>
      </c>
      <c r="D168" s="94" t="str">
        <v>GIN</v>
      </c>
      <c r="E168" s="94" t="str">
        <v>Lady Trieu</v>
      </c>
      <c r="F168" s="94" t="str">
        <v>LDT</v>
      </c>
      <c r="G168" s="94" t="str">
        <v>Lady Trieu Mekong Delta Dry Gin</v>
      </c>
      <c r="H168" s="94" t="str">
        <v>700ml</v>
      </c>
      <c r="I168" s="174">
        <v>6</v>
      </c>
      <c r="J168" s="283"/>
      <c r="K168" s="178"/>
      <c r="L168" s="85"/>
      <c r="M168" s="15"/>
      <c r="N168" s="86"/>
      <c r="O168" s="6"/>
      <c r="P168" s="152">
        <v>0</v>
      </c>
      <c r="Q168" s="6"/>
      <c r="R168" s="96">
        <f t="shared" si="9"/>
        <v>0</v>
      </c>
      <c r="S168" s="97">
        <f t="shared" si="12"/>
        <v>0</v>
      </c>
      <c r="T168" s="98">
        <f t="shared" si="10"/>
        <v>0</v>
      </c>
      <c r="U168" s="117" t="str">
        <f t="shared" si="11"/>
        <v>OK</v>
      </c>
      <c r="V168" s="117" t="b">
        <f>'CASH REBATE'!$P$22</f>
        <v>0</v>
      </c>
      <c r="W168" s="1" t="str">
        <v>ALCHEMY</v>
      </c>
    </row>
    <row r="169" spans="2:23" ht="17.399999999999999" x14ac:dyDescent="0.3">
      <c r="B169" s="161" t="str">
        <v>67-SPGIN-07007289</v>
      </c>
      <c r="C169" s="156" t="str">
        <v>Independent</v>
      </c>
      <c r="D169" s="94" t="str">
        <v>GIN</v>
      </c>
      <c r="E169" s="94" t="str">
        <v>Lady Trieu</v>
      </c>
      <c r="F169" s="94" t="str">
        <v>LDT</v>
      </c>
      <c r="G169" s="94" t="str">
        <v>Lady Trieu Sapa Citrus Tea Gin</v>
      </c>
      <c r="H169" s="94" t="str">
        <v>700ml</v>
      </c>
      <c r="I169" s="174">
        <v>6</v>
      </c>
      <c r="J169" s="283"/>
      <c r="K169" s="178"/>
      <c r="L169" s="85"/>
      <c r="M169" s="15"/>
      <c r="N169" s="86"/>
      <c r="O169" s="6"/>
      <c r="P169" s="152">
        <v>0</v>
      </c>
      <c r="Q169" s="6"/>
      <c r="R169" s="96">
        <f t="shared" si="9"/>
        <v>0</v>
      </c>
      <c r="S169" s="97">
        <f t="shared" si="12"/>
        <v>0</v>
      </c>
      <c r="T169" s="98">
        <f t="shared" si="10"/>
        <v>0</v>
      </c>
      <c r="U169" s="117" t="str">
        <f t="shared" si="11"/>
        <v>OK</v>
      </c>
      <c r="V169" s="117" t="b">
        <f>'CASH REBATE'!$P$22</f>
        <v>0</v>
      </c>
      <c r="W169" s="1" t="str">
        <v>ALCHEMY</v>
      </c>
    </row>
    <row r="170" spans="2:23" ht="17.399999999999999" x14ac:dyDescent="0.3">
      <c r="B170" s="161" t="str">
        <v>67-SPGIN-07007248</v>
      </c>
      <c r="C170" s="156" t="str">
        <v>Independent</v>
      </c>
      <c r="D170" s="94" t="str">
        <v>GIN</v>
      </c>
      <c r="E170" s="94" t="str">
        <v>Lady Trieu</v>
      </c>
      <c r="F170" s="94" t="str">
        <v>LDT</v>
      </c>
      <c r="G170" s="94" t="str">
        <v>Lady Trieu King Orange Gin</v>
      </c>
      <c r="H170" s="94" t="str">
        <v>700ml</v>
      </c>
      <c r="I170" s="174">
        <v>6</v>
      </c>
      <c r="J170" s="283"/>
      <c r="K170" s="178"/>
      <c r="L170" s="85"/>
      <c r="M170" s="15"/>
      <c r="N170" s="86"/>
      <c r="O170" s="6"/>
      <c r="P170" s="152">
        <v>0</v>
      </c>
      <c r="Q170" s="6"/>
      <c r="R170" s="96">
        <f t="shared" si="9"/>
        <v>0</v>
      </c>
      <c r="S170" s="97">
        <f t="shared" si="12"/>
        <v>0</v>
      </c>
      <c r="T170" s="98">
        <f t="shared" si="10"/>
        <v>0</v>
      </c>
      <c r="U170" s="117" t="str">
        <f t="shared" si="11"/>
        <v>OK</v>
      </c>
      <c r="V170" s="117" t="b">
        <f>'CASH REBATE'!$P$22</f>
        <v>0</v>
      </c>
      <c r="W170" s="1" t="str">
        <v>ALCHEMY</v>
      </c>
    </row>
    <row r="171" spans="2:23" ht="17.399999999999999" x14ac:dyDescent="0.3">
      <c r="B171" s="161" t="str">
        <v>49-SPMEZ-07501154</v>
      </c>
      <c r="C171" s="156" t="str">
        <v>Proximo</v>
      </c>
      <c r="D171" s="94" t="str">
        <v>Mezcal</v>
      </c>
      <c r="E171" s="94" t="str">
        <v>400 Conejos</v>
      </c>
      <c r="F171" s="94" t="str">
        <v>400</v>
      </c>
      <c r="G171" s="94" t="str">
        <v>400 Conejos Mezcal</v>
      </c>
      <c r="H171" s="94" t="str">
        <v>750ml</v>
      </c>
      <c r="I171" s="174">
        <v>6</v>
      </c>
      <c r="J171" s="283"/>
      <c r="K171" s="178"/>
      <c r="L171" s="85"/>
      <c r="M171" s="15"/>
      <c r="N171" s="86"/>
      <c r="O171" s="6"/>
      <c r="P171" s="152">
        <v>0</v>
      </c>
      <c r="Q171" s="6"/>
      <c r="R171" s="96">
        <f t="shared" si="9"/>
        <v>0</v>
      </c>
      <c r="S171" s="97">
        <f t="shared" si="12"/>
        <v>0</v>
      </c>
      <c r="T171" s="98">
        <f t="shared" si="10"/>
        <v>0</v>
      </c>
      <c r="U171" s="117" t="str">
        <f t="shared" si="11"/>
        <v>OK</v>
      </c>
      <c r="V171" s="117" t="b">
        <f>'CASH REBATE'!$P$22</f>
        <v>0</v>
      </c>
      <c r="W171" s="1" t="str">
        <v>ALCHEMY</v>
      </c>
    </row>
    <row r="172" spans="2:23" ht="17.399999999999999" x14ac:dyDescent="0.3">
      <c r="B172" s="161" t="str">
        <v>49-SPMEZ-07502090</v>
      </c>
      <c r="C172" s="156" t="str">
        <v>Proximo</v>
      </c>
      <c r="D172" s="94" t="str">
        <v>Mezcal</v>
      </c>
      <c r="E172" s="94" t="str">
        <v>Creyente</v>
      </c>
      <c r="F172" s="94" t="str">
        <v>CYT</v>
      </c>
      <c r="G172" s="94" t="str">
        <v>Creyente Mezcal</v>
      </c>
      <c r="H172" s="94" t="str">
        <v>750ml</v>
      </c>
      <c r="I172" s="174">
        <v>6</v>
      </c>
      <c r="J172" s="283"/>
      <c r="K172" s="178"/>
      <c r="L172" s="85"/>
      <c r="M172" s="15"/>
      <c r="N172" s="86"/>
      <c r="O172" s="6"/>
      <c r="P172" s="152">
        <v>0</v>
      </c>
      <c r="Q172" s="6"/>
      <c r="R172" s="96">
        <f t="shared" si="9"/>
        <v>0</v>
      </c>
      <c r="S172" s="97">
        <f t="shared" si="12"/>
        <v>0</v>
      </c>
      <c r="T172" s="98">
        <f t="shared" si="10"/>
        <v>0</v>
      </c>
      <c r="U172" s="117" t="str">
        <f t="shared" si="11"/>
        <v>OK</v>
      </c>
      <c r="V172" s="117" t="b">
        <f>'CASH REBATE'!$P$22</f>
        <v>0</v>
      </c>
      <c r="W172" s="1" t="str">
        <v>ALCHEMY</v>
      </c>
    </row>
    <row r="173" spans="2:23" ht="17.399999999999999" x14ac:dyDescent="0.3">
      <c r="B173" s="161" t="str">
        <v>72-SPTEQ-07001004</v>
      </c>
      <c r="C173" s="156" t="str">
        <v>Proximo</v>
      </c>
      <c r="D173" s="94" t="str">
        <v>Tequila</v>
      </c>
      <c r="E173" s="94" t="str">
        <v>Gran Centenario</v>
      </c>
      <c r="F173" s="94" t="str">
        <v>GCN</v>
      </c>
      <c r="G173" s="94" t="str">
        <v>Gran Centenario Plata Tequila</v>
      </c>
      <c r="H173" s="94" t="str">
        <v>700ml</v>
      </c>
      <c r="I173" s="174">
        <v>6</v>
      </c>
      <c r="J173" s="283"/>
      <c r="K173" s="178"/>
      <c r="L173" s="85"/>
      <c r="M173" s="15"/>
      <c r="N173" s="86"/>
      <c r="O173" s="6"/>
      <c r="P173" s="152">
        <v>0</v>
      </c>
      <c r="Q173" s="6"/>
      <c r="R173" s="96">
        <f t="shared" si="9"/>
        <v>0</v>
      </c>
      <c r="S173" s="97">
        <f t="shared" si="12"/>
        <v>0</v>
      </c>
      <c r="T173" s="98">
        <f t="shared" si="10"/>
        <v>0</v>
      </c>
      <c r="U173" s="117" t="str">
        <f t="shared" si="11"/>
        <v>OK</v>
      </c>
      <c r="V173" s="117" t="b">
        <f>'CASH REBATE'!$P$22</f>
        <v>0</v>
      </c>
      <c r="W173" s="1" t="str">
        <v>ALCHEMY</v>
      </c>
    </row>
    <row r="174" spans="2:23" ht="17.399999999999999" x14ac:dyDescent="0.3">
      <c r="B174" s="161" t="str">
        <v>72-SPTEQ-07001001</v>
      </c>
      <c r="C174" s="156" t="str">
        <v>Proximo</v>
      </c>
      <c r="D174" s="94" t="str">
        <v>Tequila</v>
      </c>
      <c r="E174" s="94" t="str">
        <v>Gran Centenario</v>
      </c>
      <c r="F174" s="94" t="str">
        <v>GCN</v>
      </c>
      <c r="G174" s="94" t="str">
        <v>Gran Centenario Reposado Tequila</v>
      </c>
      <c r="H174" s="94" t="str">
        <v>700ml</v>
      </c>
      <c r="I174" s="174">
        <v>6</v>
      </c>
      <c r="J174" s="283"/>
      <c r="K174" s="178"/>
      <c r="L174" s="85"/>
      <c r="M174" s="15"/>
      <c r="N174" s="86"/>
      <c r="O174" s="6"/>
      <c r="P174" s="152">
        <v>0</v>
      </c>
      <c r="Q174" s="6"/>
      <c r="R174" s="96">
        <f t="shared" si="9"/>
        <v>0</v>
      </c>
      <c r="S174" s="97">
        <f t="shared" si="12"/>
        <v>0</v>
      </c>
      <c r="T174" s="98">
        <f t="shared" si="10"/>
        <v>0</v>
      </c>
      <c r="U174" s="117" t="str">
        <f t="shared" si="11"/>
        <v>OK</v>
      </c>
      <c r="V174" s="117" t="b">
        <f>'CASH REBATE'!$P$22</f>
        <v>0</v>
      </c>
      <c r="W174" s="1" t="str">
        <v>ALCHEMY</v>
      </c>
    </row>
    <row r="175" spans="2:23" ht="17.399999999999999" x14ac:dyDescent="0.3">
      <c r="B175" s="161" t="str">
        <v>72-SPTEQ-07001011</v>
      </c>
      <c r="C175" s="156" t="str">
        <v>Proximo</v>
      </c>
      <c r="D175" s="94" t="str">
        <v>Tequila</v>
      </c>
      <c r="E175" s="94" t="str">
        <v>Gran Centenario</v>
      </c>
      <c r="F175" s="94" t="str">
        <v>GCN</v>
      </c>
      <c r="G175" s="94" t="str">
        <v>Gran Centenario Anejo Tequila</v>
      </c>
      <c r="H175" s="94" t="str">
        <v>700ml</v>
      </c>
      <c r="I175" s="174">
        <v>6</v>
      </c>
      <c r="J175" s="283"/>
      <c r="K175" s="178"/>
      <c r="L175" s="85"/>
      <c r="M175" s="15"/>
      <c r="N175" s="86"/>
      <c r="O175" s="6"/>
      <c r="P175" s="152">
        <v>0</v>
      </c>
      <c r="Q175" s="6"/>
      <c r="R175" s="96">
        <f t="shared" si="9"/>
        <v>0</v>
      </c>
      <c r="S175" s="97">
        <f t="shared" si="12"/>
        <v>0</v>
      </c>
      <c r="T175" s="98">
        <f t="shared" si="10"/>
        <v>0</v>
      </c>
      <c r="U175" s="117" t="str">
        <f t="shared" si="11"/>
        <v>OK</v>
      </c>
      <c r="V175" s="117" t="b">
        <f>'CASH REBATE'!$P$22</f>
        <v>0</v>
      </c>
      <c r="W175" s="1" t="str">
        <v>ALCHEMY</v>
      </c>
    </row>
    <row r="176" spans="2:23" ht="17.399999999999999" x14ac:dyDescent="0.3">
      <c r="B176" s="161" t="str">
        <v>72-SPTEQ-07507409</v>
      </c>
      <c r="C176" s="156" t="str">
        <v>Proximo</v>
      </c>
      <c r="D176" s="94" t="str">
        <v>Tequila</v>
      </c>
      <c r="E176" s="94" t="str">
        <v>Gran Centenario</v>
      </c>
      <c r="F176" s="94" t="str">
        <v>GCN</v>
      </c>
      <c r="G176" s="94" t="str">
        <v>Gran Centenario Leyenda Extra Anejo Tequila</v>
      </c>
      <c r="H176" s="94" t="str">
        <v>750ml</v>
      </c>
      <c r="I176" s="174">
        <v>3</v>
      </c>
      <c r="J176" s="283"/>
      <c r="K176" s="178"/>
      <c r="L176" s="85"/>
      <c r="M176" s="15"/>
      <c r="N176" s="86"/>
      <c r="O176" s="6"/>
      <c r="P176" s="152">
        <v>0</v>
      </c>
      <c r="Q176" s="6"/>
      <c r="R176" s="96">
        <f t="shared" si="9"/>
        <v>0</v>
      </c>
      <c r="S176" s="97">
        <f t="shared" si="12"/>
        <v>0</v>
      </c>
      <c r="T176" s="98">
        <f t="shared" si="10"/>
        <v>0</v>
      </c>
      <c r="U176" s="117" t="str">
        <f t="shared" si="11"/>
        <v>OK</v>
      </c>
      <c r="V176" s="117" t="b">
        <f>'CASH REBATE'!$P$22</f>
        <v>0</v>
      </c>
      <c r="W176" s="1" t="str">
        <v>ALCHEMY</v>
      </c>
    </row>
    <row r="177" spans="2:23" ht="17.399999999999999" x14ac:dyDescent="0.3">
      <c r="B177" s="161" t="str">
        <v>73-SPTEQ-07500217</v>
      </c>
      <c r="C177" s="156" t="str">
        <v>Proximo</v>
      </c>
      <c r="D177" s="94" t="str">
        <v>Tequila</v>
      </c>
      <c r="E177" s="94" t="str">
        <v>Maestro Dobel</v>
      </c>
      <c r="F177" s="94" t="str">
        <v>MTD</v>
      </c>
      <c r="G177" s="94" t="str">
        <v>Maestro Dobel Silver Tequila</v>
      </c>
      <c r="H177" s="94" t="str">
        <v>750ml</v>
      </c>
      <c r="I177" s="174">
        <v>6</v>
      </c>
      <c r="J177" s="283"/>
      <c r="K177" s="178"/>
      <c r="L177" s="85"/>
      <c r="M177" s="15"/>
      <c r="N177" s="86"/>
      <c r="O177" s="6"/>
      <c r="P177" s="152">
        <v>0</v>
      </c>
      <c r="Q177" s="6"/>
      <c r="R177" s="96">
        <f t="shared" si="9"/>
        <v>0</v>
      </c>
      <c r="S177" s="97">
        <f t="shared" si="12"/>
        <v>0</v>
      </c>
      <c r="T177" s="98">
        <f t="shared" si="10"/>
        <v>0</v>
      </c>
      <c r="U177" s="117" t="str">
        <f t="shared" si="11"/>
        <v>OK</v>
      </c>
      <c r="V177" s="117" t="b">
        <f>'CASH REBATE'!$P$22</f>
        <v>0</v>
      </c>
      <c r="W177" s="1" t="str">
        <v>ALCHEMY</v>
      </c>
    </row>
    <row r="178" spans="2:23" ht="17.399999999999999" x14ac:dyDescent="0.3">
      <c r="B178" s="161" t="str">
        <v>73-SPTEQ-07500248</v>
      </c>
      <c r="C178" s="156" t="str">
        <v>Proximo</v>
      </c>
      <c r="D178" s="94" t="str">
        <v>Tequila</v>
      </c>
      <c r="E178" s="94" t="str">
        <v>Maestro Dobel</v>
      </c>
      <c r="F178" s="94" t="str">
        <v>MTD</v>
      </c>
      <c r="G178" s="94" t="str">
        <v>Maestro Dobel Diamante Tequila</v>
      </c>
      <c r="H178" s="94" t="str">
        <v>750ml</v>
      </c>
      <c r="I178" s="174">
        <v>6</v>
      </c>
      <c r="J178" s="283"/>
      <c r="K178" s="178"/>
      <c r="L178" s="85"/>
      <c r="M178" s="15"/>
      <c r="N178" s="86"/>
      <c r="O178" s="6"/>
      <c r="P178" s="152">
        <v>0</v>
      </c>
      <c r="Q178" s="6"/>
      <c r="R178" s="96">
        <f t="shared" si="9"/>
        <v>0</v>
      </c>
      <c r="S178" s="97">
        <f t="shared" si="12"/>
        <v>0</v>
      </c>
      <c r="T178" s="98">
        <f t="shared" si="10"/>
        <v>0</v>
      </c>
      <c r="U178" s="117" t="str">
        <f t="shared" si="11"/>
        <v>OK</v>
      </c>
      <c r="V178" s="117" t="b">
        <f>'CASH REBATE'!$P$22</f>
        <v>0</v>
      </c>
      <c r="W178" s="1" t="str">
        <v>ALCHEMY</v>
      </c>
    </row>
    <row r="179" spans="2:23" ht="17.399999999999999" x14ac:dyDescent="0.3">
      <c r="B179" s="161" t="str">
        <v>73-SPTEQ-07500224</v>
      </c>
      <c r="C179" s="156" t="str">
        <v>Proximo</v>
      </c>
      <c r="D179" s="94" t="str">
        <v>Tequila</v>
      </c>
      <c r="E179" s="94" t="str">
        <v>Maestro Dobel</v>
      </c>
      <c r="F179" s="94" t="str">
        <v>MTD</v>
      </c>
      <c r="G179" s="94" t="str">
        <v>Maestro Dobel Reposado Tequila</v>
      </c>
      <c r="H179" s="94" t="str">
        <v>750ml</v>
      </c>
      <c r="I179" s="174">
        <v>6</v>
      </c>
      <c r="J179" s="283"/>
      <c r="K179" s="178"/>
      <c r="L179" s="85"/>
      <c r="M179" s="15"/>
      <c r="N179" s="86"/>
      <c r="O179" s="6"/>
      <c r="P179" s="152">
        <v>0</v>
      </c>
      <c r="Q179" s="6"/>
      <c r="R179" s="96">
        <f t="shared" si="9"/>
        <v>0</v>
      </c>
      <c r="S179" s="97">
        <f t="shared" si="12"/>
        <v>0</v>
      </c>
      <c r="T179" s="98">
        <f t="shared" si="10"/>
        <v>0</v>
      </c>
      <c r="U179" s="117" t="str">
        <f t="shared" si="11"/>
        <v>OK</v>
      </c>
      <c r="V179" s="117" t="b">
        <f>'CASH REBATE'!$P$22</f>
        <v>0</v>
      </c>
      <c r="W179" s="1" t="str">
        <v>ALCHEMY</v>
      </c>
    </row>
    <row r="180" spans="2:23" ht="17.399999999999999" x14ac:dyDescent="0.3">
      <c r="B180" s="161" t="str">
        <v>73-SPTEQ-07500231</v>
      </c>
      <c r="C180" s="156" t="str">
        <v>Proximo</v>
      </c>
      <c r="D180" s="94" t="str">
        <v>Tequila</v>
      </c>
      <c r="E180" s="94" t="str">
        <v>Maestro Dobel</v>
      </c>
      <c r="F180" s="94" t="str">
        <v>MTD</v>
      </c>
      <c r="G180" s="94" t="str">
        <v>Maestro Dobel Anejo Tequila</v>
      </c>
      <c r="H180" s="94" t="str">
        <v>750ml</v>
      </c>
      <c r="I180" s="174">
        <v>6</v>
      </c>
      <c r="J180" s="283"/>
      <c r="K180" s="178"/>
      <c r="L180" s="85"/>
      <c r="M180" s="15"/>
      <c r="N180" s="86"/>
      <c r="O180" s="6"/>
      <c r="P180" s="152">
        <v>0</v>
      </c>
      <c r="Q180" s="6"/>
      <c r="R180" s="96">
        <f t="shared" si="9"/>
        <v>0</v>
      </c>
      <c r="S180" s="97">
        <f t="shared" si="12"/>
        <v>0</v>
      </c>
      <c r="T180" s="98">
        <f t="shared" si="10"/>
        <v>0</v>
      </c>
      <c r="U180" s="117" t="str">
        <f t="shared" si="11"/>
        <v>OK</v>
      </c>
      <c r="V180" s="117" t="b">
        <f>'CASH REBATE'!$P$22</f>
        <v>0</v>
      </c>
      <c r="W180" s="1" t="str">
        <v>ALCHEMY</v>
      </c>
    </row>
    <row r="181" spans="2:23" ht="17.399999999999999" x14ac:dyDescent="0.3">
      <c r="B181" s="161" t="str">
        <v>73-SPTEQ-07500255</v>
      </c>
      <c r="C181" s="156" t="str">
        <v>Proximo</v>
      </c>
      <c r="D181" s="94" t="str">
        <v>Tequila</v>
      </c>
      <c r="E181" s="94" t="str">
        <v>Maestro Dobel</v>
      </c>
      <c r="F181" s="94" t="str">
        <v>MTD</v>
      </c>
      <c r="G181" s="94" t="str">
        <v>Maestro Dobel Humito Smoked Silver Tequila</v>
      </c>
      <c r="H181" s="94" t="str">
        <v>750ml</v>
      </c>
      <c r="I181" s="174">
        <v>6</v>
      </c>
      <c r="J181" s="283"/>
      <c r="K181" s="178"/>
      <c r="L181" s="85"/>
      <c r="M181" s="15"/>
      <c r="N181" s="86"/>
      <c r="O181" s="6"/>
      <c r="P181" s="152">
        <v>0</v>
      </c>
      <c r="Q181" s="6"/>
      <c r="R181" s="96">
        <f t="shared" si="9"/>
        <v>0</v>
      </c>
      <c r="S181" s="97">
        <f t="shared" si="12"/>
        <v>0</v>
      </c>
      <c r="T181" s="98">
        <f t="shared" si="10"/>
        <v>0</v>
      </c>
      <c r="U181" s="117" t="str">
        <f t="shared" si="11"/>
        <v>OK</v>
      </c>
      <c r="V181" s="117" t="b">
        <f>'CASH REBATE'!$P$22</f>
        <v>0</v>
      </c>
      <c r="W181" s="1" t="str">
        <v>ALCHEMY</v>
      </c>
    </row>
    <row r="182" spans="2:23" ht="17.399999999999999" x14ac:dyDescent="0.3">
      <c r="B182" s="161" t="str">
        <v>73-SPTEQ-07507591</v>
      </c>
      <c r="C182" s="156" t="str">
        <v>Proximo</v>
      </c>
      <c r="D182" s="94" t="str">
        <v>Tequila</v>
      </c>
      <c r="E182" s="94" t="str">
        <v>Maestro Dobel</v>
      </c>
      <c r="F182" s="94" t="str">
        <v>MTD</v>
      </c>
      <c r="G182" s="94" t="str">
        <v>Maestro Dobel 50 Cristalino</v>
      </c>
      <c r="H182" s="94" t="str">
        <v>750ml</v>
      </c>
      <c r="I182" s="174">
        <v>3</v>
      </c>
      <c r="J182" s="283"/>
      <c r="K182" s="178"/>
      <c r="L182" s="85"/>
      <c r="M182" s="15"/>
      <c r="N182" s="86"/>
      <c r="O182" s="6"/>
      <c r="P182" s="152">
        <v>0</v>
      </c>
      <c r="Q182" s="6"/>
      <c r="R182" s="96">
        <f t="shared" si="9"/>
        <v>0</v>
      </c>
      <c r="S182" s="97">
        <f t="shared" si="12"/>
        <v>0</v>
      </c>
      <c r="T182" s="98">
        <f t="shared" si="10"/>
        <v>0</v>
      </c>
      <c r="U182" s="117" t="str">
        <f t="shared" si="11"/>
        <v>OK</v>
      </c>
      <c r="V182" s="117" t="b">
        <f>'CASH REBATE'!$P$22</f>
        <v>0</v>
      </c>
      <c r="W182" s="1" t="str">
        <v>ALCHEMY</v>
      </c>
    </row>
    <row r="183" spans="2:23" ht="17.399999999999999" x14ac:dyDescent="0.3">
      <c r="B183" s="161" t="str">
        <v>19-SPTEQ-07503234</v>
      </c>
      <c r="C183" s="156" t="str">
        <v>Proximo</v>
      </c>
      <c r="D183" s="94" t="str">
        <v>Tequila</v>
      </c>
      <c r="E183" s="94" t="str">
        <v>1800</v>
      </c>
      <c r="F183" s="94" t="str">
        <v>18T</v>
      </c>
      <c r="G183" s="94" t="str">
        <v>1800 Tequila Silver</v>
      </c>
      <c r="H183" s="94" t="str">
        <v>750ml</v>
      </c>
      <c r="I183" s="174">
        <v>12</v>
      </c>
      <c r="J183" s="283"/>
      <c r="K183" s="178"/>
      <c r="L183" s="85"/>
      <c r="M183" s="15"/>
      <c r="N183" s="86"/>
      <c r="O183" s="6"/>
      <c r="P183" s="152">
        <v>0</v>
      </c>
      <c r="Q183" s="6"/>
      <c r="R183" s="96">
        <f t="shared" si="9"/>
        <v>0</v>
      </c>
      <c r="S183" s="97">
        <f t="shared" si="12"/>
        <v>0</v>
      </c>
      <c r="T183" s="98">
        <f t="shared" si="10"/>
        <v>0</v>
      </c>
      <c r="U183" s="117" t="str">
        <f t="shared" si="11"/>
        <v>OK</v>
      </c>
      <c r="V183" s="117" t="b">
        <f>'CASH REBATE'!$P$22</f>
        <v>0</v>
      </c>
      <c r="W183" s="1" t="str">
        <v>ALCHEMY</v>
      </c>
    </row>
    <row r="184" spans="2:23" ht="17.399999999999999" x14ac:dyDescent="0.3">
      <c r="B184" s="161" t="str">
        <v>19-SPTEQ-07500196</v>
      </c>
      <c r="C184" s="156" t="str">
        <v>Proximo</v>
      </c>
      <c r="D184" s="94" t="str">
        <v>Tequila</v>
      </c>
      <c r="E184" s="94" t="str">
        <v>1800</v>
      </c>
      <c r="F184" s="94" t="str">
        <v>18T</v>
      </c>
      <c r="G184" s="94" t="str">
        <v>1800 Tequila Reposado</v>
      </c>
      <c r="H184" s="94" t="str">
        <v>750ml</v>
      </c>
      <c r="I184" s="174">
        <v>12</v>
      </c>
      <c r="J184" s="283"/>
      <c r="K184" s="178"/>
      <c r="L184" s="85"/>
      <c r="M184" s="15"/>
      <c r="N184" s="86"/>
      <c r="O184" s="6"/>
      <c r="P184" s="152">
        <v>0</v>
      </c>
      <c r="Q184" s="6"/>
      <c r="R184" s="96">
        <f t="shared" si="9"/>
        <v>0</v>
      </c>
      <c r="S184" s="97">
        <f t="shared" si="12"/>
        <v>0</v>
      </c>
      <c r="T184" s="98">
        <f t="shared" si="10"/>
        <v>0</v>
      </c>
      <c r="U184" s="117" t="str">
        <f t="shared" si="11"/>
        <v>OK</v>
      </c>
      <c r="V184" s="117" t="b">
        <f>'CASH REBATE'!$P$22</f>
        <v>0</v>
      </c>
      <c r="W184" s="1" t="str">
        <v>ALCHEMY</v>
      </c>
    </row>
    <row r="185" spans="2:23" ht="17.399999999999999" x14ac:dyDescent="0.3">
      <c r="B185" s="161" t="str">
        <v>19-SPTEQ-07500379</v>
      </c>
      <c r="C185" s="156" t="str">
        <v>Proximo</v>
      </c>
      <c r="D185" s="94" t="str">
        <v>Tequila</v>
      </c>
      <c r="E185" s="94" t="str">
        <v>1800</v>
      </c>
      <c r="F185" s="94" t="str">
        <v>18T</v>
      </c>
      <c r="G185" s="94" t="str">
        <v>1800 Tequila Coconut</v>
      </c>
      <c r="H185" s="94" t="str">
        <v>750ml</v>
      </c>
      <c r="I185" s="174">
        <v>12</v>
      </c>
      <c r="J185" s="283"/>
      <c r="K185" s="178"/>
      <c r="L185" s="85"/>
      <c r="M185" s="15"/>
      <c r="N185" s="86"/>
      <c r="O185" s="6"/>
      <c r="P185" s="152">
        <v>0</v>
      </c>
      <c r="Q185" s="6"/>
      <c r="R185" s="96">
        <f t="shared" si="9"/>
        <v>0</v>
      </c>
      <c r="S185" s="97">
        <f t="shared" si="12"/>
        <v>0</v>
      </c>
      <c r="T185" s="98">
        <f t="shared" si="10"/>
        <v>0</v>
      </c>
      <c r="U185" s="117" t="str">
        <f t="shared" si="11"/>
        <v>OK</v>
      </c>
      <c r="V185" s="117" t="b">
        <f>'CASH REBATE'!$P$22</f>
        <v>0</v>
      </c>
      <c r="W185" s="1" t="str">
        <v>ALCHEMY</v>
      </c>
    </row>
    <row r="186" spans="2:23" ht="17.399999999999999" x14ac:dyDescent="0.3">
      <c r="B186" s="161" t="str">
        <v>19-SPTEQ-07500205</v>
      </c>
      <c r="C186" s="156" t="str">
        <v>Proximo</v>
      </c>
      <c r="D186" s="94" t="str">
        <v>Tequila</v>
      </c>
      <c r="E186" s="94" t="str">
        <v>1800</v>
      </c>
      <c r="F186" s="94" t="str">
        <v>18T</v>
      </c>
      <c r="G186" s="94" t="str">
        <v>1800 Tequila Anejo</v>
      </c>
      <c r="H186" s="94" t="str">
        <v>750ml</v>
      </c>
      <c r="I186" s="174">
        <v>6</v>
      </c>
      <c r="J186" s="283"/>
      <c r="K186" s="178"/>
      <c r="L186" s="85"/>
      <c r="M186" s="15"/>
      <c r="N186" s="86"/>
      <c r="O186" s="6"/>
      <c r="P186" s="152">
        <v>0</v>
      </c>
      <c r="Q186" s="6"/>
      <c r="R186" s="96">
        <f t="shared" si="9"/>
        <v>0</v>
      </c>
      <c r="S186" s="97">
        <f t="shared" si="12"/>
        <v>0</v>
      </c>
      <c r="T186" s="98">
        <f t="shared" si="10"/>
        <v>0</v>
      </c>
      <c r="U186" s="117" t="str">
        <f t="shared" si="11"/>
        <v>OK</v>
      </c>
      <c r="V186" s="117" t="b">
        <f>'CASH REBATE'!$P$22</f>
        <v>0</v>
      </c>
      <c r="W186" s="1" t="str">
        <v>ALCHEMY</v>
      </c>
    </row>
    <row r="187" spans="2:23" ht="17.399999999999999" x14ac:dyDescent="0.3">
      <c r="B187" s="161" t="str">
        <v>19-SPTEQ-07506466</v>
      </c>
      <c r="C187" s="156" t="str">
        <v>Proximo</v>
      </c>
      <c r="D187" s="94" t="str">
        <v>Tequila</v>
      </c>
      <c r="E187" s="94" t="str">
        <v>1800</v>
      </c>
      <c r="F187" s="94" t="str">
        <v>18T</v>
      </c>
      <c r="G187" s="94" t="str">
        <v>1800 Tequila Cristalino</v>
      </c>
      <c r="H187" s="94" t="str">
        <v>750ml</v>
      </c>
      <c r="I187" s="174">
        <v>6</v>
      </c>
      <c r="J187" s="283"/>
      <c r="K187" s="178"/>
      <c r="L187" s="85"/>
      <c r="M187" s="15"/>
      <c r="N187" s="86"/>
      <c r="O187" s="6"/>
      <c r="P187" s="152">
        <v>0</v>
      </c>
      <c r="Q187" s="6"/>
      <c r="R187" s="96">
        <f t="shared" si="9"/>
        <v>0</v>
      </c>
      <c r="S187" s="97">
        <f t="shared" si="12"/>
        <v>0</v>
      </c>
      <c r="T187" s="98">
        <f t="shared" si="10"/>
        <v>0</v>
      </c>
      <c r="U187" s="117" t="str">
        <f t="shared" si="11"/>
        <v>OK</v>
      </c>
      <c r="V187" s="117" t="b">
        <f>'CASH REBATE'!$P$22</f>
        <v>0</v>
      </c>
      <c r="W187" s="1" t="str">
        <v>ALCHEMY</v>
      </c>
    </row>
    <row r="188" spans="2:23" ht="17.399999999999999" x14ac:dyDescent="0.3">
      <c r="B188" s="161" t="str">
        <v>19-SPTEQ-07500462</v>
      </c>
      <c r="C188" s="156" t="str">
        <v>Proximo</v>
      </c>
      <c r="D188" s="94" t="str">
        <v>Tequila</v>
      </c>
      <c r="E188" s="94" t="str">
        <v>1800</v>
      </c>
      <c r="F188" s="94" t="str">
        <v>18T</v>
      </c>
      <c r="G188" s="94" t="str">
        <v>1800 Tequila Milenio</v>
      </c>
      <c r="H188" s="94" t="str">
        <v>700ml</v>
      </c>
      <c r="I188" s="174">
        <v>3</v>
      </c>
      <c r="J188" s="283"/>
      <c r="K188" s="178"/>
      <c r="L188" s="85"/>
      <c r="M188" s="15"/>
      <c r="N188" s="86"/>
      <c r="O188" s="6"/>
      <c r="P188" s="152">
        <v>0</v>
      </c>
      <c r="Q188" s="6"/>
      <c r="R188" s="96">
        <f t="shared" si="9"/>
        <v>0</v>
      </c>
      <c r="S188" s="97">
        <f t="shared" si="12"/>
        <v>0</v>
      </c>
      <c r="T188" s="98">
        <f t="shared" si="10"/>
        <v>0</v>
      </c>
      <c r="U188" s="117" t="str">
        <f t="shared" si="11"/>
        <v>OK</v>
      </c>
      <c r="V188" s="117" t="b">
        <f>'CASH REBATE'!$P$22</f>
        <v>0</v>
      </c>
      <c r="W188" s="1" t="str">
        <v>ALCHEMY</v>
      </c>
    </row>
    <row r="189" spans="2:23" ht="17.399999999999999" x14ac:dyDescent="0.3">
      <c r="B189" s="161" t="str">
        <v>19-SPTEQ-07503891</v>
      </c>
      <c r="C189" s="156" t="str">
        <v>Proximo</v>
      </c>
      <c r="D189" s="94" t="str">
        <v>Tequila</v>
      </c>
      <c r="E189" s="94" t="str">
        <v>1800</v>
      </c>
      <c r="F189" s="94" t="str">
        <v>18T</v>
      </c>
      <c r="G189" s="94" t="str">
        <v>1800 Tequila Guachimonton Anejo</v>
      </c>
      <c r="H189" s="94" t="str">
        <v>750ml</v>
      </c>
      <c r="I189" s="174">
        <v>3</v>
      </c>
      <c r="J189" s="283"/>
      <c r="K189" s="178"/>
      <c r="L189" s="85"/>
      <c r="M189" s="15"/>
      <c r="N189" s="86"/>
      <c r="O189" s="6"/>
      <c r="P189" s="152">
        <v>0</v>
      </c>
      <c r="Q189" s="6"/>
      <c r="R189" s="96">
        <f t="shared" si="9"/>
        <v>0</v>
      </c>
      <c r="S189" s="97">
        <f t="shared" si="12"/>
        <v>0</v>
      </c>
      <c r="T189" s="98">
        <f t="shared" si="10"/>
        <v>0</v>
      </c>
      <c r="U189" s="117" t="str">
        <f t="shared" si="11"/>
        <v>OK</v>
      </c>
      <c r="V189" s="117" t="b">
        <f>'CASH REBATE'!$P$22</f>
        <v>0</v>
      </c>
      <c r="W189" s="1" t="str">
        <v>ALCHEMY</v>
      </c>
    </row>
    <row r="190" spans="2:23" ht="17.399999999999999" x14ac:dyDescent="0.3">
      <c r="B190" s="161" t="str">
        <v>20-SPTEQ-07000830</v>
      </c>
      <c r="C190" s="156" t="str">
        <v>Proximo</v>
      </c>
      <c r="D190" s="94" t="str">
        <v>Tequila</v>
      </c>
      <c r="E190" s="94" t="str">
        <v>Jose Cuervo</v>
      </c>
      <c r="F190" s="94" t="str">
        <v>JOC</v>
      </c>
      <c r="G190" s="94" t="str">
        <v>Jose Cuervo Platino</v>
      </c>
      <c r="H190" s="94" t="str">
        <v>700ml</v>
      </c>
      <c r="I190" s="174">
        <v>6</v>
      </c>
      <c r="J190" s="283"/>
      <c r="K190" s="178"/>
      <c r="L190" s="85"/>
      <c r="M190" s="15"/>
      <c r="N190" s="86"/>
      <c r="O190" s="6"/>
      <c r="P190" s="152">
        <v>0</v>
      </c>
      <c r="Q190" s="6"/>
      <c r="R190" s="96">
        <f t="shared" si="9"/>
        <v>0</v>
      </c>
      <c r="S190" s="97">
        <f t="shared" si="12"/>
        <v>0</v>
      </c>
      <c r="T190" s="98">
        <f t="shared" si="10"/>
        <v>0</v>
      </c>
      <c r="U190" s="117" t="str">
        <f t="shared" si="11"/>
        <v>OK</v>
      </c>
      <c r="V190" s="117" t="b">
        <f>'CASH REBATE'!$P$22</f>
        <v>0</v>
      </c>
      <c r="W190" s="1" t="str">
        <v>ALCHEMY</v>
      </c>
    </row>
    <row r="191" spans="2:23" ht="17.399999999999999" x14ac:dyDescent="0.3">
      <c r="B191" s="161" t="str">
        <v>20-SPTEQ-07501478</v>
      </c>
      <c r="C191" s="156" t="str">
        <v>Proximo</v>
      </c>
      <c r="D191" s="94" t="str">
        <v>Tequila</v>
      </c>
      <c r="E191" s="94" t="str">
        <v>Jose Cuervo</v>
      </c>
      <c r="F191" s="94" t="str">
        <v>JOC</v>
      </c>
      <c r="G191" s="94" t="str">
        <v>Jose Cuervo Reserva De La Familia Platino</v>
      </c>
      <c r="H191" s="94" t="str">
        <v>750ml</v>
      </c>
      <c r="I191" s="174">
        <v>3</v>
      </c>
      <c r="J191" s="283"/>
      <c r="K191" s="178"/>
      <c r="L191" s="85"/>
      <c r="M191" s="15"/>
      <c r="N191" s="86"/>
      <c r="O191" s="6"/>
      <c r="P191" s="152">
        <v>0</v>
      </c>
      <c r="Q191" s="6"/>
      <c r="R191" s="96">
        <f t="shared" si="9"/>
        <v>0</v>
      </c>
      <c r="S191" s="97">
        <f t="shared" si="12"/>
        <v>0</v>
      </c>
      <c r="T191" s="98">
        <f t="shared" si="10"/>
        <v>0</v>
      </c>
      <c r="U191" s="117" t="str">
        <f t="shared" si="11"/>
        <v>OK</v>
      </c>
      <c r="V191" s="117" t="b">
        <f>'CASH REBATE'!$P$22</f>
        <v>0</v>
      </c>
      <c r="W191" s="1" t="str">
        <v>ALCHEMY</v>
      </c>
    </row>
    <row r="192" spans="2:23" ht="17.399999999999999" x14ac:dyDescent="0.3">
      <c r="B192" s="161" t="str">
        <v>20-SPTEQ-07501452</v>
      </c>
      <c r="C192" s="156" t="str">
        <v>Proximo</v>
      </c>
      <c r="D192" s="94" t="str">
        <v>Tequila</v>
      </c>
      <c r="E192" s="94" t="str">
        <v>Jose Cuervo</v>
      </c>
      <c r="F192" s="94" t="str">
        <v>JOC</v>
      </c>
      <c r="G192" s="94" t="str">
        <v>Jose Cuervo Reserva De La Familia Extra Anejo Tequila</v>
      </c>
      <c r="H192" s="94" t="str">
        <v>750ml</v>
      </c>
      <c r="I192" s="174">
        <v>3</v>
      </c>
      <c r="J192" s="283"/>
      <c r="K192" s="178"/>
      <c r="L192" s="85"/>
      <c r="M192" s="15"/>
      <c r="N192" s="86"/>
      <c r="O192" s="6"/>
      <c r="P192" s="152">
        <v>0</v>
      </c>
      <c r="Q192" s="6"/>
      <c r="R192" s="96">
        <f t="shared" si="9"/>
        <v>0</v>
      </c>
      <c r="S192" s="97">
        <f t="shared" si="12"/>
        <v>0</v>
      </c>
      <c r="T192" s="98">
        <f t="shared" si="10"/>
        <v>0</v>
      </c>
      <c r="U192" s="117" t="str">
        <f t="shared" si="11"/>
        <v>OK</v>
      </c>
      <c r="V192" s="117" t="b">
        <f>'CASH REBATE'!$P$22</f>
        <v>0</v>
      </c>
      <c r="W192" s="1" t="str">
        <v>ALCHEMY</v>
      </c>
    </row>
    <row r="193" spans="2:23" ht="17.399999999999999" x14ac:dyDescent="0.3">
      <c r="B193" s="161" t="str">
        <v>20-SPTEQ-07002216</v>
      </c>
      <c r="C193" s="156" t="str">
        <v>Proximo</v>
      </c>
      <c r="D193" s="94" t="str">
        <v>Tequila</v>
      </c>
      <c r="E193" s="94" t="str">
        <v>Jose Cuervo</v>
      </c>
      <c r="F193" s="94" t="str">
        <v>JOC</v>
      </c>
      <c r="G193" s="94" t="str">
        <v>Jose Cuervo Tradicional Reposado</v>
      </c>
      <c r="H193" s="94" t="str">
        <v>700ml</v>
      </c>
      <c r="I193" s="174">
        <v>6</v>
      </c>
      <c r="J193" s="283"/>
      <c r="K193" s="178"/>
      <c r="L193" s="85"/>
      <c r="M193" s="15"/>
      <c r="N193" s="86"/>
      <c r="O193" s="6"/>
      <c r="P193" s="152">
        <v>0</v>
      </c>
      <c r="Q193" s="6"/>
      <c r="R193" s="96">
        <f t="shared" si="9"/>
        <v>0</v>
      </c>
      <c r="S193" s="97">
        <f t="shared" si="12"/>
        <v>0</v>
      </c>
      <c r="T193" s="98">
        <f t="shared" si="10"/>
        <v>0</v>
      </c>
      <c r="U193" s="117" t="str">
        <f t="shared" si="11"/>
        <v>OK</v>
      </c>
      <c r="V193" s="117" t="b">
        <f>'CASH REBATE'!$P$22</f>
        <v>0</v>
      </c>
      <c r="W193" s="1" t="str">
        <v>ALCHEMY</v>
      </c>
    </row>
    <row r="194" spans="2:23" ht="17.399999999999999" x14ac:dyDescent="0.3">
      <c r="B194" s="161" t="str">
        <v>20-SPTEQ-07002230</v>
      </c>
      <c r="C194" s="156" t="str">
        <v>Proximo</v>
      </c>
      <c r="D194" s="94" t="str">
        <v>Tequila</v>
      </c>
      <c r="E194" s="94" t="str">
        <v>Jose Cuervo</v>
      </c>
      <c r="F194" s="94" t="str">
        <v>JOC</v>
      </c>
      <c r="G194" s="94" t="str">
        <v>Jose Cuervo Tradicional Silver</v>
      </c>
      <c r="H194" s="94" t="str">
        <v>700ml</v>
      </c>
      <c r="I194" s="174">
        <v>6</v>
      </c>
      <c r="J194" s="283"/>
      <c r="K194" s="178"/>
      <c r="L194" s="85"/>
      <c r="M194" s="15"/>
      <c r="N194" s="86"/>
      <c r="O194" s="6"/>
      <c r="P194" s="152">
        <v>0</v>
      </c>
      <c r="Q194" s="6"/>
      <c r="R194" s="96">
        <f t="shared" si="9"/>
        <v>0</v>
      </c>
      <c r="S194" s="97">
        <f t="shared" si="12"/>
        <v>0</v>
      </c>
      <c r="T194" s="98">
        <f t="shared" si="10"/>
        <v>0</v>
      </c>
      <c r="U194" s="117" t="str">
        <f t="shared" si="11"/>
        <v>OK</v>
      </c>
      <c r="V194" s="117" t="b">
        <f>'CASH REBATE'!$P$22</f>
        <v>0</v>
      </c>
      <c r="W194" s="1" t="str">
        <v>ALCHEMY</v>
      </c>
    </row>
    <row r="195" spans="2:23" ht="17.399999999999999" x14ac:dyDescent="0.3">
      <c r="B195" s="161" t="str">
        <v>20-SPTEQ-07002135</v>
      </c>
      <c r="C195" s="156" t="str">
        <v>Proximo</v>
      </c>
      <c r="D195" s="94" t="str">
        <v>Tequila</v>
      </c>
      <c r="E195" s="94" t="str">
        <v>Jose Cuervo</v>
      </c>
      <c r="F195" s="94" t="str">
        <v>JOC</v>
      </c>
      <c r="G195" s="94" t="str">
        <v>Jose Cuervo Especial Reposado</v>
      </c>
      <c r="H195" s="94" t="str">
        <v>700ml</v>
      </c>
      <c r="I195" s="174">
        <v>12</v>
      </c>
      <c r="J195" s="283"/>
      <c r="K195" s="178"/>
      <c r="L195" s="85"/>
      <c r="M195" s="15"/>
      <c r="N195" s="86"/>
      <c r="O195" s="6"/>
      <c r="P195" s="152">
        <v>0</v>
      </c>
      <c r="Q195" s="6"/>
      <c r="R195" s="96">
        <f t="shared" si="9"/>
        <v>0</v>
      </c>
      <c r="S195" s="97">
        <f t="shared" si="12"/>
        <v>0</v>
      </c>
      <c r="T195" s="98">
        <f t="shared" si="10"/>
        <v>0</v>
      </c>
      <c r="U195" s="117" t="str">
        <f t="shared" si="11"/>
        <v>OK</v>
      </c>
      <c r="V195" s="117" t="b">
        <f>'CASH REBATE'!$P$22</f>
        <v>0</v>
      </c>
      <c r="W195" s="1" t="str">
        <v>ALCHEMY</v>
      </c>
    </row>
    <row r="196" spans="2:23" ht="17.399999999999999" x14ac:dyDescent="0.3">
      <c r="B196" s="161" t="str">
        <v>20-SPTEQ-07002302</v>
      </c>
      <c r="C196" s="156" t="str">
        <v>Proximo</v>
      </c>
      <c r="D196" s="94" t="str">
        <v>Tequila</v>
      </c>
      <c r="E196" s="94" t="str">
        <v>Jose Cuervo</v>
      </c>
      <c r="F196" s="94" t="str">
        <v>JOC</v>
      </c>
      <c r="G196" s="94" t="str">
        <v>Jose Cuervo Especial Silver</v>
      </c>
      <c r="H196" s="94" t="str">
        <v>700ml</v>
      </c>
      <c r="I196" s="174">
        <v>12</v>
      </c>
      <c r="J196" s="283"/>
      <c r="K196" s="178"/>
      <c r="L196" s="85"/>
      <c r="M196" s="15"/>
      <c r="N196" s="86"/>
      <c r="O196" s="6"/>
      <c r="P196" s="152">
        <v>0</v>
      </c>
      <c r="Q196" s="6"/>
      <c r="R196" s="96">
        <f t="shared" si="9"/>
        <v>0</v>
      </c>
      <c r="S196" s="97">
        <f t="shared" si="12"/>
        <v>0</v>
      </c>
      <c r="T196" s="98">
        <f t="shared" si="10"/>
        <v>0</v>
      </c>
      <c r="U196" s="117" t="str">
        <f t="shared" si="11"/>
        <v>OK</v>
      </c>
      <c r="V196" s="117" t="b">
        <f>'CASH REBATE'!$P$22</f>
        <v>0</v>
      </c>
      <c r="W196" s="1" t="str">
        <v>ALCHEMY</v>
      </c>
    </row>
    <row r="197" spans="2:23" ht="17.399999999999999" x14ac:dyDescent="0.3">
      <c r="B197" s="161" t="str">
        <v>20-SPTEQ-07502135</v>
      </c>
      <c r="C197" s="156" t="str">
        <v>Proximo</v>
      </c>
      <c r="D197" s="94" t="str">
        <v>Tequila</v>
      </c>
      <c r="E197" s="94" t="str">
        <v>Jose Cuervo</v>
      </c>
      <c r="F197" s="94" t="str">
        <v>JOC</v>
      </c>
      <c r="G197" s="94" t="str">
        <v>Jose Cuervo Especial Reposado Limited Edition 2022</v>
      </c>
      <c r="H197" s="94" t="str">
        <v>750ml</v>
      </c>
      <c r="I197" s="174">
        <v>12</v>
      </c>
      <c r="J197" s="283"/>
      <c r="K197" s="178"/>
      <c r="L197" s="85"/>
      <c r="M197" s="15"/>
      <c r="N197" s="86"/>
      <c r="O197" s="6"/>
      <c r="P197" s="152">
        <v>0</v>
      </c>
      <c r="Q197" s="6"/>
      <c r="R197" s="96">
        <f t="shared" si="9"/>
        <v>0</v>
      </c>
      <c r="S197" s="97">
        <f t="shared" si="12"/>
        <v>0</v>
      </c>
      <c r="T197" s="98">
        <f t="shared" si="10"/>
        <v>0</v>
      </c>
      <c r="U197" s="117" t="str">
        <f t="shared" si="11"/>
        <v>OK</v>
      </c>
      <c r="V197" s="117" t="b">
        <f>'CASH REBATE'!$P$22</f>
        <v>0</v>
      </c>
      <c r="W197" s="1" t="str">
        <v>ALCHEMY</v>
      </c>
    </row>
    <row r="198" spans="2:23" ht="17.399999999999999" x14ac:dyDescent="0.3">
      <c r="B198" s="161" t="str">
        <v>20-SPTEQ-07500103</v>
      </c>
      <c r="C198" s="156" t="str">
        <v>Proximo</v>
      </c>
      <c r="D198" s="94" t="str">
        <v>Tequila</v>
      </c>
      <c r="E198" s="94" t="str">
        <v>Jose Cuervo</v>
      </c>
      <c r="F198" s="94" t="str">
        <v>JOC</v>
      </c>
      <c r="G198" s="94" t="str">
        <v>Jose Cuervo Especial Reposado Limited Edition 2023</v>
      </c>
      <c r="H198" s="94" t="str">
        <v>750ml</v>
      </c>
      <c r="I198" s="174">
        <v>12</v>
      </c>
      <c r="J198" s="283"/>
      <c r="K198" s="178"/>
      <c r="L198" s="85"/>
      <c r="M198" s="15"/>
      <c r="N198" s="86"/>
      <c r="O198" s="6"/>
      <c r="P198" s="152">
        <v>0</v>
      </c>
      <c r="Q198" s="6"/>
      <c r="R198" s="96">
        <f t="shared" si="9"/>
        <v>0</v>
      </c>
      <c r="S198" s="97">
        <f t="shared" si="12"/>
        <v>0</v>
      </c>
      <c r="T198" s="98">
        <f t="shared" si="10"/>
        <v>0</v>
      </c>
      <c r="U198" s="117" t="str">
        <f t="shared" si="11"/>
        <v>OK</v>
      </c>
      <c r="V198" s="117" t="b">
        <f>'CASH REBATE'!$P$22</f>
        <v>0</v>
      </c>
      <c r="W198" s="1" t="str">
        <v>ALCHEMY</v>
      </c>
    </row>
    <row r="199" spans="2:23" ht="17.399999999999999" x14ac:dyDescent="0.3">
      <c r="B199" s="161" t="str">
        <v>20-24REP-07500109</v>
      </c>
      <c r="C199" s="156" t="str">
        <v>Proximo</v>
      </c>
      <c r="D199" s="94" t="str">
        <v>Tequila</v>
      </c>
      <c r="E199" s="94" t="str">
        <v>Jose Cuervo</v>
      </c>
      <c r="F199" s="94" t="str">
        <v>JOC</v>
      </c>
      <c r="G199" s="94" t="str">
        <v>Jose Cuervo Especial Reposado Limited Edition 2024</v>
      </c>
      <c r="H199" s="94" t="str">
        <v>750ml</v>
      </c>
      <c r="I199" s="174">
        <v>12</v>
      </c>
      <c r="J199" s="283"/>
      <c r="K199" s="178"/>
      <c r="L199" s="85"/>
      <c r="M199" s="15"/>
      <c r="N199" s="86"/>
      <c r="O199" s="6"/>
      <c r="P199" s="152">
        <v>0</v>
      </c>
      <c r="Q199" s="6"/>
      <c r="R199" s="96">
        <f t="shared" si="9"/>
        <v>0</v>
      </c>
      <c r="S199" s="97">
        <f t="shared" si="12"/>
        <v>0</v>
      </c>
      <c r="T199" s="98">
        <f t="shared" si="10"/>
        <v>0</v>
      </c>
      <c r="U199" s="117" t="str">
        <f t="shared" si="11"/>
        <v>OK</v>
      </c>
      <c r="V199" s="117" t="b">
        <f>'CASH REBATE'!$P$22</f>
        <v>0</v>
      </c>
      <c r="W199" s="1" t="str">
        <v>ALCHEMY</v>
      </c>
    </row>
    <row r="200" spans="2:23" ht="17.399999999999999" x14ac:dyDescent="0.3">
      <c r="B200" s="161" t="str">
        <v>20-25REP-07001301</v>
      </c>
      <c r="C200" s="156" t="str">
        <v>Proximo</v>
      </c>
      <c r="D200" s="94" t="str">
        <v>Tequila</v>
      </c>
      <c r="E200" s="94" t="str">
        <v>Jose Cuervo</v>
      </c>
      <c r="F200" s="94" t="str">
        <v>JOC</v>
      </c>
      <c r="G200" s="94" t="str">
        <v>Jose Cuervo Especial Reposado Limited Edition 2025</v>
      </c>
      <c r="H200" s="94" t="str">
        <v>700ml</v>
      </c>
      <c r="I200" s="174">
        <v>12</v>
      </c>
      <c r="J200" s="283"/>
      <c r="K200" s="178"/>
      <c r="L200" s="85"/>
      <c r="M200" s="15"/>
      <c r="N200" s="86"/>
      <c r="O200" s="6"/>
      <c r="P200" s="152">
        <v>0</v>
      </c>
      <c r="Q200" s="6"/>
      <c r="R200" s="96">
        <f t="shared" si="9"/>
        <v>0</v>
      </c>
      <c r="S200" s="97">
        <f t="shared" si="12"/>
        <v>0</v>
      </c>
      <c r="T200" s="98">
        <f t="shared" si="10"/>
        <v>0</v>
      </c>
      <c r="U200" s="117" t="str">
        <f t="shared" si="11"/>
        <v>OK</v>
      </c>
      <c r="V200" s="117" t="b">
        <f>'CASH REBATE'!$P$22</f>
        <v>0</v>
      </c>
      <c r="W200" s="1" t="str">
        <v>ALCHEMY</v>
      </c>
    </row>
    <row r="201" spans="2:23" ht="17.399999999999999" x14ac:dyDescent="0.3">
      <c r="B201" s="161" t="str">
        <v>20-24SIL-07502322</v>
      </c>
      <c r="C201" s="156" t="str">
        <v>Proximo</v>
      </c>
      <c r="D201" s="94" t="str">
        <v>Tequila</v>
      </c>
      <c r="E201" s="94" t="str">
        <v>Jose Cuervo</v>
      </c>
      <c r="F201" s="94" t="str">
        <v>JOC</v>
      </c>
      <c r="G201" s="94" t="str">
        <v>Jose Cuervo Especial Silver Limited Edition 2024</v>
      </c>
      <c r="H201" s="94" t="str">
        <v>750ml</v>
      </c>
      <c r="I201" s="174">
        <v>12</v>
      </c>
      <c r="J201" s="283"/>
      <c r="K201" s="178"/>
      <c r="L201" s="85"/>
      <c r="M201" s="15"/>
      <c r="N201" s="86"/>
      <c r="O201" s="6"/>
      <c r="P201" s="152">
        <v>0</v>
      </c>
      <c r="Q201" s="6"/>
      <c r="R201" s="96">
        <f t="shared" si="9"/>
        <v>0</v>
      </c>
      <c r="S201" s="97">
        <f t="shared" si="12"/>
        <v>0</v>
      </c>
      <c r="T201" s="98">
        <f t="shared" si="10"/>
        <v>0</v>
      </c>
      <c r="U201" s="117" t="str">
        <f t="shared" si="11"/>
        <v>OK</v>
      </c>
      <c r="V201" s="117" t="b">
        <f>'CASH REBATE'!$P$22</f>
        <v>0</v>
      </c>
      <c r="W201" s="1" t="str">
        <v>ALCHEMY</v>
      </c>
    </row>
    <row r="202" spans="2:23" ht="17.399999999999999" x14ac:dyDescent="0.3">
      <c r="B202" s="161" t="str">
        <v>20-25SIL-07001318</v>
      </c>
      <c r="C202" s="156" t="str">
        <v>Proximo</v>
      </c>
      <c r="D202" s="94" t="str">
        <v>Tequila</v>
      </c>
      <c r="E202" s="94" t="str">
        <v>Jose Cuervo</v>
      </c>
      <c r="F202" s="94" t="str">
        <v>JOC</v>
      </c>
      <c r="G202" s="94" t="str">
        <v>Jose Cuervo Especial Silver Limited Edition 2025</v>
      </c>
      <c r="H202" s="94" t="str">
        <v>700ml</v>
      </c>
      <c r="I202" s="174">
        <v>12</v>
      </c>
      <c r="J202" s="283"/>
      <c r="K202" s="178"/>
      <c r="L202" s="85"/>
      <c r="M202" s="15"/>
      <c r="N202" s="86"/>
      <c r="O202" s="6"/>
      <c r="P202" s="152">
        <v>0</v>
      </c>
      <c r="Q202" s="6"/>
      <c r="R202" s="96">
        <f t="shared" si="9"/>
        <v>0</v>
      </c>
      <c r="S202" s="97">
        <f t="shared" si="12"/>
        <v>0</v>
      </c>
      <c r="T202" s="98">
        <f t="shared" si="10"/>
        <v>0</v>
      </c>
      <c r="U202" s="117" t="str">
        <f t="shared" si="11"/>
        <v>OK</v>
      </c>
      <c r="V202" s="117" t="b">
        <f>'CASH REBATE'!$P$22</f>
        <v>0</v>
      </c>
      <c r="W202" s="1" t="str">
        <v>ALCHEMY</v>
      </c>
    </row>
    <row r="203" spans="2:23" ht="17.399999999999999" x14ac:dyDescent="0.3">
      <c r="B203" s="161" t="str">
        <v>20-SPTEQ-07502302</v>
      </c>
      <c r="C203" s="156" t="str">
        <v>Proximo</v>
      </c>
      <c r="D203" s="94" t="str">
        <v>Tequila</v>
      </c>
      <c r="E203" s="94" t="str">
        <v>Jose Cuervo</v>
      </c>
      <c r="F203" s="94" t="str">
        <v>JOC</v>
      </c>
      <c r="G203" s="94" t="str">
        <v>Jose Cuervo Especial Plata Limited Edition</v>
      </c>
      <c r="H203" s="94" t="str">
        <v>750ml</v>
      </c>
      <c r="I203" s="174">
        <v>12</v>
      </c>
      <c r="J203" s="283"/>
      <c r="K203" s="178"/>
      <c r="L203" s="85"/>
      <c r="M203" s="15"/>
      <c r="N203" s="86"/>
      <c r="O203" s="6"/>
      <c r="P203" s="152">
        <v>0</v>
      </c>
      <c r="Q203" s="6"/>
      <c r="R203" s="96">
        <f t="shared" si="9"/>
        <v>0</v>
      </c>
      <c r="S203" s="97">
        <f t="shared" si="12"/>
        <v>0</v>
      </c>
      <c r="T203" s="98">
        <f t="shared" si="10"/>
        <v>0</v>
      </c>
      <c r="U203" s="117" t="str">
        <f t="shared" si="11"/>
        <v>OK</v>
      </c>
      <c r="V203" s="117" t="b">
        <f>'CASH REBATE'!$P$22</f>
        <v>0</v>
      </c>
      <c r="W203" s="1" t="str">
        <v>ALCHEMY</v>
      </c>
    </row>
    <row r="204" spans="2:23" ht="17.399999999999999" x14ac:dyDescent="0.3">
      <c r="B204" s="161" t="str">
        <v>25-SPLIQ-03502608</v>
      </c>
      <c r="C204" s="156" t="str">
        <v>RC</v>
      </c>
      <c r="D204" s="94" t="str">
        <v>Liqueur</v>
      </c>
      <c r="E204" s="94" t="str">
        <v>Cointreau</v>
      </c>
      <c r="F204" s="94" t="str">
        <v>COT</v>
      </c>
      <c r="G204" s="94" t="str">
        <v>Cointreau 350ml</v>
      </c>
      <c r="H204" s="94" t="str">
        <v>350ml</v>
      </c>
      <c r="I204" s="174">
        <v>24</v>
      </c>
      <c r="J204" s="283"/>
      <c r="K204" s="178"/>
      <c r="L204" s="85"/>
      <c r="M204" s="15"/>
      <c r="N204" s="86"/>
      <c r="O204" s="6"/>
      <c r="P204" s="152">
        <v>0</v>
      </c>
      <c r="Q204" s="6"/>
      <c r="R204" s="96">
        <f t="shared" si="9"/>
        <v>0</v>
      </c>
      <c r="S204" s="97">
        <f t="shared" si="12"/>
        <v>0</v>
      </c>
      <c r="T204" s="98">
        <f t="shared" si="10"/>
        <v>0</v>
      </c>
      <c r="U204" s="117" t="str">
        <f t="shared" si="11"/>
        <v>OK</v>
      </c>
      <c r="V204" s="117" t="b">
        <f>'CASH REBATE'!$P$22</f>
        <v>0</v>
      </c>
      <c r="W204" s="1" t="str">
        <v>ALCHEMY</v>
      </c>
    </row>
    <row r="205" spans="2:23" ht="17.399999999999999" x14ac:dyDescent="0.3">
      <c r="B205" s="161" t="str">
        <v>25-SPLIQ-07004200</v>
      </c>
      <c r="C205" s="156" t="str">
        <v>RC</v>
      </c>
      <c r="D205" s="94" t="str">
        <v>Liqueur</v>
      </c>
      <c r="E205" s="94" t="str">
        <v>Cointreau</v>
      </c>
      <c r="F205" s="94" t="str">
        <v>COT</v>
      </c>
      <c r="G205" s="94" t="str">
        <v>Cointreau 700ml</v>
      </c>
      <c r="H205" s="94" t="str">
        <v>700ml</v>
      </c>
      <c r="I205" s="174">
        <v>12</v>
      </c>
      <c r="J205" s="283"/>
      <c r="K205" s="178"/>
      <c r="L205" s="85"/>
      <c r="M205" s="15"/>
      <c r="N205" s="86"/>
      <c r="O205" s="6"/>
      <c r="P205" s="152">
        <v>0</v>
      </c>
      <c r="Q205" s="6"/>
      <c r="R205" s="96">
        <f t="shared" ref="R205:R268" si="13">IF(K205&gt;0,K205*N205,L205*1.07*N205)</f>
        <v>0</v>
      </c>
      <c r="S205" s="97">
        <f t="shared" si="12"/>
        <v>0</v>
      </c>
      <c r="T205" s="98">
        <f t="shared" si="10"/>
        <v>0</v>
      </c>
      <c r="U205" s="117" t="str">
        <f t="shared" si="11"/>
        <v>OK</v>
      </c>
      <c r="V205" s="117" t="b">
        <f>'CASH REBATE'!$P$22</f>
        <v>0</v>
      </c>
      <c r="W205" s="1" t="str">
        <v>ALCHEMY</v>
      </c>
    </row>
    <row r="206" spans="2:23" ht="17.399999999999999" x14ac:dyDescent="0.3">
      <c r="B206" s="161" t="str">
        <v>02-SPLIQ-05001661</v>
      </c>
      <c r="C206" s="156" t="str">
        <v>Lucas Bols</v>
      </c>
      <c r="D206" s="94" t="str">
        <v>Liqueur</v>
      </c>
      <c r="E206" s="94" t="str">
        <v>Galliano Espresso</v>
      </c>
      <c r="F206" s="94" t="str">
        <v>GAL</v>
      </c>
      <c r="G206" s="94" t="str">
        <v>Galliano Espresso Liqueur 500ml</v>
      </c>
      <c r="H206" s="94" t="str">
        <v>500ml</v>
      </c>
      <c r="I206" s="174">
        <v>6</v>
      </c>
      <c r="J206" s="283"/>
      <c r="K206" s="178"/>
      <c r="L206" s="85"/>
      <c r="M206" s="15"/>
      <c r="N206" s="86"/>
      <c r="O206" s="6"/>
      <c r="P206" s="152">
        <v>0</v>
      </c>
      <c r="Q206" s="6"/>
      <c r="R206" s="96">
        <f t="shared" si="13"/>
        <v>0</v>
      </c>
      <c r="S206" s="97">
        <f t="shared" si="12"/>
        <v>0</v>
      </c>
      <c r="T206" s="98">
        <f t="shared" ref="T206:T269" si="14">IF(U206="Input Price only 1 column","",P206*S206)</f>
        <v>0</v>
      </c>
      <c r="U206" s="117" t="str">
        <f t="shared" ref="U206:U269" si="15">IF(AND(K206&gt;0,L206&gt;0),"Input Price only 1 column","OK")</f>
        <v>OK</v>
      </c>
      <c r="V206" s="117" t="b">
        <f>'CASH REBATE'!$P$22</f>
        <v>0</v>
      </c>
      <c r="W206" s="1" t="str">
        <v>ALCHEMY</v>
      </c>
    </row>
    <row r="207" spans="2:23" ht="17.399999999999999" x14ac:dyDescent="0.3">
      <c r="B207" s="161" t="str">
        <v>02-SPLIQ-05009501</v>
      </c>
      <c r="C207" s="156" t="str">
        <v>Lucas Bols</v>
      </c>
      <c r="D207" s="94" t="str">
        <v>Liqueur</v>
      </c>
      <c r="E207" s="94" t="str">
        <v>Galliano Vanilla</v>
      </c>
      <c r="F207" s="94" t="str">
        <v>GAL</v>
      </c>
      <c r="G207" s="94" t="str">
        <v>Galliano Vanilla Liqueur 500ml</v>
      </c>
      <c r="H207" s="94" t="str">
        <v>500ml</v>
      </c>
      <c r="I207" s="174">
        <v>6</v>
      </c>
      <c r="J207" s="283"/>
      <c r="K207" s="178"/>
      <c r="L207" s="85"/>
      <c r="M207" s="15"/>
      <c r="N207" s="86"/>
      <c r="O207" s="6"/>
      <c r="P207" s="152">
        <v>0</v>
      </c>
      <c r="Q207" s="6"/>
      <c r="R207" s="96">
        <f t="shared" si="13"/>
        <v>0</v>
      </c>
      <c r="S207" s="97">
        <f t="shared" ref="S207:S270" si="16">ROUND(R207/1.07,2)</f>
        <v>0</v>
      </c>
      <c r="T207" s="98">
        <f t="shared" si="14"/>
        <v>0</v>
      </c>
      <c r="U207" s="117" t="str">
        <f t="shared" si="15"/>
        <v>OK</v>
      </c>
      <c r="V207" s="117" t="b">
        <f>'CASH REBATE'!$P$22</f>
        <v>0</v>
      </c>
      <c r="W207" s="1" t="str">
        <v>ALCHEMY</v>
      </c>
    </row>
    <row r="208" spans="2:23" ht="17.399999999999999" x14ac:dyDescent="0.3">
      <c r="B208" s="161" t="str">
        <v>02-SPLIQ-07009594</v>
      </c>
      <c r="C208" s="156" t="str">
        <v>Lucas Bols</v>
      </c>
      <c r="D208" s="94" t="str">
        <v>Liqueur</v>
      </c>
      <c r="E208" s="94" t="str">
        <v>Galliano Vanilla</v>
      </c>
      <c r="F208" s="94" t="str">
        <v>GAL</v>
      </c>
      <c r="G208" s="94" t="str">
        <v>Galliano Vanilla Liqueur 700ml</v>
      </c>
      <c r="H208" s="94" t="str">
        <v>700ml</v>
      </c>
      <c r="I208" s="174">
        <v>6</v>
      </c>
      <c r="J208" s="283"/>
      <c r="K208" s="178"/>
      <c r="L208" s="85"/>
      <c r="M208" s="15"/>
      <c r="N208" s="86"/>
      <c r="O208" s="6"/>
      <c r="P208" s="152">
        <v>0</v>
      </c>
      <c r="Q208" s="6"/>
      <c r="R208" s="96">
        <f t="shared" si="13"/>
        <v>0</v>
      </c>
      <c r="S208" s="97">
        <f t="shared" si="16"/>
        <v>0</v>
      </c>
      <c r="T208" s="98">
        <f t="shared" si="14"/>
        <v>0</v>
      </c>
      <c r="U208" s="117" t="str">
        <f t="shared" si="15"/>
        <v>OK</v>
      </c>
      <c r="V208" s="117" t="b">
        <f>'CASH REBATE'!$P$22</f>
        <v>0</v>
      </c>
      <c r="W208" s="1" t="str">
        <v>ALCHEMY</v>
      </c>
    </row>
    <row r="209" spans="2:23" ht="17.399999999999999" x14ac:dyDescent="0.3">
      <c r="B209" s="161" t="str">
        <v>09-SPLIQ-07009136</v>
      </c>
      <c r="C209" s="156" t="str">
        <v>Lucas Bols</v>
      </c>
      <c r="D209" s="94" t="str">
        <v>Liqueur</v>
      </c>
      <c r="E209" s="94" t="str">
        <v>Vaccari Sambuca</v>
      </c>
      <c r="F209" s="94" t="str">
        <v>VAC</v>
      </c>
      <c r="G209" s="94" t="str">
        <v>Vaccari Sambuca</v>
      </c>
      <c r="H209" s="94" t="str">
        <v>700ml</v>
      </c>
      <c r="I209" s="174">
        <v>6</v>
      </c>
      <c r="J209" s="283"/>
      <c r="K209" s="178"/>
      <c r="L209" s="85"/>
      <c r="M209" s="15"/>
      <c r="N209" s="86"/>
      <c r="O209" s="6"/>
      <c r="P209" s="152">
        <v>0</v>
      </c>
      <c r="Q209" s="6"/>
      <c r="R209" s="96">
        <f t="shared" si="13"/>
        <v>0</v>
      </c>
      <c r="S209" s="97">
        <f t="shared" si="16"/>
        <v>0</v>
      </c>
      <c r="T209" s="98">
        <f t="shared" si="14"/>
        <v>0</v>
      </c>
      <c r="U209" s="117" t="str">
        <f t="shared" si="15"/>
        <v>OK</v>
      </c>
      <c r="V209" s="117" t="b">
        <f>'CASH REBATE'!$P$22</f>
        <v>0</v>
      </c>
      <c r="W209" s="1" t="str">
        <v>ALCHEMY</v>
      </c>
    </row>
    <row r="210" spans="2:23" ht="17.399999999999999" x14ac:dyDescent="0.3">
      <c r="B210" s="161" t="str">
        <v>44-SPLIQ-07000397</v>
      </c>
      <c r="C210" s="156" t="str">
        <v>Campari</v>
      </c>
      <c r="D210" s="94" t="str">
        <v>Liqueur</v>
      </c>
      <c r="E210" s="94" t="str">
        <v>Frangelico</v>
      </c>
      <c r="F210" s="94" t="str">
        <v>FRG</v>
      </c>
      <c r="G210" s="94" t="str">
        <v>Frangelico</v>
      </c>
      <c r="H210" s="94" t="str">
        <v>700ml</v>
      </c>
      <c r="I210" s="174">
        <v>12</v>
      </c>
      <c r="J210" s="283"/>
      <c r="K210" s="178"/>
      <c r="L210" s="85"/>
      <c r="M210" s="15"/>
      <c r="N210" s="86"/>
      <c r="O210" s="6"/>
      <c r="P210" s="152">
        <v>0</v>
      </c>
      <c r="Q210" s="6"/>
      <c r="R210" s="96">
        <f t="shared" si="13"/>
        <v>0</v>
      </c>
      <c r="S210" s="97">
        <f t="shared" si="16"/>
        <v>0</v>
      </c>
      <c r="T210" s="98">
        <f t="shared" si="14"/>
        <v>0</v>
      </c>
      <c r="U210" s="117" t="str">
        <f t="shared" si="15"/>
        <v>OK</v>
      </c>
      <c r="V210" s="117" t="b">
        <f>'CASH REBATE'!$P$22</f>
        <v>0</v>
      </c>
      <c r="W210" s="1" t="str">
        <v>ALCHEMY</v>
      </c>
    </row>
    <row r="211" spans="2:23" ht="17.399999999999999" x14ac:dyDescent="0.3">
      <c r="B211" s="161" t="str">
        <v>09-SPLIQ-07001757</v>
      </c>
      <c r="C211" s="156" t="str">
        <v>Lucas Bols</v>
      </c>
      <c r="D211" s="94" t="str">
        <v>Liqueur</v>
      </c>
      <c r="E211" s="94" t="str">
        <v>Passoa</v>
      </c>
      <c r="F211" s="94" t="str">
        <v>PSO</v>
      </c>
      <c r="G211" s="94" t="str">
        <v>Passoa Liqueur</v>
      </c>
      <c r="H211" s="94" t="str">
        <v>700ml</v>
      </c>
      <c r="I211" s="174">
        <v>6</v>
      </c>
      <c r="J211" s="283"/>
      <c r="K211" s="178"/>
      <c r="L211" s="85"/>
      <c r="M211" s="15"/>
      <c r="N211" s="86"/>
      <c r="O211" s="6"/>
      <c r="P211" s="152">
        <v>0</v>
      </c>
      <c r="Q211" s="6"/>
      <c r="R211" s="96">
        <f t="shared" si="13"/>
        <v>0</v>
      </c>
      <c r="S211" s="97">
        <f t="shared" si="16"/>
        <v>0</v>
      </c>
      <c r="T211" s="98">
        <f t="shared" si="14"/>
        <v>0</v>
      </c>
      <c r="U211" s="117" t="str">
        <f t="shared" si="15"/>
        <v>OK</v>
      </c>
      <c r="V211" s="117" t="b">
        <f>'CASH REBATE'!$P$22</f>
        <v>0</v>
      </c>
      <c r="W211" s="1" t="str">
        <v>ALCHEMY</v>
      </c>
    </row>
    <row r="212" spans="2:23" ht="17.399999999999999" x14ac:dyDescent="0.3">
      <c r="B212" s="161" t="str">
        <v>68-SPLIQ-10002002</v>
      </c>
      <c r="C212" s="156" t="str">
        <v>Campari</v>
      </c>
      <c r="D212" s="94" t="str">
        <v>Liqueur</v>
      </c>
      <c r="E212" s="94" t="str">
        <v>X-Rated</v>
      </c>
      <c r="F212" s="94" t="str">
        <v>XRT</v>
      </c>
      <c r="G212" s="94" t="str">
        <v>X-Rated Fusion Liqueur</v>
      </c>
      <c r="H212" s="94" t="str">
        <v>1000ml</v>
      </c>
      <c r="I212" s="174">
        <v>6</v>
      </c>
      <c r="J212" s="283"/>
      <c r="K212" s="178"/>
      <c r="L212" s="85"/>
      <c r="M212" s="15"/>
      <c r="N212" s="86"/>
      <c r="O212" s="6"/>
      <c r="P212" s="152">
        <v>0</v>
      </c>
      <c r="Q212" s="6"/>
      <c r="R212" s="96">
        <f t="shared" si="13"/>
        <v>0</v>
      </c>
      <c r="S212" s="97">
        <f t="shared" si="16"/>
        <v>0</v>
      </c>
      <c r="T212" s="98">
        <f t="shared" si="14"/>
        <v>0</v>
      </c>
      <c r="U212" s="117" t="str">
        <f t="shared" si="15"/>
        <v>OK</v>
      </c>
      <c r="V212" s="117" t="b">
        <f>'CASH REBATE'!$P$22</f>
        <v>0</v>
      </c>
      <c r="W212" s="1" t="str">
        <v>ALCHEMY</v>
      </c>
    </row>
    <row r="213" spans="2:23" ht="17.399999999999999" x14ac:dyDescent="0.3">
      <c r="B213" s="161" t="str">
        <v>01-SPLIQ-07006625</v>
      </c>
      <c r="C213" s="156" t="str">
        <v>Lucas Bols</v>
      </c>
      <c r="D213" s="94" t="str">
        <v>Liqueur</v>
      </c>
      <c r="E213" s="94" t="str">
        <v>Bols Liqueur</v>
      </c>
      <c r="F213" s="94" t="str">
        <v>BOL</v>
      </c>
      <c r="G213" s="94" t="str">
        <v>Bols Amaretto</v>
      </c>
      <c r="H213" s="94" t="str">
        <v>700ml</v>
      </c>
      <c r="I213" s="174">
        <v>6</v>
      </c>
      <c r="J213" s="283"/>
      <c r="K213" s="178"/>
      <c r="L213" s="85"/>
      <c r="M213" s="15"/>
      <c r="N213" s="86"/>
      <c r="O213" s="6"/>
      <c r="P213" s="152">
        <v>0</v>
      </c>
      <c r="Q213" s="6"/>
      <c r="R213" s="96">
        <f t="shared" si="13"/>
        <v>0</v>
      </c>
      <c r="S213" s="97">
        <f t="shared" si="16"/>
        <v>0</v>
      </c>
      <c r="T213" s="98">
        <f t="shared" si="14"/>
        <v>0</v>
      </c>
      <c r="U213" s="117" t="str">
        <f t="shared" si="15"/>
        <v>OK</v>
      </c>
      <c r="V213" s="117" t="b">
        <f>'CASH REBATE'!$P$22</f>
        <v>0</v>
      </c>
      <c r="W213" s="1" t="str">
        <v>ALCHEMY</v>
      </c>
    </row>
    <row r="214" spans="2:23" ht="17.399999999999999" x14ac:dyDescent="0.3">
      <c r="B214" s="161" t="str">
        <v>01-SPLIQ-07006632</v>
      </c>
      <c r="C214" s="156" t="str">
        <v>Lucas Bols</v>
      </c>
      <c r="D214" s="94" t="str">
        <v>Liqueur</v>
      </c>
      <c r="E214" s="94" t="str">
        <v>Bols Liqueur</v>
      </c>
      <c r="F214" s="94" t="str">
        <v>BOL</v>
      </c>
      <c r="G214" s="94" t="str">
        <v>Bols Apricot Brandy</v>
      </c>
      <c r="H214" s="94" t="str">
        <v>700ml</v>
      </c>
      <c r="I214" s="174">
        <v>6</v>
      </c>
      <c r="J214" s="283"/>
      <c r="K214" s="178"/>
      <c r="L214" s="85"/>
      <c r="M214" s="15"/>
      <c r="N214" s="86"/>
      <c r="O214" s="6"/>
      <c r="P214" s="152">
        <v>0</v>
      </c>
      <c r="Q214" s="6"/>
      <c r="R214" s="96">
        <f t="shared" si="13"/>
        <v>0</v>
      </c>
      <c r="S214" s="97">
        <f t="shared" si="16"/>
        <v>0</v>
      </c>
      <c r="T214" s="98">
        <f t="shared" si="14"/>
        <v>0</v>
      </c>
      <c r="U214" s="117" t="str">
        <f t="shared" si="15"/>
        <v>OK</v>
      </c>
      <c r="V214" s="117" t="b">
        <f>'CASH REBATE'!$P$22</f>
        <v>0</v>
      </c>
      <c r="W214" s="1" t="str">
        <v>ALCHEMY</v>
      </c>
    </row>
    <row r="215" spans="2:23" ht="17.399999999999999" x14ac:dyDescent="0.3">
      <c r="B215" s="161" t="str">
        <v>01-SPLIQ-07006694</v>
      </c>
      <c r="C215" s="156" t="str">
        <v>Lucas Bols</v>
      </c>
      <c r="D215" s="94" t="str">
        <v>Liqueur</v>
      </c>
      <c r="E215" s="94" t="str">
        <v>Bols Liqueur</v>
      </c>
      <c r="F215" s="94" t="str">
        <v>BOL</v>
      </c>
      <c r="G215" s="94" t="str">
        <v>Bols Banana</v>
      </c>
      <c r="H215" s="94" t="str">
        <v>700ml</v>
      </c>
      <c r="I215" s="174">
        <v>6</v>
      </c>
      <c r="J215" s="283"/>
      <c r="K215" s="178"/>
      <c r="L215" s="85"/>
      <c r="M215" s="15"/>
      <c r="N215" s="86"/>
      <c r="O215" s="6"/>
      <c r="P215" s="152">
        <v>0</v>
      </c>
      <c r="Q215" s="6"/>
      <c r="R215" s="96">
        <f t="shared" si="13"/>
        <v>0</v>
      </c>
      <c r="S215" s="97">
        <f t="shared" si="16"/>
        <v>0</v>
      </c>
      <c r="T215" s="98">
        <f t="shared" si="14"/>
        <v>0</v>
      </c>
      <c r="U215" s="117" t="str">
        <f t="shared" si="15"/>
        <v>OK</v>
      </c>
      <c r="V215" s="117" t="b">
        <f>'CASH REBATE'!$P$22</f>
        <v>0</v>
      </c>
      <c r="W215" s="1" t="str">
        <v>ALCHEMY</v>
      </c>
    </row>
    <row r="216" spans="2:23" ht="17.399999999999999" x14ac:dyDescent="0.3">
      <c r="B216" s="161" t="str">
        <v>01-SPLIQ-07006656</v>
      </c>
      <c r="C216" s="156" t="str">
        <v>Lucas Bols</v>
      </c>
      <c r="D216" s="94" t="str">
        <v>Liqueur</v>
      </c>
      <c r="E216" s="94" t="str">
        <v>Bols Liqueur</v>
      </c>
      <c r="F216" s="94" t="str">
        <v>BOL</v>
      </c>
      <c r="G216" s="94" t="str">
        <v>Bols Blue Curacao</v>
      </c>
      <c r="H216" s="94" t="str">
        <v>700ml</v>
      </c>
      <c r="I216" s="174">
        <v>6</v>
      </c>
      <c r="J216" s="283"/>
      <c r="K216" s="178"/>
      <c r="L216" s="85"/>
      <c r="M216" s="15"/>
      <c r="N216" s="86"/>
      <c r="O216" s="6"/>
      <c r="P216" s="152">
        <v>0</v>
      </c>
      <c r="Q216" s="6"/>
      <c r="R216" s="96">
        <f t="shared" si="13"/>
        <v>0</v>
      </c>
      <c r="S216" s="97">
        <f t="shared" si="16"/>
        <v>0</v>
      </c>
      <c r="T216" s="98">
        <f t="shared" si="14"/>
        <v>0</v>
      </c>
      <c r="U216" s="117" t="str">
        <f t="shared" si="15"/>
        <v>OK</v>
      </c>
      <c r="V216" s="117" t="b">
        <f>'CASH REBATE'!$P$22</f>
        <v>0</v>
      </c>
      <c r="W216" s="1" t="str">
        <v>ALCHEMY</v>
      </c>
    </row>
    <row r="217" spans="2:23" ht="17.399999999999999" x14ac:dyDescent="0.3">
      <c r="B217" s="161" t="str">
        <v>01-SPLIQ-07006717</v>
      </c>
      <c r="C217" s="156" t="str">
        <v>Lucas Bols</v>
      </c>
      <c r="D217" s="94" t="str">
        <v>Liqueur</v>
      </c>
      <c r="E217" s="94" t="str">
        <v>Bols Liqueur</v>
      </c>
      <c r="F217" s="94" t="str">
        <v>BOL</v>
      </c>
      <c r="G217" s="94" t="str">
        <v>Bols Cacao Brown</v>
      </c>
      <c r="H217" s="94" t="str">
        <v>700ml</v>
      </c>
      <c r="I217" s="174">
        <v>6</v>
      </c>
      <c r="J217" s="283"/>
      <c r="K217" s="178"/>
      <c r="L217" s="85"/>
      <c r="M217" s="15"/>
      <c r="N217" s="86"/>
      <c r="O217" s="6"/>
      <c r="P217" s="152">
        <v>0</v>
      </c>
      <c r="Q217" s="6"/>
      <c r="R217" s="96">
        <f t="shared" si="13"/>
        <v>0</v>
      </c>
      <c r="S217" s="97">
        <f t="shared" si="16"/>
        <v>0</v>
      </c>
      <c r="T217" s="98">
        <f t="shared" si="14"/>
        <v>0</v>
      </c>
      <c r="U217" s="117" t="str">
        <f t="shared" si="15"/>
        <v>OK</v>
      </c>
      <c r="V217" s="117" t="b">
        <f>'CASH REBATE'!$P$22</f>
        <v>0</v>
      </c>
      <c r="W217" s="1" t="str">
        <v>ALCHEMY</v>
      </c>
    </row>
    <row r="218" spans="2:23" ht="17.399999999999999" x14ac:dyDescent="0.3">
      <c r="B218" s="161" t="str">
        <v>01-SPLIQ-07006724</v>
      </c>
      <c r="C218" s="156" t="str">
        <v>Lucas Bols</v>
      </c>
      <c r="D218" s="94" t="str">
        <v>Liqueur</v>
      </c>
      <c r="E218" s="94" t="str">
        <v>Bols Liqueur</v>
      </c>
      <c r="F218" s="94" t="str">
        <v>BOL</v>
      </c>
      <c r="G218" s="94" t="str">
        <v>Bols Cacao White</v>
      </c>
      <c r="H218" s="94" t="str">
        <v>700ml</v>
      </c>
      <c r="I218" s="174">
        <v>6</v>
      </c>
      <c r="J218" s="283"/>
      <c r="K218" s="178"/>
      <c r="L218" s="85"/>
      <c r="M218" s="15"/>
      <c r="N218" s="86"/>
      <c r="O218" s="6"/>
      <c r="P218" s="152">
        <v>0</v>
      </c>
      <c r="Q218" s="6"/>
      <c r="R218" s="96">
        <f t="shared" si="13"/>
        <v>0</v>
      </c>
      <c r="S218" s="97">
        <f t="shared" si="16"/>
        <v>0</v>
      </c>
      <c r="T218" s="98">
        <f t="shared" si="14"/>
        <v>0</v>
      </c>
      <c r="U218" s="117" t="str">
        <f t="shared" si="15"/>
        <v>OK</v>
      </c>
      <c r="V218" s="117" t="b">
        <f>'CASH REBATE'!$P$22</f>
        <v>0</v>
      </c>
      <c r="W218" s="1" t="str">
        <v>ALCHEMY</v>
      </c>
    </row>
    <row r="219" spans="2:23" ht="17.399999999999999" x14ac:dyDescent="0.3">
      <c r="B219" s="161" t="str">
        <v>01-SPLIQ-07006663</v>
      </c>
      <c r="C219" s="156" t="str">
        <v>Lucas Bols</v>
      </c>
      <c r="D219" s="94" t="str">
        <v>Liqueur</v>
      </c>
      <c r="E219" s="94" t="str">
        <v>Bols Liqueur</v>
      </c>
      <c r="F219" s="94" t="str">
        <v>BOL</v>
      </c>
      <c r="G219" s="94" t="str">
        <v>Bols Cherry Brandy</v>
      </c>
      <c r="H219" s="94" t="str">
        <v>700ml</v>
      </c>
      <c r="I219" s="174">
        <v>6</v>
      </c>
      <c r="J219" s="283"/>
      <c r="K219" s="178"/>
      <c r="L219" s="85"/>
      <c r="M219" s="15"/>
      <c r="N219" s="86"/>
      <c r="O219" s="6"/>
      <c r="P219" s="152">
        <v>0</v>
      </c>
      <c r="Q219" s="6"/>
      <c r="R219" s="96">
        <f t="shared" si="13"/>
        <v>0</v>
      </c>
      <c r="S219" s="97">
        <f t="shared" si="16"/>
        <v>0</v>
      </c>
      <c r="T219" s="98">
        <f t="shared" si="14"/>
        <v>0</v>
      </c>
      <c r="U219" s="117" t="str">
        <f t="shared" si="15"/>
        <v>OK</v>
      </c>
      <c r="V219" s="117" t="b">
        <f>'CASH REBATE'!$P$22</f>
        <v>0</v>
      </c>
      <c r="W219" s="1" t="str">
        <v>ALCHEMY</v>
      </c>
    </row>
    <row r="220" spans="2:23" ht="17.399999999999999" x14ac:dyDescent="0.3">
      <c r="B220" s="161" t="str">
        <v>01-SPLIQ-07006700</v>
      </c>
      <c r="C220" s="156" t="str">
        <v>Lucas Bols</v>
      </c>
      <c r="D220" s="94" t="str">
        <v>Liqueur</v>
      </c>
      <c r="E220" s="94" t="str">
        <v>Bols Liqueur</v>
      </c>
      <c r="F220" s="94" t="str">
        <v>BOL</v>
      </c>
      <c r="G220" s="94" t="str">
        <v>Bols Crème De Cassis</v>
      </c>
      <c r="H220" s="94" t="str">
        <v>700ml</v>
      </c>
      <c r="I220" s="174">
        <v>6</v>
      </c>
      <c r="J220" s="283"/>
      <c r="K220" s="178"/>
      <c r="L220" s="85"/>
      <c r="M220" s="15"/>
      <c r="N220" s="86"/>
      <c r="O220" s="6"/>
      <c r="P220" s="152">
        <v>0</v>
      </c>
      <c r="Q220" s="6"/>
      <c r="R220" s="96">
        <f t="shared" si="13"/>
        <v>0</v>
      </c>
      <c r="S220" s="97">
        <f t="shared" si="16"/>
        <v>0</v>
      </c>
      <c r="T220" s="98">
        <f t="shared" si="14"/>
        <v>0</v>
      </c>
      <c r="U220" s="117" t="str">
        <f t="shared" si="15"/>
        <v>OK</v>
      </c>
      <c r="V220" s="117" t="b">
        <f>'CASH REBATE'!$P$22</f>
        <v>0</v>
      </c>
      <c r="W220" s="1" t="str">
        <v>ALCHEMY</v>
      </c>
    </row>
    <row r="221" spans="2:23" ht="17.399999999999999" x14ac:dyDescent="0.3">
      <c r="B221" s="161" t="str">
        <v>01-SPLIQ-07006731</v>
      </c>
      <c r="C221" s="156" t="str">
        <v>Lucas Bols</v>
      </c>
      <c r="D221" s="94" t="str">
        <v>Liqueur</v>
      </c>
      <c r="E221" s="94" t="str">
        <v>Bols Liqueur</v>
      </c>
      <c r="F221" s="94" t="str">
        <v>BOL</v>
      </c>
      <c r="G221" s="94" t="str">
        <v>Bols Dry Orange</v>
      </c>
      <c r="H221" s="94" t="str">
        <v>700ml</v>
      </c>
      <c r="I221" s="174">
        <v>6</v>
      </c>
      <c r="J221" s="283"/>
      <c r="K221" s="178"/>
      <c r="L221" s="85"/>
      <c r="M221" s="15"/>
      <c r="N221" s="86"/>
      <c r="O221" s="6"/>
      <c r="P221" s="152">
        <v>0</v>
      </c>
      <c r="Q221" s="6"/>
      <c r="R221" s="96">
        <f t="shared" si="13"/>
        <v>0</v>
      </c>
      <c r="S221" s="97">
        <f t="shared" si="16"/>
        <v>0</v>
      </c>
      <c r="T221" s="98">
        <f t="shared" si="14"/>
        <v>0</v>
      </c>
      <c r="U221" s="117" t="str">
        <f t="shared" si="15"/>
        <v>OK</v>
      </c>
      <c r="V221" s="117" t="b">
        <f>'CASH REBATE'!$P$22</f>
        <v>0</v>
      </c>
      <c r="W221" s="1" t="str">
        <v>ALCHEMY</v>
      </c>
    </row>
    <row r="222" spans="2:23" ht="17.399999999999999" x14ac:dyDescent="0.3">
      <c r="B222" s="161" t="str">
        <v>01-SPLIQ-07002897</v>
      </c>
      <c r="C222" s="156" t="str">
        <v>Lucas Bols</v>
      </c>
      <c r="D222" s="94" t="str">
        <v>Liqueur</v>
      </c>
      <c r="E222" s="94" t="str">
        <v>Bols Liqueur</v>
      </c>
      <c r="F222" s="94" t="str">
        <v>BOL</v>
      </c>
      <c r="G222" s="94" t="str">
        <v>Bols Elderflower</v>
      </c>
      <c r="H222" s="94" t="str">
        <v>700ml</v>
      </c>
      <c r="I222" s="174">
        <v>6</v>
      </c>
      <c r="J222" s="283"/>
      <c r="K222" s="178"/>
      <c r="L222" s="85"/>
      <c r="M222" s="15"/>
      <c r="N222" s="86"/>
      <c r="O222" s="6"/>
      <c r="P222" s="152">
        <v>0</v>
      </c>
      <c r="Q222" s="6"/>
      <c r="R222" s="96">
        <f t="shared" si="13"/>
        <v>0</v>
      </c>
      <c r="S222" s="97">
        <f t="shared" si="16"/>
        <v>0</v>
      </c>
      <c r="T222" s="98">
        <f t="shared" si="14"/>
        <v>0</v>
      </c>
      <c r="U222" s="117" t="str">
        <f t="shared" si="15"/>
        <v>OK</v>
      </c>
      <c r="V222" s="117" t="b">
        <f>'CASH REBATE'!$P$22</f>
        <v>0</v>
      </c>
      <c r="W222" s="1" t="str">
        <v>ALCHEMY</v>
      </c>
    </row>
    <row r="223" spans="2:23" ht="17.399999999999999" x14ac:dyDescent="0.3">
      <c r="B223" s="161" t="str">
        <v>01-SPLIQ-07006786</v>
      </c>
      <c r="C223" s="156" t="str">
        <v>Lucas Bols</v>
      </c>
      <c r="D223" s="94" t="str">
        <v>Liqueur</v>
      </c>
      <c r="E223" s="94" t="str">
        <v>Bols Liqueur</v>
      </c>
      <c r="F223" s="94" t="str">
        <v>BOL</v>
      </c>
      <c r="G223" s="94" t="str">
        <v>Bols Lychee</v>
      </c>
      <c r="H223" s="94" t="str">
        <v>700ml</v>
      </c>
      <c r="I223" s="174">
        <v>6</v>
      </c>
      <c r="J223" s="283"/>
      <c r="K223" s="178"/>
      <c r="L223" s="85"/>
      <c r="M223" s="15"/>
      <c r="N223" s="86"/>
      <c r="O223" s="6"/>
      <c r="P223" s="152">
        <v>0</v>
      </c>
      <c r="Q223" s="6"/>
      <c r="R223" s="96">
        <f t="shared" si="13"/>
        <v>0</v>
      </c>
      <c r="S223" s="97">
        <f t="shared" si="16"/>
        <v>0</v>
      </c>
      <c r="T223" s="98">
        <f t="shared" si="14"/>
        <v>0</v>
      </c>
      <c r="U223" s="117" t="str">
        <f t="shared" si="15"/>
        <v>OK</v>
      </c>
      <c r="V223" s="117" t="b">
        <f>'CASH REBATE'!$P$22</f>
        <v>0</v>
      </c>
      <c r="W223" s="1" t="str">
        <v>ALCHEMY</v>
      </c>
    </row>
    <row r="224" spans="2:23" ht="17.399999999999999" x14ac:dyDescent="0.3">
      <c r="B224" s="161" t="str">
        <v>01-SPLIQ-07006809</v>
      </c>
      <c r="C224" s="156" t="str">
        <v>Lucas Bols</v>
      </c>
      <c r="D224" s="94" t="str">
        <v>Liqueur</v>
      </c>
      <c r="E224" s="94" t="str">
        <v>Bols Liqueur</v>
      </c>
      <c r="F224" s="94" t="str">
        <v>BOL</v>
      </c>
      <c r="G224" s="94" t="str">
        <v>Bols Melon</v>
      </c>
      <c r="H224" s="94" t="str">
        <v>700ml</v>
      </c>
      <c r="I224" s="174">
        <v>6</v>
      </c>
      <c r="J224" s="283"/>
      <c r="K224" s="178"/>
      <c r="L224" s="85"/>
      <c r="M224" s="15"/>
      <c r="N224" s="86"/>
      <c r="O224" s="6"/>
      <c r="P224" s="152">
        <v>0</v>
      </c>
      <c r="Q224" s="6"/>
      <c r="R224" s="96">
        <f t="shared" si="13"/>
        <v>0</v>
      </c>
      <c r="S224" s="97">
        <f t="shared" si="16"/>
        <v>0</v>
      </c>
      <c r="T224" s="98">
        <f t="shared" si="14"/>
        <v>0</v>
      </c>
      <c r="U224" s="117" t="str">
        <f t="shared" si="15"/>
        <v>OK</v>
      </c>
      <c r="V224" s="117" t="b">
        <f>'CASH REBATE'!$P$22</f>
        <v>0</v>
      </c>
      <c r="W224" s="1" t="str">
        <v>ALCHEMY</v>
      </c>
    </row>
    <row r="225" spans="2:23" ht="17.399999999999999" x14ac:dyDescent="0.3">
      <c r="B225" s="161" t="str">
        <v>01-SPLIQ-07006830</v>
      </c>
      <c r="C225" s="156" t="str">
        <v>Lucas Bols</v>
      </c>
      <c r="D225" s="94" t="str">
        <v>Liqueur</v>
      </c>
      <c r="E225" s="94" t="str">
        <v>Bols Liqueur</v>
      </c>
      <c r="F225" s="94" t="str">
        <v>BOL</v>
      </c>
      <c r="G225" s="94" t="str">
        <v>Bols Peach</v>
      </c>
      <c r="H225" s="94" t="str">
        <v>700ml</v>
      </c>
      <c r="I225" s="174">
        <v>6</v>
      </c>
      <c r="J225" s="283"/>
      <c r="K225" s="178"/>
      <c r="L225" s="85"/>
      <c r="M225" s="15"/>
      <c r="N225" s="86"/>
      <c r="O225" s="6"/>
      <c r="P225" s="152">
        <v>0</v>
      </c>
      <c r="Q225" s="6"/>
      <c r="R225" s="96">
        <f t="shared" si="13"/>
        <v>0</v>
      </c>
      <c r="S225" s="97">
        <f t="shared" si="16"/>
        <v>0</v>
      </c>
      <c r="T225" s="98">
        <f t="shared" si="14"/>
        <v>0</v>
      </c>
      <c r="U225" s="117" t="str">
        <f t="shared" si="15"/>
        <v>OK</v>
      </c>
      <c r="V225" s="117" t="b">
        <f>'CASH REBATE'!$P$22</f>
        <v>0</v>
      </c>
      <c r="W225" s="1" t="str">
        <v>ALCHEMY</v>
      </c>
    </row>
    <row r="226" spans="2:23" ht="17.399999999999999" x14ac:dyDescent="0.3">
      <c r="B226" s="161" t="str">
        <v>01-SPLIQ-07009408</v>
      </c>
      <c r="C226" s="156" t="str">
        <v>Lucas Bols</v>
      </c>
      <c r="D226" s="94" t="str">
        <v>Liqueur</v>
      </c>
      <c r="E226" s="94" t="str">
        <v>Bols Liqueur</v>
      </c>
      <c r="F226" s="94" t="str">
        <v>BOL</v>
      </c>
      <c r="G226" s="94" t="str">
        <v>Bols Peppermint Green</v>
      </c>
      <c r="H226" s="94" t="str">
        <v>700ml</v>
      </c>
      <c r="I226" s="174">
        <v>6</v>
      </c>
      <c r="J226" s="283"/>
      <c r="K226" s="178"/>
      <c r="L226" s="85"/>
      <c r="M226" s="15"/>
      <c r="N226" s="86"/>
      <c r="O226" s="6"/>
      <c r="P226" s="152">
        <v>0</v>
      </c>
      <c r="Q226" s="6"/>
      <c r="R226" s="96">
        <f t="shared" si="13"/>
        <v>0</v>
      </c>
      <c r="S226" s="97">
        <f t="shared" si="16"/>
        <v>0</v>
      </c>
      <c r="T226" s="98">
        <f t="shared" si="14"/>
        <v>0</v>
      </c>
      <c r="U226" s="117" t="str">
        <f t="shared" si="15"/>
        <v>OK</v>
      </c>
      <c r="V226" s="117" t="b">
        <f>'CASH REBATE'!$P$22</f>
        <v>0</v>
      </c>
      <c r="W226" s="1" t="str">
        <v>ALCHEMY</v>
      </c>
    </row>
    <row r="227" spans="2:23" ht="17.399999999999999" x14ac:dyDescent="0.3">
      <c r="B227" s="161" t="str">
        <v>01-SPLIQ-07009334</v>
      </c>
      <c r="C227" s="156" t="str">
        <v>Lucas Bols</v>
      </c>
      <c r="D227" s="94" t="str">
        <v>Liqueur</v>
      </c>
      <c r="E227" s="94" t="str">
        <v>Bols Liqueur</v>
      </c>
      <c r="F227" s="94" t="str">
        <v>BOL</v>
      </c>
      <c r="G227" s="94" t="str">
        <v>Bols Sour Apple</v>
      </c>
      <c r="H227" s="94" t="str">
        <v>700ml</v>
      </c>
      <c r="I227" s="174">
        <v>6</v>
      </c>
      <c r="J227" s="283"/>
      <c r="K227" s="178"/>
      <c r="L227" s="85"/>
      <c r="M227" s="15"/>
      <c r="N227" s="86"/>
      <c r="O227" s="6"/>
      <c r="P227" s="152">
        <v>0</v>
      </c>
      <c r="Q227" s="6"/>
      <c r="R227" s="96">
        <f t="shared" si="13"/>
        <v>0</v>
      </c>
      <c r="S227" s="97">
        <f t="shared" si="16"/>
        <v>0</v>
      </c>
      <c r="T227" s="98">
        <f t="shared" si="14"/>
        <v>0</v>
      </c>
      <c r="U227" s="117" t="str">
        <f t="shared" si="15"/>
        <v>OK</v>
      </c>
      <c r="V227" s="117" t="b">
        <f>'CASH REBATE'!$P$22</f>
        <v>0</v>
      </c>
      <c r="W227" s="1" t="str">
        <v>ALCHEMY</v>
      </c>
    </row>
    <row r="228" spans="2:23" ht="17.399999999999999" x14ac:dyDescent="0.3">
      <c r="B228" s="161" t="str">
        <v>01-SPLIQ-07006885</v>
      </c>
      <c r="C228" s="156" t="str">
        <v>Lucas Bols</v>
      </c>
      <c r="D228" s="94" t="str">
        <v>Liqueur</v>
      </c>
      <c r="E228" s="94" t="str">
        <v>Bols Liqueur</v>
      </c>
      <c r="F228" s="94" t="str">
        <v>BOL</v>
      </c>
      <c r="G228" s="94" t="str">
        <v>Bols Strawberry</v>
      </c>
      <c r="H228" s="94" t="str">
        <v>700ml</v>
      </c>
      <c r="I228" s="174">
        <v>6</v>
      </c>
      <c r="J228" s="283"/>
      <c r="K228" s="178"/>
      <c r="L228" s="85"/>
      <c r="M228" s="15"/>
      <c r="N228" s="86"/>
      <c r="O228" s="6"/>
      <c r="P228" s="152">
        <v>0</v>
      </c>
      <c r="Q228" s="6"/>
      <c r="R228" s="96">
        <f t="shared" si="13"/>
        <v>0</v>
      </c>
      <c r="S228" s="97">
        <f t="shared" si="16"/>
        <v>0</v>
      </c>
      <c r="T228" s="98">
        <f t="shared" si="14"/>
        <v>0</v>
      </c>
      <c r="U228" s="117" t="str">
        <f t="shared" si="15"/>
        <v>OK</v>
      </c>
      <c r="V228" s="117" t="b">
        <f>'CASH REBATE'!$P$22</f>
        <v>0</v>
      </c>
      <c r="W228" s="1" t="str">
        <v>ALCHEMY</v>
      </c>
    </row>
    <row r="229" spans="2:23" ht="17.399999999999999" x14ac:dyDescent="0.3">
      <c r="B229" s="161" t="str">
        <v>01-SPLIQ-07002941</v>
      </c>
      <c r="C229" s="156" t="str">
        <v>Lucas Bols</v>
      </c>
      <c r="D229" s="94" t="str">
        <v>Liqueur</v>
      </c>
      <c r="E229" s="94" t="str">
        <v>Bols Liqueur</v>
      </c>
      <c r="F229" s="94" t="str">
        <v>BOL</v>
      </c>
      <c r="G229" s="94" t="str">
        <v>Bols Triple Sec</v>
      </c>
      <c r="H229" s="94" t="str">
        <v>700ml</v>
      </c>
      <c r="I229" s="174">
        <v>6</v>
      </c>
      <c r="J229" s="283"/>
      <c r="K229" s="178"/>
      <c r="L229" s="85"/>
      <c r="M229" s="15"/>
      <c r="N229" s="86"/>
      <c r="O229" s="6"/>
      <c r="P229" s="152">
        <v>0</v>
      </c>
      <c r="Q229" s="6"/>
      <c r="R229" s="96">
        <f t="shared" si="13"/>
        <v>0</v>
      </c>
      <c r="S229" s="97">
        <f t="shared" si="16"/>
        <v>0</v>
      </c>
      <c r="T229" s="98">
        <f t="shared" si="14"/>
        <v>0</v>
      </c>
      <c r="U229" s="117" t="str">
        <f t="shared" si="15"/>
        <v>OK</v>
      </c>
      <c r="V229" s="117" t="b">
        <f>'CASH REBATE'!$P$22</f>
        <v>0</v>
      </c>
      <c r="W229" s="1" t="str">
        <v>ALCHEMY</v>
      </c>
    </row>
    <row r="230" spans="2:23" ht="17.399999999999999" x14ac:dyDescent="0.3">
      <c r="B230" s="161" t="str">
        <v>01-SPLIQ-07002551</v>
      </c>
      <c r="C230" s="156" t="str">
        <v>Lucas Bols</v>
      </c>
      <c r="D230" s="94" t="str">
        <v>Liqueur</v>
      </c>
      <c r="E230" s="94" t="str">
        <v>Bols Liqueur</v>
      </c>
      <c r="F230" s="94" t="str">
        <v>BOL</v>
      </c>
      <c r="G230" s="94" t="str">
        <v>Bols Brown Cream</v>
      </c>
      <c r="H230" s="94" t="str">
        <v>700ml</v>
      </c>
      <c r="I230" s="174">
        <v>6</v>
      </c>
      <c r="J230" s="283"/>
      <c r="K230" s="178"/>
      <c r="L230" s="85"/>
      <c r="M230" s="15"/>
      <c r="N230" s="86"/>
      <c r="O230" s="6"/>
      <c r="P230" s="152">
        <v>0</v>
      </c>
      <c r="Q230" s="6"/>
      <c r="R230" s="96">
        <f t="shared" si="13"/>
        <v>0</v>
      </c>
      <c r="S230" s="97">
        <f t="shared" si="16"/>
        <v>0</v>
      </c>
      <c r="T230" s="98">
        <f t="shared" si="14"/>
        <v>0</v>
      </c>
      <c r="U230" s="117" t="str">
        <f t="shared" si="15"/>
        <v>OK</v>
      </c>
      <c r="V230" s="117" t="b">
        <f>'CASH REBATE'!$P$22</f>
        <v>0</v>
      </c>
      <c r="W230" s="1" t="str">
        <v>ALCHEMY</v>
      </c>
    </row>
    <row r="231" spans="2:23" ht="17.399999999999999" x14ac:dyDescent="0.3">
      <c r="B231" s="161" t="str">
        <v>31-SPLIQ-07000575</v>
      </c>
      <c r="C231" s="156" t="str">
        <v>Campari</v>
      </c>
      <c r="D231" s="94" t="str">
        <v>Aperitif &amp; Bitters</v>
      </c>
      <c r="E231" s="94" t="str">
        <v>Aperol</v>
      </c>
      <c r="F231" s="94" t="str">
        <v>APR</v>
      </c>
      <c r="G231" s="94" t="str">
        <v>Aperol 700ml</v>
      </c>
      <c r="H231" s="94" t="str">
        <v>700ml</v>
      </c>
      <c r="I231" s="174">
        <v>6</v>
      </c>
      <c r="J231" s="283"/>
      <c r="K231" s="178"/>
      <c r="L231" s="85"/>
      <c r="M231" s="15"/>
      <c r="N231" s="86"/>
      <c r="O231" s="6"/>
      <c r="P231" s="152">
        <v>0</v>
      </c>
      <c r="Q231" s="6"/>
      <c r="R231" s="96">
        <f t="shared" si="13"/>
        <v>0</v>
      </c>
      <c r="S231" s="97">
        <f t="shared" si="16"/>
        <v>0</v>
      </c>
      <c r="T231" s="98">
        <f t="shared" si="14"/>
        <v>0</v>
      </c>
      <c r="U231" s="117" t="str">
        <f t="shared" si="15"/>
        <v>OK</v>
      </c>
      <c r="V231" s="117" t="b">
        <f>'CASH REBATE'!$P$22</f>
        <v>0</v>
      </c>
      <c r="W231" s="1" t="str">
        <v>ALCHEMY</v>
      </c>
    </row>
    <row r="232" spans="2:23" ht="17.399999999999999" x14ac:dyDescent="0.3">
      <c r="B232" s="161" t="str">
        <v>31-SPLIQ-10000278</v>
      </c>
      <c r="C232" s="156" t="str">
        <v>Campari</v>
      </c>
      <c r="D232" s="94" t="str">
        <v>Aperitif &amp; Bitters</v>
      </c>
      <c r="E232" s="94" t="str">
        <v>Aperol</v>
      </c>
      <c r="F232" s="94" t="str">
        <v>APR</v>
      </c>
      <c r="G232" s="94" t="str">
        <v>Aperol 1L</v>
      </c>
      <c r="H232" s="94" t="str">
        <v>1000ml</v>
      </c>
      <c r="I232" s="174">
        <v>6</v>
      </c>
      <c r="J232" s="283"/>
      <c r="K232" s="178"/>
      <c r="L232" s="85"/>
      <c r="M232" s="15"/>
      <c r="N232" s="86"/>
      <c r="O232" s="6"/>
      <c r="P232" s="152">
        <v>0</v>
      </c>
      <c r="Q232" s="6"/>
      <c r="R232" s="96">
        <f t="shared" si="13"/>
        <v>0</v>
      </c>
      <c r="S232" s="97">
        <f t="shared" si="16"/>
        <v>0</v>
      </c>
      <c r="T232" s="98">
        <f t="shared" si="14"/>
        <v>0</v>
      </c>
      <c r="U232" s="117" t="str">
        <f t="shared" si="15"/>
        <v>OK</v>
      </c>
      <c r="V232" s="117" t="b">
        <f>'CASH REBATE'!$P$22</f>
        <v>0</v>
      </c>
      <c r="W232" s="1" t="str">
        <v>ALCHEMY</v>
      </c>
    </row>
    <row r="233" spans="2:23" ht="17.399999999999999" x14ac:dyDescent="0.3">
      <c r="B233" s="161" t="str">
        <v>32-SPLIQ-02001054</v>
      </c>
      <c r="C233" s="156" t="str">
        <v>Campari</v>
      </c>
      <c r="D233" s="94" t="str">
        <v>Aperitif &amp; Bitters</v>
      </c>
      <c r="E233" s="94" t="str">
        <v>Campari</v>
      </c>
      <c r="F233" s="94" t="str">
        <v>CAM</v>
      </c>
      <c r="G233" s="94" t="str">
        <v>Campari 25% 200ml</v>
      </c>
      <c r="H233" s="94" t="str">
        <v>200ml</v>
      </c>
      <c r="I233" s="174">
        <v>24</v>
      </c>
      <c r="J233" s="283"/>
      <c r="K233" s="178"/>
      <c r="L233" s="85"/>
      <c r="M233" s="15"/>
      <c r="N233" s="86"/>
      <c r="O233" s="6"/>
      <c r="P233" s="152">
        <v>0</v>
      </c>
      <c r="Q233" s="6"/>
      <c r="R233" s="96">
        <f t="shared" si="13"/>
        <v>0</v>
      </c>
      <c r="S233" s="97">
        <f t="shared" si="16"/>
        <v>0</v>
      </c>
      <c r="T233" s="98">
        <f t="shared" si="14"/>
        <v>0</v>
      </c>
      <c r="U233" s="117" t="str">
        <f t="shared" si="15"/>
        <v>OK</v>
      </c>
      <c r="V233" s="117" t="b">
        <f>'CASH REBATE'!$P$22</f>
        <v>0</v>
      </c>
      <c r="W233" s="1" t="str">
        <v>ALCHEMY</v>
      </c>
    </row>
    <row r="234" spans="2:23" ht="17.399999999999999" x14ac:dyDescent="0.3">
      <c r="B234" s="161" t="str">
        <v>32-SPLIQ-07501402</v>
      </c>
      <c r="C234" s="156" t="str">
        <v>Campari</v>
      </c>
      <c r="D234" s="94" t="str">
        <v>Aperitif &amp; Bitters</v>
      </c>
      <c r="E234" s="94" t="str">
        <v>Campari</v>
      </c>
      <c r="F234" s="94" t="str">
        <v>CAM</v>
      </c>
      <c r="G234" s="94" t="str">
        <v>Campari 25% 750ml</v>
      </c>
      <c r="H234" s="94" t="str">
        <v>750ml</v>
      </c>
      <c r="I234" s="174">
        <v>12</v>
      </c>
      <c r="J234" s="283"/>
      <c r="K234" s="178"/>
      <c r="L234" s="85"/>
      <c r="M234" s="15"/>
      <c r="N234" s="86"/>
      <c r="O234" s="6"/>
      <c r="P234" s="152">
        <v>0</v>
      </c>
      <c r="Q234" s="6"/>
      <c r="R234" s="96">
        <f t="shared" si="13"/>
        <v>0</v>
      </c>
      <c r="S234" s="97">
        <f t="shared" si="16"/>
        <v>0</v>
      </c>
      <c r="T234" s="98">
        <f t="shared" si="14"/>
        <v>0</v>
      </c>
      <c r="U234" s="117" t="str">
        <f t="shared" si="15"/>
        <v>OK</v>
      </c>
      <c r="V234" s="117" t="b">
        <f>'CASH REBATE'!$P$22</f>
        <v>0</v>
      </c>
      <c r="W234" s="1" t="str">
        <v>ALCHEMY</v>
      </c>
    </row>
    <row r="235" spans="2:23" ht="17.399999999999999" x14ac:dyDescent="0.3">
      <c r="B235" s="161" t="str">
        <v>32-SPLIQ-10001006</v>
      </c>
      <c r="C235" s="156" t="str">
        <v>Campari</v>
      </c>
      <c r="D235" s="94" t="str">
        <v>Aperitif &amp; Bitters</v>
      </c>
      <c r="E235" s="94" t="str">
        <v>Campari</v>
      </c>
      <c r="F235" s="94" t="str">
        <v>CAM</v>
      </c>
      <c r="G235" s="94" t="str">
        <v>Campari 25% 1L</v>
      </c>
      <c r="H235" s="94" t="str">
        <v>1000ml</v>
      </c>
      <c r="I235" s="174">
        <v>12</v>
      </c>
      <c r="J235" s="283"/>
      <c r="K235" s="178"/>
      <c r="L235" s="85"/>
      <c r="M235" s="15"/>
      <c r="N235" s="86"/>
      <c r="O235" s="6"/>
      <c r="P235" s="152">
        <v>0</v>
      </c>
      <c r="Q235" s="6"/>
      <c r="R235" s="96">
        <f t="shared" si="13"/>
        <v>0</v>
      </c>
      <c r="S235" s="97">
        <f t="shared" si="16"/>
        <v>0</v>
      </c>
      <c r="T235" s="98">
        <f t="shared" si="14"/>
        <v>0</v>
      </c>
      <c r="U235" s="117" t="str">
        <f t="shared" si="15"/>
        <v>OK</v>
      </c>
      <c r="V235" s="117" t="b">
        <f>'CASH REBATE'!$P$22</f>
        <v>0</v>
      </c>
      <c r="W235" s="1" t="str">
        <v>ALCHEMY</v>
      </c>
    </row>
    <row r="236" spans="2:23" ht="17.399999999999999" x14ac:dyDescent="0.3">
      <c r="B236" s="161" t="str">
        <v>32-SPLIQ-05001051</v>
      </c>
      <c r="C236" s="156" t="str">
        <v>Campari</v>
      </c>
      <c r="D236" s="94" t="str">
        <v>Aperitif &amp; Bitters</v>
      </c>
      <c r="E236" s="94" t="str">
        <v>Campari</v>
      </c>
      <c r="F236" s="94" t="str">
        <v>CAM</v>
      </c>
      <c r="G236" s="94" t="str">
        <v>Campari Negroni RTE</v>
      </c>
      <c r="H236" s="94" t="str">
        <v>500ml</v>
      </c>
      <c r="I236" s="174">
        <v>12</v>
      </c>
      <c r="J236" s="283"/>
      <c r="K236" s="178"/>
      <c r="L236" s="85"/>
      <c r="M236" s="15"/>
      <c r="N236" s="86"/>
      <c r="O236" s="6"/>
      <c r="P236" s="152">
        <v>0</v>
      </c>
      <c r="Q236" s="6"/>
      <c r="R236" s="96">
        <f t="shared" si="13"/>
        <v>0</v>
      </c>
      <c r="S236" s="97">
        <f t="shared" si="16"/>
        <v>0</v>
      </c>
      <c r="T236" s="98">
        <f t="shared" si="14"/>
        <v>0</v>
      </c>
      <c r="U236" s="117" t="str">
        <f t="shared" si="15"/>
        <v>OK</v>
      </c>
      <c r="V236" s="117" t="b">
        <f>'CASH REBATE'!$P$22</f>
        <v>0</v>
      </c>
      <c r="W236" s="1" t="str">
        <v>ALCHEMY</v>
      </c>
    </row>
    <row r="237" spans="2:23" ht="17.399999999999999" x14ac:dyDescent="0.3">
      <c r="B237" s="161" t="str">
        <v>32-SPLIQ-10000969</v>
      </c>
      <c r="C237" s="156" t="str">
        <v>Campari</v>
      </c>
      <c r="D237" s="94" t="str">
        <v>Aperitif &amp; Bitters</v>
      </c>
      <c r="E237" s="94" t="str">
        <v>Campari</v>
      </c>
      <c r="F237" s="94" t="str">
        <v>CAM</v>
      </c>
      <c r="G237" s="94" t="str">
        <v>Campari Cask Tales Bourbon Barrels</v>
      </c>
      <c r="H237" s="94" t="str">
        <v>1000ml</v>
      </c>
      <c r="I237" s="174">
        <v>6</v>
      </c>
      <c r="J237" s="283"/>
      <c r="K237" s="178"/>
      <c r="L237" s="85"/>
      <c r="M237" s="15"/>
      <c r="N237" s="86"/>
      <c r="O237" s="6"/>
      <c r="P237" s="152">
        <v>0</v>
      </c>
      <c r="Q237" s="6"/>
      <c r="R237" s="96">
        <f t="shared" si="13"/>
        <v>0</v>
      </c>
      <c r="S237" s="97">
        <f t="shared" si="16"/>
        <v>0</v>
      </c>
      <c r="T237" s="98">
        <f t="shared" si="14"/>
        <v>0</v>
      </c>
      <c r="U237" s="117" t="str">
        <f t="shared" si="15"/>
        <v>OK</v>
      </c>
      <c r="V237" s="117" t="b">
        <f>'CASH REBATE'!$P$22</f>
        <v>0</v>
      </c>
      <c r="W237" s="1" t="str">
        <v>ALCHEMY</v>
      </c>
    </row>
    <row r="238" spans="2:23" ht="17.399999999999999" x14ac:dyDescent="0.3">
      <c r="B238" s="161" t="str">
        <v>36-SPLIQ-07003805</v>
      </c>
      <c r="C238" s="156" t="str">
        <v>Campari</v>
      </c>
      <c r="D238" s="94" t="str">
        <v>Aperitif &amp; Bitters</v>
      </c>
      <c r="E238" s="94" t="str">
        <v>Averna</v>
      </c>
      <c r="F238" s="94" t="str">
        <v>AVN</v>
      </c>
      <c r="G238" s="94" t="str">
        <v>Amaro Averna 29%</v>
      </c>
      <c r="H238" s="94" t="str">
        <v>700ml</v>
      </c>
      <c r="I238" s="174">
        <v>6</v>
      </c>
      <c r="J238" s="283"/>
      <c r="K238" s="178"/>
      <c r="L238" s="85"/>
      <c r="M238" s="15"/>
      <c r="N238" s="86"/>
      <c r="O238" s="6"/>
      <c r="P238" s="152">
        <v>0</v>
      </c>
      <c r="Q238" s="6"/>
      <c r="R238" s="96">
        <f t="shared" si="13"/>
        <v>0</v>
      </c>
      <c r="S238" s="97">
        <f t="shared" si="16"/>
        <v>0</v>
      </c>
      <c r="T238" s="98">
        <f t="shared" si="14"/>
        <v>0</v>
      </c>
      <c r="U238" s="117" t="str">
        <f t="shared" si="15"/>
        <v>OK</v>
      </c>
      <c r="V238" s="117" t="b">
        <f>'CASH REBATE'!$P$22</f>
        <v>0</v>
      </c>
      <c r="W238" s="1" t="str">
        <v>ALCHEMY</v>
      </c>
    </row>
    <row r="239" spans="2:23" ht="17.399999999999999" x14ac:dyDescent="0.3">
      <c r="B239" s="161" t="str">
        <v>38-SPLIQ-07001067</v>
      </c>
      <c r="C239" s="156" t="str">
        <v>Campari</v>
      </c>
      <c r="D239" s="94" t="str">
        <v>Aperitif &amp; Bitters</v>
      </c>
      <c r="E239" s="94" t="str">
        <v>Braulio</v>
      </c>
      <c r="F239" s="94" t="str">
        <v>BRA</v>
      </c>
      <c r="G239" s="94" t="str">
        <v>Braulio Bormio Amaro Alpino 21%</v>
      </c>
      <c r="H239" s="94" t="str">
        <v>700ml</v>
      </c>
      <c r="I239" s="174">
        <v>6</v>
      </c>
      <c r="J239" s="283"/>
      <c r="K239" s="178"/>
      <c r="L239" s="85"/>
      <c r="M239" s="15"/>
      <c r="N239" s="86"/>
      <c r="O239" s="6"/>
      <c r="P239" s="152">
        <v>0</v>
      </c>
      <c r="Q239" s="6"/>
      <c r="R239" s="96">
        <f t="shared" si="13"/>
        <v>0</v>
      </c>
      <c r="S239" s="97">
        <f t="shared" si="16"/>
        <v>0</v>
      </c>
      <c r="T239" s="98">
        <f t="shared" si="14"/>
        <v>0</v>
      </c>
      <c r="U239" s="117" t="str">
        <f t="shared" si="15"/>
        <v>OK</v>
      </c>
      <c r="V239" s="117" t="b">
        <f>'CASH REBATE'!$P$22</f>
        <v>0</v>
      </c>
      <c r="W239" s="1" t="str">
        <v>ALCHEMY</v>
      </c>
    </row>
    <row r="240" spans="2:23" ht="17.399999999999999" x14ac:dyDescent="0.3">
      <c r="B240" s="161" t="str">
        <v>43-SPLIQ-07000074</v>
      </c>
      <c r="C240" s="156" t="str">
        <v>Campari</v>
      </c>
      <c r="D240" s="94" t="str">
        <v>Aperitif &amp; Bitters</v>
      </c>
      <c r="E240" s="94" t="str">
        <v>Cynar</v>
      </c>
      <c r="F240" s="94" t="str">
        <v>CYN</v>
      </c>
      <c r="G240" s="94" t="str">
        <v>Cynar 16.5%</v>
      </c>
      <c r="H240" s="94" t="str">
        <v>700ml</v>
      </c>
      <c r="I240" s="174">
        <v>6</v>
      </c>
      <c r="J240" s="283"/>
      <c r="K240" s="178"/>
      <c r="L240" s="85"/>
      <c r="M240" s="15"/>
      <c r="N240" s="86"/>
      <c r="O240" s="6"/>
      <c r="P240" s="152">
        <v>0</v>
      </c>
      <c r="Q240" s="6"/>
      <c r="R240" s="96">
        <f t="shared" si="13"/>
        <v>0</v>
      </c>
      <c r="S240" s="97">
        <f t="shared" si="16"/>
        <v>0</v>
      </c>
      <c r="T240" s="98">
        <f t="shared" si="14"/>
        <v>0</v>
      </c>
      <c r="U240" s="117" t="str">
        <f t="shared" si="15"/>
        <v>OK</v>
      </c>
      <c r="V240" s="117" t="b">
        <f>'CASH REBATE'!$P$22</f>
        <v>0</v>
      </c>
      <c r="W240" s="1" t="str">
        <v>ALCHEMY</v>
      </c>
    </row>
    <row r="241" spans="2:23" ht="17.399999999999999" x14ac:dyDescent="0.3">
      <c r="B241" s="161" t="str">
        <v>42-SPVER-10000846</v>
      </c>
      <c r="C241" s="156" t="str">
        <v>Campari</v>
      </c>
      <c r="D241" s="94" t="str">
        <v>Vermouth</v>
      </c>
      <c r="E241" s="94" t="str">
        <v>Cinzano</v>
      </c>
      <c r="F241" s="94" t="str">
        <v>CZV</v>
      </c>
      <c r="G241" s="94" t="str">
        <v>Cinzano Vermouth Rosso 1L</v>
      </c>
      <c r="H241" s="94" t="str">
        <v>1000ml</v>
      </c>
      <c r="I241" s="174">
        <v>12</v>
      </c>
      <c r="J241" s="283"/>
      <c r="K241" s="178"/>
      <c r="L241" s="85"/>
      <c r="M241" s="15"/>
      <c r="N241" s="86"/>
      <c r="O241" s="6"/>
      <c r="P241" s="152">
        <v>0</v>
      </c>
      <c r="Q241" s="6"/>
      <c r="R241" s="96">
        <f t="shared" si="13"/>
        <v>0</v>
      </c>
      <c r="S241" s="97">
        <f t="shared" si="16"/>
        <v>0</v>
      </c>
      <c r="T241" s="98">
        <f t="shared" si="14"/>
        <v>0</v>
      </c>
      <c r="U241" s="117" t="str">
        <f t="shared" si="15"/>
        <v>OK</v>
      </c>
      <c r="V241" s="117" t="b">
        <f>'CASH REBATE'!$P$22</f>
        <v>0</v>
      </c>
      <c r="W241" s="1" t="str">
        <v>ALCHEMY</v>
      </c>
    </row>
    <row r="242" spans="2:23" ht="17.399999999999999" x14ac:dyDescent="0.3">
      <c r="B242" s="161" t="str">
        <v>42-SPVER-07501423</v>
      </c>
      <c r="C242" s="156" t="str">
        <v>Campari</v>
      </c>
      <c r="D242" s="94" t="str">
        <v>Vermouth</v>
      </c>
      <c r="E242" s="94" t="str">
        <v>Cinzano</v>
      </c>
      <c r="F242" s="94" t="str">
        <v>CZV</v>
      </c>
      <c r="G242" s="94" t="str">
        <v>Cinzano Vermouth Rosso</v>
      </c>
      <c r="H242" s="94" t="str">
        <v>750ml</v>
      </c>
      <c r="I242" s="174">
        <v>12</v>
      </c>
      <c r="J242" s="283"/>
      <c r="K242" s="178"/>
      <c r="L242" s="85"/>
      <c r="M242" s="15"/>
      <c r="N242" s="86"/>
      <c r="O242" s="6"/>
      <c r="P242" s="152">
        <v>0</v>
      </c>
      <c r="Q242" s="6"/>
      <c r="R242" s="96">
        <f t="shared" si="13"/>
        <v>0</v>
      </c>
      <c r="S242" s="97">
        <f t="shared" si="16"/>
        <v>0</v>
      </c>
      <c r="T242" s="98">
        <f t="shared" si="14"/>
        <v>0</v>
      </c>
      <c r="U242" s="117" t="str">
        <f t="shared" si="15"/>
        <v>OK</v>
      </c>
      <c r="V242" s="117" t="b">
        <f>'CASH REBATE'!$P$22</f>
        <v>0</v>
      </c>
      <c r="W242" s="1" t="str">
        <v>ALCHEMY</v>
      </c>
    </row>
    <row r="243" spans="2:23" ht="17.399999999999999" x14ac:dyDescent="0.3">
      <c r="B243" s="161" t="str">
        <v>42-SPVER-07501416</v>
      </c>
      <c r="C243" s="156" t="str">
        <v>Campari</v>
      </c>
      <c r="D243" s="94" t="str">
        <v>Vermouth</v>
      </c>
      <c r="E243" s="94" t="str">
        <v>Cinzano</v>
      </c>
      <c r="F243" s="94" t="str">
        <v>CZV</v>
      </c>
      <c r="G243" s="94" t="str">
        <v>Cinzano Vermouth Bianco</v>
      </c>
      <c r="H243" s="94" t="str">
        <v>750ml</v>
      </c>
      <c r="I243" s="174">
        <v>12</v>
      </c>
      <c r="J243" s="283"/>
      <c r="K243" s="178"/>
      <c r="L243" s="85"/>
      <c r="M243" s="15"/>
      <c r="N243" s="86"/>
      <c r="O243" s="6"/>
      <c r="P243" s="152">
        <v>0</v>
      </c>
      <c r="Q243" s="6"/>
      <c r="R243" s="96">
        <f t="shared" si="13"/>
        <v>0</v>
      </c>
      <c r="S243" s="97">
        <f t="shared" si="16"/>
        <v>0</v>
      </c>
      <c r="T243" s="98">
        <f t="shared" si="14"/>
        <v>0</v>
      </c>
      <c r="U243" s="117" t="str">
        <f t="shared" si="15"/>
        <v>OK</v>
      </c>
      <c r="V243" s="117" t="b">
        <f>'CASH REBATE'!$P$22</f>
        <v>0</v>
      </c>
      <c r="W243" s="1" t="str">
        <v>ALCHEMY</v>
      </c>
    </row>
    <row r="244" spans="2:23" ht="17.399999999999999" x14ac:dyDescent="0.3">
      <c r="B244" s="161" t="str">
        <v>42-SPVER-07502734</v>
      </c>
      <c r="C244" s="156" t="str">
        <v>Campari</v>
      </c>
      <c r="D244" s="94" t="str">
        <v>Vermouth</v>
      </c>
      <c r="E244" s="94" t="str">
        <v>Cinzano</v>
      </c>
      <c r="F244" s="94" t="str">
        <v>CZV</v>
      </c>
      <c r="G244" s="94" t="str">
        <v>Cinzano Vermouth Extra Dry</v>
      </c>
      <c r="H244" s="94" t="str">
        <v>750ml</v>
      </c>
      <c r="I244" s="174">
        <v>12</v>
      </c>
      <c r="J244" s="283"/>
      <c r="K244" s="178"/>
      <c r="L244" s="85"/>
      <c r="M244" s="15"/>
      <c r="N244" s="86"/>
      <c r="O244" s="6"/>
      <c r="P244" s="152">
        <v>0</v>
      </c>
      <c r="Q244" s="6"/>
      <c r="R244" s="96">
        <f t="shared" si="13"/>
        <v>0</v>
      </c>
      <c r="S244" s="97">
        <f t="shared" si="16"/>
        <v>0</v>
      </c>
      <c r="T244" s="98">
        <f t="shared" si="14"/>
        <v>0</v>
      </c>
      <c r="U244" s="117" t="str">
        <f t="shared" si="15"/>
        <v>OK</v>
      </c>
      <c r="V244" s="117" t="b">
        <f>'CASH REBATE'!$P$22</f>
        <v>0</v>
      </c>
      <c r="W244" s="1" t="str">
        <v>ALCHEMY</v>
      </c>
    </row>
    <row r="245" spans="2:23" ht="17.399999999999999" x14ac:dyDescent="0.3">
      <c r="B245" s="161" t="str">
        <v>42-SPVER-10005810</v>
      </c>
      <c r="C245" s="156" t="str">
        <v>Campari</v>
      </c>
      <c r="D245" s="94" t="str">
        <v>Vermouth</v>
      </c>
      <c r="E245" s="94" t="str">
        <v>Cinzano</v>
      </c>
      <c r="F245" s="94" t="str">
        <v>CZV</v>
      </c>
      <c r="G245" s="94" t="str">
        <v>Cinzano 1757 Vermouth Rosso</v>
      </c>
      <c r="H245" s="94" t="str">
        <v>1000ml</v>
      </c>
      <c r="I245" s="174">
        <v>6</v>
      </c>
      <c r="J245" s="283"/>
      <c r="K245" s="178"/>
      <c r="L245" s="85"/>
      <c r="M245" s="15"/>
      <c r="N245" s="86"/>
      <c r="O245" s="6"/>
      <c r="P245" s="152">
        <v>0</v>
      </c>
      <c r="Q245" s="6"/>
      <c r="R245" s="96">
        <f t="shared" si="13"/>
        <v>0</v>
      </c>
      <c r="S245" s="97">
        <f t="shared" si="16"/>
        <v>0</v>
      </c>
      <c r="T245" s="98">
        <f t="shared" si="14"/>
        <v>0</v>
      </c>
      <c r="U245" s="117" t="str">
        <f t="shared" si="15"/>
        <v>OK</v>
      </c>
      <c r="V245" s="117" t="b">
        <f>'CASH REBATE'!$P$22</f>
        <v>0</v>
      </c>
      <c r="W245" s="1" t="str">
        <v>ALCHEMY</v>
      </c>
    </row>
    <row r="246" spans="2:23" ht="17.399999999999999" x14ac:dyDescent="0.3">
      <c r="B246" s="161" t="str">
        <v>42-SPVER-10005834</v>
      </c>
      <c r="C246" s="156" t="str">
        <v>Campari</v>
      </c>
      <c r="D246" s="94" t="str">
        <v>Vermouth</v>
      </c>
      <c r="E246" s="94" t="str">
        <v>Cinzano</v>
      </c>
      <c r="F246" s="94" t="str">
        <v>CZV</v>
      </c>
      <c r="G246" s="94" t="str">
        <v>Cinzano 1757 Vermouth Extra Dry</v>
      </c>
      <c r="H246" s="94" t="str">
        <v>1000ml</v>
      </c>
      <c r="I246" s="174">
        <v>6</v>
      </c>
      <c r="J246" s="283"/>
      <c r="K246" s="178"/>
      <c r="L246" s="85"/>
      <c r="M246" s="15"/>
      <c r="N246" s="86"/>
      <c r="O246" s="6"/>
      <c r="P246" s="152">
        <v>0</v>
      </c>
      <c r="Q246" s="6"/>
      <c r="R246" s="96">
        <f t="shared" si="13"/>
        <v>0</v>
      </c>
      <c r="S246" s="97">
        <f t="shared" si="16"/>
        <v>0</v>
      </c>
      <c r="T246" s="98">
        <f t="shared" si="14"/>
        <v>0</v>
      </c>
      <c r="U246" s="117" t="str">
        <f t="shared" si="15"/>
        <v>OK</v>
      </c>
      <c r="V246" s="117" t="b">
        <f>'CASH REBATE'!$P$22</f>
        <v>0</v>
      </c>
      <c r="W246" s="1" t="str">
        <v>ALCHEMY</v>
      </c>
    </row>
    <row r="247" spans="2:23" ht="17.399999999999999" x14ac:dyDescent="0.3">
      <c r="B247" s="161" t="str">
        <v>42-SPVER-10005896</v>
      </c>
      <c r="C247" s="156" t="str">
        <v>Campari</v>
      </c>
      <c r="D247" s="94" t="str">
        <v>Vermouth</v>
      </c>
      <c r="E247" s="94" t="str">
        <v>Cinzano</v>
      </c>
      <c r="F247" s="94" t="str">
        <v>CZV</v>
      </c>
      <c r="G247" s="94" t="str">
        <v>Cinzano Bottega Rosso 1757</v>
      </c>
      <c r="H247" s="94" t="str">
        <v>1000ml</v>
      </c>
      <c r="I247" s="174">
        <v>6</v>
      </c>
      <c r="J247" s="283"/>
      <c r="K247" s="178"/>
      <c r="L247" s="85"/>
      <c r="M247" s="15"/>
      <c r="N247" s="86"/>
      <c r="O247" s="6"/>
      <c r="P247" s="152">
        <v>0</v>
      </c>
      <c r="Q247" s="6"/>
      <c r="R247" s="96">
        <f t="shared" si="13"/>
        <v>0</v>
      </c>
      <c r="S247" s="97">
        <f t="shared" si="16"/>
        <v>0</v>
      </c>
      <c r="T247" s="98">
        <f t="shared" si="14"/>
        <v>0</v>
      </c>
      <c r="U247" s="117" t="str">
        <f t="shared" si="15"/>
        <v>OK</v>
      </c>
      <c r="V247" s="117" t="b">
        <f>'CASH REBATE'!$P$22</f>
        <v>0</v>
      </c>
      <c r="W247" s="1" t="str">
        <v>ALCHEMY</v>
      </c>
    </row>
    <row r="248" spans="2:23" ht="17.399999999999999" x14ac:dyDescent="0.3">
      <c r="B248" s="161" t="str">
        <v>42-SPVER-10005909</v>
      </c>
      <c r="C248" s="156" t="str">
        <v>Campari</v>
      </c>
      <c r="D248" s="94" t="str">
        <v>Vermouth</v>
      </c>
      <c r="E248" s="94" t="str">
        <v>Cinzano</v>
      </c>
      <c r="F248" s="94" t="str">
        <v>CZV</v>
      </c>
      <c r="G248" s="94" t="str">
        <v>Cinzano Bottega Extra Dry 1757</v>
      </c>
      <c r="H248" s="94" t="str">
        <v>1000ml</v>
      </c>
      <c r="I248" s="174">
        <v>6</v>
      </c>
      <c r="J248" s="283"/>
      <c r="K248" s="178"/>
      <c r="L248" s="85"/>
      <c r="M248" s="15"/>
      <c r="N248" s="86"/>
      <c r="O248" s="6"/>
      <c r="P248" s="152">
        <v>0</v>
      </c>
      <c r="Q248" s="6"/>
      <c r="R248" s="96">
        <f t="shared" si="13"/>
        <v>0</v>
      </c>
      <c r="S248" s="97">
        <f t="shared" si="16"/>
        <v>0</v>
      </c>
      <c r="T248" s="98">
        <f t="shared" si="14"/>
        <v>0</v>
      </c>
      <c r="U248" s="117" t="str">
        <f t="shared" si="15"/>
        <v>OK</v>
      </c>
      <c r="V248" s="117" t="b">
        <f>'CASH REBATE'!$P$22</f>
        <v>0</v>
      </c>
      <c r="W248" s="1" t="str">
        <v>ALCHEMY</v>
      </c>
    </row>
    <row r="249" spans="2:23" ht="17.399999999999999" x14ac:dyDescent="0.3">
      <c r="B249" s="161" t="str">
        <v>42-SPSPA-07505292</v>
      </c>
      <c r="C249" s="156" t="str">
        <v>Campari</v>
      </c>
      <c r="D249" s="94" t="str">
        <v>Sparkling</v>
      </c>
      <c r="E249" s="94" t="str">
        <v>Cinzano</v>
      </c>
      <c r="F249" s="94" t="str">
        <v>CZV</v>
      </c>
      <c r="G249" s="94" t="str">
        <v>Cinzano Prosecco</v>
      </c>
      <c r="H249" s="94" t="str">
        <v>750ml</v>
      </c>
      <c r="I249" s="174">
        <v>6</v>
      </c>
      <c r="J249" s="283"/>
      <c r="K249" s="178"/>
      <c r="L249" s="85"/>
      <c r="M249" s="15"/>
      <c r="N249" s="86"/>
      <c r="O249" s="6"/>
      <c r="P249" s="152">
        <v>0</v>
      </c>
      <c r="Q249" s="6"/>
      <c r="R249" s="96">
        <f t="shared" si="13"/>
        <v>0</v>
      </c>
      <c r="S249" s="97">
        <f t="shared" si="16"/>
        <v>0</v>
      </c>
      <c r="T249" s="98">
        <f t="shared" si="14"/>
        <v>0</v>
      </c>
      <c r="U249" s="117" t="str">
        <f t="shared" si="15"/>
        <v>OK</v>
      </c>
      <c r="V249" s="117" t="b">
        <f>'CASH REBATE'!$P$22</f>
        <v>0</v>
      </c>
      <c r="W249" s="1" t="str">
        <v>ALCHEMY</v>
      </c>
    </row>
    <row r="250" spans="2:23" ht="17.399999999999999" x14ac:dyDescent="0.3">
      <c r="B250" s="161" t="str">
        <v>42-SPSPA-07500969</v>
      </c>
      <c r="C250" s="156" t="str">
        <v>Campari</v>
      </c>
      <c r="D250" s="94" t="str">
        <v>Sparkling</v>
      </c>
      <c r="E250" s="94" t="str">
        <v>Cinzano</v>
      </c>
      <c r="F250" s="94" t="str">
        <v>CZS</v>
      </c>
      <c r="G250" s="94" t="str">
        <v>Cinzano Pinot Chardonnay</v>
      </c>
      <c r="H250" s="94" t="str">
        <v>750ml</v>
      </c>
      <c r="I250" s="174">
        <v>6</v>
      </c>
      <c r="J250" s="283"/>
      <c r="K250" s="178"/>
      <c r="L250" s="85"/>
      <c r="M250" s="15"/>
      <c r="N250" s="86"/>
      <c r="O250" s="6"/>
      <c r="P250" s="152">
        <v>0</v>
      </c>
      <c r="Q250" s="6"/>
      <c r="R250" s="96">
        <f t="shared" si="13"/>
        <v>0</v>
      </c>
      <c r="S250" s="97">
        <f t="shared" si="16"/>
        <v>0</v>
      </c>
      <c r="T250" s="98">
        <f t="shared" si="14"/>
        <v>0</v>
      </c>
      <c r="U250" s="117" t="str">
        <f t="shared" si="15"/>
        <v>OK</v>
      </c>
      <c r="V250" s="117" t="b">
        <f>'CASH REBATE'!$P$22</f>
        <v>0</v>
      </c>
      <c r="W250" s="1" t="str">
        <v>ALCHEMY</v>
      </c>
    </row>
    <row r="251" spans="2:23" ht="17.399999999999999" x14ac:dyDescent="0.3">
      <c r="B251" s="161" t="str">
        <v>42-SPSPA-07500938</v>
      </c>
      <c r="C251" s="156" t="str">
        <v>Campari</v>
      </c>
      <c r="D251" s="94" t="str">
        <v>Sparkling</v>
      </c>
      <c r="E251" s="94" t="str">
        <v>Cinzano</v>
      </c>
      <c r="F251" s="94" t="str">
        <v>CZS</v>
      </c>
      <c r="G251" s="94" t="str">
        <v>Gran Cinzano Dolce</v>
      </c>
      <c r="H251" s="94" t="str">
        <v>750ml</v>
      </c>
      <c r="I251" s="174">
        <v>6</v>
      </c>
      <c r="J251" s="283"/>
      <c r="K251" s="178"/>
      <c r="L251" s="85"/>
      <c r="M251" s="15"/>
      <c r="N251" s="86"/>
      <c r="O251" s="6"/>
      <c r="P251" s="152">
        <v>0</v>
      </c>
      <c r="Q251" s="6"/>
      <c r="R251" s="96">
        <f t="shared" si="13"/>
        <v>0</v>
      </c>
      <c r="S251" s="97">
        <f t="shared" si="16"/>
        <v>0</v>
      </c>
      <c r="T251" s="98">
        <f t="shared" si="14"/>
        <v>0</v>
      </c>
      <c r="U251" s="117" t="str">
        <f t="shared" si="15"/>
        <v>OK</v>
      </c>
      <c r="V251" s="117" t="b">
        <f>'CASH REBATE'!$P$22</f>
        <v>0</v>
      </c>
      <c r="W251" s="1" t="str">
        <v>ALCHEMY</v>
      </c>
    </row>
    <row r="252" spans="2:23" ht="17.399999999999999" x14ac:dyDescent="0.3">
      <c r="B252" s="161" t="str">
        <v>42-WISPA-07500884</v>
      </c>
      <c r="C252" s="156" t="str">
        <v>Campari</v>
      </c>
      <c r="D252" s="94" t="str">
        <v>Sparkling</v>
      </c>
      <c r="E252" s="94" t="str">
        <v>Cinzano</v>
      </c>
      <c r="F252" s="94" t="str">
        <v>CZS</v>
      </c>
      <c r="G252" s="94" t="str">
        <v>Cinzano Asti Sparkling Wine</v>
      </c>
      <c r="H252" s="94" t="str">
        <v>750ml</v>
      </c>
      <c r="I252" s="174">
        <v>6</v>
      </c>
      <c r="J252" s="283"/>
      <c r="K252" s="178"/>
      <c r="L252" s="85"/>
      <c r="M252" s="15"/>
      <c r="N252" s="86"/>
      <c r="O252" s="6"/>
      <c r="P252" s="152">
        <v>0</v>
      </c>
      <c r="Q252" s="6"/>
      <c r="R252" s="96">
        <f t="shared" si="13"/>
        <v>0</v>
      </c>
      <c r="S252" s="97">
        <f t="shared" si="16"/>
        <v>0</v>
      </c>
      <c r="T252" s="98">
        <f t="shared" si="14"/>
        <v>0</v>
      </c>
      <c r="U252" s="117" t="str">
        <f t="shared" si="15"/>
        <v>OK</v>
      </c>
      <c r="V252" s="117" t="b">
        <f>'CASH REBATE'!$P$22</f>
        <v>0</v>
      </c>
      <c r="W252" s="1" t="str">
        <v>ALCHEMY</v>
      </c>
    </row>
    <row r="253" spans="2:23" ht="17.399999999999999" x14ac:dyDescent="0.3">
      <c r="B253" s="161" t="str">
        <v>42-WISPA-07506398</v>
      </c>
      <c r="C253" s="156" t="str">
        <v>Campari</v>
      </c>
      <c r="D253" s="94" t="str">
        <v>Sparkling</v>
      </c>
      <c r="E253" s="94" t="str">
        <v>Cinzano</v>
      </c>
      <c r="F253" s="94" t="str">
        <v>CZS</v>
      </c>
      <c r="G253" s="94" t="str">
        <v>Cinzano Rose Edition Sparkling Wine</v>
      </c>
      <c r="H253" s="94" t="str">
        <v>750ml</v>
      </c>
      <c r="I253" s="174">
        <v>6</v>
      </c>
      <c r="J253" s="283"/>
      <c r="K253" s="178"/>
      <c r="L253" s="85"/>
      <c r="M253" s="15"/>
      <c r="N253" s="86"/>
      <c r="O253" s="6"/>
      <c r="P253" s="152">
        <v>0</v>
      </c>
      <c r="Q253" s="6"/>
      <c r="R253" s="96">
        <f t="shared" si="13"/>
        <v>0</v>
      </c>
      <c r="S253" s="97">
        <f t="shared" si="16"/>
        <v>0</v>
      </c>
      <c r="T253" s="98">
        <f t="shared" si="14"/>
        <v>0</v>
      </c>
      <c r="U253" s="117" t="str">
        <f t="shared" si="15"/>
        <v>OK</v>
      </c>
      <c r="V253" s="117" t="b">
        <f>'CASH REBATE'!$P$22</f>
        <v>0</v>
      </c>
      <c r="W253" s="1" t="str">
        <v>ALCHEMY</v>
      </c>
    </row>
    <row r="254" spans="2:23" ht="17.399999999999999" x14ac:dyDescent="0.3">
      <c r="B254" s="161" t="str">
        <v>42-WISPA-07507064</v>
      </c>
      <c r="C254" s="156" t="str">
        <v>Campari</v>
      </c>
      <c r="D254" s="94" t="str">
        <v>Sparkling</v>
      </c>
      <c r="E254" s="94" t="str">
        <v>Cinzano</v>
      </c>
      <c r="F254" s="94" t="str">
        <v>CZS</v>
      </c>
      <c r="G254" s="94" t="str">
        <v>Cinzano To Spritz Dry Sparkling Wine</v>
      </c>
      <c r="H254" s="94" t="str">
        <v>750ml</v>
      </c>
      <c r="I254" s="174">
        <v>6</v>
      </c>
      <c r="J254" s="283"/>
      <c r="K254" s="178"/>
      <c r="L254" s="85"/>
      <c r="M254" s="15"/>
      <c r="N254" s="86"/>
      <c r="O254" s="6"/>
      <c r="P254" s="152">
        <v>0</v>
      </c>
      <c r="Q254" s="6"/>
      <c r="R254" s="96">
        <f t="shared" si="13"/>
        <v>0</v>
      </c>
      <c r="S254" s="97">
        <f t="shared" si="16"/>
        <v>0</v>
      </c>
      <c r="T254" s="98">
        <f t="shared" si="14"/>
        <v>0</v>
      </c>
      <c r="U254" s="117" t="str">
        <f t="shared" si="15"/>
        <v>OK</v>
      </c>
      <c r="V254" s="117" t="b">
        <f>'CASH REBATE'!$P$22</f>
        <v>0</v>
      </c>
      <c r="W254" s="1" t="str">
        <v>ALCHEMY</v>
      </c>
    </row>
    <row r="255" spans="2:23" ht="17.399999999999999" x14ac:dyDescent="0.3">
      <c r="B255" s="161" t="str">
        <v>52-WISPA-07503752</v>
      </c>
      <c r="C255" s="156" t="str">
        <v>Independent</v>
      </c>
      <c r="D255" s="94" t="str">
        <v>Champagne</v>
      </c>
      <c r="E255" s="94" t="str">
        <v>Pommery</v>
      </c>
      <c r="F255" s="94" t="str">
        <v>POM</v>
      </c>
      <c r="G255" s="94" t="str">
        <v>Champagne Pommery Brut Royal</v>
      </c>
      <c r="H255" s="94" t="str">
        <v>750ml</v>
      </c>
      <c r="I255" s="174">
        <v>6</v>
      </c>
      <c r="J255" s="283"/>
      <c r="K255" s="178"/>
      <c r="L255" s="85"/>
      <c r="M255" s="15"/>
      <c r="N255" s="86"/>
      <c r="O255" s="6"/>
      <c r="P255" s="152">
        <v>0</v>
      </c>
      <c r="Q255" s="6"/>
      <c r="R255" s="96">
        <f t="shared" si="13"/>
        <v>0</v>
      </c>
      <c r="S255" s="97">
        <f t="shared" si="16"/>
        <v>0</v>
      </c>
      <c r="T255" s="98">
        <f t="shared" si="14"/>
        <v>0</v>
      </c>
      <c r="U255" s="117" t="str">
        <f t="shared" si="15"/>
        <v>OK</v>
      </c>
      <c r="V255" s="117" t="b">
        <f>'CASH REBATE'!$P$22</f>
        <v>0</v>
      </c>
      <c r="W255" s="1" t="str">
        <v>ALCHEMY</v>
      </c>
    </row>
    <row r="256" spans="2:23" ht="17.399999999999999" x14ac:dyDescent="0.3">
      <c r="B256" s="161" t="str">
        <v>52-WISPA-07505976</v>
      </c>
      <c r="C256" s="156" t="str">
        <v>Independent</v>
      </c>
      <c r="D256" s="94" t="str">
        <v>Champagne</v>
      </c>
      <c r="E256" s="94" t="str">
        <v>Pommery</v>
      </c>
      <c r="F256" s="94" t="str">
        <v>POM</v>
      </c>
      <c r="G256" s="94" t="str">
        <v>Champagne Pommery Brut Rose Royal</v>
      </c>
      <c r="H256" s="94" t="str">
        <v>750ml</v>
      </c>
      <c r="I256" s="174">
        <v>6</v>
      </c>
      <c r="J256" s="283"/>
      <c r="K256" s="178"/>
      <c r="L256" s="85"/>
      <c r="M256" s="15"/>
      <c r="N256" s="86"/>
      <c r="O256" s="6"/>
      <c r="P256" s="152">
        <v>0</v>
      </c>
      <c r="Q256" s="6"/>
      <c r="R256" s="96">
        <f t="shared" si="13"/>
        <v>0</v>
      </c>
      <c r="S256" s="97">
        <f t="shared" si="16"/>
        <v>0</v>
      </c>
      <c r="T256" s="98">
        <f t="shared" si="14"/>
        <v>0</v>
      </c>
      <c r="U256" s="117" t="str">
        <f t="shared" si="15"/>
        <v>OK</v>
      </c>
      <c r="V256" s="117" t="b">
        <f>'CASH REBATE'!$P$22</f>
        <v>0</v>
      </c>
      <c r="W256" s="1" t="str">
        <v>ALCHEMY</v>
      </c>
    </row>
    <row r="257" spans="2:23" ht="17.399999999999999" x14ac:dyDescent="0.3">
      <c r="B257" s="161" t="str">
        <v>52-WISPA-07509036</v>
      </c>
      <c r="C257" s="156" t="str">
        <v>Independent</v>
      </c>
      <c r="D257" s="94" t="str">
        <v>Champagne</v>
      </c>
      <c r="E257" s="94" t="str">
        <v>Pommery</v>
      </c>
      <c r="F257" s="94" t="str">
        <v>POM</v>
      </c>
      <c r="G257" s="94" t="str">
        <v>Champagne Pommery Royal Blue Sky</v>
      </c>
      <c r="H257" s="94" t="str">
        <v>750ml</v>
      </c>
      <c r="I257" s="174">
        <v>6</v>
      </c>
      <c r="J257" s="283"/>
      <c r="K257" s="178"/>
      <c r="L257" s="85"/>
      <c r="M257" s="15"/>
      <c r="N257" s="86"/>
      <c r="O257" s="6"/>
      <c r="P257" s="152">
        <v>0</v>
      </c>
      <c r="Q257" s="6"/>
      <c r="R257" s="96">
        <f t="shared" si="13"/>
        <v>0</v>
      </c>
      <c r="S257" s="97">
        <f t="shared" si="16"/>
        <v>0</v>
      </c>
      <c r="T257" s="98">
        <f t="shared" si="14"/>
        <v>0</v>
      </c>
      <c r="U257" s="117" t="str">
        <f t="shared" si="15"/>
        <v>OK</v>
      </c>
      <c r="V257" s="117" t="b">
        <f>'CASH REBATE'!$P$22</f>
        <v>0</v>
      </c>
      <c r="W257" s="1" t="str">
        <v>ALCHEMY</v>
      </c>
    </row>
    <row r="258" spans="2:23" ht="17.399999999999999" x14ac:dyDescent="0.3">
      <c r="B258" s="161" t="str">
        <v>52-WISPA-07508039</v>
      </c>
      <c r="C258" s="156" t="str">
        <v>Independent</v>
      </c>
      <c r="D258" s="94" t="str">
        <v>Champagne</v>
      </c>
      <c r="E258" s="94" t="str">
        <v>Pommery</v>
      </c>
      <c r="F258" s="94" t="str">
        <v>POM</v>
      </c>
      <c r="G258" s="94" t="str">
        <v>Champagne Pommery Cuvee Louise 2004</v>
      </c>
      <c r="H258" s="94" t="str">
        <v>750ml</v>
      </c>
      <c r="I258" s="174">
        <v>6</v>
      </c>
      <c r="J258" s="283"/>
      <c r="K258" s="178"/>
      <c r="L258" s="85"/>
      <c r="M258" s="15"/>
      <c r="N258" s="86"/>
      <c r="O258" s="6"/>
      <c r="P258" s="152">
        <v>0</v>
      </c>
      <c r="Q258" s="6"/>
      <c r="R258" s="96">
        <f t="shared" si="13"/>
        <v>0</v>
      </c>
      <c r="S258" s="97">
        <f t="shared" si="16"/>
        <v>0</v>
      </c>
      <c r="T258" s="98">
        <f t="shared" si="14"/>
        <v>0</v>
      </c>
      <c r="U258" s="117" t="str">
        <f t="shared" si="15"/>
        <v>OK</v>
      </c>
      <c r="V258" s="117" t="b">
        <f>'CASH REBATE'!$P$22</f>
        <v>0</v>
      </c>
      <c r="W258" s="1" t="str">
        <v>ALCHEMY</v>
      </c>
    </row>
    <row r="259" spans="2:23" ht="17.399999999999999" x14ac:dyDescent="0.3">
      <c r="B259" s="161" t="str">
        <v>52-WISPA-15003424</v>
      </c>
      <c r="C259" s="157" t="str">
        <v>Independent</v>
      </c>
      <c r="D259" s="99" t="str">
        <v>Champagne</v>
      </c>
      <c r="E259" s="99" t="str">
        <v>Pommery</v>
      </c>
      <c r="F259" s="99" t="str">
        <v>POM</v>
      </c>
      <c r="G259" s="99" t="str">
        <v>Champagne Pommery Brut Royal 1.5L</v>
      </c>
      <c r="H259" s="99" t="str">
        <v>1500ml</v>
      </c>
      <c r="I259" s="175">
        <v>6</v>
      </c>
      <c r="J259" s="283"/>
      <c r="K259" s="178"/>
      <c r="L259" s="85"/>
      <c r="M259" s="15"/>
      <c r="N259" s="86"/>
      <c r="O259" s="6"/>
      <c r="P259" s="152">
        <v>0</v>
      </c>
      <c r="Q259" s="6"/>
      <c r="R259" s="96">
        <f t="shared" si="13"/>
        <v>0</v>
      </c>
      <c r="S259" s="97">
        <f t="shared" si="16"/>
        <v>0</v>
      </c>
      <c r="T259" s="98">
        <f t="shared" si="14"/>
        <v>0</v>
      </c>
      <c r="U259" s="117" t="str">
        <f t="shared" si="15"/>
        <v>OK</v>
      </c>
      <c r="V259" s="117" t="b">
        <f>'CASH REBATE'!$P$22</f>
        <v>0</v>
      </c>
      <c r="W259" s="1" t="str">
        <v>ALCHEMY</v>
      </c>
    </row>
    <row r="260" spans="2:23" ht="17.399999999999999" x14ac:dyDescent="0.3">
      <c r="B260" s="161" t="str">
        <v>52-WISPA-30003356</v>
      </c>
      <c r="C260" s="158" t="str">
        <v>Independent</v>
      </c>
      <c r="D260" s="142" t="str">
        <v>Champagne</v>
      </c>
      <c r="E260" s="142" t="str">
        <v>Pommery</v>
      </c>
      <c r="F260" s="142" t="str">
        <v>POM</v>
      </c>
      <c r="G260" s="142" t="str">
        <v>Champagne Pommery Brut Royal 3L</v>
      </c>
      <c r="H260" s="142" t="str">
        <v>3000ml</v>
      </c>
      <c r="I260" s="176">
        <v>6</v>
      </c>
      <c r="J260" s="283"/>
      <c r="K260" s="178"/>
      <c r="L260" s="85"/>
      <c r="M260" s="143"/>
      <c r="N260" s="86"/>
      <c r="O260" s="53"/>
      <c r="P260" s="152">
        <v>0</v>
      </c>
      <c r="Q260" s="6"/>
      <c r="R260" s="96">
        <f t="shared" si="13"/>
        <v>0</v>
      </c>
      <c r="S260" s="97">
        <f t="shared" si="16"/>
        <v>0</v>
      </c>
      <c r="T260" s="98">
        <f t="shared" si="14"/>
        <v>0</v>
      </c>
      <c r="U260" s="117" t="str">
        <f t="shared" si="15"/>
        <v>OK</v>
      </c>
      <c r="V260" s="117" t="b">
        <f>'CASH REBATE'!$P$22</f>
        <v>0</v>
      </c>
      <c r="W260" s="1" t="str">
        <v>ALCHEMY</v>
      </c>
    </row>
    <row r="261" spans="2:23" ht="17.399999999999999" x14ac:dyDescent="0.3">
      <c r="B261" s="161" t="str">
        <v>52-WISPA-60003325</v>
      </c>
      <c r="C261" s="158" t="str">
        <v>Independent</v>
      </c>
      <c r="D261" s="142" t="str">
        <v>Champagne</v>
      </c>
      <c r="E261" s="142" t="str">
        <v>Pommery</v>
      </c>
      <c r="F261" s="142" t="str">
        <v>POM</v>
      </c>
      <c r="G261" s="142" t="str">
        <v>Champagne Pommery Brut Royal 6L</v>
      </c>
      <c r="H261" s="142" t="str">
        <v>6000ml</v>
      </c>
      <c r="I261" s="176">
        <v>1</v>
      </c>
      <c r="J261" s="283"/>
      <c r="K261" s="178"/>
      <c r="L261" s="85"/>
      <c r="M261" s="143"/>
      <c r="N261" s="86"/>
      <c r="O261" s="53"/>
      <c r="P261" s="152">
        <v>0</v>
      </c>
      <c r="Q261" s="6"/>
      <c r="R261" s="96">
        <f t="shared" si="13"/>
        <v>0</v>
      </c>
      <c r="S261" s="97">
        <f t="shared" si="16"/>
        <v>0</v>
      </c>
      <c r="T261" s="98">
        <f t="shared" si="14"/>
        <v>0</v>
      </c>
      <c r="U261" s="117" t="str">
        <f t="shared" si="15"/>
        <v>OK</v>
      </c>
      <c r="V261" s="117" t="b">
        <f>'CASH REBATE'!$P$22</f>
        <v>0</v>
      </c>
      <c r="W261" s="1" t="str">
        <v>ALCHEMY</v>
      </c>
    </row>
    <row r="262" spans="2:23" ht="17.399999999999999" x14ac:dyDescent="0.3">
      <c r="B262" s="161" t="str">
        <v>52-WISPA-90003295</v>
      </c>
      <c r="C262" s="158" t="str">
        <v>Independent</v>
      </c>
      <c r="D262" s="142" t="str">
        <v>Champagne</v>
      </c>
      <c r="E262" s="142" t="str">
        <v>Pommery</v>
      </c>
      <c r="F262" s="142" t="str">
        <v>POM</v>
      </c>
      <c r="G262" s="142" t="str">
        <v>Champagne Pommery Brut Royal 9L</v>
      </c>
      <c r="H262" s="142" t="str">
        <v>9000ml</v>
      </c>
      <c r="I262" s="176">
        <v>1</v>
      </c>
      <c r="J262" s="283"/>
      <c r="K262" s="178"/>
      <c r="L262" s="85"/>
      <c r="M262" s="143"/>
      <c r="N262" s="86"/>
      <c r="O262" s="53"/>
      <c r="P262" s="152">
        <v>0</v>
      </c>
      <c r="Q262" s="6"/>
      <c r="R262" s="96">
        <f t="shared" si="13"/>
        <v>0</v>
      </c>
      <c r="S262" s="97">
        <f t="shared" si="16"/>
        <v>0</v>
      </c>
      <c r="T262" s="98">
        <f t="shared" si="14"/>
        <v>0</v>
      </c>
      <c r="U262" s="117" t="str">
        <f t="shared" si="15"/>
        <v>OK</v>
      </c>
      <c r="V262" s="117" t="b">
        <f>'CASH REBATE'!$P$22</f>
        <v>0</v>
      </c>
      <c r="W262" s="1" t="str">
        <v>ALCHEMY</v>
      </c>
    </row>
    <row r="263" spans="2:23" ht="17.399999999999999" x14ac:dyDescent="0.3">
      <c r="B263" s="161" t="str">
        <v>52-WISPA-07505021</v>
      </c>
      <c r="C263" s="158" t="str">
        <v>Independent</v>
      </c>
      <c r="D263" s="142" t="str">
        <v>Champagne</v>
      </c>
      <c r="E263" s="142" t="str">
        <v>Pommery</v>
      </c>
      <c r="F263" s="142" t="str">
        <v>POM</v>
      </c>
      <c r="G263" s="142" t="str">
        <v>Champagne Pommery Silver</v>
      </c>
      <c r="H263" s="142" t="str">
        <v>750ml</v>
      </c>
      <c r="I263" s="176">
        <v>6</v>
      </c>
      <c r="J263" s="283"/>
      <c r="K263" s="178"/>
      <c r="L263" s="85"/>
      <c r="M263" s="143"/>
      <c r="N263" s="86"/>
      <c r="O263" s="53"/>
      <c r="P263" s="152">
        <v>0</v>
      </c>
      <c r="Q263" s="6"/>
      <c r="R263" s="96">
        <f t="shared" si="13"/>
        <v>0</v>
      </c>
      <c r="S263" s="97">
        <f t="shared" si="16"/>
        <v>0</v>
      </c>
      <c r="T263" s="98">
        <f t="shared" si="14"/>
        <v>0</v>
      </c>
      <c r="U263" s="117" t="str">
        <f t="shared" si="15"/>
        <v>OK</v>
      </c>
      <c r="V263" s="117" t="b">
        <f>'CASH REBATE'!$P$22</f>
        <v>0</v>
      </c>
      <c r="W263" s="1" t="str">
        <v>ALCHEMY</v>
      </c>
    </row>
    <row r="264" spans="2:23" ht="17.399999999999999" x14ac:dyDescent="0.3">
      <c r="B264" s="161" t="str">
        <v>71-WISPA-07500358</v>
      </c>
      <c r="C264" s="158" t="str">
        <v>RC</v>
      </c>
      <c r="D264" s="142" t="str">
        <v>Champagne</v>
      </c>
      <c r="E264" s="142" t="str">
        <v>Telmont</v>
      </c>
      <c r="F264" s="142" t="str">
        <v>TEL</v>
      </c>
      <c r="G264" s="142" t="str">
        <v>Champagne Telmont Sans Soufre</v>
      </c>
      <c r="H264" s="142" t="str">
        <v>750ml</v>
      </c>
      <c r="I264" s="176">
        <v>6</v>
      </c>
      <c r="J264" s="283"/>
      <c r="K264" s="178"/>
      <c r="L264" s="85"/>
      <c r="M264" s="143"/>
      <c r="N264" s="86"/>
      <c r="O264" s="53"/>
      <c r="P264" s="152">
        <v>0</v>
      </c>
      <c r="Q264" s="6"/>
      <c r="R264" s="96">
        <f t="shared" si="13"/>
        <v>0</v>
      </c>
      <c r="S264" s="97">
        <f t="shared" si="16"/>
        <v>0</v>
      </c>
      <c r="T264" s="98">
        <f t="shared" si="14"/>
        <v>0</v>
      </c>
      <c r="U264" s="117" t="str">
        <f t="shared" si="15"/>
        <v>OK</v>
      </c>
      <c r="V264" s="117" t="b">
        <f>'CASH REBATE'!$P$22</f>
        <v>0</v>
      </c>
      <c r="W264" s="1" t="str">
        <v>ALCHEMY</v>
      </c>
    </row>
    <row r="265" spans="2:23" ht="17.399999999999999" x14ac:dyDescent="0.3">
      <c r="B265" s="161" t="str">
        <v>71-WISPA-07500655</v>
      </c>
      <c r="C265" s="158" t="str">
        <v>RC</v>
      </c>
      <c r="D265" s="142" t="str">
        <v>Champagne</v>
      </c>
      <c r="E265" s="142" t="str">
        <v>Telmont</v>
      </c>
      <c r="F265" s="142" t="str">
        <v>TEL</v>
      </c>
      <c r="G265" s="142" t="str">
        <v>Champagne Telmont Vinotheque</v>
      </c>
      <c r="H265" s="142" t="str">
        <v>750ml</v>
      </c>
      <c r="I265" s="176">
        <v>6</v>
      </c>
      <c r="J265" s="283"/>
      <c r="K265" s="178"/>
      <c r="L265" s="85"/>
      <c r="M265" s="143"/>
      <c r="N265" s="86"/>
      <c r="O265" s="53"/>
      <c r="P265" s="152">
        <v>0</v>
      </c>
      <c r="Q265" s="6"/>
      <c r="R265" s="96">
        <f t="shared" si="13"/>
        <v>0</v>
      </c>
      <c r="S265" s="97">
        <f t="shared" si="16"/>
        <v>0</v>
      </c>
      <c r="T265" s="98">
        <f t="shared" si="14"/>
        <v>0</v>
      </c>
      <c r="U265" s="117" t="str">
        <f t="shared" si="15"/>
        <v>OK</v>
      </c>
      <c r="V265" s="117" t="b">
        <f>'CASH REBATE'!$P$22</f>
        <v>0</v>
      </c>
      <c r="W265" s="1" t="str">
        <v>ALCHEMY</v>
      </c>
    </row>
    <row r="266" spans="2:23" ht="17.399999999999999" x14ac:dyDescent="0.3">
      <c r="B266" s="161" t="str">
        <v>71-WISPA-07500631</v>
      </c>
      <c r="C266" s="158" t="str">
        <v>RC</v>
      </c>
      <c r="D266" s="142" t="str">
        <v>Champagne</v>
      </c>
      <c r="E266" s="142" t="str">
        <v>Telmont</v>
      </c>
      <c r="F266" s="142" t="str">
        <v>TEL</v>
      </c>
      <c r="G266" s="142" t="str">
        <v>Champagne Telmont Blanc De Blancs</v>
      </c>
      <c r="H266" s="142" t="str">
        <v>750ml</v>
      </c>
      <c r="I266" s="176">
        <v>6</v>
      </c>
      <c r="J266" s="283"/>
      <c r="K266" s="178"/>
      <c r="L266" s="85"/>
      <c r="M266" s="143"/>
      <c r="N266" s="86"/>
      <c r="O266" s="53"/>
      <c r="P266" s="152">
        <v>0</v>
      </c>
      <c r="Q266" s="6"/>
      <c r="R266" s="96">
        <f t="shared" si="13"/>
        <v>0</v>
      </c>
      <c r="S266" s="97">
        <f t="shared" si="16"/>
        <v>0</v>
      </c>
      <c r="T266" s="98">
        <f t="shared" si="14"/>
        <v>0</v>
      </c>
      <c r="U266" s="117" t="str">
        <f t="shared" si="15"/>
        <v>OK</v>
      </c>
      <c r="V266" s="117" t="b">
        <f>'CASH REBATE'!$P$22</f>
        <v>0</v>
      </c>
      <c r="W266" s="1" t="str">
        <v>ALCHEMY</v>
      </c>
    </row>
    <row r="267" spans="2:23" ht="17.399999999999999" x14ac:dyDescent="0.3">
      <c r="B267" s="161" t="str">
        <v>71-WISPA-07500617</v>
      </c>
      <c r="C267" s="158" t="str">
        <v>RC</v>
      </c>
      <c r="D267" s="142" t="str">
        <v>Champagne</v>
      </c>
      <c r="E267" s="142" t="str">
        <v>Telmont</v>
      </c>
      <c r="F267" s="142" t="str">
        <v>TEL</v>
      </c>
      <c r="G267" s="142" t="str">
        <v>Champagne Telmont Reserve Rose</v>
      </c>
      <c r="H267" s="142" t="str">
        <v>750ml</v>
      </c>
      <c r="I267" s="176">
        <v>6</v>
      </c>
      <c r="J267" s="283"/>
      <c r="K267" s="178"/>
      <c r="L267" s="85"/>
      <c r="M267" s="143"/>
      <c r="N267" s="86"/>
      <c r="O267" s="53"/>
      <c r="P267" s="152">
        <v>0</v>
      </c>
      <c r="Q267" s="6"/>
      <c r="R267" s="96">
        <f t="shared" si="13"/>
        <v>0</v>
      </c>
      <c r="S267" s="97">
        <f t="shared" si="16"/>
        <v>0</v>
      </c>
      <c r="T267" s="98">
        <f t="shared" si="14"/>
        <v>0</v>
      </c>
      <c r="U267" s="117" t="str">
        <f t="shared" si="15"/>
        <v>OK</v>
      </c>
      <c r="V267" s="117" t="b">
        <f>'CASH REBATE'!$P$22</f>
        <v>0</v>
      </c>
      <c r="W267" s="1" t="str">
        <v>ALCHEMY</v>
      </c>
    </row>
    <row r="268" spans="2:23" ht="17.399999999999999" x14ac:dyDescent="0.3">
      <c r="B268" s="161" t="str">
        <v>71-WISPA-15000303</v>
      </c>
      <c r="C268" s="158" t="str">
        <v>RC</v>
      </c>
      <c r="D268" s="142" t="str">
        <v>Champagne</v>
      </c>
      <c r="E268" s="142" t="str">
        <v>Telmont</v>
      </c>
      <c r="F268" s="142" t="str">
        <v>TEL</v>
      </c>
      <c r="G268" s="142" t="str">
        <v>Champagne Telmont Reserve Rose 1.5L</v>
      </c>
      <c r="H268" s="142" t="str">
        <v>1500ml</v>
      </c>
      <c r="I268" s="176">
        <v>3</v>
      </c>
      <c r="J268" s="283"/>
      <c r="K268" s="178"/>
      <c r="L268" s="85"/>
      <c r="M268" s="143"/>
      <c r="N268" s="86"/>
      <c r="O268" s="53"/>
      <c r="P268" s="152">
        <v>0</v>
      </c>
      <c r="Q268" s="6"/>
      <c r="R268" s="96">
        <f t="shared" si="13"/>
        <v>0</v>
      </c>
      <c r="S268" s="97">
        <f t="shared" si="16"/>
        <v>0</v>
      </c>
      <c r="T268" s="98">
        <f t="shared" si="14"/>
        <v>0</v>
      </c>
      <c r="U268" s="117" t="str">
        <f t="shared" si="15"/>
        <v>OK</v>
      </c>
      <c r="V268" s="117" t="b">
        <f>'CASH REBATE'!$P$22</f>
        <v>0</v>
      </c>
      <c r="W268" s="1" t="str">
        <v>ALCHEMY</v>
      </c>
    </row>
    <row r="269" spans="2:23" ht="17.399999999999999" x14ac:dyDescent="0.3">
      <c r="B269" s="161" t="str">
        <v>71-WISPA-07500211</v>
      </c>
      <c r="C269" s="158" t="str">
        <v>RC</v>
      </c>
      <c r="D269" s="142" t="str">
        <v>Champagne</v>
      </c>
      <c r="E269" s="142" t="str">
        <v>Telmont</v>
      </c>
      <c r="F269" s="142" t="str">
        <v>TEL</v>
      </c>
      <c r="G269" s="142" t="str">
        <v>Champagne Telmont Reserve Brut</v>
      </c>
      <c r="H269" s="142" t="str">
        <v>750ml</v>
      </c>
      <c r="I269" s="176">
        <v>6</v>
      </c>
      <c r="J269" s="283"/>
      <c r="K269" s="178"/>
      <c r="L269" s="85"/>
      <c r="M269" s="143"/>
      <c r="N269" s="86"/>
      <c r="O269" s="53"/>
      <c r="P269" s="152">
        <v>0</v>
      </c>
      <c r="Q269" s="6"/>
      <c r="R269" s="96">
        <f t="shared" ref="R269:R363" si="17">IF(K269&gt;0,K269*N269,L269*1.07*N269)</f>
        <v>0</v>
      </c>
      <c r="S269" s="97">
        <f t="shared" si="16"/>
        <v>0</v>
      </c>
      <c r="T269" s="98">
        <f t="shared" si="14"/>
        <v>0</v>
      </c>
      <c r="U269" s="117" t="str">
        <f t="shared" si="15"/>
        <v>OK</v>
      </c>
      <c r="V269" s="117" t="b">
        <f>'CASH REBATE'!$P$22</f>
        <v>0</v>
      </c>
      <c r="W269" s="1" t="str">
        <v>ALCHEMY</v>
      </c>
    </row>
    <row r="270" spans="2:23" ht="17.399999999999999" x14ac:dyDescent="0.3">
      <c r="B270" s="161" t="str">
        <v>71-WISPA-15000297</v>
      </c>
      <c r="C270" s="158" t="str">
        <v>RC</v>
      </c>
      <c r="D270" s="142" t="str">
        <v>Champagne</v>
      </c>
      <c r="E270" s="142" t="str">
        <v>Telmont</v>
      </c>
      <c r="F270" s="142" t="str">
        <v>TEL</v>
      </c>
      <c r="G270" s="142" t="str">
        <v>Champagne Telmont Reserve Brut 1.5L</v>
      </c>
      <c r="H270" s="142" t="str">
        <v>1500ml</v>
      </c>
      <c r="I270" s="176">
        <v>3</v>
      </c>
      <c r="J270" s="283"/>
      <c r="K270" s="178"/>
      <c r="L270" s="85"/>
      <c r="M270" s="143"/>
      <c r="N270" s="86"/>
      <c r="O270" s="53"/>
      <c r="P270" s="152">
        <v>0</v>
      </c>
      <c r="Q270" s="6"/>
      <c r="R270" s="96">
        <f t="shared" si="17"/>
        <v>0</v>
      </c>
      <c r="S270" s="97">
        <f t="shared" si="16"/>
        <v>0</v>
      </c>
      <c r="T270" s="98">
        <f t="shared" ref="T270:T363" si="18">IF(U270="Input Price only 1 column","",P270*S270)</f>
        <v>0</v>
      </c>
      <c r="U270" s="117" t="str">
        <f t="shared" ref="U270:U363" si="19">IF(AND(K270&gt;0,L270&gt;0),"Input Price only 1 column","OK")</f>
        <v>OK</v>
      </c>
      <c r="V270" s="117" t="b">
        <f>'CASH REBATE'!$P$22</f>
        <v>0</v>
      </c>
      <c r="W270" s="1" t="str">
        <v>ALCHEMY</v>
      </c>
    </row>
    <row r="271" spans="2:23" ht="17.399999999999999" x14ac:dyDescent="0.3">
      <c r="B271" s="161" t="str">
        <v>71-WISPA-30000556</v>
      </c>
      <c r="C271" s="158" t="str">
        <v>RC</v>
      </c>
      <c r="D271" s="142" t="str">
        <v>Champagne</v>
      </c>
      <c r="E271" s="142" t="str">
        <v>Telmont</v>
      </c>
      <c r="F271" s="142" t="str">
        <v>TEL</v>
      </c>
      <c r="G271" s="142" t="str">
        <v>Champagne Telmont Reserve Brut 3L</v>
      </c>
      <c r="H271" s="142" t="str">
        <v>3000ml</v>
      </c>
      <c r="I271" s="176">
        <v>1</v>
      </c>
      <c r="J271" s="283"/>
      <c r="K271" s="178"/>
      <c r="L271" s="85"/>
      <c r="M271" s="143"/>
      <c r="N271" s="86"/>
      <c r="O271" s="53"/>
      <c r="P271" s="152">
        <v>0</v>
      </c>
      <c r="Q271" s="6"/>
      <c r="R271" s="96">
        <f t="shared" si="17"/>
        <v>0</v>
      </c>
      <c r="S271" s="97">
        <f t="shared" ref="S271:S363" si="20">ROUND(R271/1.07,2)</f>
        <v>0</v>
      </c>
      <c r="T271" s="98">
        <f t="shared" si="18"/>
        <v>0</v>
      </c>
      <c r="U271" s="117" t="str">
        <f t="shared" si="19"/>
        <v>OK</v>
      </c>
      <c r="V271" s="117" t="b">
        <f>'CASH REBATE'!$P$22</f>
        <v>0</v>
      </c>
      <c r="W271" s="1" t="str">
        <v>ALCHEMY</v>
      </c>
    </row>
    <row r="272" spans="2:23" ht="17.399999999999999" x14ac:dyDescent="0.3">
      <c r="B272" s="161" t="str">
        <v>71-WISPA-60000570</v>
      </c>
      <c r="C272" s="158" t="str">
        <v>RC</v>
      </c>
      <c r="D272" s="142" t="str">
        <v>Champagne</v>
      </c>
      <c r="E272" s="142" t="str">
        <v>Telmont</v>
      </c>
      <c r="F272" s="142" t="str">
        <v>TEL</v>
      </c>
      <c r="G272" s="142" t="str">
        <v>Champagne Telmont Reserve Brut 6L</v>
      </c>
      <c r="H272" s="142" t="str">
        <v>6000ml</v>
      </c>
      <c r="I272" s="176">
        <v>1</v>
      </c>
      <c r="J272" s="283"/>
      <c r="K272" s="178"/>
      <c r="L272" s="85"/>
      <c r="M272" s="143"/>
      <c r="N272" s="86"/>
      <c r="O272" s="53"/>
      <c r="P272" s="152">
        <v>0</v>
      </c>
      <c r="Q272" s="6"/>
      <c r="R272" s="96">
        <f t="shared" si="17"/>
        <v>0</v>
      </c>
      <c r="S272" s="97">
        <f t="shared" si="20"/>
        <v>0</v>
      </c>
      <c r="T272" s="98">
        <f t="shared" si="18"/>
        <v>0</v>
      </c>
      <c r="U272" s="117" t="str">
        <f t="shared" si="19"/>
        <v>OK</v>
      </c>
      <c r="V272" s="117" t="b">
        <f>'CASH REBATE'!$P$22</f>
        <v>0</v>
      </c>
      <c r="W272" s="1" t="str">
        <v>ALCHEMY</v>
      </c>
    </row>
    <row r="273" spans="2:23" ht="17.399999999999999" x14ac:dyDescent="0.3">
      <c r="B273" s="161" t="str">
        <v>35-SPLIQ-07003779</v>
      </c>
      <c r="C273" s="158" t="str">
        <v>Campari</v>
      </c>
      <c r="D273" s="142" t="str">
        <v>Liqueur</v>
      </c>
      <c r="E273" s="142" t="str">
        <v>Grand Marnier</v>
      </c>
      <c r="F273" s="142" t="str">
        <v>GMN</v>
      </c>
      <c r="G273" s="142" t="str">
        <v>Grand Marnier Liqueur</v>
      </c>
      <c r="H273" s="142" t="str">
        <v>700ml</v>
      </c>
      <c r="I273" s="176">
        <v>12</v>
      </c>
      <c r="J273" s="283"/>
      <c r="K273" s="178"/>
      <c r="L273" s="85"/>
      <c r="M273" s="143"/>
      <c r="N273" s="86"/>
      <c r="O273" s="53"/>
      <c r="P273" s="152">
        <v>0</v>
      </c>
      <c r="Q273" s="6"/>
      <c r="R273" s="96">
        <f t="shared" si="17"/>
        <v>0</v>
      </c>
      <c r="S273" s="97">
        <f t="shared" si="20"/>
        <v>0</v>
      </c>
      <c r="T273" s="98">
        <f t="shared" si="18"/>
        <v>0</v>
      </c>
      <c r="U273" s="117" t="str">
        <f t="shared" si="19"/>
        <v>OK</v>
      </c>
      <c r="V273" s="117" t="b">
        <f>'CASH REBATE'!$P$22</f>
        <v>0</v>
      </c>
      <c r="W273" s="1" t="str">
        <v>ALCHEMY</v>
      </c>
    </row>
    <row r="274" spans="2:23" ht="17.399999999999999" x14ac:dyDescent="0.3">
      <c r="B274" s="161" t="str">
        <v>99-SL001-07000012</v>
      </c>
      <c r="C274" s="158" t="str">
        <v>Branca</v>
      </c>
      <c r="D274" s="142" t="str">
        <v>Bitter</v>
      </c>
      <c r="E274" s="142" t="str">
        <v>Fernet</v>
      </c>
      <c r="F274" s="142" t="str">
        <v>BRC</v>
      </c>
      <c r="G274" s="142" t="str">
        <v>Fernet Branca Bitters 700ml</v>
      </c>
      <c r="H274" s="142" t="str">
        <v>700ml</v>
      </c>
      <c r="I274" s="176">
        <v>6</v>
      </c>
      <c r="J274" s="283"/>
      <c r="K274" s="178"/>
      <c r="L274" s="85"/>
      <c r="M274" s="143"/>
      <c r="N274" s="86"/>
      <c r="O274" s="53"/>
      <c r="P274" s="152">
        <v>0</v>
      </c>
      <c r="Q274" s="6"/>
      <c r="R274" s="96">
        <f t="shared" si="17"/>
        <v>0</v>
      </c>
      <c r="S274" s="97">
        <f t="shared" si="20"/>
        <v>0</v>
      </c>
      <c r="T274" s="98">
        <f t="shared" si="18"/>
        <v>0</v>
      </c>
      <c r="U274" s="117" t="str">
        <f t="shared" si="19"/>
        <v>OK</v>
      </c>
      <c r="V274" s="117" t="b">
        <f>'CASH REBATE'!$P$22</f>
        <v>0</v>
      </c>
      <c r="W274" s="1" t="str">
        <v>ALCHEMY</v>
      </c>
    </row>
    <row r="275" spans="2:23" ht="17.399999999999999" x14ac:dyDescent="0.3">
      <c r="B275" s="161" t="str">
        <v>77-SPLIQ-07502863</v>
      </c>
      <c r="C275" s="158" t="str">
        <v>Branca</v>
      </c>
      <c r="D275" s="142" t="str">
        <v>Liqueur</v>
      </c>
      <c r="E275" s="142" t="str">
        <v>Fernet</v>
      </c>
      <c r="F275" s="142" t="str">
        <v>BRC</v>
      </c>
      <c r="G275" s="142" t="str">
        <v>Branca Fernet Liqueur 750 ML.</v>
      </c>
      <c r="H275" s="142" t="str">
        <v>750ml</v>
      </c>
      <c r="I275" s="176">
        <v>6</v>
      </c>
      <c r="J275" s="283"/>
      <c r="K275" s="178"/>
      <c r="L275" s="85"/>
      <c r="M275" s="143"/>
      <c r="N275" s="86"/>
      <c r="O275" s="53"/>
      <c r="P275" s="152">
        <v>0</v>
      </c>
      <c r="Q275" s="6"/>
      <c r="R275" s="96">
        <f t="shared" si="17"/>
        <v>0</v>
      </c>
      <c r="S275" s="97">
        <f t="shared" si="20"/>
        <v>0</v>
      </c>
      <c r="T275" s="98">
        <f t="shared" si="18"/>
        <v>0</v>
      </c>
      <c r="U275" s="117" t="str">
        <f t="shared" si="19"/>
        <v>OK</v>
      </c>
      <c r="V275" s="117" t="b">
        <f>'CASH REBATE'!$P$22</f>
        <v>0</v>
      </c>
      <c r="W275" s="1" t="str">
        <v>ALCHEMY</v>
      </c>
    </row>
    <row r="276" spans="2:23" ht="17.399999999999999" x14ac:dyDescent="0.3">
      <c r="B276" s="161" t="str">
        <v>77-SPLIQ-10002849</v>
      </c>
      <c r="C276" s="158" t="str">
        <v>Branca</v>
      </c>
      <c r="D276" s="142" t="str">
        <v>Liqueur</v>
      </c>
      <c r="E276" s="142" t="str">
        <v>Fernet</v>
      </c>
      <c r="F276" s="142" t="str">
        <v>BRC</v>
      </c>
      <c r="G276" s="142" t="str">
        <v>Branca Fernet Liqueur</v>
      </c>
      <c r="H276" s="142" t="str">
        <v>1000ml</v>
      </c>
      <c r="I276" s="176">
        <v>6</v>
      </c>
      <c r="J276" s="283"/>
      <c r="K276" s="178"/>
      <c r="L276" s="85"/>
      <c r="M276" s="143"/>
      <c r="N276" s="86"/>
      <c r="O276" s="53"/>
      <c r="P276" s="152">
        <v>0</v>
      </c>
      <c r="Q276" s="6"/>
      <c r="R276" s="96">
        <f t="shared" si="17"/>
        <v>0</v>
      </c>
      <c r="S276" s="97">
        <f t="shared" si="20"/>
        <v>0</v>
      </c>
      <c r="T276" s="98">
        <f t="shared" si="18"/>
        <v>0</v>
      </c>
      <c r="U276" s="117" t="str">
        <f t="shared" si="19"/>
        <v>OK</v>
      </c>
      <c r="V276" s="117" t="b">
        <f>'CASH REBATE'!$P$22</f>
        <v>0</v>
      </c>
      <c r="W276" s="1" t="str">
        <v>ALCHEMY</v>
      </c>
    </row>
    <row r="277" spans="2:23" ht="17.399999999999999" x14ac:dyDescent="0.3">
      <c r="B277" s="161" t="str">
        <v>77-SPVER-10002072</v>
      </c>
      <c r="C277" s="158" t="str">
        <v>Branca</v>
      </c>
      <c r="D277" s="142" t="str">
        <v>Vermouth</v>
      </c>
      <c r="E277" s="142" t="str">
        <v>CARPANO</v>
      </c>
      <c r="F277" s="142" t="str">
        <v>BRC</v>
      </c>
      <c r="G277" s="142" t="str">
        <v>Carpano Classico Vermouth</v>
      </c>
      <c r="H277" s="142" t="str">
        <v>1000ml</v>
      </c>
      <c r="I277" s="176">
        <v>6</v>
      </c>
      <c r="J277" s="283"/>
      <c r="K277" s="178"/>
      <c r="L277" s="85"/>
      <c r="M277" s="143"/>
      <c r="N277" s="86"/>
      <c r="O277" s="53"/>
      <c r="P277" s="152">
        <v>0</v>
      </c>
      <c r="Q277" s="6"/>
      <c r="R277" s="96">
        <f t="shared" si="17"/>
        <v>0</v>
      </c>
      <c r="S277" s="97">
        <f t="shared" si="20"/>
        <v>0</v>
      </c>
      <c r="T277" s="98">
        <f t="shared" si="18"/>
        <v>0</v>
      </c>
      <c r="U277" s="117" t="str">
        <f t="shared" si="19"/>
        <v>OK</v>
      </c>
      <c r="V277" s="117" t="b">
        <f>'CASH REBATE'!$P$22</f>
        <v>0</v>
      </c>
      <c r="W277" s="1" t="str">
        <v>ALCHEMY</v>
      </c>
    </row>
    <row r="278" spans="2:23" ht="17.399999999999999" x14ac:dyDescent="0.3">
      <c r="B278" s="161" t="str">
        <v>77-SPVER-10002157</v>
      </c>
      <c r="C278" s="158" t="str">
        <v>Branca</v>
      </c>
      <c r="D278" s="142" t="str">
        <v>Vermouth</v>
      </c>
      <c r="E278" s="142" t="str">
        <v>CARPANO</v>
      </c>
      <c r="F278" s="142" t="str">
        <v>BRC</v>
      </c>
      <c r="G278" s="142" t="str">
        <v>Carpano Bianco Vermouth</v>
      </c>
      <c r="H278" s="142" t="str">
        <v>1000ml</v>
      </c>
      <c r="I278" s="176">
        <v>6</v>
      </c>
      <c r="J278" s="283"/>
      <c r="K278" s="178"/>
      <c r="L278" s="85"/>
      <c r="M278" s="143"/>
      <c r="N278" s="86"/>
      <c r="O278" s="53"/>
      <c r="P278" s="152">
        <v>0</v>
      </c>
      <c r="Q278" s="6"/>
      <c r="R278" s="96">
        <f t="shared" si="17"/>
        <v>0</v>
      </c>
      <c r="S278" s="97">
        <f t="shared" si="20"/>
        <v>0</v>
      </c>
      <c r="T278" s="98">
        <f t="shared" si="18"/>
        <v>0</v>
      </c>
      <c r="U278" s="117" t="str">
        <f t="shared" si="19"/>
        <v>OK</v>
      </c>
      <c r="V278" s="117" t="b">
        <f>'CASH REBATE'!$P$22</f>
        <v>0</v>
      </c>
      <c r="W278" s="1" t="str">
        <v>ALCHEMY</v>
      </c>
    </row>
    <row r="279" spans="2:23" ht="17.399999999999999" x14ac:dyDescent="0.3">
      <c r="B279" s="161" t="str">
        <v>77-SPVER-10003420</v>
      </c>
      <c r="C279" s="158" t="str">
        <v>Branca</v>
      </c>
      <c r="D279" s="142" t="str">
        <v>Vermouth</v>
      </c>
      <c r="E279" s="142" t="str">
        <v>CARPANO</v>
      </c>
      <c r="F279" s="142" t="str">
        <v>BRC</v>
      </c>
      <c r="G279" s="142" t="str">
        <v>Carpano Antica Formula Vermnouth</v>
      </c>
      <c r="H279" s="142" t="str">
        <v>1000ml</v>
      </c>
      <c r="I279" s="176">
        <v>6</v>
      </c>
      <c r="J279" s="283"/>
      <c r="K279" s="178"/>
      <c r="L279" s="85"/>
      <c r="M279" s="143"/>
      <c r="N279" s="86"/>
      <c r="O279" s="53"/>
      <c r="P279" s="152">
        <v>0</v>
      </c>
      <c r="Q279" s="6"/>
      <c r="R279" s="96">
        <f t="shared" si="17"/>
        <v>0</v>
      </c>
      <c r="S279" s="97">
        <f t="shared" si="20"/>
        <v>0</v>
      </c>
      <c r="T279" s="98">
        <f t="shared" si="18"/>
        <v>0</v>
      </c>
      <c r="U279" s="117" t="str">
        <f t="shared" si="19"/>
        <v>OK</v>
      </c>
      <c r="V279" s="117" t="b">
        <f>'CASH REBATE'!$P$22</f>
        <v>0</v>
      </c>
      <c r="W279" s="1" t="str">
        <v>ALCHEMY</v>
      </c>
    </row>
    <row r="280" spans="2:23" ht="17.399999999999999" x14ac:dyDescent="0.3">
      <c r="B280" s="161" t="str">
        <v>77-SPVER-10006704</v>
      </c>
      <c r="C280" s="158" t="str">
        <v>Branca</v>
      </c>
      <c r="D280" s="142" t="str">
        <v>Vermouth</v>
      </c>
      <c r="E280" s="142" t="str">
        <v>CARPANO</v>
      </c>
      <c r="F280" s="142" t="str">
        <v>BRC</v>
      </c>
      <c r="G280" s="142" t="str">
        <v>Carpano Dry Vermouth</v>
      </c>
      <c r="H280" s="142" t="str">
        <v>1000ml</v>
      </c>
      <c r="I280" s="176">
        <v>6</v>
      </c>
      <c r="J280" s="283"/>
      <c r="K280" s="178"/>
      <c r="L280" s="85"/>
      <c r="M280" s="143"/>
      <c r="N280" s="86"/>
      <c r="O280" s="53"/>
      <c r="P280" s="152">
        <v>0</v>
      </c>
      <c r="Q280" s="6"/>
      <c r="R280" s="96">
        <f t="shared" si="17"/>
        <v>0</v>
      </c>
      <c r="S280" s="97">
        <f t="shared" si="20"/>
        <v>0</v>
      </c>
      <c r="T280" s="98">
        <f t="shared" si="18"/>
        <v>0</v>
      </c>
      <c r="U280" s="117" t="str">
        <f t="shared" si="19"/>
        <v>OK</v>
      </c>
      <c r="V280" s="117" t="b">
        <f>'CASH REBATE'!$P$22</f>
        <v>0</v>
      </c>
      <c r="W280" s="1" t="str">
        <v>ALCHEMY</v>
      </c>
    </row>
    <row r="281" spans="2:23" ht="17.399999999999999" x14ac:dyDescent="0.3">
      <c r="B281" s="161" t="str">
        <v>77-SPVER-10001884</v>
      </c>
      <c r="C281" s="158" t="str">
        <v>Branca</v>
      </c>
      <c r="D281" s="142" t="str">
        <v>Vermouth</v>
      </c>
      <c r="E281" s="142" t="str">
        <v>Branca</v>
      </c>
      <c r="F281" s="142" t="str">
        <v>BRC</v>
      </c>
      <c r="G281" s="142" t="str">
        <v>Carpano Punt E Mes</v>
      </c>
      <c r="H281" s="142" t="str">
        <v>1000ml</v>
      </c>
      <c r="I281" s="176">
        <v>6</v>
      </c>
      <c r="J281" s="283"/>
      <c r="K281" s="178"/>
      <c r="L281" s="85"/>
      <c r="M281" s="143"/>
      <c r="N281" s="86"/>
      <c r="O281" s="53"/>
      <c r="P281" s="152">
        <v>0</v>
      </c>
      <c r="Q281" s="6"/>
      <c r="R281" s="96">
        <f t="shared" si="17"/>
        <v>0</v>
      </c>
      <c r="S281" s="97">
        <f t="shared" si="20"/>
        <v>0</v>
      </c>
      <c r="T281" s="98">
        <f t="shared" si="18"/>
        <v>0</v>
      </c>
      <c r="U281" s="117" t="str">
        <f t="shared" si="19"/>
        <v>OK</v>
      </c>
      <c r="V281" s="117" t="b">
        <f>'CASH REBATE'!$P$22</f>
        <v>0</v>
      </c>
      <c r="W281" s="1" t="str">
        <v>ALCHEMY</v>
      </c>
    </row>
    <row r="282" spans="2:23" ht="17.399999999999999" x14ac:dyDescent="0.3">
      <c r="B282" s="161" t="str">
        <v>35-SPLIQ-07009887</v>
      </c>
      <c r="C282" s="158" t="str">
        <v>Campari</v>
      </c>
      <c r="D282" s="142" t="str">
        <v>Liqueur</v>
      </c>
      <c r="E282" s="142" t="str">
        <v>Grand Marnier</v>
      </c>
      <c r="F282" s="142" t="str">
        <v>GMN</v>
      </c>
      <c r="G282" s="142" t="str">
        <v>Grand Marnier Cuvee Du Centenaire Liqueur</v>
      </c>
      <c r="H282" s="142" t="str">
        <v>700ml</v>
      </c>
      <c r="I282" s="176">
        <v>6</v>
      </c>
      <c r="J282" s="283"/>
      <c r="K282" s="178"/>
      <c r="L282" s="85"/>
      <c r="M282" s="143"/>
      <c r="N282" s="86"/>
      <c r="O282" s="53"/>
      <c r="P282" s="152">
        <v>0</v>
      </c>
      <c r="Q282" s="6"/>
      <c r="R282" s="96">
        <f t="shared" si="17"/>
        <v>0</v>
      </c>
      <c r="S282" s="97">
        <f t="shared" si="20"/>
        <v>0</v>
      </c>
      <c r="T282" s="98">
        <f t="shared" si="18"/>
        <v>0</v>
      </c>
      <c r="U282" s="117" t="str">
        <f t="shared" si="19"/>
        <v>OK</v>
      </c>
      <c r="V282" s="117" t="b">
        <f>'CASH REBATE'!$P$22</f>
        <v>0</v>
      </c>
      <c r="W282" s="1" t="str">
        <v>ALCHEMY</v>
      </c>
    </row>
    <row r="283" spans="2:23" ht="17.399999999999999" x14ac:dyDescent="0.3">
      <c r="B283" s="161" t="str">
        <v>67-SPVOD-07007453</v>
      </c>
      <c r="C283" s="158" t="str">
        <v>Independent</v>
      </c>
      <c r="D283" s="142" t="str">
        <v>Vodka</v>
      </c>
      <c r="E283" s="142" t="str">
        <v>Lady Trieu</v>
      </c>
      <c r="F283" s="142" t="str">
        <v>LDT</v>
      </c>
      <c r="G283" s="142" t="str">
        <v>Nhau Vietnamese Rice Vodka</v>
      </c>
      <c r="H283" s="142" t="str">
        <v>700ml</v>
      </c>
      <c r="I283" s="176">
        <v>6</v>
      </c>
      <c r="J283" s="283"/>
      <c r="K283" s="178"/>
      <c r="L283" s="85"/>
      <c r="M283" s="143"/>
      <c r="N283" s="86"/>
      <c r="O283" s="53"/>
      <c r="P283" s="152">
        <v>0</v>
      </c>
      <c r="Q283" s="6"/>
      <c r="R283" s="96">
        <f t="shared" si="17"/>
        <v>0</v>
      </c>
      <c r="S283" s="97">
        <f t="shared" si="20"/>
        <v>0</v>
      </c>
      <c r="T283" s="98">
        <f t="shared" si="18"/>
        <v>0</v>
      </c>
      <c r="U283" s="117" t="str">
        <f t="shared" si="19"/>
        <v>OK</v>
      </c>
      <c r="V283" s="117" t="b">
        <f>'CASH REBATE'!$P$22</f>
        <v>0</v>
      </c>
      <c r="W283" s="1" t="str">
        <v>ALCHEMY</v>
      </c>
    </row>
    <row r="284" spans="2:23" ht="17.399999999999999" x14ac:dyDescent="0.3">
      <c r="B284" s="161" t="str">
        <v>01-SPVOD-07000328</v>
      </c>
      <c r="C284" s="158" t="str">
        <v>Lucas Bols</v>
      </c>
      <c r="D284" s="142" t="str">
        <v>Vodka</v>
      </c>
      <c r="E284" s="142" t="str">
        <v>Bols Vodka</v>
      </c>
      <c r="F284" s="142" t="str">
        <v>BLV</v>
      </c>
      <c r="G284" s="142" t="str">
        <v>Bols Vodka 700 ml</v>
      </c>
      <c r="H284" s="142" t="str">
        <v>700ml</v>
      </c>
      <c r="I284" s="176">
        <v>12</v>
      </c>
      <c r="J284" s="283"/>
      <c r="K284" s="178"/>
      <c r="L284" s="85"/>
      <c r="M284" s="143"/>
      <c r="N284" s="86"/>
      <c r="O284" s="53"/>
      <c r="P284" s="152">
        <v>0</v>
      </c>
      <c r="Q284" s="6"/>
      <c r="R284" s="96">
        <f t="shared" si="17"/>
        <v>0</v>
      </c>
      <c r="S284" s="97">
        <f t="shared" si="20"/>
        <v>0</v>
      </c>
      <c r="T284" s="98">
        <f t="shared" si="18"/>
        <v>0</v>
      </c>
      <c r="U284" s="117" t="str">
        <f t="shared" si="19"/>
        <v>OK</v>
      </c>
      <c r="V284" s="117" t="b">
        <f>'CASH REBATE'!$P$22</f>
        <v>0</v>
      </c>
      <c r="W284" s="1" t="str">
        <v>ALCHEMY</v>
      </c>
    </row>
    <row r="285" spans="2:23" ht="17.399999999999999" x14ac:dyDescent="0.3">
      <c r="B285" s="161" t="str">
        <v>01-SPVOD-10000311</v>
      </c>
      <c r="C285" s="158" t="str">
        <v>Lucas Bols</v>
      </c>
      <c r="D285" s="142" t="str">
        <v>Vodka</v>
      </c>
      <c r="E285" s="142" t="str">
        <v>Bols Vodka</v>
      </c>
      <c r="F285" s="142" t="str">
        <v>BLV</v>
      </c>
      <c r="G285" s="142" t="str">
        <v>Bols Vodka 1L</v>
      </c>
      <c r="H285" s="142" t="str">
        <v>1000ml</v>
      </c>
      <c r="I285" s="176">
        <v>6</v>
      </c>
      <c r="J285" s="283"/>
      <c r="K285" s="178"/>
      <c r="L285" s="85"/>
      <c r="M285" s="143"/>
      <c r="N285" s="86"/>
      <c r="O285" s="53"/>
      <c r="P285" s="152">
        <v>0</v>
      </c>
      <c r="Q285" s="6"/>
      <c r="R285" s="96">
        <f t="shared" si="17"/>
        <v>0</v>
      </c>
      <c r="S285" s="97">
        <f t="shared" si="20"/>
        <v>0</v>
      </c>
      <c r="T285" s="98">
        <f t="shared" si="18"/>
        <v>0</v>
      </c>
      <c r="U285" s="117" t="str">
        <f t="shared" si="19"/>
        <v>OK</v>
      </c>
      <c r="V285" s="117" t="b">
        <f>'CASH REBATE'!$P$22</f>
        <v>0</v>
      </c>
      <c r="W285" s="1" t="str">
        <v>ALCHEMY</v>
      </c>
    </row>
    <row r="286" spans="2:23" ht="17.399999999999999" x14ac:dyDescent="0.3">
      <c r="B286" s="161" t="str">
        <v>04-23MDC-07000151</v>
      </c>
      <c r="C286" s="158" t="str">
        <v>Edrington</v>
      </c>
      <c r="D286" s="142" t="str">
        <v>Whisky</v>
      </c>
      <c r="E286" s="142" t="str">
        <v>The Macallan</v>
      </c>
      <c r="F286" s="142" t="str">
        <v>MAC</v>
      </c>
      <c r="G286" s="142" t="str">
        <v>The Macallan M Scotch Whisky (2023)</v>
      </c>
      <c r="H286" s="142" t="str">
        <v>700ml</v>
      </c>
      <c r="I286" s="176">
        <v>1</v>
      </c>
      <c r="J286" s="283"/>
      <c r="K286" s="178"/>
      <c r="L286" s="85"/>
      <c r="M286" s="143"/>
      <c r="N286" s="86"/>
      <c r="O286" s="53"/>
      <c r="P286" s="152">
        <v>0</v>
      </c>
      <c r="Q286" s="6"/>
      <c r="R286" s="96">
        <f t="shared" si="17"/>
        <v>0</v>
      </c>
      <c r="S286" s="97">
        <f t="shared" si="20"/>
        <v>0</v>
      </c>
      <c r="T286" s="98">
        <f t="shared" si="18"/>
        <v>0</v>
      </c>
      <c r="U286" s="117" t="str">
        <f t="shared" si="19"/>
        <v>OK</v>
      </c>
      <c r="V286" s="117" t="b">
        <f>'CASH REBATE'!$P$22</f>
        <v>0</v>
      </c>
      <c r="W286" s="1" t="str">
        <v>ALCHEMY</v>
      </c>
    </row>
    <row r="287" spans="2:23" ht="17.399999999999999" x14ac:dyDescent="0.3">
      <c r="B287" s="161" t="str">
        <v>04-SPWHI-07001872</v>
      </c>
      <c r="C287" s="158" t="str">
        <v>Edrington</v>
      </c>
      <c r="D287" s="142" t="str">
        <v>Whisky</v>
      </c>
      <c r="E287" s="142" t="str">
        <v>The Macallan</v>
      </c>
      <c r="F287" s="142" t="str">
        <v>MAC</v>
      </c>
      <c r="G287" s="142" t="str">
        <v>The Macallan Classic Cut 2022 Whisky</v>
      </c>
      <c r="H287" s="142" t="str">
        <v>700ml</v>
      </c>
      <c r="I287" s="176">
        <v>12</v>
      </c>
      <c r="J287" s="283"/>
      <c r="K287" s="178"/>
      <c r="L287" s="85"/>
      <c r="M287" s="143"/>
      <c r="N287" s="86"/>
      <c r="O287" s="53"/>
      <c r="P287" s="152">
        <v>0</v>
      </c>
      <c r="Q287" s="6"/>
      <c r="R287" s="96">
        <f t="shared" si="17"/>
        <v>0</v>
      </c>
      <c r="S287" s="97">
        <f t="shared" si="20"/>
        <v>0</v>
      </c>
      <c r="T287" s="98">
        <f t="shared" si="18"/>
        <v>0</v>
      </c>
      <c r="U287" s="117" t="str">
        <f t="shared" si="19"/>
        <v>OK</v>
      </c>
      <c r="V287" s="117" t="b">
        <f>'CASH REBATE'!$P$22</f>
        <v>0</v>
      </c>
      <c r="W287" s="1" t="str">
        <v>ALCHEMY</v>
      </c>
    </row>
    <row r="288" spans="2:23" ht="17.399999999999999" x14ac:dyDescent="0.3">
      <c r="B288" s="161" t="str">
        <v>04-SPWHI-07002668</v>
      </c>
      <c r="C288" s="158" t="str">
        <v>Edrington</v>
      </c>
      <c r="D288" s="142" t="str">
        <v>Whisky</v>
      </c>
      <c r="E288" s="142" t="str">
        <v>The Macallan</v>
      </c>
      <c r="F288" s="142" t="str">
        <v>MAC</v>
      </c>
      <c r="G288" s="142" t="str">
        <v>The Macallan Edition NO 1 Whisky</v>
      </c>
      <c r="H288" s="142" t="str">
        <v>700ml</v>
      </c>
      <c r="I288" s="176">
        <v>1</v>
      </c>
      <c r="J288" s="283"/>
      <c r="K288" s="178"/>
      <c r="L288" s="85"/>
      <c r="M288" s="143"/>
      <c r="N288" s="86"/>
      <c r="O288" s="53"/>
      <c r="P288" s="152">
        <v>0</v>
      </c>
      <c r="Q288" s="6"/>
      <c r="R288" s="96">
        <f t="shared" si="17"/>
        <v>0</v>
      </c>
      <c r="S288" s="97">
        <f t="shared" si="20"/>
        <v>0</v>
      </c>
      <c r="T288" s="98">
        <f t="shared" si="18"/>
        <v>0</v>
      </c>
      <c r="U288" s="117" t="str">
        <f t="shared" si="19"/>
        <v>OK</v>
      </c>
      <c r="V288" s="117" t="b">
        <f>'CASH REBATE'!$P$22</f>
        <v>0</v>
      </c>
      <c r="W288" s="1" t="str">
        <v>ALCHEMY</v>
      </c>
    </row>
    <row r="289" spans="2:23" ht="17.399999999999999" x14ac:dyDescent="0.3">
      <c r="B289" s="161" t="str">
        <v>04-SPWHI-07002910</v>
      </c>
      <c r="C289" s="158" t="str">
        <v>Edrington</v>
      </c>
      <c r="D289" s="142" t="str">
        <v>Whisky</v>
      </c>
      <c r="E289" s="142" t="str">
        <v>The Macallan</v>
      </c>
      <c r="F289" s="142" t="str">
        <v>MAC</v>
      </c>
      <c r="G289" s="142" t="str">
        <v>The Macallan Edition NO 2 Whisky</v>
      </c>
      <c r="H289" s="142" t="str">
        <v>700ml</v>
      </c>
      <c r="I289" s="176">
        <v>1</v>
      </c>
      <c r="J289" s="283"/>
      <c r="K289" s="178"/>
      <c r="L289" s="85"/>
      <c r="M289" s="143"/>
      <c r="N289" s="86"/>
      <c r="O289" s="53"/>
      <c r="P289" s="152">
        <v>0</v>
      </c>
      <c r="Q289" s="6"/>
      <c r="R289" s="96">
        <f t="shared" si="17"/>
        <v>0</v>
      </c>
      <c r="S289" s="97">
        <f t="shared" si="20"/>
        <v>0</v>
      </c>
      <c r="T289" s="98">
        <f t="shared" si="18"/>
        <v>0</v>
      </c>
      <c r="U289" s="117" t="str">
        <f t="shared" si="19"/>
        <v>OK</v>
      </c>
      <c r="V289" s="117" t="b">
        <f>'CASH REBATE'!$P$22</f>
        <v>0</v>
      </c>
      <c r="W289" s="1" t="str">
        <v>ALCHEMY</v>
      </c>
    </row>
    <row r="290" spans="2:23" ht="17.399999999999999" x14ac:dyDescent="0.3">
      <c r="B290" s="161" t="str">
        <v>04-SPWHI-07004105</v>
      </c>
      <c r="C290" s="158" t="str">
        <v>Edrington</v>
      </c>
      <c r="D290" s="142" t="str">
        <v>Whisky</v>
      </c>
      <c r="E290" s="142" t="str">
        <v>The Macallan</v>
      </c>
      <c r="F290" s="142" t="str">
        <v>MAC</v>
      </c>
      <c r="G290" s="142" t="str">
        <v>The Macallan Edition NO 3 Whisky</v>
      </c>
      <c r="H290" s="142" t="str">
        <v>700ml</v>
      </c>
      <c r="I290" s="176">
        <v>12</v>
      </c>
      <c r="J290" s="283"/>
      <c r="K290" s="178"/>
      <c r="L290" s="85"/>
      <c r="M290" s="143"/>
      <c r="N290" s="86"/>
      <c r="O290" s="53"/>
      <c r="P290" s="152">
        <v>0</v>
      </c>
      <c r="Q290" s="6"/>
      <c r="R290" s="96">
        <f t="shared" si="17"/>
        <v>0</v>
      </c>
      <c r="S290" s="97">
        <f t="shared" si="20"/>
        <v>0</v>
      </c>
      <c r="T290" s="98">
        <f t="shared" si="18"/>
        <v>0</v>
      </c>
      <c r="U290" s="117" t="str">
        <f t="shared" si="19"/>
        <v>OK</v>
      </c>
      <c r="V290" s="117" t="b">
        <f>'CASH REBATE'!$P$22</f>
        <v>0</v>
      </c>
      <c r="W290" s="1" t="str">
        <v>ALCHEMY</v>
      </c>
    </row>
    <row r="291" spans="2:23" ht="17.399999999999999" x14ac:dyDescent="0.3">
      <c r="B291" s="161" t="str">
        <v>04-SPWHI-07005591</v>
      </c>
      <c r="C291" s="158" t="str">
        <v>Edrington</v>
      </c>
      <c r="D291" s="142" t="str">
        <v>Whisky</v>
      </c>
      <c r="E291" s="142" t="str">
        <v>The Macallan</v>
      </c>
      <c r="F291" s="142" t="str">
        <v>MAC</v>
      </c>
      <c r="G291" s="142" t="str">
        <v>The Macallan Edition NO 4 Whisky</v>
      </c>
      <c r="H291" s="142" t="str">
        <v>700ml</v>
      </c>
      <c r="I291" s="176">
        <v>12</v>
      </c>
      <c r="J291" s="283"/>
      <c r="K291" s="178"/>
      <c r="L291" s="85"/>
      <c r="M291" s="143"/>
      <c r="N291" s="86"/>
      <c r="O291" s="53"/>
      <c r="P291" s="152">
        <v>0</v>
      </c>
      <c r="Q291" s="6"/>
      <c r="R291" s="96">
        <f t="shared" si="17"/>
        <v>0</v>
      </c>
      <c r="S291" s="97">
        <f t="shared" si="20"/>
        <v>0</v>
      </c>
      <c r="T291" s="98">
        <f t="shared" si="18"/>
        <v>0</v>
      </c>
      <c r="U291" s="117" t="str">
        <f t="shared" si="19"/>
        <v>OK</v>
      </c>
      <c r="V291" s="117" t="b">
        <f>'CASH REBATE'!$P$22</f>
        <v>0</v>
      </c>
      <c r="W291" s="1" t="str">
        <v>ALCHEMY</v>
      </c>
    </row>
    <row r="292" spans="2:23" ht="17.399999999999999" x14ac:dyDescent="0.3">
      <c r="B292" s="161" t="str">
        <v>04-SPWHI-07007126</v>
      </c>
      <c r="C292" s="158" t="str">
        <v>Edrington</v>
      </c>
      <c r="D292" s="142" t="str">
        <v>Whisky</v>
      </c>
      <c r="E292" s="142" t="str">
        <v>The Macallan</v>
      </c>
      <c r="F292" s="142" t="str">
        <v>MAC</v>
      </c>
      <c r="G292" s="142" t="str">
        <v>The Macallan 18 Years Old</v>
      </c>
      <c r="H292" s="142" t="str">
        <v>700ml</v>
      </c>
      <c r="I292" s="176">
        <v>6</v>
      </c>
      <c r="J292" s="283"/>
      <c r="K292" s="178"/>
      <c r="L292" s="85"/>
      <c r="M292" s="143"/>
      <c r="N292" s="86"/>
      <c r="O292" s="53"/>
      <c r="P292" s="152">
        <v>0</v>
      </c>
      <c r="Q292" s="6"/>
      <c r="R292" s="96">
        <f t="shared" si="17"/>
        <v>0</v>
      </c>
      <c r="S292" s="97">
        <f t="shared" si="20"/>
        <v>0</v>
      </c>
      <c r="T292" s="98">
        <f t="shared" si="18"/>
        <v>0</v>
      </c>
      <c r="U292" s="117" t="str">
        <f t="shared" si="19"/>
        <v>OK</v>
      </c>
      <c r="V292" s="117" t="b">
        <f>'CASH REBATE'!$P$22</f>
        <v>0</v>
      </c>
      <c r="W292" s="1" t="str">
        <v>ALCHEMY</v>
      </c>
    </row>
    <row r="293" spans="2:23" ht="17.399999999999999" x14ac:dyDescent="0.3">
      <c r="B293" s="161" t="str">
        <v>04-SPWHI-07008059</v>
      </c>
      <c r="C293" s="158" t="str">
        <v>Edrington</v>
      </c>
      <c r="D293" s="142" t="str">
        <v>Whisky</v>
      </c>
      <c r="E293" s="142" t="str">
        <v>The Macallan</v>
      </c>
      <c r="F293" s="142" t="str">
        <v>MAC</v>
      </c>
      <c r="G293" s="142" t="str">
        <v>The Macallan Edition NO.5 Whisky</v>
      </c>
      <c r="H293" s="142" t="str">
        <v>700ml</v>
      </c>
      <c r="I293" s="176">
        <v>12</v>
      </c>
      <c r="J293" s="283"/>
      <c r="K293" s="178"/>
      <c r="L293" s="85"/>
      <c r="M293" s="143"/>
      <c r="N293" s="86"/>
      <c r="O293" s="53"/>
      <c r="P293" s="152">
        <v>0</v>
      </c>
      <c r="Q293" s="6"/>
      <c r="R293" s="96">
        <f t="shared" si="17"/>
        <v>0</v>
      </c>
      <c r="S293" s="97">
        <f t="shared" si="20"/>
        <v>0</v>
      </c>
      <c r="T293" s="98">
        <f t="shared" si="18"/>
        <v>0</v>
      </c>
      <c r="U293" s="117" t="str">
        <f t="shared" si="19"/>
        <v>OK</v>
      </c>
      <c r="V293" s="117" t="b">
        <f>'CASH REBATE'!$P$22</f>
        <v>0</v>
      </c>
      <c r="W293" s="1" t="str">
        <v>ALCHEMY</v>
      </c>
    </row>
    <row r="294" spans="2:23" ht="17.399999999999999" x14ac:dyDescent="0.3">
      <c r="B294" s="161" t="str">
        <v>04-SPWHI-07009285</v>
      </c>
      <c r="C294" s="158" t="str">
        <v>Edrington</v>
      </c>
      <c r="D294" s="142" t="str">
        <v>Whisky</v>
      </c>
      <c r="E294" s="142" t="str">
        <v>The Macallan</v>
      </c>
      <c r="F294" s="142" t="str">
        <v>MAC</v>
      </c>
      <c r="G294" s="142" t="str">
        <v>The Macallan Edition NO 6 Whisky</v>
      </c>
      <c r="H294" s="142" t="str">
        <v>700ml</v>
      </c>
      <c r="I294" s="176">
        <v>12</v>
      </c>
      <c r="J294" s="283"/>
      <c r="K294" s="178"/>
      <c r="L294" s="85"/>
      <c r="M294" s="143"/>
      <c r="N294" s="86"/>
      <c r="O294" s="53"/>
      <c r="P294" s="152">
        <v>0</v>
      </c>
      <c r="Q294" s="6"/>
      <c r="R294" s="96">
        <f t="shared" si="17"/>
        <v>0</v>
      </c>
      <c r="S294" s="97">
        <f t="shared" si="20"/>
        <v>0</v>
      </c>
      <c r="T294" s="98">
        <f t="shared" si="18"/>
        <v>0</v>
      </c>
      <c r="U294" s="117" t="str">
        <f t="shared" si="19"/>
        <v>OK</v>
      </c>
      <c r="V294" s="117" t="b">
        <f>'CASH REBATE'!$P$22</f>
        <v>0</v>
      </c>
      <c r="W294" s="1" t="str">
        <v>ALCHEMY</v>
      </c>
    </row>
    <row r="295" spans="2:23" ht="17.399999999999999" x14ac:dyDescent="0.3">
      <c r="B295" s="161" t="str">
        <v>04-SPWHI-4200GSET</v>
      </c>
      <c r="C295" s="158" t="str">
        <v>Edrington</v>
      </c>
      <c r="D295" s="142" t="str">
        <v>Whisky</v>
      </c>
      <c r="E295" s="142" t="str">
        <v>The Macallan</v>
      </c>
      <c r="F295" s="142" t="str">
        <v>MAC</v>
      </c>
      <c r="G295" s="142" t="str">
        <v>The Macallan Edition Gift Set</v>
      </c>
      <c r="H295" s="142" t="str">
        <v>4200ml</v>
      </c>
      <c r="I295" s="176">
        <v>1</v>
      </c>
      <c r="J295" s="283"/>
      <c r="K295" s="178"/>
      <c r="L295" s="85"/>
      <c r="M295" s="143"/>
      <c r="N295" s="86"/>
      <c r="O295" s="53"/>
      <c r="P295" s="152">
        <v>0</v>
      </c>
      <c r="Q295" s="6"/>
      <c r="R295" s="96">
        <f t="shared" si="17"/>
        <v>0</v>
      </c>
      <c r="S295" s="97">
        <f t="shared" si="20"/>
        <v>0</v>
      </c>
      <c r="T295" s="98">
        <f t="shared" si="18"/>
        <v>0</v>
      </c>
      <c r="U295" s="117" t="str">
        <f t="shared" si="19"/>
        <v>OK</v>
      </c>
      <c r="V295" s="117" t="b">
        <f>'CASH REBATE'!$P$22</f>
        <v>0</v>
      </c>
      <c r="W295" s="1" t="str">
        <v>ALCHEMY</v>
      </c>
    </row>
    <row r="296" spans="2:23" ht="17.399999999999999" x14ac:dyDescent="0.3">
      <c r="B296" s="161" t="str">
        <v>06-SPWHI-07004082</v>
      </c>
      <c r="C296" s="158" t="str">
        <v>Edrington</v>
      </c>
      <c r="D296" s="142" t="str">
        <v>Whisky</v>
      </c>
      <c r="E296" s="142" t="str">
        <v>Naked</v>
      </c>
      <c r="F296" s="142" t="str">
        <v>NAK</v>
      </c>
      <c r="G296" s="142" t="str">
        <v>Naked Grouse Blended Malt Scotch Whisky</v>
      </c>
      <c r="H296" s="142" t="str">
        <v>700ml</v>
      </c>
      <c r="I296" s="176">
        <v>6</v>
      </c>
      <c r="J296" s="283"/>
      <c r="K296" s="178"/>
      <c r="L296" s="85"/>
      <c r="M296" s="143"/>
      <c r="N296" s="86"/>
      <c r="O296" s="53"/>
      <c r="P296" s="152">
        <v>0</v>
      </c>
      <c r="Q296" s="6"/>
      <c r="R296" s="96">
        <f t="shared" si="17"/>
        <v>0</v>
      </c>
      <c r="S296" s="97">
        <f t="shared" si="20"/>
        <v>0</v>
      </c>
      <c r="T296" s="98">
        <f t="shared" si="18"/>
        <v>0</v>
      </c>
      <c r="U296" s="117" t="str">
        <f t="shared" si="19"/>
        <v>OK</v>
      </c>
      <c r="V296" s="117" t="b">
        <f>'CASH REBATE'!$P$22</f>
        <v>0</v>
      </c>
      <c r="W296" s="1" t="str">
        <v>ALCHEMY</v>
      </c>
    </row>
    <row r="297" spans="2:23" ht="17.399999999999999" x14ac:dyDescent="0.3">
      <c r="B297" s="161" t="str">
        <v>13-SPGIN-07007377</v>
      </c>
      <c r="C297" s="158" t="str">
        <v>Edrington</v>
      </c>
      <c r="D297" s="142" t="str">
        <v>Gin</v>
      </c>
      <c r="E297" s="142" t="str">
        <v>NO.3</v>
      </c>
      <c r="F297" s="142" t="str">
        <v>NO3</v>
      </c>
      <c r="G297" s="142" t="str">
        <v>No.3 London Dry Organic Gin</v>
      </c>
      <c r="H297" s="142" t="str">
        <v>700ml</v>
      </c>
      <c r="I297" s="176">
        <v>6</v>
      </c>
      <c r="J297" s="283"/>
      <c r="K297" s="178"/>
      <c r="L297" s="85"/>
      <c r="M297" s="143"/>
      <c r="N297" s="86"/>
      <c r="O297" s="53"/>
      <c r="P297" s="152">
        <v>0</v>
      </c>
      <c r="Q297" s="6"/>
      <c r="R297" s="96">
        <f t="shared" si="17"/>
        <v>0</v>
      </c>
      <c r="S297" s="97">
        <f t="shared" si="20"/>
        <v>0</v>
      </c>
      <c r="T297" s="98">
        <f t="shared" si="18"/>
        <v>0</v>
      </c>
      <c r="U297" s="117" t="str">
        <f t="shared" si="19"/>
        <v>OK</v>
      </c>
      <c r="V297" s="117" t="b">
        <f>'CASH REBATE'!$P$22</f>
        <v>0</v>
      </c>
      <c r="W297" s="1" t="str">
        <v>ALCHEMY</v>
      </c>
    </row>
    <row r="298" spans="2:23" ht="17.399999999999999" x14ac:dyDescent="0.3">
      <c r="B298" s="161" t="str">
        <v>15-SPLIQ-07000154</v>
      </c>
      <c r="C298" s="158" t="str">
        <v>Licor 43</v>
      </c>
      <c r="D298" s="142" t="str">
        <v>Liqueur</v>
      </c>
      <c r="E298" s="142" t="str">
        <v>Licor 43</v>
      </c>
      <c r="F298" s="142" t="str">
        <v>LIC</v>
      </c>
      <c r="G298" s="142" t="str">
        <v>Licor 43</v>
      </c>
      <c r="H298" s="142" t="str">
        <v>700ml</v>
      </c>
      <c r="I298" s="176">
        <v>6</v>
      </c>
      <c r="J298" s="283"/>
      <c r="K298" s="178"/>
      <c r="L298" s="85"/>
      <c r="M298" s="143"/>
      <c r="N298" s="86"/>
      <c r="O298" s="53"/>
      <c r="P298" s="152">
        <v>0</v>
      </c>
      <c r="Q298" s="6"/>
      <c r="R298" s="96">
        <f t="shared" si="17"/>
        <v>0</v>
      </c>
      <c r="S298" s="97">
        <f t="shared" si="20"/>
        <v>0</v>
      </c>
      <c r="T298" s="98">
        <f t="shared" si="18"/>
        <v>0</v>
      </c>
      <c r="U298" s="117" t="str">
        <f t="shared" si="19"/>
        <v>OK</v>
      </c>
      <c r="V298" s="117" t="b">
        <f>'CASH REBATE'!$P$22</f>
        <v>0</v>
      </c>
      <c r="W298" s="1" t="str">
        <v>ALCHEMY</v>
      </c>
    </row>
    <row r="299" spans="2:23" ht="17.399999999999999" x14ac:dyDescent="0.3">
      <c r="B299" s="161" t="str">
        <v>18-SPGIN-05000467</v>
      </c>
      <c r="C299" s="158" t="str">
        <v>Ferdinand'S</v>
      </c>
      <c r="D299" s="142" t="str">
        <v>Gin</v>
      </c>
      <c r="E299" s="142" t="str">
        <v>Ferdinand's</v>
      </c>
      <c r="F299" s="142" t="str">
        <v>FER</v>
      </c>
      <c r="G299" s="142" t="str">
        <v>Ferdinand'S Saar Dry Gin</v>
      </c>
      <c r="H299" s="142" t="str">
        <v>500ml</v>
      </c>
      <c r="I299" s="176">
        <v>6</v>
      </c>
      <c r="J299" s="283"/>
      <c r="K299" s="178"/>
      <c r="L299" s="85"/>
      <c r="M299" s="143"/>
      <c r="N299" s="86"/>
      <c r="O299" s="53"/>
      <c r="P299" s="152">
        <v>0</v>
      </c>
      <c r="Q299" s="6"/>
      <c r="R299" s="96">
        <f t="shared" si="17"/>
        <v>0</v>
      </c>
      <c r="S299" s="97">
        <f t="shared" si="20"/>
        <v>0</v>
      </c>
      <c r="T299" s="98">
        <f t="shared" si="18"/>
        <v>0</v>
      </c>
      <c r="U299" s="117" t="str">
        <f t="shared" si="19"/>
        <v>OK</v>
      </c>
      <c r="V299" s="117" t="b">
        <f>'CASH REBATE'!$P$22</f>
        <v>0</v>
      </c>
      <c r="W299" s="1" t="str">
        <v>ALCHEMY</v>
      </c>
    </row>
    <row r="300" spans="2:23" ht="17.399999999999999" x14ac:dyDescent="0.3">
      <c r="B300" s="161" t="str">
        <v>20-06TEQ-07001315</v>
      </c>
      <c r="C300" s="158" t="str">
        <v>Proximo</v>
      </c>
      <c r="D300" s="142" t="str">
        <v>Tequila</v>
      </c>
      <c r="E300" s="142" t="str">
        <v>Jose Cuervo</v>
      </c>
      <c r="F300" s="142" t="str">
        <v>JOC</v>
      </c>
      <c r="G300" s="142" t="str">
        <v>Jose Cuervo Especial Silver Tequila 35%</v>
      </c>
      <c r="H300" s="142" t="str">
        <v>700ml</v>
      </c>
      <c r="I300" s="176">
        <v>6</v>
      </c>
      <c r="J300" s="283"/>
      <c r="K300" s="178"/>
      <c r="L300" s="85"/>
      <c r="M300" s="143"/>
      <c r="N300" s="86"/>
      <c r="O300" s="53"/>
      <c r="P300" s="152">
        <v>0</v>
      </c>
      <c r="Q300" s="6"/>
      <c r="R300" s="96">
        <f t="shared" si="17"/>
        <v>0</v>
      </c>
      <c r="S300" s="97">
        <f t="shared" si="20"/>
        <v>0</v>
      </c>
      <c r="T300" s="98">
        <f t="shared" si="18"/>
        <v>0</v>
      </c>
      <c r="U300" s="117" t="str">
        <f t="shared" si="19"/>
        <v>OK</v>
      </c>
      <c r="V300" s="117" t="b">
        <f>'CASH REBATE'!$P$22</f>
        <v>0</v>
      </c>
      <c r="W300" s="1" t="str">
        <v>ALCHEMY</v>
      </c>
    </row>
    <row r="301" spans="2:23" ht="17.399999999999999" x14ac:dyDescent="0.3">
      <c r="B301" s="161" t="str">
        <v>20-06TEQ-07002302</v>
      </c>
      <c r="C301" s="158" t="str">
        <v>Proximo</v>
      </c>
      <c r="D301" s="142" t="str">
        <v>Tequila</v>
      </c>
      <c r="E301" s="142" t="str">
        <v>Jose Cuervo</v>
      </c>
      <c r="F301" s="142" t="str">
        <v>JOC</v>
      </c>
      <c r="G301" s="142" t="str">
        <v>Jose Cuervo Especial Silver Tequila</v>
      </c>
      <c r="H301" s="142" t="str">
        <v>700ml</v>
      </c>
      <c r="I301" s="176">
        <v>6</v>
      </c>
      <c r="J301" s="283"/>
      <c r="K301" s="178"/>
      <c r="L301" s="85"/>
      <c r="M301" s="143"/>
      <c r="N301" s="86"/>
      <c r="O301" s="53"/>
      <c r="P301" s="152">
        <v>0</v>
      </c>
      <c r="Q301" s="6"/>
      <c r="R301" s="96">
        <f t="shared" si="17"/>
        <v>0</v>
      </c>
      <c r="S301" s="97">
        <f t="shared" si="20"/>
        <v>0</v>
      </c>
      <c r="T301" s="98">
        <f t="shared" si="18"/>
        <v>0</v>
      </c>
      <c r="U301" s="117" t="str">
        <f t="shared" si="19"/>
        <v>OK</v>
      </c>
      <c r="V301" s="117" t="b">
        <f>'CASH REBATE'!$P$22</f>
        <v>0</v>
      </c>
      <c r="W301" s="369" t="str">
        <v>ALCHEMY</v>
      </c>
    </row>
    <row r="302" spans="2:23" ht="17.399999999999999" x14ac:dyDescent="0.3">
      <c r="B302" s="161" t="str">
        <v>20-23SIL-07502322</v>
      </c>
      <c r="C302" s="158" t="str">
        <v>Proximo</v>
      </c>
      <c r="D302" s="142" t="str">
        <v>Tequila</v>
      </c>
      <c r="E302" s="142" t="str">
        <v>Jose Cuervo</v>
      </c>
      <c r="F302" s="142" t="str">
        <v>JOC</v>
      </c>
      <c r="G302" s="142" t="str">
        <v>Jose Cuervo Especial Silver Tequila Limited 2023</v>
      </c>
      <c r="H302" s="142" t="str">
        <v>750ml</v>
      </c>
      <c r="I302" s="176">
        <v>12</v>
      </c>
      <c r="J302" s="283"/>
      <c r="K302" s="178"/>
      <c r="L302" s="85"/>
      <c r="M302" s="143"/>
      <c r="N302" s="86"/>
      <c r="O302" s="53"/>
      <c r="P302" s="152">
        <v>0</v>
      </c>
      <c r="Q302" s="6"/>
      <c r="R302" s="96">
        <f t="shared" si="17"/>
        <v>0</v>
      </c>
      <c r="S302" s="97">
        <f t="shared" si="20"/>
        <v>0</v>
      </c>
      <c r="T302" s="98">
        <f t="shared" si="18"/>
        <v>0</v>
      </c>
      <c r="U302" s="117" t="str">
        <f t="shared" si="19"/>
        <v>OK</v>
      </c>
      <c r="V302" s="117" t="b">
        <f>'CASH REBATE'!$P$22</f>
        <v>0</v>
      </c>
      <c r="W302" s="1" t="str">
        <v>ALCHEMY</v>
      </c>
    </row>
    <row r="303" spans="2:23" ht="17.399999999999999" x14ac:dyDescent="0.3">
      <c r="B303" s="161" t="str">
        <v>20-SPTEQ-10001346</v>
      </c>
      <c r="C303" s="158" t="str">
        <v>Proximo</v>
      </c>
      <c r="D303" s="142" t="str">
        <v>Tequila</v>
      </c>
      <c r="E303" s="142" t="str">
        <v>Jose Cuervo</v>
      </c>
      <c r="F303" s="142" t="str">
        <v>JOC</v>
      </c>
      <c r="G303" s="142" t="str">
        <v>Jose Cuervo Especial Reposado Tequila 1L</v>
      </c>
      <c r="H303" s="142" t="str">
        <v>1000ml</v>
      </c>
      <c r="I303" s="176">
        <v>12</v>
      </c>
      <c r="J303" s="283"/>
      <c r="K303" s="178"/>
      <c r="L303" s="85"/>
      <c r="M303" s="143"/>
      <c r="N303" s="86"/>
      <c r="O303" s="53"/>
      <c r="P303" s="152">
        <v>0</v>
      </c>
      <c r="Q303" s="6"/>
      <c r="R303" s="96">
        <f t="shared" si="17"/>
        <v>0</v>
      </c>
      <c r="S303" s="97">
        <f t="shared" si="20"/>
        <v>0</v>
      </c>
      <c r="T303" s="98">
        <f t="shared" si="18"/>
        <v>0</v>
      </c>
      <c r="U303" s="117" t="str">
        <f t="shared" si="19"/>
        <v>OK</v>
      </c>
      <c r="V303" s="117" t="b">
        <f>'CASH REBATE'!$P$22</f>
        <v>0</v>
      </c>
      <c r="W303" s="1" t="str">
        <v>ALCHEMY</v>
      </c>
    </row>
    <row r="304" spans="2:23" ht="17.399999999999999" x14ac:dyDescent="0.3">
      <c r="B304" s="161" t="str">
        <v>20-SPTEQ-03752302</v>
      </c>
      <c r="C304" s="158" t="str">
        <v>Proximo</v>
      </c>
      <c r="D304" s="142" t="str">
        <v>Tequila</v>
      </c>
      <c r="E304" s="142" t="str">
        <v>Jose Cuervo</v>
      </c>
      <c r="F304" s="142" t="str">
        <v>JOC</v>
      </c>
      <c r="G304" s="142" t="str">
        <v>Jose Cuervo Especial Silver Tequila</v>
      </c>
      <c r="H304" s="142" t="str">
        <v>375ml</v>
      </c>
      <c r="I304" s="176">
        <v>12</v>
      </c>
      <c r="J304" s="283"/>
      <c r="K304" s="178"/>
      <c r="L304" s="85"/>
      <c r="M304" s="143"/>
      <c r="N304" s="86"/>
      <c r="O304" s="53"/>
      <c r="P304" s="152">
        <v>0</v>
      </c>
      <c r="Q304" s="6"/>
      <c r="R304" s="96">
        <f t="shared" si="17"/>
        <v>0</v>
      </c>
      <c r="S304" s="97">
        <f t="shared" si="20"/>
        <v>0</v>
      </c>
      <c r="T304" s="98">
        <f t="shared" si="18"/>
        <v>0</v>
      </c>
      <c r="U304" s="117" t="str">
        <f t="shared" si="19"/>
        <v>OK</v>
      </c>
      <c r="V304" s="117" t="b">
        <f>'CASH REBATE'!$P$22</f>
        <v>0</v>
      </c>
      <c r="W304" s="1" t="str">
        <v>ALCHEMY</v>
      </c>
    </row>
    <row r="305" spans="2:23" ht="17.399999999999999" x14ac:dyDescent="0.3">
      <c r="B305" s="161" t="str">
        <v>20-SPTEQ-10001353</v>
      </c>
      <c r="C305" s="158" t="str">
        <v>Proximo</v>
      </c>
      <c r="D305" s="142" t="str">
        <v>Tequila</v>
      </c>
      <c r="E305" s="142" t="str">
        <v>Jose Cuervo</v>
      </c>
      <c r="F305" s="142" t="str">
        <v>JOC</v>
      </c>
      <c r="G305" s="142" t="str">
        <v>Jose Cuervo Especial Silver Tequila 1L</v>
      </c>
      <c r="H305" s="142" t="str">
        <v>1000ml</v>
      </c>
      <c r="I305" s="176">
        <v>12</v>
      </c>
      <c r="J305" s="283"/>
      <c r="K305" s="178"/>
      <c r="L305" s="85"/>
      <c r="M305" s="143"/>
      <c r="N305" s="86"/>
      <c r="O305" s="53"/>
      <c r="P305" s="152">
        <v>0</v>
      </c>
      <c r="Q305" s="6"/>
      <c r="R305" s="96">
        <f t="shared" si="17"/>
        <v>0</v>
      </c>
      <c r="S305" s="97">
        <f t="shared" si="20"/>
        <v>0</v>
      </c>
      <c r="T305" s="98">
        <f t="shared" si="18"/>
        <v>0</v>
      </c>
      <c r="U305" s="117" t="str">
        <f t="shared" si="19"/>
        <v>OK</v>
      </c>
      <c r="V305" s="117" t="b">
        <f>'CASH REBATE'!$P$22</f>
        <v>0</v>
      </c>
      <c r="W305" s="1" t="str">
        <v>ALCHEMY</v>
      </c>
    </row>
    <row r="306" spans="2:23" ht="17.399999999999999" x14ac:dyDescent="0.3">
      <c r="B306" s="161" t="str">
        <v>20-SPTEQ-07001308</v>
      </c>
      <c r="C306" s="158" t="str">
        <v>Proximo</v>
      </c>
      <c r="D306" s="142" t="str">
        <v>Tequila</v>
      </c>
      <c r="E306" s="142" t="str">
        <v>Jose Cuervo</v>
      </c>
      <c r="F306" s="142" t="str">
        <v>JOC</v>
      </c>
      <c r="G306" s="142" t="str">
        <v>Jose Cuervo Especial Reposado Tequila 35%</v>
      </c>
      <c r="H306" s="142" t="str">
        <v>700ml</v>
      </c>
      <c r="I306" s="176">
        <v>12</v>
      </c>
      <c r="J306" s="283"/>
      <c r="K306" s="178"/>
      <c r="L306" s="85"/>
      <c r="M306" s="143"/>
      <c r="N306" s="86"/>
      <c r="O306" s="53"/>
      <c r="P306" s="152">
        <v>0</v>
      </c>
      <c r="Q306" s="6"/>
      <c r="R306" s="96">
        <f t="shared" si="17"/>
        <v>0</v>
      </c>
      <c r="S306" s="97">
        <f t="shared" si="20"/>
        <v>0</v>
      </c>
      <c r="T306" s="98">
        <f t="shared" si="18"/>
        <v>0</v>
      </c>
      <c r="U306" s="117" t="str">
        <f t="shared" si="19"/>
        <v>OK</v>
      </c>
      <c r="V306" s="117" t="b">
        <f>'CASH REBATE'!$P$22</f>
        <v>0</v>
      </c>
      <c r="W306" s="1" t="str">
        <v>ALCHEMY</v>
      </c>
    </row>
    <row r="307" spans="2:23" ht="17.399999999999999" x14ac:dyDescent="0.3">
      <c r="B307" s="161" t="str">
        <v>20-SPTEQ-07001315</v>
      </c>
      <c r="C307" s="158" t="str">
        <v>Proximo</v>
      </c>
      <c r="D307" s="142" t="str">
        <v>Tequila</v>
      </c>
      <c r="E307" s="142" t="str">
        <v>Jose Cuervo</v>
      </c>
      <c r="F307" s="142" t="str">
        <v>JOC</v>
      </c>
      <c r="G307" s="142" t="str">
        <v>Jose Cuervo Especial Silver Tequila 35%</v>
      </c>
      <c r="H307" s="142" t="str">
        <v>700ml</v>
      </c>
      <c r="I307" s="176">
        <v>12</v>
      </c>
      <c r="J307" s="283"/>
      <c r="K307" s="178"/>
      <c r="L307" s="85"/>
      <c r="M307" s="143"/>
      <c r="N307" s="86"/>
      <c r="O307" s="53"/>
      <c r="P307" s="152">
        <v>0</v>
      </c>
      <c r="Q307" s="6"/>
      <c r="R307" s="96">
        <f t="shared" si="17"/>
        <v>0</v>
      </c>
      <c r="S307" s="97">
        <f t="shared" si="20"/>
        <v>0</v>
      </c>
      <c r="T307" s="98">
        <f t="shared" si="18"/>
        <v>0</v>
      </c>
      <c r="U307" s="117" t="str">
        <f t="shared" si="19"/>
        <v>OK</v>
      </c>
      <c r="V307" s="117" t="b">
        <f>'CASH REBATE'!$P$22</f>
        <v>0</v>
      </c>
      <c r="W307" s="1" t="str">
        <v>ALCHEMY</v>
      </c>
    </row>
    <row r="308" spans="2:23" ht="17.399999999999999" x14ac:dyDescent="0.3">
      <c r="B308" s="161" t="str">
        <v>20-SPTEQ-07002138</v>
      </c>
      <c r="C308" s="158" t="str">
        <v>Proximo</v>
      </c>
      <c r="D308" s="142" t="str">
        <v>Tequila</v>
      </c>
      <c r="E308" s="142" t="str">
        <v>Jose Cuervo</v>
      </c>
      <c r="F308" s="142" t="str">
        <v>JOC</v>
      </c>
      <c r="G308" s="142" t="str">
        <v>Jose Cuervo Especial Reposado Tequila</v>
      </c>
      <c r="H308" s="142" t="str">
        <v>700ml</v>
      </c>
      <c r="I308" s="176">
        <v>6</v>
      </c>
      <c r="J308" s="283"/>
      <c r="K308" s="178"/>
      <c r="L308" s="85"/>
      <c r="M308" s="143"/>
      <c r="N308" s="86"/>
      <c r="O308" s="53"/>
      <c r="P308" s="152">
        <v>0</v>
      </c>
      <c r="Q308" s="6"/>
      <c r="R308" s="96">
        <f t="shared" si="17"/>
        <v>0</v>
      </c>
      <c r="S308" s="97">
        <f t="shared" si="20"/>
        <v>0</v>
      </c>
      <c r="T308" s="98">
        <f t="shared" si="18"/>
        <v>0</v>
      </c>
      <c r="U308" s="117" t="str">
        <f t="shared" si="19"/>
        <v>OK</v>
      </c>
      <c r="V308" s="117" t="b">
        <f>'CASH REBATE'!$P$22</f>
        <v>0</v>
      </c>
      <c r="W308" s="1" t="str">
        <v>ALCHEMY</v>
      </c>
    </row>
    <row r="309" spans="2:23" ht="17.399999999999999" x14ac:dyDescent="0.3">
      <c r="B309" s="161" t="str">
        <v>20-SPTEQ-07007282</v>
      </c>
      <c r="C309" s="158" t="str">
        <v>Proximo</v>
      </c>
      <c r="D309" s="142" t="str">
        <v>Tequila</v>
      </c>
      <c r="E309" s="142" t="str">
        <v>Jose Cuervo</v>
      </c>
      <c r="F309" s="142" t="str">
        <v>JOC</v>
      </c>
      <c r="G309" s="142" t="str">
        <v>Jose Cuervo Tradicional Blanco Tequila 40%</v>
      </c>
      <c r="H309" s="142" t="str">
        <v>700ml</v>
      </c>
      <c r="I309" s="176">
        <v>6</v>
      </c>
      <c r="J309" s="283"/>
      <c r="K309" s="178"/>
      <c r="L309" s="85"/>
      <c r="M309" s="143"/>
      <c r="N309" s="86"/>
      <c r="O309" s="53"/>
      <c r="P309" s="152">
        <v>0</v>
      </c>
      <c r="Q309" s="6"/>
      <c r="R309" s="96">
        <f t="shared" si="17"/>
        <v>0</v>
      </c>
      <c r="S309" s="97">
        <f t="shared" si="20"/>
        <v>0</v>
      </c>
      <c r="T309" s="98">
        <f t="shared" si="18"/>
        <v>0</v>
      </c>
      <c r="U309" s="117" t="str">
        <f t="shared" si="19"/>
        <v>OK</v>
      </c>
      <c r="V309" s="117" t="b">
        <f>'CASH REBATE'!$P$22</f>
        <v>0</v>
      </c>
      <c r="W309" s="1" t="str">
        <v>ALCHEMY</v>
      </c>
    </row>
    <row r="310" spans="2:23" ht="17.399999999999999" x14ac:dyDescent="0.3">
      <c r="B310" s="161" t="str">
        <v>20-SPTEQ-07007299</v>
      </c>
      <c r="C310" s="158" t="str">
        <v>Proximo</v>
      </c>
      <c r="D310" s="142" t="str">
        <v>Tequila</v>
      </c>
      <c r="E310" s="142" t="str">
        <v>Jose Cuervo</v>
      </c>
      <c r="F310" s="142" t="str">
        <v>JOC</v>
      </c>
      <c r="G310" s="142" t="str">
        <v>Jose Cuervo Tradicional Reposado Tequila 40%</v>
      </c>
      <c r="H310" s="142" t="str">
        <v>700ml</v>
      </c>
      <c r="I310" s="176">
        <v>6</v>
      </c>
      <c r="J310" s="283"/>
      <c r="K310" s="178"/>
      <c r="L310" s="85"/>
      <c r="M310" s="143"/>
      <c r="N310" s="86"/>
      <c r="O310" s="53"/>
      <c r="P310" s="152">
        <v>0</v>
      </c>
      <c r="Q310" s="6"/>
      <c r="R310" s="96">
        <f t="shared" si="17"/>
        <v>0</v>
      </c>
      <c r="S310" s="97">
        <f t="shared" si="20"/>
        <v>0</v>
      </c>
      <c r="T310" s="98">
        <f t="shared" si="18"/>
        <v>0</v>
      </c>
      <c r="U310" s="117" t="str">
        <f t="shared" si="19"/>
        <v>OK</v>
      </c>
      <c r="V310" s="117" t="b">
        <f>'CASH REBATE'!$P$22</f>
        <v>0</v>
      </c>
      <c r="W310" s="1" t="str">
        <v>ALCHEMY</v>
      </c>
    </row>
    <row r="311" spans="2:23" ht="17.399999999999999" x14ac:dyDescent="0.3">
      <c r="B311" s="161" t="str">
        <v>23-SPPAC-07000114</v>
      </c>
      <c r="C311" s="158" t="str">
        <v>Proximo</v>
      </c>
      <c r="D311" s="142" t="str">
        <v>Whisky</v>
      </c>
      <c r="E311" s="142" t="str">
        <v>Bushmills</v>
      </c>
      <c r="F311" s="142" t="str">
        <v>BUM</v>
      </c>
      <c r="G311" s="142" t="str">
        <v>Bushmills Black Bush Gift Pack</v>
      </c>
      <c r="H311" s="142" t="str">
        <v>700ml</v>
      </c>
      <c r="I311" s="176">
        <v>3</v>
      </c>
      <c r="J311" s="283"/>
      <c r="K311" s="178"/>
      <c r="L311" s="85"/>
      <c r="M311" s="143"/>
      <c r="N311" s="86"/>
      <c r="O311" s="53"/>
      <c r="P311" s="152">
        <v>0</v>
      </c>
      <c r="Q311" s="6"/>
      <c r="R311" s="96">
        <f t="shared" si="17"/>
        <v>0</v>
      </c>
      <c r="S311" s="97">
        <f t="shared" si="20"/>
        <v>0</v>
      </c>
      <c r="T311" s="98">
        <f t="shared" si="18"/>
        <v>0</v>
      </c>
      <c r="U311" s="117" t="str">
        <f t="shared" si="19"/>
        <v>OK</v>
      </c>
      <c r="V311" s="117" t="b">
        <f>'CASH REBATE'!$P$22</f>
        <v>0</v>
      </c>
      <c r="W311" s="1" t="str">
        <v>ALCHEMY</v>
      </c>
    </row>
    <row r="312" spans="2:23" ht="17.399999999999999" x14ac:dyDescent="0.3">
      <c r="B312" s="161" t="str">
        <v>23-SPWHI-10001085</v>
      </c>
      <c r="C312" s="158" t="str">
        <v>Proximo</v>
      </c>
      <c r="D312" s="142" t="str">
        <v>Whisky</v>
      </c>
      <c r="E312" s="142" t="str">
        <v>Bushmills</v>
      </c>
      <c r="F312" s="142" t="str">
        <v>BUM</v>
      </c>
      <c r="G312" s="142" t="str">
        <v>Bushmills Irish Whiskey 1L</v>
      </c>
      <c r="H312" s="142" t="str">
        <v>1000ml</v>
      </c>
      <c r="I312" s="176">
        <v>6</v>
      </c>
      <c r="J312" s="283"/>
      <c r="K312" s="178"/>
      <c r="L312" s="85"/>
      <c r="M312" s="143"/>
      <c r="N312" s="86"/>
      <c r="O312" s="53"/>
      <c r="P312" s="152">
        <v>0</v>
      </c>
      <c r="Q312" s="6"/>
      <c r="R312" s="96">
        <f t="shared" si="17"/>
        <v>0</v>
      </c>
      <c r="S312" s="97">
        <f t="shared" si="20"/>
        <v>0</v>
      </c>
      <c r="T312" s="98">
        <f t="shared" si="18"/>
        <v>0</v>
      </c>
      <c r="U312" s="117" t="str">
        <f t="shared" si="19"/>
        <v>OK</v>
      </c>
      <c r="V312" s="117" t="b">
        <f>'CASH REBATE'!$P$22</f>
        <v>0</v>
      </c>
      <c r="W312" s="1" t="str">
        <v>ALCHEMY</v>
      </c>
    </row>
    <row r="313" spans="2:23" ht="17.399999999999999" x14ac:dyDescent="0.3">
      <c r="B313" s="161" t="str">
        <v>23-SPWHI-10000070</v>
      </c>
      <c r="C313" s="158" t="str">
        <v>Proximo</v>
      </c>
      <c r="D313" s="142" t="str">
        <v>Whisky</v>
      </c>
      <c r="E313" s="142" t="str">
        <v>Bushmills</v>
      </c>
      <c r="F313" s="142" t="str">
        <v>BUM</v>
      </c>
      <c r="G313" s="142" t="str">
        <v>Bushmills Black Bush Irish Whiskey 1L</v>
      </c>
      <c r="H313" s="142" t="str">
        <v>1000ml</v>
      </c>
      <c r="I313" s="176">
        <v>6</v>
      </c>
      <c r="J313" s="283"/>
      <c r="K313" s="178"/>
      <c r="L313" s="85"/>
      <c r="M313" s="143"/>
      <c r="N313" s="86"/>
      <c r="O313" s="53"/>
      <c r="P313" s="152">
        <v>0</v>
      </c>
      <c r="Q313" s="6"/>
      <c r="R313" s="96">
        <f t="shared" si="17"/>
        <v>0</v>
      </c>
      <c r="S313" s="97">
        <f t="shared" si="20"/>
        <v>0</v>
      </c>
      <c r="T313" s="98">
        <f t="shared" si="18"/>
        <v>0</v>
      </c>
      <c r="U313" s="117" t="str">
        <f t="shared" si="19"/>
        <v>OK</v>
      </c>
      <c r="V313" s="117" t="b">
        <f>'CASH REBATE'!$P$22</f>
        <v>0</v>
      </c>
      <c r="W313" s="1" t="str">
        <v>ALCHEMY</v>
      </c>
    </row>
    <row r="314" spans="2:23" ht="17.399999999999999" x14ac:dyDescent="0.3">
      <c r="B314" s="161" t="str">
        <v>24-06BRA-07005366</v>
      </c>
      <c r="C314" s="158" t="str">
        <v>Remy Cointreau</v>
      </c>
      <c r="D314" s="142" t="str">
        <v>Cognac</v>
      </c>
      <c r="E314" s="142" t="str">
        <v>Remy</v>
      </c>
      <c r="F314" s="142" t="str">
        <v>RMM</v>
      </c>
      <c r="G314" s="142" t="str">
        <v>Remy Martin 1738 Cognac</v>
      </c>
      <c r="H314" s="142" t="str">
        <v>700ml</v>
      </c>
      <c r="I314" s="176">
        <v>6</v>
      </c>
      <c r="J314" s="283"/>
      <c r="K314" s="178"/>
      <c r="L314" s="85"/>
      <c r="M314" s="143"/>
      <c r="N314" s="86"/>
      <c r="O314" s="53"/>
      <c r="P314" s="152">
        <v>0</v>
      </c>
      <c r="Q314" s="6"/>
      <c r="R314" s="96">
        <f t="shared" si="17"/>
        <v>0</v>
      </c>
      <c r="S314" s="97">
        <f t="shared" si="20"/>
        <v>0</v>
      </c>
      <c r="T314" s="98">
        <f t="shared" si="18"/>
        <v>0</v>
      </c>
      <c r="U314" s="117" t="str">
        <f t="shared" si="19"/>
        <v>OK</v>
      </c>
      <c r="V314" s="117" t="b">
        <f>'CASH REBATE'!$P$22</f>
        <v>0</v>
      </c>
      <c r="W314" s="1" t="str">
        <v>ALCHEMY</v>
      </c>
    </row>
    <row r="315" spans="2:23" ht="17.399999999999999" x14ac:dyDescent="0.3">
      <c r="B315" s="161" t="str">
        <v>24-12CNY-07002784</v>
      </c>
      <c r="C315" s="158" t="str">
        <v>Remy Cointreau</v>
      </c>
      <c r="D315" s="142" t="str">
        <v>Cognac</v>
      </c>
      <c r="E315" s="142" t="str">
        <v>Remy</v>
      </c>
      <c r="F315" s="142" t="str">
        <v>RMM</v>
      </c>
      <c r="G315" s="142" t="str">
        <v>Remy Martin Vsop (CNY24)</v>
      </c>
      <c r="H315" s="142" t="str">
        <v>700ml</v>
      </c>
      <c r="I315" s="176">
        <v>12</v>
      </c>
      <c r="J315" s="283"/>
      <c r="K315" s="178"/>
      <c r="L315" s="85"/>
      <c r="M315" s="143"/>
      <c r="N315" s="86"/>
      <c r="O315" s="53"/>
      <c r="P315" s="152">
        <v>0</v>
      </c>
      <c r="Q315" s="6"/>
      <c r="R315" s="96">
        <f t="shared" si="17"/>
        <v>0</v>
      </c>
      <c r="S315" s="97">
        <f t="shared" si="20"/>
        <v>0</v>
      </c>
      <c r="T315" s="98">
        <f t="shared" si="18"/>
        <v>0</v>
      </c>
      <c r="U315" s="117" t="str">
        <f t="shared" si="19"/>
        <v>OK</v>
      </c>
      <c r="V315" s="117" t="b">
        <f>'CASH REBATE'!$P$22</f>
        <v>0</v>
      </c>
      <c r="W315" s="1" t="str">
        <v>ALCHEMY</v>
      </c>
    </row>
    <row r="316" spans="2:23" ht="17.399999999999999" x14ac:dyDescent="0.3">
      <c r="B316" s="161" t="str">
        <v>24-23CNY-07002159</v>
      </c>
      <c r="C316" s="158" t="str">
        <v>Remy Cointreau</v>
      </c>
      <c r="D316" s="142" t="str">
        <v>Cognac</v>
      </c>
      <c r="E316" s="142" t="str">
        <v>Remy</v>
      </c>
      <c r="F316" s="142" t="str">
        <v>RMM</v>
      </c>
      <c r="G316" s="142" t="str">
        <v>Remy Martin XO Cognac (CNY23)</v>
      </c>
      <c r="H316" s="142" t="str">
        <v>700ml</v>
      </c>
      <c r="I316" s="176">
        <v>6</v>
      </c>
      <c r="J316" s="283"/>
      <c r="K316" s="178"/>
      <c r="L316" s="85"/>
      <c r="M316" s="143"/>
      <c r="N316" s="86"/>
      <c r="O316" s="53"/>
      <c r="P316" s="152">
        <v>0</v>
      </c>
      <c r="Q316" s="6"/>
      <c r="R316" s="96">
        <f t="shared" si="17"/>
        <v>0</v>
      </c>
      <c r="S316" s="97">
        <f t="shared" si="20"/>
        <v>0</v>
      </c>
      <c r="T316" s="98">
        <f t="shared" si="18"/>
        <v>0</v>
      </c>
      <c r="U316" s="117" t="str">
        <f t="shared" si="19"/>
        <v>OK</v>
      </c>
      <c r="V316" s="117" t="b">
        <f>'CASH REBATE'!$P$22</f>
        <v>0</v>
      </c>
      <c r="W316" s="1" t="str">
        <v>ALCHEMY</v>
      </c>
    </row>
    <row r="317" spans="2:23" ht="17.399999999999999" x14ac:dyDescent="0.3">
      <c r="B317" s="161" t="str">
        <v>24-23EOY-07002067</v>
      </c>
      <c r="C317" s="158" t="str">
        <v>Remy Cointreau</v>
      </c>
      <c r="D317" s="142" t="str">
        <v>Cognac</v>
      </c>
      <c r="E317" s="142" t="str">
        <v>Remy</v>
      </c>
      <c r="F317" s="142" t="str">
        <v>RMM</v>
      </c>
      <c r="G317" s="142" t="str">
        <v>Remy Martin Vsop (EOY23)</v>
      </c>
      <c r="H317" s="142" t="str">
        <v>700ml</v>
      </c>
      <c r="I317" s="176">
        <v>6</v>
      </c>
      <c r="J317" s="283"/>
      <c r="K317" s="178"/>
      <c r="L317" s="85"/>
      <c r="M317" s="143"/>
      <c r="N317" s="86"/>
      <c r="O317" s="53"/>
      <c r="P317" s="152">
        <v>0</v>
      </c>
      <c r="Q317" s="6"/>
      <c r="R317" s="96">
        <f t="shared" si="17"/>
        <v>0</v>
      </c>
      <c r="S317" s="97">
        <f t="shared" si="20"/>
        <v>0</v>
      </c>
      <c r="T317" s="98">
        <f t="shared" si="18"/>
        <v>0</v>
      </c>
      <c r="U317" s="117" t="str">
        <f t="shared" si="19"/>
        <v>OK</v>
      </c>
      <c r="V317" s="117" t="b">
        <f>'CASH REBATE'!$P$22</f>
        <v>0</v>
      </c>
      <c r="W317" s="1" t="str">
        <v>ALCHEMY</v>
      </c>
    </row>
    <row r="318" spans="2:23" ht="17.399999999999999" x14ac:dyDescent="0.3">
      <c r="B318" s="161" t="str">
        <v>24-23EOY-07002081</v>
      </c>
      <c r="C318" s="158" t="str">
        <v>Remy Cointreau</v>
      </c>
      <c r="D318" s="142" t="str">
        <v>Cognac</v>
      </c>
      <c r="E318" s="142" t="str">
        <v>Remy</v>
      </c>
      <c r="F318" s="142" t="str">
        <v>RMM</v>
      </c>
      <c r="G318" s="142" t="str">
        <v>Remy Martin 1738 (EOY23)</v>
      </c>
      <c r="H318" s="142" t="str">
        <v>700ml</v>
      </c>
      <c r="I318" s="176">
        <v>6</v>
      </c>
      <c r="J318" s="283"/>
      <c r="K318" s="178"/>
      <c r="L318" s="85"/>
      <c r="M318" s="143"/>
      <c r="N318" s="86"/>
      <c r="O318" s="53"/>
      <c r="P318" s="152">
        <v>0</v>
      </c>
      <c r="Q318" s="6"/>
      <c r="R318" s="96">
        <f t="shared" si="17"/>
        <v>0</v>
      </c>
      <c r="S318" s="97">
        <f t="shared" si="20"/>
        <v>0</v>
      </c>
      <c r="T318" s="98">
        <f t="shared" si="18"/>
        <v>0</v>
      </c>
      <c r="U318" s="117" t="str">
        <f t="shared" si="19"/>
        <v>OK</v>
      </c>
      <c r="V318" s="117" t="b">
        <f>'CASH REBATE'!$P$22</f>
        <v>0</v>
      </c>
      <c r="W318" s="1" t="str">
        <v>ALCHEMY</v>
      </c>
    </row>
    <row r="319" spans="2:23" ht="17.399999999999999" x14ac:dyDescent="0.3">
      <c r="B319" s="161" t="str">
        <v>24-23EOY-07002111</v>
      </c>
      <c r="C319" s="158" t="str">
        <v>Remy Cointreau</v>
      </c>
      <c r="D319" s="142" t="str">
        <v>Cognac</v>
      </c>
      <c r="E319" s="142" t="str">
        <v>Remy</v>
      </c>
      <c r="F319" s="142" t="str">
        <v>RMM</v>
      </c>
      <c r="G319" s="142" t="str">
        <v>Remy Martin XO Cognac (EOY23)</v>
      </c>
      <c r="H319" s="142" t="str">
        <v>700ml</v>
      </c>
      <c r="I319" s="176">
        <v>6</v>
      </c>
      <c r="J319" s="283"/>
      <c r="K319" s="178"/>
      <c r="L319" s="85"/>
      <c r="M319" s="143"/>
      <c r="N319" s="86"/>
      <c r="O319" s="53"/>
      <c r="P319" s="152">
        <v>0</v>
      </c>
      <c r="Q319" s="6"/>
      <c r="R319" s="96">
        <f t="shared" si="17"/>
        <v>0</v>
      </c>
      <c r="S319" s="97">
        <f t="shared" si="20"/>
        <v>0</v>
      </c>
      <c r="T319" s="98">
        <f t="shared" si="18"/>
        <v>0</v>
      </c>
      <c r="U319" s="117" t="str">
        <f t="shared" si="19"/>
        <v>OK</v>
      </c>
      <c r="V319" s="117" t="b">
        <f>'CASH REBATE'!$P$22</f>
        <v>0</v>
      </c>
      <c r="W319" s="1" t="str">
        <v>ALCHEMY</v>
      </c>
    </row>
    <row r="320" spans="2:23" ht="17.399999999999999" x14ac:dyDescent="0.3">
      <c r="B320" s="161" t="str">
        <v>24-24CNY-07002784</v>
      </c>
      <c r="C320" s="158" t="str">
        <v>Remy Cointreau</v>
      </c>
      <c r="D320" s="142" t="str">
        <v>Cognac</v>
      </c>
      <c r="E320" s="142" t="str">
        <v>Remy</v>
      </c>
      <c r="F320" s="142" t="str">
        <v>RMM</v>
      </c>
      <c r="G320" s="142" t="str">
        <v>Remy Martin Vsop (CNY24)</v>
      </c>
      <c r="H320" s="142" t="str">
        <v>700ml</v>
      </c>
      <c r="I320" s="176">
        <v>6</v>
      </c>
      <c r="J320" s="283"/>
      <c r="K320" s="178"/>
      <c r="L320" s="85"/>
      <c r="M320" s="143"/>
      <c r="N320" s="86"/>
      <c r="O320" s="53"/>
      <c r="P320" s="152">
        <v>0</v>
      </c>
      <c r="Q320" s="6"/>
      <c r="R320" s="96">
        <f t="shared" si="17"/>
        <v>0</v>
      </c>
      <c r="S320" s="97">
        <f t="shared" si="20"/>
        <v>0</v>
      </c>
      <c r="T320" s="98">
        <f t="shared" si="18"/>
        <v>0</v>
      </c>
      <c r="U320" s="117" t="str">
        <f t="shared" si="19"/>
        <v>OK</v>
      </c>
      <c r="V320" s="117" t="b">
        <f>'CASH REBATE'!$P$22</f>
        <v>0</v>
      </c>
      <c r="W320" s="1" t="str">
        <v>ALCHEMY</v>
      </c>
    </row>
    <row r="321" spans="2:23" ht="17.399999999999999" x14ac:dyDescent="0.3">
      <c r="B321" s="161" t="str">
        <v>24-24CNY-07002807</v>
      </c>
      <c r="C321" s="158" t="str">
        <v>Remy Cointreau</v>
      </c>
      <c r="D321" s="142" t="str">
        <v>Cognac</v>
      </c>
      <c r="E321" s="142" t="str">
        <v>Remy</v>
      </c>
      <c r="F321" s="142" t="str">
        <v>RMM</v>
      </c>
      <c r="G321" s="142" t="str">
        <v>Remy Martin 1738 (CNY24)</v>
      </c>
      <c r="H321" s="142" t="str">
        <v>700ml</v>
      </c>
      <c r="I321" s="176">
        <v>6</v>
      </c>
      <c r="J321" s="283"/>
      <c r="K321" s="178"/>
      <c r="L321" s="85"/>
      <c r="M321" s="143"/>
      <c r="N321" s="86"/>
      <c r="O321" s="53"/>
      <c r="P321" s="152">
        <v>0</v>
      </c>
      <c r="Q321" s="6"/>
      <c r="R321" s="96">
        <f t="shared" ref="R321:R342" si="21">IF(K321&gt;0,K321*N321,L321*1.07*N321)</f>
        <v>0</v>
      </c>
      <c r="S321" s="97">
        <f t="shared" ref="S321:S342" si="22">ROUND(R321/1.07,2)</f>
        <v>0</v>
      </c>
      <c r="T321" s="98">
        <f t="shared" ref="T321:T342" si="23">IF(U321="Input Price only 1 column","",P321*S321)</f>
        <v>0</v>
      </c>
      <c r="U321" s="117" t="str">
        <f t="shared" ref="U321:U342" si="24">IF(AND(K321&gt;0,L321&gt;0),"Input Price only 1 column","OK")</f>
        <v>OK</v>
      </c>
      <c r="V321" s="117" t="b">
        <f>'CASH REBATE'!$P$22</f>
        <v>0</v>
      </c>
      <c r="W321" s="1" t="str">
        <v>ALCHEMY</v>
      </c>
    </row>
    <row r="322" spans="2:23" ht="17.399999999999999" x14ac:dyDescent="0.3">
      <c r="B322" s="161" t="str">
        <v>24-24CNY-07007094</v>
      </c>
      <c r="C322" s="158" t="str">
        <v>Remy Cointreau</v>
      </c>
      <c r="D322" s="142" t="str">
        <v>Cognac</v>
      </c>
      <c r="E322" s="142" t="str">
        <v>Remy</v>
      </c>
      <c r="F322" s="142" t="str">
        <v>RMM</v>
      </c>
      <c r="G322" s="142" t="str">
        <v>Remy Martin Xo Cognac (CNY24)</v>
      </c>
      <c r="H322" s="142" t="str">
        <v>700ml</v>
      </c>
      <c r="I322" s="176">
        <v>6</v>
      </c>
      <c r="J322" s="283"/>
      <c r="K322" s="178"/>
      <c r="L322" s="85"/>
      <c r="M322" s="143"/>
      <c r="N322" s="86"/>
      <c r="O322" s="53"/>
      <c r="P322" s="152">
        <v>0</v>
      </c>
      <c r="Q322" s="6"/>
      <c r="R322" s="96">
        <f t="shared" si="21"/>
        <v>0</v>
      </c>
      <c r="S322" s="97">
        <f t="shared" si="22"/>
        <v>0</v>
      </c>
      <c r="T322" s="98">
        <f t="shared" si="23"/>
        <v>0</v>
      </c>
      <c r="U322" s="117" t="str">
        <f t="shared" si="24"/>
        <v>OK</v>
      </c>
      <c r="V322" s="117" t="b">
        <f>'CASH REBATE'!$P$22</f>
        <v>0</v>
      </c>
      <c r="W322" s="1" t="str">
        <v>ALCHEMY</v>
      </c>
    </row>
    <row r="323" spans="2:23" ht="17.399999999999999" x14ac:dyDescent="0.3">
      <c r="B323" s="161" t="str">
        <v>24-26CNY-07000456</v>
      </c>
      <c r="C323" s="158" t="str">
        <v>Remy Cointreau</v>
      </c>
      <c r="D323" s="142" t="str">
        <v>Cognac</v>
      </c>
      <c r="E323" s="142" t="str">
        <v>Remy</v>
      </c>
      <c r="F323" s="142" t="str">
        <v>RMM</v>
      </c>
      <c r="G323" s="142" t="str">
        <v>Remy Martin Vsop Cognac (CNY26)</v>
      </c>
      <c r="H323" s="142" t="str">
        <v>700ml</v>
      </c>
      <c r="I323" s="176">
        <v>6</v>
      </c>
      <c r="J323" s="283"/>
      <c r="K323" s="178"/>
      <c r="L323" s="85"/>
      <c r="M323" s="143"/>
      <c r="N323" s="86"/>
      <c r="O323" s="53"/>
      <c r="P323" s="152">
        <v>0</v>
      </c>
      <c r="Q323" s="6"/>
      <c r="R323" s="96">
        <f t="shared" si="21"/>
        <v>0</v>
      </c>
      <c r="S323" s="97">
        <f t="shared" si="22"/>
        <v>0</v>
      </c>
      <c r="T323" s="98">
        <f t="shared" si="23"/>
        <v>0</v>
      </c>
      <c r="U323" s="117" t="str">
        <f t="shared" si="24"/>
        <v>OK</v>
      </c>
      <c r="V323" s="117" t="b">
        <f>'CASH REBATE'!$P$22</f>
        <v>0</v>
      </c>
      <c r="W323" s="1" t="str">
        <v>ALCHEMY</v>
      </c>
    </row>
    <row r="324" spans="2:23" ht="17.399999999999999" x14ac:dyDescent="0.3">
      <c r="B324" s="161" t="str">
        <v>24-26CNY-07007094</v>
      </c>
      <c r="C324" s="158" t="str">
        <v>Remy Cointreau</v>
      </c>
      <c r="D324" s="142" t="str">
        <v>Cognac</v>
      </c>
      <c r="E324" s="142" t="str">
        <v>Remy</v>
      </c>
      <c r="F324" s="142" t="str">
        <v>RMM</v>
      </c>
      <c r="G324" s="142" t="str">
        <v>Remy Martin XO Cognac (CNY26)</v>
      </c>
      <c r="H324" s="142" t="str">
        <v>700ml</v>
      </c>
      <c r="I324" s="176">
        <v>6</v>
      </c>
      <c r="J324" s="283"/>
      <c r="K324" s="178"/>
      <c r="L324" s="85"/>
      <c r="M324" s="143"/>
      <c r="N324" s="86"/>
      <c r="O324" s="53"/>
      <c r="P324" s="152">
        <v>0</v>
      </c>
      <c r="Q324" s="6"/>
      <c r="R324" s="96">
        <f t="shared" si="21"/>
        <v>0</v>
      </c>
      <c r="S324" s="97">
        <f t="shared" si="22"/>
        <v>0</v>
      </c>
      <c r="T324" s="98">
        <f t="shared" si="23"/>
        <v>0</v>
      </c>
      <c r="U324" s="117" t="str">
        <f t="shared" si="24"/>
        <v>OK</v>
      </c>
      <c r="V324" s="117" t="b">
        <f>'CASH REBATE'!$P$22</f>
        <v>0</v>
      </c>
      <c r="W324" s="1" t="str">
        <v>ALCHEMY</v>
      </c>
    </row>
    <row r="325" spans="2:23" ht="17.399999999999999" x14ac:dyDescent="0.3">
      <c r="B325" s="161" t="str">
        <v>24-SPBRA-07000429</v>
      </c>
      <c r="C325" s="158" t="str">
        <v>Remy Cointreau</v>
      </c>
      <c r="D325" s="142" t="str">
        <v>Cognac</v>
      </c>
      <c r="E325" s="142" t="str">
        <v>Remy</v>
      </c>
      <c r="F325" s="142" t="str">
        <v>RMM</v>
      </c>
      <c r="G325" s="142" t="str">
        <v>Remy Martin Club</v>
      </c>
      <c r="H325" s="142" t="str">
        <v>700ml</v>
      </c>
      <c r="I325" s="176">
        <v>12</v>
      </c>
      <c r="J325" s="283"/>
      <c r="K325" s="178"/>
      <c r="L325" s="85"/>
      <c r="M325" s="143"/>
      <c r="N325" s="86"/>
      <c r="O325" s="53"/>
      <c r="P325" s="152">
        <v>0</v>
      </c>
      <c r="Q325" s="6"/>
      <c r="R325" s="96">
        <f t="shared" si="21"/>
        <v>0</v>
      </c>
      <c r="S325" s="97">
        <f t="shared" si="22"/>
        <v>0</v>
      </c>
      <c r="T325" s="98">
        <f t="shared" si="23"/>
        <v>0</v>
      </c>
      <c r="U325" s="117" t="str">
        <f t="shared" si="24"/>
        <v>OK</v>
      </c>
      <c r="V325" s="117" t="b">
        <f>'CASH REBATE'!$P$22</f>
        <v>0</v>
      </c>
      <c r="W325" s="1" t="str">
        <v>ALCHEMY</v>
      </c>
    </row>
    <row r="326" spans="2:23" ht="17.399999999999999" x14ac:dyDescent="0.3">
      <c r="B326" s="161" t="str">
        <v>24-SPBRA-07001831</v>
      </c>
      <c r="C326" s="158" t="str">
        <v>Remy Cointreau</v>
      </c>
      <c r="D326" s="142" t="str">
        <v>Cognac</v>
      </c>
      <c r="E326" s="142" t="str">
        <v>Remy</v>
      </c>
      <c r="F326" s="142" t="str">
        <v>RMM</v>
      </c>
      <c r="G326" s="142" t="str">
        <v>Remy Martin 1738 Gift Pack With Shaker</v>
      </c>
      <c r="H326" s="142" t="str">
        <v>700ml</v>
      </c>
      <c r="I326" s="176">
        <v>6</v>
      </c>
      <c r="J326" s="283"/>
      <c r="K326" s="178"/>
      <c r="L326" s="85"/>
      <c r="M326" s="143"/>
      <c r="N326" s="86"/>
      <c r="O326" s="53"/>
      <c r="P326" s="152">
        <v>0</v>
      </c>
      <c r="Q326" s="6"/>
      <c r="R326" s="96">
        <f t="shared" si="21"/>
        <v>0</v>
      </c>
      <c r="S326" s="97">
        <f t="shared" si="22"/>
        <v>0</v>
      </c>
      <c r="T326" s="98">
        <f t="shared" si="23"/>
        <v>0</v>
      </c>
      <c r="U326" s="117" t="str">
        <f t="shared" si="24"/>
        <v>OK</v>
      </c>
      <c r="V326" s="117" t="b">
        <f>'CASH REBATE'!$P$22</f>
        <v>0</v>
      </c>
      <c r="W326" s="1" t="str">
        <v>ALCHEMY</v>
      </c>
    </row>
    <row r="327" spans="2:23" ht="17.399999999999999" x14ac:dyDescent="0.3">
      <c r="B327" s="161" t="str">
        <v>25-06LIQ-03502608</v>
      </c>
      <c r="C327" s="158" t="str">
        <v>Remy Cointreau</v>
      </c>
      <c r="D327" s="142" t="str">
        <v>Liqueur</v>
      </c>
      <c r="E327" s="142" t="str">
        <v>Cointreau</v>
      </c>
      <c r="F327" s="142" t="str">
        <v>COT</v>
      </c>
      <c r="G327" s="142" t="str">
        <v>Cointreau 350 ml</v>
      </c>
      <c r="H327" s="142" t="str">
        <v>350ml</v>
      </c>
      <c r="I327" s="176">
        <v>6</v>
      </c>
      <c r="J327" s="283"/>
      <c r="K327" s="178"/>
      <c r="L327" s="85"/>
      <c r="M327" s="143"/>
      <c r="N327" s="86"/>
      <c r="O327" s="53"/>
      <c r="P327" s="152">
        <v>0</v>
      </c>
      <c r="Q327" s="6"/>
      <c r="R327" s="96">
        <f t="shared" si="21"/>
        <v>0</v>
      </c>
      <c r="S327" s="97">
        <f t="shared" si="22"/>
        <v>0</v>
      </c>
      <c r="T327" s="98">
        <f t="shared" si="23"/>
        <v>0</v>
      </c>
      <c r="U327" s="117" t="str">
        <f t="shared" si="24"/>
        <v>OK</v>
      </c>
      <c r="V327" s="117" t="b">
        <f>'CASH REBATE'!$P$22</f>
        <v>0</v>
      </c>
      <c r="W327" s="1" t="str">
        <v>ALCHEMY</v>
      </c>
    </row>
    <row r="328" spans="2:23" ht="17.399999999999999" x14ac:dyDescent="0.3">
      <c r="B328" s="161" t="str">
        <v>25-06LIQ-07004200</v>
      </c>
      <c r="C328" s="158" t="str">
        <v>Remy Cointreau</v>
      </c>
      <c r="D328" s="142" t="str">
        <v>Liqueur</v>
      </c>
      <c r="E328" s="142" t="str">
        <v>Cointreau</v>
      </c>
      <c r="F328" s="142" t="str">
        <v>COT</v>
      </c>
      <c r="G328" s="142" t="str">
        <v>Cointreau L'Unique</v>
      </c>
      <c r="H328" s="142" t="str">
        <v>700ml</v>
      </c>
      <c r="I328" s="176">
        <v>6</v>
      </c>
      <c r="J328" s="283"/>
      <c r="K328" s="178"/>
      <c r="L328" s="85"/>
      <c r="M328" s="143"/>
      <c r="N328" s="86"/>
      <c r="O328" s="53"/>
      <c r="P328" s="152">
        <v>0</v>
      </c>
      <c r="Q328" s="6"/>
      <c r="R328" s="96">
        <f t="shared" si="21"/>
        <v>0</v>
      </c>
      <c r="S328" s="97">
        <f t="shared" si="22"/>
        <v>0</v>
      </c>
      <c r="T328" s="98">
        <f t="shared" si="23"/>
        <v>0</v>
      </c>
      <c r="U328" s="117" t="str">
        <f t="shared" si="24"/>
        <v>OK</v>
      </c>
      <c r="V328" s="117" t="b">
        <f>'CASH REBATE'!$P$22</f>
        <v>0</v>
      </c>
      <c r="W328" s="1" t="str">
        <v>ALCHEMY</v>
      </c>
    </row>
    <row r="329" spans="2:23" ht="17.399999999999999" x14ac:dyDescent="0.3">
      <c r="B329" s="161" t="str">
        <v>25-12LIQ-03502608</v>
      </c>
      <c r="C329" s="158" t="str">
        <v>Remy Cointreau</v>
      </c>
      <c r="D329" s="142" t="str">
        <v>Liqueur</v>
      </c>
      <c r="E329" s="142" t="str">
        <v>Cointreau</v>
      </c>
      <c r="F329" s="142" t="str">
        <v>COT</v>
      </c>
      <c r="G329" s="142" t="str">
        <v>Cointreau 350 ml</v>
      </c>
      <c r="H329" s="142" t="str">
        <v>350ml</v>
      </c>
      <c r="I329" s="176">
        <v>12</v>
      </c>
      <c r="J329" s="283"/>
      <c r="K329" s="178"/>
      <c r="L329" s="85"/>
      <c r="M329" s="143"/>
      <c r="N329" s="86"/>
      <c r="O329" s="53"/>
      <c r="P329" s="152">
        <v>0</v>
      </c>
      <c r="Q329" s="6"/>
      <c r="R329" s="96">
        <f t="shared" si="21"/>
        <v>0</v>
      </c>
      <c r="S329" s="97">
        <f t="shared" si="22"/>
        <v>0</v>
      </c>
      <c r="T329" s="98">
        <f t="shared" si="23"/>
        <v>0</v>
      </c>
      <c r="U329" s="117" t="str">
        <f t="shared" si="24"/>
        <v>OK</v>
      </c>
      <c r="V329" s="117" t="b">
        <f>'CASH REBATE'!$P$22</f>
        <v>0</v>
      </c>
      <c r="W329" s="1" t="str">
        <v>ALCHEMY</v>
      </c>
    </row>
    <row r="330" spans="2:23" ht="17.399999999999999" x14ac:dyDescent="0.3">
      <c r="B330" s="161" t="str">
        <v>26-06BRA-07002153</v>
      </c>
      <c r="C330" s="157" t="str">
        <v>Remy Cointreau</v>
      </c>
      <c r="D330" s="99" t="str">
        <v>Brandy</v>
      </c>
      <c r="E330" s="99" t="str">
        <v>St Remy</v>
      </c>
      <c r="F330" s="99" t="str">
        <v>ST-RMM</v>
      </c>
      <c r="G330" s="99" t="str">
        <v>St-Remy Vsop</v>
      </c>
      <c r="H330" s="99" t="str">
        <v>700ml</v>
      </c>
      <c r="I330" s="175">
        <v>6</v>
      </c>
      <c r="J330" s="283"/>
      <c r="K330" s="178"/>
      <c r="L330" s="85"/>
      <c r="M330" s="147"/>
      <c r="N330" s="86"/>
      <c r="O330" s="147"/>
      <c r="P330" s="152">
        <v>0</v>
      </c>
      <c r="Q330" s="148"/>
      <c r="R330" s="96">
        <f t="shared" si="21"/>
        <v>0</v>
      </c>
      <c r="S330" s="97">
        <f t="shared" si="22"/>
        <v>0</v>
      </c>
      <c r="T330" s="98">
        <f t="shared" si="23"/>
        <v>0</v>
      </c>
      <c r="U330" s="117" t="str">
        <f t="shared" si="24"/>
        <v>OK</v>
      </c>
      <c r="V330" s="117" t="b">
        <f>'CASH REBATE'!$P$22</f>
        <v>0</v>
      </c>
      <c r="W330" s="1" t="str">
        <v>ALCHEMY</v>
      </c>
    </row>
    <row r="331" spans="2:23" ht="17.399999999999999" x14ac:dyDescent="0.3">
      <c r="B331" s="161" t="str">
        <v>26-06BRA-07002603</v>
      </c>
      <c r="C331" s="157" t="str">
        <v>Remy Cointreau</v>
      </c>
      <c r="D331" s="99" t="str">
        <v>Brandy</v>
      </c>
      <c r="E331" s="99" t="str">
        <v>St Remy</v>
      </c>
      <c r="F331" s="99" t="str">
        <v>ST-RMM</v>
      </c>
      <c r="G331" s="99" t="str">
        <v>St-Remy XO</v>
      </c>
      <c r="H331" s="99" t="str">
        <v>700ml</v>
      </c>
      <c r="I331" s="175">
        <v>6</v>
      </c>
      <c r="J331" s="283"/>
      <c r="K331" s="178"/>
      <c r="L331" s="85"/>
      <c r="M331" s="147"/>
      <c r="N331" s="86"/>
      <c r="O331" s="147"/>
      <c r="P331" s="152">
        <v>0</v>
      </c>
      <c r="Q331" s="148"/>
      <c r="R331" s="96">
        <f t="shared" si="21"/>
        <v>0</v>
      </c>
      <c r="S331" s="97">
        <f t="shared" si="22"/>
        <v>0</v>
      </c>
      <c r="T331" s="98">
        <f t="shared" si="23"/>
        <v>0</v>
      </c>
      <c r="U331" s="117" t="str">
        <f t="shared" si="24"/>
        <v>OK</v>
      </c>
      <c r="V331" s="117" t="b">
        <f>'CASH REBATE'!$P$22</f>
        <v>0</v>
      </c>
      <c r="W331" s="1" t="str">
        <v>ALCHEMY</v>
      </c>
    </row>
    <row r="332" spans="2:23" ht="17.399999999999999" x14ac:dyDescent="0.3">
      <c r="B332" s="161" t="str">
        <v>27-23CNY-07002456</v>
      </c>
      <c r="C332" s="157" t="str">
        <v>Remy Cointreau</v>
      </c>
      <c r="D332" s="99" t="str">
        <v>Cognac</v>
      </c>
      <c r="E332" s="99" t="str">
        <v>Louis XIII</v>
      </c>
      <c r="F332" s="99" t="str">
        <v>LOX</v>
      </c>
      <c r="G332" s="99" t="str">
        <v>Louis XIII Cognac (CNY)</v>
      </c>
      <c r="H332" s="99" t="str">
        <v>700ml</v>
      </c>
      <c r="I332" s="175">
        <v>1</v>
      </c>
      <c r="J332" s="283"/>
      <c r="K332" s="178"/>
      <c r="L332" s="85"/>
      <c r="M332" s="147"/>
      <c r="N332" s="86"/>
      <c r="O332" s="147"/>
      <c r="P332" s="152">
        <v>0</v>
      </c>
      <c r="Q332" s="148"/>
      <c r="R332" s="96">
        <f t="shared" si="21"/>
        <v>0</v>
      </c>
      <c r="S332" s="97">
        <f t="shared" si="22"/>
        <v>0</v>
      </c>
      <c r="T332" s="98">
        <f t="shared" si="23"/>
        <v>0</v>
      </c>
      <c r="U332" s="117" t="str">
        <f t="shared" si="24"/>
        <v>OK</v>
      </c>
      <c r="V332" s="117" t="b">
        <f>'CASH REBATE'!$P$22</f>
        <v>0</v>
      </c>
      <c r="W332" s="1" t="str">
        <v>ALCHEMY</v>
      </c>
    </row>
    <row r="333" spans="2:23" ht="17.399999999999999" x14ac:dyDescent="0.3">
      <c r="B333" s="161" t="str">
        <v>27-24CNY-07002838</v>
      </c>
      <c r="C333" s="157" t="str">
        <v>Remy Cointreau</v>
      </c>
      <c r="D333" s="99" t="str">
        <v>Cognac</v>
      </c>
      <c r="E333" s="99" t="str">
        <v>Louis XIII</v>
      </c>
      <c r="F333" s="99" t="str">
        <v>LOX</v>
      </c>
      <c r="G333" s="99" t="str">
        <v>Louis XIII Cognac (CNY24)</v>
      </c>
      <c r="H333" s="99" t="str">
        <v>700ml</v>
      </c>
      <c r="I333" s="175">
        <v>1</v>
      </c>
      <c r="J333" s="283"/>
      <c r="K333" s="178"/>
      <c r="L333" s="85"/>
      <c r="M333" s="147"/>
      <c r="N333" s="86"/>
      <c r="O333" s="147"/>
      <c r="P333" s="152">
        <v>0</v>
      </c>
      <c r="Q333" s="148"/>
      <c r="R333" s="96">
        <f t="shared" si="21"/>
        <v>0</v>
      </c>
      <c r="S333" s="97">
        <f t="shared" si="22"/>
        <v>0</v>
      </c>
      <c r="T333" s="98">
        <f t="shared" si="23"/>
        <v>0</v>
      </c>
      <c r="U333" s="117" t="str">
        <f t="shared" si="24"/>
        <v>OK</v>
      </c>
      <c r="V333" s="117" t="b">
        <f>'CASH REBATE'!$P$22</f>
        <v>0</v>
      </c>
      <c r="W333" s="1" t="str">
        <v>ALCHEMY</v>
      </c>
    </row>
    <row r="334" spans="2:23" ht="17.399999999999999" x14ac:dyDescent="0.3">
      <c r="B334" s="161" t="str">
        <v>27-26CNY-07000401</v>
      </c>
      <c r="C334" s="157" t="str">
        <v>Remy Cointreau</v>
      </c>
      <c r="D334" s="99" t="str">
        <v>Cognac</v>
      </c>
      <c r="E334" s="99" t="str">
        <v>Louis XIII</v>
      </c>
      <c r="F334" s="99" t="str">
        <v>LOX</v>
      </c>
      <c r="G334" s="99" t="str">
        <v>Louis XIII Cognac (CNY26)</v>
      </c>
      <c r="H334" s="99" t="str">
        <v>700ml</v>
      </c>
      <c r="I334" s="175">
        <v>1</v>
      </c>
      <c r="J334" s="283"/>
      <c r="K334" s="178"/>
      <c r="L334" s="85"/>
      <c r="M334" s="147"/>
      <c r="N334" s="86"/>
      <c r="O334" s="147"/>
      <c r="P334" s="152">
        <v>0</v>
      </c>
      <c r="Q334" s="148"/>
      <c r="R334" s="96">
        <f t="shared" si="21"/>
        <v>0</v>
      </c>
      <c r="S334" s="97">
        <f t="shared" si="22"/>
        <v>0</v>
      </c>
      <c r="T334" s="98">
        <f t="shared" si="23"/>
        <v>0</v>
      </c>
      <c r="U334" s="117" t="str">
        <f t="shared" si="24"/>
        <v>OK</v>
      </c>
      <c r="V334" s="117" t="b">
        <f>'CASH REBATE'!$P$22</f>
        <v>0</v>
      </c>
      <c r="W334" s="1" t="str">
        <v>ALCHEMY</v>
      </c>
    </row>
    <row r="335" spans="2:23" ht="17.399999999999999" x14ac:dyDescent="0.3">
      <c r="B335" s="161" t="str">
        <v>27-SPBRA-07001107</v>
      </c>
      <c r="C335" s="157" t="str">
        <v>Remy Cointreau</v>
      </c>
      <c r="D335" s="99" t="str">
        <v>Cognac</v>
      </c>
      <c r="E335" s="99" t="str">
        <v>Louis XIII</v>
      </c>
      <c r="F335" s="99" t="str">
        <v>LOX</v>
      </c>
      <c r="G335" s="99" t="str">
        <v>Louis XIII Cognac (TC II)</v>
      </c>
      <c r="H335" s="99" t="str">
        <v>700ml</v>
      </c>
      <c r="I335" s="175">
        <v>1</v>
      </c>
      <c r="J335" s="283"/>
      <c r="K335" s="178"/>
      <c r="L335" s="85"/>
      <c r="M335" s="147"/>
      <c r="N335" s="86"/>
      <c r="O335" s="147"/>
      <c r="P335" s="152">
        <v>0</v>
      </c>
      <c r="Q335" s="148"/>
      <c r="R335" s="96">
        <f t="shared" si="21"/>
        <v>0</v>
      </c>
      <c r="S335" s="97">
        <f t="shared" si="22"/>
        <v>0</v>
      </c>
      <c r="T335" s="98">
        <f t="shared" si="23"/>
        <v>0</v>
      </c>
      <c r="U335" s="117" t="str">
        <f t="shared" si="24"/>
        <v>OK</v>
      </c>
      <c r="V335" s="117" t="b">
        <f>'CASH REBATE'!$P$22</f>
        <v>0</v>
      </c>
      <c r="W335" s="1" t="str">
        <v>ALCHEMY</v>
      </c>
    </row>
    <row r="336" spans="2:23" ht="17.399999999999999" x14ac:dyDescent="0.3">
      <c r="B336" s="161" t="str">
        <v>28-SPWHI-07000823</v>
      </c>
      <c r="C336" s="157" t="str">
        <v>Remy Cointreau</v>
      </c>
      <c r="D336" s="99" t="str">
        <v>Whisky</v>
      </c>
      <c r="E336" s="99" t="str">
        <v>Bruichladdich</v>
      </c>
      <c r="F336" s="99" t="str">
        <v>BLD</v>
      </c>
      <c r="G336" s="99" t="str">
        <v>Bruichladdich Octomore</v>
      </c>
      <c r="H336" s="99" t="str">
        <v>700ml</v>
      </c>
      <c r="I336" s="175">
        <v>6</v>
      </c>
      <c r="J336" s="283"/>
      <c r="K336" s="178"/>
      <c r="L336" s="85"/>
      <c r="M336" s="147"/>
      <c r="N336" s="86"/>
      <c r="O336" s="147"/>
      <c r="P336" s="152">
        <v>0</v>
      </c>
      <c r="Q336" s="148"/>
      <c r="R336" s="96">
        <f t="shared" si="21"/>
        <v>0</v>
      </c>
      <c r="S336" s="97">
        <f t="shared" si="22"/>
        <v>0</v>
      </c>
      <c r="T336" s="98">
        <f t="shared" si="23"/>
        <v>0</v>
      </c>
      <c r="U336" s="117" t="str">
        <f t="shared" si="24"/>
        <v>OK</v>
      </c>
      <c r="V336" s="117" t="b">
        <f>'CASH REBATE'!$P$22</f>
        <v>0</v>
      </c>
      <c r="W336" s="1" t="str">
        <v>ALCHEMY</v>
      </c>
    </row>
    <row r="337" spans="2:23" ht="17.399999999999999" x14ac:dyDescent="0.3">
      <c r="B337" s="161" t="str">
        <v>29-SPGIN-07006351</v>
      </c>
      <c r="C337" s="157" t="str">
        <v>Remy Cointreau</v>
      </c>
      <c r="D337" s="99" t="str">
        <v>Gin</v>
      </c>
      <c r="E337" s="99" t="str">
        <v>Botanist</v>
      </c>
      <c r="F337" s="99" t="str">
        <v>BOT</v>
      </c>
      <c r="G337" s="99" t="str">
        <v>The Botanist Islay Dry Gin (Gift Box)</v>
      </c>
      <c r="H337" s="99" t="str">
        <v>700ml</v>
      </c>
      <c r="I337" s="175">
        <v>4</v>
      </c>
      <c r="J337" s="283"/>
      <c r="K337" s="178"/>
      <c r="L337" s="85"/>
      <c r="M337" s="147"/>
      <c r="N337" s="86"/>
      <c r="O337" s="147"/>
      <c r="P337" s="152">
        <v>0</v>
      </c>
      <c r="Q337" s="148"/>
      <c r="R337" s="96">
        <f t="shared" si="21"/>
        <v>0</v>
      </c>
      <c r="S337" s="97">
        <f t="shared" si="22"/>
        <v>0</v>
      </c>
      <c r="T337" s="98">
        <f t="shared" si="23"/>
        <v>0</v>
      </c>
      <c r="U337" s="117" t="str">
        <f t="shared" si="24"/>
        <v>OK</v>
      </c>
      <c r="V337" s="117" t="b">
        <f>'CASH REBATE'!$P$22</f>
        <v>0</v>
      </c>
      <c r="W337" s="1" t="str">
        <v>ALCHEMY</v>
      </c>
    </row>
    <row r="338" spans="2:23" ht="17.399999999999999" x14ac:dyDescent="0.3">
      <c r="B338" s="161" t="str">
        <v>31-SPMIX-1450PACK</v>
      </c>
      <c r="C338" s="158" t="str">
        <v>Campari</v>
      </c>
      <c r="D338" s="142" t="str">
        <v>Liqueur</v>
      </c>
      <c r="E338" s="142" t="str">
        <v>Aperol/Cinzano</v>
      </c>
      <c r="F338" s="142" t="str">
        <v/>
      </c>
      <c r="G338" s="142" t="str">
        <v>Aperol + Cinzano Prosecco</v>
      </c>
      <c r="H338" s="142" t="str">
        <v>1450ml</v>
      </c>
      <c r="I338" s="176">
        <v>3</v>
      </c>
      <c r="J338" s="283"/>
      <c r="K338" s="178"/>
      <c r="L338" s="85"/>
      <c r="M338" s="143"/>
      <c r="N338" s="86"/>
      <c r="O338" s="53"/>
      <c r="P338" s="152">
        <v>0</v>
      </c>
      <c r="Q338" s="6"/>
      <c r="R338" s="96">
        <f t="shared" si="21"/>
        <v>0</v>
      </c>
      <c r="S338" s="97">
        <f t="shared" si="22"/>
        <v>0</v>
      </c>
      <c r="T338" s="98">
        <f t="shared" si="23"/>
        <v>0</v>
      </c>
      <c r="U338" s="117" t="str">
        <f t="shared" si="24"/>
        <v>OK</v>
      </c>
      <c r="V338" s="117" t="b">
        <f>'CASH REBATE'!$P$22</f>
        <v>0</v>
      </c>
      <c r="W338" s="1" t="str">
        <v>ALCHEMY</v>
      </c>
    </row>
    <row r="339" spans="2:23" ht="17.399999999999999" x14ac:dyDescent="0.3">
      <c r="B339" s="161" t="str">
        <v>31-SPPAC-07000575</v>
      </c>
      <c r="C339" s="158" t="str">
        <v>Campari</v>
      </c>
      <c r="D339" s="142" t="str">
        <v>Liqueur</v>
      </c>
      <c r="E339" s="142" t="str">
        <v>Aperol</v>
      </c>
      <c r="F339" s="142" t="str">
        <v>APR</v>
      </c>
      <c r="G339" s="142" t="str">
        <v>Aperol Glass Set</v>
      </c>
      <c r="H339" s="142" t="str">
        <v>700ml</v>
      </c>
      <c r="I339" s="176">
        <v>5</v>
      </c>
      <c r="J339" s="283"/>
      <c r="K339" s="178"/>
      <c r="L339" s="85"/>
      <c r="M339" s="143"/>
      <c r="N339" s="86"/>
      <c r="O339" s="53"/>
      <c r="P339" s="152">
        <v>0</v>
      </c>
      <c r="Q339" s="6"/>
      <c r="R339" s="96">
        <f t="shared" si="21"/>
        <v>0</v>
      </c>
      <c r="S339" s="97">
        <f t="shared" si="22"/>
        <v>0</v>
      </c>
      <c r="T339" s="98">
        <f t="shared" si="23"/>
        <v>0</v>
      </c>
      <c r="U339" s="117" t="str">
        <f t="shared" si="24"/>
        <v>OK</v>
      </c>
      <c r="V339" s="117" t="b">
        <f>'CASH REBATE'!$P$22</f>
        <v>0</v>
      </c>
      <c r="W339" s="1" t="str">
        <v>ALCHEMY</v>
      </c>
    </row>
    <row r="340" spans="2:23" ht="17.399999999999999" x14ac:dyDescent="0.3">
      <c r="B340" s="161" t="str">
        <v>32-06LIQ-05001051</v>
      </c>
      <c r="C340" s="158" t="str">
        <v>Campari</v>
      </c>
      <c r="D340" s="142" t="str">
        <v>Liqueur</v>
      </c>
      <c r="E340" s="142" t="str">
        <v>Campari</v>
      </c>
      <c r="F340" s="142" t="str">
        <v>CAM</v>
      </c>
      <c r="G340" s="142" t="str">
        <v>Campari Negroni Liqueur</v>
      </c>
      <c r="H340" s="142" t="str">
        <v>500ml</v>
      </c>
      <c r="I340" s="176">
        <v>6</v>
      </c>
      <c r="J340" s="283"/>
      <c r="K340" s="178"/>
      <c r="L340" s="85"/>
      <c r="M340" s="143"/>
      <c r="N340" s="86"/>
      <c r="O340" s="53"/>
      <c r="P340" s="152">
        <v>0</v>
      </c>
      <c r="Q340" s="6"/>
      <c r="R340" s="96">
        <f t="shared" si="21"/>
        <v>0</v>
      </c>
      <c r="S340" s="97">
        <f t="shared" si="22"/>
        <v>0</v>
      </c>
      <c r="T340" s="98">
        <f t="shared" si="23"/>
        <v>0</v>
      </c>
      <c r="U340" s="117" t="str">
        <f t="shared" si="24"/>
        <v>OK</v>
      </c>
      <c r="V340" s="117" t="b">
        <f>'CASH REBATE'!$P$22</f>
        <v>0</v>
      </c>
      <c r="W340" s="1" t="str">
        <v>ALCHEMY</v>
      </c>
    </row>
    <row r="341" spans="2:23" ht="17.399999999999999" x14ac:dyDescent="0.3">
      <c r="B341" s="161" t="str">
        <v>32-06LIQ-07501402</v>
      </c>
      <c r="C341" s="158" t="str">
        <v>Campari</v>
      </c>
      <c r="D341" s="142" t="str">
        <v>Liqueur</v>
      </c>
      <c r="E341" s="142" t="str">
        <v>Campari</v>
      </c>
      <c r="F341" s="142" t="str">
        <v>CAM</v>
      </c>
      <c r="G341" s="142" t="str">
        <v>Campari Bitter 750 ml</v>
      </c>
      <c r="H341" s="142" t="str">
        <v>750ml</v>
      </c>
      <c r="I341" s="176">
        <v>6</v>
      </c>
      <c r="J341" s="283"/>
      <c r="K341" s="178"/>
      <c r="L341" s="85"/>
      <c r="M341" s="143"/>
      <c r="N341" s="86"/>
      <c r="O341" s="53"/>
      <c r="P341" s="152">
        <v>0</v>
      </c>
      <c r="Q341" s="6"/>
      <c r="R341" s="96">
        <f t="shared" si="21"/>
        <v>0</v>
      </c>
      <c r="S341" s="97">
        <f t="shared" si="22"/>
        <v>0</v>
      </c>
      <c r="T341" s="98">
        <f t="shared" si="23"/>
        <v>0</v>
      </c>
      <c r="U341" s="117" t="str">
        <f t="shared" si="24"/>
        <v>OK</v>
      </c>
      <c r="V341" s="117" t="b">
        <f>'CASH REBATE'!$P$22</f>
        <v>0</v>
      </c>
      <c r="W341" s="1" t="str">
        <v>ALCHEMY</v>
      </c>
    </row>
    <row r="342" spans="2:23" ht="17.399999999999999" x14ac:dyDescent="0.3">
      <c r="B342" s="161" t="str">
        <v>32-SPPAC-07509002</v>
      </c>
      <c r="C342" s="158" t="str">
        <v>Campari</v>
      </c>
      <c r="D342" s="142" t="str">
        <v>Liqueur</v>
      </c>
      <c r="E342" s="142" t="str">
        <v>Campari</v>
      </c>
      <c r="F342" s="142" t="str">
        <v>CAM</v>
      </c>
      <c r="G342" s="142" t="str">
        <v>Campari Negroni Set</v>
      </c>
      <c r="H342" s="142" t="str">
        <v>2250ml</v>
      </c>
      <c r="I342" s="176">
        <v>4</v>
      </c>
      <c r="J342" s="283"/>
      <c r="K342" s="178"/>
      <c r="L342" s="85"/>
      <c r="M342" s="143"/>
      <c r="N342" s="86"/>
      <c r="O342" s="53"/>
      <c r="P342" s="152">
        <v>0</v>
      </c>
      <c r="Q342" s="6"/>
      <c r="R342" s="96">
        <f t="shared" si="21"/>
        <v>0</v>
      </c>
      <c r="S342" s="97">
        <f t="shared" si="22"/>
        <v>0</v>
      </c>
      <c r="T342" s="98">
        <f t="shared" si="23"/>
        <v>0</v>
      </c>
      <c r="U342" s="117" t="str">
        <f t="shared" si="24"/>
        <v>OK</v>
      </c>
      <c r="V342" s="117" t="b">
        <f>'CASH REBATE'!$P$22</f>
        <v>0</v>
      </c>
      <c r="W342" s="1" t="str">
        <v>ALCHEMY</v>
      </c>
    </row>
    <row r="343" spans="2:23" ht="17.399999999999999" x14ac:dyDescent="0.3">
      <c r="B343" s="161" t="str">
        <v>33-SPGIN-07502000</v>
      </c>
      <c r="C343" s="158" t="str">
        <v>Campari</v>
      </c>
      <c r="D343" s="142" t="str">
        <v>Gin</v>
      </c>
      <c r="E343" s="142" t="str">
        <v>Bulldog</v>
      </c>
      <c r="F343" s="142" t="str">
        <v>BUL</v>
      </c>
      <c r="G343" s="142" t="str">
        <v>Bulldog London Dry Gin 750 ml</v>
      </c>
      <c r="H343" s="142" t="str">
        <v>750ml</v>
      </c>
      <c r="I343" s="176">
        <v>6</v>
      </c>
      <c r="J343" s="283"/>
      <c r="K343" s="178"/>
      <c r="L343" s="85"/>
      <c r="M343" s="143"/>
      <c r="N343" s="86"/>
      <c r="O343" s="53"/>
      <c r="P343" s="152">
        <v>0</v>
      </c>
      <c r="Q343" s="6"/>
      <c r="R343" s="96">
        <f t="shared" si="17"/>
        <v>0</v>
      </c>
      <c r="S343" s="97">
        <f t="shared" si="20"/>
        <v>0</v>
      </c>
      <c r="T343" s="98">
        <f t="shared" si="18"/>
        <v>0</v>
      </c>
      <c r="U343" s="117" t="str">
        <f t="shared" si="19"/>
        <v>OK</v>
      </c>
      <c r="V343" s="117" t="b">
        <f>'CASH REBATE'!$P$22</f>
        <v>0</v>
      </c>
      <c r="W343" s="1" t="str">
        <v>ALCHEMY</v>
      </c>
    </row>
    <row r="344" spans="2:23" ht="17.399999999999999" x14ac:dyDescent="0.3">
      <c r="B344" s="161" t="str">
        <v>33-SPPAC-07506102</v>
      </c>
      <c r="C344" s="158" t="str">
        <v>Campari</v>
      </c>
      <c r="D344" s="142" t="str">
        <v>Gin</v>
      </c>
      <c r="E344" s="142" t="str">
        <v>Bulldog</v>
      </c>
      <c r="F344" s="142" t="str">
        <v>BUL</v>
      </c>
      <c r="G344" s="142" t="str">
        <v>Bulldog Gin Glass Set</v>
      </c>
      <c r="H344" s="142" t="str">
        <v>750ml</v>
      </c>
      <c r="I344" s="176">
        <v>6</v>
      </c>
      <c r="J344" s="283"/>
      <c r="K344" s="178"/>
      <c r="L344" s="85"/>
      <c r="M344" s="143"/>
      <c r="N344" s="86"/>
      <c r="O344" s="53"/>
      <c r="P344" s="152">
        <v>0</v>
      </c>
      <c r="Q344" s="6"/>
      <c r="R344" s="96">
        <f t="shared" si="17"/>
        <v>0</v>
      </c>
      <c r="S344" s="97">
        <f t="shared" si="20"/>
        <v>0</v>
      </c>
      <c r="T344" s="98">
        <f t="shared" si="18"/>
        <v>0</v>
      </c>
      <c r="U344" s="117" t="str">
        <f t="shared" si="19"/>
        <v>OK</v>
      </c>
      <c r="V344" s="117" t="b">
        <f>'CASH REBATE'!$P$22</f>
        <v>0</v>
      </c>
      <c r="W344" s="1" t="str">
        <v>ALCHEMY</v>
      </c>
    </row>
    <row r="345" spans="2:23" ht="17.399999999999999" x14ac:dyDescent="0.3">
      <c r="B345" s="161" t="str">
        <v>34-12VOD-01808261</v>
      </c>
      <c r="C345" s="158" t="str">
        <v>Campari</v>
      </c>
      <c r="D345" s="142" t="str">
        <v>Vodka</v>
      </c>
      <c r="E345" s="142" t="str">
        <v>Skyy</v>
      </c>
      <c r="F345" s="142" t="str">
        <v>SKY</v>
      </c>
      <c r="G345" s="142" t="str">
        <v>Skyy Vodka 180 ml (P12)</v>
      </c>
      <c r="H345" s="142" t="str">
        <v>180ml</v>
      </c>
      <c r="I345" s="176">
        <v>12</v>
      </c>
      <c r="J345" s="283"/>
      <c r="K345" s="178"/>
      <c r="L345" s="85"/>
      <c r="M345" s="143"/>
      <c r="N345" s="86"/>
      <c r="O345" s="53"/>
      <c r="P345" s="152">
        <v>0</v>
      </c>
      <c r="Q345" s="6"/>
      <c r="R345" s="96">
        <f t="shared" si="17"/>
        <v>0</v>
      </c>
      <c r="S345" s="97">
        <f t="shared" si="20"/>
        <v>0</v>
      </c>
      <c r="T345" s="98">
        <f t="shared" si="18"/>
        <v>0</v>
      </c>
      <c r="U345" s="117" t="str">
        <f t="shared" si="19"/>
        <v>OK</v>
      </c>
      <c r="V345" s="117" t="b">
        <f>'CASH REBATE'!$P$22</f>
        <v>0</v>
      </c>
      <c r="W345" s="1" t="str">
        <v>ALCHEMY</v>
      </c>
    </row>
    <row r="346" spans="2:23" ht="17.399999999999999" x14ac:dyDescent="0.3">
      <c r="B346" s="161" t="str">
        <v>34-SPVOD-07007004</v>
      </c>
      <c r="C346" s="158" t="str">
        <v>Campari</v>
      </c>
      <c r="D346" s="142" t="str">
        <v>Vodka</v>
      </c>
      <c r="E346" s="142" t="str">
        <v>Skyy</v>
      </c>
      <c r="F346" s="142" t="str">
        <v>SKY</v>
      </c>
      <c r="G346" s="142" t="str">
        <v>Skyy Vodka</v>
      </c>
      <c r="H346" s="142" t="str">
        <v>700ml</v>
      </c>
      <c r="I346" s="176">
        <v>12</v>
      </c>
      <c r="J346" s="283"/>
      <c r="K346" s="178"/>
      <c r="L346" s="85"/>
      <c r="M346" s="143"/>
      <c r="N346" s="86"/>
      <c r="O346" s="53"/>
      <c r="P346" s="152">
        <v>0</v>
      </c>
      <c r="Q346" s="6"/>
      <c r="R346" s="96">
        <f t="shared" si="17"/>
        <v>0</v>
      </c>
      <c r="S346" s="97">
        <f t="shared" si="20"/>
        <v>0</v>
      </c>
      <c r="T346" s="98">
        <f t="shared" si="18"/>
        <v>0</v>
      </c>
      <c r="U346" s="117" t="str">
        <f t="shared" si="19"/>
        <v>OK</v>
      </c>
      <c r="V346" s="117" t="b">
        <f>'CASH REBATE'!$P$22</f>
        <v>0</v>
      </c>
      <c r="W346" s="1" t="str">
        <v>ALCHEMY</v>
      </c>
    </row>
    <row r="347" spans="2:23" ht="17.399999999999999" x14ac:dyDescent="0.3">
      <c r="B347" s="161" t="str">
        <v>37-SPWHI-07002834</v>
      </c>
      <c r="C347" s="158" t="str">
        <v>Campari</v>
      </c>
      <c r="D347" s="142" t="str">
        <v>Whisky</v>
      </c>
      <c r="E347" s="142" t="str">
        <v>Wild Turkey</v>
      </c>
      <c r="F347" s="142" t="str">
        <v>WTK</v>
      </c>
      <c r="G347" s="142" t="str">
        <v>Wild Turkey Rye Whiskey 700ml</v>
      </c>
      <c r="H347" s="142" t="str">
        <v>700ml</v>
      </c>
      <c r="I347" s="176">
        <v>12</v>
      </c>
      <c r="J347" s="283"/>
      <c r="K347" s="178"/>
      <c r="L347" s="85"/>
      <c r="M347" s="143"/>
      <c r="N347" s="86"/>
      <c r="O347" s="53"/>
      <c r="P347" s="152">
        <v>0</v>
      </c>
      <c r="Q347" s="6"/>
      <c r="R347" s="96">
        <f t="shared" si="17"/>
        <v>0</v>
      </c>
      <c r="S347" s="97">
        <f t="shared" si="20"/>
        <v>0</v>
      </c>
      <c r="T347" s="98">
        <f t="shared" si="18"/>
        <v>0</v>
      </c>
      <c r="U347" s="117" t="str">
        <f t="shared" si="19"/>
        <v>OK</v>
      </c>
      <c r="V347" s="117" t="b">
        <f>'CASH REBATE'!$P$22</f>
        <v>0</v>
      </c>
      <c r="W347" s="1" t="str">
        <v>ALCHEMY</v>
      </c>
    </row>
    <row r="348" spans="2:23" ht="17.399999999999999" x14ac:dyDescent="0.3">
      <c r="B348" s="161" t="str">
        <v>40-SPRUM-07501400</v>
      </c>
      <c r="C348" s="158" t="str">
        <v>Campari</v>
      </c>
      <c r="D348" s="142" t="str">
        <v>Rum</v>
      </c>
      <c r="E348" s="142" t="str">
        <v>Appleton</v>
      </c>
      <c r="F348" s="142" t="str">
        <v>APT</v>
      </c>
      <c r="G348" s="142" t="str">
        <v>Appleton Estate Rare Blend 12 Years</v>
      </c>
      <c r="H348" s="142" t="str">
        <v>750ml</v>
      </c>
      <c r="I348" s="176">
        <v>12</v>
      </c>
      <c r="J348" s="283"/>
      <c r="K348" s="178"/>
      <c r="L348" s="85"/>
      <c r="M348" s="143"/>
      <c r="N348" s="86"/>
      <c r="O348" s="53"/>
      <c r="P348" s="152">
        <v>0</v>
      </c>
      <c r="Q348" s="6"/>
      <c r="R348" s="96">
        <f t="shared" si="17"/>
        <v>0</v>
      </c>
      <c r="S348" s="97">
        <f t="shared" si="20"/>
        <v>0</v>
      </c>
      <c r="T348" s="98">
        <f t="shared" si="18"/>
        <v>0</v>
      </c>
      <c r="U348" s="117" t="str">
        <f t="shared" si="19"/>
        <v>OK</v>
      </c>
      <c r="V348" s="117" t="b">
        <f>'CASH REBATE'!$P$22</f>
        <v>0</v>
      </c>
      <c r="W348" s="1" t="str">
        <v>ALCHEMY</v>
      </c>
    </row>
    <row r="349" spans="2:23" ht="17.399999999999999" x14ac:dyDescent="0.3">
      <c r="B349" s="161" t="str">
        <v>46-ABRGP-07000051</v>
      </c>
      <c r="C349" s="158" t="str">
        <v>Campari</v>
      </c>
      <c r="D349" s="142" t="str">
        <v>Whisky</v>
      </c>
      <c r="E349" s="142" t="str">
        <v>Glen Grant</v>
      </c>
      <c r="F349" s="142" t="str">
        <v>GGT</v>
      </c>
      <c r="G349" s="142" t="str">
        <v>Glen Grant Single Malt Scotch Whisky Arboralis (Gift Pack)</v>
      </c>
      <c r="H349" s="142" t="str">
        <v>700ml</v>
      </c>
      <c r="I349" s="176">
        <v>6</v>
      </c>
      <c r="J349" s="283"/>
      <c r="K349" s="178"/>
      <c r="L349" s="85"/>
      <c r="M349" s="143"/>
      <c r="N349" s="86"/>
      <c r="O349" s="53"/>
      <c r="P349" s="152">
        <v>0</v>
      </c>
      <c r="Q349" s="6"/>
      <c r="R349" s="96">
        <f t="shared" si="17"/>
        <v>0</v>
      </c>
      <c r="S349" s="97">
        <f t="shared" si="20"/>
        <v>0</v>
      </c>
      <c r="T349" s="98">
        <f t="shared" si="18"/>
        <v>0</v>
      </c>
      <c r="U349" s="117" t="str">
        <f t="shared" si="19"/>
        <v>OK</v>
      </c>
      <c r="V349" s="117" t="b">
        <f>'CASH REBATE'!$P$22</f>
        <v>0</v>
      </c>
      <c r="W349" s="1" t="str">
        <v>ALCHEMY</v>
      </c>
    </row>
    <row r="350" spans="2:23" ht="17.399999999999999" x14ac:dyDescent="0.3">
      <c r="B350" s="161" t="str">
        <v>51-WISPA-07505015</v>
      </c>
      <c r="C350" s="158" t="str">
        <v>Luc Belaire</v>
      </c>
      <c r="D350" s="142" t="str">
        <v>Sparkling Wine</v>
      </c>
      <c r="E350" s="142" t="str">
        <v>Luc Belaire</v>
      </c>
      <c r="F350" s="142" t="str">
        <v>LUC</v>
      </c>
      <c r="G350" s="142" t="str">
        <v>Luc Belaire Rare Luxe</v>
      </c>
      <c r="H350" s="142" t="str">
        <v>750ml</v>
      </c>
      <c r="I350" s="176">
        <v>6</v>
      </c>
      <c r="J350" s="283"/>
      <c r="K350" s="178"/>
      <c r="L350" s="85"/>
      <c r="M350" s="143"/>
      <c r="N350" s="86"/>
      <c r="O350" s="53"/>
      <c r="P350" s="152">
        <v>0</v>
      </c>
      <c r="Q350" s="6"/>
      <c r="R350" s="96">
        <f t="shared" si="17"/>
        <v>0</v>
      </c>
      <c r="S350" s="97">
        <f t="shared" si="20"/>
        <v>0</v>
      </c>
      <c r="T350" s="98">
        <f t="shared" si="18"/>
        <v>0</v>
      </c>
      <c r="U350" s="117" t="str">
        <f t="shared" si="19"/>
        <v>OK</v>
      </c>
      <c r="V350" s="117" t="b">
        <f>'CASH REBATE'!$P$22</f>
        <v>0</v>
      </c>
      <c r="W350" s="1" t="str">
        <v>ALCHEMY</v>
      </c>
    </row>
    <row r="351" spans="2:23" ht="17.399999999999999" x14ac:dyDescent="0.3">
      <c r="B351" s="161" t="str">
        <v>51-WISPA-07505572</v>
      </c>
      <c r="C351" s="158" t="str">
        <v>Luc Belaire</v>
      </c>
      <c r="D351" s="142" t="str">
        <v>Sparkling Wine</v>
      </c>
      <c r="E351" s="142" t="str">
        <v>Luc Belaire</v>
      </c>
      <c r="F351" s="142" t="str">
        <v>LUC</v>
      </c>
      <c r="G351" s="142" t="str">
        <v>Luc Belaire Rare Luxe - Fantome</v>
      </c>
      <c r="H351" s="142" t="str">
        <v>750ml</v>
      </c>
      <c r="I351" s="176">
        <v>6</v>
      </c>
      <c r="J351" s="283"/>
      <c r="K351" s="178"/>
      <c r="L351" s="85"/>
      <c r="M351" s="143"/>
      <c r="N351" s="86"/>
      <c r="O351" s="53"/>
      <c r="P351" s="152">
        <v>0</v>
      </c>
      <c r="Q351" s="6"/>
      <c r="R351" s="96">
        <f t="shared" si="17"/>
        <v>0</v>
      </c>
      <c r="S351" s="97">
        <f t="shared" si="20"/>
        <v>0</v>
      </c>
      <c r="T351" s="98">
        <f t="shared" si="18"/>
        <v>0</v>
      </c>
      <c r="U351" s="117" t="str">
        <f t="shared" si="19"/>
        <v>OK</v>
      </c>
      <c r="V351" s="117" t="b">
        <f>'CASH REBATE'!$P$22</f>
        <v>0</v>
      </c>
      <c r="W351" s="1" t="str">
        <v>ALCHEMY</v>
      </c>
    </row>
    <row r="352" spans="2:23" ht="17.399999999999999" x14ac:dyDescent="0.3">
      <c r="B352" s="161" t="str">
        <v>51-WISPA-07505602</v>
      </c>
      <c r="C352" s="157" t="str">
        <v>Luc Belaire</v>
      </c>
      <c r="D352" s="99" t="str">
        <v>Sparkling Wine</v>
      </c>
      <c r="E352" s="99" t="str">
        <v>Luc Belaire</v>
      </c>
      <c r="F352" s="99" t="str">
        <v>LUC</v>
      </c>
      <c r="G352" s="99" t="str">
        <v>Luc Belaire Rare Rose - Fantome</v>
      </c>
      <c r="H352" s="99" t="str">
        <v>750ml</v>
      </c>
      <c r="I352" s="175">
        <v>6</v>
      </c>
      <c r="J352" s="283"/>
      <c r="K352" s="178"/>
      <c r="L352" s="85"/>
      <c r="M352" s="147"/>
      <c r="N352" s="86"/>
      <c r="O352" s="147"/>
      <c r="P352" s="152">
        <v>0</v>
      </c>
      <c r="Q352" s="148"/>
      <c r="R352" s="96">
        <f t="shared" si="17"/>
        <v>0</v>
      </c>
      <c r="S352" s="97">
        <f t="shared" si="20"/>
        <v>0</v>
      </c>
      <c r="T352" s="98">
        <f t="shared" si="18"/>
        <v>0</v>
      </c>
      <c r="U352" s="117" t="str">
        <f t="shared" si="19"/>
        <v>OK</v>
      </c>
      <c r="V352" s="117" t="b">
        <f>'CASH REBATE'!$P$22</f>
        <v>0</v>
      </c>
      <c r="W352" s="1" t="str">
        <v>ALCHEMY</v>
      </c>
    </row>
    <row r="353" spans="2:23" ht="17.399999999999999" x14ac:dyDescent="0.3">
      <c r="B353" s="161" t="str">
        <v>51-WISPA-07505909</v>
      </c>
      <c r="C353" s="157" t="str">
        <v>Luc Belaire</v>
      </c>
      <c r="D353" s="99" t="str">
        <v>Sparkling Wine</v>
      </c>
      <c r="E353" s="99" t="str">
        <v>Luc Belaire</v>
      </c>
      <c r="F353" s="99" t="str">
        <v>LUC</v>
      </c>
      <c r="G353" s="99" t="str">
        <v>Luc Belaire Rare Rose</v>
      </c>
      <c r="H353" s="99" t="str">
        <v>750ml</v>
      </c>
      <c r="I353" s="175">
        <v>6</v>
      </c>
      <c r="J353" s="283"/>
      <c r="K353" s="178"/>
      <c r="L353" s="85"/>
      <c r="M353" s="147"/>
      <c r="N353" s="86"/>
      <c r="O353" s="147"/>
      <c r="P353" s="152">
        <v>0</v>
      </c>
      <c r="Q353" s="148"/>
      <c r="R353" s="96">
        <f t="shared" si="17"/>
        <v>0</v>
      </c>
      <c r="S353" s="97">
        <f t="shared" si="20"/>
        <v>0</v>
      </c>
      <c r="T353" s="98">
        <f t="shared" si="18"/>
        <v>0</v>
      </c>
      <c r="U353" s="117" t="str">
        <f t="shared" si="19"/>
        <v>OK</v>
      </c>
      <c r="V353" s="117" t="b">
        <f>'CASH REBATE'!$P$22</f>
        <v>0</v>
      </c>
      <c r="W353" s="1" t="str">
        <v>ALCHEMY</v>
      </c>
    </row>
    <row r="354" spans="2:23" ht="17.399999999999999" x14ac:dyDescent="0.3">
      <c r="B354" s="161" t="str">
        <v>51-WISPA-15005619</v>
      </c>
      <c r="C354" s="157" t="str">
        <v>Luc Belaire</v>
      </c>
      <c r="D354" s="99" t="str">
        <v>Sparkling Wine</v>
      </c>
      <c r="E354" s="99" t="str">
        <v>Luc Belaire</v>
      </c>
      <c r="F354" s="99" t="str">
        <v>LUC</v>
      </c>
      <c r="G354" s="99" t="str">
        <v>Luc Belaire Rare Rose 1.5 L - Fantome</v>
      </c>
      <c r="H354" s="99" t="str">
        <v>1500ml</v>
      </c>
      <c r="I354" s="175">
        <v>3</v>
      </c>
      <c r="J354" s="283"/>
      <c r="K354" s="178"/>
      <c r="L354" s="85"/>
      <c r="M354" s="147"/>
      <c r="N354" s="86"/>
      <c r="O354" s="147"/>
      <c r="P354" s="152">
        <v>0</v>
      </c>
      <c r="Q354" s="148"/>
      <c r="R354" s="96">
        <f t="shared" si="17"/>
        <v>0</v>
      </c>
      <c r="S354" s="97">
        <f t="shared" si="20"/>
        <v>0</v>
      </c>
      <c r="T354" s="98">
        <f t="shared" si="18"/>
        <v>0</v>
      </c>
      <c r="U354" s="117" t="str">
        <f t="shared" si="19"/>
        <v>OK</v>
      </c>
      <c r="V354" s="117" t="b">
        <f>'CASH REBATE'!$P$22</f>
        <v>0</v>
      </c>
      <c r="W354" s="1" t="str">
        <v>ALCHEMY</v>
      </c>
    </row>
    <row r="355" spans="2:23" ht="17.399999999999999" x14ac:dyDescent="0.3">
      <c r="B355" s="161" t="str">
        <v>52-WISPA-07500750</v>
      </c>
      <c r="C355" s="157" t="str">
        <v>Pommery</v>
      </c>
      <c r="D355" s="99" t="str">
        <v>Champagne</v>
      </c>
      <c r="E355" s="99" t="str">
        <v>Pommery</v>
      </c>
      <c r="F355" s="99" t="str">
        <v>POM</v>
      </c>
      <c r="G355" s="99" t="str">
        <v>Champagne Pommery Brut Rose Royal (GB)</v>
      </c>
      <c r="H355" s="99" t="str">
        <v>750ml</v>
      </c>
      <c r="I355" s="175">
        <v>6</v>
      </c>
      <c r="J355" s="283"/>
      <c r="K355" s="178"/>
      <c r="L355" s="85"/>
      <c r="M355" s="147"/>
      <c r="N355" s="86"/>
      <c r="O355" s="147"/>
      <c r="P355" s="152">
        <v>0</v>
      </c>
      <c r="Q355" s="148"/>
      <c r="R355" s="96">
        <f t="shared" si="17"/>
        <v>0</v>
      </c>
      <c r="S355" s="97">
        <f t="shared" si="20"/>
        <v>0</v>
      </c>
      <c r="T355" s="98">
        <f t="shared" si="18"/>
        <v>0</v>
      </c>
      <c r="U355" s="117" t="str">
        <f t="shared" si="19"/>
        <v>OK</v>
      </c>
      <c r="V355" s="117" t="b">
        <f>'CASH REBATE'!$P$22</f>
        <v>0</v>
      </c>
      <c r="W355" s="1" t="str">
        <v>ALCHEMY</v>
      </c>
    </row>
    <row r="356" spans="2:23" ht="17.399999999999999" x14ac:dyDescent="0.3">
      <c r="B356" s="161" t="str">
        <v>52-WISPA-07500925</v>
      </c>
      <c r="C356" s="157" t="str">
        <v>Pommery</v>
      </c>
      <c r="D356" s="99" t="str">
        <v>Champagne</v>
      </c>
      <c r="E356" s="99" t="str">
        <v>Pommery</v>
      </c>
      <c r="F356" s="99" t="str">
        <v>POM</v>
      </c>
      <c r="G356" s="99" t="str">
        <v>Champagne Pommery Royal Blue Sky (GB)</v>
      </c>
      <c r="H356" s="99" t="str">
        <v>750ml</v>
      </c>
      <c r="I356" s="175">
        <v>6</v>
      </c>
      <c r="J356" s="283"/>
      <c r="K356" s="178"/>
      <c r="L356" s="85"/>
      <c r="M356" s="147"/>
      <c r="N356" s="86"/>
      <c r="O356" s="147"/>
      <c r="P356" s="152">
        <v>0</v>
      </c>
      <c r="Q356" s="148"/>
      <c r="R356" s="96">
        <f t="shared" si="17"/>
        <v>0</v>
      </c>
      <c r="S356" s="97">
        <f t="shared" si="20"/>
        <v>0</v>
      </c>
      <c r="T356" s="98">
        <f t="shared" si="18"/>
        <v>0</v>
      </c>
      <c r="U356" s="117" t="str">
        <f t="shared" si="19"/>
        <v>OK</v>
      </c>
      <c r="V356" s="117" t="b">
        <f>'CASH REBATE'!$P$22</f>
        <v>0</v>
      </c>
      <c r="W356" s="1" t="str">
        <v>ALCHEMY</v>
      </c>
    </row>
    <row r="357" spans="2:23" ht="17.399999999999999" x14ac:dyDescent="0.3">
      <c r="B357" s="161" t="str">
        <v>52-WISPA-07502006</v>
      </c>
      <c r="C357" s="157" t="str">
        <v>Pommery</v>
      </c>
      <c r="D357" s="99" t="str">
        <v>Champagne</v>
      </c>
      <c r="E357" s="99" t="str">
        <v>Pommery</v>
      </c>
      <c r="F357" s="99" t="str">
        <v>POM</v>
      </c>
      <c r="G357" s="99" t="str">
        <v>Pommery Cuvee Louise Champagne (2006)</v>
      </c>
      <c r="H357" s="99" t="str">
        <v>750ml</v>
      </c>
      <c r="I357" s="175">
        <v>6</v>
      </c>
      <c r="J357" s="283"/>
      <c r="K357" s="178"/>
      <c r="L357" s="85"/>
      <c r="M357" s="147"/>
      <c r="N357" s="86"/>
      <c r="O357" s="147"/>
      <c r="P357" s="152">
        <v>0</v>
      </c>
      <c r="Q357" s="148"/>
      <c r="R357" s="96">
        <f t="shared" si="17"/>
        <v>0</v>
      </c>
      <c r="S357" s="97">
        <f t="shared" si="20"/>
        <v>0</v>
      </c>
      <c r="T357" s="98">
        <f t="shared" si="18"/>
        <v>0</v>
      </c>
      <c r="U357" s="117" t="str">
        <f t="shared" si="19"/>
        <v>OK</v>
      </c>
      <c r="V357" s="117" t="b">
        <f>'CASH REBATE'!$P$22</f>
        <v>0</v>
      </c>
      <c r="W357" s="1" t="str">
        <v>ALCHEMY</v>
      </c>
    </row>
    <row r="358" spans="2:23" ht="17.399999999999999" x14ac:dyDescent="0.3">
      <c r="B358" s="161" t="str">
        <v>52-WISPA-07507772</v>
      </c>
      <c r="C358" s="157" t="str">
        <v>Pommery</v>
      </c>
      <c r="D358" s="99" t="str">
        <v>Champagne</v>
      </c>
      <c r="E358" s="99" t="str">
        <v>Pommery</v>
      </c>
      <c r="F358" s="99" t="str">
        <v>POM</v>
      </c>
      <c r="G358" s="99" t="str">
        <v>Champagne Pommery Apanage Brut (1874)</v>
      </c>
      <c r="H358" s="99" t="str">
        <v>750ml</v>
      </c>
      <c r="I358" s="175">
        <v>6</v>
      </c>
      <c r="J358" s="283"/>
      <c r="K358" s="178"/>
      <c r="L358" s="85"/>
      <c r="M358" s="147"/>
      <c r="N358" s="86"/>
      <c r="O358" s="147"/>
      <c r="P358" s="152">
        <v>0</v>
      </c>
      <c r="Q358" s="148"/>
      <c r="R358" s="96">
        <f t="shared" si="17"/>
        <v>0</v>
      </c>
      <c r="S358" s="97">
        <f t="shared" si="20"/>
        <v>0</v>
      </c>
      <c r="T358" s="98">
        <f t="shared" si="18"/>
        <v>0</v>
      </c>
      <c r="U358" s="117" t="str">
        <f t="shared" si="19"/>
        <v>OK</v>
      </c>
      <c r="V358" s="117" t="b">
        <f>'CASH REBATE'!$P$22</f>
        <v>0</v>
      </c>
      <c r="W358" s="1" t="str">
        <v>ALCHEMY</v>
      </c>
    </row>
    <row r="359" spans="2:23" ht="17.399999999999999" x14ac:dyDescent="0.3">
      <c r="B359" s="161" t="str">
        <v>64-SPLIQ-02000983</v>
      </c>
      <c r="C359" s="157" t="str">
        <v>Laiba</v>
      </c>
      <c r="D359" s="99" t="str">
        <v>Liqueur</v>
      </c>
      <c r="E359" s="99" t="str">
        <v>Laiba</v>
      </c>
      <c r="F359" s="99" t="str">
        <v>LAI</v>
      </c>
      <c r="G359" s="99" t="str">
        <v>Laiba Passion De-Light</v>
      </c>
      <c r="H359" s="99" t="str">
        <v>200ml</v>
      </c>
      <c r="I359" s="175">
        <v>12</v>
      </c>
      <c r="J359" s="283"/>
      <c r="K359" s="178"/>
      <c r="L359" s="85"/>
      <c r="M359" s="147"/>
      <c r="N359" s="86"/>
      <c r="O359" s="147"/>
      <c r="P359" s="152">
        <v>0</v>
      </c>
      <c r="Q359" s="148"/>
      <c r="R359" s="96">
        <f t="shared" si="17"/>
        <v>0</v>
      </c>
      <c r="S359" s="97">
        <f t="shared" si="20"/>
        <v>0</v>
      </c>
      <c r="T359" s="98">
        <f t="shared" si="18"/>
        <v>0</v>
      </c>
      <c r="U359" s="117" t="str">
        <f t="shared" si="19"/>
        <v>OK</v>
      </c>
      <c r="V359" s="117" t="b">
        <f>'CASH REBATE'!$P$22</f>
        <v>0</v>
      </c>
      <c r="W359" s="1" t="str">
        <v>ALCHEMY</v>
      </c>
    </row>
    <row r="360" spans="2:23" ht="17.399999999999999" x14ac:dyDescent="0.3">
      <c r="B360" s="161" t="str">
        <v>64-SPLIQ-02000990</v>
      </c>
      <c r="C360" s="158" t="str">
        <v>Laiba</v>
      </c>
      <c r="D360" s="142" t="str">
        <v>Liqueur</v>
      </c>
      <c r="E360" s="142" t="str">
        <v>Laiba</v>
      </c>
      <c r="F360" s="142" t="str">
        <v>LAI</v>
      </c>
      <c r="G360" s="142" t="str">
        <v>Laiba In Love With Rosemary</v>
      </c>
      <c r="H360" s="142" t="str">
        <v>200ml</v>
      </c>
      <c r="I360" s="176">
        <v>12</v>
      </c>
      <c r="J360" s="283"/>
      <c r="K360" s="178"/>
      <c r="L360" s="85"/>
      <c r="M360" s="143"/>
      <c r="N360" s="86"/>
      <c r="O360" s="53"/>
      <c r="P360" s="152">
        <v>0</v>
      </c>
      <c r="Q360" s="6"/>
      <c r="R360" s="96">
        <f t="shared" si="17"/>
        <v>0</v>
      </c>
      <c r="S360" s="97">
        <f t="shared" si="20"/>
        <v>0</v>
      </c>
      <c r="T360" s="98">
        <f t="shared" si="18"/>
        <v>0</v>
      </c>
      <c r="U360" s="117" t="str">
        <f t="shared" si="19"/>
        <v>OK</v>
      </c>
      <c r="V360" s="117" t="b">
        <f>'CASH REBATE'!$P$22</f>
        <v>0</v>
      </c>
      <c r="W360" s="1" t="str">
        <v>ALCHEMY</v>
      </c>
    </row>
    <row r="361" spans="2:23" ht="17.399999999999999" x14ac:dyDescent="0.3">
      <c r="B361" s="161" t="str">
        <v>64-SPLIQ-02001003</v>
      </c>
      <c r="C361" s="158" t="str">
        <v>Laiba</v>
      </c>
      <c r="D361" s="142" t="str">
        <v>Liqueur</v>
      </c>
      <c r="E361" s="142" t="str">
        <v>Laiba</v>
      </c>
      <c r="F361" s="142" t="str">
        <v>LAI</v>
      </c>
      <c r="G361" s="142" t="str">
        <v>Laiba Sour</v>
      </c>
      <c r="H361" s="142" t="str">
        <v>200ml</v>
      </c>
      <c r="I361" s="176">
        <v>12</v>
      </c>
      <c r="J361" s="283"/>
      <c r="K361" s="178"/>
      <c r="L361" s="85"/>
      <c r="M361" s="143"/>
      <c r="N361" s="86"/>
      <c r="O361" s="53"/>
      <c r="P361" s="152">
        <v>0</v>
      </c>
      <c r="Q361" s="6"/>
      <c r="R361" s="96">
        <f t="shared" si="17"/>
        <v>0</v>
      </c>
      <c r="S361" s="97">
        <f t="shared" si="20"/>
        <v>0</v>
      </c>
      <c r="T361" s="98">
        <f t="shared" si="18"/>
        <v>0</v>
      </c>
      <c r="U361" s="117" t="str">
        <f t="shared" si="19"/>
        <v>OK</v>
      </c>
      <c r="V361" s="117" t="b">
        <f>'CASH REBATE'!$P$22</f>
        <v>0</v>
      </c>
      <c r="W361" s="1" t="str">
        <v>ALCHEMY</v>
      </c>
    </row>
    <row r="362" spans="2:23" ht="17.399999999999999" x14ac:dyDescent="0.3">
      <c r="B362" s="161" t="str">
        <v>64-SPLIQ-02001010</v>
      </c>
      <c r="C362" s="158" t="str">
        <v>Laiba</v>
      </c>
      <c r="D362" s="142" t="str">
        <v>Liqueur</v>
      </c>
      <c r="E362" s="142" t="str">
        <v>Laiba</v>
      </c>
      <c r="F362" s="142" t="str">
        <v>LAI</v>
      </c>
      <c r="G362" s="142" t="str">
        <v>Laiba I Am Coconuts</v>
      </c>
      <c r="H362" s="142" t="str">
        <v>200ml</v>
      </c>
      <c r="I362" s="176">
        <v>12</v>
      </c>
      <c r="J362" s="283"/>
      <c r="K362" s="178"/>
      <c r="L362" s="85"/>
      <c r="M362" s="143"/>
      <c r="N362" s="86"/>
      <c r="O362" s="53"/>
      <c r="P362" s="152">
        <v>0</v>
      </c>
      <c r="Q362" s="6"/>
      <c r="R362" s="96">
        <f t="shared" si="17"/>
        <v>0</v>
      </c>
      <c r="S362" s="97">
        <f t="shared" si="20"/>
        <v>0</v>
      </c>
      <c r="T362" s="98">
        <f t="shared" si="18"/>
        <v>0</v>
      </c>
      <c r="U362" s="117" t="str">
        <f t="shared" si="19"/>
        <v>OK</v>
      </c>
      <c r="V362" s="117" t="b">
        <f>'CASH REBATE'!$P$22</f>
        <v>0</v>
      </c>
      <c r="W362" s="1" t="str">
        <v>ALCHEMY</v>
      </c>
    </row>
    <row r="363" spans="2:23" ht="17.399999999999999" x14ac:dyDescent="0.3">
      <c r="B363" s="161" t="str">
        <v>64-SPLIQ-02001027</v>
      </c>
      <c r="C363" s="158" t="str">
        <v>Laiba</v>
      </c>
      <c r="D363" s="142" t="str">
        <v>Liqueur</v>
      </c>
      <c r="E363" s="142" t="str">
        <v>Laiba</v>
      </c>
      <c r="F363" s="142" t="str">
        <v>LAI</v>
      </c>
      <c r="G363" s="142" t="str">
        <v>Laiba Cold Brew Martini</v>
      </c>
      <c r="H363" s="142" t="str">
        <v>200ml</v>
      </c>
      <c r="I363" s="176">
        <v>12</v>
      </c>
      <c r="J363" s="283"/>
      <c r="K363" s="178"/>
      <c r="L363" s="85"/>
      <c r="M363" s="143"/>
      <c r="N363" s="86"/>
      <c r="O363" s="53"/>
      <c r="P363" s="152">
        <v>0</v>
      </c>
      <c r="Q363" s="6"/>
      <c r="R363" s="96">
        <f t="shared" si="17"/>
        <v>0</v>
      </c>
      <c r="S363" s="97">
        <f t="shared" si="20"/>
        <v>0</v>
      </c>
      <c r="T363" s="98">
        <f t="shared" si="18"/>
        <v>0</v>
      </c>
      <c r="U363" s="117" t="str">
        <f t="shared" si="19"/>
        <v>OK</v>
      </c>
      <c r="V363" s="117" t="b">
        <f>'CASH REBATE'!$P$22</f>
        <v>0</v>
      </c>
      <c r="W363" s="1" t="str">
        <v>ALCHEMY</v>
      </c>
    </row>
    <row r="364" spans="2:23" ht="17.399999999999999" x14ac:dyDescent="0.3">
      <c r="B364" s="161" t="str">
        <v>64-SPLIQ-02001034</v>
      </c>
      <c r="C364" s="158" t="str">
        <v>Laiba</v>
      </c>
      <c r="D364" s="142" t="str">
        <v>Liqueur</v>
      </c>
      <c r="E364" s="142" t="str">
        <v>Laiba</v>
      </c>
      <c r="F364" s="142" t="str">
        <v>LAI</v>
      </c>
      <c r="G364" s="142" t="str">
        <v>Laiba Earl 'S Old Fashioned</v>
      </c>
      <c r="H364" s="142" t="str">
        <v>200ml</v>
      </c>
      <c r="I364" s="176">
        <v>12</v>
      </c>
      <c r="J364" s="283"/>
      <c r="K364" s="178"/>
      <c r="L364" s="85"/>
      <c r="M364" s="143"/>
      <c r="N364" s="86"/>
      <c r="O364" s="53"/>
      <c r="P364" s="152">
        <v>0</v>
      </c>
      <c r="Q364" s="6"/>
      <c r="R364" s="96">
        <f t="shared" ref="R364:R394" si="25">IF(K364&gt;0,K364*N364,L364*1.07*N364)</f>
        <v>0</v>
      </c>
      <c r="S364" s="97">
        <f t="shared" ref="S364:S394" si="26">ROUND(R364/1.07,2)</f>
        <v>0</v>
      </c>
      <c r="T364" s="98">
        <f t="shared" ref="T364:T394" si="27">IF(U364="Input Price only 1 column","",P364*S364)</f>
        <v>0</v>
      </c>
      <c r="U364" s="117" t="str">
        <f t="shared" ref="U364:U394" si="28">IF(AND(K364&gt;0,L364&gt;0),"Input Price only 1 column","OK")</f>
        <v>OK</v>
      </c>
      <c r="V364" s="117" t="b">
        <f>'CASH REBATE'!$P$22</f>
        <v>0</v>
      </c>
      <c r="W364" s="1" t="str">
        <v>ALCHEMY</v>
      </c>
    </row>
    <row r="365" spans="2:23" ht="17.399999999999999" x14ac:dyDescent="0.3">
      <c r="B365" s="161" t="str">
        <v>64-SPLIQ-02001041</v>
      </c>
      <c r="C365" s="158" t="str">
        <v>Laiba</v>
      </c>
      <c r="D365" s="142" t="str">
        <v>Liqueur</v>
      </c>
      <c r="E365" s="142" t="str">
        <v>Laiba</v>
      </c>
      <c r="F365" s="142" t="str">
        <v>LAI</v>
      </c>
      <c r="G365" s="142" t="str">
        <v>Laiba Twisted Negroni</v>
      </c>
      <c r="H365" s="142" t="str">
        <v>200ml</v>
      </c>
      <c r="I365" s="176">
        <v>12</v>
      </c>
      <c r="J365" s="283"/>
      <c r="K365" s="178"/>
      <c r="L365" s="85"/>
      <c r="M365" s="143"/>
      <c r="N365" s="86"/>
      <c r="O365" s="53"/>
      <c r="P365" s="152">
        <v>0</v>
      </c>
      <c r="Q365" s="6"/>
      <c r="R365" s="96">
        <f t="shared" si="25"/>
        <v>0</v>
      </c>
      <c r="S365" s="97">
        <f t="shared" si="26"/>
        <v>0</v>
      </c>
      <c r="T365" s="98">
        <f t="shared" si="27"/>
        <v>0</v>
      </c>
      <c r="U365" s="117" t="str">
        <f t="shared" si="28"/>
        <v>OK</v>
      </c>
      <c r="V365" s="117" t="b">
        <f>'CASH REBATE'!$P$22</f>
        <v>0</v>
      </c>
      <c r="W365" s="1" t="str">
        <v>ALCHEMY</v>
      </c>
    </row>
    <row r="366" spans="2:23" ht="17.399999999999999" x14ac:dyDescent="0.3">
      <c r="B366" s="161" t="str">
        <v>64-SPLIQ-02001058</v>
      </c>
      <c r="C366" s="158" t="str">
        <v>Laiba</v>
      </c>
      <c r="D366" s="142" t="str">
        <v>Liqueur</v>
      </c>
      <c r="E366" s="142" t="str">
        <v>Laiba</v>
      </c>
      <c r="F366" s="142" t="str">
        <v>LAI</v>
      </c>
      <c r="G366" s="142" t="str">
        <v>Laiba Bloody Mary</v>
      </c>
      <c r="H366" s="142" t="str">
        <v>200ml</v>
      </c>
      <c r="I366" s="176">
        <v>12</v>
      </c>
      <c r="J366" s="283"/>
      <c r="K366" s="178"/>
      <c r="L366" s="85"/>
      <c r="M366" s="143"/>
      <c r="N366" s="86"/>
      <c r="O366" s="53"/>
      <c r="P366" s="152">
        <v>0</v>
      </c>
      <c r="Q366" s="6"/>
      <c r="R366" s="96">
        <f t="shared" si="25"/>
        <v>0</v>
      </c>
      <c r="S366" s="97">
        <f t="shared" si="26"/>
        <v>0</v>
      </c>
      <c r="T366" s="98">
        <f t="shared" si="27"/>
        <v>0</v>
      </c>
      <c r="U366" s="117" t="str">
        <f t="shared" si="28"/>
        <v>OK</v>
      </c>
      <c r="V366" s="117" t="b">
        <f>'CASH REBATE'!$P$22</f>
        <v>0</v>
      </c>
      <c r="W366" s="1" t="str">
        <v>ALCHEMY</v>
      </c>
    </row>
    <row r="367" spans="2:23" ht="17.399999999999999" x14ac:dyDescent="0.3">
      <c r="B367" s="161" t="str">
        <v>67-SPGIN-02007187</v>
      </c>
      <c r="C367" s="158" t="str">
        <v>Lady Trieu</v>
      </c>
      <c r="D367" s="142" t="str">
        <v>Gin</v>
      </c>
      <c r="E367" s="142" t="str">
        <v>Lady Trieu</v>
      </c>
      <c r="F367" s="142" t="str">
        <v>LDT</v>
      </c>
      <c r="G367" s="142" t="str">
        <v>Lady Trieu Contemporary Vietnam Gin 200 ml</v>
      </c>
      <c r="H367" s="142" t="str">
        <v>200ml</v>
      </c>
      <c r="I367" s="176">
        <v>12</v>
      </c>
      <c r="J367" s="283"/>
      <c r="K367" s="178"/>
      <c r="L367" s="85"/>
      <c r="M367" s="143"/>
      <c r="N367" s="86"/>
      <c r="O367" s="53"/>
      <c r="P367" s="152">
        <v>0</v>
      </c>
      <c r="Q367" s="6"/>
      <c r="R367" s="96">
        <f t="shared" si="25"/>
        <v>0</v>
      </c>
      <c r="S367" s="97">
        <f t="shared" si="26"/>
        <v>0</v>
      </c>
      <c r="T367" s="98">
        <f t="shared" si="27"/>
        <v>0</v>
      </c>
      <c r="U367" s="117" t="str">
        <f t="shared" si="28"/>
        <v>OK</v>
      </c>
      <c r="V367" s="117" t="b">
        <f>'CASH REBATE'!$P$22</f>
        <v>0</v>
      </c>
      <c r="W367" s="1" t="str">
        <v>ALCHEMY</v>
      </c>
    </row>
    <row r="368" spans="2:23" ht="17.399999999999999" x14ac:dyDescent="0.3">
      <c r="B368" s="161" t="str">
        <v>75-06WHI-07007038</v>
      </c>
      <c r="C368" s="158" t="str">
        <v>Vok</v>
      </c>
      <c r="D368" s="142" t="str">
        <v>Whisky</v>
      </c>
      <c r="E368" s="142" t="str">
        <v>Real Mccoy</v>
      </c>
      <c r="F368" s="142" t="str">
        <v>RMC</v>
      </c>
      <c r="G368" s="142" t="str">
        <v>Real Mccoy Bourbon Whiskey</v>
      </c>
      <c r="H368" s="142" t="str">
        <v>700ml</v>
      </c>
      <c r="I368" s="176">
        <v>6</v>
      </c>
      <c r="J368" s="283"/>
      <c r="K368" s="178"/>
      <c r="L368" s="85"/>
      <c r="M368" s="143"/>
      <c r="N368" s="86"/>
      <c r="O368" s="53"/>
      <c r="P368" s="152">
        <v>0</v>
      </c>
      <c r="Q368" s="6"/>
      <c r="R368" s="96">
        <f t="shared" si="25"/>
        <v>0</v>
      </c>
      <c r="S368" s="97">
        <f t="shared" si="26"/>
        <v>0</v>
      </c>
      <c r="T368" s="98">
        <f t="shared" si="27"/>
        <v>0</v>
      </c>
      <c r="U368" s="117" t="str">
        <f t="shared" si="28"/>
        <v>OK</v>
      </c>
      <c r="V368" s="117" t="b">
        <f>'CASH REBATE'!$P$22</f>
        <v>0</v>
      </c>
      <c r="W368" s="1" t="str">
        <v>ALCHEMY</v>
      </c>
    </row>
    <row r="369" spans="2:23" ht="17.399999999999999" x14ac:dyDescent="0.3">
      <c r="B369" s="161" t="str">
        <v>76-SPSHE-05001041</v>
      </c>
      <c r="C369" s="158" t="str">
        <v>Edrington</v>
      </c>
      <c r="D369" s="142" t="str">
        <v>Wine</v>
      </c>
      <c r="E369" s="142" t="str">
        <v>Valdespino</v>
      </c>
      <c r="F369" s="142" t="str">
        <v/>
      </c>
      <c r="G369" s="142" t="str">
        <v>Valdespino Don Gonzalo Oloroso Sherry Wine</v>
      </c>
      <c r="H369" s="142" t="str">
        <v>500ml</v>
      </c>
      <c r="I369" s="176">
        <v>6</v>
      </c>
      <c r="J369" s="283"/>
      <c r="K369" s="178"/>
      <c r="L369" s="85"/>
      <c r="M369" s="143"/>
      <c r="N369" s="86"/>
      <c r="O369" s="53"/>
      <c r="P369" s="152">
        <v>0</v>
      </c>
      <c r="Q369" s="6"/>
      <c r="R369" s="96">
        <f t="shared" si="25"/>
        <v>0</v>
      </c>
      <c r="S369" s="97">
        <f t="shared" si="26"/>
        <v>0</v>
      </c>
      <c r="T369" s="98">
        <f t="shared" si="27"/>
        <v>0</v>
      </c>
      <c r="U369" s="117" t="str">
        <f t="shared" si="28"/>
        <v>OK</v>
      </c>
      <c r="V369" s="117" t="b">
        <f>'CASH REBATE'!$P$22</f>
        <v>0</v>
      </c>
      <c r="W369" s="1" t="str">
        <v>ALCHEMY</v>
      </c>
    </row>
    <row r="370" spans="2:23" ht="17.399999999999999" x14ac:dyDescent="0.3">
      <c r="B370" s="161" t="str">
        <v>76-SPSHE-07500938</v>
      </c>
      <c r="C370" s="158" t="str">
        <v>Edrington</v>
      </c>
      <c r="D370" s="142" t="str">
        <v>Wine</v>
      </c>
      <c r="E370" s="142" t="str">
        <v>Valdespino</v>
      </c>
      <c r="F370" s="142" t="str">
        <v/>
      </c>
      <c r="G370" s="142" t="str">
        <v>Valdespino El Candado PX Sherry Wine</v>
      </c>
      <c r="H370" s="142" t="str">
        <v>700ml</v>
      </c>
      <c r="I370" s="176">
        <v>6</v>
      </c>
      <c r="J370" s="283"/>
      <c r="K370" s="178"/>
      <c r="L370" s="85"/>
      <c r="M370" s="143"/>
      <c r="N370" s="86"/>
      <c r="O370" s="53"/>
      <c r="P370" s="152">
        <v>0</v>
      </c>
      <c r="Q370" s="6"/>
      <c r="R370" s="96">
        <f t="shared" si="25"/>
        <v>0</v>
      </c>
      <c r="S370" s="97">
        <f t="shared" si="26"/>
        <v>0</v>
      </c>
      <c r="T370" s="98">
        <f t="shared" si="27"/>
        <v>0</v>
      </c>
      <c r="U370" s="117" t="str">
        <f t="shared" si="28"/>
        <v>OK</v>
      </c>
      <c r="V370" s="117" t="b">
        <f>'CASH REBATE'!$P$22</f>
        <v>0</v>
      </c>
      <c r="W370" s="1" t="str">
        <v>ALCHEMY</v>
      </c>
    </row>
    <row r="371" spans="2:23" ht="17.399999999999999" x14ac:dyDescent="0.3">
      <c r="B371" s="161" t="str">
        <v>76-SPVER-07500174</v>
      </c>
      <c r="C371" s="158" t="str">
        <v>Edrington</v>
      </c>
      <c r="D371" s="142" t="str">
        <v>Vermouth</v>
      </c>
      <c r="E371" s="142" t="str">
        <v>Valdespino</v>
      </c>
      <c r="F371" s="142" t="str">
        <v/>
      </c>
      <c r="G371" s="142" t="str">
        <v>Valdespino Vermouth</v>
      </c>
      <c r="H371" s="142" t="str">
        <v>700ml</v>
      </c>
      <c r="I371" s="176">
        <v>6</v>
      </c>
      <c r="J371" s="283"/>
      <c r="K371" s="178"/>
      <c r="L371" s="85"/>
      <c r="M371" s="143"/>
      <c r="N371" s="86"/>
      <c r="O371" s="53"/>
      <c r="P371" s="152">
        <v>0</v>
      </c>
      <c r="Q371" s="6"/>
      <c r="R371" s="96">
        <f t="shared" si="25"/>
        <v>0</v>
      </c>
      <c r="S371" s="97">
        <f t="shared" si="26"/>
        <v>0</v>
      </c>
      <c r="T371" s="98">
        <f t="shared" si="27"/>
        <v>0</v>
      </c>
      <c r="U371" s="117" t="str">
        <f t="shared" si="28"/>
        <v>OK</v>
      </c>
      <c r="V371" s="117" t="b">
        <f>'CASH REBATE'!$P$22</f>
        <v>0</v>
      </c>
      <c r="W371" s="1" t="str">
        <v>ALCHEMY</v>
      </c>
    </row>
    <row r="372" spans="2:23" ht="17.399999999999999" x14ac:dyDescent="0.3">
      <c r="B372" s="161" t="str">
        <v>42-SPVER-10000853</v>
      </c>
      <c r="C372" s="158" t="str">
        <v>Campari</v>
      </c>
      <c r="D372" s="142" t="str">
        <v>Vermouth</v>
      </c>
      <c r="E372" s="142" t="str">
        <v>Cinzano</v>
      </c>
      <c r="F372" s="142" t="str">
        <v>CZV</v>
      </c>
      <c r="G372" s="142" t="str">
        <v>CINZANO VERMOUTH EXTRA DRY 1L</v>
      </c>
      <c r="H372" s="142" t="str">
        <v>1000ml</v>
      </c>
      <c r="I372" s="176">
        <v>12</v>
      </c>
      <c r="J372" s="283"/>
      <c r="K372" s="178"/>
      <c r="L372" s="85"/>
      <c r="M372" s="143"/>
      <c r="N372" s="86"/>
      <c r="O372" s="53"/>
      <c r="P372" s="152">
        <v>0</v>
      </c>
      <c r="Q372" s="6"/>
      <c r="R372" s="96">
        <f t="shared" si="25"/>
        <v>0</v>
      </c>
      <c r="S372" s="97">
        <f t="shared" si="26"/>
        <v>0</v>
      </c>
      <c r="T372" s="98">
        <f t="shared" si="27"/>
        <v>0</v>
      </c>
      <c r="U372" s="117" t="str">
        <f t="shared" si="28"/>
        <v>OK</v>
      </c>
      <c r="V372" s="117" t="b">
        <f>'CASH REBATE'!$P$22</f>
        <v>0</v>
      </c>
      <c r="W372" s="1" t="str">
        <v>ALCHEMY</v>
      </c>
    </row>
    <row r="373" spans="2:23" ht="17.399999999999999" x14ac:dyDescent="0.3">
      <c r="B373" s="161" t="str">
        <v>52-WISPB-07503811</v>
      </c>
      <c r="C373" s="158" t="str">
        <v>Pommery</v>
      </c>
      <c r="D373" s="142" t="str">
        <v>Champagne</v>
      </c>
      <c r="E373" s="142" t="str">
        <v>Pommery</v>
      </c>
      <c r="F373" s="142" t="str">
        <v>POM</v>
      </c>
      <c r="G373" s="142" t="str">
        <v>Champagne Heidsieck Monopole Blue Top Brut</v>
      </c>
      <c r="H373" s="142" t="str">
        <v>750ml</v>
      </c>
      <c r="I373" s="176">
        <v>6</v>
      </c>
      <c r="J373" s="283"/>
      <c r="K373" s="178"/>
      <c r="L373" s="85"/>
      <c r="M373" s="143"/>
      <c r="N373" s="86"/>
      <c r="O373" s="53"/>
      <c r="P373" s="152">
        <v>0</v>
      </c>
      <c r="Q373" s="6"/>
      <c r="R373" s="96">
        <f t="shared" si="25"/>
        <v>0</v>
      </c>
      <c r="S373" s="97">
        <f t="shared" si="26"/>
        <v>0</v>
      </c>
      <c r="T373" s="98">
        <f t="shared" si="27"/>
        <v>0</v>
      </c>
      <c r="U373" s="117" t="str">
        <f t="shared" si="28"/>
        <v>OK</v>
      </c>
      <c r="V373" s="117" t="b">
        <f>'CASH REBATE'!$P$22</f>
        <v>0</v>
      </c>
      <c r="W373" s="1" t="str">
        <v>ALCHEMY</v>
      </c>
    </row>
    <row r="374" spans="2:23" ht="17.399999999999999" x14ac:dyDescent="0.3">
      <c r="B374" s="161" t="str">
        <v>24-26CNY-07000401</v>
      </c>
      <c r="C374" s="158" t="str">
        <v>Remy Cointreau</v>
      </c>
      <c r="D374" s="142" t="str">
        <v>Cognac</v>
      </c>
      <c r="E374" s="142" t="str">
        <v>Remy</v>
      </c>
      <c r="F374" s="142" t="str">
        <v>RMM</v>
      </c>
      <c r="G374" s="142" t="str">
        <v>Louis XIII CNY26</v>
      </c>
      <c r="H374" s="142" t="str">
        <v>700ml</v>
      </c>
      <c r="I374" s="176">
        <v>1</v>
      </c>
      <c r="J374" s="283"/>
      <c r="K374" s="178"/>
      <c r="L374" s="85"/>
      <c r="M374" s="143"/>
      <c r="N374" s="86"/>
      <c r="O374" s="53"/>
      <c r="P374" s="152">
        <v>0</v>
      </c>
      <c r="Q374" s="6"/>
      <c r="R374" s="96">
        <f t="shared" si="25"/>
        <v>0</v>
      </c>
      <c r="S374" s="97">
        <f t="shared" si="26"/>
        <v>0</v>
      </c>
      <c r="T374" s="98">
        <f t="shared" si="27"/>
        <v>0</v>
      </c>
      <c r="U374" s="117" t="str">
        <f t="shared" si="28"/>
        <v>OK</v>
      </c>
      <c r="V374" s="117" t="b">
        <f>'CASH REBATE'!$P$22</f>
        <v>0</v>
      </c>
      <c r="W374" s="1" t="str">
        <v>ALCHEMY</v>
      </c>
    </row>
    <row r="375" spans="2:23" ht="17.399999999999999" x14ac:dyDescent="0.3">
      <c r="B375" s="161" t="str">
        <v>42-SPVER-10000822</v>
      </c>
      <c r="C375" s="158" t="str">
        <v>Campari</v>
      </c>
      <c r="D375" s="142" t="str">
        <v>Vermouth</v>
      </c>
      <c r="E375" s="142" t="str">
        <v>Cinzano</v>
      </c>
      <c r="F375" s="142" t="str">
        <v>CZV</v>
      </c>
      <c r="G375" s="142" t="str">
        <v>Cinzano Bianco Vermouth</v>
      </c>
      <c r="H375" s="142" t="str">
        <v>1000ml</v>
      </c>
      <c r="I375" s="176">
        <v>12</v>
      </c>
      <c r="J375" s="283"/>
      <c r="K375" s="178"/>
      <c r="L375" s="85"/>
      <c r="M375" s="143"/>
      <c r="N375" s="86"/>
      <c r="O375" s="53"/>
      <c r="P375" s="152">
        <v>0</v>
      </c>
      <c r="Q375" s="6"/>
      <c r="R375" s="96">
        <f t="shared" si="25"/>
        <v>0</v>
      </c>
      <c r="S375" s="97">
        <f t="shared" si="26"/>
        <v>0</v>
      </c>
      <c r="T375" s="98">
        <f t="shared" si="27"/>
        <v>0</v>
      </c>
      <c r="U375" s="117" t="str">
        <f t="shared" si="28"/>
        <v>OK</v>
      </c>
      <c r="V375" s="117" t="b">
        <f>'CASH REBATE'!$P$22</f>
        <v>0</v>
      </c>
      <c r="W375" s="1" t="str">
        <v>ALCHEMY</v>
      </c>
    </row>
    <row r="376" spans="2:23" ht="17.399999999999999" x14ac:dyDescent="0.3">
      <c r="B376" s="161" t="str">
        <v>76-SPVER-07502857</v>
      </c>
      <c r="C376" s="158" t="str">
        <v>Edrington</v>
      </c>
      <c r="D376" s="142" t="str">
        <v>Vermouth</v>
      </c>
      <c r="E376" s="142" t="str">
        <v>Valdespino</v>
      </c>
      <c r="F376" s="142" t="str">
        <v/>
      </c>
      <c r="G376" s="142" t="str">
        <v>VALDESPINO ORIGEN VERMOUTH 15% 0.75L</v>
      </c>
      <c r="H376" s="142" t="str">
        <v>750ml</v>
      </c>
      <c r="I376" s="176">
        <v>6</v>
      </c>
      <c r="J376" s="283"/>
      <c r="K376" s="178"/>
      <c r="L376" s="85"/>
      <c r="M376" s="143"/>
      <c r="N376" s="86"/>
      <c r="O376" s="53"/>
      <c r="P376" s="152">
        <v>0</v>
      </c>
      <c r="Q376" s="6"/>
      <c r="R376" s="96">
        <f t="shared" si="25"/>
        <v>0</v>
      </c>
      <c r="S376" s="97">
        <f t="shared" si="26"/>
        <v>0</v>
      </c>
      <c r="T376" s="98">
        <f t="shared" si="27"/>
        <v>0</v>
      </c>
      <c r="U376" s="117" t="str">
        <f t="shared" si="28"/>
        <v>OK</v>
      </c>
      <c r="V376" s="117" t="b">
        <f>'CASH REBATE'!$P$22</f>
        <v>0</v>
      </c>
      <c r="W376" s="1" t="str">
        <v>ALCHEMY</v>
      </c>
    </row>
    <row r="377" spans="2:23" ht="17.399999999999999" x14ac:dyDescent="0.3">
      <c r="B377" s="161" t="str">
        <v>103LOWHI-10000617</v>
      </c>
      <c r="C377" s="158" t="str">
        <v>LOCH LOMOND GROUP</v>
      </c>
      <c r="D377" s="142" t="str">
        <v>WHISKY</v>
      </c>
      <c r="E377" s="142" t="str">
        <v>HIGH COMMISSIONER</v>
      </c>
      <c r="F377" s="142" t="str">
        <v/>
      </c>
      <c r="G377" s="142" t="str">
        <v>HIGH COMMISSIONER BLENDED 40% 12x1L</v>
      </c>
      <c r="H377" s="142" t="str">
        <v>1000ml</v>
      </c>
      <c r="I377" s="176">
        <v>12</v>
      </c>
      <c r="J377" s="283"/>
      <c r="K377" s="178"/>
      <c r="L377" s="85"/>
      <c r="M377" s="143"/>
      <c r="N377" s="86"/>
      <c r="O377" s="53"/>
      <c r="P377" s="152">
        <v>0</v>
      </c>
      <c r="Q377" s="6"/>
      <c r="R377" s="96">
        <f t="shared" si="25"/>
        <v>0</v>
      </c>
      <c r="S377" s="97">
        <f t="shared" si="26"/>
        <v>0</v>
      </c>
      <c r="T377" s="98">
        <f t="shared" si="27"/>
        <v>0</v>
      </c>
      <c r="U377" s="117" t="str">
        <f t="shared" si="28"/>
        <v>OK</v>
      </c>
      <c r="V377" s="117" t="b">
        <f>'CASH REBATE'!$P$22</f>
        <v>0</v>
      </c>
      <c r="W377" s="1" t="str">
        <v>ALCHEMY</v>
      </c>
    </row>
    <row r="378" spans="2:23" ht="17.399999999999999" x14ac:dyDescent="0.3">
      <c r="B378" s="161" t="str">
        <v>103LOWHI-07000211</v>
      </c>
      <c r="C378" s="158" t="str">
        <v>LOCH LOMOND GROUP</v>
      </c>
      <c r="D378" s="142" t="str">
        <v>WHISKY</v>
      </c>
      <c r="E378" s="142" t="str">
        <v>HIGH COMMISSIONER</v>
      </c>
      <c r="F378" s="142" t="str">
        <v/>
      </c>
      <c r="G378" s="142" t="str">
        <v>HIGH COMMISSIONER BLENDED 40% 12x0.7L</v>
      </c>
      <c r="H378" s="142" t="str">
        <v>700ml</v>
      </c>
      <c r="I378" s="176">
        <v>12</v>
      </c>
      <c r="J378" s="283"/>
      <c r="K378" s="178"/>
      <c r="L378" s="85"/>
      <c r="M378" s="143"/>
      <c r="N378" s="86"/>
      <c r="O378" s="53"/>
      <c r="P378" s="152">
        <v>0</v>
      </c>
      <c r="Q378" s="6"/>
      <c r="R378" s="96">
        <f t="shared" si="25"/>
        <v>0</v>
      </c>
      <c r="S378" s="97">
        <f t="shared" si="26"/>
        <v>0</v>
      </c>
      <c r="T378" s="98">
        <f t="shared" si="27"/>
        <v>0</v>
      </c>
      <c r="U378" s="117" t="str">
        <f t="shared" si="28"/>
        <v>OK</v>
      </c>
      <c r="V378" s="117" t="b">
        <f>'CASH REBATE'!$P$22</f>
        <v>0</v>
      </c>
      <c r="W378" s="1" t="str">
        <v>ALCHEMY</v>
      </c>
    </row>
    <row r="379" spans="2:23" ht="17.399999999999999" x14ac:dyDescent="0.3">
      <c r="B379" s="161" t="str">
        <v>103LOWHI-03500129</v>
      </c>
      <c r="C379" s="158" t="str">
        <v>LOCH LOMOND GROUP</v>
      </c>
      <c r="D379" s="142" t="str">
        <v>WHISKY</v>
      </c>
      <c r="E379" s="142" t="str">
        <v>HIGH COMMISSIONER</v>
      </c>
      <c r="F379" s="142" t="str">
        <v/>
      </c>
      <c r="G379" s="142" t="str">
        <v>HIGH COMMISSIONER BLENDED 40% 24x0.35L</v>
      </c>
      <c r="H379" s="142" t="str">
        <v>350ml</v>
      </c>
      <c r="I379" s="176">
        <v>24</v>
      </c>
      <c r="J379" s="283"/>
      <c r="K379" s="178"/>
      <c r="L379" s="85"/>
      <c r="M379" s="143"/>
      <c r="N379" s="86"/>
      <c r="O379" s="53"/>
      <c r="P379" s="152">
        <v>0</v>
      </c>
      <c r="Q379" s="6"/>
      <c r="R379" s="96">
        <f t="shared" si="25"/>
        <v>0</v>
      </c>
      <c r="S379" s="97">
        <f t="shared" si="26"/>
        <v>0</v>
      </c>
      <c r="T379" s="98">
        <f t="shared" si="27"/>
        <v>0</v>
      </c>
      <c r="U379" s="117" t="str">
        <f t="shared" si="28"/>
        <v>OK</v>
      </c>
      <c r="V379" s="117" t="b">
        <f>'CASH REBATE'!$P$22</f>
        <v>0</v>
      </c>
      <c r="W379" s="1" t="str">
        <v>ALCHEMY</v>
      </c>
    </row>
    <row r="380" spans="2:23" ht="17.399999999999999" x14ac:dyDescent="0.3">
      <c r="B380" s="161" t="str">
        <v>103LOWHI-02000068</v>
      </c>
      <c r="C380" s="158" t="str">
        <v>LOCH LOMOND GROUP</v>
      </c>
      <c r="D380" s="142" t="str">
        <v>WHISKY</v>
      </c>
      <c r="E380" s="142" t="str">
        <v>HIGH COMMISSIONER</v>
      </c>
      <c r="F380" s="142" t="str">
        <v/>
      </c>
      <c r="G380" s="142" t="str">
        <v>HIGH COMMISSIONER BLENDED 40% 48x0.2L</v>
      </c>
      <c r="H380" s="142" t="str">
        <v>200ml</v>
      </c>
      <c r="I380" s="176">
        <v>48</v>
      </c>
      <c r="J380" s="283"/>
      <c r="K380" s="178"/>
      <c r="L380" s="85"/>
      <c r="M380" s="143"/>
      <c r="N380" s="86"/>
      <c r="O380" s="53"/>
      <c r="P380" s="152">
        <v>0</v>
      </c>
      <c r="Q380" s="6"/>
      <c r="R380" s="96">
        <f t="shared" si="25"/>
        <v>0</v>
      </c>
      <c r="S380" s="97">
        <f t="shared" si="26"/>
        <v>0</v>
      </c>
      <c r="T380" s="98">
        <f t="shared" si="27"/>
        <v>0</v>
      </c>
      <c r="U380" s="117" t="str">
        <f t="shared" si="28"/>
        <v>OK</v>
      </c>
      <c r="V380" s="117" t="b">
        <f>'CASH REBATE'!$P$22</f>
        <v>0</v>
      </c>
      <c r="W380" s="1" t="str">
        <v>ALCHEMY</v>
      </c>
    </row>
    <row r="381" spans="2:23" ht="17.399999999999999" x14ac:dyDescent="0.3">
      <c r="B381" s="161" t="str">
        <v>106LOWHI-07003219</v>
      </c>
      <c r="C381" s="158" t="str">
        <v>LOCH LOMOND GROUP</v>
      </c>
      <c r="D381" s="142" t="str">
        <v>WHISKY</v>
      </c>
      <c r="E381" s="142" t="str">
        <v>LOCH LOMOND</v>
      </c>
      <c r="F381" s="142" t="str">
        <v/>
      </c>
      <c r="G381" s="142" t="str">
        <v>LOCH LOMOND ORIGINAL SCOTCH WHISKY</v>
      </c>
      <c r="H381" s="142" t="str">
        <v>700ml</v>
      </c>
      <c r="I381" s="176">
        <v>6</v>
      </c>
      <c r="J381" s="283"/>
      <c r="K381" s="178"/>
      <c r="L381" s="85"/>
      <c r="M381" s="143"/>
      <c r="N381" s="86"/>
      <c r="O381" s="53"/>
      <c r="P381" s="152">
        <v>0</v>
      </c>
      <c r="Q381" s="6"/>
      <c r="R381" s="96">
        <f t="shared" si="25"/>
        <v>0</v>
      </c>
      <c r="S381" s="97">
        <f t="shared" si="26"/>
        <v>0</v>
      </c>
      <c r="T381" s="98">
        <f t="shared" si="27"/>
        <v>0</v>
      </c>
      <c r="U381" s="117" t="str">
        <f t="shared" si="28"/>
        <v>OK</v>
      </c>
      <c r="V381" s="117" t="b">
        <f>'CASH REBATE'!$P$22</f>
        <v>0</v>
      </c>
      <c r="W381" s="1" t="str">
        <v>ALCHEMY</v>
      </c>
    </row>
    <row r="382" spans="2:23" ht="17.399999999999999" x14ac:dyDescent="0.3">
      <c r="B382" s="161" t="str">
        <v>106LOWHI-07007216</v>
      </c>
      <c r="C382" s="158" t="str">
        <v>LOCH LOMOND GROUP</v>
      </c>
      <c r="D382" s="142" t="str">
        <v>WHISKY</v>
      </c>
      <c r="E382" s="142" t="str">
        <v>LOCH LOMOND</v>
      </c>
      <c r="F382" s="142" t="str">
        <v/>
      </c>
      <c r="G382" s="142" t="str">
        <v>LOCH LOMOND AGED 12 YEARS SCOTCH WHISKY</v>
      </c>
      <c r="H382" s="142" t="str">
        <v>700ml</v>
      </c>
      <c r="I382" s="176">
        <v>6</v>
      </c>
      <c r="J382" s="283"/>
      <c r="K382" s="178"/>
      <c r="L382" s="85"/>
      <c r="M382" s="143"/>
      <c r="N382" s="86"/>
      <c r="O382" s="53"/>
      <c r="P382" s="152">
        <v>0</v>
      </c>
      <c r="Q382" s="6"/>
      <c r="R382" s="96">
        <f t="shared" si="25"/>
        <v>0</v>
      </c>
      <c r="S382" s="97">
        <f t="shared" si="26"/>
        <v>0</v>
      </c>
      <c r="T382" s="98">
        <f t="shared" si="27"/>
        <v>0</v>
      </c>
      <c r="U382" s="117" t="str">
        <f t="shared" si="28"/>
        <v>OK</v>
      </c>
      <c r="V382" s="117" t="b">
        <f>'CASH REBATE'!$P$22</f>
        <v>0</v>
      </c>
    </row>
    <row r="383" spans="2:23" ht="17.399999999999999" x14ac:dyDescent="0.3">
      <c r="B383" s="161" t="str">
        <v>106LOWHI-07009215</v>
      </c>
      <c r="C383" s="158" t="str">
        <v>LOCH LOMOND GROUP</v>
      </c>
      <c r="D383" s="142" t="str">
        <v>WHISKY</v>
      </c>
      <c r="E383" s="142" t="str">
        <v>LOCH LOMOND</v>
      </c>
      <c r="F383" s="142" t="str">
        <v/>
      </c>
      <c r="G383" s="142" t="str">
        <v>LOCH LOMOND AGED 18 YEARS SCOTCH WHISKY</v>
      </c>
      <c r="H383" s="142" t="str">
        <v>700ml</v>
      </c>
      <c r="I383" s="176">
        <v>6</v>
      </c>
      <c r="J383" s="283"/>
      <c r="K383" s="178"/>
      <c r="L383" s="85"/>
      <c r="M383" s="143"/>
      <c r="N383" s="86"/>
      <c r="O383" s="53"/>
      <c r="P383" s="152">
        <v>0</v>
      </c>
      <c r="Q383" s="6"/>
      <c r="R383" s="96">
        <f t="shared" si="25"/>
        <v>0</v>
      </c>
      <c r="S383" s="97">
        <f t="shared" si="26"/>
        <v>0</v>
      </c>
      <c r="T383" s="98">
        <f t="shared" si="27"/>
        <v>0</v>
      </c>
      <c r="U383" s="117" t="str">
        <f t="shared" si="28"/>
        <v>OK</v>
      </c>
      <c r="V383" s="117" t="b">
        <f>'CASH REBATE'!$P$22</f>
        <v>0</v>
      </c>
    </row>
    <row r="384" spans="2:23" ht="17.399999999999999" x14ac:dyDescent="0.3">
      <c r="B384" s="161" t="str">
        <v>04-SPWHI-07001257</v>
      </c>
      <c r="C384" s="158" t="str">
        <v>Edrington</v>
      </c>
      <c r="D384" s="142" t="str">
        <v>WHISKY</v>
      </c>
      <c r="E384" s="142" t="str">
        <v>The Macallan</v>
      </c>
      <c r="F384" s="142" t="str">
        <v>MAC</v>
      </c>
      <c r="G384" s="142" t="str">
        <v>THE MACALLAN LITHA WHISKY</v>
      </c>
      <c r="H384" s="142" t="str">
        <v>700ml</v>
      </c>
      <c r="I384" s="176">
        <v>6</v>
      </c>
      <c r="J384" s="283"/>
      <c r="K384" s="178"/>
      <c r="L384" s="85"/>
      <c r="M384" s="143"/>
      <c r="N384" s="86"/>
      <c r="O384" s="53"/>
      <c r="P384" s="152">
        <v>0</v>
      </c>
      <c r="Q384" s="6"/>
      <c r="R384" s="96">
        <f t="shared" si="25"/>
        <v>0</v>
      </c>
      <c r="S384" s="97">
        <f t="shared" si="26"/>
        <v>0</v>
      </c>
      <c r="T384" s="98">
        <f t="shared" si="27"/>
        <v>0</v>
      </c>
      <c r="U384" s="117" t="str">
        <f t="shared" si="28"/>
        <v>OK</v>
      </c>
      <c r="V384" s="117" t="b">
        <f>'CASH REBATE'!$P$22</f>
        <v>0</v>
      </c>
    </row>
    <row r="385" spans="2:22" ht="17.399999999999999" x14ac:dyDescent="0.3">
      <c r="B385" s="161" t="str">
        <v>42-SPVER-10000061</v>
      </c>
      <c r="C385" s="158" t="str">
        <v>Campari Group</v>
      </c>
      <c r="D385" s="142" t="str">
        <v>Vermouth</v>
      </c>
      <c r="E385" s="142" t="str">
        <v>Del Professore</v>
      </c>
      <c r="F385" s="142" t="str">
        <v/>
      </c>
      <c r="G385" s="142" t="str">
        <v>Del Professore Rosso Vermouth</v>
      </c>
      <c r="H385" s="142" t="str">
        <v>1000ml</v>
      </c>
      <c r="I385" s="176">
        <v>6</v>
      </c>
      <c r="J385" s="283"/>
      <c r="K385" s="178"/>
      <c r="L385" s="85"/>
      <c r="M385" s="143"/>
      <c r="N385" s="86"/>
      <c r="O385" s="53"/>
      <c r="P385" s="152">
        <v>0</v>
      </c>
      <c r="Q385" s="6"/>
      <c r="R385" s="96">
        <f t="shared" si="25"/>
        <v>0</v>
      </c>
      <c r="S385" s="97">
        <f t="shared" si="26"/>
        <v>0</v>
      </c>
      <c r="T385" s="98">
        <f t="shared" si="27"/>
        <v>0</v>
      </c>
      <c r="U385" s="117" t="str">
        <f t="shared" si="28"/>
        <v>OK</v>
      </c>
      <c r="V385" s="117" t="b">
        <f>'CASH REBATE'!$P$22</f>
        <v>0</v>
      </c>
    </row>
    <row r="386" spans="2:22" ht="17.399999999999999" x14ac:dyDescent="0.3">
      <c r="B386" s="161" t="str">
        <v>42-WISPA-07503171</v>
      </c>
      <c r="C386" s="158" t="str">
        <v>Campari Group</v>
      </c>
      <c r="D386" s="142" t="str">
        <v>Sparkling Wine</v>
      </c>
      <c r="E386" s="142" t="str">
        <v>Riccadonna</v>
      </c>
      <c r="F386" s="142" t="str">
        <v/>
      </c>
      <c r="G386" s="142" t="str">
        <v>Riccadonna To Spritz</v>
      </c>
      <c r="H386" s="142" t="str">
        <v>750ml</v>
      </c>
      <c r="I386" s="176">
        <v>6</v>
      </c>
      <c r="J386" s="283"/>
      <c r="K386" s="178"/>
      <c r="L386" s="85"/>
      <c r="M386" s="143"/>
      <c r="N386" s="86"/>
      <c r="O386" s="53"/>
      <c r="P386" s="152">
        <v>0</v>
      </c>
      <c r="Q386" s="6"/>
      <c r="R386" s="96">
        <f t="shared" si="25"/>
        <v>0</v>
      </c>
      <c r="S386" s="97">
        <f t="shared" si="26"/>
        <v>0</v>
      </c>
      <c r="T386" s="98">
        <f t="shared" si="27"/>
        <v>0</v>
      </c>
      <c r="U386" s="117" t="str">
        <f t="shared" si="28"/>
        <v>OK</v>
      </c>
      <c r="V386" s="117" t="b">
        <f>'CASH REBATE'!$P$22</f>
        <v>0</v>
      </c>
    </row>
    <row r="387" spans="2:22" ht="17.399999999999999" x14ac:dyDescent="0.3">
      <c r="B387" s="161" t="str">
        <v>57-SPLIQ-07000707</v>
      </c>
      <c r="C387" s="158" t="str">
        <v>Campari</v>
      </c>
      <c r="D387" s="142" t="str">
        <v>Liqueur</v>
      </c>
      <c r="E387" s="142" t="str">
        <v>Ouzo</v>
      </c>
      <c r="F387" s="142" t="str">
        <v>OUZ</v>
      </c>
      <c r="G387" s="142" t="str">
        <v>Ouzo 12 Liqueur</v>
      </c>
      <c r="H387" s="142" t="str">
        <v>700ml</v>
      </c>
      <c r="I387" s="176">
        <v>6</v>
      </c>
      <c r="J387" s="283"/>
      <c r="K387" s="178"/>
      <c r="L387" s="85"/>
      <c r="M387" s="143"/>
      <c r="N387" s="86"/>
      <c r="O387" s="53"/>
      <c r="P387" s="152">
        <v>0</v>
      </c>
      <c r="Q387" s="6"/>
      <c r="R387" s="96">
        <f t="shared" si="25"/>
        <v>0</v>
      </c>
      <c r="S387" s="97">
        <f t="shared" si="26"/>
        <v>0</v>
      </c>
      <c r="T387" s="98">
        <f t="shared" si="27"/>
        <v>0</v>
      </c>
      <c r="U387" s="117" t="str">
        <f t="shared" si="28"/>
        <v>OK</v>
      </c>
      <c r="V387" s="117" t="b">
        <f>'CASH REBATE'!$P$22</f>
        <v>0</v>
      </c>
    </row>
    <row r="388" spans="2:22" ht="17.399999999999999" x14ac:dyDescent="0.3">
      <c r="B388" s="161" t="str">
        <v>58-SPLIQ-07009164</v>
      </c>
      <c r="C388" s="158" t="str">
        <v>Ancho</v>
      </c>
      <c r="D388" s="142" t="str">
        <v>Liqueur</v>
      </c>
      <c r="E388" s="142" t="str">
        <v>Ancho</v>
      </c>
      <c r="F388" s="142" t="str">
        <v>BRC</v>
      </c>
      <c r="G388" s="142" t="str">
        <v>Ancho Reyes Verde Liqueur</v>
      </c>
      <c r="H388" s="142" t="str">
        <v>700ml</v>
      </c>
      <c r="I388" s="176">
        <v>6</v>
      </c>
      <c r="J388" s="283"/>
      <c r="K388" s="178"/>
      <c r="L388" s="85"/>
      <c r="M388" s="143"/>
      <c r="N388" s="86"/>
      <c r="O388" s="53"/>
      <c r="P388" s="152">
        <v>0</v>
      </c>
      <c r="Q388" s="6"/>
      <c r="R388" s="96">
        <f t="shared" si="25"/>
        <v>0</v>
      </c>
      <c r="S388" s="97">
        <f t="shared" si="26"/>
        <v>0</v>
      </c>
      <c r="T388" s="98">
        <f t="shared" si="27"/>
        <v>0</v>
      </c>
      <c r="U388" s="117" t="str">
        <f t="shared" si="28"/>
        <v>OK</v>
      </c>
      <c r="V388" s="117" t="b">
        <f>'CASH REBATE'!$P$22</f>
        <v>0</v>
      </c>
    </row>
    <row r="389" spans="2:22" ht="17.399999999999999" x14ac:dyDescent="0.3">
      <c r="B389" s="161" t="str">
        <v>66-SPGIN-07000064</v>
      </c>
      <c r="C389" s="158" t="str">
        <v>Bareksten</v>
      </c>
      <c r="D389" s="142" t="str">
        <v>Gin</v>
      </c>
      <c r="E389" s="142" t="str">
        <v>Bareksten</v>
      </c>
      <c r="F389" s="142" t="str">
        <v>BAR</v>
      </c>
      <c r="G389" s="142" t="str">
        <v>Bareksten Botanical Gin</v>
      </c>
      <c r="H389" s="142" t="str">
        <v>700ml</v>
      </c>
      <c r="I389" s="176">
        <v>6</v>
      </c>
      <c r="J389" s="283"/>
      <c r="K389" s="178"/>
      <c r="L389" s="85"/>
      <c r="M389" s="143"/>
      <c r="N389" s="86"/>
      <c r="O389" s="53"/>
      <c r="P389" s="152">
        <v>0</v>
      </c>
      <c r="Q389" s="6"/>
      <c r="R389" s="96">
        <f t="shared" si="25"/>
        <v>0</v>
      </c>
      <c r="S389" s="97">
        <f t="shared" si="26"/>
        <v>0</v>
      </c>
      <c r="T389" s="98">
        <f t="shared" si="27"/>
        <v>0</v>
      </c>
      <c r="U389" s="117" t="str">
        <f t="shared" si="28"/>
        <v>OK</v>
      </c>
      <c r="V389" s="117" t="b">
        <f>'CASH REBATE'!$P$22</f>
        <v>0</v>
      </c>
    </row>
    <row r="390" spans="2:22" ht="17.399999999999999" x14ac:dyDescent="0.3">
      <c r="B390" s="161" t="str">
        <v>84-SPLIQ-07500002</v>
      </c>
      <c r="C390" s="158" t="str">
        <v>BIGGAR &amp; LEITH</v>
      </c>
      <c r="D390" s="142" t="str">
        <v>Liqueur</v>
      </c>
      <c r="E390" s="142" t="str">
        <v>BIGGAR &amp; LEITH</v>
      </c>
      <c r="F390" s="142" t="str">
        <v>BGL</v>
      </c>
      <c r="G390" s="142" t="str">
        <v>Hotel Starlino Aperitivo Orange</v>
      </c>
      <c r="H390" s="142" t="str">
        <v>750ml</v>
      </c>
      <c r="I390" s="176">
        <v>6</v>
      </c>
      <c r="J390" s="283"/>
      <c r="K390" s="178"/>
      <c r="L390" s="85"/>
      <c r="M390" s="143"/>
      <c r="N390" s="86"/>
      <c r="O390" s="53"/>
      <c r="P390" s="152">
        <v>0</v>
      </c>
      <c r="Q390" s="6"/>
      <c r="R390" s="96">
        <f t="shared" si="25"/>
        <v>0</v>
      </c>
      <c r="S390" s="97">
        <f t="shared" si="26"/>
        <v>0</v>
      </c>
      <c r="T390" s="98">
        <f t="shared" si="27"/>
        <v>0</v>
      </c>
      <c r="U390" s="117" t="str">
        <f t="shared" si="28"/>
        <v>OK</v>
      </c>
      <c r="V390" s="117" t="b">
        <f>'CASH REBATE'!$P$22</f>
        <v>0</v>
      </c>
    </row>
    <row r="391" spans="2:22" ht="17.399999999999999" x14ac:dyDescent="0.3">
      <c r="B391" s="161" t="str">
        <v>84-SPLIQ-07500003</v>
      </c>
      <c r="C391" s="158" t="str">
        <v>BIGGAR &amp; LEITH</v>
      </c>
      <c r="D391" s="142" t="str">
        <v>Liqueur</v>
      </c>
      <c r="E391" s="142" t="str">
        <v>BIGGAR &amp; LEITH</v>
      </c>
      <c r="F391" s="142" t="str">
        <v>BGL</v>
      </c>
      <c r="G391" s="142" t="str">
        <v>Hotel Starlino Aperitivo Rose</v>
      </c>
      <c r="H391" s="142" t="str">
        <v>750ml</v>
      </c>
      <c r="I391" s="176">
        <v>6</v>
      </c>
      <c r="J391" s="283"/>
      <c r="K391" s="178"/>
      <c r="L391" s="85"/>
      <c r="M391" s="143"/>
      <c r="N391" s="86"/>
      <c r="O391" s="53"/>
      <c r="P391" s="152">
        <v>0</v>
      </c>
      <c r="Q391" s="6"/>
      <c r="R391" s="96">
        <f t="shared" si="25"/>
        <v>0</v>
      </c>
      <c r="S391" s="97">
        <f t="shared" si="26"/>
        <v>0</v>
      </c>
      <c r="T391" s="98">
        <f t="shared" si="27"/>
        <v>0</v>
      </c>
      <c r="U391" s="117" t="str">
        <f t="shared" si="28"/>
        <v>OK</v>
      </c>
      <c r="V391" s="117" t="b">
        <f>'CASH REBATE'!$P$22</f>
        <v>0</v>
      </c>
    </row>
    <row r="392" spans="2:22" ht="17.399999999999999" x14ac:dyDescent="0.3">
      <c r="B392" s="161" t="str">
        <v>84-SPVER-07500001</v>
      </c>
      <c r="C392" s="158" t="str">
        <v>BIGGAR &amp; LEITH</v>
      </c>
      <c r="D392" s="142" t="str">
        <v>Vermouth</v>
      </c>
      <c r="E392" s="142" t="str">
        <v>BIGGAR &amp; LEITH</v>
      </c>
      <c r="F392" s="142" t="str">
        <v>BGL</v>
      </c>
      <c r="G392" s="142" t="str">
        <v>Hotel Starlino Vermouth Rosso</v>
      </c>
      <c r="H392" s="142" t="str">
        <v>750ml</v>
      </c>
      <c r="I392" s="176">
        <v>6</v>
      </c>
      <c r="J392" s="283"/>
      <c r="K392" s="178"/>
      <c r="L392" s="85"/>
      <c r="M392" s="143"/>
      <c r="N392" s="86"/>
      <c r="O392" s="53"/>
      <c r="P392" s="152">
        <v>0</v>
      </c>
      <c r="Q392" s="6"/>
      <c r="R392" s="96">
        <f t="shared" si="25"/>
        <v>0</v>
      </c>
      <c r="S392" s="97">
        <f t="shared" si="26"/>
        <v>0</v>
      </c>
      <c r="T392" s="98">
        <f t="shared" si="27"/>
        <v>0</v>
      </c>
      <c r="U392" s="117" t="str">
        <f t="shared" si="28"/>
        <v>OK</v>
      </c>
      <c r="V392" s="117" t="b">
        <f>'CASH REBATE'!$P$22</f>
        <v>0</v>
      </c>
    </row>
    <row r="393" spans="2:22" ht="17.399999999999999" x14ac:dyDescent="0.3">
      <c r="B393" s="161" t="str">
        <v>85-SPLIQ-07000001</v>
      </c>
      <c r="C393" s="158" t="str">
        <v>BIGGAR &amp; LEITH</v>
      </c>
      <c r="D393" s="142" t="str">
        <v>Liqueur</v>
      </c>
      <c r="E393" s="142" t="str">
        <v>BIGGAR &amp; LEITH</v>
      </c>
      <c r="F393" s="142" t="str">
        <v>BGL</v>
      </c>
      <c r="G393" s="142" t="str">
        <v>Shanky'S Whip Liqueur And Whisky Blend</v>
      </c>
      <c r="H393" s="142" t="str">
        <v>700ml</v>
      </c>
      <c r="I393" s="176">
        <v>6</v>
      </c>
      <c r="J393" s="283"/>
      <c r="K393" s="178"/>
      <c r="L393" s="85"/>
      <c r="M393" s="143"/>
      <c r="N393" s="86"/>
      <c r="O393" s="53"/>
      <c r="P393" s="152">
        <v>0</v>
      </c>
      <c r="Q393" s="6"/>
      <c r="R393" s="96">
        <f t="shared" si="25"/>
        <v>0</v>
      </c>
      <c r="S393" s="97">
        <f t="shared" si="26"/>
        <v>0</v>
      </c>
      <c r="T393" s="98">
        <f t="shared" si="27"/>
        <v>0</v>
      </c>
      <c r="U393" s="117" t="str">
        <f t="shared" si="28"/>
        <v>OK</v>
      </c>
      <c r="V393" s="117" t="b">
        <f>'CASH REBATE'!$P$22</f>
        <v>0</v>
      </c>
    </row>
    <row r="394" spans="2:22" ht="17.399999999999999" x14ac:dyDescent="0.3">
      <c r="B394" s="161" t="str">
        <v>86-SPLIQ-07000001</v>
      </c>
      <c r="C394" s="158" t="str">
        <v>BIGGAR &amp; LEITH</v>
      </c>
      <c r="D394" s="142" t="str">
        <v>Liqueur</v>
      </c>
      <c r="E394" s="142" t="str">
        <v>BIGGAR &amp; LEITH</v>
      </c>
      <c r="F394" s="142" t="str">
        <v>BGL</v>
      </c>
      <c r="G394" s="142" t="str">
        <v>Stambecco Amaro Maraschino Liqueur</v>
      </c>
      <c r="H394" s="142" t="str">
        <v>700ml</v>
      </c>
      <c r="I394" s="176">
        <v>6</v>
      </c>
      <c r="J394" s="283"/>
      <c r="K394" s="178"/>
      <c r="L394" s="85"/>
      <c r="M394" s="143"/>
      <c r="N394" s="86"/>
      <c r="O394" s="53"/>
      <c r="P394" s="152">
        <v>0</v>
      </c>
      <c r="Q394" s="6"/>
      <c r="R394" s="96">
        <f t="shared" si="25"/>
        <v>0</v>
      </c>
      <c r="S394" s="97">
        <f t="shared" si="26"/>
        <v>0</v>
      </c>
      <c r="T394" s="98">
        <f t="shared" si="27"/>
        <v>0</v>
      </c>
      <c r="U394" s="117" t="str">
        <f t="shared" si="28"/>
        <v>OK</v>
      </c>
      <c r="V394" s="117" t="b">
        <f>'CASH REBATE'!$P$22</f>
        <v>0</v>
      </c>
    </row>
    <row r="395" spans="2:22" x14ac:dyDescent="0.3">
      <c r="B395" s="1" t="str">
        <v>84-SPLIQ-07500852</v>
      </c>
      <c r="C395" s="18" t="str">
        <v>BIGGAR &amp; LEITH</v>
      </c>
      <c r="D395" s="15" t="str">
        <v>Liqueur</v>
      </c>
      <c r="E395" s="15" t="str">
        <v>BIGGAR &amp; LEITH</v>
      </c>
      <c r="F395" s="15" t="str">
        <v>BGL</v>
      </c>
      <c r="G395" s="18" t="str">
        <v>Hotel Starlino Aperitivo Elderflower</v>
      </c>
      <c r="H395" s="18" t="str">
        <v>750ml</v>
      </c>
      <c r="I395" s="2">
        <v>6</v>
      </c>
      <c r="P395" s="2">
        <v>0</v>
      </c>
    </row>
    <row r="396" spans="2:22" x14ac:dyDescent="0.3">
      <c r="B396" s="1" t="str">
        <v>GL-01WHI-07000203</v>
      </c>
      <c r="C396" s="18" t="str">
        <v>BIGGAR &amp; LEITH</v>
      </c>
      <c r="D396" s="15" t="str">
        <v>Whisky</v>
      </c>
      <c r="E396" s="15" t="str">
        <v>BIGGAR &amp; LEITH</v>
      </c>
      <c r="F396" s="15" t="str">
        <v>BGL</v>
      </c>
      <c r="G396" s="18" t="str">
        <v>The Gladstone Axe American Oak Whisky</v>
      </c>
      <c r="H396" s="18" t="str">
        <v>700ml</v>
      </c>
      <c r="I396" s="2">
        <v>6</v>
      </c>
      <c r="P396" s="2">
        <v>0</v>
      </c>
    </row>
    <row r="397" spans="2:22" x14ac:dyDescent="0.3">
      <c r="B397" s="1" t="str">
        <v>BU-03TEQ-05000371</v>
      </c>
      <c r="C397" s="18" t="str">
        <v>BIGGAR &amp; LEITH</v>
      </c>
      <c r="D397" s="15" t="str">
        <v>Tequila</v>
      </c>
      <c r="E397" s="15" t="str">
        <v>BIGGAR &amp; LEITH</v>
      </c>
      <c r="F397" s="15" t="str">
        <v>BGL</v>
      </c>
      <c r="G397" s="18" t="str">
        <v>Butterfly Cannon Rosa Tequila 0.5L</v>
      </c>
      <c r="H397" s="18" t="str">
        <v>500ml</v>
      </c>
      <c r="I397" s="2">
        <v>6</v>
      </c>
      <c r="P397" s="2">
        <v>0</v>
      </c>
    </row>
    <row r="398" spans="2:22" x14ac:dyDescent="0.3">
      <c r="B398" s="1" t="str">
        <v>BU-02TEQ-05000296</v>
      </c>
      <c r="C398" s="18" t="str">
        <v>BIGGAR &amp; LEITH</v>
      </c>
      <c r="D398" s="15" t="str">
        <v>Tequila</v>
      </c>
      <c r="E398" s="15" t="str">
        <v>BIGGAR &amp; LEITH</v>
      </c>
      <c r="F398" s="15" t="str">
        <v>BGL</v>
      </c>
      <c r="G398" s="18" t="str">
        <v>Butterfly Cannon Cristalino Tequila 0.5L</v>
      </c>
      <c r="H398" s="18" t="str">
        <v>500ml</v>
      </c>
      <c r="I398" s="2">
        <v>6</v>
      </c>
      <c r="P398" s="2">
        <v>0</v>
      </c>
    </row>
    <row r="399" spans="2:22" x14ac:dyDescent="0.3">
      <c r="B399" s="1" t="str">
        <v>SP-01RUM-07006059</v>
      </c>
      <c r="C399" s="18" t="str">
        <v>Biggar &amp; Leith</v>
      </c>
      <c r="D399" s="15" t="str">
        <v>Rum</v>
      </c>
      <c r="E399" s="15" t="str">
        <v>Biggar &amp; Leith</v>
      </c>
      <c r="F399" s="15" t="str">
        <v>BGL</v>
      </c>
      <c r="G399" s="18" t="str">
        <v>Spytail Ginger Rum 0.7L</v>
      </c>
      <c r="H399" s="18" t="str">
        <v>700ml</v>
      </c>
      <c r="I399" s="2">
        <v>6</v>
      </c>
      <c r="P399" s="2">
        <v>0</v>
      </c>
    </row>
    <row r="400" spans="2:22" x14ac:dyDescent="0.3">
      <c r="B400" s="1" t="str">
        <v>ST-01LIQ-07001224</v>
      </c>
      <c r="C400" s="18" t="str">
        <v>BIGGAR &amp; LEITH</v>
      </c>
      <c r="D400" s="15" t="str">
        <v>Liqueur</v>
      </c>
      <c r="E400" s="15" t="str">
        <v>BIGGAR &amp; LEITH</v>
      </c>
      <c r="F400" s="15" t="str">
        <v>BGL</v>
      </c>
      <c r="G400" s="18" t="str">
        <v>Stambecco Tiramisu Liqueur 0.7L</v>
      </c>
      <c r="H400" s="18" t="str">
        <v>700ml</v>
      </c>
      <c r="I400" s="2">
        <v>6</v>
      </c>
      <c r="P400" s="2">
        <v>0</v>
      </c>
    </row>
    <row r="401" spans="2:16" x14ac:dyDescent="0.3">
      <c r="B401" s="1" t="str">
        <v>BU-01TEQ-05000333</v>
      </c>
      <c r="C401" s="18" t="str">
        <v>BIGGAR &amp; LEITH</v>
      </c>
      <c r="D401" s="15" t="str">
        <v>Tequila</v>
      </c>
      <c r="E401" s="15" t="str">
        <v>BIGGAR &amp; LEITH</v>
      </c>
      <c r="F401" s="15" t="str">
        <v>BGL</v>
      </c>
      <c r="G401" s="18" t="str">
        <v>Butterfly Cannon Blue Tequila 0.5L</v>
      </c>
      <c r="H401" s="18" t="str">
        <v>500ml</v>
      </c>
      <c r="I401" s="2">
        <v>6</v>
      </c>
      <c r="P401" s="2">
        <v>0</v>
      </c>
    </row>
    <row r="402" spans="2:16" x14ac:dyDescent="0.3">
      <c r="B402" s="1" t="str">
        <v>77-SPLIQ-10001617</v>
      </c>
      <c r="C402" s="18" t="str">
        <v>Branca</v>
      </c>
      <c r="D402" s="15" t="str">
        <v>Liqueur</v>
      </c>
      <c r="E402" s="15" t="str">
        <v>Branca</v>
      </c>
      <c r="F402" s="15" t="str">
        <v>BRC</v>
      </c>
      <c r="G402" s="18" t="str">
        <v>Borghetti Espresso Liqueur</v>
      </c>
      <c r="H402" s="18" t="str">
        <v>1000ml</v>
      </c>
      <c r="I402" s="2">
        <v>6</v>
      </c>
      <c r="P402" s="2">
        <v>0</v>
      </c>
    </row>
    <row r="403" spans="2:16" x14ac:dyDescent="0.3">
      <c r="B403" s="1" t="str">
        <v>58-SPLIQ-07009065</v>
      </c>
      <c r="C403" s="18" t="str">
        <v>Campari</v>
      </c>
      <c r="D403" s="15" t="str">
        <v>Liqueur</v>
      </c>
      <c r="E403" s="15" t="str">
        <v>Campari</v>
      </c>
      <c r="F403" s="15" t="str">
        <v>CAM</v>
      </c>
      <c r="G403" s="18" t="str">
        <v>Ancho Reyes Liqueur</v>
      </c>
      <c r="H403" s="18" t="str">
        <v>700ml</v>
      </c>
      <c r="I403" s="2">
        <v>6</v>
      </c>
      <c r="P403" s="2">
        <v>0</v>
      </c>
    </row>
    <row r="404" spans="2:16" x14ac:dyDescent="0.3">
      <c r="B404" s="1" t="str">
        <v>60-SPGIN-07000522</v>
      </c>
      <c r="C404" s="18" t="str">
        <v>Campari</v>
      </c>
      <c r="D404" s="15" t="str">
        <v>Gin</v>
      </c>
      <c r="E404" s="15" t="str">
        <v>Campari</v>
      </c>
      <c r="F404" s="15" t="str">
        <v>CAM</v>
      </c>
      <c r="G404" s="18" t="str">
        <v>Ondina Gin</v>
      </c>
      <c r="H404" s="18" t="str">
        <v>700ml</v>
      </c>
      <c r="I404" s="2">
        <v>6</v>
      </c>
      <c r="P404" s="2">
        <v>0</v>
      </c>
    </row>
    <row r="405" spans="2:16" x14ac:dyDescent="0.3">
      <c r="B405" s="1" t="str">
        <v>55-SPMEZ-07502893</v>
      </c>
      <c r="C405" s="18" t="str">
        <v>Clase Azul</v>
      </c>
      <c r="D405" s="15" t="str">
        <v>Mezcal</v>
      </c>
      <c r="E405" s="15" t="str">
        <v>Clase Azul</v>
      </c>
      <c r="F405" s="15" t="str">
        <v>CAZ</v>
      </c>
      <c r="G405" s="18" t="str">
        <v>Mezcal Clase Azul Durango</v>
      </c>
      <c r="H405" s="18" t="str">
        <v>750ml</v>
      </c>
      <c r="I405" s="2">
        <v>3</v>
      </c>
      <c r="P405" s="2">
        <v>0</v>
      </c>
    </row>
    <row r="406" spans="2:16" x14ac:dyDescent="0.3">
      <c r="B406" s="1" t="str">
        <v>55-SPTEQ-07504724</v>
      </c>
      <c r="C406" s="18" t="str">
        <v>Clase Azul</v>
      </c>
      <c r="D406" s="15" t="str">
        <v>Tequila</v>
      </c>
      <c r="E406" s="15" t="str">
        <v>Clase Azul</v>
      </c>
      <c r="F406" s="15" t="str">
        <v>CAZ</v>
      </c>
      <c r="G406" s="18" t="str">
        <v>Tequila Clase Azul Anejo</v>
      </c>
      <c r="H406" s="18" t="str">
        <v>750ml</v>
      </c>
      <c r="I406" s="2">
        <v>3</v>
      </c>
      <c r="P406" s="2">
        <v>0</v>
      </c>
    </row>
    <row r="407" spans="2:16" x14ac:dyDescent="0.3">
      <c r="B407" s="1" t="str">
        <v>55-SPTEQ-07500203</v>
      </c>
      <c r="C407" s="18" t="str">
        <v>Clase Azul</v>
      </c>
      <c r="D407" s="15" t="str">
        <v>Tequila</v>
      </c>
      <c r="E407" s="15" t="str">
        <v>Clase Azul</v>
      </c>
      <c r="F407" s="15" t="str">
        <v>CAZ</v>
      </c>
      <c r="G407" s="18" t="str">
        <v>Tequila Clase Azul Gold</v>
      </c>
      <c r="H407" s="18" t="str">
        <v>750ml</v>
      </c>
      <c r="I407" s="2">
        <v>3</v>
      </c>
      <c r="P407" s="2">
        <v>0</v>
      </c>
    </row>
    <row r="408" spans="2:16" x14ac:dyDescent="0.3">
      <c r="B408" s="1" t="str">
        <v>55-SPTEQ-07505117</v>
      </c>
      <c r="C408" s="18" t="str">
        <v>Clase Azul</v>
      </c>
      <c r="D408" s="15" t="str">
        <v>Tequila</v>
      </c>
      <c r="E408" s="15" t="str">
        <v>Clase Azul</v>
      </c>
      <c r="F408" s="15" t="str">
        <v>CAZ</v>
      </c>
      <c r="G408" s="18" t="str">
        <v>Tequila Clase Azul Plata</v>
      </c>
      <c r="H408" s="18" t="str">
        <v>750ml</v>
      </c>
      <c r="I408" s="2">
        <v>6</v>
      </c>
      <c r="P408" s="2">
        <v>0</v>
      </c>
    </row>
    <row r="409" spans="2:16" x14ac:dyDescent="0.3">
      <c r="B409" s="1" t="str">
        <v>55-SPTEQ-07500662</v>
      </c>
      <c r="C409" s="18" t="str">
        <v>Clase Azul</v>
      </c>
      <c r="D409" s="15" t="str">
        <v>Tequila</v>
      </c>
      <c r="E409" s="15" t="str">
        <v>Clase Azul</v>
      </c>
      <c r="F409" s="15" t="str">
        <v>CAZ</v>
      </c>
      <c r="G409" s="18" t="str">
        <v>Tequila Clase Azul Reposado</v>
      </c>
      <c r="H409" s="18" t="str">
        <v>750ml</v>
      </c>
      <c r="I409" s="2">
        <v>6</v>
      </c>
      <c r="P409" s="2">
        <v>0</v>
      </c>
    </row>
    <row r="410" spans="2:16" x14ac:dyDescent="0.3">
      <c r="B410" s="1" t="str">
        <v>55-SPTEQ-10005089</v>
      </c>
      <c r="C410" s="18" t="str">
        <v>Clase Azul</v>
      </c>
      <c r="D410" s="15" t="str">
        <v>Tequila</v>
      </c>
      <c r="E410" s="15" t="str">
        <v>Clase Azul</v>
      </c>
      <c r="F410" s="15" t="str">
        <v>CAZ</v>
      </c>
      <c r="G410" s="18" t="str">
        <v>Tequila Clase Azul Reposado 1L (25 Anniversary Limited Edition)</v>
      </c>
      <c r="H410" s="18" t="str">
        <v>1000ml</v>
      </c>
      <c r="I410" s="2">
        <v>3</v>
      </c>
      <c r="P410" s="2">
        <v>0</v>
      </c>
    </row>
    <row r="411" spans="2:16" x14ac:dyDescent="0.3">
      <c r="B411" s="1" t="str">
        <v>55-SPTEQ-07503493</v>
      </c>
      <c r="C411" s="18" t="str">
        <v>Clase Azul</v>
      </c>
      <c r="D411" s="15" t="str">
        <v>Tequila</v>
      </c>
      <c r="E411" s="15" t="str">
        <v>Clase Azul</v>
      </c>
      <c r="F411" s="15" t="str">
        <v>CAZ</v>
      </c>
      <c r="G411" s="18" t="str">
        <v>Tequila Clase Azul Ultra</v>
      </c>
      <c r="H411" s="18" t="str">
        <v>750ml</v>
      </c>
      <c r="I411" s="2">
        <v>6</v>
      </c>
      <c r="P411" s="2">
        <v>0</v>
      </c>
    </row>
    <row r="412" spans="2:16" x14ac:dyDescent="0.3">
      <c r="B412" s="1" t="str">
        <v>55-SPMEZ-07502001</v>
      </c>
      <c r="C412" s="18" t="str">
        <v>Clase Azul</v>
      </c>
      <c r="D412" s="15" t="str">
        <v>Mezcal</v>
      </c>
      <c r="E412" s="15" t="str">
        <v>Clase Azul</v>
      </c>
      <c r="F412" s="15" t="str">
        <v>CAZ</v>
      </c>
      <c r="G412" s="18" t="str">
        <v>Clase Azul Guerrero Mezcal</v>
      </c>
      <c r="H412" s="18" t="str">
        <v>750ml</v>
      </c>
      <c r="I412" s="2">
        <v>3</v>
      </c>
      <c r="P412" s="2">
        <v>0</v>
      </c>
    </row>
    <row r="413" spans="2:16" x14ac:dyDescent="0.3">
      <c r="B413" s="1" t="str">
        <v>55-SPMEZ-07505355</v>
      </c>
      <c r="C413" s="18" t="str">
        <v>Clase Azul</v>
      </c>
      <c r="D413" s="15" t="str">
        <v>Mezcal</v>
      </c>
      <c r="E413" s="15" t="str">
        <v>Clase Azul</v>
      </c>
      <c r="F413" s="15" t="str">
        <v>CAZ</v>
      </c>
      <c r="G413" s="18" t="str">
        <v>Clase Azul San Luis Potosi Mezcal</v>
      </c>
      <c r="H413" s="18" t="str">
        <v>750ml</v>
      </c>
      <c r="I413" s="2">
        <v>3</v>
      </c>
      <c r="P413" s="2">
        <v>0</v>
      </c>
    </row>
    <row r="414" spans="2:16" x14ac:dyDescent="0.3">
      <c r="B414" s="1" t="str">
        <v>55-SPTEQ-02000486</v>
      </c>
      <c r="C414" s="18" t="str">
        <v>Clase Azul</v>
      </c>
      <c r="D414" s="15" t="str">
        <v>Tequila</v>
      </c>
      <c r="E414" s="15" t="str">
        <v>Clase Azul</v>
      </c>
      <c r="F414" s="15" t="str">
        <v>CAZ</v>
      </c>
      <c r="G414" s="18" t="str">
        <v>Clase Azul Reposado Tequila (200)</v>
      </c>
      <c r="H414" s="18" t="str">
        <v>200ml</v>
      </c>
      <c r="I414" s="2">
        <v>12</v>
      </c>
      <c r="P414" s="2">
        <v>0</v>
      </c>
    </row>
    <row r="415" spans="2:16" x14ac:dyDescent="0.3">
      <c r="B415" s="1" t="str">
        <v>55-SPTEQ-07502201</v>
      </c>
      <c r="C415" s="18" t="str">
        <v>Clase Azul</v>
      </c>
      <c r="D415" s="15" t="str">
        <v>Tequila</v>
      </c>
      <c r="E415" s="15" t="str">
        <v>Clase Azul</v>
      </c>
      <c r="F415" s="15" t="str">
        <v>CAZ</v>
      </c>
      <c r="G415" s="18" t="str">
        <v>Clase Azul Dia De Los Muertos Tequila (2022)</v>
      </c>
      <c r="H415" s="18" t="str">
        <v>750ml</v>
      </c>
      <c r="I415" s="2">
        <v>3</v>
      </c>
      <c r="P415" s="2">
        <v>0</v>
      </c>
    </row>
    <row r="416" spans="2:16" x14ac:dyDescent="0.3">
      <c r="B416" s="1" t="str">
        <v>55-SPTEQ-07502401</v>
      </c>
      <c r="C416" s="18" t="str">
        <v>Clase Azul</v>
      </c>
      <c r="D416" s="15" t="str">
        <v>Tequila</v>
      </c>
      <c r="E416" s="15" t="str">
        <v>Clase Azul</v>
      </c>
      <c r="F416" s="15" t="str">
        <v>CAZ</v>
      </c>
      <c r="G416" s="18" t="str">
        <v>Clase Azul Dia De Los Muertos Tequila (2024)</v>
      </c>
      <c r="H416" s="18" t="str">
        <v>750ml</v>
      </c>
      <c r="I416" s="2">
        <v>3</v>
      </c>
      <c r="P416" s="2">
        <v>0</v>
      </c>
    </row>
    <row r="417" spans="2:16" x14ac:dyDescent="0.3">
      <c r="B417" s="1" t="str">
        <v>55-SPTEQ-07505447</v>
      </c>
      <c r="C417" s="18" t="str">
        <v>Clase Azul</v>
      </c>
      <c r="D417" s="15" t="str">
        <v>Tequila</v>
      </c>
      <c r="E417" s="15" t="str">
        <v>Clase Azul</v>
      </c>
      <c r="F417" s="15" t="str">
        <v>CAZ</v>
      </c>
      <c r="G417" s="18" t="str">
        <v>Clase Azul Blanco Ahumado Tequila</v>
      </c>
      <c r="H417" s="18" t="str">
        <v>750ml</v>
      </c>
      <c r="I417" s="2">
        <v>3</v>
      </c>
      <c r="P417" s="2">
        <v>0</v>
      </c>
    </row>
    <row r="418" spans="2:16" x14ac:dyDescent="0.3">
      <c r="B418" s="1" t="str">
        <v>55-SPTEQ-17504248</v>
      </c>
      <c r="C418" s="18" t="str">
        <v>Clase Azul</v>
      </c>
      <c r="D418" s="15" t="str">
        <v>Tequila</v>
      </c>
      <c r="E418" s="15" t="str">
        <v>Clase Azul</v>
      </c>
      <c r="F418" s="15" t="str">
        <v>CAZ</v>
      </c>
      <c r="G418" s="18" t="str">
        <v>Clase Azul Reposado Tequila 1750ml</v>
      </c>
      <c r="H418" s="18" t="str">
        <v>1750ml</v>
      </c>
      <c r="I418" s="2">
        <v>4</v>
      </c>
      <c r="P418" s="2">
        <v>0</v>
      </c>
    </row>
    <row r="419" spans="2:16" x14ac:dyDescent="0.3">
      <c r="B419" s="1" t="str">
        <v>55-SPTEQ-07505386</v>
      </c>
      <c r="C419" s="18" t="str">
        <v>Clase Azul</v>
      </c>
      <c r="D419" s="15" t="str">
        <v>Tequila</v>
      </c>
      <c r="E419" s="15" t="str">
        <v>Clase Azul</v>
      </c>
      <c r="F419" s="15" t="str">
        <v>CAZ</v>
      </c>
      <c r="G419" s="18" t="str">
        <v>Clase Azul Dia De Muertos Aromas Tequila (2023)</v>
      </c>
      <c r="H419" s="18" t="str">
        <v>750ml</v>
      </c>
      <c r="I419" s="2">
        <v>3</v>
      </c>
      <c r="P419" s="2">
        <v>0</v>
      </c>
    </row>
    <row r="420" spans="2:16" x14ac:dyDescent="0.3">
      <c r="B420" s="1" t="str">
        <v>78-WISPA-07509155</v>
      </c>
      <c r="C420" s="18" t="str">
        <v>D.Rock</v>
      </c>
      <c r="D420" s="15" t="str">
        <v>Champagne</v>
      </c>
      <c r="E420" s="15" t="str">
        <v>D.Rock</v>
      </c>
      <c r="F420" s="15" t="str">
        <v>DRC</v>
      </c>
      <c r="G420" s="18" t="str">
        <v>D.Rock Rose Champagne</v>
      </c>
      <c r="H420" s="18" t="str">
        <v>750ml</v>
      </c>
      <c r="I420" s="2">
        <v>6</v>
      </c>
      <c r="P420" s="2">
        <v>0</v>
      </c>
    </row>
    <row r="421" spans="2:16" x14ac:dyDescent="0.3">
      <c r="B421" s="1" t="str">
        <v>78-WISPA-07509032</v>
      </c>
      <c r="C421" s="18" t="str">
        <v>D.Rock</v>
      </c>
      <c r="D421" s="15" t="str">
        <v>Champagne</v>
      </c>
      <c r="E421" s="15" t="str">
        <v>D.Rock</v>
      </c>
      <c r="F421" s="15" t="str">
        <v>DRC</v>
      </c>
      <c r="G421" s="18" t="str">
        <v>D.Rock Gold Champagne</v>
      </c>
      <c r="H421" s="18" t="str">
        <v>750ml</v>
      </c>
      <c r="I421" s="2">
        <v>6</v>
      </c>
      <c r="P421" s="2">
        <v>0</v>
      </c>
    </row>
    <row r="422" spans="2:16" x14ac:dyDescent="0.3">
      <c r="B422" s="1" t="str">
        <v>78-WISPA-07501001</v>
      </c>
      <c r="C422" s="18" t="str">
        <v>D.Rock</v>
      </c>
      <c r="D422" s="15" t="str">
        <v>Champagne</v>
      </c>
      <c r="E422" s="15" t="str">
        <v>D.Rock</v>
      </c>
      <c r="F422" s="15" t="str">
        <v>DRC</v>
      </c>
      <c r="G422" s="18" t="str">
        <v>D.Rock Gold Luminus Champagne</v>
      </c>
      <c r="H422" s="18" t="str">
        <v>750ml</v>
      </c>
      <c r="I422" s="2">
        <v>6</v>
      </c>
      <c r="P422" s="2">
        <v>0</v>
      </c>
    </row>
    <row r="423" spans="2:16" x14ac:dyDescent="0.3">
      <c r="B423" s="1" t="str">
        <v>80-SPWHI-07001164</v>
      </c>
      <c r="C423" s="18" t="str">
        <v>Glenturret</v>
      </c>
      <c r="D423" s="15" t="str">
        <v>Whisky</v>
      </c>
      <c r="E423" s="15" t="str">
        <v>Glenturret</v>
      </c>
      <c r="F423" s="15" t="str">
        <v>GTR</v>
      </c>
      <c r="G423" s="18" t="str">
        <v>The Glenturret 12 Years Whisky (2023)</v>
      </c>
      <c r="H423" s="18" t="str">
        <v>700ml</v>
      </c>
      <c r="I423" s="2">
        <v>6</v>
      </c>
      <c r="P423" s="2">
        <v>0</v>
      </c>
    </row>
    <row r="424" spans="2:16" x14ac:dyDescent="0.3">
      <c r="B424" s="1" t="str">
        <v>80-SPWHI-07001167</v>
      </c>
      <c r="C424" s="18" t="str">
        <v>Glenturret</v>
      </c>
      <c r="D424" s="15" t="str">
        <v>Whisky</v>
      </c>
      <c r="E424" s="15" t="str">
        <v>Glenturret</v>
      </c>
      <c r="F424" s="15" t="str">
        <v>GTR</v>
      </c>
      <c r="G424" s="18" t="str">
        <v>Glenturret Peat Smoked 10 Years Whisky</v>
      </c>
      <c r="H424" s="18" t="str">
        <v>700ml</v>
      </c>
      <c r="I424" s="2">
        <v>6</v>
      </c>
      <c r="P424" s="2">
        <v>0</v>
      </c>
    </row>
    <row r="425" spans="2:16" x14ac:dyDescent="0.3">
      <c r="B425" s="1" t="str">
        <v>80-SPWHI-07001013</v>
      </c>
      <c r="C425" s="18" t="str">
        <v>Glenturret</v>
      </c>
      <c r="D425" s="15" t="str">
        <v>Whisky</v>
      </c>
      <c r="E425" s="15" t="str">
        <v>Glenturret</v>
      </c>
      <c r="F425" s="15" t="str">
        <v>GTR</v>
      </c>
      <c r="G425" s="18" t="str">
        <v>The Glenturret Triple Wood Whisky (2023)</v>
      </c>
      <c r="H425" s="18" t="str">
        <v>700ml</v>
      </c>
      <c r="I425" s="2">
        <v>6</v>
      </c>
      <c r="P425" s="2">
        <v>0</v>
      </c>
    </row>
    <row r="426" spans="2:16" x14ac:dyDescent="0.3">
      <c r="B426" s="1" t="str">
        <v>80-SPWHI-07000672</v>
      </c>
      <c r="C426" s="18" t="str">
        <v>Glenturret</v>
      </c>
      <c r="D426" s="15" t="str">
        <v>Whisky</v>
      </c>
      <c r="E426" s="15" t="str">
        <v>Glenturret</v>
      </c>
      <c r="F426" s="15" t="str">
        <v>GTR</v>
      </c>
      <c r="G426" s="18" t="str">
        <v>The Glenturret 30 Years Whisky (2022)</v>
      </c>
      <c r="H426" s="18" t="str">
        <v>700ml</v>
      </c>
      <c r="I426" s="2">
        <v>6</v>
      </c>
      <c r="P426" s="2">
        <v>0</v>
      </c>
    </row>
    <row r="427" spans="2:16" x14ac:dyDescent="0.3">
      <c r="B427" s="1" t="str">
        <v>80-SPWHI-07000207</v>
      </c>
      <c r="C427" s="18" t="str">
        <v>Glenturret</v>
      </c>
      <c r="D427" s="15" t="str">
        <v>Whisky</v>
      </c>
      <c r="E427" s="15" t="str">
        <v>Glenturret</v>
      </c>
      <c r="F427" s="15" t="str">
        <v>GTR</v>
      </c>
      <c r="G427" s="18" t="str">
        <v>The Glenturret Jaguar Whisky</v>
      </c>
      <c r="H427" s="18" t="str">
        <v>700ml</v>
      </c>
      <c r="I427" s="2">
        <v>1</v>
      </c>
      <c r="P427" s="2">
        <v>0</v>
      </c>
    </row>
    <row r="428" spans="2:16" x14ac:dyDescent="0.3">
      <c r="B428" s="1" t="str">
        <v>WH-01VOD-07000018</v>
      </c>
      <c r="C428" s="18" t="str">
        <v>Great Wines</v>
      </c>
      <c r="D428" s="15" t="str">
        <v>Vodka</v>
      </c>
      <c r="E428" s="15" t="str">
        <v>Great Wines</v>
      </c>
      <c r="F428" s="15" t="str">
        <v>KYO</v>
      </c>
      <c r="G428" s="18" t="str">
        <v>White Rabbit Vodka</v>
      </c>
      <c r="H428" s="18" t="str">
        <v>700ml</v>
      </c>
      <c r="I428" s="2">
        <v>12</v>
      </c>
      <c r="P428" s="2">
        <v>0</v>
      </c>
    </row>
    <row r="429" spans="2:16" x14ac:dyDescent="0.3">
      <c r="B429" s="1" t="str">
        <v>54-SPGIN-07000235</v>
      </c>
      <c r="C429" s="18" t="str">
        <v>Gunpowder</v>
      </c>
      <c r="D429" s="15" t="str">
        <v>Gin</v>
      </c>
      <c r="E429" s="15" t="str">
        <v>Gunpowder</v>
      </c>
      <c r="F429" s="15" t="str">
        <v>FTS</v>
      </c>
      <c r="G429" s="18" t="str">
        <v>Gunpowder Irish Gin</v>
      </c>
      <c r="H429" s="18" t="str">
        <v>700ml</v>
      </c>
      <c r="I429" s="2">
        <v>6</v>
      </c>
      <c r="P429" s="2">
        <v>0</v>
      </c>
    </row>
    <row r="430" spans="2:16" x14ac:dyDescent="0.3">
      <c r="B430" s="1" t="str">
        <v>54-SPGIN-07000846</v>
      </c>
      <c r="C430" s="18" t="str">
        <v>Gunpowder</v>
      </c>
      <c r="D430" s="15" t="str">
        <v>Gin</v>
      </c>
      <c r="E430" s="15" t="str">
        <v>Gunpowder</v>
      </c>
      <c r="F430" s="15" t="str">
        <v>FTS</v>
      </c>
      <c r="G430" s="18" t="str">
        <v>Drumshanbo Gunpowder Brazilian Pineapple Irish Gin</v>
      </c>
      <c r="H430" s="18" t="str">
        <v>700ml</v>
      </c>
      <c r="I430" s="2">
        <v>6</v>
      </c>
      <c r="P430" s="2">
        <v>0</v>
      </c>
    </row>
    <row r="431" spans="2:16" x14ac:dyDescent="0.3">
      <c r="B431" s="1" t="str">
        <v>54-SPGIN-07000426</v>
      </c>
      <c r="C431" s="18" t="str">
        <v>Gunpowder</v>
      </c>
      <c r="D431" s="15" t="str">
        <v>Gin</v>
      </c>
      <c r="E431" s="15" t="str">
        <v>Gunpowder</v>
      </c>
      <c r="F431" s="15" t="str">
        <v>FTS</v>
      </c>
      <c r="G431" s="18" t="str">
        <v>Drumshanbo Gunpowder Sardinian Citrus Irish Gin</v>
      </c>
      <c r="H431" s="18" t="str">
        <v>700ml</v>
      </c>
      <c r="I431" s="2">
        <v>6</v>
      </c>
      <c r="P431" s="2">
        <v>0</v>
      </c>
    </row>
    <row r="432" spans="2:16" x14ac:dyDescent="0.3">
      <c r="B432" s="1" t="str">
        <v>54-SPGIN-07001001</v>
      </c>
      <c r="C432" s="18" t="str">
        <v>Gunpowder</v>
      </c>
      <c r="D432" s="15" t="str">
        <v>Gin</v>
      </c>
      <c r="E432" s="15" t="str">
        <v>Gunpowder</v>
      </c>
      <c r="F432" s="15" t="str">
        <v>FTS</v>
      </c>
      <c r="G432" s="18" t="str">
        <v>Drumshanbo Gunpowder California Orange Irish Gin</v>
      </c>
      <c r="H432" s="18" t="str">
        <v>700ml</v>
      </c>
      <c r="I432" s="2">
        <v>6</v>
      </c>
      <c r="P432" s="2">
        <v>0</v>
      </c>
    </row>
    <row r="433" spans="2:16" x14ac:dyDescent="0.3">
      <c r="B433" s="1" t="str">
        <v>IT-01LIQ-07000005</v>
      </c>
      <c r="C433" s="18" t="str">
        <v>J.T.W.</v>
      </c>
      <c r="D433" s="15" t="str">
        <v>Liqueur</v>
      </c>
      <c r="E433" s="15" t="str">
        <v>J.T.W.</v>
      </c>
      <c r="F433" s="15" t="str">
        <v>LUN</v>
      </c>
      <c r="G433" s="18" t="str">
        <v>Italicus Rosolio Di Bergamotto Liqueur</v>
      </c>
      <c r="H433" s="18" t="str">
        <v>700ml</v>
      </c>
      <c r="I433" s="2">
        <v>6</v>
      </c>
      <c r="P433" s="2">
        <v>0</v>
      </c>
    </row>
    <row r="434" spans="2:16" x14ac:dyDescent="0.3">
      <c r="B434" s="1" t="str">
        <v>JA-01LIQ-07000040</v>
      </c>
      <c r="C434" s="18" t="str">
        <v>Jackson'S Winery</v>
      </c>
      <c r="D434" s="15" t="str">
        <v>Liqueur</v>
      </c>
      <c r="E434" s="15" t="str">
        <v>Jackson'S Winery</v>
      </c>
      <c r="F434" s="15" t="str">
        <v>LUN</v>
      </c>
      <c r="G434" s="18" t="str">
        <v>Jaquila Jasmine Liqueur 0.7L</v>
      </c>
      <c r="H434" s="18" t="str">
        <v>700ml</v>
      </c>
      <c r="I434" s="2">
        <v>6</v>
      </c>
      <c r="P434" s="2">
        <v>0</v>
      </c>
    </row>
    <row r="435" spans="2:16" x14ac:dyDescent="0.3">
      <c r="B435" s="1" t="str">
        <v>KL-01GIN-07004238</v>
      </c>
      <c r="C435" s="18" t="str">
        <v>Kilo</v>
      </c>
      <c r="D435" s="15" t="str">
        <v>Gin</v>
      </c>
      <c r="E435" s="15" t="str">
        <v>Kilo</v>
      </c>
      <c r="F435" s="15" t="str">
        <v>LUN</v>
      </c>
      <c r="G435" s="18" t="str">
        <v>Kilo Gin 70Cl.</v>
      </c>
      <c r="H435" s="18" t="str">
        <v>700ml</v>
      </c>
      <c r="I435" s="2">
        <v>6</v>
      </c>
      <c r="P435" s="2">
        <v>0</v>
      </c>
    </row>
    <row r="436" spans="2:16" x14ac:dyDescent="0.3">
      <c r="B436" s="1" t="str">
        <v>KL-01GIN-03304290</v>
      </c>
      <c r="C436" s="18" t="str">
        <v>Kilo</v>
      </c>
      <c r="D436" s="15" t="str">
        <v>Gin</v>
      </c>
      <c r="E436" s="15" t="str">
        <v>Kilo</v>
      </c>
      <c r="F436" s="15" t="str">
        <v>LUN</v>
      </c>
      <c r="G436" s="18" t="str">
        <v>Kilo Gin 33Cl.</v>
      </c>
      <c r="H436" s="18" t="str">
        <v>330ml</v>
      </c>
      <c r="I436" s="2">
        <v>12</v>
      </c>
      <c r="P436" s="2">
        <v>0</v>
      </c>
    </row>
    <row r="437" spans="2:16" x14ac:dyDescent="0.3">
      <c r="B437" s="1" t="str">
        <v>KL-02RUM-03304337</v>
      </c>
      <c r="C437" s="18" t="str">
        <v>Kilo</v>
      </c>
      <c r="D437" s="15" t="str">
        <v>Rum</v>
      </c>
      <c r="E437" s="15" t="str">
        <v>Kilo</v>
      </c>
      <c r="F437" s="15" t="str">
        <v>LUN</v>
      </c>
      <c r="G437" s="18" t="str">
        <v>Kilo Rum 33Cl.</v>
      </c>
      <c r="H437" s="18" t="str">
        <v>330ml</v>
      </c>
      <c r="I437" s="2">
        <v>12</v>
      </c>
      <c r="P437" s="2">
        <v>0</v>
      </c>
    </row>
    <row r="438" spans="2:16" x14ac:dyDescent="0.3">
      <c r="B438" s="1" t="str">
        <v>KL-02RUM-07004306</v>
      </c>
      <c r="C438" s="18" t="str">
        <v>Kilo</v>
      </c>
      <c r="D438" s="15" t="str">
        <v>Rum</v>
      </c>
      <c r="E438" s="15" t="str">
        <v>Kilo</v>
      </c>
      <c r="F438" s="15" t="str">
        <v>LUN</v>
      </c>
      <c r="G438" s="18" t="str">
        <v>Kilo Rum 70Cl.</v>
      </c>
      <c r="H438" s="18" t="str">
        <v>700ml</v>
      </c>
      <c r="I438" s="2">
        <v>6</v>
      </c>
      <c r="P438" s="2">
        <v>0</v>
      </c>
    </row>
    <row r="439" spans="2:16" x14ac:dyDescent="0.3">
      <c r="B439" s="1" t="str">
        <v>KL-03VOD-03304283</v>
      </c>
      <c r="C439" s="18" t="str">
        <v>Kilo</v>
      </c>
      <c r="D439" s="15" t="str">
        <v>Vodka</v>
      </c>
      <c r="E439" s="15" t="str">
        <v>Kilo</v>
      </c>
      <c r="F439" s="15" t="str">
        <v>MIN</v>
      </c>
      <c r="G439" s="18" t="str">
        <v>Kilo Vodka 33Cl.</v>
      </c>
      <c r="H439" s="18" t="str">
        <v>330ml</v>
      </c>
      <c r="I439" s="2">
        <v>12</v>
      </c>
      <c r="P439" s="2">
        <v>0</v>
      </c>
    </row>
    <row r="440" spans="2:16" x14ac:dyDescent="0.3">
      <c r="B440" s="1" t="str">
        <v>KL-03VOD-07004245</v>
      </c>
      <c r="C440" s="18" t="str">
        <v>Kilo</v>
      </c>
      <c r="D440" s="15" t="str">
        <v>Vodka</v>
      </c>
      <c r="E440" s="15" t="str">
        <v>Kilo</v>
      </c>
      <c r="F440" s="15" t="str">
        <v>MIN</v>
      </c>
      <c r="G440" s="18" t="str">
        <v>Kilo Vodka 70Cl.</v>
      </c>
      <c r="H440" s="18" t="str">
        <v>700ml</v>
      </c>
      <c r="I440" s="2">
        <v>6</v>
      </c>
      <c r="P440" s="2">
        <v>0</v>
      </c>
    </row>
    <row r="441" spans="2:16" x14ac:dyDescent="0.3">
      <c r="B441" s="1" t="str">
        <v>56-SPWHI-07009999</v>
      </c>
      <c r="C441" s="18" t="str">
        <v>Kyoto</v>
      </c>
      <c r="D441" s="15" t="str">
        <v>Whisky</v>
      </c>
      <c r="E441" s="15" t="str">
        <v>Kyoto</v>
      </c>
      <c r="F441" s="15" t="str">
        <v>KYO</v>
      </c>
      <c r="G441" s="18" t="str">
        <v>Kyoto Whisky Aka-Obi</v>
      </c>
      <c r="H441" s="18" t="str">
        <v>700ml</v>
      </c>
      <c r="I441" s="2">
        <v>12</v>
      </c>
      <c r="P441" s="2">
        <v>0</v>
      </c>
    </row>
    <row r="442" spans="2:16" x14ac:dyDescent="0.3">
      <c r="B442" s="1" t="str">
        <v>56-SPWHI-07000136</v>
      </c>
      <c r="C442" s="18" t="str">
        <v>Kyoto</v>
      </c>
      <c r="D442" s="15" t="str">
        <v>Whisky</v>
      </c>
      <c r="E442" s="15" t="str">
        <v>Kyoto</v>
      </c>
      <c r="F442" s="15" t="str">
        <v>KYO</v>
      </c>
      <c r="G442" s="18" t="str">
        <v>Kyoto Whisky Kuro-Obi</v>
      </c>
      <c r="H442" s="18" t="str">
        <v>700ml</v>
      </c>
      <c r="I442" s="2">
        <v>12</v>
      </c>
      <c r="P442" s="2">
        <v>0</v>
      </c>
    </row>
    <row r="443" spans="2:16" x14ac:dyDescent="0.3">
      <c r="B443" s="1" t="str">
        <v>56-SPWHI-07000129</v>
      </c>
      <c r="C443" s="18" t="str">
        <v>Kyoto</v>
      </c>
      <c r="D443" s="15" t="str">
        <v>Whisky</v>
      </c>
      <c r="E443" s="15" t="str">
        <v>Kyoto</v>
      </c>
      <c r="F443" s="15" t="str">
        <v>KYO</v>
      </c>
      <c r="G443" s="18" t="str">
        <v>Kyoto Whisky Murasaki-Obi</v>
      </c>
      <c r="H443" s="18" t="str">
        <v>700ml</v>
      </c>
      <c r="I443" s="2">
        <v>12</v>
      </c>
      <c r="P443" s="2">
        <v>0</v>
      </c>
    </row>
    <row r="444" spans="2:16" x14ac:dyDescent="0.3">
      <c r="B444" s="1" t="str">
        <v>79-SPGIN-07000422</v>
      </c>
      <c r="C444" s="18" t="str">
        <v>Lark</v>
      </c>
      <c r="D444" s="15" t="str">
        <v>Gin</v>
      </c>
      <c r="E444" s="15" t="str">
        <v>Lark</v>
      </c>
      <c r="F444" s="15" t="str">
        <v>LRK</v>
      </c>
      <c r="G444" s="18" t="str">
        <v>Forty Spotted Citrus Pepperberry Gin</v>
      </c>
      <c r="H444" s="18" t="str">
        <v>700ml</v>
      </c>
      <c r="I444" s="2">
        <v>6</v>
      </c>
      <c r="P444" s="2">
        <v>0</v>
      </c>
    </row>
    <row r="445" spans="2:16" x14ac:dyDescent="0.3">
      <c r="B445" s="1" t="str">
        <v>79-SPGIN-07000446</v>
      </c>
      <c r="C445" s="18" t="str">
        <v>Lark</v>
      </c>
      <c r="D445" s="15" t="str">
        <v>Gin</v>
      </c>
      <c r="E445" s="15" t="str">
        <v>Lark</v>
      </c>
      <c r="F445" s="15" t="str">
        <v>LRK</v>
      </c>
      <c r="G445" s="18" t="str">
        <v>Forty Spotted Raspberry And Rose Gin</v>
      </c>
      <c r="H445" s="18" t="str">
        <v>700ml</v>
      </c>
      <c r="I445" s="2">
        <v>6</v>
      </c>
      <c r="P445" s="2">
        <v>0</v>
      </c>
    </row>
    <row r="446" spans="2:16" x14ac:dyDescent="0.3">
      <c r="B446" s="1" t="str">
        <v>79-SPGIN-07000489</v>
      </c>
      <c r="C446" s="18" t="str">
        <v>Lark</v>
      </c>
      <c r="D446" s="15" t="str">
        <v>Gin</v>
      </c>
      <c r="E446" s="15" t="str">
        <v>Lark</v>
      </c>
      <c r="F446" s="15" t="str">
        <v>LRK</v>
      </c>
      <c r="G446" s="18" t="str">
        <v>Forty Spotted Bush Honey Gin</v>
      </c>
      <c r="H446" s="18" t="str">
        <v>700ml</v>
      </c>
      <c r="I446" s="2">
        <v>6</v>
      </c>
      <c r="P446" s="2">
        <v>0</v>
      </c>
    </row>
    <row r="447" spans="2:16" x14ac:dyDescent="0.3">
      <c r="B447" s="1" t="str">
        <v>79-SPWHI-05001001</v>
      </c>
      <c r="C447" s="18" t="str">
        <v>Lark</v>
      </c>
      <c r="D447" s="15" t="str">
        <v>Whisky</v>
      </c>
      <c r="E447" s="15" t="str">
        <v>Lark</v>
      </c>
      <c r="F447" s="15" t="str">
        <v>LRK</v>
      </c>
      <c r="G447" s="18" t="str">
        <v>Lark Chinotto Citrus Cask Whisky</v>
      </c>
      <c r="H447" s="18" t="str">
        <v>500ml</v>
      </c>
      <c r="I447" s="2">
        <v>6</v>
      </c>
      <c r="P447" s="2">
        <v>0</v>
      </c>
    </row>
    <row r="448" spans="2:16" x14ac:dyDescent="0.3">
      <c r="B448" s="1" t="str">
        <v>79-SPGIN-07000408</v>
      </c>
      <c r="C448" s="18" t="str">
        <v>Lark</v>
      </c>
      <c r="D448" s="15" t="str">
        <v>Gin</v>
      </c>
      <c r="E448" s="15" t="str">
        <v>Lark</v>
      </c>
      <c r="F448" s="15" t="str">
        <v>LRK</v>
      </c>
      <c r="G448" s="18" t="str">
        <v>Forty Spotted Wild Rose Gin</v>
      </c>
      <c r="H448" s="18" t="str">
        <v>700ml</v>
      </c>
      <c r="I448" s="2">
        <v>6</v>
      </c>
      <c r="P448" s="2">
        <v>0</v>
      </c>
    </row>
    <row r="449" spans="2:16" x14ac:dyDescent="0.3">
      <c r="B449" s="1" t="str">
        <v>79-SPGIN-07000415</v>
      </c>
      <c r="C449" s="18" t="str">
        <v>Lark</v>
      </c>
      <c r="D449" s="15" t="str">
        <v>Gin</v>
      </c>
      <c r="E449" s="15" t="str">
        <v>Lark</v>
      </c>
      <c r="F449" s="15" t="str">
        <v>LRK</v>
      </c>
      <c r="G449" s="18" t="str">
        <v>Forty Spotted Classic Tassie Gin</v>
      </c>
      <c r="H449" s="18" t="str">
        <v>700ml</v>
      </c>
      <c r="I449" s="2">
        <v>6</v>
      </c>
      <c r="P449" s="2">
        <v>0</v>
      </c>
    </row>
    <row r="450" spans="2:16" x14ac:dyDescent="0.3">
      <c r="B450" s="1" t="str">
        <v>79-SPWHI-05000459</v>
      </c>
      <c r="C450" s="18" t="str">
        <v>Lark</v>
      </c>
      <c r="D450" s="15" t="str">
        <v>Whisky</v>
      </c>
      <c r="E450" s="15" t="str">
        <v>Lark</v>
      </c>
      <c r="F450" s="15" t="str">
        <v>LRK</v>
      </c>
      <c r="G450" s="18" t="str">
        <v>Lark Classic Cask Whisky</v>
      </c>
      <c r="H450" s="18" t="str">
        <v>500ml</v>
      </c>
      <c r="I450" s="2">
        <v>6</v>
      </c>
      <c r="P450" s="2">
        <v>0</v>
      </c>
    </row>
    <row r="451" spans="2:16" x14ac:dyDescent="0.3">
      <c r="B451" s="1" t="str">
        <v>79-SPWHI-05002655</v>
      </c>
      <c r="C451" s="18" t="str">
        <v>Lark</v>
      </c>
      <c r="D451" s="15" t="str">
        <v>Whisky</v>
      </c>
      <c r="E451" s="15" t="str">
        <v>Lark</v>
      </c>
      <c r="F451" s="15" t="str">
        <v>LRK</v>
      </c>
      <c r="G451" s="18" t="str">
        <v>Lark Tasmanian Peated Whisky</v>
      </c>
      <c r="H451" s="18" t="str">
        <v>500ml</v>
      </c>
      <c r="I451" s="2">
        <v>6</v>
      </c>
      <c r="P451" s="2">
        <v>0</v>
      </c>
    </row>
    <row r="452" spans="2:16" x14ac:dyDescent="0.3">
      <c r="B452" s="1" t="str">
        <v>LA-01WHI-05000487</v>
      </c>
      <c r="C452" s="18" t="str">
        <v>Lark</v>
      </c>
      <c r="D452" s="15" t="str">
        <v>Whisky</v>
      </c>
      <c r="E452" s="15" t="str">
        <v>Lark</v>
      </c>
      <c r="F452" s="15" t="str">
        <v>LRK</v>
      </c>
      <c r="G452" s="18" t="str">
        <v>Lark Tasmanian Symphony No.1 Whisky 0.5L</v>
      </c>
      <c r="H452" s="18" t="str">
        <v>500ml</v>
      </c>
      <c r="I452" s="2">
        <v>6</v>
      </c>
      <c r="P452" s="2">
        <v>0</v>
      </c>
    </row>
    <row r="453" spans="2:16" x14ac:dyDescent="0.3">
      <c r="B453" s="1" t="str">
        <v>61-SPGIN-07007271</v>
      </c>
      <c r="C453" s="18" t="str">
        <v>Scapegrace</v>
      </c>
      <c r="D453" s="15" t="str">
        <v>Gin</v>
      </c>
      <c r="E453" s="15" t="str">
        <v>Scapegrace</v>
      </c>
      <c r="F453" s="15" t="str">
        <v>SCA</v>
      </c>
      <c r="G453" s="18" t="str">
        <v>Scapegrace Dry Gin</v>
      </c>
      <c r="H453" s="18" t="str">
        <v>700ml</v>
      </c>
      <c r="I453" s="2">
        <v>6</v>
      </c>
      <c r="P453" s="2">
        <v>0</v>
      </c>
    </row>
    <row r="454" spans="2:16" x14ac:dyDescent="0.3">
      <c r="B454" s="1" t="str">
        <v>83-SPTEQ-07009145</v>
      </c>
      <c r="C454" s="18" t="str">
        <v>Teremana</v>
      </c>
      <c r="D454" s="15" t="str">
        <v>Tequila</v>
      </c>
      <c r="E454" s="15" t="str">
        <v>Teremana</v>
      </c>
      <c r="F454" s="15" t="str">
        <v>TRM</v>
      </c>
      <c r="G454" s="18" t="str">
        <v>Teremana Blanco Tequila</v>
      </c>
      <c r="H454" s="18" t="str">
        <v>700ml</v>
      </c>
      <c r="I454" s="2">
        <v>6</v>
      </c>
      <c r="P454" s="2">
        <v>0</v>
      </c>
    </row>
    <row r="455" spans="2:16" x14ac:dyDescent="0.3">
      <c r="B455" s="1" t="str">
        <v>83-SPTEQ-07009268</v>
      </c>
      <c r="C455" s="18" t="str">
        <v>Teremana</v>
      </c>
      <c r="D455" s="15" t="str">
        <v>Tequila</v>
      </c>
      <c r="E455" s="15" t="str">
        <v>Teremana</v>
      </c>
      <c r="F455" s="15" t="str">
        <v>TRM</v>
      </c>
      <c r="G455" s="18" t="str">
        <v>Teremana Anejo Tequila</v>
      </c>
      <c r="H455" s="18" t="str">
        <v>700ml</v>
      </c>
      <c r="I455" s="2">
        <v>6</v>
      </c>
      <c r="P455" s="2">
        <v>0</v>
      </c>
    </row>
    <row r="456" spans="2:16" x14ac:dyDescent="0.3">
      <c r="B456" s="1" t="str">
        <v>83-SPTEQ-07009251</v>
      </c>
      <c r="C456" s="18" t="str">
        <v>Teremana</v>
      </c>
      <c r="D456" s="15" t="str">
        <v>Tequila</v>
      </c>
      <c r="E456" s="15" t="str">
        <v>Teremana</v>
      </c>
      <c r="F456" s="15" t="str">
        <v>TRM</v>
      </c>
      <c r="G456" s="18" t="str">
        <v>Teremana Reposado Tequila</v>
      </c>
      <c r="H456" s="18" t="str">
        <v>700ml</v>
      </c>
      <c r="I456" s="2">
        <v>6</v>
      </c>
      <c r="P456" s="2">
        <v>0</v>
      </c>
    </row>
    <row r="457" spans="2:16" x14ac:dyDescent="0.3">
      <c r="B457" s="1" t="str">
        <v>AE-01OTH-01200683</v>
      </c>
      <c r="C457" s="18" t="str">
        <v>Umami</v>
      </c>
      <c r="D457" s="15" t="str">
        <v>Cocktail Enhancer</v>
      </c>
      <c r="E457" s="15" t="str">
        <v>Umami</v>
      </c>
      <c r="F457" s="15" t="str">
        <v>KYO</v>
      </c>
      <c r="G457" s="18" t="str">
        <v>Aer Cocktail Enhancer</v>
      </c>
      <c r="H457" s="18" t="str">
        <v>120ml</v>
      </c>
      <c r="I457" s="2">
        <v>24</v>
      </c>
      <c r="P457" s="2">
        <v>0</v>
      </c>
    </row>
    <row r="458" spans="2:16" x14ac:dyDescent="0.3">
      <c r="B458" s="1" t="str">
        <v>81-WIROS-07501004</v>
      </c>
      <c r="C458" s="18" t="str">
        <v>Vines And Terroirs</v>
      </c>
      <c r="D458" s="15" t="str">
        <v>Wine</v>
      </c>
      <c r="E458" s="15" t="str">
        <v>Vines And Terroirs</v>
      </c>
      <c r="F458" s="15" t="str">
        <v>KYO</v>
      </c>
      <c r="G458" s="18" t="str">
        <v>Minuit Rose</v>
      </c>
      <c r="H458" s="18" t="str">
        <v>750ml</v>
      </c>
      <c r="I458" s="2">
        <v>6</v>
      </c>
      <c r="P458" s="2">
        <v>0</v>
      </c>
    </row>
    <row r="459" spans="2:16" x14ac:dyDescent="0.3">
      <c r="B459" s="1" t="str">
        <v>81-WIROS-07502301</v>
      </c>
      <c r="C459" s="18" t="str">
        <v>Vines And Terroirs</v>
      </c>
      <c r="D459" s="15" t="str">
        <v>Wine</v>
      </c>
      <c r="E459" s="15" t="str">
        <v>Vines And Terroirs</v>
      </c>
      <c r="F459" s="15" t="str">
        <v>KYO</v>
      </c>
      <c r="G459" s="18" t="str">
        <v>The Lunar Collection By Maurel Freres Full Moon</v>
      </c>
      <c r="H459" s="18" t="str">
        <v>750ml</v>
      </c>
      <c r="I459" s="2">
        <v>6</v>
      </c>
      <c r="P459" s="2">
        <v>0</v>
      </c>
    </row>
    <row r="460" spans="2:16" x14ac:dyDescent="0.3">
      <c r="B460" s="1" t="str">
        <v>81-WIROS-07502302</v>
      </c>
      <c r="C460" s="18" t="str">
        <v>Vines And Terroirs</v>
      </c>
      <c r="D460" s="15" t="str">
        <v>Wine</v>
      </c>
      <c r="E460" s="15" t="str">
        <v>Vines And Terroirs</v>
      </c>
      <c r="F460" s="15" t="str">
        <v>KYO</v>
      </c>
      <c r="G460" s="18" t="str">
        <v>The Lunar Collection By Maurel Freres Half Moon</v>
      </c>
      <c r="H460" s="18" t="str">
        <v>750ml</v>
      </c>
      <c r="I460" s="2">
        <v>6</v>
      </c>
      <c r="P460" s="2">
        <v>0</v>
      </c>
    </row>
    <row r="461" spans="2:16" x14ac:dyDescent="0.3">
      <c r="B461" s="1" t="str">
        <v>81-WIROS-07502303</v>
      </c>
      <c r="C461" s="18" t="str">
        <v>Vines And Terroirs</v>
      </c>
      <c r="D461" s="15" t="str">
        <v>Wine</v>
      </c>
      <c r="E461" s="15" t="str">
        <v>Vines And Terroirs</v>
      </c>
      <c r="F461" s="15" t="str">
        <v>KYO</v>
      </c>
      <c r="G461" s="18" t="str">
        <v>The Lunar Collection By Maurel Freres Cresent Moon</v>
      </c>
      <c r="H461" s="18" t="str">
        <v>750ml</v>
      </c>
      <c r="I461" s="2">
        <v>6</v>
      </c>
      <c r="P461" s="2">
        <v>0</v>
      </c>
    </row>
    <row r="462" spans="2:16" x14ac:dyDescent="0.3">
      <c r="B462" s="1" t="str">
        <v>81-WIROS-15002301</v>
      </c>
      <c r="C462" s="18" t="str">
        <v>Vines And Terroirs</v>
      </c>
      <c r="D462" s="15" t="str">
        <v>Wine</v>
      </c>
      <c r="E462" s="15" t="str">
        <v>Vines And Terroirs</v>
      </c>
      <c r="F462" s="15" t="str">
        <v>KYO</v>
      </c>
      <c r="G462" s="18" t="str">
        <v>The Lunar Collection By Maurel Freres Full Moon</v>
      </c>
      <c r="H462" s="18" t="str">
        <v>1500ml</v>
      </c>
      <c r="I462" s="2">
        <v>3</v>
      </c>
      <c r="P462" s="2">
        <v>0</v>
      </c>
    </row>
    <row r="463" spans="2:16" x14ac:dyDescent="0.3">
      <c r="B463" s="1" t="str">
        <v>81-WIROS-15002302</v>
      </c>
      <c r="C463" s="18" t="str">
        <v>Vines And Terroirs</v>
      </c>
      <c r="D463" s="15" t="str">
        <v>Wine</v>
      </c>
      <c r="E463" s="15" t="str">
        <v>Vines And Terroirs</v>
      </c>
      <c r="F463" s="15" t="str">
        <v>KYO</v>
      </c>
      <c r="G463" s="18" t="str">
        <v>The Lunar Collection By Maurel Freres Half Moon</v>
      </c>
      <c r="H463" s="18" t="str">
        <v>1500ml</v>
      </c>
      <c r="I463" s="2">
        <v>3</v>
      </c>
      <c r="P463" s="2">
        <v>0</v>
      </c>
    </row>
    <row r="464" spans="2:16" x14ac:dyDescent="0.3">
      <c r="B464" s="1" t="str">
        <v>81-WIROS-15002303</v>
      </c>
      <c r="C464" s="18" t="str">
        <v>Vines And Terroirs</v>
      </c>
      <c r="D464" s="15" t="str">
        <v>Wine</v>
      </c>
      <c r="E464" s="15" t="str">
        <v>Vines And Terroirs</v>
      </c>
      <c r="F464" s="15" t="str">
        <v>KYO</v>
      </c>
      <c r="G464" s="18" t="str">
        <v>The Lunar Collection By Maurel Freres Cresent Moon</v>
      </c>
      <c r="H464" s="18" t="str">
        <v>1500ml</v>
      </c>
      <c r="I464" s="2">
        <v>3</v>
      </c>
      <c r="P464" s="2">
        <v>0</v>
      </c>
    </row>
    <row r="465" spans="2:16" x14ac:dyDescent="0.3">
      <c r="B465" s="1" t="str">
        <v>81-WIROS-30002301</v>
      </c>
      <c r="C465" s="18" t="str">
        <v>Vines And Terroirs</v>
      </c>
      <c r="D465" s="15" t="str">
        <v>Wine</v>
      </c>
      <c r="E465" s="15" t="str">
        <v>Vines And Terroirs</v>
      </c>
      <c r="F465" s="15" t="str">
        <v>KYO</v>
      </c>
      <c r="G465" s="18" t="str">
        <v>The Lunar Collection By Maurel Freres Full Moon</v>
      </c>
      <c r="H465" s="18" t="str">
        <v>3000ml</v>
      </c>
      <c r="I465" s="2">
        <v>1</v>
      </c>
      <c r="P465" s="2">
        <v>0</v>
      </c>
    </row>
    <row r="466" spans="2:16" x14ac:dyDescent="0.3">
      <c r="B466" s="1" t="str">
        <v>81-WIROS-30002302</v>
      </c>
      <c r="C466" s="18" t="str">
        <v>Vines And Terroirs</v>
      </c>
      <c r="D466" s="15" t="str">
        <v>Wine</v>
      </c>
      <c r="E466" s="15" t="str">
        <v>Vines And Terroirs</v>
      </c>
      <c r="F466" s="15" t="str">
        <v>KYO</v>
      </c>
      <c r="G466" s="18" t="str">
        <v>The Lunar Collection By Maurel Freres Half Moon</v>
      </c>
      <c r="H466" s="18" t="str">
        <v>3000ml</v>
      </c>
      <c r="I466" s="2">
        <v>1</v>
      </c>
      <c r="P466" s="2">
        <v>0</v>
      </c>
    </row>
    <row r="467" spans="2:16" x14ac:dyDescent="0.3">
      <c r="B467" s="1" t="str">
        <v>81-WIROS-60002301</v>
      </c>
      <c r="C467" s="18" t="str">
        <v>Vines And Terroirs</v>
      </c>
      <c r="D467" s="15" t="str">
        <v>Wine</v>
      </c>
      <c r="E467" s="15" t="str">
        <v>Vines And Terroirs</v>
      </c>
      <c r="F467" s="15" t="str">
        <v>KYO</v>
      </c>
      <c r="G467" s="18" t="str">
        <v>The Lunar Collection By Maurel Freres Full Moon</v>
      </c>
      <c r="H467" s="18" t="str">
        <v>6000ml</v>
      </c>
      <c r="I467" s="2">
        <v>1</v>
      </c>
      <c r="P467" s="2">
        <v>0</v>
      </c>
    </row>
    <row r="468" spans="2:16" x14ac:dyDescent="0.3">
      <c r="B468" s="1" t="str">
        <v>81-WIROS-30002303</v>
      </c>
      <c r="C468" s="18" t="str">
        <v>Vines And Terroirs</v>
      </c>
      <c r="D468" s="15" t="str">
        <v>Wine</v>
      </c>
      <c r="E468" s="15" t="str">
        <v>Vines And Terroirs</v>
      </c>
      <c r="F468" s="15" t="str">
        <v>KYO</v>
      </c>
      <c r="G468" s="18" t="str">
        <v>The Lunar Collection By Maurel Freres Cresent Moon 3L</v>
      </c>
      <c r="H468" s="18" t="str">
        <v>3000ml</v>
      </c>
      <c r="I468" s="2">
        <v>1</v>
      </c>
      <c r="P468" s="2">
        <v>0</v>
      </c>
    </row>
    <row r="469" spans="2:16" x14ac:dyDescent="0.3">
      <c r="B469" s="1" t="str">
        <v>81-WIROS-15001004</v>
      </c>
      <c r="C469" s="18" t="str">
        <v>Vines And Terroirs</v>
      </c>
      <c r="D469" s="15" t="str">
        <v>Wine</v>
      </c>
      <c r="E469" s="15" t="str">
        <v>Vines And Terroirs</v>
      </c>
      <c r="F469" s="15" t="str">
        <v>KYO</v>
      </c>
      <c r="G469" s="18" t="str">
        <v>Minuit Rose 1.5L</v>
      </c>
      <c r="H469" s="18" t="str">
        <v>1500ml</v>
      </c>
      <c r="I469" s="2">
        <v>3</v>
      </c>
      <c r="P469" s="2">
        <v>0</v>
      </c>
    </row>
    <row r="470" spans="2:16" x14ac:dyDescent="0.3">
      <c r="B470" s="1" t="str">
        <v>62-SPGIN-07005095</v>
      </c>
      <c r="C470" s="18" t="str">
        <v>Dictador</v>
      </c>
      <c r="D470" s="15" t="str">
        <v>Gin</v>
      </c>
      <c r="E470" s="15" t="str">
        <v>Dictador</v>
      </c>
      <c r="F470" s="15" t="str">
        <v>DIC</v>
      </c>
      <c r="G470" s="18" t="str">
        <v>Dictador Ortodoxy Gin</v>
      </c>
      <c r="H470" s="18" t="str">
        <v>700ml</v>
      </c>
      <c r="I470" s="2">
        <v>6</v>
      </c>
      <c r="P470" s="2">
        <v>0</v>
      </c>
    </row>
    <row r="471" spans="2:16" x14ac:dyDescent="0.3">
      <c r="B471" s="1" t="str">
        <v>62-SPGIN-07005088</v>
      </c>
      <c r="C471" s="18" t="str">
        <v>Dictador</v>
      </c>
      <c r="D471" s="15" t="str">
        <v>Gin</v>
      </c>
      <c r="E471" s="15" t="str">
        <v>Dictador</v>
      </c>
      <c r="F471" s="15" t="str">
        <v>DIC</v>
      </c>
      <c r="G471" s="18" t="str">
        <v>Dictador Treasure Gin</v>
      </c>
      <c r="H471" s="18" t="str">
        <v>700ml</v>
      </c>
      <c r="I471" s="2">
        <v>6</v>
      </c>
      <c r="P471" s="2">
        <v>0</v>
      </c>
    </row>
    <row r="472" spans="2:16" x14ac:dyDescent="0.3">
      <c r="B472" s="1" t="str">
        <v>62-SPRUM-07005323</v>
      </c>
      <c r="C472" s="18" t="str">
        <v>Dictador</v>
      </c>
      <c r="D472" s="15" t="str">
        <v>Rum</v>
      </c>
      <c r="E472" s="15" t="str">
        <v>Dictador</v>
      </c>
      <c r="F472" s="15" t="str">
        <v>DIC</v>
      </c>
      <c r="G472" s="18" t="str">
        <v>Dictador 12 Years Rum</v>
      </c>
      <c r="H472" s="18" t="str">
        <v>700ml</v>
      </c>
      <c r="I472" s="2">
        <v>6</v>
      </c>
      <c r="P472" s="2">
        <v>0</v>
      </c>
    </row>
    <row r="473" spans="2:16" x14ac:dyDescent="0.3">
      <c r="B473" s="1" t="str">
        <v>62-SPRUM-07005330</v>
      </c>
      <c r="C473" s="18" t="str">
        <v>Dictador</v>
      </c>
      <c r="D473" s="15" t="str">
        <v>Rum</v>
      </c>
      <c r="E473" s="15" t="str">
        <v>Dictador</v>
      </c>
      <c r="F473" s="15" t="str">
        <v>DIC</v>
      </c>
      <c r="G473" s="18" t="str">
        <v>Dictador 20 Years Rum</v>
      </c>
      <c r="H473" s="18" t="str">
        <v>700ml</v>
      </c>
      <c r="I473" s="2">
        <v>6</v>
      </c>
      <c r="P473" s="2">
        <v>0</v>
      </c>
    </row>
    <row r="474" spans="2:16" x14ac:dyDescent="0.3">
      <c r="B474" s="1" t="str">
        <v>62-SPRUM-07007181</v>
      </c>
      <c r="C474" s="18" t="str">
        <v>Dictador</v>
      </c>
      <c r="D474" s="15" t="str">
        <v>Rum</v>
      </c>
      <c r="E474" s="15" t="str">
        <v>Dictador</v>
      </c>
      <c r="F474" s="15" t="str">
        <v>DIC</v>
      </c>
      <c r="G474" s="18" t="str">
        <v>Dictador Aurum Rum</v>
      </c>
      <c r="H474" s="18" t="str">
        <v>700ml</v>
      </c>
      <c r="I474" s="2">
        <v>6</v>
      </c>
      <c r="P474" s="2">
        <v>0</v>
      </c>
    </row>
    <row r="475" spans="2:16" x14ac:dyDescent="0.3">
      <c r="B475" s="1" t="str">
        <v>62-SPRUM-07007204</v>
      </c>
      <c r="C475" s="18" t="str">
        <v>Dictador</v>
      </c>
      <c r="D475" s="15" t="str">
        <v>Rum</v>
      </c>
      <c r="E475" s="15" t="str">
        <v>Dictador</v>
      </c>
      <c r="F475" s="15" t="str">
        <v>DIC</v>
      </c>
      <c r="G475" s="18" t="str">
        <v>Dictador Platinum Rum</v>
      </c>
      <c r="H475" s="18" t="str">
        <v>700ml</v>
      </c>
      <c r="I475" s="2">
        <v>6</v>
      </c>
      <c r="P475" s="2">
        <v>0</v>
      </c>
    </row>
    <row r="476" spans="2:16" x14ac:dyDescent="0.3">
      <c r="B476" s="1" t="str">
        <v>62-SPRUM-07001158</v>
      </c>
      <c r="C476" s="18" t="str">
        <v>Dictador</v>
      </c>
      <c r="D476" s="15" t="str">
        <v>Rum</v>
      </c>
      <c r="E476" s="15" t="str">
        <v>Dictador</v>
      </c>
      <c r="F476" s="15" t="str">
        <v>DIC</v>
      </c>
      <c r="G476" s="18" t="str">
        <v>Dictador Game Changer Lilac</v>
      </c>
      <c r="H476" s="18" t="str">
        <v>700ml</v>
      </c>
      <c r="I476" s="2">
        <v>6</v>
      </c>
      <c r="P476" s="2">
        <v>0</v>
      </c>
    </row>
    <row r="477" spans="2:16" x14ac:dyDescent="0.3">
      <c r="B477" s="1" t="str">
        <v>62-SPRUM-07002490</v>
      </c>
      <c r="C477" s="18" t="str">
        <v>Dictador</v>
      </c>
      <c r="D477" s="15" t="str">
        <v>Rum</v>
      </c>
      <c r="E477" s="15" t="str">
        <v>Dictador</v>
      </c>
      <c r="F477" s="15" t="str">
        <v>DIC</v>
      </c>
      <c r="G477" s="18" t="str">
        <v>Dictador Game Changer Neon Yellow</v>
      </c>
      <c r="H477" s="18" t="str">
        <v>700ml</v>
      </c>
      <c r="I477" s="2">
        <v>6</v>
      </c>
      <c r="P477" s="2">
        <v>0</v>
      </c>
    </row>
    <row r="478" spans="2:16" x14ac:dyDescent="0.3">
      <c r="B478" s="1" t="str">
        <v>35-06LIQ-07003779</v>
      </c>
      <c r="C478" s="18" t="str">
        <v>Campari</v>
      </c>
      <c r="D478" s="15" t="str">
        <v>Liqueur</v>
      </c>
      <c r="E478" s="15" t="str">
        <v>Grand Marnier</v>
      </c>
      <c r="F478" s="15" t="str">
        <v>GMN</v>
      </c>
      <c r="G478" s="18" t="str">
        <v>Grand Marnier Liqueur</v>
      </c>
      <c r="H478" s="18" t="str">
        <v>700ml</v>
      </c>
      <c r="I478" s="2">
        <v>6</v>
      </c>
      <c r="P478" s="2">
        <v>0</v>
      </c>
    </row>
    <row r="479" spans="2:16" x14ac:dyDescent="0.3">
      <c r="B479" s="1" t="str">
        <v>41-SPTEQ-07507500</v>
      </c>
      <c r="C479" s="18" t="str">
        <v>Campari</v>
      </c>
      <c r="D479" s="15" t="str">
        <v>Tequila</v>
      </c>
      <c r="E479" s="15" t="str">
        <v>Espolon</v>
      </c>
      <c r="F479" s="15" t="str">
        <v>ESP</v>
      </c>
      <c r="G479" s="18" t="str">
        <v>Espolon Blanco Tequila</v>
      </c>
      <c r="H479" s="18" t="str">
        <v>750ml</v>
      </c>
      <c r="I479" s="2">
        <v>6</v>
      </c>
      <c r="P479" s="2">
        <v>0</v>
      </c>
    </row>
    <row r="480" spans="2:16" x14ac:dyDescent="0.3">
      <c r="B480" s="1" t="str">
        <v>41-SPTEQ-07507517</v>
      </c>
      <c r="C480" s="18" t="str">
        <v>Campari</v>
      </c>
      <c r="D480" s="15" t="str">
        <v>Tequila</v>
      </c>
      <c r="E480" s="15" t="str">
        <v>Espolon</v>
      </c>
      <c r="F480" s="15" t="str">
        <v>ESP</v>
      </c>
      <c r="G480" s="18" t="str">
        <v>Espolon Reposado Tequila</v>
      </c>
      <c r="H480" s="18" t="str">
        <v>750ml</v>
      </c>
      <c r="I480" s="2">
        <v>6</v>
      </c>
      <c r="P480" s="2">
        <v>0</v>
      </c>
    </row>
    <row r="481" spans="2:16" x14ac:dyDescent="0.3">
      <c r="B481" s="1" t="str">
        <v>53-SPMEZ-07009072</v>
      </c>
      <c r="C481" s="18" t="str">
        <v>Campari</v>
      </c>
      <c r="D481" s="15" t="str">
        <v>Mezcal</v>
      </c>
      <c r="E481" s="15" t="str">
        <v>Montelobos</v>
      </c>
      <c r="F481" s="15" t="str">
        <v>MON</v>
      </c>
      <c r="G481" s="18" t="str">
        <v>Montelobos Mezcal Espadin</v>
      </c>
      <c r="H481" s="18" t="str">
        <v>700ml</v>
      </c>
      <c r="I481" s="2">
        <v>6</v>
      </c>
      <c r="P481" s="2">
        <v>0</v>
      </c>
    </row>
    <row r="482" spans="2:16" x14ac:dyDescent="0.3">
      <c r="B482" s="1" t="str">
        <v>53-SPMEZ-07009324</v>
      </c>
      <c r="C482" s="18" t="str">
        <v>Campari</v>
      </c>
      <c r="D482" s="15" t="str">
        <v>Mezcal</v>
      </c>
      <c r="E482" s="15" t="str">
        <v>Montelobos</v>
      </c>
      <c r="F482" s="15" t="str">
        <v>MON</v>
      </c>
      <c r="G482" s="18" t="str">
        <v>Montelobos Mezcal Tobala</v>
      </c>
      <c r="H482" s="18" t="str">
        <v>700ml</v>
      </c>
      <c r="I482" s="2">
        <v>6</v>
      </c>
      <c r="P482" s="2">
        <v>0</v>
      </c>
    </row>
    <row r="483" spans="2:16" x14ac:dyDescent="0.3">
      <c r="B483" s="1" t="str">
        <v>53-SPMEZ-07009447</v>
      </c>
      <c r="C483" s="18" t="str">
        <v>Campari</v>
      </c>
      <c r="D483" s="15" t="str">
        <v>Mezcal</v>
      </c>
      <c r="E483" s="15" t="str">
        <v>Montelobos</v>
      </c>
      <c r="F483" s="15" t="str">
        <v>MON</v>
      </c>
      <c r="G483" s="18" t="str">
        <v>Montelobos Mezcal Ensamble</v>
      </c>
      <c r="H483" s="18" t="str">
        <v>700ml</v>
      </c>
      <c r="I483" s="2">
        <v>6</v>
      </c>
      <c r="P483" s="2">
        <v>0</v>
      </c>
    </row>
    <row r="484" spans="2:16" x14ac:dyDescent="0.3">
      <c r="B484" s="1" t="str">
        <v>53-SPMEZ-07009829</v>
      </c>
      <c r="C484" s="18" t="str">
        <v>Campari</v>
      </c>
      <c r="D484" s="15" t="str">
        <v>Mezcal</v>
      </c>
      <c r="E484" s="15" t="str">
        <v>Montelobos</v>
      </c>
      <c r="F484" s="15" t="str">
        <v>MON</v>
      </c>
      <c r="G484" s="18" t="str">
        <v>Montelobos Mezcal Pechuga</v>
      </c>
      <c r="H484" s="18" t="str">
        <v>700ml</v>
      </c>
      <c r="I484" s="2">
        <v>6</v>
      </c>
      <c r="P484" s="2">
        <v>0</v>
      </c>
    </row>
    <row r="485" spans="2:16" x14ac:dyDescent="0.3">
      <c r="B485" s="1" t="str">
        <v>62-SPGIN-07004692</v>
      </c>
      <c r="C485" s="18" t="str">
        <v>Dictador</v>
      </c>
      <c r="D485" s="15" t="str">
        <v>Rum</v>
      </c>
      <c r="E485" s="15" t="str">
        <v>Dictador</v>
      </c>
      <c r="F485" s="15" t="str">
        <v>DIC</v>
      </c>
      <c r="G485" s="18" t="str">
        <v>Dictador XO Insolent Rum</v>
      </c>
      <c r="H485" s="18" t="str">
        <v>700ml</v>
      </c>
      <c r="I485" s="2">
        <v>6</v>
      </c>
      <c r="P485" s="2">
        <v>0</v>
      </c>
    </row>
    <row r="486" spans="2:16" x14ac:dyDescent="0.3">
      <c r="B486" s="1" t="str">
        <v>62-SPGIN-07004708</v>
      </c>
      <c r="C486" s="18" t="str">
        <v>Dictador</v>
      </c>
      <c r="D486" s="15" t="str">
        <v>Rum</v>
      </c>
      <c r="E486" s="15" t="str">
        <v>Dictador</v>
      </c>
      <c r="F486" s="15" t="str">
        <v>DIC</v>
      </c>
      <c r="G486" s="18" t="str">
        <v>Dictador XO Perpetual Rum</v>
      </c>
      <c r="H486" s="18" t="str">
        <v>700ml</v>
      </c>
      <c r="I486" s="2">
        <v>6</v>
      </c>
      <c r="P486" s="2">
        <v>0</v>
      </c>
    </row>
    <row r="487" spans="2:16" x14ac:dyDescent="0.3">
      <c r="B487" s="1" t="str">
        <v>77-SPLIQ-10003760</v>
      </c>
      <c r="C487" s="18" t="str">
        <v>BRANCA</v>
      </c>
      <c r="D487" s="15" t="str">
        <v>LIQUEUR</v>
      </c>
      <c r="E487" s="15" t="str">
        <v>Fernet</v>
      </c>
      <c r="F487" s="15" t="str">
        <v>BRC</v>
      </c>
      <c r="G487" s="18" t="str">
        <v>Branca Menta Liqueur 1000ML.</v>
      </c>
      <c r="H487" s="18" t="str">
        <v>1000ml</v>
      </c>
      <c r="I487" s="2">
        <v>6</v>
      </c>
      <c r="P487" s="2">
        <v>0</v>
      </c>
    </row>
    <row r="488" spans="2:16" x14ac:dyDescent="0.3">
      <c r="B488" s="1" t="str">
        <v>99-SL001-07000013</v>
      </c>
      <c r="C488" s="18" t="str">
        <v>BRANCA</v>
      </c>
      <c r="D488" s="15" t="str">
        <v>BITTER</v>
      </c>
      <c r="E488" s="15" t="str">
        <v>Fernet</v>
      </c>
      <c r="F488" s="15" t="str">
        <v>BRC</v>
      </c>
      <c r="G488" s="18" t="str">
        <v>Fernet Branca Bitters 700ml</v>
      </c>
      <c r="H488" s="18" t="str">
        <v>700ml</v>
      </c>
      <c r="I488" s="2">
        <v>6</v>
      </c>
      <c r="P488" s="2">
        <v>0</v>
      </c>
    </row>
    <row r="489" spans="2:16" x14ac:dyDescent="0.3">
      <c r="B489" s="1" t="str">
        <v>GL-02WHI-07000241</v>
      </c>
      <c r="C489" s="18" t="str">
        <v>BIGGAR &amp; LEITH</v>
      </c>
      <c r="D489" s="15" t="str">
        <v>WHISKY</v>
      </c>
      <c r="E489" s="15" t="str">
        <v>The Gladstone</v>
      </c>
      <c r="F489" s="15" t="str">
        <v/>
      </c>
      <c r="G489" s="18" t="str">
        <v>The Gladstone Axe The Black Axe Whisky</v>
      </c>
      <c r="H489" s="18" t="str">
        <v>700ml</v>
      </c>
      <c r="I489" s="2">
        <v>6</v>
      </c>
      <c r="P489" s="2">
        <v>0</v>
      </c>
    </row>
    <row r="490" spans="2:16" x14ac:dyDescent="0.3">
      <c r="B490" s="1" t="str">
        <v>SP-02RUM-07006523</v>
      </c>
      <c r="C490" s="18" t="str">
        <v>Biggar &amp; Leith</v>
      </c>
      <c r="D490" s="15" t="str">
        <v>Rum</v>
      </c>
      <c r="E490" s="15" t="str">
        <v>Spytail</v>
      </c>
      <c r="F490" s="15" t="str">
        <v/>
      </c>
      <c r="G490" s="18" t="str">
        <v>Spytail Cognac Barrel Rum</v>
      </c>
      <c r="H490" s="18" t="str">
        <v>700ml</v>
      </c>
      <c r="I490" s="2">
        <v>6</v>
      </c>
      <c r="P490" s="2">
        <v>0</v>
      </c>
    </row>
    <row r="491" spans="2:16" x14ac:dyDescent="0.3">
      <c r="B491" s="1" t="str">
        <v>80-SPWHI-07001488</v>
      </c>
      <c r="C491" s="18" t="str">
        <v>GLENTURRET</v>
      </c>
      <c r="D491" s="15" t="str">
        <v>WHISKY</v>
      </c>
      <c r="E491" s="15" t="str">
        <v>Glenturret</v>
      </c>
      <c r="F491" s="15" t="str">
        <v>GTR</v>
      </c>
      <c r="G491" s="18" t="str">
        <v>The Glenturret Triple Wood Whisky (2024)</v>
      </c>
      <c r="H491" s="18" t="str">
        <v>700ml</v>
      </c>
      <c r="I491" s="2">
        <v>6</v>
      </c>
      <c r="P491" s="2">
        <v>0</v>
      </c>
    </row>
    <row r="492" spans="2:16" x14ac:dyDescent="0.3">
      <c r="B492" s="1" t="str">
        <v>79-SPGIN-07000392</v>
      </c>
      <c r="C492" s="18" t="str">
        <v>LARK</v>
      </c>
      <c r="D492" s="15" t="str">
        <v>GIN</v>
      </c>
      <c r="E492" s="15" t="str">
        <v>Forty Spotted</v>
      </c>
      <c r="F492" s="15" t="str">
        <v/>
      </c>
      <c r="G492" s="18" t="str">
        <v>Forty Spotted Pinot Noir</v>
      </c>
      <c r="H492" s="18" t="str">
        <v>700ml</v>
      </c>
      <c r="I492" s="2">
        <v>6</v>
      </c>
      <c r="P492" s="2">
        <v>0</v>
      </c>
    </row>
    <row r="493" spans="2:16" x14ac:dyDescent="0.3">
      <c r="B493" s="1" t="str">
        <v>79-SPWHI-07003577</v>
      </c>
      <c r="C493" s="18" t="str">
        <v>LARK</v>
      </c>
      <c r="D493" s="15" t="str">
        <v>WHISKY</v>
      </c>
      <c r="E493" s="15" t="str">
        <v>Lark</v>
      </c>
      <c r="F493" s="15" t="str">
        <v>LRK</v>
      </c>
      <c r="G493" s="18" t="str">
        <v>LARK NO. 151 FIRE TRAIL WHISKY</v>
      </c>
      <c r="H493" s="18" t="str">
        <v>700ml</v>
      </c>
      <c r="I493" s="2">
        <v>6</v>
      </c>
      <c r="P493" s="2">
        <v>0</v>
      </c>
    </row>
    <row r="494" spans="2:16" x14ac:dyDescent="0.3">
      <c r="B494" s="1" t="str">
        <v>79-SPWHI-07003584</v>
      </c>
      <c r="C494" s="18" t="str">
        <v>LARK</v>
      </c>
      <c r="D494" s="15" t="str">
        <v>WHISKY</v>
      </c>
      <c r="E494" s="15" t="str">
        <v>Lark</v>
      </c>
      <c r="F494" s="15" t="str">
        <v>LRK</v>
      </c>
      <c r="G494" s="18" t="str">
        <v>LARK NO. 183 DEVIL'S STORM WHISKY</v>
      </c>
      <c r="H494" s="18" t="str">
        <v>700ml</v>
      </c>
      <c r="I494" s="2">
        <v>6</v>
      </c>
      <c r="P494" s="2">
        <v>0</v>
      </c>
    </row>
    <row r="495" spans="2:16" x14ac:dyDescent="0.3">
      <c r="B495" s="1" t="str">
        <v>79-SPWHI-07003607</v>
      </c>
      <c r="C495" s="18" t="str">
        <v>LARK</v>
      </c>
      <c r="D495" s="15" t="str">
        <v>WHISKY</v>
      </c>
      <c r="E495" s="15" t="str">
        <v>Lark</v>
      </c>
      <c r="F495" s="15" t="str">
        <v>LRK</v>
      </c>
      <c r="G495" s="18" t="str">
        <v>LARK NO. 285 RUBY ABYSS WHISKY</v>
      </c>
      <c r="H495" s="18" t="str">
        <v>700ml</v>
      </c>
      <c r="I495" s="2">
        <v>6</v>
      </c>
      <c r="P495" s="2">
        <v>0</v>
      </c>
    </row>
    <row r="496" spans="2:16" x14ac:dyDescent="0.3">
      <c r="B496" s="1" t="str">
        <v>106PEWHI-07003015</v>
      </c>
      <c r="C496" s="18" t="str">
        <v>PENDULUM</v>
      </c>
      <c r="D496" s="15" t="str">
        <v>WHISKY</v>
      </c>
      <c r="E496" s="15" t="str">
        <v>FABLE</v>
      </c>
      <c r="F496" s="15" t="str">
        <v/>
      </c>
      <c r="G496" s="18" t="str">
        <v>FABLE PALE HORSE 8 YEARS SCOTCH WHISKY</v>
      </c>
      <c r="H496" s="18" t="str">
        <v>700ml</v>
      </c>
      <c r="I496" s="2">
        <v>6</v>
      </c>
      <c r="P496" s="2">
        <v>0</v>
      </c>
    </row>
    <row r="497" spans="2:16" x14ac:dyDescent="0.3">
      <c r="B497" s="1" t="str">
        <v>106PEWHI-07002919</v>
      </c>
      <c r="C497" s="18" t="str">
        <v>PENDULUM</v>
      </c>
      <c r="D497" s="15" t="str">
        <v>WHISKY</v>
      </c>
      <c r="E497" s="15" t="str">
        <v>FABLE</v>
      </c>
      <c r="F497" s="15" t="str">
        <v/>
      </c>
      <c r="G497" s="18" t="str">
        <v>FABLE CHAPTER 8 CANARY 11 YEARS SCOTCH WHISKY</v>
      </c>
      <c r="H497" s="18" t="str">
        <v>700ml</v>
      </c>
      <c r="I497" s="2">
        <v>6</v>
      </c>
      <c r="P497" s="2">
        <v>0</v>
      </c>
    </row>
    <row r="498" spans="2:16" x14ac:dyDescent="0.3">
      <c r="B498" s="1" t="str">
        <v>101SESPA-07500680</v>
      </c>
      <c r="C498" s="18" t="str">
        <v>SERENA</v>
      </c>
      <c r="D498" s="15" t="str">
        <v>Sparkling Wine</v>
      </c>
      <c r="E498" s="15" t="str">
        <v>PIU</v>
      </c>
      <c r="F498" s="15" t="str">
        <v/>
      </c>
      <c r="G498" s="18" t="str">
        <v>Piu Brioso Vino Spumante Bianco</v>
      </c>
      <c r="H498" s="18" t="str">
        <v>750ml</v>
      </c>
      <c r="I498" s="2">
        <v>6</v>
      </c>
      <c r="P498" s="2">
        <v>0</v>
      </c>
    </row>
    <row r="499" spans="2:16" x14ac:dyDescent="0.3">
      <c r="B499" s="1" t="str">
        <v>101SESPA-07500703</v>
      </c>
      <c r="C499" s="18" t="str">
        <v>SERENA</v>
      </c>
      <c r="D499" s="15" t="str">
        <v>Sparkling Wine</v>
      </c>
      <c r="E499" s="15" t="str">
        <v>PIU</v>
      </c>
      <c r="F499" s="15" t="str">
        <v/>
      </c>
      <c r="G499" s="18" t="str">
        <v>Piu Brioso Prosecco Valdobbiadene</v>
      </c>
      <c r="H499" s="18" t="str">
        <v>750ml</v>
      </c>
      <c r="I499" s="2">
        <v>6</v>
      </c>
      <c r="P499" s="2">
        <v>0</v>
      </c>
    </row>
    <row r="500" spans="2:16" x14ac:dyDescent="0.3">
      <c r="B500" s="1" t="str">
        <v>101SESPA-07500727</v>
      </c>
      <c r="C500" s="18" t="str">
        <v>SERENA</v>
      </c>
      <c r="D500" s="15" t="str">
        <v>Sparkling Wine</v>
      </c>
      <c r="E500" s="15" t="str">
        <v>PIU</v>
      </c>
      <c r="F500" s="15" t="str">
        <v/>
      </c>
      <c r="G500" s="18" t="str">
        <v>Piu Brioso Prosecco Rose</v>
      </c>
      <c r="H500" s="18" t="str">
        <v>750ml</v>
      </c>
      <c r="I500" s="2">
        <v>6</v>
      </c>
      <c r="P500" s="2">
        <v>0</v>
      </c>
    </row>
  </sheetData>
  <autoFilter ref="B12:T365" xr:uid="{AB61BD39-7656-4AB4-B82E-6A8931787B5C}"/>
  <conditionalFormatting sqref="U1:U298 V12:V298 U299:V394 U395:U1048576">
    <cfRule type="cellIs" dxfId="25" priority="1" operator="equal">
      <formula>"Input Price only 1 column"</formula>
    </cfRule>
  </conditionalFormatting>
  <dataValidations count="1">
    <dataValidation allowBlank="1" showInputMessage="1" showErrorMessage="1" errorTitle="ผิดครับ !!!" error="กรุณากรอกข้อมูลเฉพาะช่องสีชมพูครับ" sqref="C395:H1048576 F66:G394 C12:G65 H12:I394 B12 C139:E394 C66:C131 D66:E138 C124:G125 W301 W13" xr:uid="{571850C4-9D92-493F-AB5C-7331D80C3076}"/>
  </dataValidations>
  <pageMargins left="0.25" right="0.25" top="0.75" bottom="0.75" header="0.3" footer="0.3"/>
  <pageSetup paperSize="9" scale="5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280B112-D6A9-4263-A336-9214DB5998FA}">
          <x14:formula1>
            <xm:f>WHOLESALE!$C$12:$C$118</xm:f>
          </x14:formula1>
          <xm:sqref>J13:J394</xm:sqref>
        </x14:dataValidation>
        <x14:dataValidation type="list" allowBlank="1" showInputMessage="1" showErrorMessage="1" xr:uid="{C69CDBFB-FAAC-4B9E-BDE9-B26A6877D0EA}">
          <x14:formula1>
            <xm:f>MAPPING!#REF!</xm:f>
          </x14:formula1>
          <xm:sqref>L5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DF6B-E81C-4665-BDB5-599BD8F1598C}">
  <sheetPr>
    <tabColor theme="7" tint="0.79998168889431442"/>
    <pageSetUpPr fitToPage="1"/>
  </sheetPr>
  <dimension ref="B1:W500"/>
  <sheetViews>
    <sheetView showGridLines="0" zoomScale="80" zoomScaleNormal="80" zoomScaleSheetLayoutView="100" workbookViewId="0">
      <pane ySplit="12" topLeftCell="A13" activePane="bottomLeft" state="frozen"/>
      <selection activeCell="P14" sqref="P14"/>
      <selection pane="bottomLeft" activeCell="P14" sqref="P14"/>
    </sheetView>
  </sheetViews>
  <sheetFormatPr defaultColWidth="9.33203125" defaultRowHeight="15.6" x14ac:dyDescent="0.3"/>
  <cols>
    <col min="1" max="1" width="2.6640625" style="1" customWidth="1"/>
    <col min="2" max="2" width="22.109375" style="1" customWidth="1"/>
    <col min="3" max="3" width="12.6640625" style="18" customWidth="1"/>
    <col min="4" max="5" width="17.44140625" style="15" customWidth="1"/>
    <col min="6" max="6" width="6.6640625" style="15" customWidth="1"/>
    <col min="7" max="7" width="49.33203125" style="18" customWidth="1"/>
    <col min="8" max="8" width="8.88671875" style="18" customWidth="1"/>
    <col min="9" max="9" width="7.88671875" style="2" customWidth="1"/>
    <col min="10" max="10" width="16.44140625" style="108" customWidth="1"/>
    <col min="11" max="11" width="15.6640625" style="2" customWidth="1"/>
    <col min="12" max="12" width="18.6640625" style="2" bestFit="1" customWidth="1"/>
    <col min="13" max="13" width="0.6640625" style="2" customWidth="1"/>
    <col min="14" max="14" width="11.33203125" style="2" customWidth="1"/>
    <col min="15" max="15" width="0.6640625" style="2" customWidth="1"/>
    <col min="16" max="16" width="11.33203125" style="2" customWidth="1"/>
    <col min="17" max="17" width="0.6640625" style="2" customWidth="1"/>
    <col min="18" max="20" width="15.6640625" style="2" customWidth="1"/>
    <col min="21" max="21" width="8.33203125" style="118" customWidth="1"/>
    <col min="22" max="22" width="8.33203125" style="2" customWidth="1"/>
    <col min="23" max="23" width="0" style="1" hidden="1" customWidth="1"/>
    <col min="24" max="16384" width="9.33203125" style="1"/>
  </cols>
  <sheetData>
    <row r="1" spans="2:23" ht="25.8" x14ac:dyDescent="0.3">
      <c r="B1" s="112" t="s">
        <v>1352</v>
      </c>
      <c r="D1" s="32"/>
      <c r="E1" s="32"/>
      <c r="F1" s="32"/>
      <c r="G1" s="32"/>
      <c r="H1" s="32"/>
      <c r="I1" s="32"/>
      <c r="J1" s="279"/>
      <c r="K1" s="32"/>
      <c r="L1" s="32"/>
      <c r="M1" s="32"/>
      <c r="N1" s="32"/>
      <c r="O1" s="32"/>
      <c r="P1" s="32"/>
      <c r="Q1" s="32"/>
      <c r="R1" s="32"/>
      <c r="S1" s="32"/>
      <c r="T1" s="32"/>
      <c r="U1" s="114"/>
      <c r="V1" s="32"/>
    </row>
    <row r="2" spans="2:23" ht="16.2" thickBot="1" x14ac:dyDescent="0.35">
      <c r="B2" s="109" t="s">
        <v>1468</v>
      </c>
      <c r="C2" s="140" t="str">
        <f>IF(INDEX!C3="","",INDEX!C3)</f>
        <v>Outlet Name</v>
      </c>
      <c r="E2" s="109" t="s">
        <v>5</v>
      </c>
      <c r="F2" s="140" t="str">
        <f>IF(INDEX!C9="","",INDEX!C9)</f>
        <v>Area</v>
      </c>
      <c r="H2" s="111"/>
      <c r="I2" s="111"/>
      <c r="J2" s="280"/>
      <c r="K2" s="109"/>
      <c r="M2" s="109"/>
      <c r="N2" s="146" t="s">
        <v>1365</v>
      </c>
      <c r="O2" s="111"/>
      <c r="P2" s="111" t="s">
        <v>1366</v>
      </c>
      <c r="Q2" s="111"/>
      <c r="R2" s="111" t="s">
        <v>1469</v>
      </c>
      <c r="S2" s="111" t="s">
        <v>1470</v>
      </c>
      <c r="T2" s="111" t="s">
        <v>1449</v>
      </c>
      <c r="U2" s="115"/>
      <c r="V2" s="119"/>
    </row>
    <row r="3" spans="2:23" ht="16.2" thickBot="1" x14ac:dyDescent="0.35">
      <c r="B3" s="109" t="s">
        <v>1471</v>
      </c>
      <c r="C3" s="140" t="str">
        <f>IF(INDEX!C5="","",INDEX!C5)</f>
        <v>Outlet Company Limited</v>
      </c>
      <c r="E3" s="109" t="s">
        <v>7</v>
      </c>
      <c r="F3" s="140" t="str">
        <f>IF(INDEX!C11="","",INDEX!C11)</f>
        <v>Agent name</v>
      </c>
      <c r="H3" s="111"/>
      <c r="I3" s="111"/>
      <c r="J3" s="280"/>
      <c r="K3" s="109"/>
      <c r="L3" s="107" t="s">
        <v>1444</v>
      </c>
      <c r="M3" s="109"/>
      <c r="N3" s="145">
        <f>SUM(N12:N394)</f>
        <v>0</v>
      </c>
      <c r="O3" s="109"/>
      <c r="P3" s="144" t="str">
        <f>IFERROR(T3/S3,"")</f>
        <v/>
      </c>
      <c r="Q3" s="109"/>
      <c r="R3" s="113">
        <f>SUM(R12:R394)</f>
        <v>0</v>
      </c>
      <c r="S3" s="113">
        <f>SUM(S12:S394)</f>
        <v>0</v>
      </c>
      <c r="T3" s="113">
        <f>SUM(T12:T394)</f>
        <v>0</v>
      </c>
      <c r="U3" s="115"/>
      <c r="V3" s="109"/>
    </row>
    <row r="4" spans="2:23" ht="6" customHeight="1" thickBot="1" x14ac:dyDescent="0.35">
      <c r="B4" s="109"/>
      <c r="C4" s="140"/>
      <c r="E4" s="109"/>
      <c r="F4" s="140"/>
      <c r="H4" s="111"/>
      <c r="I4" s="111"/>
      <c r="J4" s="280"/>
      <c r="K4" s="109"/>
      <c r="L4" s="109"/>
      <c r="M4" s="109"/>
      <c r="N4" s="109"/>
      <c r="O4" s="109"/>
      <c r="P4" s="109"/>
      <c r="Q4" s="109"/>
      <c r="R4" s="368"/>
      <c r="S4" s="368"/>
      <c r="T4" s="109"/>
      <c r="U4" s="115"/>
      <c r="V4" s="109"/>
    </row>
    <row r="5" spans="2:23" ht="16.2" thickBot="1" x14ac:dyDescent="0.35">
      <c r="B5" s="109" t="s">
        <v>2</v>
      </c>
      <c r="C5" s="140" t="str">
        <f>IF(INDEX!C7="","",INDEX!C7)</f>
        <v>Name of BDE</v>
      </c>
      <c r="E5" s="109" t="s">
        <v>1472</v>
      </c>
      <c r="F5" s="140" t="str">
        <f>IF(INDEX!C13="","",INDEX!C13)</f>
        <v>Manager Name</v>
      </c>
      <c r="H5" s="111"/>
      <c r="I5" s="111"/>
      <c r="J5" s="281"/>
      <c r="K5" s="1"/>
      <c r="L5" s="370" t="s">
        <v>59</v>
      </c>
      <c r="M5" s="1"/>
      <c r="N5" s="145">
        <f>SUMIFS(N$12:N$394,$C$12:$C$394,$L$5)</f>
        <v>0</v>
      </c>
      <c r="O5" s="1"/>
      <c r="P5" s="144" t="str">
        <f>IFERROR(T5/S5,"")</f>
        <v/>
      </c>
      <c r="Q5" s="1"/>
      <c r="R5" s="113">
        <f>SUMIFS(R$12:R$394,$C$12:$C$394,$L$5)</f>
        <v>0</v>
      </c>
      <c r="S5" s="113">
        <f>SUMIFS(S$12:S$394,$C$12:$C$394,$L$5)</f>
        <v>0</v>
      </c>
      <c r="T5" s="113">
        <f>SUMIFS(T$12:T$394,$C$12:$C$394,$L$5)</f>
        <v>0</v>
      </c>
      <c r="U5" s="106"/>
      <c r="V5" s="1"/>
    </row>
    <row r="6" spans="2:23" ht="6" customHeight="1" thickBot="1" x14ac:dyDescent="0.35">
      <c r="B6" s="109"/>
      <c r="C6" s="140"/>
      <c r="E6" s="110"/>
      <c r="F6" s="109"/>
      <c r="G6" s="109"/>
      <c r="H6" s="111"/>
      <c r="I6" s="111"/>
      <c r="J6" s="280"/>
      <c r="K6" s="109"/>
      <c r="L6" s="115"/>
      <c r="M6" s="109"/>
      <c r="N6" s="109"/>
      <c r="O6" s="109"/>
      <c r="P6" s="109"/>
      <c r="Q6" s="109"/>
      <c r="R6" s="368"/>
      <c r="S6" s="368"/>
      <c r="T6" s="109"/>
      <c r="U6" s="115"/>
      <c r="V6" s="109"/>
    </row>
    <row r="7" spans="2:23" ht="16.2" thickBot="1" x14ac:dyDescent="0.35">
      <c r="B7" s="109" t="s">
        <v>1473</v>
      </c>
      <c r="C7" s="365" t="str">
        <f>INDEX!C21</f>
        <v>Marketing Contract &amp; Yearly Contract</v>
      </c>
      <c r="D7" s="403"/>
      <c r="E7" s="110"/>
      <c r="F7" s="109"/>
      <c r="G7" s="109"/>
      <c r="H7" s="111"/>
      <c r="I7" s="111"/>
      <c r="J7" s="280"/>
      <c r="K7" s="109"/>
      <c r="L7" s="401" t="s">
        <v>1474</v>
      </c>
      <c r="M7" s="109"/>
      <c r="N7" s="145">
        <f>SUMIFS($N$12:N394,$W$12:$W$394,"ALCHEMY")</f>
        <v>0</v>
      </c>
      <c r="O7" s="109"/>
      <c r="P7" s="144" t="str">
        <f>IFERROR(T7/S7,"")</f>
        <v/>
      </c>
      <c r="Q7" s="109"/>
      <c r="R7" s="113">
        <f>SUMIFS($R$12:R394,$W$12:$W$394,"ALCHEMY")</f>
        <v>0</v>
      </c>
      <c r="S7" s="113">
        <f>SUMIFS($S$12:S394,$W$12:$W$394,"ALCHEMY")</f>
        <v>0</v>
      </c>
      <c r="T7" s="145">
        <f>SUMIFS($T$12:T394,$W$12:$W$394,"ALCHEMY")</f>
        <v>0</v>
      </c>
      <c r="U7" s="115"/>
      <c r="V7" s="109"/>
    </row>
    <row r="8" spans="2:23" ht="6" customHeight="1" thickBot="1" x14ac:dyDescent="0.35">
      <c r="E8" s="109"/>
      <c r="G8" s="109"/>
      <c r="H8" s="111"/>
      <c r="I8" s="111"/>
      <c r="J8" s="281"/>
      <c r="K8" s="1"/>
      <c r="L8" s="118"/>
      <c r="U8" s="106"/>
      <c r="V8" s="1"/>
    </row>
    <row r="9" spans="2:23" ht="16.2" thickBot="1" x14ac:dyDescent="0.35">
      <c r="B9" s="109" t="s">
        <v>1277</v>
      </c>
      <c r="C9" s="170" t="str">
        <f>INDEX!C19</f>
        <v>01 Jan 26 - 31 Dec 26</v>
      </c>
      <c r="E9" s="110"/>
      <c r="G9" s="109"/>
      <c r="H9" s="111"/>
      <c r="I9" s="111"/>
      <c r="J9" s="280"/>
      <c r="K9" s="109"/>
      <c r="L9" s="402" t="s">
        <v>1475</v>
      </c>
      <c r="M9" s="109"/>
      <c r="N9" s="145">
        <f>SUMIFS($N$12:N394,$W$12:$W$394,"BBC")</f>
        <v>0</v>
      </c>
      <c r="O9" s="109"/>
      <c r="P9" s="144" t="str">
        <f>IFERROR(T9/S9,"")</f>
        <v/>
      </c>
      <c r="Q9" s="109"/>
      <c r="R9" s="113">
        <f>SUMIFS($R$12:R394,$W$12:$W$394,"BBC")</f>
        <v>0</v>
      </c>
      <c r="S9" s="113">
        <f>SUMIFS($S$12:S394,$W$12:$W$394,"BBC")</f>
        <v>0</v>
      </c>
      <c r="T9" s="145">
        <f>SUMIFS($T$12:T394,$W$12:$W$394,"BBC")</f>
        <v>0</v>
      </c>
      <c r="U9" s="115"/>
      <c r="V9" s="109"/>
    </row>
    <row r="10" spans="2:23" x14ac:dyDescent="0.3">
      <c r="B10" s="109" t="s">
        <v>1476</v>
      </c>
      <c r="C10" s="153" t="s">
        <v>1486</v>
      </c>
      <c r="E10" s="109"/>
      <c r="G10" s="109"/>
      <c r="H10" s="111"/>
      <c r="I10" s="111"/>
      <c r="J10" s="281"/>
      <c r="K10" s="1"/>
      <c r="L10" s="1"/>
      <c r="M10" s="1"/>
      <c r="N10" s="1"/>
      <c r="O10" s="1"/>
      <c r="P10" s="1"/>
      <c r="Q10" s="1"/>
      <c r="R10" s="107"/>
      <c r="S10" s="1"/>
      <c r="T10" s="1"/>
      <c r="U10" s="106"/>
      <c r="V10" s="1"/>
    </row>
    <row r="11" spans="2:23" ht="17.399999999999999" x14ac:dyDescent="0.3">
      <c r="D11" s="17"/>
      <c r="E11" s="17"/>
      <c r="I11" s="18"/>
      <c r="J11" s="282"/>
      <c r="K11" s="78" t="s">
        <v>1478</v>
      </c>
      <c r="L11" s="78"/>
      <c r="M11" s="3"/>
      <c r="N11" s="78" t="s">
        <v>1479</v>
      </c>
      <c r="O11" s="3"/>
      <c r="P11" s="78"/>
      <c r="Q11" s="3"/>
      <c r="R11" s="108">
        <f>SUBTOTAL(9,R13:R394)</f>
        <v>0</v>
      </c>
      <c r="S11" s="108">
        <f t="shared" ref="S11:T11" si="0">SUBTOTAL(9,S13:S394)</f>
        <v>0</v>
      </c>
      <c r="T11" s="108">
        <f t="shared" si="0"/>
        <v>0</v>
      </c>
      <c r="U11" s="105"/>
      <c r="V11" s="6"/>
    </row>
    <row r="12" spans="2:23" s="82" customFormat="1" ht="38.25" customHeight="1" x14ac:dyDescent="0.3">
      <c r="B12" s="159" t="s">
        <v>310</v>
      </c>
      <c r="C12" s="100" t="s">
        <v>10</v>
      </c>
      <c r="D12" s="101" t="s">
        <v>11</v>
      </c>
      <c r="E12" s="101" t="s">
        <v>12</v>
      </c>
      <c r="F12" s="102" t="s">
        <v>1361</v>
      </c>
      <c r="G12" s="101" t="s">
        <v>13</v>
      </c>
      <c r="H12" s="102" t="s">
        <v>14</v>
      </c>
      <c r="I12" s="103" t="s">
        <v>15</v>
      </c>
      <c r="J12" s="278" t="s">
        <v>1362</v>
      </c>
      <c r="K12" s="79" t="s">
        <v>1480</v>
      </c>
      <c r="L12" s="80" t="s">
        <v>1481</v>
      </c>
      <c r="M12" s="104" t="s">
        <v>1316</v>
      </c>
      <c r="N12" s="81" t="s">
        <v>1365</v>
      </c>
      <c r="O12" s="104" t="s">
        <v>1316</v>
      </c>
      <c r="P12" s="81" t="s">
        <v>1366</v>
      </c>
      <c r="Q12" s="104" t="s">
        <v>1316</v>
      </c>
      <c r="R12" s="87" t="s">
        <v>1367</v>
      </c>
      <c r="S12" s="88" t="s">
        <v>1368</v>
      </c>
      <c r="T12" s="89" t="s">
        <v>1369</v>
      </c>
      <c r="U12" s="116" t="s">
        <v>1482</v>
      </c>
      <c r="V12" s="116" t="s">
        <v>1483</v>
      </c>
    </row>
    <row r="13" spans="2:23" ht="17.100000000000001" customHeight="1" x14ac:dyDescent="0.3">
      <c r="B13" s="161" t="str" cm="1">
        <f t="array" ref="B13:I500">MAPPING!$B$3:$I$490</f>
        <v>04-SPWHI-07007491</v>
      </c>
      <c r="C13" s="155" t="str">
        <v>TEG</v>
      </c>
      <c r="D13" s="90" t="str">
        <v>Single Malt Scotch</v>
      </c>
      <c r="E13" s="90" t="str">
        <v>The Macallan</v>
      </c>
      <c r="F13" s="90" t="str">
        <v>MAC</v>
      </c>
      <c r="G13" s="90" t="str">
        <v>The Macallan Sherry Oak 12YO</v>
      </c>
      <c r="H13" s="90" t="str">
        <v>700ml</v>
      </c>
      <c r="I13" s="173">
        <v>12</v>
      </c>
      <c r="J13" s="283"/>
      <c r="K13" s="177"/>
      <c r="L13" s="83"/>
      <c r="M13" s="15"/>
      <c r="N13" s="84"/>
      <c r="O13" s="6"/>
      <c r="P13" s="151" cm="1">
        <f t="array" ref="P13:P500">MAPPING!J3:J490</f>
        <v>0</v>
      </c>
      <c r="Q13" s="6"/>
      <c r="R13" s="91">
        <f t="shared" ref="R13:R76" si="1">IF(K13&gt;0,K13*N13,L13*1.07*N13)</f>
        <v>0</v>
      </c>
      <c r="S13" s="92">
        <f>ROUND(R13/1.07,2)</f>
        <v>0</v>
      </c>
      <c r="T13" s="93">
        <f>IF(U13="Input Price only 1 column","",P13*S13)</f>
        <v>0</v>
      </c>
      <c r="U13" s="117" t="str">
        <f>IF(AND(K13&gt;0,L13&gt;0),"Input Price only 1 column","OK")</f>
        <v>OK</v>
      </c>
      <c r="V13" s="117" t="b">
        <f>'CASH REBATE'!$P$22</f>
        <v>0</v>
      </c>
      <c r="W13" s="367" t="str" cm="1">
        <f t="array" ref="W13:W381">MAPPING!$A$3:$A$371</f>
        <v>ALCHEMY</v>
      </c>
    </row>
    <row r="14" spans="2:23" ht="17.100000000000001" customHeight="1" x14ac:dyDescent="0.3">
      <c r="B14" s="161" t="str">
        <v>04-SPWHI-07017065</v>
      </c>
      <c r="C14" s="156" t="str">
        <v>TEG</v>
      </c>
      <c r="D14" s="94" t="str">
        <v>Single Malt Scotch</v>
      </c>
      <c r="E14" s="94" t="str">
        <v>The Macallan</v>
      </c>
      <c r="F14" s="94" t="str">
        <v>MAC</v>
      </c>
      <c r="G14" s="94" t="str">
        <v>The Macallan Sherry Oak 18YO</v>
      </c>
      <c r="H14" s="94" t="str">
        <v>700ml</v>
      </c>
      <c r="I14" s="174">
        <v>6</v>
      </c>
      <c r="J14" s="283"/>
      <c r="K14" s="178"/>
      <c r="L14" s="85"/>
      <c r="M14" s="15"/>
      <c r="N14" s="86"/>
      <c r="O14" s="6"/>
      <c r="P14" s="152">
        <v>0</v>
      </c>
      <c r="Q14" s="6"/>
      <c r="R14" s="96">
        <f t="shared" si="1"/>
        <v>0</v>
      </c>
      <c r="S14" s="97">
        <f>ROUND(R14/1.07,2)</f>
        <v>0</v>
      </c>
      <c r="T14" s="98">
        <f t="shared" ref="T14:T77" si="2">IF(U14="Input Price only 1 column","",P14*S14)</f>
        <v>0</v>
      </c>
      <c r="U14" s="117" t="str">
        <f t="shared" ref="U14:U77" si="3">IF(AND(K14&gt;0,L14&gt;0),"Input Price only 1 column","OK")</f>
        <v>OK</v>
      </c>
      <c r="V14" s="117" t="b">
        <f>'CASH REBATE'!$P$22</f>
        <v>0</v>
      </c>
      <c r="W14" s="1" t="str">
        <v>ALCHEMY</v>
      </c>
    </row>
    <row r="15" spans="2:23" ht="17.100000000000001" customHeight="1" x14ac:dyDescent="0.3">
      <c r="B15" s="161" t="str">
        <v>04-SPWHI-07006031</v>
      </c>
      <c r="C15" s="156" t="str">
        <v>TEG</v>
      </c>
      <c r="D15" s="94" t="str">
        <v>Single Malt Scotch</v>
      </c>
      <c r="E15" s="94" t="str">
        <v>The Macallan</v>
      </c>
      <c r="F15" s="94" t="str">
        <v>MAC</v>
      </c>
      <c r="G15" s="94" t="str">
        <v>The Macallan Sherry Oak 25YO</v>
      </c>
      <c r="H15" s="94" t="str">
        <v>700ml</v>
      </c>
      <c r="I15" s="174">
        <v>3</v>
      </c>
      <c r="J15" s="283"/>
      <c r="K15" s="178"/>
      <c r="L15" s="85"/>
      <c r="M15" s="15"/>
      <c r="N15" s="86"/>
      <c r="O15" s="6"/>
      <c r="P15" s="152">
        <v>0</v>
      </c>
      <c r="Q15" s="6"/>
      <c r="R15" s="96">
        <f t="shared" si="1"/>
        <v>0</v>
      </c>
      <c r="S15" s="97">
        <f t="shared" ref="S15:S78" si="4">ROUND(R15/1.07,2)</f>
        <v>0</v>
      </c>
      <c r="T15" s="98">
        <f t="shared" si="2"/>
        <v>0</v>
      </c>
      <c r="U15" s="117" t="str">
        <f t="shared" si="3"/>
        <v>OK</v>
      </c>
      <c r="V15" s="117" t="b">
        <f>'CASH REBATE'!$P$22</f>
        <v>0</v>
      </c>
      <c r="W15" s="1" t="str">
        <v>ALCHEMY</v>
      </c>
    </row>
    <row r="16" spans="2:23" ht="17.100000000000001" customHeight="1" x14ac:dyDescent="0.3">
      <c r="B16" s="161" t="str">
        <v>04-SPWHI-07006048</v>
      </c>
      <c r="C16" s="156" t="str">
        <v>TEG</v>
      </c>
      <c r="D16" s="94" t="str">
        <v>Single Malt Scotch</v>
      </c>
      <c r="E16" s="94" t="str">
        <v>The Macallan</v>
      </c>
      <c r="F16" s="94" t="str">
        <v>MAC</v>
      </c>
      <c r="G16" s="94" t="str">
        <v>The Macallan Sherry Oak 30YO</v>
      </c>
      <c r="H16" s="94" t="str">
        <v>700ml</v>
      </c>
      <c r="I16" s="174">
        <v>3</v>
      </c>
      <c r="J16" s="283"/>
      <c r="K16" s="178"/>
      <c r="L16" s="85"/>
      <c r="M16" s="15"/>
      <c r="N16" s="86"/>
      <c r="O16" s="6"/>
      <c r="P16" s="152">
        <v>0</v>
      </c>
      <c r="Q16" s="6"/>
      <c r="R16" s="96">
        <f t="shared" si="1"/>
        <v>0</v>
      </c>
      <c r="S16" s="97">
        <f t="shared" si="4"/>
        <v>0</v>
      </c>
      <c r="T16" s="98">
        <f t="shared" si="2"/>
        <v>0</v>
      </c>
      <c r="U16" s="117" t="str">
        <f t="shared" si="3"/>
        <v>OK</v>
      </c>
      <c r="V16" s="117" t="b">
        <f>'CASH REBATE'!$P$22</f>
        <v>0</v>
      </c>
      <c r="W16" s="1" t="str">
        <v>ALCHEMY</v>
      </c>
    </row>
    <row r="17" spans="2:23" ht="17.100000000000001" customHeight="1" x14ac:dyDescent="0.3">
      <c r="B17" s="161" t="str">
        <v>04-SPWHI-07003009</v>
      </c>
      <c r="C17" s="156" t="str">
        <v>TEG</v>
      </c>
      <c r="D17" s="94" t="str">
        <v>Single Malt Scotch</v>
      </c>
      <c r="E17" s="94" t="str">
        <v>The Macallan</v>
      </c>
      <c r="F17" s="94" t="str">
        <v>MAC</v>
      </c>
      <c r="G17" s="94" t="str">
        <v>The Macallan Double Cask 12YO</v>
      </c>
      <c r="H17" s="94" t="str">
        <v>700ml</v>
      </c>
      <c r="I17" s="174">
        <v>12</v>
      </c>
      <c r="J17" s="283"/>
      <c r="K17" s="178"/>
      <c r="L17" s="85"/>
      <c r="M17" s="15"/>
      <c r="N17" s="86"/>
      <c r="O17" s="6"/>
      <c r="P17" s="152">
        <v>0</v>
      </c>
      <c r="Q17" s="6"/>
      <c r="R17" s="96">
        <f t="shared" si="1"/>
        <v>0</v>
      </c>
      <c r="S17" s="97">
        <f t="shared" si="4"/>
        <v>0</v>
      </c>
      <c r="T17" s="98">
        <f t="shared" si="2"/>
        <v>0</v>
      </c>
      <c r="U17" s="117" t="str">
        <f t="shared" si="3"/>
        <v>OK</v>
      </c>
      <c r="V17" s="117" t="b">
        <f>'CASH REBATE'!$P$22</f>
        <v>0</v>
      </c>
      <c r="W17" s="1" t="str">
        <v>ALCHEMY</v>
      </c>
    </row>
    <row r="18" spans="2:23" ht="17.100000000000001" customHeight="1" x14ac:dyDescent="0.3">
      <c r="B18" s="161" t="str">
        <v>04-SPWHI-07007700</v>
      </c>
      <c r="C18" s="156" t="str">
        <v>TEG</v>
      </c>
      <c r="D18" s="94" t="str">
        <v>Single Malt Scotch</v>
      </c>
      <c r="E18" s="94" t="str">
        <v>The Macallan</v>
      </c>
      <c r="F18" s="94" t="str">
        <v>MAC</v>
      </c>
      <c r="G18" s="94" t="str">
        <v>The Macallan Double Cask 15YO</v>
      </c>
      <c r="H18" s="94" t="str">
        <v>700ml</v>
      </c>
      <c r="I18" s="174">
        <v>6</v>
      </c>
      <c r="J18" s="283"/>
      <c r="K18" s="178"/>
      <c r="L18" s="85"/>
      <c r="M18" s="15"/>
      <c r="N18" s="86"/>
      <c r="O18" s="6"/>
      <c r="P18" s="152">
        <v>0</v>
      </c>
      <c r="Q18" s="6"/>
      <c r="R18" s="96">
        <f t="shared" si="1"/>
        <v>0</v>
      </c>
      <c r="S18" s="97">
        <f t="shared" si="4"/>
        <v>0</v>
      </c>
      <c r="T18" s="98">
        <f t="shared" si="2"/>
        <v>0</v>
      </c>
      <c r="U18" s="117" t="str">
        <f t="shared" si="3"/>
        <v>OK</v>
      </c>
      <c r="V18" s="117" t="b">
        <f>'CASH REBATE'!$P$22</f>
        <v>0</v>
      </c>
      <c r="W18" s="1" t="str">
        <v>ALCHEMY</v>
      </c>
    </row>
    <row r="19" spans="2:23" ht="17.100000000000001" customHeight="1" x14ac:dyDescent="0.3">
      <c r="B19" s="161" t="str">
        <v>04-SPWHI-07009254</v>
      </c>
      <c r="C19" s="156" t="str">
        <v>TEG</v>
      </c>
      <c r="D19" s="94" t="str">
        <v>Single Malt Scotch</v>
      </c>
      <c r="E19" s="94" t="str">
        <v>The Macallan</v>
      </c>
      <c r="F19" s="94" t="str">
        <v>MAC</v>
      </c>
      <c r="G19" s="94" t="str">
        <v>The Macallan Double Cask 18YO</v>
      </c>
      <c r="H19" s="94" t="str">
        <v>700ml</v>
      </c>
      <c r="I19" s="174">
        <v>6</v>
      </c>
      <c r="J19" s="283"/>
      <c r="K19" s="178"/>
      <c r="L19" s="85"/>
      <c r="M19" s="15"/>
      <c r="N19" s="86"/>
      <c r="O19" s="6"/>
      <c r="P19" s="152">
        <v>0</v>
      </c>
      <c r="Q19" s="6"/>
      <c r="R19" s="96">
        <f t="shared" si="1"/>
        <v>0</v>
      </c>
      <c r="S19" s="97">
        <f t="shared" si="4"/>
        <v>0</v>
      </c>
      <c r="T19" s="98">
        <f t="shared" si="2"/>
        <v>0</v>
      </c>
      <c r="U19" s="117" t="str">
        <f t="shared" si="3"/>
        <v>OK</v>
      </c>
      <c r="V19" s="117" t="b">
        <f>'CASH REBATE'!$P$22</f>
        <v>0</v>
      </c>
      <c r="W19" s="1" t="str">
        <v>ALCHEMY</v>
      </c>
    </row>
    <row r="20" spans="2:23" ht="17.100000000000001" customHeight="1" x14ac:dyDescent="0.3">
      <c r="B20" s="161" t="str">
        <v>04-SPWHI-07000311</v>
      </c>
      <c r="C20" s="156" t="str">
        <v>TEG</v>
      </c>
      <c r="D20" s="94" t="str">
        <v>Single Malt Scotch</v>
      </c>
      <c r="E20" s="94" t="str">
        <v>The Macallan</v>
      </c>
      <c r="F20" s="94" t="str">
        <v>MAC</v>
      </c>
      <c r="G20" s="94" t="str">
        <v>The Macallan Double Cask 30YO</v>
      </c>
      <c r="H20" s="94" t="str">
        <v>700ml</v>
      </c>
      <c r="I20" s="174">
        <v>3</v>
      </c>
      <c r="J20" s="283"/>
      <c r="K20" s="178"/>
      <c r="L20" s="85"/>
      <c r="M20" s="15"/>
      <c r="N20" s="86"/>
      <c r="O20" s="6"/>
      <c r="P20" s="152">
        <v>0</v>
      </c>
      <c r="Q20" s="6"/>
      <c r="R20" s="96">
        <f t="shared" si="1"/>
        <v>0</v>
      </c>
      <c r="S20" s="97">
        <f t="shared" si="4"/>
        <v>0</v>
      </c>
      <c r="T20" s="98">
        <f t="shared" si="2"/>
        <v>0</v>
      </c>
      <c r="U20" s="117" t="str">
        <f t="shared" si="3"/>
        <v>OK</v>
      </c>
      <c r="V20" s="117" t="b">
        <f>'CASH REBATE'!$P$22</f>
        <v>0</v>
      </c>
      <c r="W20" s="1" t="str">
        <v>ALCHEMY</v>
      </c>
    </row>
    <row r="21" spans="2:23" ht="17.100000000000001" customHeight="1" x14ac:dyDescent="0.3">
      <c r="B21" s="161" t="str">
        <v>04-SPWHI-07000796</v>
      </c>
      <c r="C21" s="156" t="str">
        <v>TEG</v>
      </c>
      <c r="D21" s="94" t="str">
        <v>Single Malt Scotch</v>
      </c>
      <c r="E21" s="94" t="str">
        <v>The Macallan</v>
      </c>
      <c r="F21" s="94" t="str">
        <v>MAC</v>
      </c>
      <c r="G21" s="94" t="str">
        <v>The Macallan Triple Cask 12YO</v>
      </c>
      <c r="H21" s="94" t="str">
        <v>700ml</v>
      </c>
      <c r="I21" s="174">
        <v>12</v>
      </c>
      <c r="J21" s="283"/>
      <c r="K21" s="178"/>
      <c r="L21" s="85"/>
      <c r="M21" s="15"/>
      <c r="N21" s="86"/>
      <c r="O21" s="6"/>
      <c r="P21" s="152">
        <v>0</v>
      </c>
      <c r="Q21" s="6"/>
      <c r="R21" s="96">
        <f t="shared" si="1"/>
        <v>0</v>
      </c>
      <c r="S21" s="97">
        <f t="shared" si="4"/>
        <v>0</v>
      </c>
      <c r="T21" s="98">
        <f t="shared" si="2"/>
        <v>0</v>
      </c>
      <c r="U21" s="117" t="str">
        <f t="shared" si="3"/>
        <v>OK</v>
      </c>
      <c r="V21" s="117" t="b">
        <f>'CASH REBATE'!$P$22</f>
        <v>0</v>
      </c>
      <c r="W21" s="1" t="str">
        <v>ALCHEMY</v>
      </c>
    </row>
    <row r="22" spans="2:23" ht="17.100000000000001" customHeight="1" x14ac:dyDescent="0.3">
      <c r="B22" s="161" t="str">
        <v>04-24HMN-07002650</v>
      </c>
      <c r="C22" s="156" t="str">
        <v>TEG</v>
      </c>
      <c r="D22" s="94" t="str">
        <v>Single Malt Scotch</v>
      </c>
      <c r="E22" s="94" t="str">
        <v>The Macallan</v>
      </c>
      <c r="F22" s="94" t="str">
        <v>MAC</v>
      </c>
      <c r="G22" s="94" t="str">
        <v>The Macallan Harmony Vibrant Oak</v>
      </c>
      <c r="H22" s="94" t="str">
        <v>700ml</v>
      </c>
      <c r="I22" s="174">
        <v>6</v>
      </c>
      <c r="J22" s="283"/>
      <c r="K22" s="178"/>
      <c r="L22" s="85"/>
      <c r="M22" s="15"/>
      <c r="N22" s="86"/>
      <c r="O22" s="6"/>
      <c r="P22" s="152">
        <v>0</v>
      </c>
      <c r="Q22" s="6"/>
      <c r="R22" s="96">
        <f t="shared" si="1"/>
        <v>0</v>
      </c>
      <c r="S22" s="97">
        <f t="shared" si="4"/>
        <v>0</v>
      </c>
      <c r="T22" s="98">
        <f t="shared" si="2"/>
        <v>0</v>
      </c>
      <c r="U22" s="117" t="str">
        <f t="shared" si="3"/>
        <v>OK</v>
      </c>
      <c r="V22" s="117" t="b">
        <f>'CASH REBATE'!$P$22</f>
        <v>0</v>
      </c>
      <c r="W22" s="1" t="str">
        <v>ALCHEMY</v>
      </c>
    </row>
    <row r="23" spans="2:23" ht="17.100000000000001" customHeight="1" x14ac:dyDescent="0.3">
      <c r="B23" s="161" t="str">
        <v>04-23WHI-07002322</v>
      </c>
      <c r="C23" s="156" t="str">
        <v>TEG</v>
      </c>
      <c r="D23" s="94" t="str">
        <v>Single Malt Scotch</v>
      </c>
      <c r="E23" s="94" t="str">
        <v>The Macallan</v>
      </c>
      <c r="F23" s="94" t="str">
        <v>MAC</v>
      </c>
      <c r="G23" s="94" t="str">
        <v>The Macallan Harmony Collection Amber Meadow</v>
      </c>
      <c r="H23" s="94" t="str">
        <v>700ml</v>
      </c>
      <c r="I23" s="174">
        <v>12</v>
      </c>
      <c r="J23" s="283"/>
      <c r="K23" s="178"/>
      <c r="L23" s="85"/>
      <c r="M23" s="15"/>
      <c r="N23" s="86"/>
      <c r="O23" s="6"/>
      <c r="P23" s="152">
        <v>0</v>
      </c>
      <c r="Q23" s="6"/>
      <c r="R23" s="96">
        <f t="shared" si="1"/>
        <v>0</v>
      </c>
      <c r="S23" s="97">
        <f t="shared" si="4"/>
        <v>0</v>
      </c>
      <c r="T23" s="98">
        <f t="shared" si="2"/>
        <v>0</v>
      </c>
      <c r="U23" s="117" t="str">
        <f t="shared" si="3"/>
        <v>OK</v>
      </c>
      <c r="V23" s="117" t="b">
        <f>'CASH REBATE'!$P$22</f>
        <v>0</v>
      </c>
      <c r="W23" s="1" t="str">
        <v>ALCHEMY</v>
      </c>
    </row>
    <row r="24" spans="2:23" ht="17.100000000000001" customHeight="1" x14ac:dyDescent="0.3">
      <c r="B24" s="161" t="str">
        <v>04-SPWHI-07000557</v>
      </c>
      <c r="C24" s="156" t="str">
        <v>TEG</v>
      </c>
      <c r="D24" s="94" t="str">
        <v>Single Malt Scotch</v>
      </c>
      <c r="E24" s="94" t="str">
        <v>The Macallan</v>
      </c>
      <c r="F24" s="94" t="str">
        <v>MAC</v>
      </c>
      <c r="G24" s="94" t="str">
        <v>The Macallan Harmony Collection</v>
      </c>
      <c r="H24" s="94" t="str">
        <v>700ml</v>
      </c>
      <c r="I24" s="174">
        <v>6</v>
      </c>
      <c r="J24" s="283"/>
      <c r="K24" s="178"/>
      <c r="L24" s="85"/>
      <c r="M24" s="15"/>
      <c r="N24" s="86"/>
      <c r="O24" s="6"/>
      <c r="P24" s="152">
        <v>0</v>
      </c>
      <c r="Q24" s="6"/>
      <c r="R24" s="96">
        <f t="shared" si="1"/>
        <v>0</v>
      </c>
      <c r="S24" s="97">
        <f t="shared" si="4"/>
        <v>0</v>
      </c>
      <c r="T24" s="98">
        <f t="shared" si="2"/>
        <v>0</v>
      </c>
      <c r="U24" s="117" t="str">
        <f t="shared" si="3"/>
        <v>OK</v>
      </c>
      <c r="V24" s="117" t="b">
        <f>'CASH REBATE'!$P$22</f>
        <v>0</v>
      </c>
      <c r="W24" s="1" t="str">
        <v>ALCHEMY</v>
      </c>
    </row>
    <row r="25" spans="2:23" ht="17.100000000000001" customHeight="1" x14ac:dyDescent="0.3">
      <c r="B25" s="161" t="str">
        <v>04-SPWHI-07001226</v>
      </c>
      <c r="C25" s="156" t="str">
        <v>TEG</v>
      </c>
      <c r="D25" s="94" t="str">
        <v>Single Malt Scotch</v>
      </c>
      <c r="E25" s="94" t="str">
        <v>The Macallan</v>
      </c>
      <c r="F25" s="94" t="str">
        <v>MAC</v>
      </c>
      <c r="G25" s="94" t="str">
        <v>The Macallan Harmony Collection Intense Arabica</v>
      </c>
      <c r="H25" s="94" t="str">
        <v>700ml</v>
      </c>
      <c r="I25" s="174">
        <v>6</v>
      </c>
      <c r="J25" s="283"/>
      <c r="K25" s="178"/>
      <c r="L25" s="85"/>
      <c r="M25" s="15"/>
      <c r="N25" s="86"/>
      <c r="O25" s="6"/>
      <c r="P25" s="152">
        <v>0</v>
      </c>
      <c r="Q25" s="6"/>
      <c r="R25" s="96">
        <f t="shared" si="1"/>
        <v>0</v>
      </c>
      <c r="S25" s="97">
        <f t="shared" si="4"/>
        <v>0</v>
      </c>
      <c r="T25" s="98">
        <f t="shared" si="2"/>
        <v>0</v>
      </c>
      <c r="U25" s="117" t="str">
        <f t="shared" si="3"/>
        <v>OK</v>
      </c>
      <c r="V25" s="117" t="b">
        <f>'CASH REBATE'!$P$22</f>
        <v>0</v>
      </c>
      <c r="W25" s="1" t="str">
        <v>ALCHEMY</v>
      </c>
    </row>
    <row r="26" spans="2:23" ht="17.100000000000001" customHeight="1" x14ac:dyDescent="0.3">
      <c r="B26" s="161" t="str">
        <v>04-25HMN-07002971</v>
      </c>
      <c r="C26" s="156" t="str">
        <v>TEG</v>
      </c>
      <c r="D26" s="94" t="str">
        <v>Single Malt Scotch</v>
      </c>
      <c r="E26" s="94" t="str">
        <v>The Macallan</v>
      </c>
      <c r="F26" s="94" t="str">
        <v>MAC</v>
      </c>
      <c r="G26" s="94" t="str">
        <v>The Macallan Harmony Phoenix Honey Whisky</v>
      </c>
      <c r="H26" s="94" t="str">
        <v>700ml</v>
      </c>
      <c r="I26" s="174">
        <v>6</v>
      </c>
      <c r="J26" s="283"/>
      <c r="K26" s="178"/>
      <c r="L26" s="85"/>
      <c r="M26" s="15"/>
      <c r="N26" s="86"/>
      <c r="O26" s="6"/>
      <c r="P26" s="152">
        <v>0</v>
      </c>
      <c r="Q26" s="6"/>
      <c r="R26" s="96">
        <f t="shared" si="1"/>
        <v>0</v>
      </c>
      <c r="S26" s="97">
        <f t="shared" si="4"/>
        <v>0</v>
      </c>
      <c r="T26" s="98">
        <f t="shared" si="2"/>
        <v>0</v>
      </c>
      <c r="U26" s="117" t="str">
        <f t="shared" si="3"/>
        <v>OK</v>
      </c>
      <c r="V26" s="117" t="b">
        <f>'CASH REBATE'!$P$22</f>
        <v>0</v>
      </c>
      <c r="W26" s="1" t="str">
        <v>ALCHEMY</v>
      </c>
    </row>
    <row r="27" spans="2:23" ht="17.100000000000001" customHeight="1" x14ac:dyDescent="0.3">
      <c r="B27" s="161" t="str">
        <v>04-SPWHI-07007984</v>
      </c>
      <c r="C27" s="156" t="str">
        <v>TEG</v>
      </c>
      <c r="D27" s="94" t="str">
        <v>Single Malt Scotch</v>
      </c>
      <c r="E27" s="94" t="str">
        <v>The Macallan</v>
      </c>
      <c r="F27" s="94" t="str">
        <v>MAC</v>
      </c>
      <c r="G27" s="94" t="str">
        <v>The Macallan Rare Cask</v>
      </c>
      <c r="H27" s="94" t="str">
        <v>700ml</v>
      </c>
      <c r="I27" s="174">
        <v>3</v>
      </c>
      <c r="J27" s="283"/>
      <c r="K27" s="178"/>
      <c r="L27" s="85"/>
      <c r="M27" s="15"/>
      <c r="N27" s="86"/>
      <c r="O27" s="6"/>
      <c r="P27" s="152">
        <v>0</v>
      </c>
      <c r="Q27" s="6"/>
      <c r="R27" s="96">
        <f t="shared" si="1"/>
        <v>0</v>
      </c>
      <c r="S27" s="97">
        <f t="shared" si="4"/>
        <v>0</v>
      </c>
      <c r="T27" s="98">
        <f t="shared" si="2"/>
        <v>0</v>
      </c>
      <c r="U27" s="117" t="str">
        <f t="shared" si="3"/>
        <v>OK</v>
      </c>
      <c r="V27" s="117" t="b">
        <f>'CASH REBATE'!$P$22</f>
        <v>0</v>
      </c>
      <c r="W27" s="1" t="str">
        <v>ALCHEMY</v>
      </c>
    </row>
    <row r="28" spans="2:23" ht="17.100000000000001" customHeight="1" x14ac:dyDescent="0.3">
      <c r="B28" s="161" t="str">
        <v>04-SPWHI-07001883</v>
      </c>
      <c r="C28" s="156" t="str">
        <v>TEG</v>
      </c>
      <c r="D28" s="94" t="str">
        <v>Single Malt Scotch</v>
      </c>
      <c r="E28" s="94" t="str">
        <v>The Macallan</v>
      </c>
      <c r="F28" s="94" t="str">
        <v>MAC</v>
      </c>
      <c r="G28" s="94" t="str">
        <v>The Macallan Reflexion</v>
      </c>
      <c r="H28" s="94" t="str">
        <v>700ml</v>
      </c>
      <c r="I28" s="174">
        <v>2</v>
      </c>
      <c r="J28" s="283"/>
      <c r="K28" s="178"/>
      <c r="L28" s="85"/>
      <c r="M28" s="15"/>
      <c r="N28" s="86"/>
      <c r="O28" s="6"/>
      <c r="P28" s="152">
        <v>0</v>
      </c>
      <c r="Q28" s="6"/>
      <c r="R28" s="96">
        <f t="shared" si="1"/>
        <v>0</v>
      </c>
      <c r="S28" s="97">
        <f t="shared" si="4"/>
        <v>0</v>
      </c>
      <c r="T28" s="98">
        <f t="shared" si="2"/>
        <v>0</v>
      </c>
      <c r="U28" s="117" t="str">
        <f t="shared" si="3"/>
        <v>OK</v>
      </c>
      <c r="V28" s="117" t="b">
        <f>'CASH REBATE'!$P$22</f>
        <v>0</v>
      </c>
      <c r="W28" s="1" t="str">
        <v>ALCHEMY</v>
      </c>
    </row>
    <row r="29" spans="2:23" ht="17.100000000000001" customHeight="1" x14ac:dyDescent="0.3">
      <c r="B29" s="161" t="str">
        <v>04-SPWHI-07001162</v>
      </c>
      <c r="C29" s="156" t="str">
        <v>TEG</v>
      </c>
      <c r="D29" s="94" t="str">
        <v>Single Malt Scotch</v>
      </c>
      <c r="E29" s="94" t="str">
        <v>The Macallan</v>
      </c>
      <c r="F29" s="94" t="str">
        <v>MAC</v>
      </c>
      <c r="G29" s="94" t="str">
        <v>The Macallan Classic Cut Whisky</v>
      </c>
      <c r="H29" s="94" t="str">
        <v>700ml</v>
      </c>
      <c r="I29" s="174">
        <v>12</v>
      </c>
      <c r="J29" s="283"/>
      <c r="K29" s="178"/>
      <c r="L29" s="85"/>
      <c r="M29" s="15"/>
      <c r="N29" s="86"/>
      <c r="O29" s="6"/>
      <c r="P29" s="152">
        <v>0</v>
      </c>
      <c r="Q29" s="6"/>
      <c r="R29" s="96">
        <f t="shared" si="1"/>
        <v>0</v>
      </c>
      <c r="S29" s="97">
        <f t="shared" si="4"/>
        <v>0</v>
      </c>
      <c r="T29" s="98">
        <f t="shared" si="2"/>
        <v>0</v>
      </c>
      <c r="U29" s="117" t="str">
        <f t="shared" si="3"/>
        <v>OK</v>
      </c>
      <c r="V29" s="117" t="b">
        <f>'CASH REBATE'!$P$22</f>
        <v>0</v>
      </c>
      <c r="W29" s="1" t="str">
        <v>ALCHEMY</v>
      </c>
    </row>
    <row r="30" spans="2:23" ht="17.100000000000001" customHeight="1" x14ac:dyDescent="0.3">
      <c r="B30" s="161" t="str">
        <v>04-SPWHI-07001155</v>
      </c>
      <c r="C30" s="156" t="str">
        <v>TEG</v>
      </c>
      <c r="D30" s="94" t="str">
        <v>Single Malt Scotch</v>
      </c>
      <c r="E30" s="94" t="str">
        <v>The Macallan</v>
      </c>
      <c r="F30" s="94" t="str">
        <v>MAC</v>
      </c>
      <c r="G30" s="94" t="str">
        <v>The Macallan A Night On Earth Scotch Whisky Y21</v>
      </c>
      <c r="H30" s="94" t="str">
        <v>700ml</v>
      </c>
      <c r="I30" s="174">
        <v>6</v>
      </c>
      <c r="J30" s="283"/>
      <c r="K30" s="178"/>
      <c r="L30" s="85"/>
      <c r="M30" s="15"/>
      <c r="N30" s="86"/>
      <c r="O30" s="6"/>
      <c r="P30" s="152">
        <v>0</v>
      </c>
      <c r="Q30" s="6"/>
      <c r="R30" s="96">
        <f t="shared" si="1"/>
        <v>0</v>
      </c>
      <c r="S30" s="97">
        <f t="shared" si="4"/>
        <v>0</v>
      </c>
      <c r="T30" s="98">
        <f t="shared" si="2"/>
        <v>0</v>
      </c>
      <c r="U30" s="117" t="str">
        <f t="shared" si="3"/>
        <v>OK</v>
      </c>
      <c r="V30" s="117" t="b">
        <f>'CASH REBATE'!$P$22</f>
        <v>0</v>
      </c>
      <c r="W30" s="1" t="str">
        <v>ALCHEMY</v>
      </c>
    </row>
    <row r="31" spans="2:23" ht="17.100000000000001" customHeight="1" x14ac:dyDescent="0.3">
      <c r="B31" s="161" t="str">
        <v>04-SPWHI-07001080</v>
      </c>
      <c r="C31" s="156" t="str">
        <v>TEG</v>
      </c>
      <c r="D31" s="94" t="str">
        <v>Single Malt Scotch</v>
      </c>
      <c r="E31" s="94" t="str">
        <v>The Macallan</v>
      </c>
      <c r="F31" s="94" t="str">
        <v>MAC</v>
      </c>
      <c r="G31" s="94" t="str">
        <v>The Macallan A Night On Earth Scotch Whisky Y22</v>
      </c>
      <c r="H31" s="94" t="str">
        <v>700ml</v>
      </c>
      <c r="I31" s="174">
        <v>6</v>
      </c>
      <c r="J31" s="283"/>
      <c r="K31" s="178"/>
      <c r="L31" s="85"/>
      <c r="M31" s="15"/>
      <c r="N31" s="86"/>
      <c r="O31" s="6"/>
      <c r="P31" s="152">
        <v>0</v>
      </c>
      <c r="Q31" s="6"/>
      <c r="R31" s="96">
        <f t="shared" si="1"/>
        <v>0</v>
      </c>
      <c r="S31" s="97">
        <f t="shared" si="4"/>
        <v>0</v>
      </c>
      <c r="T31" s="98">
        <f t="shared" si="2"/>
        <v>0</v>
      </c>
      <c r="U31" s="117" t="str">
        <f t="shared" si="3"/>
        <v>OK</v>
      </c>
      <c r="V31" s="117" t="b">
        <f>'CASH REBATE'!$P$22</f>
        <v>0</v>
      </c>
      <c r="W31" s="1" t="str">
        <v>ALCHEMY</v>
      </c>
    </row>
    <row r="32" spans="2:23" ht="17.100000000000001" customHeight="1" x14ac:dyDescent="0.3">
      <c r="B32" s="161" t="str">
        <v>04-23WHI-07001806</v>
      </c>
      <c r="C32" s="156" t="str">
        <v>TEG</v>
      </c>
      <c r="D32" s="94" t="str">
        <v>Single Malt Scotch</v>
      </c>
      <c r="E32" s="94" t="str">
        <v>The Macallan</v>
      </c>
      <c r="F32" s="94" t="str">
        <v>MAC</v>
      </c>
      <c r="G32" s="94" t="str">
        <v>The Macallan A Night On Earth Scotch Whisky Y23</v>
      </c>
      <c r="H32" s="94" t="str">
        <v>700ml</v>
      </c>
      <c r="I32" s="174">
        <v>6</v>
      </c>
      <c r="J32" s="283"/>
      <c r="K32" s="178"/>
      <c r="L32" s="85"/>
      <c r="M32" s="15"/>
      <c r="N32" s="86"/>
      <c r="O32" s="6"/>
      <c r="P32" s="152">
        <v>0</v>
      </c>
      <c r="Q32" s="6"/>
      <c r="R32" s="96">
        <f t="shared" si="1"/>
        <v>0</v>
      </c>
      <c r="S32" s="97">
        <f t="shared" si="4"/>
        <v>0</v>
      </c>
      <c r="T32" s="98">
        <f t="shared" si="2"/>
        <v>0</v>
      </c>
      <c r="U32" s="117" t="str">
        <f t="shared" si="3"/>
        <v>OK</v>
      </c>
      <c r="V32" s="117" t="b">
        <f>'CASH REBATE'!$P$22</f>
        <v>0</v>
      </c>
      <c r="W32" s="1" t="str">
        <v>ALCHEMY</v>
      </c>
    </row>
    <row r="33" spans="2:23" ht="17.100000000000001" customHeight="1" x14ac:dyDescent="0.3">
      <c r="B33" s="161" t="str">
        <v>04-24NOE-07002766</v>
      </c>
      <c r="C33" s="156" t="str">
        <v>TEG</v>
      </c>
      <c r="D33" s="94" t="str">
        <v>Single Malt Scotch</v>
      </c>
      <c r="E33" s="94" t="str">
        <v>The Macallan</v>
      </c>
      <c r="F33" s="94" t="str">
        <v>MAC</v>
      </c>
      <c r="G33" s="94" t="str">
        <v>The Macallan A Night On Earth Scotch Whisky Y24</v>
      </c>
      <c r="H33" s="94" t="str">
        <v>700ml</v>
      </c>
      <c r="I33" s="174">
        <v>6</v>
      </c>
      <c r="J33" s="283"/>
      <c r="K33" s="178"/>
      <c r="L33" s="85"/>
      <c r="M33" s="15"/>
      <c r="N33" s="86"/>
      <c r="O33" s="6"/>
      <c r="P33" s="152">
        <v>0</v>
      </c>
      <c r="Q33" s="6"/>
      <c r="R33" s="96">
        <f t="shared" si="1"/>
        <v>0</v>
      </c>
      <c r="S33" s="97">
        <f t="shared" si="4"/>
        <v>0</v>
      </c>
      <c r="T33" s="98">
        <f t="shared" si="2"/>
        <v>0</v>
      </c>
      <c r="U33" s="117" t="str">
        <f t="shared" si="3"/>
        <v>OK</v>
      </c>
      <c r="V33" s="117" t="b">
        <f>'CASH REBATE'!$P$22</f>
        <v>0</v>
      </c>
      <c r="W33" s="1" t="str">
        <v>ALCHEMY</v>
      </c>
    </row>
    <row r="34" spans="2:23" ht="17.100000000000001" customHeight="1" x14ac:dyDescent="0.3">
      <c r="B34" s="161" t="str">
        <v>04-25NOE-07003381</v>
      </c>
      <c r="C34" s="156" t="str">
        <v>TEG</v>
      </c>
      <c r="D34" s="94" t="str">
        <v>Single Malt Scotch</v>
      </c>
      <c r="E34" s="94" t="str">
        <v>The Macallan</v>
      </c>
      <c r="F34" s="94" t="str">
        <v>MAC</v>
      </c>
      <c r="G34" s="94" t="str">
        <v>The Macallan A Night On Earth Scotch Whisky Y25</v>
      </c>
      <c r="H34" s="94" t="str">
        <v>700ml</v>
      </c>
      <c r="I34" s="174">
        <v>6</v>
      </c>
      <c r="J34" s="283"/>
      <c r="K34" s="178"/>
      <c r="L34" s="85"/>
      <c r="M34" s="15"/>
      <c r="N34" s="86"/>
      <c r="O34" s="6"/>
      <c r="P34" s="152">
        <v>0</v>
      </c>
      <c r="Q34" s="6"/>
      <c r="R34" s="96">
        <f t="shared" si="1"/>
        <v>0</v>
      </c>
      <c r="S34" s="97">
        <f t="shared" si="4"/>
        <v>0</v>
      </c>
      <c r="T34" s="98">
        <f t="shared" si="2"/>
        <v>0</v>
      </c>
      <c r="U34" s="117" t="str">
        <f t="shared" si="3"/>
        <v>OK</v>
      </c>
      <c r="V34" s="117" t="b">
        <f>'CASH REBATE'!$P$22</f>
        <v>0</v>
      </c>
      <c r="W34" s="1" t="str">
        <v>ALCHEMY</v>
      </c>
    </row>
    <row r="35" spans="2:23" ht="17.100000000000001" customHeight="1" x14ac:dyDescent="0.3">
      <c r="B35" s="161" t="str">
        <v>04-SPWHI-07002919</v>
      </c>
      <c r="C35" s="156" t="str">
        <v>TEG</v>
      </c>
      <c r="D35" s="94" t="str">
        <v>Single Malt Scotch</v>
      </c>
      <c r="E35" s="94" t="str">
        <v>The Macallan</v>
      </c>
      <c r="F35" s="94" t="str">
        <v>MAC</v>
      </c>
      <c r="G35" s="94" t="str">
        <v>The Macallan Time Space Mastery</v>
      </c>
      <c r="H35" s="94" t="str">
        <v>700ml</v>
      </c>
      <c r="I35" s="174">
        <v>3</v>
      </c>
      <c r="J35" s="283"/>
      <c r="K35" s="178"/>
      <c r="L35" s="85"/>
      <c r="M35" s="15"/>
      <c r="N35" s="86"/>
      <c r="O35" s="6"/>
      <c r="P35" s="152">
        <v>0</v>
      </c>
      <c r="Q35" s="6"/>
      <c r="R35" s="96">
        <f t="shared" si="1"/>
        <v>0</v>
      </c>
      <c r="S35" s="97">
        <f t="shared" si="4"/>
        <v>0</v>
      </c>
      <c r="T35" s="98">
        <f t="shared" si="2"/>
        <v>0</v>
      </c>
      <c r="U35" s="117" t="str">
        <f t="shared" si="3"/>
        <v>OK</v>
      </c>
      <c r="V35" s="117" t="b">
        <f>'CASH REBATE'!$P$22</f>
        <v>0</v>
      </c>
      <c r="W35" s="1" t="str">
        <v>ALCHEMY</v>
      </c>
    </row>
    <row r="36" spans="2:23" ht="17.100000000000001" customHeight="1" x14ac:dyDescent="0.3">
      <c r="B36" s="161" t="str">
        <v>04-SPWHI-07001622</v>
      </c>
      <c r="C36" s="156" t="str">
        <v>TEG</v>
      </c>
      <c r="D36" s="94" t="str">
        <v>Single Malt Scotch</v>
      </c>
      <c r="E36" s="94" t="str">
        <v>The Macallan</v>
      </c>
      <c r="F36" s="94" t="str">
        <v>MAC</v>
      </c>
      <c r="G36" s="94" t="str">
        <v>The Macallan Art is the Flower Whisky</v>
      </c>
      <c r="H36" s="94" t="str">
        <v>700ml</v>
      </c>
      <c r="I36" s="174">
        <v>4</v>
      </c>
      <c r="J36" s="283"/>
      <c r="K36" s="178"/>
      <c r="L36" s="85"/>
      <c r="M36" s="15"/>
      <c r="N36" s="86"/>
      <c r="O36" s="6"/>
      <c r="P36" s="152">
        <v>0</v>
      </c>
      <c r="Q36" s="6"/>
      <c r="R36" s="96">
        <f t="shared" si="1"/>
        <v>0</v>
      </c>
      <c r="S36" s="97">
        <f t="shared" si="4"/>
        <v>0</v>
      </c>
      <c r="T36" s="98">
        <f t="shared" si="2"/>
        <v>0</v>
      </c>
      <c r="U36" s="117" t="str">
        <f t="shared" si="3"/>
        <v>OK</v>
      </c>
      <c r="V36" s="117" t="b">
        <f>'CASH REBATE'!$P$22</f>
        <v>0</v>
      </c>
      <c r="W36" s="1" t="str">
        <v>ALCHEMY</v>
      </c>
    </row>
    <row r="37" spans="2:23" ht="17.100000000000001" customHeight="1" x14ac:dyDescent="0.3">
      <c r="B37" s="161" t="str">
        <v>04-SPWHI-07003299</v>
      </c>
      <c r="C37" s="156" t="str">
        <v>TEG</v>
      </c>
      <c r="D37" s="94" t="str">
        <v>Single Malt Scotch</v>
      </c>
      <c r="E37" s="94" t="str">
        <v>The Macallan</v>
      </c>
      <c r="F37" s="94" t="str">
        <v>MAC</v>
      </c>
      <c r="G37" s="94" t="str">
        <v>The Macallan Folio 8 Scotch Whisky</v>
      </c>
      <c r="H37" s="94" t="str">
        <v>700ml</v>
      </c>
      <c r="I37" s="174">
        <v>1</v>
      </c>
      <c r="J37" s="283"/>
      <c r="K37" s="178"/>
      <c r="L37" s="85"/>
      <c r="M37" s="15"/>
      <c r="N37" s="86"/>
      <c r="O37" s="6"/>
      <c r="P37" s="152">
        <v>0</v>
      </c>
      <c r="Q37" s="6"/>
      <c r="R37" s="96">
        <f t="shared" si="1"/>
        <v>0</v>
      </c>
      <c r="S37" s="97">
        <f t="shared" si="4"/>
        <v>0</v>
      </c>
      <c r="T37" s="98">
        <f t="shared" si="2"/>
        <v>0</v>
      </c>
      <c r="U37" s="117" t="str">
        <f t="shared" si="3"/>
        <v>OK</v>
      </c>
      <c r="V37" s="117" t="b">
        <f>'CASH REBATE'!$P$22</f>
        <v>0</v>
      </c>
      <c r="W37" s="1" t="str">
        <v>ALCHEMY</v>
      </c>
    </row>
    <row r="38" spans="2:23" ht="17.399999999999999" x14ac:dyDescent="0.3">
      <c r="B38" s="161" t="str">
        <v>04-23MBL-07000168</v>
      </c>
      <c r="C38" s="156" t="str">
        <v>TEG</v>
      </c>
      <c r="D38" s="94" t="str">
        <v>Single Malt Scotch</v>
      </c>
      <c r="E38" s="94" t="str">
        <v>The Macallan</v>
      </c>
      <c r="F38" s="94" t="str">
        <v>MAC</v>
      </c>
      <c r="G38" s="94" t="str">
        <v>The Macallan M Black Scotch Whisky</v>
      </c>
      <c r="H38" s="94" t="str">
        <v>700ml</v>
      </c>
      <c r="I38" s="174">
        <v>1</v>
      </c>
      <c r="J38" s="283"/>
      <c r="K38" s="178"/>
      <c r="L38" s="85"/>
      <c r="M38" s="15"/>
      <c r="N38" s="86"/>
      <c r="O38" s="6"/>
      <c r="P38" s="152">
        <v>0</v>
      </c>
      <c r="Q38" s="6"/>
      <c r="R38" s="96">
        <f t="shared" si="1"/>
        <v>0</v>
      </c>
      <c r="S38" s="97">
        <f t="shared" si="4"/>
        <v>0</v>
      </c>
      <c r="T38" s="98">
        <f t="shared" si="2"/>
        <v>0</v>
      </c>
      <c r="U38" s="117" t="str">
        <f t="shared" si="3"/>
        <v>OK</v>
      </c>
      <c r="V38" s="117" t="b">
        <f>'CASH REBATE'!$P$22</f>
        <v>0</v>
      </c>
      <c r="W38" s="1" t="str">
        <v>ALCHEMY</v>
      </c>
    </row>
    <row r="39" spans="2:23" ht="17.399999999999999" x14ac:dyDescent="0.3">
      <c r="B39" s="161" t="str">
        <v>04-23MCO-07000175</v>
      </c>
      <c r="C39" s="156" t="str">
        <v>TEG</v>
      </c>
      <c r="D39" s="94" t="str">
        <v>Single Malt Scotch</v>
      </c>
      <c r="E39" s="94" t="str">
        <v>The Macallan</v>
      </c>
      <c r="F39" s="94" t="str">
        <v>MAC</v>
      </c>
      <c r="G39" s="94" t="str">
        <v>The Macallan M Copper Scotch Whisky</v>
      </c>
      <c r="H39" s="94" t="str">
        <v>700ml</v>
      </c>
      <c r="I39" s="174">
        <v>1</v>
      </c>
      <c r="J39" s="283"/>
      <c r="K39" s="178"/>
      <c r="L39" s="85"/>
      <c r="M39" s="15"/>
      <c r="N39" s="86"/>
      <c r="O39" s="6"/>
      <c r="P39" s="152">
        <v>0</v>
      </c>
      <c r="Q39" s="6"/>
      <c r="R39" s="96">
        <f t="shared" si="1"/>
        <v>0</v>
      </c>
      <c r="S39" s="97">
        <f t="shared" si="4"/>
        <v>0</v>
      </c>
      <c r="T39" s="98">
        <f t="shared" si="2"/>
        <v>0</v>
      </c>
      <c r="U39" s="117" t="str">
        <f t="shared" si="3"/>
        <v>OK</v>
      </c>
      <c r="V39" s="117" t="b">
        <f>'CASH REBATE'!$P$22</f>
        <v>0</v>
      </c>
      <c r="W39" s="1" t="str">
        <v>ALCHEMY</v>
      </c>
    </row>
    <row r="40" spans="2:23" ht="17.399999999999999" x14ac:dyDescent="0.3">
      <c r="B40" s="161" t="str">
        <v>04-SPWHI-07003372</v>
      </c>
      <c r="C40" s="156" t="str">
        <v>TEG</v>
      </c>
      <c r="D40" s="94" t="str">
        <v>Single Malt Scotch</v>
      </c>
      <c r="E40" s="94" t="str">
        <v>The Macallan</v>
      </c>
      <c r="F40" s="94" t="str">
        <v>MAC</v>
      </c>
      <c r="G40" s="94" t="str">
        <v>The Macallan M Scotch Whisky</v>
      </c>
      <c r="H40" s="94" t="str">
        <v>700ml</v>
      </c>
      <c r="I40" s="174">
        <v>1</v>
      </c>
      <c r="J40" s="283"/>
      <c r="K40" s="178"/>
      <c r="L40" s="85"/>
      <c r="M40" s="15"/>
      <c r="N40" s="86"/>
      <c r="O40" s="6"/>
      <c r="P40" s="152">
        <v>0</v>
      </c>
      <c r="Q40" s="6"/>
      <c r="R40" s="96">
        <f t="shared" si="1"/>
        <v>0</v>
      </c>
      <c r="S40" s="97">
        <f t="shared" si="4"/>
        <v>0</v>
      </c>
      <c r="T40" s="98">
        <f t="shared" si="2"/>
        <v>0</v>
      </c>
      <c r="U40" s="117" t="str">
        <f t="shared" si="3"/>
        <v>OK</v>
      </c>
      <c r="V40" s="117" t="b">
        <f>'CASH REBATE'!$P$22</f>
        <v>0</v>
      </c>
      <c r="W40" s="1" t="str">
        <v>ALCHEMY</v>
      </c>
    </row>
    <row r="41" spans="2:23" ht="17.399999999999999" x14ac:dyDescent="0.3">
      <c r="B41" s="161" t="str">
        <v>11-SPWHI-07003795</v>
      </c>
      <c r="C41" s="156" t="str">
        <v>TEG</v>
      </c>
      <c r="D41" s="94" t="str">
        <v>Single Malt Scotch</v>
      </c>
      <c r="E41" s="94" t="str">
        <v>Highland Park</v>
      </c>
      <c r="F41" s="94" t="str">
        <v>HLP</v>
      </c>
      <c r="G41" s="94" t="str">
        <v>Highland Park 10YO</v>
      </c>
      <c r="H41" s="94" t="str">
        <v>700ml</v>
      </c>
      <c r="I41" s="174">
        <v>6</v>
      </c>
      <c r="J41" s="283"/>
      <c r="K41" s="178"/>
      <c r="L41" s="85"/>
      <c r="M41" s="15"/>
      <c r="N41" s="86"/>
      <c r="O41" s="6"/>
      <c r="P41" s="152">
        <v>0</v>
      </c>
      <c r="Q41" s="6"/>
      <c r="R41" s="96">
        <f t="shared" si="1"/>
        <v>0</v>
      </c>
      <c r="S41" s="97">
        <f t="shared" si="4"/>
        <v>0</v>
      </c>
      <c r="T41" s="98">
        <f t="shared" si="2"/>
        <v>0</v>
      </c>
      <c r="U41" s="117" t="str">
        <f t="shared" si="3"/>
        <v>OK</v>
      </c>
      <c r="V41" s="117" t="b">
        <f>'CASH REBATE'!$P$22</f>
        <v>0</v>
      </c>
      <c r="W41" s="1" t="str">
        <v>ALCHEMY</v>
      </c>
    </row>
    <row r="42" spans="2:23" ht="17.399999999999999" x14ac:dyDescent="0.3">
      <c r="B42" s="161" t="str">
        <v>11-SPWHI-07000996</v>
      </c>
      <c r="C42" s="156" t="str">
        <v>TEG</v>
      </c>
      <c r="D42" s="94" t="str">
        <v>Single Malt Scotch</v>
      </c>
      <c r="E42" s="94" t="str">
        <v>Highland Park</v>
      </c>
      <c r="F42" s="94" t="str">
        <v>HLP</v>
      </c>
      <c r="G42" s="94" t="str">
        <v>Highland Park 12YO</v>
      </c>
      <c r="H42" s="94" t="str">
        <v>700ml</v>
      </c>
      <c r="I42" s="174">
        <v>6</v>
      </c>
      <c r="J42" s="283"/>
      <c r="K42" s="178"/>
      <c r="L42" s="85"/>
      <c r="M42" s="15"/>
      <c r="N42" s="86"/>
      <c r="O42" s="6"/>
      <c r="P42" s="152">
        <v>0</v>
      </c>
      <c r="Q42" s="6"/>
      <c r="R42" s="96">
        <f t="shared" si="1"/>
        <v>0</v>
      </c>
      <c r="S42" s="97">
        <f t="shared" si="4"/>
        <v>0</v>
      </c>
      <c r="T42" s="98">
        <f t="shared" si="2"/>
        <v>0</v>
      </c>
      <c r="U42" s="117" t="str">
        <f t="shared" si="3"/>
        <v>OK</v>
      </c>
      <c r="V42" s="117" t="b">
        <f>'CASH REBATE'!$P$22</f>
        <v>0</v>
      </c>
      <c r="W42" s="1" t="str">
        <v>ALCHEMY</v>
      </c>
    </row>
    <row r="43" spans="2:23" ht="17.399999999999999" x14ac:dyDescent="0.3">
      <c r="B43" s="161" t="str">
        <v>11-SPWHI-07000489</v>
      </c>
      <c r="C43" s="156" t="str">
        <v>TEG</v>
      </c>
      <c r="D43" s="94" t="str">
        <v>Single Malt Scotch</v>
      </c>
      <c r="E43" s="94" t="str">
        <v>Highland Park</v>
      </c>
      <c r="F43" s="94" t="str">
        <v>HLP</v>
      </c>
      <c r="G43" s="94" t="str">
        <v>Highland Park 15YO</v>
      </c>
      <c r="H43" s="94" t="str">
        <v>700ml</v>
      </c>
      <c r="I43" s="174">
        <v>6</v>
      </c>
      <c r="J43" s="283"/>
      <c r="K43" s="178"/>
      <c r="L43" s="85"/>
      <c r="M43" s="15"/>
      <c r="N43" s="86"/>
      <c r="O43" s="6"/>
      <c r="P43" s="152">
        <v>0</v>
      </c>
      <c r="Q43" s="6"/>
      <c r="R43" s="96">
        <f t="shared" si="1"/>
        <v>0</v>
      </c>
      <c r="S43" s="97">
        <f t="shared" si="4"/>
        <v>0</v>
      </c>
      <c r="T43" s="98">
        <f t="shared" si="2"/>
        <v>0</v>
      </c>
      <c r="U43" s="117" t="str">
        <f t="shared" si="3"/>
        <v>OK</v>
      </c>
      <c r="V43" s="117" t="b">
        <f>'CASH REBATE'!$P$22</f>
        <v>0</v>
      </c>
      <c r="W43" s="1" t="str">
        <v>ALCHEMY</v>
      </c>
    </row>
    <row r="44" spans="2:23" ht="17.399999999999999" x14ac:dyDescent="0.3">
      <c r="B44" s="161" t="str">
        <v>11-SPWHI-07005191</v>
      </c>
      <c r="C44" s="156" t="str">
        <v>TEG</v>
      </c>
      <c r="D44" s="94" t="str">
        <v>Single Malt Scotch</v>
      </c>
      <c r="E44" s="94" t="str">
        <v>Highland Park</v>
      </c>
      <c r="F44" s="94" t="str">
        <v>HLP</v>
      </c>
      <c r="G44" s="94" t="str">
        <v>Highland Park 18YO</v>
      </c>
      <c r="H44" s="94" t="str">
        <v>700ml</v>
      </c>
      <c r="I44" s="174">
        <v>6</v>
      </c>
      <c r="J44" s="283"/>
      <c r="K44" s="178"/>
      <c r="L44" s="85"/>
      <c r="M44" s="15"/>
      <c r="N44" s="86"/>
      <c r="O44" s="6"/>
      <c r="P44" s="152">
        <v>0</v>
      </c>
      <c r="Q44" s="6"/>
      <c r="R44" s="96">
        <f t="shared" si="1"/>
        <v>0</v>
      </c>
      <c r="S44" s="97">
        <f t="shared" si="4"/>
        <v>0</v>
      </c>
      <c r="T44" s="98">
        <f t="shared" si="2"/>
        <v>0</v>
      </c>
      <c r="U44" s="117" t="str">
        <f t="shared" si="3"/>
        <v>OK</v>
      </c>
      <c r="V44" s="117" t="b">
        <f>'CASH REBATE'!$P$22</f>
        <v>0</v>
      </c>
      <c r="W44" s="1" t="str">
        <v>ALCHEMY</v>
      </c>
    </row>
    <row r="45" spans="2:23" ht="17.399999999999999" x14ac:dyDescent="0.3">
      <c r="B45" s="161" t="str">
        <v>11-SPWHI-07008264</v>
      </c>
      <c r="C45" s="156" t="str">
        <v>TEG</v>
      </c>
      <c r="D45" s="94" t="str">
        <v>Single Malt Scotch</v>
      </c>
      <c r="E45" s="94" t="str">
        <v>Highland Park</v>
      </c>
      <c r="F45" s="94" t="str">
        <v>HLP</v>
      </c>
      <c r="G45" s="94" t="str">
        <v>Highland Park Valfather</v>
      </c>
      <c r="H45" s="94" t="str">
        <v>700ml</v>
      </c>
      <c r="I45" s="174">
        <v>6</v>
      </c>
      <c r="J45" s="283"/>
      <c r="K45" s="178"/>
      <c r="L45" s="85"/>
      <c r="M45" s="15"/>
      <c r="N45" s="86"/>
      <c r="O45" s="6"/>
      <c r="P45" s="152">
        <v>0</v>
      </c>
      <c r="Q45" s="6"/>
      <c r="R45" s="96">
        <f t="shared" si="1"/>
        <v>0</v>
      </c>
      <c r="S45" s="97">
        <f t="shared" si="4"/>
        <v>0</v>
      </c>
      <c r="T45" s="98">
        <f t="shared" si="2"/>
        <v>0</v>
      </c>
      <c r="U45" s="117" t="str">
        <f t="shared" si="3"/>
        <v>OK</v>
      </c>
      <c r="V45" s="117" t="b">
        <f>'CASH REBATE'!$P$22</f>
        <v>0</v>
      </c>
      <c r="W45" s="1" t="str">
        <v>ALCHEMY</v>
      </c>
    </row>
    <row r="46" spans="2:23" ht="17.399999999999999" x14ac:dyDescent="0.3">
      <c r="B46" s="161" t="str">
        <v>11-SPWHI-07006123</v>
      </c>
      <c r="C46" s="156" t="str">
        <v>TEG</v>
      </c>
      <c r="D46" s="94" t="str">
        <v>Single Malt Scotch</v>
      </c>
      <c r="E46" s="94" t="str">
        <v>Highland Park</v>
      </c>
      <c r="F46" s="94" t="str">
        <v>HLP</v>
      </c>
      <c r="G46" s="94" t="str">
        <v>Highland Park Valknut</v>
      </c>
      <c r="H46" s="94" t="str">
        <v>700ml</v>
      </c>
      <c r="I46" s="174">
        <v>6</v>
      </c>
      <c r="J46" s="283"/>
      <c r="K46" s="178"/>
      <c r="L46" s="85"/>
      <c r="M46" s="15"/>
      <c r="N46" s="86"/>
      <c r="O46" s="6"/>
      <c r="P46" s="152">
        <v>0</v>
      </c>
      <c r="Q46" s="6"/>
      <c r="R46" s="96">
        <f t="shared" si="1"/>
        <v>0</v>
      </c>
      <c r="S46" s="97">
        <f t="shared" si="4"/>
        <v>0</v>
      </c>
      <c r="T46" s="98">
        <f t="shared" si="2"/>
        <v>0</v>
      </c>
      <c r="U46" s="117" t="str">
        <f t="shared" si="3"/>
        <v>OK</v>
      </c>
      <c r="V46" s="117" t="b">
        <f>'CASH REBATE'!$P$22</f>
        <v>0</v>
      </c>
      <c r="W46" s="1" t="str">
        <v>ALCHEMY</v>
      </c>
    </row>
    <row r="47" spans="2:23" ht="17.399999999999999" x14ac:dyDescent="0.3">
      <c r="B47" s="161" t="str">
        <v>12-SPWHI-07005935</v>
      </c>
      <c r="C47" s="156" t="str">
        <v>TEG</v>
      </c>
      <c r="D47" s="94" t="str">
        <v>Single Malt Scotch</v>
      </c>
      <c r="E47" s="94" t="str">
        <v>The Glenrothes</v>
      </c>
      <c r="F47" s="94" t="str">
        <v>TGR</v>
      </c>
      <c r="G47" s="94" t="str">
        <v>The Glenrothes 12YO</v>
      </c>
      <c r="H47" s="94" t="str">
        <v>700ml</v>
      </c>
      <c r="I47" s="174">
        <v>6</v>
      </c>
      <c r="J47" s="283"/>
      <c r="K47" s="178"/>
      <c r="L47" s="85"/>
      <c r="M47" s="15"/>
      <c r="N47" s="86"/>
      <c r="O47" s="6"/>
      <c r="P47" s="152">
        <v>0</v>
      </c>
      <c r="Q47" s="6"/>
      <c r="R47" s="96">
        <f t="shared" si="1"/>
        <v>0</v>
      </c>
      <c r="S47" s="97">
        <f t="shared" si="4"/>
        <v>0</v>
      </c>
      <c r="T47" s="98">
        <f t="shared" si="2"/>
        <v>0</v>
      </c>
      <c r="U47" s="117" t="str">
        <f t="shared" si="3"/>
        <v>OK</v>
      </c>
      <c r="V47" s="117" t="b">
        <f>'CASH REBATE'!$P$22</f>
        <v>0</v>
      </c>
      <c r="W47" s="1" t="str">
        <v>ALCHEMY</v>
      </c>
    </row>
    <row r="48" spans="2:23" ht="17.399999999999999" x14ac:dyDescent="0.3">
      <c r="B48" s="161" t="str">
        <v>12-SPWHI-07005959</v>
      </c>
      <c r="C48" s="156" t="str">
        <v>TEG</v>
      </c>
      <c r="D48" s="94" t="str">
        <v>Single Malt Scotch</v>
      </c>
      <c r="E48" s="94" t="str">
        <v>The Glenrothes</v>
      </c>
      <c r="F48" s="94" t="str">
        <v>TGR</v>
      </c>
      <c r="G48" s="94" t="str">
        <v>The Glenrothes 18YO</v>
      </c>
      <c r="H48" s="94" t="str">
        <v>700ml</v>
      </c>
      <c r="I48" s="174">
        <v>6</v>
      </c>
      <c r="J48" s="283"/>
      <c r="K48" s="178"/>
      <c r="L48" s="85"/>
      <c r="M48" s="15"/>
      <c r="N48" s="86"/>
      <c r="O48" s="6"/>
      <c r="P48" s="152">
        <v>0</v>
      </c>
      <c r="Q48" s="6"/>
      <c r="R48" s="96">
        <f t="shared" si="1"/>
        <v>0</v>
      </c>
      <c r="S48" s="97">
        <f t="shared" si="4"/>
        <v>0</v>
      </c>
      <c r="T48" s="98">
        <f t="shared" si="2"/>
        <v>0</v>
      </c>
      <c r="U48" s="117" t="str">
        <f t="shared" si="3"/>
        <v>OK</v>
      </c>
      <c r="V48" s="117" t="b">
        <f>'CASH REBATE'!$P$22</f>
        <v>0</v>
      </c>
      <c r="W48" s="1" t="str">
        <v>ALCHEMY</v>
      </c>
    </row>
    <row r="49" spans="2:23" ht="17.399999999999999" x14ac:dyDescent="0.3">
      <c r="B49" s="161" t="str">
        <v>12-SPWHI-07005966</v>
      </c>
      <c r="C49" s="156" t="str">
        <v>TEG</v>
      </c>
      <c r="D49" s="94" t="str">
        <v>Single Malt Scotch</v>
      </c>
      <c r="E49" s="94" t="str">
        <v>The Glenrothes</v>
      </c>
      <c r="F49" s="94" t="str">
        <v>TGR</v>
      </c>
      <c r="G49" s="94" t="str">
        <v>The Glenrothes 25YO</v>
      </c>
      <c r="H49" s="94" t="str">
        <v>700ml</v>
      </c>
      <c r="I49" s="174">
        <v>4</v>
      </c>
      <c r="J49" s="283"/>
      <c r="K49" s="178"/>
      <c r="L49" s="85"/>
      <c r="M49" s="15"/>
      <c r="N49" s="86"/>
      <c r="O49" s="6"/>
      <c r="P49" s="152">
        <v>0</v>
      </c>
      <c r="Q49" s="6"/>
      <c r="R49" s="96">
        <f t="shared" si="1"/>
        <v>0</v>
      </c>
      <c r="S49" s="97">
        <f t="shared" si="4"/>
        <v>0</v>
      </c>
      <c r="T49" s="98">
        <f t="shared" si="2"/>
        <v>0</v>
      </c>
      <c r="U49" s="117" t="str">
        <f t="shared" si="3"/>
        <v>OK</v>
      </c>
      <c r="V49" s="117" t="b">
        <f>'CASH REBATE'!$P$22</f>
        <v>0</v>
      </c>
      <c r="W49" s="1" t="str">
        <v>ALCHEMY</v>
      </c>
    </row>
    <row r="50" spans="2:23" ht="17.399999999999999" x14ac:dyDescent="0.3">
      <c r="B50" s="161" t="str">
        <v>12-SPWHI-07005942</v>
      </c>
      <c r="C50" s="156" t="str">
        <v>TEG</v>
      </c>
      <c r="D50" s="94" t="str">
        <v>Single Malt Scotch</v>
      </c>
      <c r="E50" s="94" t="str">
        <v>The Glenrothes</v>
      </c>
      <c r="F50" s="94" t="str">
        <v>TGR</v>
      </c>
      <c r="G50" s="94" t="str">
        <v>The Glenrothes Makers Cut</v>
      </c>
      <c r="H50" s="94" t="str">
        <v>700ml</v>
      </c>
      <c r="I50" s="174">
        <v>6</v>
      </c>
      <c r="J50" s="283"/>
      <c r="K50" s="178"/>
      <c r="L50" s="85"/>
      <c r="M50" s="15"/>
      <c r="N50" s="86"/>
      <c r="O50" s="6"/>
      <c r="P50" s="152">
        <v>0</v>
      </c>
      <c r="Q50" s="6"/>
      <c r="R50" s="96">
        <f t="shared" si="1"/>
        <v>0</v>
      </c>
      <c r="S50" s="97">
        <f t="shared" si="4"/>
        <v>0</v>
      </c>
      <c r="T50" s="98">
        <f t="shared" si="2"/>
        <v>0</v>
      </c>
      <c r="U50" s="117" t="str">
        <f t="shared" si="3"/>
        <v>OK</v>
      </c>
      <c r="V50" s="117" t="b">
        <f>'CASH REBATE'!$P$22</f>
        <v>0</v>
      </c>
      <c r="W50" s="1" t="str">
        <v>ALCHEMY</v>
      </c>
    </row>
    <row r="51" spans="2:23" ht="17.399999999999999" x14ac:dyDescent="0.3">
      <c r="B51" s="161" t="str">
        <v>12-SPWHI-07000235</v>
      </c>
      <c r="C51" s="156" t="str">
        <v>TEG</v>
      </c>
      <c r="D51" s="94" t="str">
        <v>Single Malt Scotch</v>
      </c>
      <c r="E51" s="94" t="str">
        <v>The Glenrothes</v>
      </c>
      <c r="F51" s="94" t="str">
        <v>TGR</v>
      </c>
      <c r="G51" s="94" t="str">
        <v>The Glenrothes Vintage Reserve</v>
      </c>
      <c r="H51" s="94" t="str">
        <v>700ml</v>
      </c>
      <c r="I51" s="174">
        <v>6</v>
      </c>
      <c r="J51" s="283"/>
      <c r="K51" s="178"/>
      <c r="L51" s="85"/>
      <c r="M51" s="15"/>
      <c r="N51" s="86"/>
      <c r="O51" s="6"/>
      <c r="P51" s="152">
        <v>0</v>
      </c>
      <c r="Q51" s="6"/>
      <c r="R51" s="96">
        <f t="shared" si="1"/>
        <v>0</v>
      </c>
      <c r="S51" s="97">
        <f t="shared" si="4"/>
        <v>0</v>
      </c>
      <c r="T51" s="98">
        <f t="shared" si="2"/>
        <v>0</v>
      </c>
      <c r="U51" s="117" t="str">
        <f t="shared" si="3"/>
        <v>OK</v>
      </c>
      <c r="V51" s="117" t="b">
        <f>'CASH REBATE'!$P$22</f>
        <v>0</v>
      </c>
      <c r="W51" s="1" t="str">
        <v>ALCHEMY</v>
      </c>
    </row>
    <row r="52" spans="2:23" ht="17.399999999999999" x14ac:dyDescent="0.3">
      <c r="B52" s="161" t="str">
        <v>28-SPWHI-07000329</v>
      </c>
      <c r="C52" s="156" t="str">
        <v>RC</v>
      </c>
      <c r="D52" s="94" t="str">
        <v>Single Malt Scotch</v>
      </c>
      <c r="E52" s="94" t="str">
        <v>Bruichladdich</v>
      </c>
      <c r="F52" s="94" t="str">
        <v>BLD</v>
      </c>
      <c r="G52" s="94" t="str">
        <v>Bruichladdich Classic Laddie</v>
      </c>
      <c r="H52" s="94" t="str">
        <v>700ml</v>
      </c>
      <c r="I52" s="174">
        <v>6</v>
      </c>
      <c r="J52" s="283"/>
      <c r="K52" s="178"/>
      <c r="L52" s="85"/>
      <c r="M52" s="15"/>
      <c r="N52" s="86"/>
      <c r="O52" s="6"/>
      <c r="P52" s="152">
        <v>0</v>
      </c>
      <c r="Q52" s="6"/>
      <c r="R52" s="96">
        <f t="shared" si="1"/>
        <v>0</v>
      </c>
      <c r="S52" s="97">
        <f t="shared" si="4"/>
        <v>0</v>
      </c>
      <c r="T52" s="98">
        <f t="shared" si="2"/>
        <v>0</v>
      </c>
      <c r="U52" s="117" t="str">
        <f t="shared" si="3"/>
        <v>OK</v>
      </c>
      <c r="V52" s="117" t="b">
        <f>'CASH REBATE'!$P$22</f>
        <v>0</v>
      </c>
      <c r="W52" s="1" t="str">
        <v>ALCHEMY</v>
      </c>
    </row>
    <row r="53" spans="2:23" ht="17.399999999999999" x14ac:dyDescent="0.3">
      <c r="B53" s="161" t="str">
        <v>28-SPWHI-07009957</v>
      </c>
      <c r="C53" s="156" t="str">
        <v>RC</v>
      </c>
      <c r="D53" s="94" t="str">
        <v>Single Malt Scotch</v>
      </c>
      <c r="E53" s="94" t="str">
        <v>Bruichladdich</v>
      </c>
      <c r="F53" s="94" t="str">
        <v>BLD</v>
      </c>
      <c r="G53" s="94" t="str">
        <v>Bruichladdich Port Charlotte 10YO</v>
      </c>
      <c r="H53" s="94" t="str">
        <v>700ml</v>
      </c>
      <c r="I53" s="174">
        <v>6</v>
      </c>
      <c r="J53" s="283"/>
      <c r="K53" s="178"/>
      <c r="L53" s="85"/>
      <c r="M53" s="15"/>
      <c r="N53" s="86"/>
      <c r="O53" s="6"/>
      <c r="P53" s="152">
        <v>0</v>
      </c>
      <c r="Q53" s="6"/>
      <c r="R53" s="96">
        <f t="shared" si="1"/>
        <v>0</v>
      </c>
      <c r="S53" s="97">
        <f t="shared" si="4"/>
        <v>0</v>
      </c>
      <c r="T53" s="98">
        <f t="shared" si="2"/>
        <v>0</v>
      </c>
      <c r="U53" s="117" t="str">
        <f t="shared" si="3"/>
        <v>OK</v>
      </c>
      <c r="V53" s="117" t="b">
        <f>'CASH REBATE'!$P$22</f>
        <v>0</v>
      </c>
      <c r="W53" s="1" t="str">
        <v>ALCHEMY</v>
      </c>
    </row>
    <row r="54" spans="2:23" ht="17.399999999999999" x14ac:dyDescent="0.3">
      <c r="B54" s="161" t="str">
        <v>28-SPWHI-07008041</v>
      </c>
      <c r="C54" s="156" t="str">
        <v>RC</v>
      </c>
      <c r="D54" s="94" t="str">
        <v>Single Malt Scotch</v>
      </c>
      <c r="E54" s="94" t="str">
        <v>Bruichladdich</v>
      </c>
      <c r="F54" s="94" t="str">
        <v>BLD</v>
      </c>
      <c r="G54" s="94" t="str">
        <v>Bruichladdich 18 YO</v>
      </c>
      <c r="H54" s="94" t="str">
        <v>700ml</v>
      </c>
      <c r="I54" s="174">
        <v>6</v>
      </c>
      <c r="J54" s="283"/>
      <c r="K54" s="178"/>
      <c r="L54" s="85"/>
      <c r="M54" s="15"/>
      <c r="N54" s="86"/>
      <c r="O54" s="6"/>
      <c r="P54" s="152">
        <v>0</v>
      </c>
      <c r="Q54" s="6"/>
      <c r="R54" s="96">
        <f t="shared" si="1"/>
        <v>0</v>
      </c>
      <c r="S54" s="97">
        <f t="shared" si="4"/>
        <v>0</v>
      </c>
      <c r="T54" s="98">
        <f t="shared" si="2"/>
        <v>0</v>
      </c>
      <c r="U54" s="117" t="str">
        <f t="shared" si="3"/>
        <v>OK</v>
      </c>
      <c r="V54" s="117" t="b">
        <f>'CASH REBATE'!$P$22</f>
        <v>0</v>
      </c>
      <c r="W54" s="1" t="str">
        <v>ALCHEMY</v>
      </c>
    </row>
    <row r="55" spans="2:23" ht="17.399999999999999" x14ac:dyDescent="0.3">
      <c r="B55" s="161" t="str">
        <v>28-SPWHI-07008102</v>
      </c>
      <c r="C55" s="156" t="str">
        <v>RC</v>
      </c>
      <c r="D55" s="94" t="str">
        <v>Single Malt Scotch</v>
      </c>
      <c r="E55" s="94" t="str">
        <v>Bruichladdich</v>
      </c>
      <c r="F55" s="94" t="str">
        <v>BLD</v>
      </c>
      <c r="G55" s="94" t="str">
        <v>Bruichladdich 30 YO</v>
      </c>
      <c r="H55" s="94" t="str">
        <v>700ml</v>
      </c>
      <c r="I55" s="174">
        <v>6</v>
      </c>
      <c r="J55" s="283"/>
      <c r="K55" s="178"/>
      <c r="L55" s="85"/>
      <c r="M55" s="15"/>
      <c r="N55" s="86"/>
      <c r="O55" s="6"/>
      <c r="P55" s="152">
        <v>0</v>
      </c>
      <c r="Q55" s="6"/>
      <c r="R55" s="96">
        <f t="shared" si="1"/>
        <v>0</v>
      </c>
      <c r="S55" s="97">
        <f t="shared" si="4"/>
        <v>0</v>
      </c>
      <c r="T55" s="98">
        <f t="shared" si="2"/>
        <v>0</v>
      </c>
      <c r="U55" s="117" t="str">
        <f t="shared" si="3"/>
        <v>OK</v>
      </c>
      <c r="V55" s="117" t="b">
        <f>'CASH REBATE'!$P$22</f>
        <v>0</v>
      </c>
      <c r="W55" s="1" t="str">
        <v>ALCHEMY</v>
      </c>
    </row>
    <row r="56" spans="2:23" ht="17.399999999999999" x14ac:dyDescent="0.3">
      <c r="B56" s="161" t="str">
        <v>28-SPWHI-07002230</v>
      </c>
      <c r="C56" s="156" t="str">
        <v>RC</v>
      </c>
      <c r="D56" s="94" t="str">
        <v>Single Malt Scotch</v>
      </c>
      <c r="E56" s="94" t="str">
        <v>Bruichladdich</v>
      </c>
      <c r="F56" s="94" t="str">
        <v>BLD</v>
      </c>
      <c r="G56" s="94" t="str">
        <v>Bruichladdich Octomore 10.1</v>
      </c>
      <c r="H56" s="94" t="str">
        <v>700ml</v>
      </c>
      <c r="I56" s="174">
        <v>6</v>
      </c>
      <c r="J56" s="283"/>
      <c r="K56" s="178"/>
      <c r="L56" s="85"/>
      <c r="M56" s="15"/>
      <c r="N56" s="86"/>
      <c r="O56" s="6"/>
      <c r="P56" s="152">
        <v>0</v>
      </c>
      <c r="Q56" s="6"/>
      <c r="R56" s="96">
        <f t="shared" si="1"/>
        <v>0</v>
      </c>
      <c r="S56" s="97">
        <f t="shared" si="4"/>
        <v>0</v>
      </c>
      <c r="T56" s="98">
        <f t="shared" si="2"/>
        <v>0</v>
      </c>
      <c r="U56" s="117" t="str">
        <f t="shared" si="3"/>
        <v>OK</v>
      </c>
      <c r="V56" s="117" t="b">
        <f>'CASH REBATE'!$P$22</f>
        <v>0</v>
      </c>
      <c r="W56" s="1" t="str">
        <v>ALCHEMY</v>
      </c>
    </row>
    <row r="57" spans="2:23" ht="17.399999999999999" x14ac:dyDescent="0.3">
      <c r="B57" s="161" t="str">
        <v>28-SPWHI-07005392</v>
      </c>
      <c r="C57" s="156" t="str">
        <v>RC</v>
      </c>
      <c r="D57" s="94" t="str">
        <v>Single Malt Scotch</v>
      </c>
      <c r="E57" s="94" t="str">
        <v>Bruichladdich</v>
      </c>
      <c r="F57" s="94" t="str">
        <v>BLD</v>
      </c>
      <c r="G57" s="94" t="str">
        <v>Bruichladdich Octomore 13.1</v>
      </c>
      <c r="H57" s="94" t="str">
        <v>700ml</v>
      </c>
      <c r="I57" s="174">
        <v>6</v>
      </c>
      <c r="J57" s="283"/>
      <c r="K57" s="178"/>
      <c r="L57" s="85"/>
      <c r="M57" s="15"/>
      <c r="N57" s="86"/>
      <c r="O57" s="6"/>
      <c r="P57" s="152">
        <v>0</v>
      </c>
      <c r="Q57" s="6"/>
      <c r="R57" s="96">
        <f t="shared" si="1"/>
        <v>0</v>
      </c>
      <c r="S57" s="97">
        <f t="shared" si="4"/>
        <v>0</v>
      </c>
      <c r="T57" s="98">
        <f t="shared" si="2"/>
        <v>0</v>
      </c>
      <c r="U57" s="117" t="str">
        <f t="shared" si="3"/>
        <v>OK</v>
      </c>
      <c r="V57" s="117" t="b">
        <f>'CASH REBATE'!$P$22</f>
        <v>0</v>
      </c>
      <c r="W57" s="1" t="str">
        <v>ALCHEMY</v>
      </c>
    </row>
    <row r="58" spans="2:23" ht="17.399999999999999" x14ac:dyDescent="0.3">
      <c r="B58" s="161" t="str">
        <v>28-SPWHI-07006474</v>
      </c>
      <c r="C58" s="156" t="str">
        <v>RC</v>
      </c>
      <c r="D58" s="94" t="str">
        <v>Single Malt Scotch</v>
      </c>
      <c r="E58" s="94" t="str">
        <v>Bruichladdich</v>
      </c>
      <c r="F58" s="94" t="str">
        <v>BLD</v>
      </c>
      <c r="G58" s="94" t="str">
        <v>Bruichladdich Octomore 14.1</v>
      </c>
      <c r="H58" s="94" t="str">
        <v>700ml</v>
      </c>
      <c r="I58" s="174">
        <v>6</v>
      </c>
      <c r="J58" s="283"/>
      <c r="K58" s="178"/>
      <c r="L58" s="85"/>
      <c r="M58" s="15"/>
      <c r="N58" s="86"/>
      <c r="O58" s="6"/>
      <c r="P58" s="152">
        <v>0</v>
      </c>
      <c r="Q58" s="6"/>
      <c r="R58" s="96">
        <f t="shared" si="1"/>
        <v>0</v>
      </c>
      <c r="S58" s="97">
        <f t="shared" si="4"/>
        <v>0</v>
      </c>
      <c r="T58" s="98">
        <f t="shared" si="2"/>
        <v>0</v>
      </c>
      <c r="U58" s="117" t="str">
        <f t="shared" si="3"/>
        <v>OK</v>
      </c>
      <c r="V58" s="117" t="b">
        <f>'CASH REBATE'!$P$22</f>
        <v>0</v>
      </c>
      <c r="W58" s="1" t="str">
        <v>ALCHEMY</v>
      </c>
    </row>
    <row r="59" spans="2:23" ht="17.399999999999999" x14ac:dyDescent="0.3">
      <c r="B59" s="161" t="str">
        <v>28-SPWHI-07006511</v>
      </c>
      <c r="C59" s="156" t="str">
        <v>RC</v>
      </c>
      <c r="D59" s="94" t="str">
        <v>Single Malt Scotch</v>
      </c>
      <c r="E59" s="94" t="str">
        <v>Bruichladdich</v>
      </c>
      <c r="F59" s="94" t="str">
        <v>BLD</v>
      </c>
      <c r="G59" s="94" t="str">
        <v>Bruichladdich Octomore 14.2</v>
      </c>
      <c r="H59" s="94" t="str">
        <v>700ml</v>
      </c>
      <c r="I59" s="174">
        <v>6</v>
      </c>
      <c r="J59" s="283"/>
      <c r="K59" s="178"/>
      <c r="L59" s="85"/>
      <c r="M59" s="15"/>
      <c r="N59" s="86"/>
      <c r="O59" s="6"/>
      <c r="P59" s="152">
        <v>0</v>
      </c>
      <c r="Q59" s="6"/>
      <c r="R59" s="96">
        <f t="shared" si="1"/>
        <v>0</v>
      </c>
      <c r="S59" s="97">
        <f t="shared" si="4"/>
        <v>0</v>
      </c>
      <c r="T59" s="98">
        <f t="shared" si="2"/>
        <v>0</v>
      </c>
      <c r="U59" s="117" t="str">
        <f t="shared" si="3"/>
        <v>OK</v>
      </c>
      <c r="V59" s="117" t="b">
        <f>'CASH REBATE'!$P$22</f>
        <v>0</v>
      </c>
      <c r="W59" s="1" t="str">
        <v>ALCHEMY</v>
      </c>
    </row>
    <row r="60" spans="2:23" ht="17.399999999999999" x14ac:dyDescent="0.3">
      <c r="B60" s="161" t="str">
        <v>28-SPWHI-07006597</v>
      </c>
      <c r="C60" s="156" t="str">
        <v>RC</v>
      </c>
      <c r="D60" s="94" t="str">
        <v>Single Malt Scotch</v>
      </c>
      <c r="E60" s="94" t="str">
        <v>Bruichladdich</v>
      </c>
      <c r="F60" s="94" t="str">
        <v>BLD</v>
      </c>
      <c r="G60" s="94" t="str">
        <v>Bruichladdich Octomore 14.3</v>
      </c>
      <c r="H60" s="94" t="str">
        <v>700ml</v>
      </c>
      <c r="I60" s="174">
        <v>6</v>
      </c>
      <c r="J60" s="283"/>
      <c r="K60" s="178"/>
      <c r="L60" s="85"/>
      <c r="M60" s="15"/>
      <c r="N60" s="86"/>
      <c r="O60" s="6"/>
      <c r="P60" s="152">
        <v>0</v>
      </c>
      <c r="Q60" s="6"/>
      <c r="R60" s="96">
        <f t="shared" si="1"/>
        <v>0</v>
      </c>
      <c r="S60" s="97">
        <f t="shared" si="4"/>
        <v>0</v>
      </c>
      <c r="T60" s="98">
        <f t="shared" si="2"/>
        <v>0</v>
      </c>
      <c r="U60" s="117" t="str">
        <f t="shared" si="3"/>
        <v>OK</v>
      </c>
      <c r="V60" s="117" t="b">
        <f>'CASH REBATE'!$P$22</f>
        <v>0</v>
      </c>
      <c r="W60" s="1" t="str">
        <v>ALCHEMY</v>
      </c>
    </row>
    <row r="61" spans="2:23" ht="17.399999999999999" x14ac:dyDescent="0.3">
      <c r="B61" s="161" t="str">
        <v>28-SPWHI-07005538</v>
      </c>
      <c r="C61" s="156" t="str">
        <v>RC</v>
      </c>
      <c r="D61" s="94" t="str">
        <v>Single Malt Scotch</v>
      </c>
      <c r="E61" s="94" t="str">
        <v>Bruichladdich</v>
      </c>
      <c r="F61" s="94" t="str">
        <v>BLD</v>
      </c>
      <c r="G61" s="94" t="str">
        <v>Bruichladdich Black Art Whisky</v>
      </c>
      <c r="H61" s="94" t="str">
        <v>700ml</v>
      </c>
      <c r="I61" s="174">
        <v>6</v>
      </c>
      <c r="J61" s="283"/>
      <c r="K61" s="178"/>
      <c r="L61" s="85"/>
      <c r="M61" s="15"/>
      <c r="N61" s="86"/>
      <c r="O61" s="6"/>
      <c r="P61" s="152">
        <v>0</v>
      </c>
      <c r="Q61" s="6"/>
      <c r="R61" s="96">
        <f t="shared" si="1"/>
        <v>0</v>
      </c>
      <c r="S61" s="97">
        <f t="shared" si="4"/>
        <v>0</v>
      </c>
      <c r="T61" s="98">
        <f t="shared" si="2"/>
        <v>0</v>
      </c>
      <c r="U61" s="117" t="str">
        <f t="shared" si="3"/>
        <v>OK</v>
      </c>
      <c r="V61" s="117" t="b">
        <f>'CASH REBATE'!$P$22</f>
        <v>0</v>
      </c>
      <c r="W61" s="1" t="str">
        <v>ALCHEMY</v>
      </c>
    </row>
    <row r="62" spans="2:23" ht="17.399999999999999" x14ac:dyDescent="0.3">
      <c r="B62" s="161" t="str">
        <v>46-SPWHI-07000051</v>
      </c>
      <c r="C62" s="156" t="str">
        <v>Campari</v>
      </c>
      <c r="D62" s="94" t="str">
        <v>Single Malt Scotch</v>
      </c>
      <c r="E62" s="94" t="str">
        <v>Glen Grant</v>
      </c>
      <c r="F62" s="94" t="str">
        <v>GGT</v>
      </c>
      <c r="G62" s="94" t="str">
        <v>Glen Grant Single Malt Arboralis</v>
      </c>
      <c r="H62" s="94" t="str">
        <v>700ml</v>
      </c>
      <c r="I62" s="174">
        <v>6</v>
      </c>
      <c r="J62" s="283"/>
      <c r="K62" s="178"/>
      <c r="L62" s="85"/>
      <c r="M62" s="15"/>
      <c r="N62" s="86"/>
      <c r="O62" s="6"/>
      <c r="P62" s="152">
        <v>0</v>
      </c>
      <c r="Q62" s="6"/>
      <c r="R62" s="96">
        <f t="shared" si="1"/>
        <v>0</v>
      </c>
      <c r="S62" s="97">
        <f t="shared" si="4"/>
        <v>0</v>
      </c>
      <c r="T62" s="98">
        <f t="shared" si="2"/>
        <v>0</v>
      </c>
      <c r="U62" s="117" t="str">
        <f t="shared" si="3"/>
        <v>OK</v>
      </c>
      <c r="V62" s="117" t="b">
        <f>'CASH REBATE'!$P$22</f>
        <v>0</v>
      </c>
      <c r="W62" s="1" t="str">
        <v>ALCHEMY</v>
      </c>
    </row>
    <row r="63" spans="2:23" ht="17.399999999999999" x14ac:dyDescent="0.3">
      <c r="B63" s="161" t="str">
        <v>46-SPWHI-07002976</v>
      </c>
      <c r="C63" s="156" t="str">
        <v>Campari</v>
      </c>
      <c r="D63" s="94" t="str">
        <v>Single Malt Scotch</v>
      </c>
      <c r="E63" s="94" t="str">
        <v>Glen Grant</v>
      </c>
      <c r="F63" s="94" t="str">
        <v>GGT</v>
      </c>
      <c r="G63" s="94" t="str">
        <v>Glen Grant Single Malt 10YO</v>
      </c>
      <c r="H63" s="94" t="str">
        <v>700ml</v>
      </c>
      <c r="I63" s="174">
        <v>6</v>
      </c>
      <c r="J63" s="283"/>
      <c r="K63" s="178"/>
      <c r="L63" s="85"/>
      <c r="M63" s="15"/>
      <c r="N63" s="86"/>
      <c r="O63" s="6"/>
      <c r="P63" s="152">
        <v>0</v>
      </c>
      <c r="Q63" s="6"/>
      <c r="R63" s="96">
        <f t="shared" si="1"/>
        <v>0</v>
      </c>
      <c r="S63" s="97">
        <f t="shared" si="4"/>
        <v>0</v>
      </c>
      <c r="T63" s="98">
        <f t="shared" si="2"/>
        <v>0</v>
      </c>
      <c r="U63" s="117" t="str">
        <f t="shared" si="3"/>
        <v>OK</v>
      </c>
      <c r="V63" s="117" t="b">
        <f>'CASH REBATE'!$P$22</f>
        <v>0</v>
      </c>
      <c r="W63" s="1" t="str">
        <v>ALCHEMY</v>
      </c>
    </row>
    <row r="64" spans="2:23" ht="17.399999999999999" x14ac:dyDescent="0.3">
      <c r="B64" s="161" t="str">
        <v>46-SPWHI-07000266</v>
      </c>
      <c r="C64" s="156" t="str">
        <v>Campari</v>
      </c>
      <c r="D64" s="94" t="str">
        <v>Single Malt Scotch</v>
      </c>
      <c r="E64" s="94" t="str">
        <v>Glen Grant</v>
      </c>
      <c r="F64" s="94" t="str">
        <v>GGT</v>
      </c>
      <c r="G64" s="94" t="str">
        <v>Glen Grant Single Malt 12YO</v>
      </c>
      <c r="H64" s="94" t="str">
        <v>700ml</v>
      </c>
      <c r="I64" s="174">
        <v>6</v>
      </c>
      <c r="J64" s="283"/>
      <c r="K64" s="178"/>
      <c r="L64" s="85"/>
      <c r="M64" s="15"/>
      <c r="N64" s="86"/>
      <c r="O64" s="6"/>
      <c r="P64" s="152">
        <v>0</v>
      </c>
      <c r="Q64" s="6"/>
      <c r="R64" s="96">
        <f t="shared" si="1"/>
        <v>0</v>
      </c>
      <c r="S64" s="97">
        <f t="shared" si="4"/>
        <v>0</v>
      </c>
      <c r="T64" s="98">
        <f t="shared" si="2"/>
        <v>0</v>
      </c>
      <c r="U64" s="117" t="str">
        <f t="shared" si="3"/>
        <v>OK</v>
      </c>
      <c r="V64" s="117" t="b">
        <f>'CASH REBATE'!$P$22</f>
        <v>0</v>
      </c>
      <c r="W64" s="1" t="str">
        <v>ALCHEMY</v>
      </c>
    </row>
    <row r="65" spans="2:23" ht="17.399999999999999" x14ac:dyDescent="0.3">
      <c r="B65" s="161" t="str">
        <v>46-SPWHI-07000399</v>
      </c>
      <c r="C65" s="156" t="str">
        <v>Campari</v>
      </c>
      <c r="D65" s="94" t="str">
        <v>Single Malt Scotch</v>
      </c>
      <c r="E65" s="94" t="str">
        <v>Glen Grant</v>
      </c>
      <c r="F65" s="94" t="str">
        <v>GGT</v>
      </c>
      <c r="G65" s="94" t="str">
        <v>Glen Grant Single Malt 18YO</v>
      </c>
      <c r="H65" s="94" t="str">
        <v>700ml</v>
      </c>
      <c r="I65" s="174">
        <v>6</v>
      </c>
      <c r="J65" s="283"/>
      <c r="K65" s="178"/>
      <c r="L65" s="85"/>
      <c r="M65" s="15"/>
      <c r="N65" s="86"/>
      <c r="O65" s="6"/>
      <c r="P65" s="152">
        <v>0</v>
      </c>
      <c r="Q65" s="6"/>
      <c r="R65" s="96">
        <f t="shared" si="1"/>
        <v>0</v>
      </c>
      <c r="S65" s="97">
        <f t="shared" si="4"/>
        <v>0</v>
      </c>
      <c r="T65" s="98">
        <f t="shared" si="2"/>
        <v>0</v>
      </c>
      <c r="U65" s="117" t="str">
        <f t="shared" si="3"/>
        <v>OK</v>
      </c>
      <c r="V65" s="117" t="b">
        <f>'CASH REBATE'!$P$22</f>
        <v>0</v>
      </c>
      <c r="W65" s="1" t="str">
        <v>ALCHEMY</v>
      </c>
    </row>
    <row r="66" spans="2:23" ht="17.399999999999999" x14ac:dyDescent="0.3">
      <c r="B66" s="161" t="str">
        <v>06-SPWHI-07000096</v>
      </c>
      <c r="C66" s="156" t="str">
        <v>TEG</v>
      </c>
      <c r="D66" s="94" t="str">
        <v>Blended Scotch</v>
      </c>
      <c r="E66" s="94" t="str">
        <v>The Famous Grouse</v>
      </c>
      <c r="F66" s="94" t="str">
        <v>TFG</v>
      </c>
      <c r="G66" s="94" t="str">
        <v>The Famous Grouse Finest 700ml</v>
      </c>
      <c r="H66" s="94" t="str">
        <v>700ml</v>
      </c>
      <c r="I66" s="174">
        <v>12</v>
      </c>
      <c r="J66" s="283"/>
      <c r="K66" s="178"/>
      <c r="L66" s="85"/>
      <c r="M66" s="15"/>
      <c r="N66" s="86"/>
      <c r="O66" s="6"/>
      <c r="P66" s="152">
        <v>0</v>
      </c>
      <c r="Q66" s="6"/>
      <c r="R66" s="96">
        <f t="shared" si="1"/>
        <v>0</v>
      </c>
      <c r="S66" s="97">
        <f t="shared" si="4"/>
        <v>0</v>
      </c>
      <c r="T66" s="98">
        <f t="shared" si="2"/>
        <v>0</v>
      </c>
      <c r="U66" s="117" t="str">
        <f t="shared" si="3"/>
        <v>OK</v>
      </c>
      <c r="V66" s="117" t="b">
        <f>'CASH REBATE'!$P$22</f>
        <v>0</v>
      </c>
      <c r="W66" s="1" t="str">
        <v>ALCHEMY</v>
      </c>
    </row>
    <row r="67" spans="2:23" ht="17.399999999999999" x14ac:dyDescent="0.3">
      <c r="B67" s="161" t="str">
        <v>06-SPWHI-10001091</v>
      </c>
      <c r="C67" s="156" t="str">
        <v>TEG</v>
      </c>
      <c r="D67" s="94" t="str">
        <v>Blended Scotch</v>
      </c>
      <c r="E67" s="94" t="str">
        <v>The Famous Grouse</v>
      </c>
      <c r="F67" s="94" t="str">
        <v>TFG</v>
      </c>
      <c r="G67" s="94" t="str">
        <v>The Famous Grouse Finest 1L</v>
      </c>
      <c r="H67" s="94" t="str">
        <v>1000ml</v>
      </c>
      <c r="I67" s="174">
        <v>12</v>
      </c>
      <c r="J67" s="283"/>
      <c r="K67" s="178"/>
      <c r="L67" s="85"/>
      <c r="M67" s="15"/>
      <c r="N67" s="86"/>
      <c r="O67" s="6"/>
      <c r="P67" s="152">
        <v>0</v>
      </c>
      <c r="Q67" s="6"/>
      <c r="R67" s="96">
        <f t="shared" si="1"/>
        <v>0</v>
      </c>
      <c r="S67" s="97">
        <f t="shared" si="4"/>
        <v>0</v>
      </c>
      <c r="T67" s="98">
        <f t="shared" si="2"/>
        <v>0</v>
      </c>
      <c r="U67" s="117" t="str">
        <f t="shared" si="3"/>
        <v>OK</v>
      </c>
      <c r="V67" s="117" t="b">
        <f>'CASH REBATE'!$P$22</f>
        <v>0</v>
      </c>
      <c r="W67" s="1" t="str">
        <v>ALCHEMY</v>
      </c>
    </row>
    <row r="68" spans="2:23" ht="17.399999999999999" x14ac:dyDescent="0.3">
      <c r="B68" s="161" t="str">
        <v>06-SPWHI-07000649</v>
      </c>
      <c r="C68" s="156" t="str">
        <v>TEG</v>
      </c>
      <c r="D68" s="94" t="str">
        <v>Blended Scotch</v>
      </c>
      <c r="E68" s="94" t="str">
        <v>The Famous Grouse</v>
      </c>
      <c r="F68" s="94" t="str">
        <v>TFG</v>
      </c>
      <c r="G68" s="94" t="str">
        <v>The Famous Grouse Sherry Cask</v>
      </c>
      <c r="H68" s="94" t="str">
        <v>700ml</v>
      </c>
      <c r="I68" s="174">
        <v>6</v>
      </c>
      <c r="J68" s="283"/>
      <c r="K68" s="178"/>
      <c r="L68" s="85"/>
      <c r="M68" s="15"/>
      <c r="N68" s="86"/>
      <c r="O68" s="6"/>
      <c r="P68" s="152">
        <v>0</v>
      </c>
      <c r="Q68" s="6"/>
      <c r="R68" s="96">
        <f t="shared" si="1"/>
        <v>0</v>
      </c>
      <c r="S68" s="97">
        <f t="shared" si="4"/>
        <v>0</v>
      </c>
      <c r="T68" s="98">
        <f t="shared" si="2"/>
        <v>0</v>
      </c>
      <c r="U68" s="117" t="str">
        <f t="shared" si="3"/>
        <v>OK</v>
      </c>
      <c r="V68" s="117" t="b">
        <f>'CASH REBATE'!$P$22</f>
        <v>0</v>
      </c>
      <c r="W68" s="1" t="str">
        <v>ALCHEMY</v>
      </c>
    </row>
    <row r="69" spans="2:23" ht="17.399999999999999" x14ac:dyDescent="0.3">
      <c r="B69" s="161" t="str">
        <v>06-SPWHI-07002675</v>
      </c>
      <c r="C69" s="156" t="str">
        <v>TEG</v>
      </c>
      <c r="D69" s="94" t="str">
        <v>Blended Scotch</v>
      </c>
      <c r="E69" s="94" t="str">
        <v>The Famous Grouse</v>
      </c>
      <c r="F69" s="94" t="str">
        <v>TFG</v>
      </c>
      <c r="G69" s="94" t="str">
        <v>The Famous Grouse Smoky Black</v>
      </c>
      <c r="H69" s="94" t="str">
        <v>700ml</v>
      </c>
      <c r="I69" s="174">
        <v>6</v>
      </c>
      <c r="J69" s="283"/>
      <c r="K69" s="178"/>
      <c r="L69" s="85"/>
      <c r="M69" s="15"/>
      <c r="N69" s="86"/>
      <c r="O69" s="6"/>
      <c r="P69" s="152">
        <v>0</v>
      </c>
      <c r="Q69" s="6"/>
      <c r="R69" s="96">
        <f t="shared" si="1"/>
        <v>0</v>
      </c>
      <c r="S69" s="97">
        <f t="shared" si="4"/>
        <v>0</v>
      </c>
      <c r="T69" s="98">
        <f t="shared" si="2"/>
        <v>0</v>
      </c>
      <c r="U69" s="117" t="str">
        <f t="shared" si="3"/>
        <v>OK</v>
      </c>
      <c r="V69" s="117" t="b">
        <f>'CASH REBATE'!$P$22</f>
        <v>0</v>
      </c>
      <c r="W69" s="1" t="str">
        <v>ALCHEMY</v>
      </c>
    </row>
    <row r="70" spans="2:23" ht="17.399999999999999" x14ac:dyDescent="0.3">
      <c r="B70" s="161" t="str">
        <v>06-SPWHI-07014082</v>
      </c>
      <c r="C70" s="156" t="str">
        <v>TEG</v>
      </c>
      <c r="D70" s="94" t="str">
        <v>Blended Scotch</v>
      </c>
      <c r="E70" s="94" t="str">
        <v>Naked Malt</v>
      </c>
      <c r="F70" s="94" t="str">
        <v>NAK</v>
      </c>
      <c r="G70" s="94" t="str">
        <v>Naked Malt Blended Malt Scotch Whisky</v>
      </c>
      <c r="H70" s="94" t="str">
        <v>700ml</v>
      </c>
      <c r="I70" s="174">
        <v>6</v>
      </c>
      <c r="J70" s="283"/>
      <c r="K70" s="178"/>
      <c r="L70" s="85"/>
      <c r="M70" s="15"/>
      <c r="N70" s="86"/>
      <c r="O70" s="6"/>
      <c r="P70" s="152">
        <v>0</v>
      </c>
      <c r="Q70" s="6"/>
      <c r="R70" s="96">
        <f t="shared" si="1"/>
        <v>0</v>
      </c>
      <c r="S70" s="97">
        <f t="shared" si="4"/>
        <v>0</v>
      </c>
      <c r="T70" s="98">
        <f t="shared" si="2"/>
        <v>0</v>
      </c>
      <c r="U70" s="117" t="str">
        <f t="shared" si="3"/>
        <v>OK</v>
      </c>
      <c r="V70" s="117" t="b">
        <f>'CASH REBATE'!$P$22</f>
        <v>0</v>
      </c>
      <c r="W70" s="1" t="str">
        <v>ALCHEMY</v>
      </c>
    </row>
    <row r="71" spans="2:23" ht="17.399999999999999" x14ac:dyDescent="0.3">
      <c r="B71" s="161" t="str">
        <v>23-SPWHI-07000029</v>
      </c>
      <c r="C71" s="156" t="str">
        <v>Proximo</v>
      </c>
      <c r="D71" s="94" t="str">
        <v>Irish Whiskey</v>
      </c>
      <c r="E71" s="94" t="str">
        <v>Bushmills</v>
      </c>
      <c r="F71" s="94" t="str">
        <v>BUM</v>
      </c>
      <c r="G71" s="94" t="str">
        <v>Bushmills Original Blend</v>
      </c>
      <c r="H71" s="94" t="str">
        <v>700ml</v>
      </c>
      <c r="I71" s="174">
        <v>6</v>
      </c>
      <c r="J71" s="283"/>
      <c r="K71" s="178"/>
      <c r="L71" s="85"/>
      <c r="M71" s="15"/>
      <c r="N71" s="86"/>
      <c r="O71" s="6"/>
      <c r="P71" s="152">
        <v>0</v>
      </c>
      <c r="Q71" s="6"/>
      <c r="R71" s="96">
        <f t="shared" si="1"/>
        <v>0</v>
      </c>
      <c r="S71" s="97">
        <f t="shared" si="4"/>
        <v>0</v>
      </c>
      <c r="T71" s="98">
        <f t="shared" si="2"/>
        <v>0</v>
      </c>
      <c r="U71" s="117" t="str">
        <f t="shared" si="3"/>
        <v>OK</v>
      </c>
      <c r="V71" s="117" t="b">
        <f>'CASH REBATE'!$P$22</f>
        <v>0</v>
      </c>
      <c r="W71" s="1" t="str">
        <v>ALCHEMY</v>
      </c>
    </row>
    <row r="72" spans="2:23" ht="17.399999999999999" x14ac:dyDescent="0.3">
      <c r="B72" s="161" t="str">
        <v>23-SPWHI-07000066</v>
      </c>
      <c r="C72" s="156" t="str">
        <v>Proximo</v>
      </c>
      <c r="D72" s="94" t="str">
        <v>Irish Whiskey</v>
      </c>
      <c r="E72" s="94" t="str">
        <v>Bushmills</v>
      </c>
      <c r="F72" s="94" t="str">
        <v>BUM</v>
      </c>
      <c r="G72" s="94" t="str">
        <v>Bushmills Black Bush Blend</v>
      </c>
      <c r="H72" s="94" t="str">
        <v>700ml</v>
      </c>
      <c r="I72" s="174">
        <v>6</v>
      </c>
      <c r="J72" s="283"/>
      <c r="K72" s="178"/>
      <c r="L72" s="85"/>
      <c r="M72" s="15"/>
      <c r="N72" s="86"/>
      <c r="O72" s="6"/>
      <c r="P72" s="152">
        <v>0</v>
      </c>
      <c r="Q72" s="6"/>
      <c r="R72" s="96">
        <f t="shared" si="1"/>
        <v>0</v>
      </c>
      <c r="S72" s="97">
        <f t="shared" si="4"/>
        <v>0</v>
      </c>
      <c r="T72" s="98">
        <f t="shared" si="2"/>
        <v>0</v>
      </c>
      <c r="U72" s="117" t="str">
        <f t="shared" si="3"/>
        <v>OK</v>
      </c>
      <c r="V72" s="117" t="b">
        <f>'CASH REBATE'!$P$22</f>
        <v>0</v>
      </c>
      <c r="W72" s="1" t="str">
        <v>ALCHEMY</v>
      </c>
    </row>
    <row r="73" spans="2:23" ht="17.399999999999999" x14ac:dyDescent="0.3">
      <c r="B73" s="161" t="str">
        <v>23-SPWHI-07000031</v>
      </c>
      <c r="C73" s="156" t="str">
        <v>Proximo</v>
      </c>
      <c r="D73" s="94" t="str">
        <v>Irish Whiskey</v>
      </c>
      <c r="E73" s="94" t="str">
        <v>Bushmills</v>
      </c>
      <c r="F73" s="94" t="str">
        <v>BUM</v>
      </c>
      <c r="G73" s="94" t="str">
        <v>Bushmills Single Malt 10YO</v>
      </c>
      <c r="H73" s="94" t="str">
        <v>700ml</v>
      </c>
      <c r="I73" s="174">
        <v>6</v>
      </c>
      <c r="J73" s="283"/>
      <c r="K73" s="178"/>
      <c r="L73" s="85"/>
      <c r="M73" s="15"/>
      <c r="N73" s="86"/>
      <c r="O73" s="6"/>
      <c r="P73" s="152">
        <v>0</v>
      </c>
      <c r="Q73" s="6"/>
      <c r="R73" s="96">
        <f t="shared" si="1"/>
        <v>0</v>
      </c>
      <c r="S73" s="97">
        <f t="shared" si="4"/>
        <v>0</v>
      </c>
      <c r="T73" s="98">
        <f t="shared" si="2"/>
        <v>0</v>
      </c>
      <c r="U73" s="117" t="str">
        <f t="shared" si="3"/>
        <v>OK</v>
      </c>
      <c r="V73" s="117" t="b">
        <f>'CASH REBATE'!$P$22</f>
        <v>0</v>
      </c>
      <c r="W73" s="1" t="str">
        <v>ALCHEMY</v>
      </c>
    </row>
    <row r="74" spans="2:23" ht="17.399999999999999" x14ac:dyDescent="0.3">
      <c r="B74" s="161" t="str">
        <v>23-SPWHI-07000197</v>
      </c>
      <c r="C74" s="156" t="str">
        <v>Proximo</v>
      </c>
      <c r="D74" s="94" t="str">
        <v>Irish Whiskey</v>
      </c>
      <c r="E74" s="94" t="str">
        <v>Bushmills</v>
      </c>
      <c r="F74" s="94" t="str">
        <v>BUM</v>
      </c>
      <c r="G74" s="94" t="str">
        <v>Bushmills Single Malt 12YO</v>
      </c>
      <c r="H74" s="94" t="str">
        <v>700ml</v>
      </c>
      <c r="I74" s="174">
        <v>6</v>
      </c>
      <c r="J74" s="283"/>
      <c r="K74" s="178"/>
      <c r="L74" s="85"/>
      <c r="M74" s="15"/>
      <c r="N74" s="86"/>
      <c r="O74" s="6"/>
      <c r="P74" s="152">
        <v>0</v>
      </c>
      <c r="Q74" s="6"/>
      <c r="R74" s="96">
        <f t="shared" si="1"/>
        <v>0</v>
      </c>
      <c r="S74" s="97">
        <f t="shared" si="4"/>
        <v>0</v>
      </c>
      <c r="T74" s="98">
        <f t="shared" si="2"/>
        <v>0</v>
      </c>
      <c r="U74" s="117" t="str">
        <f t="shared" si="3"/>
        <v>OK</v>
      </c>
      <c r="V74" s="117" t="b">
        <f>'CASH REBATE'!$P$22</f>
        <v>0</v>
      </c>
      <c r="W74" s="1" t="str">
        <v>ALCHEMY</v>
      </c>
    </row>
    <row r="75" spans="2:23" ht="17.399999999999999" x14ac:dyDescent="0.3">
      <c r="B75" s="161" t="str">
        <v>23-SPWHI-07005022</v>
      </c>
      <c r="C75" s="156" t="str">
        <v>Proximo</v>
      </c>
      <c r="D75" s="94" t="str">
        <v>Irish Whiskey</v>
      </c>
      <c r="E75" s="94" t="str">
        <v>Bushmills</v>
      </c>
      <c r="F75" s="94" t="str">
        <v>BUM</v>
      </c>
      <c r="G75" s="94" t="str">
        <v>Bushmills Single Malt 16YO</v>
      </c>
      <c r="H75" s="94" t="str">
        <v>700ml</v>
      </c>
      <c r="I75" s="174">
        <v>6</v>
      </c>
      <c r="J75" s="283"/>
      <c r="K75" s="178"/>
      <c r="L75" s="85"/>
      <c r="M75" s="15"/>
      <c r="N75" s="86"/>
      <c r="O75" s="6"/>
      <c r="P75" s="152">
        <v>0</v>
      </c>
      <c r="Q75" s="6"/>
      <c r="R75" s="96">
        <f t="shared" si="1"/>
        <v>0</v>
      </c>
      <c r="S75" s="97">
        <f t="shared" si="4"/>
        <v>0</v>
      </c>
      <c r="T75" s="98">
        <f t="shared" si="2"/>
        <v>0</v>
      </c>
      <c r="U75" s="117" t="str">
        <f t="shared" si="3"/>
        <v>OK</v>
      </c>
      <c r="V75" s="117" t="b">
        <f>'CASH REBATE'!$P$22</f>
        <v>0</v>
      </c>
      <c r="W75" s="1" t="str">
        <v>ALCHEMY</v>
      </c>
    </row>
    <row r="76" spans="2:23" ht="17.399999999999999" x14ac:dyDescent="0.3">
      <c r="B76" s="161" t="str">
        <v>23-SPWHI-07008268</v>
      </c>
      <c r="C76" s="156" t="str">
        <v>Proximo</v>
      </c>
      <c r="D76" s="94" t="str">
        <v>Irish Whiskey</v>
      </c>
      <c r="E76" s="94" t="str">
        <v>Bushmills</v>
      </c>
      <c r="F76" s="94" t="str">
        <v>BUM</v>
      </c>
      <c r="G76" s="94" t="str">
        <v>Bushmills Single Malt 21YO</v>
      </c>
      <c r="H76" s="94" t="str">
        <v>700ml</v>
      </c>
      <c r="I76" s="174">
        <v>6</v>
      </c>
      <c r="J76" s="283"/>
      <c r="K76" s="178"/>
      <c r="L76" s="85"/>
      <c r="M76" s="15"/>
      <c r="N76" s="86"/>
      <c r="O76" s="6"/>
      <c r="P76" s="152">
        <v>0</v>
      </c>
      <c r="Q76" s="6"/>
      <c r="R76" s="96">
        <f t="shared" si="1"/>
        <v>0</v>
      </c>
      <c r="S76" s="97">
        <f t="shared" si="4"/>
        <v>0</v>
      </c>
      <c r="T76" s="98">
        <f t="shared" si="2"/>
        <v>0</v>
      </c>
      <c r="U76" s="117" t="str">
        <f t="shared" si="3"/>
        <v>OK</v>
      </c>
      <c r="V76" s="117" t="b">
        <f>'CASH REBATE'!$P$22</f>
        <v>0</v>
      </c>
      <c r="W76" s="1" t="str">
        <v>ALCHEMY</v>
      </c>
    </row>
    <row r="77" spans="2:23" ht="17.399999999999999" x14ac:dyDescent="0.3">
      <c r="B77" s="161" t="str">
        <v>47-SPWHI-07000010</v>
      </c>
      <c r="C77" s="156" t="str">
        <v>Proximo</v>
      </c>
      <c r="D77" s="94" t="str">
        <v>Irish Whiskey</v>
      </c>
      <c r="E77" s="94" t="str">
        <v>The Sexton</v>
      </c>
      <c r="F77" s="94" t="str">
        <v>TST</v>
      </c>
      <c r="G77" s="94" t="str">
        <v>Sexton Single Malt</v>
      </c>
      <c r="H77" s="94" t="str">
        <v>700ml</v>
      </c>
      <c r="I77" s="174">
        <v>6</v>
      </c>
      <c r="J77" s="283"/>
      <c r="K77" s="178"/>
      <c r="L77" s="85"/>
      <c r="M77" s="15"/>
      <c r="N77" s="86"/>
      <c r="O77" s="6"/>
      <c r="P77" s="152">
        <v>0</v>
      </c>
      <c r="Q77" s="6"/>
      <c r="R77" s="96">
        <f t="shared" ref="R77:R140" si="5">IF(K77&gt;0,K77*N77,L77*1.07*N77)</f>
        <v>0</v>
      </c>
      <c r="S77" s="97">
        <f t="shared" si="4"/>
        <v>0</v>
      </c>
      <c r="T77" s="98">
        <f t="shared" si="2"/>
        <v>0</v>
      </c>
      <c r="U77" s="117" t="str">
        <f t="shared" si="3"/>
        <v>OK</v>
      </c>
      <c r="V77" s="117" t="b">
        <f>'CASH REBATE'!$P$22</f>
        <v>0</v>
      </c>
      <c r="W77" s="1" t="str">
        <v>ALCHEMY</v>
      </c>
    </row>
    <row r="78" spans="2:23" ht="17.399999999999999" x14ac:dyDescent="0.3">
      <c r="B78" s="161" t="str">
        <v>37-SPWHI-07003251</v>
      </c>
      <c r="C78" s="156" t="str">
        <v>Campari</v>
      </c>
      <c r="D78" s="94" t="str">
        <v>American Whiskey</v>
      </c>
      <c r="E78" s="94" t="str">
        <v>Wild Turkey</v>
      </c>
      <c r="F78" s="94" t="str">
        <v>WTK</v>
      </c>
      <c r="G78" s="94" t="str">
        <v>Wild Turkey Aged 8 YO</v>
      </c>
      <c r="H78" s="94" t="str">
        <v>700ml</v>
      </c>
      <c r="I78" s="174">
        <v>12</v>
      </c>
      <c r="J78" s="283"/>
      <c r="K78" s="178"/>
      <c r="L78" s="85"/>
      <c r="M78" s="15"/>
      <c r="N78" s="86"/>
      <c r="O78" s="6"/>
      <c r="P78" s="152">
        <v>0</v>
      </c>
      <c r="Q78" s="6"/>
      <c r="R78" s="96">
        <f t="shared" si="5"/>
        <v>0</v>
      </c>
      <c r="S78" s="97">
        <f t="shared" si="4"/>
        <v>0</v>
      </c>
      <c r="T78" s="98">
        <f t="shared" ref="T78:T141" si="6">IF(U78="Input Price only 1 column","",P78*S78)</f>
        <v>0</v>
      </c>
      <c r="U78" s="117" t="str">
        <f t="shared" ref="U78:U141" si="7">IF(AND(K78&gt;0,L78&gt;0),"Input Price only 1 column","OK")</f>
        <v>OK</v>
      </c>
      <c r="V78" s="117" t="b">
        <f>'CASH REBATE'!$P$22</f>
        <v>0</v>
      </c>
      <c r="W78" s="1" t="str">
        <v>ALCHEMY</v>
      </c>
    </row>
    <row r="79" spans="2:23" ht="17.399999999999999" x14ac:dyDescent="0.3">
      <c r="B79" s="161" t="str">
        <v>37-SPWHI-07507508</v>
      </c>
      <c r="C79" s="156" t="str">
        <v>Campari</v>
      </c>
      <c r="D79" s="94" t="str">
        <v>American Whiskey</v>
      </c>
      <c r="E79" s="94" t="str">
        <v>Wild Turkey</v>
      </c>
      <c r="F79" s="94" t="str">
        <v>WTK</v>
      </c>
      <c r="G79" s="94" t="str">
        <v>Wild Turkey 101 Bourbon</v>
      </c>
      <c r="H79" s="94" t="str">
        <v>750ml</v>
      </c>
      <c r="I79" s="174">
        <v>12</v>
      </c>
      <c r="J79" s="283"/>
      <c r="K79" s="178"/>
      <c r="L79" s="85"/>
      <c r="M79" s="15"/>
      <c r="N79" s="86"/>
      <c r="O79" s="6"/>
      <c r="P79" s="152">
        <v>0</v>
      </c>
      <c r="Q79" s="6"/>
      <c r="R79" s="96">
        <f t="shared" si="5"/>
        <v>0</v>
      </c>
      <c r="S79" s="97">
        <f t="shared" ref="S79:S142" si="8">ROUND(R79/1.07,2)</f>
        <v>0</v>
      </c>
      <c r="T79" s="98">
        <f t="shared" si="6"/>
        <v>0</v>
      </c>
      <c r="U79" s="117" t="str">
        <f t="shared" si="7"/>
        <v>OK</v>
      </c>
      <c r="V79" s="117" t="b">
        <f>'CASH REBATE'!$P$22</f>
        <v>0</v>
      </c>
      <c r="W79" s="1" t="str">
        <v>ALCHEMY</v>
      </c>
    </row>
    <row r="80" spans="2:23" ht="17.399999999999999" x14ac:dyDescent="0.3">
      <c r="B80" s="161" t="str">
        <v>37-SPWHI-07507503</v>
      </c>
      <c r="C80" s="156" t="str">
        <v>Campari</v>
      </c>
      <c r="D80" s="94" t="str">
        <v>American Whiskey</v>
      </c>
      <c r="E80" s="94" t="str">
        <v>Wild Turkey</v>
      </c>
      <c r="F80" s="94" t="str">
        <v>WTK</v>
      </c>
      <c r="G80" s="94" t="str">
        <v>Wild Turkey Bourbon 750ml</v>
      </c>
      <c r="H80" s="94" t="str">
        <v>750ml</v>
      </c>
      <c r="I80" s="174">
        <v>12</v>
      </c>
      <c r="J80" s="283"/>
      <c r="K80" s="178"/>
      <c r="L80" s="85"/>
      <c r="M80" s="15"/>
      <c r="N80" s="86"/>
      <c r="O80" s="6"/>
      <c r="P80" s="152">
        <v>0</v>
      </c>
      <c r="Q80" s="6"/>
      <c r="R80" s="96">
        <f t="shared" si="5"/>
        <v>0</v>
      </c>
      <c r="S80" s="97">
        <f t="shared" si="8"/>
        <v>0</v>
      </c>
      <c r="T80" s="98">
        <f t="shared" si="6"/>
        <v>0</v>
      </c>
      <c r="U80" s="117" t="str">
        <f t="shared" si="7"/>
        <v>OK</v>
      </c>
      <c r="V80" s="117" t="b">
        <f>'CASH REBATE'!$P$22</f>
        <v>0</v>
      </c>
      <c r="W80" s="1" t="str">
        <v>ALCHEMY</v>
      </c>
    </row>
    <row r="81" spans="2:23" ht="17.399999999999999" x14ac:dyDescent="0.3">
      <c r="B81" s="161" t="str">
        <v>37-SPWHI-10001006</v>
      </c>
      <c r="C81" s="156" t="str">
        <v>Campari</v>
      </c>
      <c r="D81" s="94" t="str">
        <v>American Whiskey</v>
      </c>
      <c r="E81" s="94" t="str">
        <v>Wild Turkey</v>
      </c>
      <c r="F81" s="94" t="str">
        <v>WTK</v>
      </c>
      <c r="G81" s="94" t="str">
        <v>Wild Turkey Bourbon 1L</v>
      </c>
      <c r="H81" s="94" t="str">
        <v>1000ml</v>
      </c>
      <c r="I81" s="174">
        <v>12</v>
      </c>
      <c r="J81" s="283"/>
      <c r="K81" s="178"/>
      <c r="L81" s="85"/>
      <c r="M81" s="15"/>
      <c r="N81" s="86"/>
      <c r="O81" s="6"/>
      <c r="P81" s="152">
        <v>0</v>
      </c>
      <c r="Q81" s="6"/>
      <c r="R81" s="96">
        <f t="shared" si="5"/>
        <v>0</v>
      </c>
      <c r="S81" s="97">
        <f t="shared" si="8"/>
        <v>0</v>
      </c>
      <c r="T81" s="98">
        <f t="shared" si="6"/>
        <v>0</v>
      </c>
      <c r="U81" s="117" t="str">
        <f t="shared" si="7"/>
        <v>OK</v>
      </c>
      <c r="V81" s="117" t="b">
        <f>'CASH REBATE'!$P$22</f>
        <v>0</v>
      </c>
      <c r="W81" s="1" t="str">
        <v>ALCHEMY</v>
      </c>
    </row>
    <row r="82" spans="2:23" ht="17.399999999999999" x14ac:dyDescent="0.3">
      <c r="B82" s="161" t="str">
        <v>37-SPWHI-07007019</v>
      </c>
      <c r="C82" s="156" t="str">
        <v>Campari</v>
      </c>
      <c r="D82" s="94" t="str">
        <v>American Whiskey</v>
      </c>
      <c r="E82" s="94" t="str">
        <v>Wild Turkey</v>
      </c>
      <c r="F82" s="94" t="str">
        <v>WTK</v>
      </c>
      <c r="G82" s="94" t="str">
        <v>Wild Turkey Rye 40.5% 700ml</v>
      </c>
      <c r="H82" s="94" t="str">
        <v>700ml</v>
      </c>
      <c r="I82" s="174">
        <v>6</v>
      </c>
      <c r="J82" s="283"/>
      <c r="K82" s="178"/>
      <c r="L82" s="85"/>
      <c r="M82" s="15"/>
      <c r="N82" s="86"/>
      <c r="O82" s="6"/>
      <c r="P82" s="152">
        <v>0</v>
      </c>
      <c r="Q82" s="6"/>
      <c r="R82" s="96">
        <f t="shared" si="5"/>
        <v>0</v>
      </c>
      <c r="S82" s="97">
        <f t="shared" si="8"/>
        <v>0</v>
      </c>
      <c r="T82" s="98">
        <f t="shared" si="6"/>
        <v>0</v>
      </c>
      <c r="U82" s="117" t="str">
        <f t="shared" si="7"/>
        <v>OK</v>
      </c>
      <c r="V82" s="117" t="b">
        <f>'CASH REBATE'!$P$22</f>
        <v>0</v>
      </c>
      <c r="W82" s="1" t="str">
        <v>ALCHEMY</v>
      </c>
    </row>
    <row r="83" spans="2:23" ht="17.399999999999999" x14ac:dyDescent="0.3">
      <c r="B83" s="161" t="str">
        <v>37-SPWHI-07500229</v>
      </c>
      <c r="C83" s="156" t="str">
        <v>Campari</v>
      </c>
      <c r="D83" s="94" t="str">
        <v>American Whiskey</v>
      </c>
      <c r="E83" s="94" t="str">
        <v>Wild Turkey</v>
      </c>
      <c r="F83" s="94" t="str">
        <v>WTK</v>
      </c>
      <c r="G83" s="94" t="str">
        <v>Wild Turkey Rare Breed Bourbon 54.1%</v>
      </c>
      <c r="H83" s="94" t="str">
        <v>750ml</v>
      </c>
      <c r="I83" s="174">
        <v>6</v>
      </c>
      <c r="J83" s="283"/>
      <c r="K83" s="178"/>
      <c r="L83" s="85"/>
      <c r="M83" s="15"/>
      <c r="N83" s="86"/>
      <c r="O83" s="6"/>
      <c r="P83" s="152">
        <v>0</v>
      </c>
      <c r="Q83" s="6"/>
      <c r="R83" s="96">
        <f t="shared" si="5"/>
        <v>0</v>
      </c>
      <c r="S83" s="97">
        <f t="shared" si="8"/>
        <v>0</v>
      </c>
      <c r="T83" s="98">
        <f t="shared" si="6"/>
        <v>0</v>
      </c>
      <c r="U83" s="117" t="str">
        <f t="shared" si="7"/>
        <v>OK</v>
      </c>
      <c r="V83" s="117" t="b">
        <f>'CASH REBATE'!$P$22</f>
        <v>0</v>
      </c>
      <c r="W83" s="1" t="str">
        <v>ALCHEMY</v>
      </c>
    </row>
    <row r="84" spans="2:23" ht="17.399999999999999" x14ac:dyDescent="0.3">
      <c r="B84" s="161" t="str">
        <v>37-SPWHI-07003268</v>
      </c>
      <c r="C84" s="156" t="str">
        <v>Campari</v>
      </c>
      <c r="D84" s="94" t="str">
        <v>American Whiskey</v>
      </c>
      <c r="E84" s="94" t="str">
        <v>Wild Turkey</v>
      </c>
      <c r="F84" s="94" t="str">
        <v>WTK</v>
      </c>
      <c r="G84" s="94" t="str">
        <v>Wild Turkey Aged 12 Years GB</v>
      </c>
      <c r="H84" s="94" t="str">
        <v>700ml</v>
      </c>
      <c r="I84" s="174">
        <v>6</v>
      </c>
      <c r="J84" s="283"/>
      <c r="K84" s="178"/>
      <c r="L84" s="85"/>
      <c r="M84" s="15"/>
      <c r="N84" s="86"/>
      <c r="O84" s="6"/>
      <c r="P84" s="152">
        <v>0</v>
      </c>
      <c r="Q84" s="6"/>
      <c r="R84" s="96">
        <f t="shared" si="5"/>
        <v>0</v>
      </c>
      <c r="S84" s="97">
        <f t="shared" si="8"/>
        <v>0</v>
      </c>
      <c r="T84" s="98">
        <f t="shared" si="6"/>
        <v>0</v>
      </c>
      <c r="U84" s="117" t="str">
        <f t="shared" si="7"/>
        <v>OK</v>
      </c>
      <c r="V84" s="117" t="b">
        <f>'CASH REBATE'!$P$22</f>
        <v>0</v>
      </c>
      <c r="W84" s="1" t="str">
        <v>ALCHEMY</v>
      </c>
    </row>
    <row r="85" spans="2:23" ht="17.399999999999999" x14ac:dyDescent="0.3">
      <c r="B85" s="161" t="str">
        <v>37-SPLIQ-07507506</v>
      </c>
      <c r="C85" s="156" t="str">
        <v>Campari</v>
      </c>
      <c r="D85" s="94" t="str">
        <v>American Whiskey</v>
      </c>
      <c r="E85" s="94" t="str">
        <v>Wild Turkey</v>
      </c>
      <c r="F85" s="94" t="str">
        <v>WTK</v>
      </c>
      <c r="G85" s="94" t="str">
        <v>Wild Turkey American Honey 35.5%</v>
      </c>
      <c r="H85" s="94" t="str">
        <v>750ml</v>
      </c>
      <c r="I85" s="174">
        <v>12</v>
      </c>
      <c r="J85" s="283"/>
      <c r="K85" s="178"/>
      <c r="L85" s="85"/>
      <c r="M85" s="15"/>
      <c r="N85" s="86"/>
      <c r="O85" s="6"/>
      <c r="P85" s="152">
        <v>0</v>
      </c>
      <c r="Q85" s="6"/>
      <c r="R85" s="96">
        <f t="shared" si="5"/>
        <v>0</v>
      </c>
      <c r="S85" s="97">
        <f t="shared" si="8"/>
        <v>0</v>
      </c>
      <c r="T85" s="98">
        <f t="shared" si="6"/>
        <v>0</v>
      </c>
      <c r="U85" s="117" t="str">
        <f t="shared" si="7"/>
        <v>OK</v>
      </c>
      <c r="V85" s="117" t="b">
        <f>'CASH REBATE'!$P$22</f>
        <v>0</v>
      </c>
      <c r="W85" s="1" t="str">
        <v>ALCHEMY</v>
      </c>
    </row>
    <row r="86" spans="2:23" ht="17.399999999999999" x14ac:dyDescent="0.3">
      <c r="B86" s="161" t="str">
        <v>37-WTWHI-07507507</v>
      </c>
      <c r="C86" s="156" t="str">
        <v>Campari</v>
      </c>
      <c r="D86" s="94" t="str">
        <v>American Whiskey</v>
      </c>
      <c r="E86" s="94" t="str">
        <v>Wild Turkey</v>
      </c>
      <c r="F86" s="94" t="str">
        <v>WTK</v>
      </c>
      <c r="G86" s="94" t="str">
        <v>Wild Turkey Kentucky Spirit Single Barrel</v>
      </c>
      <c r="H86" s="94" t="str">
        <v>750ml</v>
      </c>
      <c r="I86" s="174">
        <v>6</v>
      </c>
      <c r="J86" s="283"/>
      <c r="K86" s="178"/>
      <c r="L86" s="85"/>
      <c r="M86" s="15"/>
      <c r="N86" s="86"/>
      <c r="O86" s="6"/>
      <c r="P86" s="152">
        <v>0</v>
      </c>
      <c r="Q86" s="6"/>
      <c r="R86" s="96">
        <f t="shared" si="5"/>
        <v>0</v>
      </c>
      <c r="S86" s="97">
        <f t="shared" si="8"/>
        <v>0</v>
      </c>
      <c r="T86" s="98">
        <f t="shared" si="6"/>
        <v>0</v>
      </c>
      <c r="U86" s="117" t="str">
        <f t="shared" si="7"/>
        <v>OK</v>
      </c>
      <c r="V86" s="117" t="b">
        <f>'CASH REBATE'!$P$22</f>
        <v>0</v>
      </c>
      <c r="W86" s="1" t="str">
        <v>ALCHEMY</v>
      </c>
    </row>
    <row r="87" spans="2:23" ht="17.399999999999999" x14ac:dyDescent="0.3">
      <c r="B87" s="161" t="str">
        <v>39-SPWHI-07500007</v>
      </c>
      <c r="C87" s="156" t="str">
        <v>Campari</v>
      </c>
      <c r="D87" s="94" t="str">
        <v>American Whiskey</v>
      </c>
      <c r="E87" s="94" t="str">
        <v>Russell's</v>
      </c>
      <c r="F87" s="94" t="str">
        <v>WTK</v>
      </c>
      <c r="G87" s="94" t="str">
        <v>Russell's Reserve Single Barrel</v>
      </c>
      <c r="H87" s="94" t="str">
        <v>750ml</v>
      </c>
      <c r="I87" s="174">
        <v>6</v>
      </c>
      <c r="J87" s="283"/>
      <c r="K87" s="178"/>
      <c r="L87" s="85"/>
      <c r="M87" s="15"/>
      <c r="N87" s="86"/>
      <c r="O87" s="6"/>
      <c r="P87" s="152">
        <v>0</v>
      </c>
      <c r="Q87" s="6"/>
      <c r="R87" s="96">
        <f t="shared" si="5"/>
        <v>0</v>
      </c>
      <c r="S87" s="97">
        <f t="shared" si="8"/>
        <v>0</v>
      </c>
      <c r="T87" s="98">
        <f t="shared" si="6"/>
        <v>0</v>
      </c>
      <c r="U87" s="117" t="str">
        <f t="shared" si="7"/>
        <v>OK</v>
      </c>
      <c r="V87" s="117" t="b">
        <f>'CASH REBATE'!$P$22</f>
        <v>0</v>
      </c>
      <c r="W87" s="1" t="str">
        <v>ALCHEMY</v>
      </c>
    </row>
    <row r="88" spans="2:23" ht="17.399999999999999" x14ac:dyDescent="0.3">
      <c r="B88" s="161" t="str">
        <v>39-SPWHI-07507509</v>
      </c>
      <c r="C88" s="156" t="str">
        <v>Campari</v>
      </c>
      <c r="D88" s="94" t="str">
        <v>American Whiskey</v>
      </c>
      <c r="E88" s="94" t="str">
        <v>Russell's</v>
      </c>
      <c r="F88" s="94" t="str">
        <v>WTK</v>
      </c>
      <c r="G88" s="94" t="str">
        <v>Russell's Reserve 10YO</v>
      </c>
      <c r="H88" s="94" t="str">
        <v>750ml</v>
      </c>
      <c r="I88" s="174">
        <v>6</v>
      </c>
      <c r="J88" s="283"/>
      <c r="K88" s="178"/>
      <c r="L88" s="85"/>
      <c r="M88" s="15"/>
      <c r="N88" s="86"/>
      <c r="O88" s="6"/>
      <c r="P88" s="152">
        <v>0</v>
      </c>
      <c r="Q88" s="6"/>
      <c r="R88" s="96">
        <f t="shared" si="5"/>
        <v>0</v>
      </c>
      <c r="S88" s="97">
        <f t="shared" si="8"/>
        <v>0</v>
      </c>
      <c r="T88" s="98">
        <f t="shared" si="6"/>
        <v>0</v>
      </c>
      <c r="U88" s="117" t="str">
        <f t="shared" si="7"/>
        <v>OK</v>
      </c>
      <c r="V88" s="117" t="b">
        <f>'CASH REBATE'!$P$22</f>
        <v>0</v>
      </c>
      <c r="W88" s="1" t="str">
        <v>ALCHEMY</v>
      </c>
    </row>
    <row r="89" spans="2:23" ht="17.399999999999999" x14ac:dyDescent="0.3">
      <c r="B89" s="161" t="str">
        <v>75-SPWHI-07007038</v>
      </c>
      <c r="C89" s="156" t="str">
        <v>Independent</v>
      </c>
      <c r="D89" s="94" t="str">
        <v>American Whiskey</v>
      </c>
      <c r="E89" s="94" t="str">
        <v>Real Mccoy</v>
      </c>
      <c r="F89" s="94" t="str">
        <v>RMC</v>
      </c>
      <c r="G89" s="94" t="str">
        <v>Real Mccoy Bourbon Whiskey</v>
      </c>
      <c r="H89" s="94" t="str">
        <v>700ml</v>
      </c>
      <c r="I89" s="174">
        <v>12</v>
      </c>
      <c r="J89" s="283"/>
      <c r="K89" s="178"/>
      <c r="L89" s="85"/>
      <c r="M89" s="15"/>
      <c r="N89" s="86"/>
      <c r="O89" s="6"/>
      <c r="P89" s="152">
        <v>0</v>
      </c>
      <c r="Q89" s="6"/>
      <c r="R89" s="96">
        <f t="shared" si="5"/>
        <v>0</v>
      </c>
      <c r="S89" s="97">
        <f t="shared" si="8"/>
        <v>0</v>
      </c>
      <c r="T89" s="98">
        <f t="shared" si="6"/>
        <v>0</v>
      </c>
      <c r="U89" s="117" t="str">
        <f t="shared" si="7"/>
        <v>OK</v>
      </c>
      <c r="V89" s="117" t="b">
        <f>'CASH REBATE'!$P$22</f>
        <v>0</v>
      </c>
      <c r="W89" s="1" t="str">
        <v>ALCHEMY</v>
      </c>
    </row>
    <row r="90" spans="2:23" ht="17.399999999999999" x14ac:dyDescent="0.3">
      <c r="B90" s="161" t="str">
        <v>74-SPWHI-07000029</v>
      </c>
      <c r="C90" s="156" t="str">
        <v>Independent</v>
      </c>
      <c r="D90" s="94" t="str">
        <v>Japanese Whiskey</v>
      </c>
      <c r="E90" s="94" t="str">
        <v>Kaibutsu</v>
      </c>
      <c r="F90" s="94" t="str">
        <v>KAI</v>
      </c>
      <c r="G90" s="94" t="str">
        <v>Kaibutsu Doragon 43%</v>
      </c>
      <c r="H90" s="94" t="str">
        <v>700ml</v>
      </c>
      <c r="I90" s="174">
        <v>12</v>
      </c>
      <c r="J90" s="283"/>
      <c r="K90" s="178"/>
      <c r="L90" s="85"/>
      <c r="M90" s="15"/>
      <c r="N90" s="86"/>
      <c r="O90" s="6"/>
      <c r="P90" s="152">
        <v>0</v>
      </c>
      <c r="Q90" s="6"/>
      <c r="R90" s="96">
        <f t="shared" si="5"/>
        <v>0</v>
      </c>
      <c r="S90" s="97">
        <f t="shared" si="8"/>
        <v>0</v>
      </c>
      <c r="T90" s="98">
        <f t="shared" si="6"/>
        <v>0</v>
      </c>
      <c r="U90" s="117" t="str">
        <f t="shared" si="7"/>
        <v>OK</v>
      </c>
      <c r="V90" s="117" t="b">
        <f>'CASH REBATE'!$P$22</f>
        <v>0</v>
      </c>
      <c r="W90" s="1" t="str">
        <v>ALCHEMY</v>
      </c>
    </row>
    <row r="91" spans="2:23" ht="17.399999999999999" x14ac:dyDescent="0.3">
      <c r="B91" s="161" t="str">
        <v>74-SPWHI-07000012</v>
      </c>
      <c r="C91" s="156" t="str">
        <v>Independent</v>
      </c>
      <c r="D91" s="94" t="str">
        <v>Japanese Whiskey</v>
      </c>
      <c r="E91" s="94" t="str">
        <v>Kaibutsu</v>
      </c>
      <c r="F91" s="94" t="str">
        <v>KAI</v>
      </c>
      <c r="G91" s="94" t="str">
        <v>Kaibutsu Monki 43%</v>
      </c>
      <c r="H91" s="94" t="str">
        <v>700ml</v>
      </c>
      <c r="I91" s="174">
        <v>12</v>
      </c>
      <c r="J91" s="283"/>
      <c r="K91" s="178"/>
      <c r="L91" s="85"/>
      <c r="M91" s="15"/>
      <c r="N91" s="86"/>
      <c r="O91" s="6"/>
      <c r="P91" s="152">
        <v>0</v>
      </c>
      <c r="Q91" s="6"/>
      <c r="R91" s="96">
        <f t="shared" si="5"/>
        <v>0</v>
      </c>
      <c r="S91" s="97">
        <f t="shared" si="8"/>
        <v>0</v>
      </c>
      <c r="T91" s="98">
        <f t="shared" si="6"/>
        <v>0</v>
      </c>
      <c r="U91" s="117" t="str">
        <f t="shared" si="7"/>
        <v>OK</v>
      </c>
      <c r="V91" s="117" t="b">
        <f>'CASH REBATE'!$P$22</f>
        <v>0</v>
      </c>
      <c r="W91" s="1" t="str">
        <v>ALCHEMY</v>
      </c>
    </row>
    <row r="92" spans="2:23" ht="17.399999999999999" x14ac:dyDescent="0.3">
      <c r="B92" s="161" t="str">
        <v>45-SPRUM-07000051</v>
      </c>
      <c r="C92" s="156" t="str">
        <v>Campari</v>
      </c>
      <c r="D92" s="94" t="str">
        <v>Cachaca</v>
      </c>
      <c r="E92" s="94" t="str">
        <v>Sagatiba</v>
      </c>
      <c r="F92" s="94" t="str">
        <v>SGT</v>
      </c>
      <c r="G92" s="94" t="str">
        <v>Sagatiba Cachaca</v>
      </c>
      <c r="H92" s="94" t="str">
        <v>700ml</v>
      </c>
      <c r="I92" s="174">
        <v>6</v>
      </c>
      <c r="J92" s="283"/>
      <c r="K92" s="178"/>
      <c r="L92" s="85"/>
      <c r="M92" s="15"/>
      <c r="N92" s="86"/>
      <c r="O92" s="6"/>
      <c r="P92" s="152">
        <v>0</v>
      </c>
      <c r="Q92" s="6"/>
      <c r="R92" s="96">
        <f t="shared" si="5"/>
        <v>0</v>
      </c>
      <c r="S92" s="97">
        <f t="shared" si="8"/>
        <v>0</v>
      </c>
      <c r="T92" s="98">
        <f t="shared" si="6"/>
        <v>0</v>
      </c>
      <c r="U92" s="117" t="str">
        <f t="shared" si="7"/>
        <v>OK</v>
      </c>
      <c r="V92" s="117" t="b">
        <f>'CASH REBATE'!$P$22</f>
        <v>0</v>
      </c>
      <c r="W92" s="1" t="str">
        <v>ALCHEMY</v>
      </c>
    </row>
    <row r="93" spans="2:23" ht="17.399999999999999" x14ac:dyDescent="0.3">
      <c r="B93" s="161" t="str">
        <v>40-SPRUM-07505400</v>
      </c>
      <c r="C93" s="156" t="str">
        <v>Campari</v>
      </c>
      <c r="D93" s="94" t="str">
        <v>RUM</v>
      </c>
      <c r="E93" s="94" t="str">
        <v>Appleton</v>
      </c>
      <c r="F93" s="94" t="str">
        <v>APT</v>
      </c>
      <c r="G93" s="94" t="str">
        <v>Appleton White Jamaican</v>
      </c>
      <c r="H93" s="94" t="str">
        <v>750ml</v>
      </c>
      <c r="I93" s="174">
        <v>12</v>
      </c>
      <c r="J93" s="283"/>
      <c r="K93" s="178"/>
      <c r="L93" s="85"/>
      <c r="M93" s="15"/>
      <c r="N93" s="86"/>
      <c r="O93" s="6"/>
      <c r="P93" s="152">
        <v>0</v>
      </c>
      <c r="Q93" s="6"/>
      <c r="R93" s="96">
        <f t="shared" si="5"/>
        <v>0</v>
      </c>
      <c r="S93" s="97">
        <f t="shared" si="8"/>
        <v>0</v>
      </c>
      <c r="T93" s="98">
        <f t="shared" si="6"/>
        <v>0</v>
      </c>
      <c r="U93" s="117" t="str">
        <f t="shared" si="7"/>
        <v>OK</v>
      </c>
      <c r="V93" s="117" t="b">
        <f>'CASH REBATE'!$P$22</f>
        <v>0</v>
      </c>
      <c r="W93" s="1" t="str">
        <v>ALCHEMY</v>
      </c>
    </row>
    <row r="94" spans="2:23" ht="17.399999999999999" x14ac:dyDescent="0.3">
      <c r="B94" s="161" t="str">
        <v>40-SPRUM-07507404</v>
      </c>
      <c r="C94" s="156" t="str">
        <v>Campari</v>
      </c>
      <c r="D94" s="94" t="str">
        <v>RUM</v>
      </c>
      <c r="E94" s="94" t="str">
        <v>Appleton</v>
      </c>
      <c r="F94" s="94" t="str">
        <v>APT</v>
      </c>
      <c r="G94" s="94" t="str">
        <v>Appleton Special Dark Jamaican</v>
      </c>
      <c r="H94" s="94" t="str">
        <v>750ml</v>
      </c>
      <c r="I94" s="174">
        <v>12</v>
      </c>
      <c r="J94" s="283"/>
      <c r="K94" s="178"/>
      <c r="L94" s="85"/>
      <c r="M94" s="15"/>
      <c r="N94" s="86"/>
      <c r="O94" s="6"/>
      <c r="P94" s="152">
        <v>0</v>
      </c>
      <c r="Q94" s="6"/>
      <c r="R94" s="96">
        <f t="shared" si="5"/>
        <v>0</v>
      </c>
      <c r="S94" s="97">
        <f t="shared" si="8"/>
        <v>0</v>
      </c>
      <c r="T94" s="98">
        <f t="shared" si="6"/>
        <v>0</v>
      </c>
      <c r="U94" s="117" t="str">
        <f t="shared" si="7"/>
        <v>OK</v>
      </c>
      <c r="V94" s="117" t="b">
        <f>'CASH REBATE'!$P$22</f>
        <v>0</v>
      </c>
      <c r="W94" s="1" t="str">
        <v>ALCHEMY</v>
      </c>
    </row>
    <row r="95" spans="2:23" ht="17.399999999999999" x14ac:dyDescent="0.3">
      <c r="B95" s="161" t="str">
        <v>40-SPRUM-07500403</v>
      </c>
      <c r="C95" s="156" t="str">
        <v>Campari</v>
      </c>
      <c r="D95" s="94" t="str">
        <v>RUM</v>
      </c>
      <c r="E95" s="94" t="str">
        <v>Appleton</v>
      </c>
      <c r="F95" s="94" t="str">
        <v>APT</v>
      </c>
      <c r="G95" s="94" t="str">
        <v>Appleton Estate Reserve Jamaican</v>
      </c>
      <c r="H95" s="94" t="str">
        <v>750ml</v>
      </c>
      <c r="I95" s="174">
        <v>12</v>
      </c>
      <c r="J95" s="283"/>
      <c r="K95" s="178"/>
      <c r="L95" s="85"/>
      <c r="M95" s="15"/>
      <c r="N95" s="86"/>
      <c r="O95" s="6"/>
      <c r="P95" s="152">
        <v>0</v>
      </c>
      <c r="Q95" s="6"/>
      <c r="R95" s="96">
        <f t="shared" si="5"/>
        <v>0</v>
      </c>
      <c r="S95" s="97">
        <f t="shared" si="8"/>
        <v>0</v>
      </c>
      <c r="T95" s="98">
        <f t="shared" si="6"/>
        <v>0</v>
      </c>
      <c r="U95" s="117" t="str">
        <f t="shared" si="7"/>
        <v>OK</v>
      </c>
      <c r="V95" s="117" t="b">
        <f>'CASH REBATE'!$P$22</f>
        <v>0</v>
      </c>
      <c r="W95" s="1" t="str">
        <v>ALCHEMY</v>
      </c>
    </row>
    <row r="96" spans="2:23" ht="17.399999999999999" x14ac:dyDescent="0.3">
      <c r="B96" s="161" t="str">
        <v>40-SPRUM-07503406</v>
      </c>
      <c r="C96" s="156" t="str">
        <v>Campari</v>
      </c>
      <c r="D96" s="94" t="str">
        <v>RUM</v>
      </c>
      <c r="E96" s="94" t="str">
        <v>Appleton</v>
      </c>
      <c r="F96" s="94" t="str">
        <v>APT</v>
      </c>
      <c r="G96" s="94" t="str">
        <v>Appleton Estate Signature Jamaican Blend</v>
      </c>
      <c r="H96" s="94" t="str">
        <v>750ml</v>
      </c>
      <c r="I96" s="174">
        <v>12</v>
      </c>
      <c r="J96" s="283"/>
      <c r="K96" s="178"/>
      <c r="L96" s="85"/>
      <c r="M96" s="15"/>
      <c r="N96" s="86"/>
      <c r="O96" s="6"/>
      <c r="P96" s="152">
        <v>0</v>
      </c>
      <c r="Q96" s="6"/>
      <c r="R96" s="96">
        <f t="shared" si="5"/>
        <v>0</v>
      </c>
      <c r="S96" s="97">
        <f t="shared" si="8"/>
        <v>0</v>
      </c>
      <c r="T96" s="98">
        <f t="shared" si="6"/>
        <v>0</v>
      </c>
      <c r="U96" s="117" t="str">
        <f t="shared" si="7"/>
        <v>OK</v>
      </c>
      <c r="V96" s="117" t="b">
        <f>'CASH REBATE'!$P$22</f>
        <v>0</v>
      </c>
      <c r="W96" s="1" t="str">
        <v>ALCHEMY</v>
      </c>
    </row>
    <row r="97" spans="2:23" ht="17.399999999999999" x14ac:dyDescent="0.3">
      <c r="B97" s="161" t="str">
        <v>40-SPRUM-07500408</v>
      </c>
      <c r="C97" s="156" t="str">
        <v>Campari</v>
      </c>
      <c r="D97" s="94" t="str">
        <v>RUM</v>
      </c>
      <c r="E97" s="94" t="str">
        <v>Appleton</v>
      </c>
      <c r="F97" s="94" t="str">
        <v>APT</v>
      </c>
      <c r="G97" s="94" t="str">
        <v>Appleton Estate 12YO Rare Cask</v>
      </c>
      <c r="H97" s="94" t="str">
        <v>750ml</v>
      </c>
      <c r="I97" s="174">
        <v>12</v>
      </c>
      <c r="J97" s="283"/>
      <c r="K97" s="178"/>
      <c r="L97" s="85"/>
      <c r="M97" s="15"/>
      <c r="N97" s="86"/>
      <c r="O97" s="6"/>
      <c r="P97" s="152">
        <v>0</v>
      </c>
      <c r="Q97" s="6"/>
      <c r="R97" s="96">
        <f t="shared" si="5"/>
        <v>0</v>
      </c>
      <c r="S97" s="97">
        <f t="shared" si="8"/>
        <v>0</v>
      </c>
      <c r="T97" s="98">
        <f t="shared" si="6"/>
        <v>0</v>
      </c>
      <c r="U97" s="117" t="str">
        <f t="shared" si="7"/>
        <v>OK</v>
      </c>
      <c r="V97" s="117" t="b">
        <f>'CASH REBATE'!$P$22</f>
        <v>0</v>
      </c>
      <c r="W97" s="1" t="str">
        <v>ALCHEMY</v>
      </c>
    </row>
    <row r="98" spans="2:23" ht="17.399999999999999" x14ac:dyDescent="0.3">
      <c r="B98" s="161" t="str">
        <v>40-SPRUM-07504405</v>
      </c>
      <c r="C98" s="156" t="str">
        <v>Campari</v>
      </c>
      <c r="D98" s="94" t="str">
        <v>RUM</v>
      </c>
      <c r="E98" s="94" t="str">
        <v>Appleton</v>
      </c>
      <c r="F98" s="94" t="str">
        <v>APT</v>
      </c>
      <c r="G98" s="94" t="str">
        <v>Appleton Estate 21YO Jamaican</v>
      </c>
      <c r="H98" s="94" t="str">
        <v>750ml</v>
      </c>
      <c r="I98" s="174">
        <v>6</v>
      </c>
      <c r="J98" s="283"/>
      <c r="K98" s="178"/>
      <c r="L98" s="85"/>
      <c r="M98" s="15"/>
      <c r="N98" s="86"/>
      <c r="O98" s="6"/>
      <c r="P98" s="152">
        <v>0</v>
      </c>
      <c r="Q98" s="6"/>
      <c r="R98" s="96">
        <f t="shared" si="5"/>
        <v>0</v>
      </c>
      <c r="S98" s="97">
        <f t="shared" si="8"/>
        <v>0</v>
      </c>
      <c r="T98" s="98">
        <f t="shared" si="6"/>
        <v>0</v>
      </c>
      <c r="U98" s="117" t="str">
        <f t="shared" si="7"/>
        <v>OK</v>
      </c>
      <c r="V98" s="117" t="b">
        <f>'CASH REBATE'!$P$22</f>
        <v>0</v>
      </c>
      <c r="W98" s="1" t="str">
        <v>ALCHEMY</v>
      </c>
    </row>
    <row r="99" spans="2:23" ht="17.399999999999999" x14ac:dyDescent="0.3">
      <c r="B99" s="161" t="str">
        <v>40-SPRUM-07502400</v>
      </c>
      <c r="C99" s="156" t="str">
        <v>Campari</v>
      </c>
      <c r="D99" s="94" t="str">
        <v>RUM</v>
      </c>
      <c r="E99" s="94" t="str">
        <v>Appleton</v>
      </c>
      <c r="F99" s="94" t="str">
        <v>APT</v>
      </c>
      <c r="G99" s="94" t="str">
        <v>Appleton Estate 30YO Jamaican</v>
      </c>
      <c r="H99" s="94" t="str">
        <v>750ml</v>
      </c>
      <c r="I99" s="174">
        <v>6</v>
      </c>
      <c r="J99" s="283"/>
      <c r="K99" s="178"/>
      <c r="L99" s="85"/>
      <c r="M99" s="15"/>
      <c r="N99" s="86"/>
      <c r="O99" s="6"/>
      <c r="P99" s="152">
        <v>0</v>
      </c>
      <c r="Q99" s="6"/>
      <c r="R99" s="96">
        <f t="shared" si="5"/>
        <v>0</v>
      </c>
      <c r="S99" s="97">
        <f t="shared" si="8"/>
        <v>0</v>
      </c>
      <c r="T99" s="98">
        <f t="shared" si="6"/>
        <v>0</v>
      </c>
      <c r="U99" s="117" t="str">
        <f t="shared" si="7"/>
        <v>OK</v>
      </c>
      <c r="V99" s="117" t="b">
        <f>'CASH REBATE'!$P$22</f>
        <v>0</v>
      </c>
      <c r="W99" s="1" t="str">
        <v>ALCHEMY</v>
      </c>
    </row>
    <row r="100" spans="2:23" ht="17.399999999999999" x14ac:dyDescent="0.3">
      <c r="B100" s="161" t="str">
        <v>40-SPRUM-07517404</v>
      </c>
      <c r="C100" s="156" t="str">
        <v>Campari</v>
      </c>
      <c r="D100" s="94" t="str">
        <v>RUM</v>
      </c>
      <c r="E100" s="94" t="str">
        <v>Kingston</v>
      </c>
      <c r="F100" s="94" t="str">
        <v>KIN</v>
      </c>
      <c r="G100" s="94" t="str">
        <v>Kingston 62 Jamaica Gold Rum</v>
      </c>
      <c r="H100" s="94" t="str">
        <v>750ml</v>
      </c>
      <c r="I100" s="174">
        <v>12</v>
      </c>
      <c r="J100" s="283"/>
      <c r="K100" s="178"/>
      <c r="L100" s="85"/>
      <c r="M100" s="15"/>
      <c r="N100" s="86"/>
      <c r="O100" s="6"/>
      <c r="P100" s="152">
        <v>0</v>
      </c>
      <c r="Q100" s="6"/>
      <c r="R100" s="96">
        <f t="shared" si="5"/>
        <v>0</v>
      </c>
      <c r="S100" s="97">
        <f t="shared" si="8"/>
        <v>0</v>
      </c>
      <c r="T100" s="98">
        <f t="shared" si="6"/>
        <v>0</v>
      </c>
      <c r="U100" s="117" t="str">
        <f t="shared" si="7"/>
        <v>OK</v>
      </c>
      <c r="V100" s="117" t="b">
        <f>'CASH REBATE'!$P$22</f>
        <v>0</v>
      </c>
      <c r="W100" s="1" t="str">
        <v>ALCHEMY</v>
      </c>
    </row>
    <row r="101" spans="2:23" ht="17.399999999999999" x14ac:dyDescent="0.3">
      <c r="B101" s="161" t="str">
        <v>40-SPRUM-07515400</v>
      </c>
      <c r="C101" s="156" t="str">
        <v>Campari</v>
      </c>
      <c r="D101" s="94" t="str">
        <v>RUM</v>
      </c>
      <c r="E101" s="94" t="str">
        <v>Kingston</v>
      </c>
      <c r="F101" s="94" t="str">
        <v>KIN</v>
      </c>
      <c r="G101" s="94" t="str">
        <v>Kingston 62 Jamaica White Rum</v>
      </c>
      <c r="H101" s="94" t="str">
        <v>750ml</v>
      </c>
      <c r="I101" s="174">
        <v>12</v>
      </c>
      <c r="J101" s="283"/>
      <c r="K101" s="178"/>
      <c r="L101" s="85"/>
      <c r="M101" s="15"/>
      <c r="N101" s="86"/>
      <c r="O101" s="6"/>
      <c r="P101" s="152">
        <v>0</v>
      </c>
      <c r="Q101" s="6"/>
      <c r="R101" s="96">
        <f t="shared" si="5"/>
        <v>0</v>
      </c>
      <c r="S101" s="97">
        <f t="shared" si="8"/>
        <v>0</v>
      </c>
      <c r="T101" s="98">
        <f t="shared" si="6"/>
        <v>0</v>
      </c>
      <c r="U101" s="117" t="str">
        <f t="shared" si="7"/>
        <v>OK</v>
      </c>
      <c r="V101" s="117" t="b">
        <f>'CASH REBATE'!$P$22</f>
        <v>0</v>
      </c>
      <c r="W101" s="1" t="str">
        <v>ALCHEMY</v>
      </c>
    </row>
    <row r="102" spans="2:23" ht="17.399999999999999" x14ac:dyDescent="0.3">
      <c r="B102" s="161" t="str">
        <v>30-SPRUM-07005168</v>
      </c>
      <c r="C102" s="156" t="str">
        <v>RC</v>
      </c>
      <c r="D102" s="94" t="str">
        <v>RUM</v>
      </c>
      <c r="E102" s="94" t="str">
        <v>Mount Gay</v>
      </c>
      <c r="F102" s="94" t="str">
        <v>MGY</v>
      </c>
      <c r="G102" s="94" t="str">
        <v>Mt Gay Eclipse Barbados</v>
      </c>
      <c r="H102" s="94" t="str">
        <v>700ml</v>
      </c>
      <c r="I102" s="174">
        <v>6</v>
      </c>
      <c r="J102" s="283"/>
      <c r="K102" s="178"/>
      <c r="L102" s="85"/>
      <c r="M102" s="15"/>
      <c r="N102" s="86"/>
      <c r="O102" s="6"/>
      <c r="P102" s="152">
        <v>0</v>
      </c>
      <c r="Q102" s="6"/>
      <c r="R102" s="96">
        <f t="shared" si="5"/>
        <v>0</v>
      </c>
      <c r="S102" s="97">
        <f t="shared" si="8"/>
        <v>0</v>
      </c>
      <c r="T102" s="98">
        <f t="shared" si="6"/>
        <v>0</v>
      </c>
      <c r="U102" s="117" t="str">
        <f t="shared" si="7"/>
        <v>OK</v>
      </c>
      <c r="V102" s="117" t="b">
        <f>'CASH REBATE'!$P$22</f>
        <v>0</v>
      </c>
      <c r="W102" s="1" t="str">
        <v>ALCHEMY</v>
      </c>
    </row>
    <row r="103" spans="2:23" ht="17.399999999999999" x14ac:dyDescent="0.3">
      <c r="B103" s="161" t="str">
        <v>30-SPRUM-07003508</v>
      </c>
      <c r="C103" s="156" t="str">
        <v>RC</v>
      </c>
      <c r="D103" s="94" t="str">
        <v>RUM</v>
      </c>
      <c r="E103" s="94" t="str">
        <v>Mount Gay</v>
      </c>
      <c r="F103" s="94" t="str">
        <v>MGY</v>
      </c>
      <c r="G103" s="94" t="str">
        <v>Mt Gay Black Barrel Barbados</v>
      </c>
      <c r="H103" s="94" t="str">
        <v>700ml</v>
      </c>
      <c r="I103" s="174">
        <v>6</v>
      </c>
      <c r="J103" s="283"/>
      <c r="K103" s="178"/>
      <c r="L103" s="85"/>
      <c r="M103" s="15"/>
      <c r="N103" s="86"/>
      <c r="O103" s="6"/>
      <c r="P103" s="152">
        <v>0</v>
      </c>
      <c r="Q103" s="6"/>
      <c r="R103" s="96">
        <f t="shared" si="5"/>
        <v>0</v>
      </c>
      <c r="S103" s="97">
        <f t="shared" si="8"/>
        <v>0</v>
      </c>
      <c r="T103" s="98">
        <f t="shared" si="6"/>
        <v>0</v>
      </c>
      <c r="U103" s="117" t="str">
        <f t="shared" si="7"/>
        <v>OK</v>
      </c>
      <c r="V103" s="117" t="b">
        <f>'CASH REBATE'!$P$22</f>
        <v>0</v>
      </c>
      <c r="W103" s="1" t="str">
        <v>ALCHEMY</v>
      </c>
    </row>
    <row r="104" spans="2:23" ht="17.399999999999999" x14ac:dyDescent="0.3">
      <c r="B104" s="161" t="str">
        <v>30-SPRUM-07003502</v>
      </c>
      <c r="C104" s="156" t="str">
        <v>RC</v>
      </c>
      <c r="D104" s="94" t="str">
        <v>RUM</v>
      </c>
      <c r="E104" s="94" t="str">
        <v>Mount Gay</v>
      </c>
      <c r="F104" s="94" t="str">
        <v>MGY</v>
      </c>
      <c r="G104" s="94" t="str">
        <v>Mt Gay XO Barbados</v>
      </c>
      <c r="H104" s="94" t="str">
        <v>700ml</v>
      </c>
      <c r="I104" s="174">
        <v>6</v>
      </c>
      <c r="J104" s="283"/>
      <c r="K104" s="178"/>
      <c r="L104" s="85"/>
      <c r="M104" s="15"/>
      <c r="N104" s="86"/>
      <c r="O104" s="6"/>
      <c r="P104" s="152">
        <v>0</v>
      </c>
      <c r="Q104" s="6"/>
      <c r="R104" s="96">
        <f t="shared" si="5"/>
        <v>0</v>
      </c>
      <c r="S104" s="97">
        <f t="shared" si="8"/>
        <v>0</v>
      </c>
      <c r="T104" s="98">
        <f t="shared" si="6"/>
        <v>0</v>
      </c>
      <c r="U104" s="117" t="str">
        <f t="shared" si="7"/>
        <v>OK</v>
      </c>
      <c r="V104" s="117" t="b">
        <f>'CASH REBATE'!$P$22</f>
        <v>0</v>
      </c>
      <c r="W104" s="1" t="str">
        <v>ALCHEMY</v>
      </c>
    </row>
    <row r="105" spans="2:23" ht="17.399999999999999" x14ac:dyDescent="0.3">
      <c r="B105" s="161" t="str">
        <v>30-SPRUM-07002463</v>
      </c>
      <c r="C105" s="156" t="str">
        <v>RC</v>
      </c>
      <c r="D105" s="94" t="str">
        <v>RUM</v>
      </c>
      <c r="E105" s="94" t="str">
        <v>Mount Gay</v>
      </c>
      <c r="F105" s="94" t="str">
        <v>MGY</v>
      </c>
      <c r="G105" s="94" t="str">
        <v>Mt Gay Estate Rum</v>
      </c>
      <c r="H105" s="94" t="str">
        <v>700ml</v>
      </c>
      <c r="I105" s="174">
        <v>6</v>
      </c>
      <c r="J105" s="283"/>
      <c r="K105" s="178"/>
      <c r="L105" s="85"/>
      <c r="M105" s="15"/>
      <c r="N105" s="86"/>
      <c r="O105" s="6"/>
      <c r="P105" s="152">
        <v>0</v>
      </c>
      <c r="Q105" s="6"/>
      <c r="R105" s="96">
        <f t="shared" si="5"/>
        <v>0</v>
      </c>
      <c r="S105" s="97">
        <f t="shared" si="8"/>
        <v>0</v>
      </c>
      <c r="T105" s="98">
        <f t="shared" si="6"/>
        <v>0</v>
      </c>
      <c r="U105" s="117" t="str">
        <f t="shared" si="7"/>
        <v>OK</v>
      </c>
      <c r="V105" s="117" t="b">
        <f>'CASH REBATE'!$P$22</f>
        <v>0</v>
      </c>
      <c r="W105" s="1" t="str">
        <v>ALCHEMY</v>
      </c>
    </row>
    <row r="106" spans="2:23" ht="17.399999999999999" x14ac:dyDescent="0.3">
      <c r="B106" s="161" t="str">
        <v>07-SPRUM-07000534</v>
      </c>
      <c r="C106" s="156" t="str">
        <v>TEG</v>
      </c>
      <c r="D106" s="94" t="str">
        <v>RUM</v>
      </c>
      <c r="E106" s="94" t="str">
        <v>Brugal</v>
      </c>
      <c r="F106" s="94" t="str">
        <v>BRU</v>
      </c>
      <c r="G106" s="94" t="str">
        <v>Brugal Supremo Blanco White Rum</v>
      </c>
      <c r="H106" s="94" t="str">
        <v>700ml</v>
      </c>
      <c r="I106" s="174">
        <v>12</v>
      </c>
      <c r="J106" s="283"/>
      <c r="K106" s="178"/>
      <c r="L106" s="85"/>
      <c r="M106" s="15"/>
      <c r="N106" s="86"/>
      <c r="O106" s="6"/>
      <c r="P106" s="152">
        <v>0</v>
      </c>
      <c r="Q106" s="6"/>
      <c r="R106" s="96">
        <f t="shared" si="5"/>
        <v>0</v>
      </c>
      <c r="S106" s="97">
        <f t="shared" si="8"/>
        <v>0</v>
      </c>
      <c r="T106" s="98">
        <f t="shared" si="6"/>
        <v>0</v>
      </c>
      <c r="U106" s="117" t="str">
        <f t="shared" si="7"/>
        <v>OK</v>
      </c>
      <c r="V106" s="117" t="b">
        <f>'CASH REBATE'!$P$22</f>
        <v>0</v>
      </c>
      <c r="W106" s="1" t="str">
        <v>ALCHEMY</v>
      </c>
    </row>
    <row r="107" spans="2:23" ht="17.399999999999999" x14ac:dyDescent="0.3">
      <c r="B107" s="161" t="str">
        <v>07-SPRUM-07001468</v>
      </c>
      <c r="C107" s="156" t="str">
        <v>TEG</v>
      </c>
      <c r="D107" s="94" t="str">
        <v>RUM</v>
      </c>
      <c r="E107" s="94" t="str">
        <v>Brugal</v>
      </c>
      <c r="F107" s="94" t="str">
        <v>BRU</v>
      </c>
      <c r="G107" s="94" t="str">
        <v>Brugal Anejo Superior Rum</v>
      </c>
      <c r="H107" s="94" t="str">
        <v>700ml</v>
      </c>
      <c r="I107" s="174">
        <v>6</v>
      </c>
      <c r="J107" s="283"/>
      <c r="K107" s="178"/>
      <c r="L107" s="85"/>
      <c r="M107" s="15"/>
      <c r="N107" s="86"/>
      <c r="O107" s="6"/>
      <c r="P107" s="152">
        <v>0</v>
      </c>
      <c r="Q107" s="6"/>
      <c r="R107" s="96">
        <f t="shared" si="5"/>
        <v>0</v>
      </c>
      <c r="S107" s="97">
        <f t="shared" si="8"/>
        <v>0</v>
      </c>
      <c r="T107" s="98">
        <f t="shared" si="6"/>
        <v>0</v>
      </c>
      <c r="U107" s="117" t="str">
        <f t="shared" si="7"/>
        <v>OK</v>
      </c>
      <c r="V107" s="117" t="b">
        <f>'CASH REBATE'!$P$22</f>
        <v>0</v>
      </c>
      <c r="W107" s="1" t="str">
        <v>ALCHEMY</v>
      </c>
    </row>
    <row r="108" spans="2:23" ht="17.399999999999999" x14ac:dyDescent="0.3">
      <c r="B108" s="161" t="str">
        <v>07-SPRUM-07002960</v>
      </c>
      <c r="C108" s="156" t="str">
        <v>TEG</v>
      </c>
      <c r="D108" s="94" t="str">
        <v>RUM</v>
      </c>
      <c r="E108" s="94" t="str">
        <v>Brugal</v>
      </c>
      <c r="F108" s="94" t="str">
        <v>BRU</v>
      </c>
      <c r="G108" s="94" t="str">
        <v>Brugal 1888 Dominican</v>
      </c>
      <c r="H108" s="94" t="str">
        <v>700ml</v>
      </c>
      <c r="I108" s="174">
        <v>6</v>
      </c>
      <c r="J108" s="283"/>
      <c r="K108" s="178"/>
      <c r="L108" s="85"/>
      <c r="M108" s="15"/>
      <c r="N108" s="86"/>
      <c r="O108" s="6"/>
      <c r="P108" s="152">
        <v>0</v>
      </c>
      <c r="Q108" s="6"/>
      <c r="R108" s="96">
        <f t="shared" si="5"/>
        <v>0</v>
      </c>
      <c r="S108" s="97">
        <f t="shared" si="8"/>
        <v>0</v>
      </c>
      <c r="T108" s="98">
        <f t="shared" si="6"/>
        <v>0</v>
      </c>
      <c r="U108" s="117" t="str">
        <f t="shared" si="7"/>
        <v>OK</v>
      </c>
      <c r="V108" s="117" t="b">
        <f>'CASH REBATE'!$P$22</f>
        <v>0</v>
      </c>
      <c r="W108" s="1" t="str">
        <v>ALCHEMY</v>
      </c>
    </row>
    <row r="109" spans="2:23" ht="17.399999999999999" x14ac:dyDescent="0.3">
      <c r="B109" s="161" t="str">
        <v>21-SPRUM-07003069</v>
      </c>
      <c r="C109" s="156" t="str">
        <v>Proximo</v>
      </c>
      <c r="D109" s="94" t="str">
        <v>RUM</v>
      </c>
      <c r="E109" s="94" t="str">
        <v>Kraken</v>
      </c>
      <c r="F109" s="94" t="str">
        <v>KKR</v>
      </c>
      <c r="G109" s="94" t="str">
        <v>Kraken Black Spiced</v>
      </c>
      <c r="H109" s="94" t="str">
        <v>700ml</v>
      </c>
      <c r="I109" s="174">
        <v>6</v>
      </c>
      <c r="J109" s="283"/>
      <c r="K109" s="178"/>
      <c r="L109" s="85"/>
      <c r="M109" s="15"/>
      <c r="N109" s="86"/>
      <c r="O109" s="6"/>
      <c r="P109" s="152">
        <v>0</v>
      </c>
      <c r="Q109" s="6"/>
      <c r="R109" s="96">
        <f t="shared" si="5"/>
        <v>0</v>
      </c>
      <c r="S109" s="97">
        <f t="shared" si="8"/>
        <v>0</v>
      </c>
      <c r="T109" s="98">
        <f t="shared" si="6"/>
        <v>0</v>
      </c>
      <c r="U109" s="117" t="str">
        <f t="shared" si="7"/>
        <v>OK</v>
      </c>
      <c r="V109" s="117" t="b">
        <f>'CASH REBATE'!$P$22</f>
        <v>0</v>
      </c>
      <c r="W109" s="1" t="str">
        <v>ALCHEMY</v>
      </c>
    </row>
    <row r="110" spans="2:23" ht="17.399999999999999" x14ac:dyDescent="0.3">
      <c r="B110" s="161" t="str">
        <v>63-SPRUM-07000050</v>
      </c>
      <c r="C110" s="156" t="str">
        <v>Independent</v>
      </c>
      <c r="D110" s="94" t="str">
        <v>RUM</v>
      </c>
      <c r="E110" s="94" t="str">
        <v>Matusalem</v>
      </c>
      <c r="F110" s="94" t="str">
        <v>MAT</v>
      </c>
      <c r="G110" s="94" t="str">
        <v>Matusalem Platino Rum</v>
      </c>
      <c r="H110" s="94" t="str">
        <v>700ml</v>
      </c>
      <c r="I110" s="174">
        <v>6</v>
      </c>
      <c r="J110" s="283"/>
      <c r="K110" s="178"/>
      <c r="L110" s="85"/>
      <c r="M110" s="15"/>
      <c r="N110" s="86"/>
      <c r="O110" s="6"/>
      <c r="P110" s="152">
        <v>0</v>
      </c>
      <c r="Q110" s="6"/>
      <c r="R110" s="96">
        <f t="shared" si="5"/>
        <v>0</v>
      </c>
      <c r="S110" s="97">
        <f t="shared" si="8"/>
        <v>0</v>
      </c>
      <c r="T110" s="98">
        <f t="shared" si="6"/>
        <v>0</v>
      </c>
      <c r="U110" s="117" t="str">
        <f t="shared" si="7"/>
        <v>OK</v>
      </c>
      <c r="V110" s="117" t="b">
        <f>'CASH REBATE'!$P$22</f>
        <v>0</v>
      </c>
      <c r="W110" s="1" t="str">
        <v>ALCHEMY</v>
      </c>
    </row>
    <row r="111" spans="2:23" ht="17.399999999999999" x14ac:dyDescent="0.3">
      <c r="B111" s="161" t="str">
        <v>63-SPRUM-07000053</v>
      </c>
      <c r="C111" s="156" t="str">
        <v>Independent</v>
      </c>
      <c r="D111" s="94" t="str">
        <v>RUM</v>
      </c>
      <c r="E111" s="94" t="str">
        <v>Matusalem</v>
      </c>
      <c r="F111" s="94" t="str">
        <v>MAT</v>
      </c>
      <c r="G111" s="94" t="str">
        <v>Matusalem Solera 7 Rum</v>
      </c>
      <c r="H111" s="94" t="str">
        <v>700ml</v>
      </c>
      <c r="I111" s="174">
        <v>6</v>
      </c>
      <c r="J111" s="283"/>
      <c r="K111" s="178"/>
      <c r="L111" s="85"/>
      <c r="M111" s="15"/>
      <c r="N111" s="86"/>
      <c r="O111" s="6"/>
      <c r="P111" s="152">
        <v>0</v>
      </c>
      <c r="Q111" s="6"/>
      <c r="R111" s="96">
        <f t="shared" si="5"/>
        <v>0</v>
      </c>
      <c r="S111" s="97">
        <f t="shared" si="8"/>
        <v>0</v>
      </c>
      <c r="T111" s="98">
        <f t="shared" si="6"/>
        <v>0</v>
      </c>
      <c r="U111" s="117" t="str">
        <f t="shared" si="7"/>
        <v>OK</v>
      </c>
      <c r="V111" s="117" t="b">
        <f>'CASH REBATE'!$P$22</f>
        <v>0</v>
      </c>
      <c r="W111" s="1" t="str">
        <v>ALCHEMY</v>
      </c>
    </row>
    <row r="112" spans="2:23" ht="17.399999999999999" x14ac:dyDescent="0.3">
      <c r="B112" s="161" t="str">
        <v>63-SPRUM-07000055</v>
      </c>
      <c r="C112" s="156" t="str">
        <v>Independent</v>
      </c>
      <c r="D112" s="94" t="str">
        <v>RUM</v>
      </c>
      <c r="E112" s="94" t="str">
        <v>Matusalem</v>
      </c>
      <c r="F112" s="94" t="str">
        <v>MAT</v>
      </c>
      <c r="G112" s="94" t="str">
        <v>Matusalem Gran Reserva 15 Rum</v>
      </c>
      <c r="H112" s="94" t="str">
        <v>700ml</v>
      </c>
      <c r="I112" s="174">
        <v>6</v>
      </c>
      <c r="J112" s="283"/>
      <c r="K112" s="178"/>
      <c r="L112" s="85"/>
      <c r="M112" s="15"/>
      <c r="N112" s="86"/>
      <c r="O112" s="6"/>
      <c r="P112" s="152">
        <v>0</v>
      </c>
      <c r="Q112" s="6"/>
      <c r="R112" s="96">
        <f t="shared" si="5"/>
        <v>0</v>
      </c>
      <c r="S112" s="97">
        <f t="shared" si="8"/>
        <v>0</v>
      </c>
      <c r="T112" s="98">
        <f t="shared" si="6"/>
        <v>0</v>
      </c>
      <c r="U112" s="117" t="str">
        <f t="shared" si="7"/>
        <v>OK</v>
      </c>
      <c r="V112" s="117" t="b">
        <f>'CASH REBATE'!$P$22</f>
        <v>0</v>
      </c>
      <c r="W112" s="1" t="str">
        <v>ALCHEMY</v>
      </c>
    </row>
    <row r="113" spans="2:23" ht="17.399999999999999" x14ac:dyDescent="0.3">
      <c r="B113" s="161" t="str">
        <v>63-SPRUM-07000052</v>
      </c>
      <c r="C113" s="156" t="str">
        <v>Independent</v>
      </c>
      <c r="D113" s="94" t="str">
        <v>RUM</v>
      </c>
      <c r="E113" s="94" t="str">
        <v>Matusalem</v>
      </c>
      <c r="F113" s="94" t="str">
        <v>MAT</v>
      </c>
      <c r="G113" s="94" t="str">
        <v>Matusalem Gran Reserva 23 Rum</v>
      </c>
      <c r="H113" s="94" t="str">
        <v>700ml</v>
      </c>
      <c r="I113" s="174">
        <v>3</v>
      </c>
      <c r="J113" s="283"/>
      <c r="K113" s="178"/>
      <c r="L113" s="85"/>
      <c r="M113" s="15"/>
      <c r="N113" s="86"/>
      <c r="O113" s="6"/>
      <c r="P113" s="152">
        <v>0</v>
      </c>
      <c r="Q113" s="6"/>
      <c r="R113" s="96">
        <f t="shared" si="5"/>
        <v>0</v>
      </c>
      <c r="S113" s="97">
        <f t="shared" si="8"/>
        <v>0</v>
      </c>
      <c r="T113" s="98">
        <f t="shared" si="6"/>
        <v>0</v>
      </c>
      <c r="U113" s="117" t="str">
        <f t="shared" si="7"/>
        <v>OK</v>
      </c>
      <c r="V113" s="117" t="b">
        <f>'CASH REBATE'!$P$22</f>
        <v>0</v>
      </c>
      <c r="W113" s="1" t="str">
        <v>ALCHEMY</v>
      </c>
    </row>
    <row r="114" spans="2:23" ht="17.399999999999999" x14ac:dyDescent="0.3">
      <c r="B114" s="161" t="str">
        <v>63-SPRUM-07010055</v>
      </c>
      <c r="C114" s="156" t="str">
        <v>Independent</v>
      </c>
      <c r="D114" s="94" t="str">
        <v>RUM</v>
      </c>
      <c r="E114" s="94" t="str">
        <v>Matusalem</v>
      </c>
      <c r="F114" s="94" t="str">
        <v>MAT</v>
      </c>
      <c r="G114" s="94" t="str">
        <v>Matusalem Gran Reserva Lefebre Rum</v>
      </c>
      <c r="H114" s="94" t="str">
        <v>700ml</v>
      </c>
      <c r="I114" s="174">
        <v>3</v>
      </c>
      <c r="J114" s="283"/>
      <c r="K114" s="178"/>
      <c r="L114" s="85"/>
      <c r="M114" s="15"/>
      <c r="N114" s="86"/>
      <c r="O114" s="6"/>
      <c r="P114" s="152">
        <v>0</v>
      </c>
      <c r="Q114" s="6"/>
      <c r="R114" s="96">
        <f t="shared" si="5"/>
        <v>0</v>
      </c>
      <c r="S114" s="97">
        <f t="shared" si="8"/>
        <v>0</v>
      </c>
      <c r="T114" s="98">
        <f t="shared" si="6"/>
        <v>0</v>
      </c>
      <c r="U114" s="117" t="str">
        <f t="shared" si="7"/>
        <v>OK</v>
      </c>
      <c r="V114" s="117" t="b">
        <f>'CASH REBATE'!$P$22</f>
        <v>0</v>
      </c>
      <c r="W114" s="1" t="str">
        <v>ALCHEMY</v>
      </c>
    </row>
    <row r="115" spans="2:23" ht="17.399999999999999" x14ac:dyDescent="0.3">
      <c r="B115" s="161" t="str">
        <v>63-SPRUM-07000057</v>
      </c>
      <c r="C115" s="156" t="str">
        <v>Independent</v>
      </c>
      <c r="D115" s="94" t="str">
        <v>RUM</v>
      </c>
      <c r="E115" s="94" t="str">
        <v>Matusalem</v>
      </c>
      <c r="F115" s="94" t="str">
        <v>MAT</v>
      </c>
      <c r="G115" s="94" t="str">
        <v>Matusalem Insolito Rum</v>
      </c>
      <c r="H115" s="94" t="str">
        <v>700ml</v>
      </c>
      <c r="I115" s="174">
        <v>3</v>
      </c>
      <c r="J115" s="283"/>
      <c r="K115" s="178"/>
      <c r="L115" s="85"/>
      <c r="M115" s="15"/>
      <c r="N115" s="86"/>
      <c r="O115" s="6"/>
      <c r="P115" s="152">
        <v>0</v>
      </c>
      <c r="Q115" s="6"/>
      <c r="R115" s="96">
        <f t="shared" si="5"/>
        <v>0</v>
      </c>
      <c r="S115" s="97">
        <f t="shared" si="8"/>
        <v>0</v>
      </c>
      <c r="T115" s="98">
        <f t="shared" si="6"/>
        <v>0</v>
      </c>
      <c r="U115" s="117" t="str">
        <f t="shared" si="7"/>
        <v>OK</v>
      </c>
      <c r="V115" s="117" t="b">
        <f>'CASH REBATE'!$P$22</f>
        <v>0</v>
      </c>
      <c r="W115" s="1" t="str">
        <v>ALCHEMY</v>
      </c>
    </row>
    <row r="116" spans="2:23" ht="17.399999999999999" x14ac:dyDescent="0.3">
      <c r="B116" s="161" t="str">
        <v>24-SPBRA-03758190</v>
      </c>
      <c r="C116" s="156" t="str">
        <v>RC</v>
      </c>
      <c r="D116" s="94" t="str">
        <v>Brandy and Cognac</v>
      </c>
      <c r="E116" s="94" t="str">
        <v>Remy</v>
      </c>
      <c r="F116" s="94" t="str">
        <v>RMM</v>
      </c>
      <c r="G116" s="94" t="str">
        <v>Remy Martin VSOP 375ml</v>
      </c>
      <c r="H116" s="94" t="str">
        <v>375ml</v>
      </c>
      <c r="I116" s="174">
        <v>12</v>
      </c>
      <c r="J116" s="283"/>
      <c r="K116" s="178"/>
      <c r="L116" s="85"/>
      <c r="M116" s="15"/>
      <c r="N116" s="86"/>
      <c r="O116" s="6"/>
      <c r="P116" s="152">
        <v>0</v>
      </c>
      <c r="Q116" s="6"/>
      <c r="R116" s="96">
        <f t="shared" si="5"/>
        <v>0</v>
      </c>
      <c r="S116" s="97">
        <f t="shared" si="8"/>
        <v>0</v>
      </c>
      <c r="T116" s="98">
        <f t="shared" si="6"/>
        <v>0</v>
      </c>
      <c r="U116" s="117" t="str">
        <f t="shared" si="7"/>
        <v>OK</v>
      </c>
      <c r="V116" s="117" t="b">
        <f>'CASH REBATE'!$P$22</f>
        <v>0</v>
      </c>
      <c r="W116" s="1" t="str">
        <v>ALCHEMY</v>
      </c>
    </row>
    <row r="117" spans="2:23" ht="17.399999999999999" x14ac:dyDescent="0.3">
      <c r="B117" s="161" t="str">
        <v>24-SPBRA-07000427</v>
      </c>
      <c r="C117" s="156" t="str">
        <v>RC</v>
      </c>
      <c r="D117" s="94" t="str">
        <v>Brandy and Cognac</v>
      </c>
      <c r="E117" s="94" t="str">
        <v>Remy</v>
      </c>
      <c r="F117" s="94" t="str">
        <v>RMM</v>
      </c>
      <c r="G117" s="94" t="str">
        <v>Remy Martin VSOP 700ml</v>
      </c>
      <c r="H117" s="94" t="str">
        <v>700ml</v>
      </c>
      <c r="I117" s="174">
        <v>12</v>
      </c>
      <c r="J117" s="283"/>
      <c r="K117" s="178"/>
      <c r="L117" s="85"/>
      <c r="M117" s="15"/>
      <c r="N117" s="86"/>
      <c r="O117" s="6"/>
      <c r="P117" s="152">
        <v>0</v>
      </c>
      <c r="Q117" s="6"/>
      <c r="R117" s="96">
        <f t="shared" si="5"/>
        <v>0</v>
      </c>
      <c r="S117" s="97">
        <f t="shared" si="8"/>
        <v>0</v>
      </c>
      <c r="T117" s="98">
        <f t="shared" si="6"/>
        <v>0</v>
      </c>
      <c r="U117" s="117" t="str">
        <f t="shared" si="7"/>
        <v>OK</v>
      </c>
      <c r="V117" s="117" t="b">
        <f>'CASH REBATE'!$P$22</f>
        <v>0</v>
      </c>
      <c r="W117" s="1" t="str">
        <v>ALCHEMY</v>
      </c>
    </row>
    <row r="118" spans="2:23" ht="17.399999999999999" x14ac:dyDescent="0.3">
      <c r="B118" s="161" t="str">
        <v>24-SPBRA-07004581</v>
      </c>
      <c r="C118" s="156" t="str">
        <v>RC</v>
      </c>
      <c r="D118" s="94" t="str">
        <v>Brandy and Cognac</v>
      </c>
      <c r="E118" s="94" t="str">
        <v>Remy</v>
      </c>
      <c r="F118" s="94" t="str">
        <v>RMM</v>
      </c>
      <c r="G118" s="94" t="str">
        <v>Remy Martin XO 700ml</v>
      </c>
      <c r="H118" s="94" t="str">
        <v>700ml</v>
      </c>
      <c r="I118" s="174">
        <v>12</v>
      </c>
      <c r="J118" s="283"/>
      <c r="K118" s="178"/>
      <c r="L118" s="85"/>
      <c r="M118" s="15"/>
      <c r="N118" s="86"/>
      <c r="O118" s="6"/>
      <c r="P118" s="152">
        <v>0</v>
      </c>
      <c r="Q118" s="6"/>
      <c r="R118" s="96">
        <f t="shared" si="5"/>
        <v>0</v>
      </c>
      <c r="S118" s="97">
        <f t="shared" si="8"/>
        <v>0</v>
      </c>
      <c r="T118" s="98">
        <f t="shared" si="6"/>
        <v>0</v>
      </c>
      <c r="U118" s="117" t="str">
        <f t="shared" si="7"/>
        <v>OK</v>
      </c>
      <c r="V118" s="117" t="b">
        <f>'CASH REBATE'!$P$22</f>
        <v>0</v>
      </c>
      <c r="W118" s="1" t="str">
        <v>ALCHEMY</v>
      </c>
    </row>
    <row r="119" spans="2:23" ht="17.399999999999999" x14ac:dyDescent="0.3">
      <c r="B119" s="161" t="str">
        <v>24-SPBRA-07002463</v>
      </c>
      <c r="C119" s="156" t="str">
        <v>RC</v>
      </c>
      <c r="D119" s="94" t="str">
        <v>Brandy and Cognac</v>
      </c>
      <c r="E119" s="94" t="str">
        <v>Remy</v>
      </c>
      <c r="F119" s="94" t="str">
        <v>RMM</v>
      </c>
      <c r="G119" s="94" t="str">
        <v>Remy Martin XO Night 700ml</v>
      </c>
      <c r="H119" s="94" t="str">
        <v>700ml</v>
      </c>
      <c r="I119" s="174">
        <v>12</v>
      </c>
      <c r="J119" s="283"/>
      <c r="K119" s="178"/>
      <c r="L119" s="85"/>
      <c r="M119" s="15"/>
      <c r="N119" s="86"/>
      <c r="O119" s="6"/>
      <c r="P119" s="152">
        <v>0</v>
      </c>
      <c r="Q119" s="6"/>
      <c r="R119" s="96">
        <f t="shared" si="5"/>
        <v>0</v>
      </c>
      <c r="S119" s="97">
        <f t="shared" si="8"/>
        <v>0</v>
      </c>
      <c r="T119" s="98">
        <f t="shared" si="6"/>
        <v>0</v>
      </c>
      <c r="U119" s="117" t="str">
        <f t="shared" si="7"/>
        <v>OK</v>
      </c>
      <c r="V119" s="117" t="b">
        <f>'CASH REBATE'!$P$22</f>
        <v>0</v>
      </c>
      <c r="W119" s="1" t="str">
        <v>ALCHEMY</v>
      </c>
    </row>
    <row r="120" spans="2:23" ht="17.399999999999999" x14ac:dyDescent="0.3">
      <c r="B120" s="161" t="str">
        <v>24-SPBRA-07005366</v>
      </c>
      <c r="C120" s="156" t="str">
        <v>RC</v>
      </c>
      <c r="D120" s="94" t="str">
        <v>Brandy and Cognac</v>
      </c>
      <c r="E120" s="94" t="str">
        <v>Remy</v>
      </c>
      <c r="F120" s="94" t="str">
        <v>RMM</v>
      </c>
      <c r="G120" s="94" t="str">
        <v>Remy Martin 1738</v>
      </c>
      <c r="H120" s="94" t="str">
        <v>700ml</v>
      </c>
      <c r="I120" s="174">
        <v>12</v>
      </c>
      <c r="J120" s="283"/>
      <c r="K120" s="178"/>
      <c r="L120" s="85"/>
      <c r="M120" s="15"/>
      <c r="N120" s="86"/>
      <c r="O120" s="6"/>
      <c r="P120" s="152">
        <v>0</v>
      </c>
      <c r="Q120" s="6"/>
      <c r="R120" s="96">
        <f t="shared" si="5"/>
        <v>0</v>
      </c>
      <c r="S120" s="97">
        <f t="shared" si="8"/>
        <v>0</v>
      </c>
      <c r="T120" s="98">
        <f t="shared" si="6"/>
        <v>0</v>
      </c>
      <c r="U120" s="117" t="str">
        <f t="shared" si="7"/>
        <v>OK</v>
      </c>
      <c r="V120" s="117" t="b">
        <f>'CASH REBATE'!$P$22</f>
        <v>0</v>
      </c>
      <c r="W120" s="1" t="str">
        <v>ALCHEMY</v>
      </c>
    </row>
    <row r="121" spans="2:23" ht="17.399999999999999" x14ac:dyDescent="0.3">
      <c r="B121" s="161" t="str">
        <v>27-SPBRA-07007452</v>
      </c>
      <c r="C121" s="156" t="str">
        <v>RC</v>
      </c>
      <c r="D121" s="94" t="str">
        <v>Brandy and Cognac</v>
      </c>
      <c r="E121" s="94" t="str">
        <v>LOUIS XIII</v>
      </c>
      <c r="F121" s="94" t="str">
        <v>RMM</v>
      </c>
      <c r="G121" s="94" t="str">
        <v>Remy Martin Louis XIII 700ml</v>
      </c>
      <c r="H121" s="94" t="str">
        <v>700ml</v>
      </c>
      <c r="I121" s="174">
        <v>3</v>
      </c>
      <c r="J121" s="283"/>
      <c r="K121" s="178"/>
      <c r="L121" s="85"/>
      <c r="M121" s="15"/>
      <c r="N121" s="86"/>
      <c r="O121" s="6"/>
      <c r="P121" s="152">
        <v>0</v>
      </c>
      <c r="Q121" s="6"/>
      <c r="R121" s="96">
        <f t="shared" si="5"/>
        <v>0</v>
      </c>
      <c r="S121" s="97">
        <f t="shared" si="8"/>
        <v>0</v>
      </c>
      <c r="T121" s="98">
        <f t="shared" si="6"/>
        <v>0</v>
      </c>
      <c r="U121" s="117" t="str">
        <f t="shared" si="7"/>
        <v>OK</v>
      </c>
      <c r="V121" s="117" t="b">
        <f>'CASH REBATE'!$P$22</f>
        <v>0</v>
      </c>
      <c r="W121" s="1" t="str">
        <v>ALCHEMY</v>
      </c>
    </row>
    <row r="122" spans="2:23" ht="17.399999999999999" x14ac:dyDescent="0.3">
      <c r="B122" s="161" t="str">
        <v>27-SPBRA-15008565</v>
      </c>
      <c r="C122" s="156" t="str">
        <v>RC</v>
      </c>
      <c r="D122" s="94" t="str">
        <v>Brandy and Cognac</v>
      </c>
      <c r="E122" s="94" t="str">
        <v>LOUIS XIII</v>
      </c>
      <c r="F122" s="94" t="str">
        <v>RMM</v>
      </c>
      <c r="G122" s="94" t="str">
        <v>Louis XIII Magnum 1.5L</v>
      </c>
      <c r="H122" s="94" t="str">
        <v>1500ml</v>
      </c>
      <c r="I122" s="174">
        <v>1</v>
      </c>
      <c r="J122" s="283"/>
      <c r="K122" s="178"/>
      <c r="L122" s="85"/>
      <c r="M122" s="15"/>
      <c r="N122" s="86"/>
      <c r="O122" s="6"/>
      <c r="P122" s="152">
        <v>0</v>
      </c>
      <c r="Q122" s="6"/>
      <c r="R122" s="96">
        <f t="shared" si="5"/>
        <v>0</v>
      </c>
      <c r="S122" s="97">
        <f t="shared" si="8"/>
        <v>0</v>
      </c>
      <c r="T122" s="98">
        <f t="shared" si="6"/>
        <v>0</v>
      </c>
      <c r="U122" s="117" t="str">
        <f t="shared" si="7"/>
        <v>OK</v>
      </c>
      <c r="V122" s="117" t="b">
        <f>'CASH REBATE'!$P$22</f>
        <v>0</v>
      </c>
      <c r="W122" s="1" t="str">
        <v>ALCHEMY</v>
      </c>
    </row>
    <row r="123" spans="2:23" ht="17.399999999999999" x14ac:dyDescent="0.3">
      <c r="B123" s="161" t="str">
        <v>27-SPBRA-30008169</v>
      </c>
      <c r="C123" s="156" t="str">
        <v>RC</v>
      </c>
      <c r="D123" s="94" t="str">
        <v>Brandy and Cognac</v>
      </c>
      <c r="E123" s="94" t="str">
        <v>LOUIS XIII</v>
      </c>
      <c r="F123" s="94" t="str">
        <v>RMM</v>
      </c>
      <c r="G123" s="94" t="str">
        <v>Louis XIII Decanter Jeroboam 3L</v>
      </c>
      <c r="H123" s="94" t="str">
        <v>3000ml</v>
      </c>
      <c r="I123" s="174">
        <v>1</v>
      </c>
      <c r="J123" s="283"/>
      <c r="K123" s="178"/>
      <c r="L123" s="85"/>
      <c r="M123" s="15"/>
      <c r="N123" s="86"/>
      <c r="O123" s="6"/>
      <c r="P123" s="152">
        <v>0</v>
      </c>
      <c r="Q123" s="6"/>
      <c r="R123" s="96">
        <f t="shared" si="5"/>
        <v>0</v>
      </c>
      <c r="S123" s="97">
        <f t="shared" si="8"/>
        <v>0</v>
      </c>
      <c r="T123" s="98">
        <f t="shared" si="6"/>
        <v>0</v>
      </c>
      <c r="U123" s="117" t="str">
        <f t="shared" si="7"/>
        <v>OK</v>
      </c>
      <c r="V123" s="117" t="b">
        <f>'CASH REBATE'!$P$22</f>
        <v>0</v>
      </c>
      <c r="W123" s="1" t="str">
        <v>ALCHEMY</v>
      </c>
    </row>
    <row r="124" spans="2:23" ht="17.399999999999999" x14ac:dyDescent="0.3">
      <c r="B124" s="161" t="str">
        <v>27-SPBRA-60000155</v>
      </c>
      <c r="C124" s="156" t="str">
        <v>RC</v>
      </c>
      <c r="D124" s="94" t="str">
        <v>Brandy and Cognac</v>
      </c>
      <c r="E124" s="94" t="str">
        <v>LOUIS XIII</v>
      </c>
      <c r="F124" s="94" t="str">
        <v>RMM</v>
      </c>
      <c r="G124" s="94" t="str">
        <v>Louis XIII Mathusalem 6L</v>
      </c>
      <c r="H124" s="94" t="str">
        <v>6000ml</v>
      </c>
      <c r="I124" s="174">
        <v>1</v>
      </c>
      <c r="J124" s="283"/>
      <c r="K124" s="178"/>
      <c r="L124" s="85"/>
      <c r="M124" s="15"/>
      <c r="N124" s="86"/>
      <c r="O124" s="6"/>
      <c r="P124" s="152">
        <v>0</v>
      </c>
      <c r="Q124" s="6"/>
      <c r="R124" s="96">
        <f t="shared" si="5"/>
        <v>0</v>
      </c>
      <c r="S124" s="97">
        <f t="shared" si="8"/>
        <v>0</v>
      </c>
      <c r="T124" s="98">
        <f t="shared" si="6"/>
        <v>0</v>
      </c>
      <c r="U124" s="117" t="str">
        <f t="shared" si="7"/>
        <v>OK</v>
      </c>
      <c r="V124" s="117" t="b">
        <f>'CASH REBATE'!$P$22</f>
        <v>0</v>
      </c>
      <c r="W124" s="1" t="str">
        <v>ALCHEMY</v>
      </c>
    </row>
    <row r="125" spans="2:23" ht="17.399999999999999" x14ac:dyDescent="0.3">
      <c r="B125" s="161" t="str">
        <v>26-SPBRA-07002153</v>
      </c>
      <c r="C125" s="156" t="str">
        <v>RC</v>
      </c>
      <c r="D125" s="94" t="str">
        <v>Brandy and Cognac</v>
      </c>
      <c r="E125" s="94" t="str">
        <v>St Remy</v>
      </c>
      <c r="F125" s="94" t="str">
        <v>RMM</v>
      </c>
      <c r="G125" s="94" t="str">
        <v>St Remy VSOP</v>
      </c>
      <c r="H125" s="94" t="str">
        <v>700ml</v>
      </c>
      <c r="I125" s="174">
        <v>12</v>
      </c>
      <c r="J125" s="283"/>
      <c r="K125" s="178"/>
      <c r="L125" s="85"/>
      <c r="M125" s="15"/>
      <c r="N125" s="86"/>
      <c r="O125" s="6"/>
      <c r="P125" s="152">
        <v>0</v>
      </c>
      <c r="Q125" s="6"/>
      <c r="R125" s="96">
        <f t="shared" si="5"/>
        <v>0</v>
      </c>
      <c r="S125" s="97">
        <f t="shared" si="8"/>
        <v>0</v>
      </c>
      <c r="T125" s="98">
        <f t="shared" si="6"/>
        <v>0</v>
      </c>
      <c r="U125" s="117" t="str">
        <f t="shared" si="7"/>
        <v>OK</v>
      </c>
      <c r="V125" s="117" t="b">
        <f>'CASH REBATE'!$P$22</f>
        <v>0</v>
      </c>
      <c r="W125" s="1" t="str">
        <v>ALCHEMY</v>
      </c>
    </row>
    <row r="126" spans="2:23" ht="17.399999999999999" x14ac:dyDescent="0.3">
      <c r="B126" s="161" t="str">
        <v>26-SPBRA-07002603</v>
      </c>
      <c r="C126" s="156" t="str">
        <v>RC</v>
      </c>
      <c r="D126" s="94" t="str">
        <v>Brandy and Cognac</v>
      </c>
      <c r="E126" s="94" t="str">
        <v>St Remy</v>
      </c>
      <c r="F126" s="94" t="str">
        <v>RMM</v>
      </c>
      <c r="G126" s="94" t="str">
        <v>St Remy XO</v>
      </c>
      <c r="H126" s="94" t="str">
        <v>700ml</v>
      </c>
      <c r="I126" s="174">
        <v>12</v>
      </c>
      <c r="J126" s="283"/>
      <c r="K126" s="178"/>
      <c r="L126" s="85"/>
      <c r="M126" s="15"/>
      <c r="N126" s="86"/>
      <c r="O126" s="6"/>
      <c r="P126" s="152">
        <v>0</v>
      </c>
      <c r="Q126" s="6"/>
      <c r="R126" s="96">
        <f t="shared" si="5"/>
        <v>0</v>
      </c>
      <c r="S126" s="97">
        <f t="shared" si="8"/>
        <v>0</v>
      </c>
      <c r="T126" s="98">
        <f t="shared" si="6"/>
        <v>0</v>
      </c>
      <c r="U126" s="117" t="str">
        <f t="shared" si="7"/>
        <v>OK</v>
      </c>
      <c r="V126" s="117" t="b">
        <f>'CASH REBATE'!$P$22</f>
        <v>0</v>
      </c>
      <c r="W126" s="1" t="str">
        <v>ALCHEMY</v>
      </c>
    </row>
    <row r="127" spans="2:23" ht="17.399999999999999" x14ac:dyDescent="0.3">
      <c r="B127" s="161" t="str">
        <v>01-SPVOD-07008530</v>
      </c>
      <c r="C127" s="156" t="str">
        <v>Lucas Bols</v>
      </c>
      <c r="D127" s="94" t="str">
        <v>Vodka</v>
      </c>
      <c r="E127" s="94" t="str">
        <v>Bols Vodka</v>
      </c>
      <c r="F127" s="94" t="str">
        <v>BLV</v>
      </c>
      <c r="G127" s="94" t="str">
        <v>Bols Vodka 700ml</v>
      </c>
      <c r="H127" s="94" t="str">
        <v>700ml</v>
      </c>
      <c r="I127" s="174">
        <v>12</v>
      </c>
      <c r="J127" s="283"/>
      <c r="K127" s="178"/>
      <c r="L127" s="85"/>
      <c r="M127" s="15"/>
      <c r="N127" s="86"/>
      <c r="O127" s="6"/>
      <c r="P127" s="152">
        <v>0</v>
      </c>
      <c r="Q127" s="6"/>
      <c r="R127" s="96">
        <f t="shared" si="5"/>
        <v>0</v>
      </c>
      <c r="S127" s="97">
        <f t="shared" si="8"/>
        <v>0</v>
      </c>
      <c r="T127" s="98">
        <f t="shared" si="6"/>
        <v>0</v>
      </c>
      <c r="U127" s="117" t="str">
        <f t="shared" si="7"/>
        <v>OK</v>
      </c>
      <c r="V127" s="117" t="b">
        <f>'CASH REBATE'!$P$22</f>
        <v>0</v>
      </c>
      <c r="W127" s="1" t="str">
        <v>ALCHEMY</v>
      </c>
    </row>
    <row r="128" spans="2:23" ht="17.399999999999999" x14ac:dyDescent="0.3">
      <c r="B128" s="161" t="str">
        <v>01-SPVOD-10008547</v>
      </c>
      <c r="C128" s="156" t="str">
        <v>Lucas Bols</v>
      </c>
      <c r="D128" s="94" t="str">
        <v>Vodka</v>
      </c>
      <c r="E128" s="94" t="str">
        <v>Bols Vodka</v>
      </c>
      <c r="F128" s="94" t="str">
        <v>BLV</v>
      </c>
      <c r="G128" s="94" t="str">
        <v>Bols Vodka 1L</v>
      </c>
      <c r="H128" s="94" t="str">
        <v>1000ml</v>
      </c>
      <c r="I128" s="174">
        <v>6</v>
      </c>
      <c r="J128" s="283"/>
      <c r="K128" s="178"/>
      <c r="L128" s="85"/>
      <c r="M128" s="15"/>
      <c r="N128" s="86"/>
      <c r="O128" s="6"/>
      <c r="P128" s="152">
        <v>0</v>
      </c>
      <c r="Q128" s="6"/>
      <c r="R128" s="96">
        <f t="shared" si="5"/>
        <v>0</v>
      </c>
      <c r="S128" s="97">
        <f t="shared" si="8"/>
        <v>0</v>
      </c>
      <c r="T128" s="98">
        <f t="shared" si="6"/>
        <v>0</v>
      </c>
      <c r="U128" s="117" t="str">
        <f t="shared" si="7"/>
        <v>OK</v>
      </c>
      <c r="V128" s="117" t="b">
        <f>'CASH REBATE'!$P$22</f>
        <v>0</v>
      </c>
      <c r="W128" s="1" t="str">
        <v>ALCHEMY</v>
      </c>
    </row>
    <row r="129" spans="2:23" ht="17.399999999999999" x14ac:dyDescent="0.3">
      <c r="B129" s="161" t="str">
        <v>34-SPVOD-01808261</v>
      </c>
      <c r="C129" s="156" t="str">
        <v>Campari</v>
      </c>
      <c r="D129" s="94" t="str">
        <v>Vodka</v>
      </c>
      <c r="E129" s="94" t="str">
        <v>Skyy</v>
      </c>
      <c r="F129" s="94" t="str">
        <v>SKY</v>
      </c>
      <c r="G129" s="94" t="str">
        <v>Skyy 180ml</v>
      </c>
      <c r="H129" s="94" t="str">
        <v>180ml</v>
      </c>
      <c r="I129" s="174">
        <v>12</v>
      </c>
      <c r="J129" s="283"/>
      <c r="K129" s="178"/>
      <c r="L129" s="85"/>
      <c r="M129" s="15"/>
      <c r="N129" s="86"/>
      <c r="O129" s="6"/>
      <c r="P129" s="152">
        <v>0</v>
      </c>
      <c r="Q129" s="6"/>
      <c r="R129" s="96">
        <f t="shared" si="5"/>
        <v>0</v>
      </c>
      <c r="S129" s="97">
        <f t="shared" si="8"/>
        <v>0</v>
      </c>
      <c r="T129" s="98">
        <f t="shared" si="6"/>
        <v>0</v>
      </c>
      <c r="U129" s="117" t="str">
        <f t="shared" si="7"/>
        <v>OK</v>
      </c>
      <c r="V129" s="117" t="b">
        <f>'CASH REBATE'!$P$22</f>
        <v>0</v>
      </c>
      <c r="W129" s="1" t="str">
        <v>ALCHEMY</v>
      </c>
    </row>
    <row r="130" spans="2:23" ht="17.399999999999999" x14ac:dyDescent="0.3">
      <c r="B130" s="161" t="str">
        <v>34-SPVOD-07507004</v>
      </c>
      <c r="C130" s="156" t="str">
        <v>Campari</v>
      </c>
      <c r="D130" s="94" t="str">
        <v>Vodka</v>
      </c>
      <c r="E130" s="94" t="str">
        <v>Skyy</v>
      </c>
      <c r="F130" s="94" t="str">
        <v>SKY</v>
      </c>
      <c r="G130" s="94" t="str">
        <v>Skyy 750ml</v>
      </c>
      <c r="H130" s="94" t="str">
        <v>750ml</v>
      </c>
      <c r="I130" s="174">
        <v>12</v>
      </c>
      <c r="J130" s="283"/>
      <c r="K130" s="178"/>
      <c r="L130" s="85"/>
      <c r="M130" s="15"/>
      <c r="N130" s="86"/>
      <c r="O130" s="6"/>
      <c r="P130" s="152">
        <v>0</v>
      </c>
      <c r="Q130" s="6"/>
      <c r="R130" s="96">
        <f t="shared" si="5"/>
        <v>0</v>
      </c>
      <c r="S130" s="97">
        <f t="shared" si="8"/>
        <v>0</v>
      </c>
      <c r="T130" s="98">
        <f t="shared" si="6"/>
        <v>0</v>
      </c>
      <c r="U130" s="117" t="str">
        <f t="shared" si="7"/>
        <v>OK</v>
      </c>
      <c r="V130" s="117" t="b">
        <f>'CASH REBATE'!$P$22</f>
        <v>0</v>
      </c>
      <c r="W130" s="1" t="str">
        <v>ALCHEMY</v>
      </c>
    </row>
    <row r="131" spans="2:23" ht="17.399999999999999" x14ac:dyDescent="0.3">
      <c r="B131" s="161" t="str">
        <v>34-SPVOD-10001002</v>
      </c>
      <c r="C131" s="156" t="str">
        <v>Campari</v>
      </c>
      <c r="D131" s="94" t="str">
        <v>Vodka</v>
      </c>
      <c r="E131" s="94" t="str">
        <v>Skyy</v>
      </c>
      <c r="F131" s="94" t="str">
        <v>SKY</v>
      </c>
      <c r="G131" s="94" t="str">
        <v>Skyy 1L</v>
      </c>
      <c r="H131" s="94" t="str">
        <v>1000ml</v>
      </c>
      <c r="I131" s="174">
        <v>12</v>
      </c>
      <c r="J131" s="283"/>
      <c r="K131" s="178"/>
      <c r="L131" s="85"/>
      <c r="M131" s="15"/>
      <c r="N131" s="86"/>
      <c r="O131" s="6"/>
      <c r="P131" s="152">
        <v>0</v>
      </c>
      <c r="Q131" s="6"/>
      <c r="R131" s="96">
        <f t="shared" si="5"/>
        <v>0</v>
      </c>
      <c r="S131" s="97">
        <f t="shared" si="8"/>
        <v>0</v>
      </c>
      <c r="T131" s="98">
        <f t="shared" si="6"/>
        <v>0</v>
      </c>
      <c r="U131" s="117" t="str">
        <f t="shared" si="7"/>
        <v>OK</v>
      </c>
      <c r="V131" s="117" t="b">
        <f>'CASH REBATE'!$P$22</f>
        <v>0</v>
      </c>
      <c r="W131" s="1" t="str">
        <v>ALCHEMY</v>
      </c>
    </row>
    <row r="132" spans="2:23" ht="17.399999999999999" x14ac:dyDescent="0.3">
      <c r="B132" s="161" t="str">
        <v>34-SPVOD-07017004</v>
      </c>
      <c r="C132" s="156" t="str">
        <v>Campari</v>
      </c>
      <c r="D132" s="94" t="str">
        <v>Vodka</v>
      </c>
      <c r="E132" s="94" t="str">
        <v>Skyy</v>
      </c>
      <c r="F132" s="94" t="str">
        <v>SKY</v>
      </c>
      <c r="G132" s="94" t="str">
        <v>Skyy Neptune</v>
      </c>
      <c r="H132" s="94" t="str">
        <v>700ml</v>
      </c>
      <c r="I132" s="174">
        <v>12</v>
      </c>
      <c r="J132" s="283"/>
      <c r="K132" s="178"/>
      <c r="L132" s="85"/>
      <c r="M132" s="15"/>
      <c r="N132" s="86"/>
      <c r="O132" s="6"/>
      <c r="P132" s="152">
        <v>0</v>
      </c>
      <c r="Q132" s="6"/>
      <c r="R132" s="96">
        <f t="shared" si="5"/>
        <v>0</v>
      </c>
      <c r="S132" s="97">
        <f t="shared" si="8"/>
        <v>0</v>
      </c>
      <c r="T132" s="98">
        <f t="shared" si="6"/>
        <v>0</v>
      </c>
      <c r="U132" s="117" t="str">
        <f t="shared" si="7"/>
        <v>OK</v>
      </c>
      <c r="V132" s="117" t="b">
        <f>'CASH REBATE'!$P$22</f>
        <v>0</v>
      </c>
      <c r="W132" s="1" t="str">
        <v>ALCHEMY</v>
      </c>
    </row>
    <row r="133" spans="2:23" ht="17.399999999999999" x14ac:dyDescent="0.3">
      <c r="B133" s="161" t="str">
        <v>34-SPLIQ-07007012</v>
      </c>
      <c r="C133" s="156" t="str">
        <v>Campari</v>
      </c>
      <c r="D133" s="94" t="str">
        <v>Vodka</v>
      </c>
      <c r="E133" s="94" t="str">
        <v>Skyy</v>
      </c>
      <c r="F133" s="94" t="str">
        <v>SKY</v>
      </c>
      <c r="G133" s="94" t="str">
        <v>Skyy Citrus</v>
      </c>
      <c r="H133" s="94" t="str">
        <v>700ml</v>
      </c>
      <c r="I133" s="174">
        <v>6</v>
      </c>
      <c r="J133" s="283"/>
      <c r="K133" s="178"/>
      <c r="L133" s="85"/>
      <c r="M133" s="15"/>
      <c r="N133" s="86"/>
      <c r="O133" s="6"/>
      <c r="P133" s="152">
        <v>0</v>
      </c>
      <c r="Q133" s="6"/>
      <c r="R133" s="96">
        <f t="shared" si="5"/>
        <v>0</v>
      </c>
      <c r="S133" s="97">
        <f t="shared" si="8"/>
        <v>0</v>
      </c>
      <c r="T133" s="98">
        <f t="shared" si="6"/>
        <v>0</v>
      </c>
      <c r="U133" s="117" t="str">
        <f t="shared" si="7"/>
        <v>OK</v>
      </c>
      <c r="V133" s="117" t="b">
        <f>'CASH REBATE'!$P$22</f>
        <v>0</v>
      </c>
      <c r="W133" s="1" t="str">
        <v>ALCHEMY</v>
      </c>
    </row>
    <row r="134" spans="2:23" ht="17.399999999999999" x14ac:dyDescent="0.3">
      <c r="B134" s="161" t="str">
        <v>34-SPLIQ-07007036</v>
      </c>
      <c r="C134" s="156" t="str">
        <v>Campari</v>
      </c>
      <c r="D134" s="94" t="str">
        <v>Vodka</v>
      </c>
      <c r="E134" s="94" t="str">
        <v>Skyy</v>
      </c>
      <c r="F134" s="94" t="str">
        <v>SKY</v>
      </c>
      <c r="G134" s="94" t="str">
        <v>Skyy Raspberry</v>
      </c>
      <c r="H134" s="94" t="str">
        <v>700ml</v>
      </c>
      <c r="I134" s="174">
        <v>6</v>
      </c>
      <c r="J134" s="283"/>
      <c r="K134" s="178"/>
      <c r="L134" s="85"/>
      <c r="M134" s="15"/>
      <c r="N134" s="86"/>
      <c r="O134" s="6"/>
      <c r="P134" s="152">
        <v>0</v>
      </c>
      <c r="Q134" s="6"/>
      <c r="R134" s="96">
        <f t="shared" si="5"/>
        <v>0</v>
      </c>
      <c r="S134" s="97">
        <f t="shared" si="8"/>
        <v>0</v>
      </c>
      <c r="T134" s="98">
        <f t="shared" si="6"/>
        <v>0</v>
      </c>
      <c r="U134" s="117" t="str">
        <f t="shared" si="7"/>
        <v>OK</v>
      </c>
      <c r="V134" s="117" t="b">
        <f>'CASH REBATE'!$P$22</f>
        <v>0</v>
      </c>
      <c r="W134" s="1" t="str">
        <v>ALCHEMY</v>
      </c>
    </row>
    <row r="135" spans="2:23" ht="17.399999999999999" x14ac:dyDescent="0.3">
      <c r="B135" s="161" t="str">
        <v>34-SPLIQ-07007050</v>
      </c>
      <c r="C135" s="156" t="str">
        <v>Campari</v>
      </c>
      <c r="D135" s="94" t="str">
        <v>Vodka</v>
      </c>
      <c r="E135" s="94" t="str">
        <v>Skyy</v>
      </c>
      <c r="F135" s="94" t="str">
        <v>SKY</v>
      </c>
      <c r="G135" s="94" t="str">
        <v>Skyy Passionfruit</v>
      </c>
      <c r="H135" s="94" t="str">
        <v>700ml</v>
      </c>
      <c r="I135" s="174">
        <v>6</v>
      </c>
      <c r="J135" s="283"/>
      <c r="K135" s="178"/>
      <c r="L135" s="85"/>
      <c r="M135" s="15"/>
      <c r="N135" s="86"/>
      <c r="O135" s="6"/>
      <c r="P135" s="152">
        <v>0</v>
      </c>
      <c r="Q135" s="6"/>
      <c r="R135" s="96">
        <f t="shared" si="5"/>
        <v>0</v>
      </c>
      <c r="S135" s="97">
        <f t="shared" si="8"/>
        <v>0</v>
      </c>
      <c r="T135" s="98">
        <f t="shared" si="6"/>
        <v>0</v>
      </c>
      <c r="U135" s="117" t="str">
        <f t="shared" si="7"/>
        <v>OK</v>
      </c>
      <c r="V135" s="117" t="b">
        <f>'CASH REBATE'!$P$22</f>
        <v>0</v>
      </c>
      <c r="W135" s="1" t="str">
        <v>ALCHEMY</v>
      </c>
    </row>
    <row r="136" spans="2:23" ht="17.399999999999999" x14ac:dyDescent="0.3">
      <c r="B136" s="161" t="str">
        <v>34-SPVOD-07001021</v>
      </c>
      <c r="C136" s="156" t="str">
        <v>Campari</v>
      </c>
      <c r="D136" s="94" t="str">
        <v>Vodka</v>
      </c>
      <c r="E136" s="94" t="str">
        <v>Skyy</v>
      </c>
      <c r="F136" s="94" t="str">
        <v>SKY</v>
      </c>
      <c r="G136" s="94" t="str">
        <v>Skyy 90 Luxury</v>
      </c>
      <c r="H136" s="94" t="str">
        <v>700ml</v>
      </c>
      <c r="I136" s="174">
        <v>6</v>
      </c>
      <c r="J136" s="283"/>
      <c r="K136" s="178"/>
      <c r="L136" s="85"/>
      <c r="M136" s="15"/>
      <c r="N136" s="86"/>
      <c r="O136" s="6"/>
      <c r="P136" s="152">
        <v>0</v>
      </c>
      <c r="Q136" s="6"/>
      <c r="R136" s="96">
        <f t="shared" si="5"/>
        <v>0</v>
      </c>
      <c r="S136" s="97">
        <f t="shared" si="8"/>
        <v>0</v>
      </c>
      <c r="T136" s="98">
        <f t="shared" si="6"/>
        <v>0</v>
      </c>
      <c r="U136" s="117" t="str">
        <f t="shared" si="7"/>
        <v>OK</v>
      </c>
      <c r="V136" s="117" t="b">
        <f>'CASH REBATE'!$P$22</f>
        <v>0</v>
      </c>
      <c r="W136" s="1" t="str">
        <v>ALCHEMY</v>
      </c>
    </row>
    <row r="137" spans="2:23" ht="17.399999999999999" x14ac:dyDescent="0.3">
      <c r="B137" s="161" t="str">
        <v>65-SPVOD-07507828</v>
      </c>
      <c r="C137" s="156" t="str">
        <v>Proximo</v>
      </c>
      <c r="D137" s="94" t="str">
        <v>Vodka</v>
      </c>
      <c r="E137" s="94" t="str">
        <v>Hangar</v>
      </c>
      <c r="F137" s="94" t="str">
        <v>HG1</v>
      </c>
      <c r="G137" s="94" t="str">
        <v>Hangar 1 Straight Vodka</v>
      </c>
      <c r="H137" s="94" t="str">
        <v>750ml</v>
      </c>
      <c r="I137" s="174">
        <v>12</v>
      </c>
      <c r="J137" s="283"/>
      <c r="K137" s="178"/>
      <c r="L137" s="85"/>
      <c r="M137" s="15"/>
      <c r="N137" s="86"/>
      <c r="O137" s="6"/>
      <c r="P137" s="152">
        <v>0</v>
      </c>
      <c r="Q137" s="6"/>
      <c r="R137" s="96">
        <f t="shared" si="5"/>
        <v>0</v>
      </c>
      <c r="S137" s="97">
        <f t="shared" si="8"/>
        <v>0</v>
      </c>
      <c r="T137" s="98">
        <f t="shared" si="6"/>
        <v>0</v>
      </c>
      <c r="U137" s="117" t="str">
        <f t="shared" si="7"/>
        <v>OK</v>
      </c>
      <c r="V137" s="117" t="b">
        <f>'CASH REBATE'!$P$22</f>
        <v>0</v>
      </c>
      <c r="W137" s="1" t="str">
        <v>ALCHEMY</v>
      </c>
    </row>
    <row r="138" spans="2:23" ht="17.399999999999999" x14ac:dyDescent="0.3">
      <c r="B138" s="161" t="str">
        <v>65-SPVOD-07507842</v>
      </c>
      <c r="C138" s="156" t="str">
        <v>Proximo</v>
      </c>
      <c r="D138" s="94" t="str">
        <v>Vodka</v>
      </c>
      <c r="E138" s="94" t="str">
        <v>Hangar</v>
      </c>
      <c r="F138" s="94" t="str">
        <v>HG1</v>
      </c>
      <c r="G138" s="94" t="str">
        <v>Hangar 1 Buddha'S Hand Citron Vodka</v>
      </c>
      <c r="H138" s="94" t="str">
        <v>750ml</v>
      </c>
      <c r="I138" s="174">
        <v>12</v>
      </c>
      <c r="J138" s="283"/>
      <c r="K138" s="178"/>
      <c r="L138" s="85"/>
      <c r="M138" s="15"/>
      <c r="N138" s="86"/>
      <c r="O138" s="6"/>
      <c r="P138" s="152">
        <v>0</v>
      </c>
      <c r="Q138" s="6"/>
      <c r="R138" s="96">
        <f t="shared" si="5"/>
        <v>0</v>
      </c>
      <c r="S138" s="97">
        <f t="shared" si="8"/>
        <v>0</v>
      </c>
      <c r="T138" s="98">
        <f t="shared" si="6"/>
        <v>0</v>
      </c>
      <c r="U138" s="117" t="str">
        <f t="shared" si="7"/>
        <v>OK</v>
      </c>
      <c r="V138" s="117" t="b">
        <f>'CASH REBATE'!$P$22</f>
        <v>0</v>
      </c>
      <c r="W138" s="1" t="str">
        <v>ALCHEMY</v>
      </c>
    </row>
    <row r="139" spans="2:23" ht="17.399999999999999" x14ac:dyDescent="0.3">
      <c r="B139" s="161" t="str">
        <v>65-SPVOD-07507866</v>
      </c>
      <c r="C139" s="156" t="str">
        <v>Proximo</v>
      </c>
      <c r="D139" s="94" t="str">
        <v>Vodka</v>
      </c>
      <c r="E139" s="94" t="str">
        <v>Hangar</v>
      </c>
      <c r="F139" s="94" t="str">
        <v>HG1</v>
      </c>
      <c r="G139" s="94" t="str">
        <v>Hangar 1 Mandarin Blossom Vodka</v>
      </c>
      <c r="H139" s="94" t="str">
        <v>750ml</v>
      </c>
      <c r="I139" s="174">
        <v>12</v>
      </c>
      <c r="J139" s="283"/>
      <c r="K139" s="178"/>
      <c r="L139" s="85"/>
      <c r="M139" s="15"/>
      <c r="N139" s="86"/>
      <c r="O139" s="6"/>
      <c r="P139" s="152">
        <v>0</v>
      </c>
      <c r="Q139" s="6"/>
      <c r="R139" s="96">
        <f t="shared" si="5"/>
        <v>0</v>
      </c>
      <c r="S139" s="97">
        <f t="shared" si="8"/>
        <v>0</v>
      </c>
      <c r="T139" s="98">
        <f t="shared" si="6"/>
        <v>0</v>
      </c>
      <c r="U139" s="117" t="str">
        <f t="shared" si="7"/>
        <v>OK</v>
      </c>
      <c r="V139" s="117" t="b">
        <f>'CASH REBATE'!$P$22</f>
        <v>0</v>
      </c>
      <c r="W139" s="1" t="str">
        <v>ALCHEMY</v>
      </c>
    </row>
    <row r="140" spans="2:23" ht="17.399999999999999" x14ac:dyDescent="0.3">
      <c r="B140" s="161" t="str">
        <v>65-SPVOD-07507361</v>
      </c>
      <c r="C140" s="156" t="str">
        <v>Proximo</v>
      </c>
      <c r="D140" s="94" t="str">
        <v>Vodka</v>
      </c>
      <c r="E140" s="94" t="str">
        <v>Hangar</v>
      </c>
      <c r="F140" s="94" t="str">
        <v>HG1</v>
      </c>
      <c r="G140" s="94" t="str">
        <v>Hangar 1 Rose Vodka</v>
      </c>
      <c r="H140" s="94" t="str">
        <v>750ml</v>
      </c>
      <c r="I140" s="174">
        <v>12</v>
      </c>
      <c r="J140" s="283"/>
      <c r="K140" s="178"/>
      <c r="L140" s="85"/>
      <c r="M140" s="15"/>
      <c r="N140" s="86"/>
      <c r="O140" s="6"/>
      <c r="P140" s="152">
        <v>0</v>
      </c>
      <c r="Q140" s="6"/>
      <c r="R140" s="96">
        <f t="shared" si="5"/>
        <v>0</v>
      </c>
      <c r="S140" s="97">
        <f t="shared" si="8"/>
        <v>0</v>
      </c>
      <c r="T140" s="98">
        <f t="shared" si="6"/>
        <v>0</v>
      </c>
      <c r="U140" s="117" t="str">
        <f t="shared" si="7"/>
        <v>OK</v>
      </c>
      <c r="V140" s="117" t="b">
        <f>'CASH REBATE'!$P$22</f>
        <v>0</v>
      </c>
      <c r="W140" s="1" t="str">
        <v>ALCHEMY</v>
      </c>
    </row>
    <row r="141" spans="2:23" ht="17.399999999999999" x14ac:dyDescent="0.3">
      <c r="B141" s="161" t="str">
        <v>48-SPVOD-02000045</v>
      </c>
      <c r="C141" s="156" t="str">
        <v>Independent</v>
      </c>
      <c r="D141" s="94" t="str">
        <v>Vodka</v>
      </c>
      <c r="E141" s="94" t="str">
        <v>Tito's</v>
      </c>
      <c r="F141" s="94" t="str">
        <v>TTO</v>
      </c>
      <c r="G141" s="94" t="str">
        <v>Tito's Vodka 200ml</v>
      </c>
      <c r="H141" s="94" t="str">
        <v>200ml</v>
      </c>
      <c r="I141" s="174">
        <v>24</v>
      </c>
      <c r="J141" s="283"/>
      <c r="K141" s="178"/>
      <c r="L141" s="85"/>
      <c r="M141" s="15"/>
      <c r="N141" s="86"/>
      <c r="O141" s="6"/>
      <c r="P141" s="152">
        <v>0</v>
      </c>
      <c r="Q141" s="6"/>
      <c r="R141" s="96">
        <f t="shared" ref="R141:R204" si="9">IF(K141&gt;0,K141*N141,L141*1.07*N141)</f>
        <v>0</v>
      </c>
      <c r="S141" s="97">
        <f t="shared" si="8"/>
        <v>0</v>
      </c>
      <c r="T141" s="98">
        <f t="shared" si="6"/>
        <v>0</v>
      </c>
      <c r="U141" s="117" t="str">
        <f t="shared" si="7"/>
        <v>OK</v>
      </c>
      <c r="V141" s="117" t="b">
        <f>'CASH REBATE'!$P$22</f>
        <v>0</v>
      </c>
      <c r="W141" s="1" t="str">
        <v>ALCHEMY</v>
      </c>
    </row>
    <row r="142" spans="2:23" ht="17.399999999999999" x14ac:dyDescent="0.3">
      <c r="B142" s="161" t="str">
        <v>48-SPVOD-07500027</v>
      </c>
      <c r="C142" s="156" t="str">
        <v>Independent</v>
      </c>
      <c r="D142" s="94" t="str">
        <v>Vodka</v>
      </c>
      <c r="E142" s="94" t="str">
        <v>Tito's</v>
      </c>
      <c r="F142" s="94" t="str">
        <v>TTO</v>
      </c>
      <c r="G142" s="94" t="str">
        <v>Tito's Vodka 750ml</v>
      </c>
      <c r="H142" s="94" t="str">
        <v>750ml</v>
      </c>
      <c r="I142" s="174">
        <v>12</v>
      </c>
      <c r="J142" s="283"/>
      <c r="K142" s="178"/>
      <c r="L142" s="85"/>
      <c r="M142" s="15"/>
      <c r="N142" s="86"/>
      <c r="O142" s="6"/>
      <c r="P142" s="152">
        <v>0</v>
      </c>
      <c r="Q142" s="6"/>
      <c r="R142" s="96">
        <f t="shared" si="9"/>
        <v>0</v>
      </c>
      <c r="S142" s="97">
        <f t="shared" si="8"/>
        <v>0</v>
      </c>
      <c r="T142" s="98">
        <f t="shared" ref="T142:T205" si="10">IF(U142="Input Price only 1 column","",P142*S142)</f>
        <v>0</v>
      </c>
      <c r="U142" s="117" t="str">
        <f t="shared" ref="U142:U205" si="11">IF(AND(K142&gt;0,L142&gt;0),"Input Price only 1 column","OK")</f>
        <v>OK</v>
      </c>
      <c r="V142" s="117" t="b">
        <f>'CASH REBATE'!$P$22</f>
        <v>0</v>
      </c>
      <c r="W142" s="1" t="str">
        <v>ALCHEMY</v>
      </c>
    </row>
    <row r="143" spans="2:23" ht="17.399999999999999" x14ac:dyDescent="0.3">
      <c r="B143" s="161" t="str">
        <v>48-SPVOD-10000010</v>
      </c>
      <c r="C143" s="156" t="str">
        <v>Independent</v>
      </c>
      <c r="D143" s="94" t="str">
        <v>Vodka</v>
      </c>
      <c r="E143" s="94" t="str">
        <v>Tito's</v>
      </c>
      <c r="F143" s="94" t="str">
        <v>TTO</v>
      </c>
      <c r="G143" s="94" t="str">
        <v>Tito's Vodka 1L</v>
      </c>
      <c r="H143" s="94" t="str">
        <v>1000ml</v>
      </c>
      <c r="I143" s="174">
        <v>12</v>
      </c>
      <c r="J143" s="283"/>
      <c r="K143" s="178"/>
      <c r="L143" s="85"/>
      <c r="M143" s="15"/>
      <c r="N143" s="86"/>
      <c r="O143" s="6"/>
      <c r="P143" s="152">
        <v>0</v>
      </c>
      <c r="Q143" s="6"/>
      <c r="R143" s="96">
        <f t="shared" si="9"/>
        <v>0</v>
      </c>
      <c r="S143" s="97">
        <f t="shared" ref="S143:S206" si="12">ROUND(R143/1.07,2)</f>
        <v>0</v>
      </c>
      <c r="T143" s="98">
        <f t="shared" si="10"/>
        <v>0</v>
      </c>
      <c r="U143" s="117" t="str">
        <f t="shared" si="11"/>
        <v>OK</v>
      </c>
      <c r="V143" s="117" t="b">
        <f>'CASH REBATE'!$P$22</f>
        <v>0</v>
      </c>
      <c r="W143" s="1" t="str">
        <v>ALCHEMY</v>
      </c>
    </row>
    <row r="144" spans="2:23" ht="17.399999999999999" x14ac:dyDescent="0.3">
      <c r="B144" s="161" t="str">
        <v>48-SPVOD-17500034</v>
      </c>
      <c r="C144" s="156" t="str">
        <v>Independent</v>
      </c>
      <c r="D144" s="94" t="str">
        <v>Vodka</v>
      </c>
      <c r="E144" s="94" t="str">
        <v>Tito's</v>
      </c>
      <c r="F144" s="94" t="str">
        <v>TTO</v>
      </c>
      <c r="G144" s="94" t="str">
        <v>Tito's Vodka 1.75L</v>
      </c>
      <c r="H144" s="94" t="str">
        <v>1750ml</v>
      </c>
      <c r="I144" s="174">
        <v>6</v>
      </c>
      <c r="J144" s="283"/>
      <c r="K144" s="178"/>
      <c r="L144" s="85"/>
      <c r="M144" s="15"/>
      <c r="N144" s="86"/>
      <c r="O144" s="6"/>
      <c r="P144" s="152">
        <v>0</v>
      </c>
      <c r="Q144" s="6"/>
      <c r="R144" s="96">
        <f t="shared" si="9"/>
        <v>0</v>
      </c>
      <c r="S144" s="97">
        <f t="shared" si="12"/>
        <v>0</v>
      </c>
      <c r="T144" s="98">
        <f t="shared" si="10"/>
        <v>0</v>
      </c>
      <c r="U144" s="117" t="str">
        <f t="shared" si="11"/>
        <v>OK</v>
      </c>
      <c r="V144" s="117" t="b">
        <f>'CASH REBATE'!$P$22</f>
        <v>0</v>
      </c>
      <c r="W144" s="1" t="str">
        <v>ALCHEMY</v>
      </c>
    </row>
    <row r="145" spans="2:23" ht="17.399999999999999" x14ac:dyDescent="0.3">
      <c r="B145" s="161" t="str">
        <v>01-SPGIN-07003727</v>
      </c>
      <c r="C145" s="156" t="str">
        <v>Lucas Bols</v>
      </c>
      <c r="D145" s="94" t="str">
        <v>GIN</v>
      </c>
      <c r="E145" s="94" t="str">
        <v>Bols Gin</v>
      </c>
      <c r="F145" s="94" t="str">
        <v>SVT</v>
      </c>
      <c r="G145" s="94" t="str">
        <v>Bols Silvertop Dutch</v>
      </c>
      <c r="H145" s="94" t="str">
        <v>700ml</v>
      </c>
      <c r="I145" s="174">
        <v>6</v>
      </c>
      <c r="J145" s="283"/>
      <c r="K145" s="178"/>
      <c r="L145" s="85"/>
      <c r="M145" s="15"/>
      <c r="N145" s="86"/>
      <c r="O145" s="6"/>
      <c r="P145" s="152">
        <v>0</v>
      </c>
      <c r="Q145" s="6"/>
      <c r="R145" s="96">
        <f t="shared" si="9"/>
        <v>0</v>
      </c>
      <c r="S145" s="97">
        <f t="shared" si="12"/>
        <v>0</v>
      </c>
      <c r="T145" s="98">
        <f t="shared" si="10"/>
        <v>0</v>
      </c>
      <c r="U145" s="117" t="str">
        <f t="shared" si="11"/>
        <v>OK</v>
      </c>
      <c r="V145" s="117" t="b">
        <f>'CASH REBATE'!$P$22</f>
        <v>0</v>
      </c>
      <c r="W145" s="1" t="str">
        <v>ALCHEMY</v>
      </c>
    </row>
    <row r="146" spans="2:23" ht="17.399999999999999" x14ac:dyDescent="0.3">
      <c r="B146" s="161" t="str">
        <v>33-SPGIN-07507509</v>
      </c>
      <c r="C146" s="156" t="str">
        <v>Campari</v>
      </c>
      <c r="D146" s="94" t="str">
        <v>GIN</v>
      </c>
      <c r="E146" s="94" t="str">
        <v>Bulldog</v>
      </c>
      <c r="F146" s="94" t="str">
        <v>BUL</v>
      </c>
      <c r="G146" s="94" t="str">
        <v>Bulldog London Dry 750ml</v>
      </c>
      <c r="H146" s="94" t="str">
        <v>750ml</v>
      </c>
      <c r="I146" s="174">
        <v>6</v>
      </c>
      <c r="J146" s="283"/>
      <c r="K146" s="178"/>
      <c r="L146" s="85"/>
      <c r="M146" s="15"/>
      <c r="N146" s="86"/>
      <c r="O146" s="6"/>
      <c r="P146" s="152">
        <v>0</v>
      </c>
      <c r="Q146" s="6"/>
      <c r="R146" s="96">
        <f t="shared" si="9"/>
        <v>0</v>
      </c>
      <c r="S146" s="97">
        <f t="shared" si="12"/>
        <v>0</v>
      </c>
      <c r="T146" s="98">
        <f t="shared" si="10"/>
        <v>0</v>
      </c>
      <c r="U146" s="117" t="str">
        <f t="shared" si="11"/>
        <v>OK</v>
      </c>
      <c r="V146" s="117" t="b">
        <f>'CASH REBATE'!$P$22</f>
        <v>0</v>
      </c>
      <c r="W146" s="1" t="str">
        <v>ALCHEMY</v>
      </c>
    </row>
    <row r="147" spans="2:23" ht="17.399999999999999" x14ac:dyDescent="0.3">
      <c r="B147" s="161" t="str">
        <v>33-SPGIN-10002048</v>
      </c>
      <c r="C147" s="156" t="str">
        <v>Campari</v>
      </c>
      <c r="D147" s="94" t="str">
        <v>GIN</v>
      </c>
      <c r="E147" s="94" t="str">
        <v>Bulldog</v>
      </c>
      <c r="F147" s="94" t="str">
        <v>BUL</v>
      </c>
      <c r="G147" s="94" t="str">
        <v>Bulldog London Dry 1L</v>
      </c>
      <c r="H147" s="94" t="str">
        <v>1000ml</v>
      </c>
      <c r="I147" s="174">
        <v>6</v>
      </c>
      <c r="J147" s="283"/>
      <c r="K147" s="178"/>
      <c r="L147" s="85"/>
      <c r="M147" s="15"/>
      <c r="N147" s="86"/>
      <c r="O147" s="6"/>
      <c r="P147" s="152">
        <v>0</v>
      </c>
      <c r="Q147" s="6"/>
      <c r="R147" s="96">
        <f t="shared" si="9"/>
        <v>0</v>
      </c>
      <c r="S147" s="97">
        <f t="shared" si="12"/>
        <v>0</v>
      </c>
      <c r="T147" s="98">
        <f t="shared" si="10"/>
        <v>0</v>
      </c>
      <c r="U147" s="117" t="str">
        <f t="shared" si="11"/>
        <v>OK</v>
      </c>
      <c r="V147" s="117" t="b">
        <f>'CASH REBATE'!$P$22</f>
        <v>0</v>
      </c>
      <c r="W147" s="1" t="str">
        <v>ALCHEMY</v>
      </c>
    </row>
    <row r="148" spans="2:23" ht="17.399999999999999" x14ac:dyDescent="0.3">
      <c r="B148" s="161" t="str">
        <v>59-SPGIN-10000065</v>
      </c>
      <c r="C148" s="156" t="str">
        <v>Campari</v>
      </c>
      <c r="D148" s="94" t="str">
        <v>GIN</v>
      </c>
      <c r="E148" s="94" t="str">
        <v>Bickens</v>
      </c>
      <c r="F148" s="94" t="str">
        <v>BIC</v>
      </c>
      <c r="G148" s="94" t="str">
        <v>Bickens London Dry Gin</v>
      </c>
      <c r="H148" s="94" t="str">
        <v>1000ml</v>
      </c>
      <c r="I148" s="174">
        <v>6</v>
      </c>
      <c r="J148" s="283"/>
      <c r="K148" s="178"/>
      <c r="L148" s="85"/>
      <c r="M148" s="15"/>
      <c r="N148" s="86"/>
      <c r="O148" s="6"/>
      <c r="P148" s="152">
        <v>0</v>
      </c>
      <c r="Q148" s="6"/>
      <c r="R148" s="96">
        <f t="shared" si="9"/>
        <v>0</v>
      </c>
      <c r="S148" s="97">
        <f t="shared" si="12"/>
        <v>0</v>
      </c>
      <c r="T148" s="98">
        <f t="shared" si="10"/>
        <v>0</v>
      </c>
      <c r="U148" s="117" t="str">
        <f t="shared" si="11"/>
        <v>OK</v>
      </c>
      <c r="V148" s="117" t="b">
        <f>'CASH REBATE'!$P$22</f>
        <v>0</v>
      </c>
      <c r="W148" s="1" t="str">
        <v>ALCHEMY</v>
      </c>
    </row>
    <row r="149" spans="2:23" ht="17.399999999999999" x14ac:dyDescent="0.3">
      <c r="B149" s="161" t="str">
        <v>22-SPGIN-07000693</v>
      </c>
      <c r="C149" s="156" t="str">
        <v>Proximo</v>
      </c>
      <c r="D149" s="94" t="str">
        <v>GIN</v>
      </c>
      <c r="E149" s="94" t="str">
        <v>Boodles</v>
      </c>
      <c r="F149" s="94" t="str">
        <v>BOD</v>
      </c>
      <c r="G149" s="94" t="str">
        <v>Boodles London Dry</v>
      </c>
      <c r="H149" s="94" t="str">
        <v>700ml</v>
      </c>
      <c r="I149" s="174">
        <v>6</v>
      </c>
      <c r="J149" s="283"/>
      <c r="K149" s="178"/>
      <c r="L149" s="85"/>
      <c r="M149" s="15"/>
      <c r="N149" s="86"/>
      <c r="O149" s="6"/>
      <c r="P149" s="152">
        <v>0</v>
      </c>
      <c r="Q149" s="6"/>
      <c r="R149" s="96">
        <f t="shared" si="9"/>
        <v>0</v>
      </c>
      <c r="S149" s="97">
        <f t="shared" si="12"/>
        <v>0</v>
      </c>
      <c r="T149" s="98">
        <f t="shared" si="10"/>
        <v>0</v>
      </c>
      <c r="U149" s="117" t="str">
        <f t="shared" si="11"/>
        <v>OK</v>
      </c>
      <c r="V149" s="117" t="b">
        <f>'CASH REBATE'!$P$22</f>
        <v>0</v>
      </c>
      <c r="W149" s="1" t="str">
        <v>ALCHEMY</v>
      </c>
    </row>
    <row r="150" spans="2:23" ht="17.399999999999999" x14ac:dyDescent="0.3">
      <c r="B150" s="161" t="str">
        <v>13-SPGIN-07006017</v>
      </c>
      <c r="C150" s="156" t="str">
        <v>TEG</v>
      </c>
      <c r="D150" s="94" t="str">
        <v>GIN</v>
      </c>
      <c r="E150" s="94" t="str">
        <v>No.3 London Dry</v>
      </c>
      <c r="F150" s="94" t="str">
        <v>NO3</v>
      </c>
      <c r="G150" s="94" t="str">
        <v>No.3 London Dry</v>
      </c>
      <c r="H150" s="94" t="str">
        <v>700ml</v>
      </c>
      <c r="I150" s="174">
        <v>6</v>
      </c>
      <c r="J150" s="283"/>
      <c r="K150" s="178"/>
      <c r="L150" s="85"/>
      <c r="M150" s="15"/>
      <c r="N150" s="86"/>
      <c r="O150" s="6"/>
      <c r="P150" s="152">
        <v>0</v>
      </c>
      <c r="Q150" s="6"/>
      <c r="R150" s="96">
        <f t="shared" si="9"/>
        <v>0</v>
      </c>
      <c r="S150" s="97">
        <f t="shared" si="12"/>
        <v>0</v>
      </c>
      <c r="T150" s="98">
        <f t="shared" si="10"/>
        <v>0</v>
      </c>
      <c r="U150" s="117" t="str">
        <f t="shared" si="11"/>
        <v>OK</v>
      </c>
      <c r="V150" s="117" t="b">
        <f>'CASH REBATE'!$P$22</f>
        <v>0</v>
      </c>
      <c r="W150" s="1" t="str">
        <v>ALCHEMY</v>
      </c>
    </row>
    <row r="151" spans="2:23" ht="17.399999999999999" x14ac:dyDescent="0.3">
      <c r="B151" s="161" t="str">
        <v>03-SPGIN-07006598</v>
      </c>
      <c r="C151" s="156" t="str">
        <v>Lucas Bols</v>
      </c>
      <c r="D151" s="94" t="str">
        <v>GIN</v>
      </c>
      <c r="E151" s="94" t="str">
        <v>Damrak</v>
      </c>
      <c r="F151" s="94" t="str">
        <v>DAM</v>
      </c>
      <c r="G151" s="94" t="str">
        <v>Damrak Dutch</v>
      </c>
      <c r="H151" s="94" t="str">
        <v>700ml</v>
      </c>
      <c r="I151" s="174">
        <v>6</v>
      </c>
      <c r="J151" s="283"/>
      <c r="K151" s="178"/>
      <c r="L151" s="85"/>
      <c r="M151" s="15"/>
      <c r="N151" s="86"/>
      <c r="O151" s="6"/>
      <c r="P151" s="152">
        <v>0</v>
      </c>
      <c r="Q151" s="6"/>
      <c r="R151" s="96">
        <f t="shared" si="9"/>
        <v>0</v>
      </c>
      <c r="S151" s="97">
        <f t="shared" si="12"/>
        <v>0</v>
      </c>
      <c r="T151" s="98">
        <f t="shared" si="10"/>
        <v>0</v>
      </c>
      <c r="U151" s="117" t="str">
        <f t="shared" si="11"/>
        <v>OK</v>
      </c>
      <c r="V151" s="117" t="b">
        <f>'CASH REBATE'!$P$22</f>
        <v>0</v>
      </c>
      <c r="W151" s="1" t="str">
        <v>ALCHEMY</v>
      </c>
    </row>
    <row r="152" spans="2:23" ht="17.399999999999999" x14ac:dyDescent="0.3">
      <c r="B152" s="161" t="str">
        <v>01-SPGIN-07008005</v>
      </c>
      <c r="C152" s="156" t="str">
        <v>Lucas Bols</v>
      </c>
      <c r="D152" s="94" t="str">
        <v>GIN</v>
      </c>
      <c r="E152" s="94" t="str">
        <v>Bols Gin</v>
      </c>
      <c r="F152" s="94" t="str">
        <v>BLG</v>
      </c>
      <c r="G152" s="94" t="str">
        <v>Bols Dutch Genever</v>
      </c>
      <c r="H152" s="94" t="str">
        <v>700ml</v>
      </c>
      <c r="I152" s="174">
        <v>6</v>
      </c>
      <c r="J152" s="283"/>
      <c r="K152" s="178"/>
      <c r="L152" s="85"/>
      <c r="M152" s="15"/>
      <c r="N152" s="86"/>
      <c r="O152" s="6"/>
      <c r="P152" s="152">
        <v>0</v>
      </c>
      <c r="Q152" s="6"/>
      <c r="R152" s="96">
        <f t="shared" si="9"/>
        <v>0</v>
      </c>
      <c r="S152" s="97">
        <f t="shared" si="12"/>
        <v>0</v>
      </c>
      <c r="T152" s="98">
        <f t="shared" si="10"/>
        <v>0</v>
      </c>
      <c r="U152" s="117" t="str">
        <f t="shared" si="11"/>
        <v>OK</v>
      </c>
      <c r="V152" s="117" t="b">
        <f>'CASH REBATE'!$P$22</f>
        <v>0</v>
      </c>
      <c r="W152" s="1" t="str">
        <v>ALCHEMY</v>
      </c>
    </row>
    <row r="153" spans="2:23" ht="17.399999999999999" x14ac:dyDescent="0.3">
      <c r="B153" s="161" t="str">
        <v>03-SPGIN-07504125</v>
      </c>
      <c r="C153" s="156" t="str">
        <v>Lucas Bols</v>
      </c>
      <c r="D153" s="94" t="str">
        <v>GIN</v>
      </c>
      <c r="E153" s="94" t="str">
        <v>Henkes</v>
      </c>
      <c r="F153" s="94" t="str">
        <v>HEK</v>
      </c>
      <c r="G153" s="94" t="str">
        <v>Henkes Gin</v>
      </c>
      <c r="H153" s="94" t="str">
        <v>750ml</v>
      </c>
      <c r="I153" s="174">
        <v>6</v>
      </c>
      <c r="J153" s="283"/>
      <c r="K153" s="178"/>
      <c r="L153" s="85"/>
      <c r="M153" s="15"/>
      <c r="N153" s="86"/>
      <c r="O153" s="6"/>
      <c r="P153" s="152">
        <v>0</v>
      </c>
      <c r="Q153" s="6"/>
      <c r="R153" s="96">
        <f t="shared" si="9"/>
        <v>0</v>
      </c>
      <c r="S153" s="97">
        <f t="shared" si="12"/>
        <v>0</v>
      </c>
      <c r="T153" s="98">
        <f t="shared" si="10"/>
        <v>0</v>
      </c>
      <c r="U153" s="117" t="str">
        <f t="shared" si="11"/>
        <v>OK</v>
      </c>
      <c r="V153" s="117" t="b">
        <f>'CASH REBATE'!$P$22</f>
        <v>0</v>
      </c>
      <c r="W153" s="1" t="str">
        <v>ALCHEMY</v>
      </c>
    </row>
    <row r="154" spans="2:23" ht="17.399999999999999" x14ac:dyDescent="0.3">
      <c r="B154" s="161" t="str">
        <v>29-SPGIN-07000602</v>
      </c>
      <c r="C154" s="156" t="str">
        <v>RC</v>
      </c>
      <c r="D154" s="94" t="str">
        <v>GIN</v>
      </c>
      <c r="E154" s="94" t="str">
        <v>Botanist</v>
      </c>
      <c r="F154" s="94" t="str">
        <v>BOT</v>
      </c>
      <c r="G154" s="94" t="str">
        <v>The Botanist Islay Scotland</v>
      </c>
      <c r="H154" s="94" t="str">
        <v>700ml</v>
      </c>
      <c r="I154" s="174">
        <v>6</v>
      </c>
      <c r="J154" s="283"/>
      <c r="K154" s="178"/>
      <c r="L154" s="85"/>
      <c r="M154" s="15"/>
      <c r="N154" s="86"/>
      <c r="O154" s="6"/>
      <c r="P154" s="152">
        <v>0</v>
      </c>
      <c r="Q154" s="6"/>
      <c r="R154" s="96">
        <f t="shared" si="9"/>
        <v>0</v>
      </c>
      <c r="S154" s="97">
        <f t="shared" si="12"/>
        <v>0</v>
      </c>
      <c r="T154" s="98">
        <f t="shared" si="10"/>
        <v>0</v>
      </c>
      <c r="U154" s="117" t="str">
        <f t="shared" si="11"/>
        <v>OK</v>
      </c>
      <c r="V154" s="117" t="b">
        <f>'CASH REBATE'!$P$22</f>
        <v>0</v>
      </c>
      <c r="W154" s="1" t="str">
        <v>ALCHEMY</v>
      </c>
    </row>
    <row r="155" spans="2:23" ht="17.399999999999999" x14ac:dyDescent="0.3">
      <c r="B155" s="161" t="str">
        <v>29-SPGIN-07008423</v>
      </c>
      <c r="C155" s="156" t="str">
        <v>RC</v>
      </c>
      <c r="D155" s="94" t="str">
        <v>GIN</v>
      </c>
      <c r="E155" s="94" t="str">
        <v>Botanist</v>
      </c>
      <c r="F155" s="94" t="str">
        <v>BOT</v>
      </c>
      <c r="G155" s="94" t="str">
        <v>The Botanist Islay Cask Rested Gin</v>
      </c>
      <c r="H155" s="94" t="str">
        <v>700ml</v>
      </c>
      <c r="I155" s="174">
        <v>6</v>
      </c>
      <c r="J155" s="283"/>
      <c r="K155" s="178"/>
      <c r="L155" s="85"/>
      <c r="M155" s="15"/>
      <c r="N155" s="86"/>
      <c r="O155" s="6"/>
      <c r="P155" s="152">
        <v>0</v>
      </c>
      <c r="Q155" s="6"/>
      <c r="R155" s="96">
        <f t="shared" si="9"/>
        <v>0</v>
      </c>
      <c r="S155" s="97">
        <f t="shared" si="12"/>
        <v>0</v>
      </c>
      <c r="T155" s="98">
        <f t="shared" si="10"/>
        <v>0</v>
      </c>
      <c r="U155" s="117" t="str">
        <f t="shared" si="11"/>
        <v>OK</v>
      </c>
      <c r="V155" s="117" t="b">
        <f>'CASH REBATE'!$P$22</f>
        <v>0</v>
      </c>
      <c r="W155" s="1" t="str">
        <v>ALCHEMY</v>
      </c>
    </row>
    <row r="156" spans="2:23" ht="17.399999999999999" x14ac:dyDescent="0.3">
      <c r="B156" s="161" t="str">
        <v>29-SPGIN-07008683</v>
      </c>
      <c r="C156" s="156" t="str">
        <v>RC</v>
      </c>
      <c r="D156" s="94" t="str">
        <v>GIN</v>
      </c>
      <c r="E156" s="94" t="str">
        <v>Botanist</v>
      </c>
      <c r="F156" s="94" t="str">
        <v>BOT</v>
      </c>
      <c r="G156" s="94" t="str">
        <v>The Botanist Islay Cask Aged Gin</v>
      </c>
      <c r="H156" s="94" t="str">
        <v>700ml</v>
      </c>
      <c r="I156" s="174">
        <v>6</v>
      </c>
      <c r="J156" s="283"/>
      <c r="K156" s="178"/>
      <c r="L156" s="85"/>
      <c r="M156" s="15"/>
      <c r="N156" s="86"/>
      <c r="O156" s="6"/>
      <c r="P156" s="152">
        <v>0</v>
      </c>
      <c r="Q156" s="6"/>
      <c r="R156" s="96">
        <f t="shared" si="9"/>
        <v>0</v>
      </c>
      <c r="S156" s="97">
        <f t="shared" si="12"/>
        <v>0</v>
      </c>
      <c r="T156" s="98">
        <f t="shared" si="10"/>
        <v>0</v>
      </c>
      <c r="U156" s="117" t="str">
        <f t="shared" si="11"/>
        <v>OK</v>
      </c>
      <c r="V156" s="117" t="b">
        <f>'CASH REBATE'!$P$22</f>
        <v>0</v>
      </c>
      <c r="W156" s="1" t="str">
        <v>ALCHEMY</v>
      </c>
    </row>
    <row r="157" spans="2:23" ht="17.399999999999999" x14ac:dyDescent="0.3">
      <c r="B157" s="161" t="str">
        <v>16-SPGIN-07000194</v>
      </c>
      <c r="C157" s="156" t="str">
        <v>Independent</v>
      </c>
      <c r="D157" s="94" t="str">
        <v>GIN</v>
      </c>
      <c r="E157" s="94" t="str">
        <v>Four Pillars</v>
      </c>
      <c r="F157" s="94" t="str">
        <v>FPL</v>
      </c>
      <c r="G157" s="94" t="str">
        <v>Four Pillars Rare Dry Australian</v>
      </c>
      <c r="H157" s="94" t="str">
        <v>700ml</v>
      </c>
      <c r="I157" s="174">
        <v>6</v>
      </c>
      <c r="J157" s="283"/>
      <c r="K157" s="178"/>
      <c r="L157" s="85"/>
      <c r="M157" s="15"/>
      <c r="N157" s="86"/>
      <c r="O157" s="6"/>
      <c r="P157" s="152">
        <v>0</v>
      </c>
      <c r="Q157" s="6"/>
      <c r="R157" s="96">
        <f t="shared" si="9"/>
        <v>0</v>
      </c>
      <c r="S157" s="97">
        <f t="shared" si="12"/>
        <v>0</v>
      </c>
      <c r="T157" s="98">
        <f t="shared" si="10"/>
        <v>0</v>
      </c>
      <c r="U157" s="117" t="str">
        <f t="shared" si="11"/>
        <v>OK</v>
      </c>
      <c r="V157" s="117" t="b">
        <f>'CASH REBATE'!$P$22</f>
        <v>0</v>
      </c>
      <c r="W157" s="1" t="str">
        <v>ALCHEMY</v>
      </c>
    </row>
    <row r="158" spans="2:23" ht="17.399999999999999" x14ac:dyDescent="0.3">
      <c r="B158" s="161" t="str">
        <v>16-SPGIN-07001741</v>
      </c>
      <c r="C158" s="156" t="str">
        <v>Independent</v>
      </c>
      <c r="D158" s="94" t="str">
        <v>GIN</v>
      </c>
      <c r="E158" s="94" t="str">
        <v>Four Pillars</v>
      </c>
      <c r="F158" s="94" t="str">
        <v>FPL</v>
      </c>
      <c r="G158" s="94" t="str">
        <v>Four Pillars Fresh Yuzu</v>
      </c>
      <c r="H158" s="94" t="str">
        <v>700ml</v>
      </c>
      <c r="I158" s="174">
        <v>6</v>
      </c>
      <c r="J158" s="283"/>
      <c r="K158" s="178"/>
      <c r="L158" s="85"/>
      <c r="M158" s="15"/>
      <c r="N158" s="86"/>
      <c r="O158" s="6"/>
      <c r="P158" s="152">
        <v>0</v>
      </c>
      <c r="Q158" s="6"/>
      <c r="R158" s="96">
        <f t="shared" si="9"/>
        <v>0</v>
      </c>
      <c r="S158" s="97">
        <f t="shared" si="12"/>
        <v>0</v>
      </c>
      <c r="T158" s="98">
        <f t="shared" si="10"/>
        <v>0</v>
      </c>
      <c r="U158" s="117" t="str">
        <f t="shared" si="11"/>
        <v>OK</v>
      </c>
      <c r="V158" s="117" t="b">
        <f>'CASH REBATE'!$P$22</f>
        <v>0</v>
      </c>
      <c r="W158" s="1" t="str">
        <v>ALCHEMY</v>
      </c>
    </row>
    <row r="159" spans="2:23" ht="17.399999999999999" x14ac:dyDescent="0.3">
      <c r="B159" s="161" t="str">
        <v>16-SPGIN-07000256</v>
      </c>
      <c r="C159" s="156" t="str">
        <v>Independent</v>
      </c>
      <c r="D159" s="94" t="str">
        <v>GIN</v>
      </c>
      <c r="E159" s="94" t="str">
        <v>Four Pillars</v>
      </c>
      <c r="F159" s="94" t="str">
        <v>FPL</v>
      </c>
      <c r="G159" s="94" t="str">
        <v>Four Pillars Bloody Shiraz Australian</v>
      </c>
      <c r="H159" s="94" t="str">
        <v>700ml</v>
      </c>
      <c r="I159" s="174">
        <v>6</v>
      </c>
      <c r="J159" s="283"/>
      <c r="K159" s="178"/>
      <c r="L159" s="85"/>
      <c r="M159" s="15"/>
      <c r="N159" s="86"/>
      <c r="O159" s="6"/>
      <c r="P159" s="152">
        <v>0</v>
      </c>
      <c r="Q159" s="6"/>
      <c r="R159" s="96">
        <f t="shared" si="9"/>
        <v>0</v>
      </c>
      <c r="S159" s="97">
        <f t="shared" si="12"/>
        <v>0</v>
      </c>
      <c r="T159" s="98">
        <f t="shared" si="10"/>
        <v>0</v>
      </c>
      <c r="U159" s="117" t="str">
        <f t="shared" si="11"/>
        <v>OK</v>
      </c>
      <c r="V159" s="117" t="b">
        <f>'CASH REBATE'!$P$22</f>
        <v>0</v>
      </c>
      <c r="W159" s="1" t="str">
        <v>ALCHEMY</v>
      </c>
    </row>
    <row r="160" spans="2:23" ht="17.399999999999999" x14ac:dyDescent="0.3">
      <c r="B160" s="161" t="str">
        <v>16-SPGIN-07000263</v>
      </c>
      <c r="C160" s="156" t="str">
        <v>Independent</v>
      </c>
      <c r="D160" s="94" t="str">
        <v>GIN</v>
      </c>
      <c r="E160" s="94" t="str">
        <v>Four Pillars</v>
      </c>
      <c r="F160" s="94" t="str">
        <v>FPL</v>
      </c>
      <c r="G160" s="94" t="str">
        <v>Four Pillars Spiced Negroni Australian</v>
      </c>
      <c r="H160" s="94" t="str">
        <v>700ml</v>
      </c>
      <c r="I160" s="174">
        <v>6</v>
      </c>
      <c r="J160" s="283"/>
      <c r="K160" s="178"/>
      <c r="L160" s="85"/>
      <c r="M160" s="15"/>
      <c r="N160" s="86"/>
      <c r="O160" s="6"/>
      <c r="P160" s="152">
        <v>0</v>
      </c>
      <c r="Q160" s="6"/>
      <c r="R160" s="96">
        <f t="shared" si="9"/>
        <v>0</v>
      </c>
      <c r="S160" s="97">
        <f t="shared" si="12"/>
        <v>0</v>
      </c>
      <c r="T160" s="98">
        <f t="shared" si="10"/>
        <v>0</v>
      </c>
      <c r="U160" s="117" t="str">
        <f t="shared" si="11"/>
        <v>OK</v>
      </c>
      <c r="V160" s="117" t="b">
        <f>'CASH REBATE'!$P$22</f>
        <v>0</v>
      </c>
      <c r="W160" s="1" t="str">
        <v>ALCHEMY</v>
      </c>
    </row>
    <row r="161" spans="2:23" ht="17.399999999999999" x14ac:dyDescent="0.3">
      <c r="B161" s="161" t="str">
        <v>16-SPGIN-07000157</v>
      </c>
      <c r="C161" s="156" t="str">
        <v>Independent</v>
      </c>
      <c r="D161" s="94" t="str">
        <v>GIN</v>
      </c>
      <c r="E161" s="94" t="str">
        <v>Four Pillars</v>
      </c>
      <c r="F161" s="94" t="str">
        <v>FPL</v>
      </c>
      <c r="G161" s="94" t="str">
        <v>Four Pillars Barrel Aged Australian</v>
      </c>
      <c r="H161" s="94" t="str">
        <v>700ml</v>
      </c>
      <c r="I161" s="174">
        <v>6</v>
      </c>
      <c r="J161" s="283"/>
      <c r="K161" s="178"/>
      <c r="L161" s="85"/>
      <c r="M161" s="15"/>
      <c r="N161" s="86"/>
      <c r="O161" s="6"/>
      <c r="P161" s="152">
        <v>0</v>
      </c>
      <c r="Q161" s="6"/>
      <c r="R161" s="96">
        <f t="shared" si="9"/>
        <v>0</v>
      </c>
      <c r="S161" s="97">
        <f t="shared" si="12"/>
        <v>0</v>
      </c>
      <c r="T161" s="98">
        <f t="shared" si="10"/>
        <v>0</v>
      </c>
      <c r="U161" s="117" t="str">
        <f t="shared" si="11"/>
        <v>OK</v>
      </c>
      <c r="V161" s="117" t="b">
        <f>'CASH REBATE'!$P$22</f>
        <v>0</v>
      </c>
      <c r="W161" s="1" t="str">
        <v>ALCHEMY</v>
      </c>
    </row>
    <row r="162" spans="2:23" ht="17.399999999999999" x14ac:dyDescent="0.3">
      <c r="B162" s="161" t="str">
        <v>16-SPGIN-07000648</v>
      </c>
      <c r="C162" s="156" t="str">
        <v>Independent</v>
      </c>
      <c r="D162" s="94" t="str">
        <v>GIN</v>
      </c>
      <c r="E162" s="94" t="str">
        <v>Four Pillars</v>
      </c>
      <c r="F162" s="94" t="str">
        <v>FPL</v>
      </c>
      <c r="G162" s="94" t="str">
        <v>Four Pillars Navy Strength Australian</v>
      </c>
      <c r="H162" s="94" t="str">
        <v>700ml</v>
      </c>
      <c r="I162" s="174">
        <v>6</v>
      </c>
      <c r="J162" s="283"/>
      <c r="K162" s="178"/>
      <c r="L162" s="85"/>
      <c r="M162" s="15"/>
      <c r="N162" s="86"/>
      <c r="O162" s="6"/>
      <c r="P162" s="152">
        <v>0</v>
      </c>
      <c r="Q162" s="6"/>
      <c r="R162" s="96">
        <f t="shared" si="9"/>
        <v>0</v>
      </c>
      <c r="S162" s="97">
        <f t="shared" si="12"/>
        <v>0</v>
      </c>
      <c r="T162" s="98">
        <f t="shared" si="10"/>
        <v>0</v>
      </c>
      <c r="U162" s="117" t="str">
        <f t="shared" si="11"/>
        <v>OK</v>
      </c>
      <c r="V162" s="117" t="b">
        <f>'CASH REBATE'!$P$22</f>
        <v>0</v>
      </c>
      <c r="W162" s="1" t="str">
        <v>ALCHEMY</v>
      </c>
    </row>
    <row r="163" spans="2:23" ht="17.399999999999999" x14ac:dyDescent="0.3">
      <c r="B163" s="161" t="str">
        <v>16-SPGIN-07000348</v>
      </c>
      <c r="C163" s="156" t="str">
        <v>Independent</v>
      </c>
      <c r="D163" s="94" t="str">
        <v>GIN</v>
      </c>
      <c r="E163" s="94" t="str">
        <v>Four Pillars</v>
      </c>
      <c r="F163" s="94" t="str">
        <v>FPL</v>
      </c>
      <c r="G163" s="94" t="str">
        <v>Four Pillars Australian Christmas</v>
      </c>
      <c r="H163" s="94" t="str">
        <v>700ml</v>
      </c>
      <c r="I163" s="174">
        <v>6</v>
      </c>
      <c r="J163" s="283"/>
      <c r="K163" s="178"/>
      <c r="L163" s="85"/>
      <c r="M163" s="15"/>
      <c r="N163" s="86"/>
      <c r="O163" s="6"/>
      <c r="P163" s="152">
        <v>0</v>
      </c>
      <c r="Q163" s="6"/>
      <c r="R163" s="96">
        <f t="shared" si="9"/>
        <v>0</v>
      </c>
      <c r="S163" s="97">
        <f t="shared" si="12"/>
        <v>0</v>
      </c>
      <c r="T163" s="98">
        <f t="shared" si="10"/>
        <v>0</v>
      </c>
      <c r="U163" s="117" t="str">
        <f t="shared" si="11"/>
        <v>OK</v>
      </c>
      <c r="V163" s="117" t="b">
        <f>'CASH REBATE'!$P$22</f>
        <v>0</v>
      </c>
      <c r="W163" s="1" t="str">
        <v>ALCHEMY</v>
      </c>
    </row>
    <row r="164" spans="2:23" ht="17.399999999999999" x14ac:dyDescent="0.3">
      <c r="B164" s="161" t="str">
        <v>67-SPGIN-07007296</v>
      </c>
      <c r="C164" s="156" t="str">
        <v>Independent</v>
      </c>
      <c r="D164" s="94" t="str">
        <v>GIN</v>
      </c>
      <c r="E164" s="94" t="str">
        <v>Lady Trieu</v>
      </c>
      <c r="F164" s="94" t="str">
        <v>LDT</v>
      </c>
      <c r="G164" s="94" t="str">
        <v>Lady Trieu Contemporary Gin</v>
      </c>
      <c r="H164" s="94" t="str">
        <v>700ml</v>
      </c>
      <c r="I164" s="174">
        <v>6</v>
      </c>
      <c r="J164" s="283"/>
      <c r="K164" s="178"/>
      <c r="L164" s="85"/>
      <c r="M164" s="15"/>
      <c r="N164" s="86"/>
      <c r="O164" s="6"/>
      <c r="P164" s="152">
        <v>0</v>
      </c>
      <c r="Q164" s="6"/>
      <c r="R164" s="96">
        <f t="shared" si="9"/>
        <v>0</v>
      </c>
      <c r="S164" s="97">
        <f t="shared" si="12"/>
        <v>0</v>
      </c>
      <c r="T164" s="98">
        <f t="shared" si="10"/>
        <v>0</v>
      </c>
      <c r="U164" s="117" t="str">
        <f t="shared" si="11"/>
        <v>OK</v>
      </c>
      <c r="V164" s="117" t="b">
        <f>'CASH REBATE'!$P$22</f>
        <v>0</v>
      </c>
      <c r="W164" s="1" t="str">
        <v>ALCHEMY</v>
      </c>
    </row>
    <row r="165" spans="2:23" ht="17.399999999999999" x14ac:dyDescent="0.3">
      <c r="B165" s="161" t="str">
        <v>67-SPGIN-07007265</v>
      </c>
      <c r="C165" s="156" t="str">
        <v>Independent</v>
      </c>
      <c r="D165" s="94" t="str">
        <v>GIN</v>
      </c>
      <c r="E165" s="94" t="str">
        <v>Lady Trieu</v>
      </c>
      <c r="F165" s="94" t="str">
        <v>LDT</v>
      </c>
      <c r="G165" s="94" t="str">
        <v>Lady Trieu Dalat Flowerbomb Gin</v>
      </c>
      <c r="H165" s="94" t="str">
        <v>700ml</v>
      </c>
      <c r="I165" s="174">
        <v>6</v>
      </c>
      <c r="J165" s="283"/>
      <c r="K165" s="178"/>
      <c r="L165" s="85"/>
      <c r="M165" s="15"/>
      <c r="N165" s="86"/>
      <c r="O165" s="6"/>
      <c r="P165" s="152">
        <v>0</v>
      </c>
      <c r="Q165" s="6"/>
      <c r="R165" s="96">
        <f t="shared" si="9"/>
        <v>0</v>
      </c>
      <c r="S165" s="97">
        <f t="shared" si="12"/>
        <v>0</v>
      </c>
      <c r="T165" s="98">
        <f t="shared" si="10"/>
        <v>0</v>
      </c>
      <c r="U165" s="117" t="str">
        <f t="shared" si="11"/>
        <v>OK</v>
      </c>
      <c r="V165" s="117" t="b">
        <f>'CASH REBATE'!$P$22</f>
        <v>0</v>
      </c>
      <c r="W165" s="1" t="str">
        <v>ALCHEMY</v>
      </c>
    </row>
    <row r="166" spans="2:23" ht="17.399999999999999" x14ac:dyDescent="0.3">
      <c r="B166" s="161" t="str">
        <v>67-SPGIN-07007272</v>
      </c>
      <c r="C166" s="156" t="str">
        <v>Independent</v>
      </c>
      <c r="D166" s="94" t="str">
        <v>GIN</v>
      </c>
      <c r="E166" s="94" t="str">
        <v>Lady Trieu</v>
      </c>
      <c r="F166" s="94" t="str">
        <v>LDT</v>
      </c>
      <c r="G166" s="94" t="str">
        <v>Lady Trieu Hoi An Spice Road Gin</v>
      </c>
      <c r="H166" s="94" t="str">
        <v>700ml</v>
      </c>
      <c r="I166" s="174">
        <v>6</v>
      </c>
      <c r="J166" s="283"/>
      <c r="K166" s="178"/>
      <c r="L166" s="85"/>
      <c r="M166" s="15"/>
      <c r="N166" s="86"/>
      <c r="O166" s="6"/>
      <c r="P166" s="152">
        <v>0</v>
      </c>
      <c r="Q166" s="6"/>
      <c r="R166" s="96">
        <f t="shared" si="9"/>
        <v>0</v>
      </c>
      <c r="S166" s="97">
        <f t="shared" si="12"/>
        <v>0</v>
      </c>
      <c r="T166" s="98">
        <f t="shared" si="10"/>
        <v>0</v>
      </c>
      <c r="U166" s="117" t="str">
        <f t="shared" si="11"/>
        <v>OK</v>
      </c>
      <c r="V166" s="117" t="b">
        <f>'CASH REBATE'!$P$22</f>
        <v>0</v>
      </c>
      <c r="W166" s="1" t="str">
        <v>ALCHEMY</v>
      </c>
    </row>
    <row r="167" spans="2:23" ht="17.399999999999999" x14ac:dyDescent="0.3">
      <c r="B167" s="161" t="str">
        <v>67-SPGIN-02007163</v>
      </c>
      <c r="C167" s="156" t="str">
        <v>Independent</v>
      </c>
      <c r="D167" s="94" t="str">
        <v>GIN</v>
      </c>
      <c r="E167" s="94" t="str">
        <v>Lady Trieu</v>
      </c>
      <c r="F167" s="94" t="str">
        <v>LDT</v>
      </c>
      <c r="G167" s="94" t="str">
        <v>Lady Trieu Mekong Delta Dry Gin 200ml</v>
      </c>
      <c r="H167" s="94" t="str">
        <v>200ml</v>
      </c>
      <c r="I167" s="174">
        <v>12</v>
      </c>
      <c r="J167" s="283"/>
      <c r="K167" s="178"/>
      <c r="L167" s="85"/>
      <c r="M167" s="15"/>
      <c r="N167" s="86"/>
      <c r="O167" s="6"/>
      <c r="P167" s="152">
        <v>0</v>
      </c>
      <c r="Q167" s="6"/>
      <c r="R167" s="96">
        <f t="shared" si="9"/>
        <v>0</v>
      </c>
      <c r="S167" s="97">
        <f t="shared" si="12"/>
        <v>0</v>
      </c>
      <c r="T167" s="98">
        <f t="shared" si="10"/>
        <v>0</v>
      </c>
      <c r="U167" s="117" t="str">
        <f t="shared" si="11"/>
        <v>OK</v>
      </c>
      <c r="V167" s="117" t="b">
        <f>'CASH REBATE'!$P$22</f>
        <v>0</v>
      </c>
      <c r="W167" s="1" t="str">
        <v>ALCHEMY</v>
      </c>
    </row>
    <row r="168" spans="2:23" ht="17.399999999999999" x14ac:dyDescent="0.3">
      <c r="B168" s="161" t="str">
        <v>67-SPGIN-07007258</v>
      </c>
      <c r="C168" s="156" t="str">
        <v>Independent</v>
      </c>
      <c r="D168" s="94" t="str">
        <v>GIN</v>
      </c>
      <c r="E168" s="94" t="str">
        <v>Lady Trieu</v>
      </c>
      <c r="F168" s="94" t="str">
        <v>LDT</v>
      </c>
      <c r="G168" s="94" t="str">
        <v>Lady Trieu Mekong Delta Dry Gin</v>
      </c>
      <c r="H168" s="94" t="str">
        <v>700ml</v>
      </c>
      <c r="I168" s="174">
        <v>6</v>
      </c>
      <c r="J168" s="283"/>
      <c r="K168" s="178"/>
      <c r="L168" s="85"/>
      <c r="M168" s="15"/>
      <c r="N168" s="86"/>
      <c r="O168" s="6"/>
      <c r="P168" s="152">
        <v>0</v>
      </c>
      <c r="Q168" s="6"/>
      <c r="R168" s="96">
        <f t="shared" si="9"/>
        <v>0</v>
      </c>
      <c r="S168" s="97">
        <f t="shared" si="12"/>
        <v>0</v>
      </c>
      <c r="T168" s="98">
        <f t="shared" si="10"/>
        <v>0</v>
      </c>
      <c r="U168" s="117" t="str">
        <f t="shared" si="11"/>
        <v>OK</v>
      </c>
      <c r="V168" s="117" t="b">
        <f>'CASH REBATE'!$P$22</f>
        <v>0</v>
      </c>
      <c r="W168" s="1" t="str">
        <v>ALCHEMY</v>
      </c>
    </row>
    <row r="169" spans="2:23" ht="17.399999999999999" x14ac:dyDescent="0.3">
      <c r="B169" s="161" t="str">
        <v>67-SPGIN-07007289</v>
      </c>
      <c r="C169" s="156" t="str">
        <v>Independent</v>
      </c>
      <c r="D169" s="94" t="str">
        <v>GIN</v>
      </c>
      <c r="E169" s="94" t="str">
        <v>Lady Trieu</v>
      </c>
      <c r="F169" s="94" t="str">
        <v>LDT</v>
      </c>
      <c r="G169" s="94" t="str">
        <v>Lady Trieu Sapa Citrus Tea Gin</v>
      </c>
      <c r="H169" s="94" t="str">
        <v>700ml</v>
      </c>
      <c r="I169" s="174">
        <v>6</v>
      </c>
      <c r="J169" s="283"/>
      <c r="K169" s="178"/>
      <c r="L169" s="85"/>
      <c r="M169" s="15"/>
      <c r="N169" s="86"/>
      <c r="O169" s="6"/>
      <c r="P169" s="152">
        <v>0</v>
      </c>
      <c r="Q169" s="6"/>
      <c r="R169" s="96">
        <f t="shared" si="9"/>
        <v>0</v>
      </c>
      <c r="S169" s="97">
        <f t="shared" si="12"/>
        <v>0</v>
      </c>
      <c r="T169" s="98">
        <f t="shared" si="10"/>
        <v>0</v>
      </c>
      <c r="U169" s="117" t="str">
        <f t="shared" si="11"/>
        <v>OK</v>
      </c>
      <c r="V169" s="117" t="b">
        <f>'CASH REBATE'!$P$22</f>
        <v>0</v>
      </c>
      <c r="W169" s="1" t="str">
        <v>ALCHEMY</v>
      </c>
    </row>
    <row r="170" spans="2:23" ht="17.399999999999999" x14ac:dyDescent="0.3">
      <c r="B170" s="161" t="str">
        <v>67-SPGIN-07007248</v>
      </c>
      <c r="C170" s="156" t="str">
        <v>Independent</v>
      </c>
      <c r="D170" s="94" t="str">
        <v>GIN</v>
      </c>
      <c r="E170" s="94" t="str">
        <v>Lady Trieu</v>
      </c>
      <c r="F170" s="94" t="str">
        <v>LDT</v>
      </c>
      <c r="G170" s="94" t="str">
        <v>Lady Trieu King Orange Gin</v>
      </c>
      <c r="H170" s="94" t="str">
        <v>700ml</v>
      </c>
      <c r="I170" s="174">
        <v>6</v>
      </c>
      <c r="J170" s="283"/>
      <c r="K170" s="178"/>
      <c r="L170" s="85"/>
      <c r="M170" s="15"/>
      <c r="N170" s="86"/>
      <c r="O170" s="6"/>
      <c r="P170" s="152">
        <v>0</v>
      </c>
      <c r="Q170" s="6"/>
      <c r="R170" s="96">
        <f t="shared" si="9"/>
        <v>0</v>
      </c>
      <c r="S170" s="97">
        <f t="shared" si="12"/>
        <v>0</v>
      </c>
      <c r="T170" s="98">
        <f t="shared" si="10"/>
        <v>0</v>
      </c>
      <c r="U170" s="117" t="str">
        <f t="shared" si="11"/>
        <v>OK</v>
      </c>
      <c r="V170" s="117" t="b">
        <f>'CASH REBATE'!$P$22</f>
        <v>0</v>
      </c>
      <c r="W170" s="1" t="str">
        <v>ALCHEMY</v>
      </c>
    </row>
    <row r="171" spans="2:23" ht="17.399999999999999" x14ac:dyDescent="0.3">
      <c r="B171" s="161" t="str">
        <v>49-SPMEZ-07501154</v>
      </c>
      <c r="C171" s="156" t="str">
        <v>Proximo</v>
      </c>
      <c r="D171" s="94" t="str">
        <v>Mezcal</v>
      </c>
      <c r="E171" s="94" t="str">
        <v>400 Conejos</v>
      </c>
      <c r="F171" s="94" t="str">
        <v>400</v>
      </c>
      <c r="G171" s="94" t="str">
        <v>400 Conejos Mezcal</v>
      </c>
      <c r="H171" s="94" t="str">
        <v>750ml</v>
      </c>
      <c r="I171" s="174">
        <v>6</v>
      </c>
      <c r="J171" s="283"/>
      <c r="K171" s="178"/>
      <c r="L171" s="85"/>
      <c r="M171" s="15"/>
      <c r="N171" s="86"/>
      <c r="O171" s="6"/>
      <c r="P171" s="152">
        <v>0</v>
      </c>
      <c r="Q171" s="6"/>
      <c r="R171" s="96">
        <f t="shared" si="9"/>
        <v>0</v>
      </c>
      <c r="S171" s="97">
        <f t="shared" si="12"/>
        <v>0</v>
      </c>
      <c r="T171" s="98">
        <f t="shared" si="10"/>
        <v>0</v>
      </c>
      <c r="U171" s="117" t="str">
        <f t="shared" si="11"/>
        <v>OK</v>
      </c>
      <c r="V171" s="117" t="b">
        <f>'CASH REBATE'!$P$22</f>
        <v>0</v>
      </c>
      <c r="W171" s="1" t="str">
        <v>ALCHEMY</v>
      </c>
    </row>
    <row r="172" spans="2:23" ht="17.399999999999999" x14ac:dyDescent="0.3">
      <c r="B172" s="161" t="str">
        <v>49-SPMEZ-07502090</v>
      </c>
      <c r="C172" s="156" t="str">
        <v>Proximo</v>
      </c>
      <c r="D172" s="94" t="str">
        <v>Mezcal</v>
      </c>
      <c r="E172" s="94" t="str">
        <v>Creyente</v>
      </c>
      <c r="F172" s="94" t="str">
        <v>CYT</v>
      </c>
      <c r="G172" s="94" t="str">
        <v>Creyente Mezcal</v>
      </c>
      <c r="H172" s="94" t="str">
        <v>750ml</v>
      </c>
      <c r="I172" s="174">
        <v>6</v>
      </c>
      <c r="J172" s="283"/>
      <c r="K172" s="178"/>
      <c r="L172" s="85"/>
      <c r="M172" s="15"/>
      <c r="N172" s="86"/>
      <c r="O172" s="6"/>
      <c r="P172" s="152">
        <v>0</v>
      </c>
      <c r="Q172" s="6"/>
      <c r="R172" s="96">
        <f t="shared" si="9"/>
        <v>0</v>
      </c>
      <c r="S172" s="97">
        <f t="shared" si="12"/>
        <v>0</v>
      </c>
      <c r="T172" s="98">
        <f t="shared" si="10"/>
        <v>0</v>
      </c>
      <c r="U172" s="117" t="str">
        <f t="shared" si="11"/>
        <v>OK</v>
      </c>
      <c r="V172" s="117" t="b">
        <f>'CASH REBATE'!$P$22</f>
        <v>0</v>
      </c>
      <c r="W172" s="1" t="str">
        <v>ALCHEMY</v>
      </c>
    </row>
    <row r="173" spans="2:23" ht="17.399999999999999" x14ac:dyDescent="0.3">
      <c r="B173" s="161" t="str">
        <v>72-SPTEQ-07001004</v>
      </c>
      <c r="C173" s="156" t="str">
        <v>Proximo</v>
      </c>
      <c r="D173" s="94" t="str">
        <v>Tequila</v>
      </c>
      <c r="E173" s="94" t="str">
        <v>Gran Centenario</v>
      </c>
      <c r="F173" s="94" t="str">
        <v>GCN</v>
      </c>
      <c r="G173" s="94" t="str">
        <v>Gran Centenario Plata Tequila</v>
      </c>
      <c r="H173" s="94" t="str">
        <v>700ml</v>
      </c>
      <c r="I173" s="174">
        <v>6</v>
      </c>
      <c r="J173" s="283"/>
      <c r="K173" s="178"/>
      <c r="L173" s="85"/>
      <c r="M173" s="15"/>
      <c r="N173" s="86"/>
      <c r="O173" s="6"/>
      <c r="P173" s="152">
        <v>0</v>
      </c>
      <c r="Q173" s="6"/>
      <c r="R173" s="96">
        <f t="shared" si="9"/>
        <v>0</v>
      </c>
      <c r="S173" s="97">
        <f t="shared" si="12"/>
        <v>0</v>
      </c>
      <c r="T173" s="98">
        <f t="shared" si="10"/>
        <v>0</v>
      </c>
      <c r="U173" s="117" t="str">
        <f t="shared" si="11"/>
        <v>OK</v>
      </c>
      <c r="V173" s="117" t="b">
        <f>'CASH REBATE'!$P$22</f>
        <v>0</v>
      </c>
      <c r="W173" s="1" t="str">
        <v>ALCHEMY</v>
      </c>
    </row>
    <row r="174" spans="2:23" ht="17.399999999999999" x14ac:dyDescent="0.3">
      <c r="B174" s="161" t="str">
        <v>72-SPTEQ-07001001</v>
      </c>
      <c r="C174" s="156" t="str">
        <v>Proximo</v>
      </c>
      <c r="D174" s="94" t="str">
        <v>Tequila</v>
      </c>
      <c r="E174" s="94" t="str">
        <v>Gran Centenario</v>
      </c>
      <c r="F174" s="94" t="str">
        <v>GCN</v>
      </c>
      <c r="G174" s="94" t="str">
        <v>Gran Centenario Reposado Tequila</v>
      </c>
      <c r="H174" s="94" t="str">
        <v>700ml</v>
      </c>
      <c r="I174" s="174">
        <v>6</v>
      </c>
      <c r="J174" s="283"/>
      <c r="K174" s="178"/>
      <c r="L174" s="85"/>
      <c r="M174" s="15"/>
      <c r="N174" s="86"/>
      <c r="O174" s="6"/>
      <c r="P174" s="152">
        <v>0</v>
      </c>
      <c r="Q174" s="6"/>
      <c r="R174" s="96">
        <f t="shared" si="9"/>
        <v>0</v>
      </c>
      <c r="S174" s="97">
        <f t="shared" si="12"/>
        <v>0</v>
      </c>
      <c r="T174" s="98">
        <f t="shared" si="10"/>
        <v>0</v>
      </c>
      <c r="U174" s="117" t="str">
        <f t="shared" si="11"/>
        <v>OK</v>
      </c>
      <c r="V174" s="117" t="b">
        <f>'CASH REBATE'!$P$22</f>
        <v>0</v>
      </c>
      <c r="W174" s="1" t="str">
        <v>ALCHEMY</v>
      </c>
    </row>
    <row r="175" spans="2:23" ht="17.399999999999999" x14ac:dyDescent="0.3">
      <c r="B175" s="161" t="str">
        <v>72-SPTEQ-07001011</v>
      </c>
      <c r="C175" s="156" t="str">
        <v>Proximo</v>
      </c>
      <c r="D175" s="94" t="str">
        <v>Tequila</v>
      </c>
      <c r="E175" s="94" t="str">
        <v>Gran Centenario</v>
      </c>
      <c r="F175" s="94" t="str">
        <v>GCN</v>
      </c>
      <c r="G175" s="94" t="str">
        <v>Gran Centenario Anejo Tequila</v>
      </c>
      <c r="H175" s="94" t="str">
        <v>700ml</v>
      </c>
      <c r="I175" s="174">
        <v>6</v>
      </c>
      <c r="J175" s="283"/>
      <c r="K175" s="178"/>
      <c r="L175" s="85"/>
      <c r="M175" s="15"/>
      <c r="N175" s="86"/>
      <c r="O175" s="6"/>
      <c r="P175" s="152">
        <v>0</v>
      </c>
      <c r="Q175" s="6"/>
      <c r="R175" s="96">
        <f t="shared" si="9"/>
        <v>0</v>
      </c>
      <c r="S175" s="97">
        <f t="shared" si="12"/>
        <v>0</v>
      </c>
      <c r="T175" s="98">
        <f t="shared" si="10"/>
        <v>0</v>
      </c>
      <c r="U175" s="117" t="str">
        <f t="shared" si="11"/>
        <v>OK</v>
      </c>
      <c r="V175" s="117" t="b">
        <f>'CASH REBATE'!$P$22</f>
        <v>0</v>
      </c>
      <c r="W175" s="1" t="str">
        <v>ALCHEMY</v>
      </c>
    </row>
    <row r="176" spans="2:23" ht="17.399999999999999" x14ac:dyDescent="0.3">
      <c r="B176" s="161" t="str">
        <v>72-SPTEQ-07507409</v>
      </c>
      <c r="C176" s="156" t="str">
        <v>Proximo</v>
      </c>
      <c r="D176" s="94" t="str">
        <v>Tequila</v>
      </c>
      <c r="E176" s="94" t="str">
        <v>Gran Centenario</v>
      </c>
      <c r="F176" s="94" t="str">
        <v>GCN</v>
      </c>
      <c r="G176" s="94" t="str">
        <v>Gran Centenario Leyenda Extra Anejo Tequila</v>
      </c>
      <c r="H176" s="94" t="str">
        <v>750ml</v>
      </c>
      <c r="I176" s="174">
        <v>3</v>
      </c>
      <c r="J176" s="283"/>
      <c r="K176" s="178"/>
      <c r="L176" s="85"/>
      <c r="M176" s="15"/>
      <c r="N176" s="86"/>
      <c r="O176" s="6"/>
      <c r="P176" s="152">
        <v>0</v>
      </c>
      <c r="Q176" s="6"/>
      <c r="R176" s="96">
        <f t="shared" si="9"/>
        <v>0</v>
      </c>
      <c r="S176" s="97">
        <f t="shared" si="12"/>
        <v>0</v>
      </c>
      <c r="T176" s="98">
        <f t="shared" si="10"/>
        <v>0</v>
      </c>
      <c r="U176" s="117" t="str">
        <f t="shared" si="11"/>
        <v>OK</v>
      </c>
      <c r="V176" s="117" t="b">
        <f>'CASH REBATE'!$P$22</f>
        <v>0</v>
      </c>
      <c r="W176" s="1" t="str">
        <v>ALCHEMY</v>
      </c>
    </row>
    <row r="177" spans="2:23" ht="17.399999999999999" x14ac:dyDescent="0.3">
      <c r="B177" s="161" t="str">
        <v>73-SPTEQ-07500217</v>
      </c>
      <c r="C177" s="156" t="str">
        <v>Proximo</v>
      </c>
      <c r="D177" s="94" t="str">
        <v>Tequila</v>
      </c>
      <c r="E177" s="94" t="str">
        <v>Maestro Dobel</v>
      </c>
      <c r="F177" s="94" t="str">
        <v>MTD</v>
      </c>
      <c r="G177" s="94" t="str">
        <v>Maestro Dobel Silver Tequila</v>
      </c>
      <c r="H177" s="94" t="str">
        <v>750ml</v>
      </c>
      <c r="I177" s="174">
        <v>6</v>
      </c>
      <c r="J177" s="283"/>
      <c r="K177" s="178"/>
      <c r="L177" s="85"/>
      <c r="M177" s="15"/>
      <c r="N177" s="86"/>
      <c r="O177" s="6"/>
      <c r="P177" s="152">
        <v>0</v>
      </c>
      <c r="Q177" s="6"/>
      <c r="R177" s="96">
        <f t="shared" si="9"/>
        <v>0</v>
      </c>
      <c r="S177" s="97">
        <f t="shared" si="12"/>
        <v>0</v>
      </c>
      <c r="T177" s="98">
        <f t="shared" si="10"/>
        <v>0</v>
      </c>
      <c r="U177" s="117" t="str">
        <f t="shared" si="11"/>
        <v>OK</v>
      </c>
      <c r="V177" s="117" t="b">
        <f>'CASH REBATE'!$P$22</f>
        <v>0</v>
      </c>
      <c r="W177" s="1" t="str">
        <v>ALCHEMY</v>
      </c>
    </row>
    <row r="178" spans="2:23" ht="17.399999999999999" x14ac:dyDescent="0.3">
      <c r="B178" s="161" t="str">
        <v>73-SPTEQ-07500248</v>
      </c>
      <c r="C178" s="156" t="str">
        <v>Proximo</v>
      </c>
      <c r="D178" s="94" t="str">
        <v>Tequila</v>
      </c>
      <c r="E178" s="94" t="str">
        <v>Maestro Dobel</v>
      </c>
      <c r="F178" s="94" t="str">
        <v>MTD</v>
      </c>
      <c r="G178" s="94" t="str">
        <v>Maestro Dobel Diamante Tequila</v>
      </c>
      <c r="H178" s="94" t="str">
        <v>750ml</v>
      </c>
      <c r="I178" s="174">
        <v>6</v>
      </c>
      <c r="J178" s="283"/>
      <c r="K178" s="178"/>
      <c r="L178" s="85"/>
      <c r="M178" s="15"/>
      <c r="N178" s="86"/>
      <c r="O178" s="6"/>
      <c r="P178" s="152">
        <v>0</v>
      </c>
      <c r="Q178" s="6"/>
      <c r="R178" s="96">
        <f t="shared" si="9"/>
        <v>0</v>
      </c>
      <c r="S178" s="97">
        <f t="shared" si="12"/>
        <v>0</v>
      </c>
      <c r="T178" s="98">
        <f t="shared" si="10"/>
        <v>0</v>
      </c>
      <c r="U178" s="117" t="str">
        <f t="shared" si="11"/>
        <v>OK</v>
      </c>
      <c r="V178" s="117" t="b">
        <f>'CASH REBATE'!$P$22</f>
        <v>0</v>
      </c>
      <c r="W178" s="1" t="str">
        <v>ALCHEMY</v>
      </c>
    </row>
    <row r="179" spans="2:23" ht="17.399999999999999" x14ac:dyDescent="0.3">
      <c r="B179" s="161" t="str">
        <v>73-SPTEQ-07500224</v>
      </c>
      <c r="C179" s="156" t="str">
        <v>Proximo</v>
      </c>
      <c r="D179" s="94" t="str">
        <v>Tequila</v>
      </c>
      <c r="E179" s="94" t="str">
        <v>Maestro Dobel</v>
      </c>
      <c r="F179" s="94" t="str">
        <v>MTD</v>
      </c>
      <c r="G179" s="94" t="str">
        <v>Maestro Dobel Reposado Tequila</v>
      </c>
      <c r="H179" s="94" t="str">
        <v>750ml</v>
      </c>
      <c r="I179" s="174">
        <v>6</v>
      </c>
      <c r="J179" s="283"/>
      <c r="K179" s="178"/>
      <c r="L179" s="85"/>
      <c r="M179" s="15"/>
      <c r="N179" s="86"/>
      <c r="O179" s="6"/>
      <c r="P179" s="152">
        <v>0</v>
      </c>
      <c r="Q179" s="6"/>
      <c r="R179" s="96">
        <f t="shared" si="9"/>
        <v>0</v>
      </c>
      <c r="S179" s="97">
        <f t="shared" si="12"/>
        <v>0</v>
      </c>
      <c r="T179" s="98">
        <f t="shared" si="10"/>
        <v>0</v>
      </c>
      <c r="U179" s="117" t="str">
        <f t="shared" si="11"/>
        <v>OK</v>
      </c>
      <c r="V179" s="117" t="b">
        <f>'CASH REBATE'!$P$22</f>
        <v>0</v>
      </c>
      <c r="W179" s="1" t="str">
        <v>ALCHEMY</v>
      </c>
    </row>
    <row r="180" spans="2:23" ht="17.399999999999999" x14ac:dyDescent="0.3">
      <c r="B180" s="161" t="str">
        <v>73-SPTEQ-07500231</v>
      </c>
      <c r="C180" s="156" t="str">
        <v>Proximo</v>
      </c>
      <c r="D180" s="94" t="str">
        <v>Tequila</v>
      </c>
      <c r="E180" s="94" t="str">
        <v>Maestro Dobel</v>
      </c>
      <c r="F180" s="94" t="str">
        <v>MTD</v>
      </c>
      <c r="G180" s="94" t="str">
        <v>Maestro Dobel Anejo Tequila</v>
      </c>
      <c r="H180" s="94" t="str">
        <v>750ml</v>
      </c>
      <c r="I180" s="174">
        <v>6</v>
      </c>
      <c r="J180" s="283"/>
      <c r="K180" s="178"/>
      <c r="L180" s="85"/>
      <c r="M180" s="15"/>
      <c r="N180" s="86"/>
      <c r="O180" s="6"/>
      <c r="P180" s="152">
        <v>0</v>
      </c>
      <c r="Q180" s="6"/>
      <c r="R180" s="96">
        <f t="shared" si="9"/>
        <v>0</v>
      </c>
      <c r="S180" s="97">
        <f t="shared" si="12"/>
        <v>0</v>
      </c>
      <c r="T180" s="98">
        <f t="shared" si="10"/>
        <v>0</v>
      </c>
      <c r="U180" s="117" t="str">
        <f t="shared" si="11"/>
        <v>OK</v>
      </c>
      <c r="V180" s="117" t="b">
        <f>'CASH REBATE'!$P$22</f>
        <v>0</v>
      </c>
      <c r="W180" s="1" t="str">
        <v>ALCHEMY</v>
      </c>
    </row>
    <row r="181" spans="2:23" ht="17.399999999999999" x14ac:dyDescent="0.3">
      <c r="B181" s="161" t="str">
        <v>73-SPTEQ-07500255</v>
      </c>
      <c r="C181" s="156" t="str">
        <v>Proximo</v>
      </c>
      <c r="D181" s="94" t="str">
        <v>Tequila</v>
      </c>
      <c r="E181" s="94" t="str">
        <v>Maestro Dobel</v>
      </c>
      <c r="F181" s="94" t="str">
        <v>MTD</v>
      </c>
      <c r="G181" s="94" t="str">
        <v>Maestro Dobel Humito Smoked Silver Tequila</v>
      </c>
      <c r="H181" s="94" t="str">
        <v>750ml</v>
      </c>
      <c r="I181" s="174">
        <v>6</v>
      </c>
      <c r="J181" s="283"/>
      <c r="K181" s="178"/>
      <c r="L181" s="85"/>
      <c r="M181" s="15"/>
      <c r="N181" s="86"/>
      <c r="O181" s="6"/>
      <c r="P181" s="152">
        <v>0</v>
      </c>
      <c r="Q181" s="6"/>
      <c r="R181" s="96">
        <f t="shared" si="9"/>
        <v>0</v>
      </c>
      <c r="S181" s="97">
        <f t="shared" si="12"/>
        <v>0</v>
      </c>
      <c r="T181" s="98">
        <f t="shared" si="10"/>
        <v>0</v>
      </c>
      <c r="U181" s="117" t="str">
        <f t="shared" si="11"/>
        <v>OK</v>
      </c>
      <c r="V181" s="117" t="b">
        <f>'CASH REBATE'!$P$22</f>
        <v>0</v>
      </c>
      <c r="W181" s="1" t="str">
        <v>ALCHEMY</v>
      </c>
    </row>
    <row r="182" spans="2:23" ht="17.399999999999999" x14ac:dyDescent="0.3">
      <c r="B182" s="161" t="str">
        <v>73-SPTEQ-07507591</v>
      </c>
      <c r="C182" s="156" t="str">
        <v>Proximo</v>
      </c>
      <c r="D182" s="94" t="str">
        <v>Tequila</v>
      </c>
      <c r="E182" s="94" t="str">
        <v>Maestro Dobel</v>
      </c>
      <c r="F182" s="94" t="str">
        <v>MTD</v>
      </c>
      <c r="G182" s="94" t="str">
        <v>Maestro Dobel 50 Cristalino</v>
      </c>
      <c r="H182" s="94" t="str">
        <v>750ml</v>
      </c>
      <c r="I182" s="174">
        <v>3</v>
      </c>
      <c r="J182" s="283"/>
      <c r="K182" s="178"/>
      <c r="L182" s="85"/>
      <c r="M182" s="15"/>
      <c r="N182" s="86"/>
      <c r="O182" s="6"/>
      <c r="P182" s="152">
        <v>0</v>
      </c>
      <c r="Q182" s="6"/>
      <c r="R182" s="96">
        <f t="shared" si="9"/>
        <v>0</v>
      </c>
      <c r="S182" s="97">
        <f t="shared" si="12"/>
        <v>0</v>
      </c>
      <c r="T182" s="98">
        <f t="shared" si="10"/>
        <v>0</v>
      </c>
      <c r="U182" s="117" t="str">
        <f t="shared" si="11"/>
        <v>OK</v>
      </c>
      <c r="V182" s="117" t="b">
        <f>'CASH REBATE'!$P$22</f>
        <v>0</v>
      </c>
      <c r="W182" s="1" t="str">
        <v>ALCHEMY</v>
      </c>
    </row>
    <row r="183" spans="2:23" ht="17.399999999999999" x14ac:dyDescent="0.3">
      <c r="B183" s="161" t="str">
        <v>19-SPTEQ-07503234</v>
      </c>
      <c r="C183" s="156" t="str">
        <v>Proximo</v>
      </c>
      <c r="D183" s="94" t="str">
        <v>Tequila</v>
      </c>
      <c r="E183" s="94" t="str">
        <v>1800</v>
      </c>
      <c r="F183" s="94" t="str">
        <v>18T</v>
      </c>
      <c r="G183" s="94" t="str">
        <v>1800 Tequila Silver</v>
      </c>
      <c r="H183" s="94" t="str">
        <v>750ml</v>
      </c>
      <c r="I183" s="174">
        <v>12</v>
      </c>
      <c r="J183" s="283"/>
      <c r="K183" s="178"/>
      <c r="L183" s="85"/>
      <c r="M183" s="15"/>
      <c r="N183" s="86"/>
      <c r="O183" s="6"/>
      <c r="P183" s="152">
        <v>0</v>
      </c>
      <c r="Q183" s="6"/>
      <c r="R183" s="96">
        <f t="shared" si="9"/>
        <v>0</v>
      </c>
      <c r="S183" s="97">
        <f t="shared" si="12"/>
        <v>0</v>
      </c>
      <c r="T183" s="98">
        <f t="shared" si="10"/>
        <v>0</v>
      </c>
      <c r="U183" s="117" t="str">
        <f t="shared" si="11"/>
        <v>OK</v>
      </c>
      <c r="V183" s="117" t="b">
        <f>'CASH REBATE'!$P$22</f>
        <v>0</v>
      </c>
      <c r="W183" s="1" t="str">
        <v>ALCHEMY</v>
      </c>
    </row>
    <row r="184" spans="2:23" ht="17.399999999999999" x14ac:dyDescent="0.3">
      <c r="B184" s="161" t="str">
        <v>19-SPTEQ-07500196</v>
      </c>
      <c r="C184" s="156" t="str">
        <v>Proximo</v>
      </c>
      <c r="D184" s="94" t="str">
        <v>Tequila</v>
      </c>
      <c r="E184" s="94" t="str">
        <v>1800</v>
      </c>
      <c r="F184" s="94" t="str">
        <v>18T</v>
      </c>
      <c r="G184" s="94" t="str">
        <v>1800 Tequila Reposado</v>
      </c>
      <c r="H184" s="94" t="str">
        <v>750ml</v>
      </c>
      <c r="I184" s="174">
        <v>12</v>
      </c>
      <c r="J184" s="283"/>
      <c r="K184" s="178"/>
      <c r="L184" s="85"/>
      <c r="M184" s="15"/>
      <c r="N184" s="86"/>
      <c r="O184" s="6"/>
      <c r="P184" s="152">
        <v>0</v>
      </c>
      <c r="Q184" s="6"/>
      <c r="R184" s="96">
        <f t="shared" si="9"/>
        <v>0</v>
      </c>
      <c r="S184" s="97">
        <f t="shared" si="12"/>
        <v>0</v>
      </c>
      <c r="T184" s="98">
        <f t="shared" si="10"/>
        <v>0</v>
      </c>
      <c r="U184" s="117" t="str">
        <f t="shared" si="11"/>
        <v>OK</v>
      </c>
      <c r="V184" s="117" t="b">
        <f>'CASH REBATE'!$P$22</f>
        <v>0</v>
      </c>
      <c r="W184" s="1" t="str">
        <v>ALCHEMY</v>
      </c>
    </row>
    <row r="185" spans="2:23" ht="17.399999999999999" x14ac:dyDescent="0.3">
      <c r="B185" s="161" t="str">
        <v>19-SPTEQ-07500379</v>
      </c>
      <c r="C185" s="156" t="str">
        <v>Proximo</v>
      </c>
      <c r="D185" s="94" t="str">
        <v>Tequila</v>
      </c>
      <c r="E185" s="94" t="str">
        <v>1800</v>
      </c>
      <c r="F185" s="94" t="str">
        <v>18T</v>
      </c>
      <c r="G185" s="94" t="str">
        <v>1800 Tequila Coconut</v>
      </c>
      <c r="H185" s="94" t="str">
        <v>750ml</v>
      </c>
      <c r="I185" s="174">
        <v>12</v>
      </c>
      <c r="J185" s="283"/>
      <c r="K185" s="178"/>
      <c r="L185" s="85"/>
      <c r="M185" s="15"/>
      <c r="N185" s="86"/>
      <c r="O185" s="6"/>
      <c r="P185" s="152">
        <v>0</v>
      </c>
      <c r="Q185" s="6"/>
      <c r="R185" s="96">
        <f t="shared" si="9"/>
        <v>0</v>
      </c>
      <c r="S185" s="97">
        <f t="shared" si="12"/>
        <v>0</v>
      </c>
      <c r="T185" s="98">
        <f t="shared" si="10"/>
        <v>0</v>
      </c>
      <c r="U185" s="117" t="str">
        <f t="shared" si="11"/>
        <v>OK</v>
      </c>
      <c r="V185" s="117" t="b">
        <f>'CASH REBATE'!$P$22</f>
        <v>0</v>
      </c>
      <c r="W185" s="1" t="str">
        <v>ALCHEMY</v>
      </c>
    </row>
    <row r="186" spans="2:23" ht="17.399999999999999" x14ac:dyDescent="0.3">
      <c r="B186" s="161" t="str">
        <v>19-SPTEQ-07500205</v>
      </c>
      <c r="C186" s="156" t="str">
        <v>Proximo</v>
      </c>
      <c r="D186" s="94" t="str">
        <v>Tequila</v>
      </c>
      <c r="E186" s="94" t="str">
        <v>1800</v>
      </c>
      <c r="F186" s="94" t="str">
        <v>18T</v>
      </c>
      <c r="G186" s="94" t="str">
        <v>1800 Tequila Anejo</v>
      </c>
      <c r="H186" s="94" t="str">
        <v>750ml</v>
      </c>
      <c r="I186" s="174">
        <v>6</v>
      </c>
      <c r="J186" s="283"/>
      <c r="K186" s="178"/>
      <c r="L186" s="85"/>
      <c r="M186" s="15"/>
      <c r="N186" s="86"/>
      <c r="O186" s="6"/>
      <c r="P186" s="152">
        <v>0</v>
      </c>
      <c r="Q186" s="6"/>
      <c r="R186" s="96">
        <f t="shared" si="9"/>
        <v>0</v>
      </c>
      <c r="S186" s="97">
        <f t="shared" si="12"/>
        <v>0</v>
      </c>
      <c r="T186" s="98">
        <f t="shared" si="10"/>
        <v>0</v>
      </c>
      <c r="U186" s="117" t="str">
        <f t="shared" si="11"/>
        <v>OK</v>
      </c>
      <c r="V186" s="117" t="b">
        <f>'CASH REBATE'!$P$22</f>
        <v>0</v>
      </c>
      <c r="W186" s="1" t="str">
        <v>ALCHEMY</v>
      </c>
    </row>
    <row r="187" spans="2:23" ht="17.399999999999999" x14ac:dyDescent="0.3">
      <c r="B187" s="161" t="str">
        <v>19-SPTEQ-07506466</v>
      </c>
      <c r="C187" s="156" t="str">
        <v>Proximo</v>
      </c>
      <c r="D187" s="94" t="str">
        <v>Tequila</v>
      </c>
      <c r="E187" s="94" t="str">
        <v>1800</v>
      </c>
      <c r="F187" s="94" t="str">
        <v>18T</v>
      </c>
      <c r="G187" s="94" t="str">
        <v>1800 Tequila Cristalino</v>
      </c>
      <c r="H187" s="94" t="str">
        <v>750ml</v>
      </c>
      <c r="I187" s="174">
        <v>6</v>
      </c>
      <c r="J187" s="283"/>
      <c r="K187" s="178"/>
      <c r="L187" s="85"/>
      <c r="M187" s="15"/>
      <c r="N187" s="86"/>
      <c r="O187" s="6"/>
      <c r="P187" s="152">
        <v>0</v>
      </c>
      <c r="Q187" s="6"/>
      <c r="R187" s="96">
        <f t="shared" si="9"/>
        <v>0</v>
      </c>
      <c r="S187" s="97">
        <f t="shared" si="12"/>
        <v>0</v>
      </c>
      <c r="T187" s="98">
        <f t="shared" si="10"/>
        <v>0</v>
      </c>
      <c r="U187" s="117" t="str">
        <f t="shared" si="11"/>
        <v>OK</v>
      </c>
      <c r="V187" s="117" t="b">
        <f>'CASH REBATE'!$P$22</f>
        <v>0</v>
      </c>
      <c r="W187" s="1" t="str">
        <v>ALCHEMY</v>
      </c>
    </row>
    <row r="188" spans="2:23" ht="17.399999999999999" x14ac:dyDescent="0.3">
      <c r="B188" s="161" t="str">
        <v>19-SPTEQ-07500462</v>
      </c>
      <c r="C188" s="156" t="str">
        <v>Proximo</v>
      </c>
      <c r="D188" s="94" t="str">
        <v>Tequila</v>
      </c>
      <c r="E188" s="94" t="str">
        <v>1800</v>
      </c>
      <c r="F188" s="94" t="str">
        <v>18T</v>
      </c>
      <c r="G188" s="94" t="str">
        <v>1800 Tequila Milenio</v>
      </c>
      <c r="H188" s="94" t="str">
        <v>700ml</v>
      </c>
      <c r="I188" s="174">
        <v>3</v>
      </c>
      <c r="J188" s="283"/>
      <c r="K188" s="178"/>
      <c r="L188" s="85"/>
      <c r="M188" s="15"/>
      <c r="N188" s="86"/>
      <c r="O188" s="6"/>
      <c r="P188" s="152">
        <v>0</v>
      </c>
      <c r="Q188" s="6"/>
      <c r="R188" s="96">
        <f t="shared" si="9"/>
        <v>0</v>
      </c>
      <c r="S188" s="97">
        <f t="shared" si="12"/>
        <v>0</v>
      </c>
      <c r="T188" s="98">
        <f t="shared" si="10"/>
        <v>0</v>
      </c>
      <c r="U188" s="117" t="str">
        <f t="shared" si="11"/>
        <v>OK</v>
      </c>
      <c r="V188" s="117" t="b">
        <f>'CASH REBATE'!$P$22</f>
        <v>0</v>
      </c>
      <c r="W188" s="1" t="str">
        <v>ALCHEMY</v>
      </c>
    </row>
    <row r="189" spans="2:23" ht="17.399999999999999" x14ac:dyDescent="0.3">
      <c r="B189" s="161" t="str">
        <v>19-SPTEQ-07503891</v>
      </c>
      <c r="C189" s="156" t="str">
        <v>Proximo</v>
      </c>
      <c r="D189" s="94" t="str">
        <v>Tequila</v>
      </c>
      <c r="E189" s="94" t="str">
        <v>1800</v>
      </c>
      <c r="F189" s="94" t="str">
        <v>18T</v>
      </c>
      <c r="G189" s="94" t="str">
        <v>1800 Tequila Guachimonton Anejo</v>
      </c>
      <c r="H189" s="94" t="str">
        <v>750ml</v>
      </c>
      <c r="I189" s="174">
        <v>3</v>
      </c>
      <c r="J189" s="283"/>
      <c r="K189" s="178"/>
      <c r="L189" s="85"/>
      <c r="M189" s="15"/>
      <c r="N189" s="86"/>
      <c r="O189" s="6"/>
      <c r="P189" s="152">
        <v>0</v>
      </c>
      <c r="Q189" s="6"/>
      <c r="R189" s="96">
        <f t="shared" si="9"/>
        <v>0</v>
      </c>
      <c r="S189" s="97">
        <f t="shared" si="12"/>
        <v>0</v>
      </c>
      <c r="T189" s="98">
        <f t="shared" si="10"/>
        <v>0</v>
      </c>
      <c r="U189" s="117" t="str">
        <f t="shared" si="11"/>
        <v>OK</v>
      </c>
      <c r="V189" s="117" t="b">
        <f>'CASH REBATE'!$P$22</f>
        <v>0</v>
      </c>
      <c r="W189" s="1" t="str">
        <v>ALCHEMY</v>
      </c>
    </row>
    <row r="190" spans="2:23" ht="17.399999999999999" x14ac:dyDescent="0.3">
      <c r="B190" s="161" t="str">
        <v>20-SPTEQ-07000830</v>
      </c>
      <c r="C190" s="156" t="str">
        <v>Proximo</v>
      </c>
      <c r="D190" s="94" t="str">
        <v>Tequila</v>
      </c>
      <c r="E190" s="94" t="str">
        <v>Jose Cuervo</v>
      </c>
      <c r="F190" s="94" t="str">
        <v>JOC</v>
      </c>
      <c r="G190" s="94" t="str">
        <v>Jose Cuervo Platino</v>
      </c>
      <c r="H190" s="94" t="str">
        <v>700ml</v>
      </c>
      <c r="I190" s="174">
        <v>6</v>
      </c>
      <c r="J190" s="283"/>
      <c r="K190" s="178"/>
      <c r="L190" s="85"/>
      <c r="M190" s="15"/>
      <c r="N190" s="86"/>
      <c r="O190" s="6"/>
      <c r="P190" s="152">
        <v>0</v>
      </c>
      <c r="Q190" s="6"/>
      <c r="R190" s="96">
        <f t="shared" si="9"/>
        <v>0</v>
      </c>
      <c r="S190" s="97">
        <f t="shared" si="12"/>
        <v>0</v>
      </c>
      <c r="T190" s="98">
        <f t="shared" si="10"/>
        <v>0</v>
      </c>
      <c r="U190" s="117" t="str">
        <f t="shared" si="11"/>
        <v>OK</v>
      </c>
      <c r="V190" s="117" t="b">
        <f>'CASH REBATE'!$P$22</f>
        <v>0</v>
      </c>
      <c r="W190" s="1" t="str">
        <v>ALCHEMY</v>
      </c>
    </row>
    <row r="191" spans="2:23" ht="17.399999999999999" x14ac:dyDescent="0.3">
      <c r="B191" s="161" t="str">
        <v>20-SPTEQ-07501478</v>
      </c>
      <c r="C191" s="156" t="str">
        <v>Proximo</v>
      </c>
      <c r="D191" s="94" t="str">
        <v>Tequila</v>
      </c>
      <c r="E191" s="94" t="str">
        <v>Jose Cuervo</v>
      </c>
      <c r="F191" s="94" t="str">
        <v>JOC</v>
      </c>
      <c r="G191" s="94" t="str">
        <v>Jose Cuervo Reserva De La Familia Platino</v>
      </c>
      <c r="H191" s="94" t="str">
        <v>750ml</v>
      </c>
      <c r="I191" s="174">
        <v>3</v>
      </c>
      <c r="J191" s="283"/>
      <c r="K191" s="178"/>
      <c r="L191" s="85"/>
      <c r="M191" s="15"/>
      <c r="N191" s="86"/>
      <c r="O191" s="6"/>
      <c r="P191" s="152">
        <v>0</v>
      </c>
      <c r="Q191" s="6"/>
      <c r="R191" s="96">
        <f t="shared" si="9"/>
        <v>0</v>
      </c>
      <c r="S191" s="97">
        <f t="shared" si="12"/>
        <v>0</v>
      </c>
      <c r="T191" s="98">
        <f t="shared" si="10"/>
        <v>0</v>
      </c>
      <c r="U191" s="117" t="str">
        <f t="shared" si="11"/>
        <v>OK</v>
      </c>
      <c r="V191" s="117" t="b">
        <f>'CASH REBATE'!$P$22</f>
        <v>0</v>
      </c>
      <c r="W191" s="1" t="str">
        <v>ALCHEMY</v>
      </c>
    </row>
    <row r="192" spans="2:23" ht="17.399999999999999" x14ac:dyDescent="0.3">
      <c r="B192" s="161" t="str">
        <v>20-SPTEQ-07501452</v>
      </c>
      <c r="C192" s="156" t="str">
        <v>Proximo</v>
      </c>
      <c r="D192" s="94" t="str">
        <v>Tequila</v>
      </c>
      <c r="E192" s="94" t="str">
        <v>Jose Cuervo</v>
      </c>
      <c r="F192" s="94" t="str">
        <v>JOC</v>
      </c>
      <c r="G192" s="94" t="str">
        <v>Jose Cuervo Reserva De La Familia Extra Anejo Tequila</v>
      </c>
      <c r="H192" s="94" t="str">
        <v>750ml</v>
      </c>
      <c r="I192" s="174">
        <v>3</v>
      </c>
      <c r="J192" s="283"/>
      <c r="K192" s="178"/>
      <c r="L192" s="85"/>
      <c r="M192" s="15"/>
      <c r="N192" s="86"/>
      <c r="O192" s="6"/>
      <c r="P192" s="152">
        <v>0</v>
      </c>
      <c r="Q192" s="6"/>
      <c r="R192" s="96">
        <f t="shared" si="9"/>
        <v>0</v>
      </c>
      <c r="S192" s="97">
        <f t="shared" si="12"/>
        <v>0</v>
      </c>
      <c r="T192" s="98">
        <f t="shared" si="10"/>
        <v>0</v>
      </c>
      <c r="U192" s="117" t="str">
        <f t="shared" si="11"/>
        <v>OK</v>
      </c>
      <c r="V192" s="117" t="b">
        <f>'CASH REBATE'!$P$22</f>
        <v>0</v>
      </c>
      <c r="W192" s="1" t="str">
        <v>ALCHEMY</v>
      </c>
    </row>
    <row r="193" spans="2:23" ht="17.399999999999999" x14ac:dyDescent="0.3">
      <c r="B193" s="161" t="str">
        <v>20-SPTEQ-07002216</v>
      </c>
      <c r="C193" s="156" t="str">
        <v>Proximo</v>
      </c>
      <c r="D193" s="94" t="str">
        <v>Tequila</v>
      </c>
      <c r="E193" s="94" t="str">
        <v>Jose Cuervo</v>
      </c>
      <c r="F193" s="94" t="str">
        <v>JOC</v>
      </c>
      <c r="G193" s="94" t="str">
        <v>Jose Cuervo Tradicional Reposado</v>
      </c>
      <c r="H193" s="94" t="str">
        <v>700ml</v>
      </c>
      <c r="I193" s="174">
        <v>6</v>
      </c>
      <c r="J193" s="283"/>
      <c r="K193" s="178"/>
      <c r="L193" s="85"/>
      <c r="M193" s="15"/>
      <c r="N193" s="86"/>
      <c r="O193" s="6"/>
      <c r="P193" s="152">
        <v>0</v>
      </c>
      <c r="Q193" s="6"/>
      <c r="R193" s="96">
        <f t="shared" si="9"/>
        <v>0</v>
      </c>
      <c r="S193" s="97">
        <f t="shared" si="12"/>
        <v>0</v>
      </c>
      <c r="T193" s="98">
        <f t="shared" si="10"/>
        <v>0</v>
      </c>
      <c r="U193" s="117" t="str">
        <f t="shared" si="11"/>
        <v>OK</v>
      </c>
      <c r="V193" s="117" t="b">
        <f>'CASH REBATE'!$P$22</f>
        <v>0</v>
      </c>
      <c r="W193" s="1" t="str">
        <v>ALCHEMY</v>
      </c>
    </row>
    <row r="194" spans="2:23" ht="17.399999999999999" x14ac:dyDescent="0.3">
      <c r="B194" s="161" t="str">
        <v>20-SPTEQ-07002230</v>
      </c>
      <c r="C194" s="156" t="str">
        <v>Proximo</v>
      </c>
      <c r="D194" s="94" t="str">
        <v>Tequila</v>
      </c>
      <c r="E194" s="94" t="str">
        <v>Jose Cuervo</v>
      </c>
      <c r="F194" s="94" t="str">
        <v>JOC</v>
      </c>
      <c r="G194" s="94" t="str">
        <v>Jose Cuervo Tradicional Silver</v>
      </c>
      <c r="H194" s="94" t="str">
        <v>700ml</v>
      </c>
      <c r="I194" s="174">
        <v>6</v>
      </c>
      <c r="J194" s="283"/>
      <c r="K194" s="178"/>
      <c r="L194" s="85"/>
      <c r="M194" s="15"/>
      <c r="N194" s="86"/>
      <c r="O194" s="6"/>
      <c r="P194" s="152">
        <v>0</v>
      </c>
      <c r="Q194" s="6"/>
      <c r="R194" s="96">
        <f t="shared" si="9"/>
        <v>0</v>
      </c>
      <c r="S194" s="97">
        <f t="shared" si="12"/>
        <v>0</v>
      </c>
      <c r="T194" s="98">
        <f t="shared" si="10"/>
        <v>0</v>
      </c>
      <c r="U194" s="117" t="str">
        <f t="shared" si="11"/>
        <v>OK</v>
      </c>
      <c r="V194" s="117" t="b">
        <f>'CASH REBATE'!$P$22</f>
        <v>0</v>
      </c>
      <c r="W194" s="1" t="str">
        <v>ALCHEMY</v>
      </c>
    </row>
    <row r="195" spans="2:23" ht="17.399999999999999" x14ac:dyDescent="0.3">
      <c r="B195" s="161" t="str">
        <v>20-SPTEQ-07002135</v>
      </c>
      <c r="C195" s="156" t="str">
        <v>Proximo</v>
      </c>
      <c r="D195" s="94" t="str">
        <v>Tequila</v>
      </c>
      <c r="E195" s="94" t="str">
        <v>Jose Cuervo</v>
      </c>
      <c r="F195" s="94" t="str">
        <v>JOC</v>
      </c>
      <c r="G195" s="94" t="str">
        <v>Jose Cuervo Especial Reposado</v>
      </c>
      <c r="H195" s="94" t="str">
        <v>700ml</v>
      </c>
      <c r="I195" s="174">
        <v>12</v>
      </c>
      <c r="J195" s="283"/>
      <c r="K195" s="178"/>
      <c r="L195" s="85"/>
      <c r="M195" s="15"/>
      <c r="N195" s="86"/>
      <c r="O195" s="6"/>
      <c r="P195" s="152">
        <v>0</v>
      </c>
      <c r="Q195" s="6"/>
      <c r="R195" s="96">
        <f t="shared" si="9"/>
        <v>0</v>
      </c>
      <c r="S195" s="97">
        <f t="shared" si="12"/>
        <v>0</v>
      </c>
      <c r="T195" s="98">
        <f t="shared" si="10"/>
        <v>0</v>
      </c>
      <c r="U195" s="117" t="str">
        <f t="shared" si="11"/>
        <v>OK</v>
      </c>
      <c r="V195" s="117" t="b">
        <f>'CASH REBATE'!$P$22</f>
        <v>0</v>
      </c>
      <c r="W195" s="1" t="str">
        <v>ALCHEMY</v>
      </c>
    </row>
    <row r="196" spans="2:23" ht="17.399999999999999" x14ac:dyDescent="0.3">
      <c r="B196" s="161" t="str">
        <v>20-SPTEQ-07002302</v>
      </c>
      <c r="C196" s="156" t="str">
        <v>Proximo</v>
      </c>
      <c r="D196" s="94" t="str">
        <v>Tequila</v>
      </c>
      <c r="E196" s="94" t="str">
        <v>Jose Cuervo</v>
      </c>
      <c r="F196" s="94" t="str">
        <v>JOC</v>
      </c>
      <c r="G196" s="94" t="str">
        <v>Jose Cuervo Especial Silver</v>
      </c>
      <c r="H196" s="94" t="str">
        <v>700ml</v>
      </c>
      <c r="I196" s="174">
        <v>12</v>
      </c>
      <c r="J196" s="283"/>
      <c r="K196" s="178"/>
      <c r="L196" s="85"/>
      <c r="M196" s="15"/>
      <c r="N196" s="86"/>
      <c r="O196" s="6"/>
      <c r="P196" s="152">
        <v>0</v>
      </c>
      <c r="Q196" s="6"/>
      <c r="R196" s="96">
        <f t="shared" si="9"/>
        <v>0</v>
      </c>
      <c r="S196" s="97">
        <f t="shared" si="12"/>
        <v>0</v>
      </c>
      <c r="T196" s="98">
        <f t="shared" si="10"/>
        <v>0</v>
      </c>
      <c r="U196" s="117" t="str">
        <f t="shared" si="11"/>
        <v>OK</v>
      </c>
      <c r="V196" s="117" t="b">
        <f>'CASH REBATE'!$P$22</f>
        <v>0</v>
      </c>
      <c r="W196" s="1" t="str">
        <v>ALCHEMY</v>
      </c>
    </row>
    <row r="197" spans="2:23" ht="17.399999999999999" x14ac:dyDescent="0.3">
      <c r="B197" s="161" t="str">
        <v>20-SPTEQ-07502135</v>
      </c>
      <c r="C197" s="156" t="str">
        <v>Proximo</v>
      </c>
      <c r="D197" s="94" t="str">
        <v>Tequila</v>
      </c>
      <c r="E197" s="94" t="str">
        <v>Jose Cuervo</v>
      </c>
      <c r="F197" s="94" t="str">
        <v>JOC</v>
      </c>
      <c r="G197" s="94" t="str">
        <v>Jose Cuervo Especial Reposado Limited Edition 2022</v>
      </c>
      <c r="H197" s="94" t="str">
        <v>750ml</v>
      </c>
      <c r="I197" s="174">
        <v>12</v>
      </c>
      <c r="J197" s="283"/>
      <c r="K197" s="178"/>
      <c r="L197" s="85"/>
      <c r="M197" s="15"/>
      <c r="N197" s="86"/>
      <c r="O197" s="6"/>
      <c r="P197" s="152">
        <v>0</v>
      </c>
      <c r="Q197" s="6"/>
      <c r="R197" s="96">
        <f t="shared" si="9"/>
        <v>0</v>
      </c>
      <c r="S197" s="97">
        <f t="shared" si="12"/>
        <v>0</v>
      </c>
      <c r="T197" s="98">
        <f t="shared" si="10"/>
        <v>0</v>
      </c>
      <c r="U197" s="117" t="str">
        <f t="shared" si="11"/>
        <v>OK</v>
      </c>
      <c r="V197" s="117" t="b">
        <f>'CASH REBATE'!$P$22</f>
        <v>0</v>
      </c>
      <c r="W197" s="1" t="str">
        <v>ALCHEMY</v>
      </c>
    </row>
    <row r="198" spans="2:23" ht="17.399999999999999" x14ac:dyDescent="0.3">
      <c r="B198" s="161" t="str">
        <v>20-SPTEQ-07500103</v>
      </c>
      <c r="C198" s="156" t="str">
        <v>Proximo</v>
      </c>
      <c r="D198" s="94" t="str">
        <v>Tequila</v>
      </c>
      <c r="E198" s="94" t="str">
        <v>Jose Cuervo</v>
      </c>
      <c r="F198" s="94" t="str">
        <v>JOC</v>
      </c>
      <c r="G198" s="94" t="str">
        <v>Jose Cuervo Especial Reposado Limited Edition 2023</v>
      </c>
      <c r="H198" s="94" t="str">
        <v>750ml</v>
      </c>
      <c r="I198" s="174">
        <v>12</v>
      </c>
      <c r="J198" s="283"/>
      <c r="K198" s="178"/>
      <c r="L198" s="85"/>
      <c r="M198" s="15"/>
      <c r="N198" s="86"/>
      <c r="O198" s="6"/>
      <c r="P198" s="152">
        <v>0</v>
      </c>
      <c r="Q198" s="6"/>
      <c r="R198" s="96">
        <f t="shared" si="9"/>
        <v>0</v>
      </c>
      <c r="S198" s="97">
        <f t="shared" si="12"/>
        <v>0</v>
      </c>
      <c r="T198" s="98">
        <f t="shared" si="10"/>
        <v>0</v>
      </c>
      <c r="U198" s="117" t="str">
        <f t="shared" si="11"/>
        <v>OK</v>
      </c>
      <c r="V198" s="117" t="b">
        <f>'CASH REBATE'!$P$22</f>
        <v>0</v>
      </c>
      <c r="W198" s="1" t="str">
        <v>ALCHEMY</v>
      </c>
    </row>
    <row r="199" spans="2:23" ht="17.399999999999999" x14ac:dyDescent="0.3">
      <c r="B199" s="161" t="str">
        <v>20-24REP-07500109</v>
      </c>
      <c r="C199" s="156" t="str">
        <v>Proximo</v>
      </c>
      <c r="D199" s="94" t="str">
        <v>Tequila</v>
      </c>
      <c r="E199" s="94" t="str">
        <v>Jose Cuervo</v>
      </c>
      <c r="F199" s="94" t="str">
        <v>JOC</v>
      </c>
      <c r="G199" s="94" t="str">
        <v>Jose Cuervo Especial Reposado Limited Edition 2024</v>
      </c>
      <c r="H199" s="94" t="str">
        <v>750ml</v>
      </c>
      <c r="I199" s="174">
        <v>12</v>
      </c>
      <c r="J199" s="283"/>
      <c r="K199" s="178"/>
      <c r="L199" s="85"/>
      <c r="M199" s="15"/>
      <c r="N199" s="86"/>
      <c r="O199" s="6"/>
      <c r="P199" s="152">
        <v>0</v>
      </c>
      <c r="Q199" s="6"/>
      <c r="R199" s="96">
        <f t="shared" si="9"/>
        <v>0</v>
      </c>
      <c r="S199" s="97">
        <f t="shared" si="12"/>
        <v>0</v>
      </c>
      <c r="T199" s="98">
        <f t="shared" si="10"/>
        <v>0</v>
      </c>
      <c r="U199" s="117" t="str">
        <f t="shared" si="11"/>
        <v>OK</v>
      </c>
      <c r="V199" s="117" t="b">
        <f>'CASH REBATE'!$P$22</f>
        <v>0</v>
      </c>
      <c r="W199" s="1" t="str">
        <v>ALCHEMY</v>
      </c>
    </row>
    <row r="200" spans="2:23" ht="17.399999999999999" x14ac:dyDescent="0.3">
      <c r="B200" s="161" t="str">
        <v>20-25REP-07001301</v>
      </c>
      <c r="C200" s="156" t="str">
        <v>Proximo</v>
      </c>
      <c r="D200" s="94" t="str">
        <v>Tequila</v>
      </c>
      <c r="E200" s="94" t="str">
        <v>Jose Cuervo</v>
      </c>
      <c r="F200" s="94" t="str">
        <v>JOC</v>
      </c>
      <c r="G200" s="94" t="str">
        <v>Jose Cuervo Especial Reposado Limited Edition 2025</v>
      </c>
      <c r="H200" s="94" t="str">
        <v>700ml</v>
      </c>
      <c r="I200" s="174">
        <v>12</v>
      </c>
      <c r="J200" s="283"/>
      <c r="K200" s="178"/>
      <c r="L200" s="85"/>
      <c r="M200" s="15"/>
      <c r="N200" s="86"/>
      <c r="O200" s="6"/>
      <c r="P200" s="152">
        <v>0</v>
      </c>
      <c r="Q200" s="6"/>
      <c r="R200" s="96">
        <f t="shared" si="9"/>
        <v>0</v>
      </c>
      <c r="S200" s="97">
        <f t="shared" si="12"/>
        <v>0</v>
      </c>
      <c r="T200" s="98">
        <f t="shared" si="10"/>
        <v>0</v>
      </c>
      <c r="U200" s="117" t="str">
        <f t="shared" si="11"/>
        <v>OK</v>
      </c>
      <c r="V200" s="117" t="b">
        <f>'CASH REBATE'!$P$22</f>
        <v>0</v>
      </c>
      <c r="W200" s="1" t="str">
        <v>ALCHEMY</v>
      </c>
    </row>
    <row r="201" spans="2:23" ht="17.399999999999999" x14ac:dyDescent="0.3">
      <c r="B201" s="161" t="str">
        <v>20-24SIL-07502322</v>
      </c>
      <c r="C201" s="156" t="str">
        <v>Proximo</v>
      </c>
      <c r="D201" s="94" t="str">
        <v>Tequila</v>
      </c>
      <c r="E201" s="94" t="str">
        <v>Jose Cuervo</v>
      </c>
      <c r="F201" s="94" t="str">
        <v>JOC</v>
      </c>
      <c r="G201" s="94" t="str">
        <v>Jose Cuervo Especial Silver Limited Edition 2024</v>
      </c>
      <c r="H201" s="94" t="str">
        <v>750ml</v>
      </c>
      <c r="I201" s="174">
        <v>12</v>
      </c>
      <c r="J201" s="283"/>
      <c r="K201" s="178"/>
      <c r="L201" s="85"/>
      <c r="M201" s="15"/>
      <c r="N201" s="86"/>
      <c r="O201" s="6"/>
      <c r="P201" s="152">
        <v>0</v>
      </c>
      <c r="Q201" s="6"/>
      <c r="R201" s="96">
        <f t="shared" si="9"/>
        <v>0</v>
      </c>
      <c r="S201" s="97">
        <f t="shared" si="12"/>
        <v>0</v>
      </c>
      <c r="T201" s="98">
        <f t="shared" si="10"/>
        <v>0</v>
      </c>
      <c r="U201" s="117" t="str">
        <f t="shared" si="11"/>
        <v>OK</v>
      </c>
      <c r="V201" s="117" t="b">
        <f>'CASH REBATE'!$P$22</f>
        <v>0</v>
      </c>
      <c r="W201" s="1" t="str">
        <v>ALCHEMY</v>
      </c>
    </row>
    <row r="202" spans="2:23" ht="17.399999999999999" x14ac:dyDescent="0.3">
      <c r="B202" s="161" t="str">
        <v>20-25SIL-07001318</v>
      </c>
      <c r="C202" s="156" t="str">
        <v>Proximo</v>
      </c>
      <c r="D202" s="94" t="str">
        <v>Tequila</v>
      </c>
      <c r="E202" s="94" t="str">
        <v>Jose Cuervo</v>
      </c>
      <c r="F202" s="94" t="str">
        <v>JOC</v>
      </c>
      <c r="G202" s="94" t="str">
        <v>Jose Cuervo Especial Silver Limited Edition 2025</v>
      </c>
      <c r="H202" s="94" t="str">
        <v>700ml</v>
      </c>
      <c r="I202" s="174">
        <v>12</v>
      </c>
      <c r="J202" s="283"/>
      <c r="K202" s="178"/>
      <c r="L202" s="85"/>
      <c r="M202" s="15"/>
      <c r="N202" s="86"/>
      <c r="O202" s="6"/>
      <c r="P202" s="152">
        <v>0</v>
      </c>
      <c r="Q202" s="6"/>
      <c r="R202" s="96">
        <f t="shared" si="9"/>
        <v>0</v>
      </c>
      <c r="S202" s="97">
        <f t="shared" si="12"/>
        <v>0</v>
      </c>
      <c r="T202" s="98">
        <f t="shared" si="10"/>
        <v>0</v>
      </c>
      <c r="U202" s="117" t="str">
        <f t="shared" si="11"/>
        <v>OK</v>
      </c>
      <c r="V202" s="117" t="b">
        <f>'CASH REBATE'!$P$22</f>
        <v>0</v>
      </c>
      <c r="W202" s="1" t="str">
        <v>ALCHEMY</v>
      </c>
    </row>
    <row r="203" spans="2:23" ht="17.399999999999999" x14ac:dyDescent="0.3">
      <c r="B203" s="161" t="str">
        <v>20-SPTEQ-07502302</v>
      </c>
      <c r="C203" s="156" t="str">
        <v>Proximo</v>
      </c>
      <c r="D203" s="94" t="str">
        <v>Tequila</v>
      </c>
      <c r="E203" s="94" t="str">
        <v>Jose Cuervo</v>
      </c>
      <c r="F203" s="94" t="str">
        <v>JOC</v>
      </c>
      <c r="G203" s="94" t="str">
        <v>Jose Cuervo Especial Plata Limited Edition</v>
      </c>
      <c r="H203" s="94" t="str">
        <v>750ml</v>
      </c>
      <c r="I203" s="174">
        <v>12</v>
      </c>
      <c r="J203" s="283"/>
      <c r="K203" s="178"/>
      <c r="L203" s="85"/>
      <c r="M203" s="15"/>
      <c r="N203" s="86"/>
      <c r="O203" s="6"/>
      <c r="P203" s="152">
        <v>0</v>
      </c>
      <c r="Q203" s="6"/>
      <c r="R203" s="96">
        <f t="shared" si="9"/>
        <v>0</v>
      </c>
      <c r="S203" s="97">
        <f t="shared" si="12"/>
        <v>0</v>
      </c>
      <c r="T203" s="98">
        <f t="shared" si="10"/>
        <v>0</v>
      </c>
      <c r="U203" s="117" t="str">
        <f t="shared" si="11"/>
        <v>OK</v>
      </c>
      <c r="V203" s="117" t="b">
        <f>'CASH REBATE'!$P$22</f>
        <v>0</v>
      </c>
      <c r="W203" s="1" t="str">
        <v>ALCHEMY</v>
      </c>
    </row>
    <row r="204" spans="2:23" ht="17.399999999999999" x14ac:dyDescent="0.3">
      <c r="B204" s="161" t="str">
        <v>25-SPLIQ-03502608</v>
      </c>
      <c r="C204" s="156" t="str">
        <v>RC</v>
      </c>
      <c r="D204" s="94" t="str">
        <v>Liqueur</v>
      </c>
      <c r="E204" s="94" t="str">
        <v>Cointreau</v>
      </c>
      <c r="F204" s="94" t="str">
        <v>COT</v>
      </c>
      <c r="G204" s="94" t="str">
        <v>Cointreau 350ml</v>
      </c>
      <c r="H204" s="94" t="str">
        <v>350ml</v>
      </c>
      <c r="I204" s="174">
        <v>24</v>
      </c>
      <c r="J204" s="283"/>
      <c r="K204" s="178"/>
      <c r="L204" s="85"/>
      <c r="M204" s="15"/>
      <c r="N204" s="86"/>
      <c r="O204" s="6"/>
      <c r="P204" s="152">
        <v>0</v>
      </c>
      <c r="Q204" s="6"/>
      <c r="R204" s="96">
        <f t="shared" si="9"/>
        <v>0</v>
      </c>
      <c r="S204" s="97">
        <f t="shared" si="12"/>
        <v>0</v>
      </c>
      <c r="T204" s="98">
        <f t="shared" si="10"/>
        <v>0</v>
      </c>
      <c r="U204" s="117" t="str">
        <f t="shared" si="11"/>
        <v>OK</v>
      </c>
      <c r="V204" s="117" t="b">
        <f>'CASH REBATE'!$P$22</f>
        <v>0</v>
      </c>
      <c r="W204" s="1" t="str">
        <v>ALCHEMY</v>
      </c>
    </row>
    <row r="205" spans="2:23" ht="17.399999999999999" x14ac:dyDescent="0.3">
      <c r="B205" s="161" t="str">
        <v>25-SPLIQ-07004200</v>
      </c>
      <c r="C205" s="156" t="str">
        <v>RC</v>
      </c>
      <c r="D205" s="94" t="str">
        <v>Liqueur</v>
      </c>
      <c r="E205" s="94" t="str">
        <v>Cointreau</v>
      </c>
      <c r="F205" s="94" t="str">
        <v>COT</v>
      </c>
      <c r="G205" s="94" t="str">
        <v>Cointreau 700ml</v>
      </c>
      <c r="H205" s="94" t="str">
        <v>700ml</v>
      </c>
      <c r="I205" s="174">
        <v>12</v>
      </c>
      <c r="J205" s="283"/>
      <c r="K205" s="178"/>
      <c r="L205" s="85"/>
      <c r="M205" s="15"/>
      <c r="N205" s="86"/>
      <c r="O205" s="6"/>
      <c r="P205" s="152">
        <v>0</v>
      </c>
      <c r="Q205" s="6"/>
      <c r="R205" s="96">
        <f t="shared" ref="R205:R268" si="13">IF(K205&gt;0,K205*N205,L205*1.07*N205)</f>
        <v>0</v>
      </c>
      <c r="S205" s="97">
        <f t="shared" si="12"/>
        <v>0</v>
      </c>
      <c r="T205" s="98">
        <f t="shared" si="10"/>
        <v>0</v>
      </c>
      <c r="U205" s="117" t="str">
        <f t="shared" si="11"/>
        <v>OK</v>
      </c>
      <c r="V205" s="117" t="b">
        <f>'CASH REBATE'!$P$22</f>
        <v>0</v>
      </c>
      <c r="W205" s="1" t="str">
        <v>ALCHEMY</v>
      </c>
    </row>
    <row r="206" spans="2:23" ht="17.399999999999999" x14ac:dyDescent="0.3">
      <c r="B206" s="161" t="str">
        <v>02-SPLIQ-05001661</v>
      </c>
      <c r="C206" s="156" t="str">
        <v>Lucas Bols</v>
      </c>
      <c r="D206" s="94" t="str">
        <v>Liqueur</v>
      </c>
      <c r="E206" s="94" t="str">
        <v>Galliano Espresso</v>
      </c>
      <c r="F206" s="94" t="str">
        <v>GAL</v>
      </c>
      <c r="G206" s="94" t="str">
        <v>Galliano Espresso Liqueur 500ml</v>
      </c>
      <c r="H206" s="94" t="str">
        <v>500ml</v>
      </c>
      <c r="I206" s="174">
        <v>6</v>
      </c>
      <c r="J206" s="283"/>
      <c r="K206" s="178"/>
      <c r="L206" s="85"/>
      <c r="M206" s="15"/>
      <c r="N206" s="86"/>
      <c r="O206" s="6"/>
      <c r="P206" s="152">
        <v>0</v>
      </c>
      <c r="Q206" s="6"/>
      <c r="R206" s="96">
        <f t="shared" si="13"/>
        <v>0</v>
      </c>
      <c r="S206" s="97">
        <f t="shared" si="12"/>
        <v>0</v>
      </c>
      <c r="T206" s="98">
        <f t="shared" ref="T206:T269" si="14">IF(U206="Input Price only 1 column","",P206*S206)</f>
        <v>0</v>
      </c>
      <c r="U206" s="117" t="str">
        <f t="shared" ref="U206:U269" si="15">IF(AND(K206&gt;0,L206&gt;0),"Input Price only 1 column","OK")</f>
        <v>OK</v>
      </c>
      <c r="V206" s="117" t="b">
        <f>'CASH REBATE'!$P$22</f>
        <v>0</v>
      </c>
      <c r="W206" s="1" t="str">
        <v>ALCHEMY</v>
      </c>
    </row>
    <row r="207" spans="2:23" ht="17.399999999999999" x14ac:dyDescent="0.3">
      <c r="B207" s="161" t="str">
        <v>02-SPLIQ-05009501</v>
      </c>
      <c r="C207" s="156" t="str">
        <v>Lucas Bols</v>
      </c>
      <c r="D207" s="94" t="str">
        <v>Liqueur</v>
      </c>
      <c r="E207" s="94" t="str">
        <v>Galliano Vanilla</v>
      </c>
      <c r="F207" s="94" t="str">
        <v>GAL</v>
      </c>
      <c r="G207" s="94" t="str">
        <v>Galliano Vanilla Liqueur 500ml</v>
      </c>
      <c r="H207" s="94" t="str">
        <v>500ml</v>
      </c>
      <c r="I207" s="174">
        <v>6</v>
      </c>
      <c r="J207" s="283"/>
      <c r="K207" s="178"/>
      <c r="L207" s="85"/>
      <c r="M207" s="15"/>
      <c r="N207" s="86"/>
      <c r="O207" s="6"/>
      <c r="P207" s="152">
        <v>0</v>
      </c>
      <c r="Q207" s="6"/>
      <c r="R207" s="96">
        <f t="shared" si="13"/>
        <v>0</v>
      </c>
      <c r="S207" s="97">
        <f t="shared" ref="S207:S270" si="16">ROUND(R207/1.07,2)</f>
        <v>0</v>
      </c>
      <c r="T207" s="98">
        <f t="shared" si="14"/>
        <v>0</v>
      </c>
      <c r="U207" s="117" t="str">
        <f t="shared" si="15"/>
        <v>OK</v>
      </c>
      <c r="V207" s="117" t="b">
        <f>'CASH REBATE'!$P$22</f>
        <v>0</v>
      </c>
      <c r="W207" s="1" t="str">
        <v>ALCHEMY</v>
      </c>
    </row>
    <row r="208" spans="2:23" ht="17.399999999999999" x14ac:dyDescent="0.3">
      <c r="B208" s="161" t="str">
        <v>02-SPLIQ-07009594</v>
      </c>
      <c r="C208" s="156" t="str">
        <v>Lucas Bols</v>
      </c>
      <c r="D208" s="94" t="str">
        <v>Liqueur</v>
      </c>
      <c r="E208" s="94" t="str">
        <v>Galliano Vanilla</v>
      </c>
      <c r="F208" s="94" t="str">
        <v>GAL</v>
      </c>
      <c r="G208" s="94" t="str">
        <v>Galliano Vanilla Liqueur 700ml</v>
      </c>
      <c r="H208" s="94" t="str">
        <v>700ml</v>
      </c>
      <c r="I208" s="174">
        <v>6</v>
      </c>
      <c r="J208" s="283"/>
      <c r="K208" s="178"/>
      <c r="L208" s="85"/>
      <c r="M208" s="15"/>
      <c r="N208" s="86"/>
      <c r="O208" s="6"/>
      <c r="P208" s="152">
        <v>0</v>
      </c>
      <c r="Q208" s="6"/>
      <c r="R208" s="96">
        <f t="shared" si="13"/>
        <v>0</v>
      </c>
      <c r="S208" s="97">
        <f t="shared" si="16"/>
        <v>0</v>
      </c>
      <c r="T208" s="98">
        <f t="shared" si="14"/>
        <v>0</v>
      </c>
      <c r="U208" s="117" t="str">
        <f t="shared" si="15"/>
        <v>OK</v>
      </c>
      <c r="V208" s="117" t="b">
        <f>'CASH REBATE'!$P$22</f>
        <v>0</v>
      </c>
      <c r="W208" s="1" t="str">
        <v>ALCHEMY</v>
      </c>
    </row>
    <row r="209" spans="2:23" ht="17.399999999999999" x14ac:dyDescent="0.3">
      <c r="B209" s="161" t="str">
        <v>09-SPLIQ-07009136</v>
      </c>
      <c r="C209" s="156" t="str">
        <v>Lucas Bols</v>
      </c>
      <c r="D209" s="94" t="str">
        <v>Liqueur</v>
      </c>
      <c r="E209" s="94" t="str">
        <v>Vaccari Sambuca</v>
      </c>
      <c r="F209" s="94" t="str">
        <v>VAC</v>
      </c>
      <c r="G209" s="94" t="str">
        <v>Vaccari Sambuca</v>
      </c>
      <c r="H209" s="94" t="str">
        <v>700ml</v>
      </c>
      <c r="I209" s="174">
        <v>6</v>
      </c>
      <c r="J209" s="283"/>
      <c r="K209" s="178"/>
      <c r="L209" s="85"/>
      <c r="M209" s="15"/>
      <c r="N209" s="86"/>
      <c r="O209" s="6"/>
      <c r="P209" s="152">
        <v>0</v>
      </c>
      <c r="Q209" s="6"/>
      <c r="R209" s="96">
        <f t="shared" si="13"/>
        <v>0</v>
      </c>
      <c r="S209" s="97">
        <f t="shared" si="16"/>
        <v>0</v>
      </c>
      <c r="T209" s="98">
        <f t="shared" si="14"/>
        <v>0</v>
      </c>
      <c r="U209" s="117" t="str">
        <f t="shared" si="15"/>
        <v>OK</v>
      </c>
      <c r="V209" s="117" t="b">
        <f>'CASH REBATE'!$P$22</f>
        <v>0</v>
      </c>
      <c r="W209" s="1" t="str">
        <v>ALCHEMY</v>
      </c>
    </row>
    <row r="210" spans="2:23" ht="17.399999999999999" x14ac:dyDescent="0.3">
      <c r="B210" s="161" t="str">
        <v>44-SPLIQ-07000397</v>
      </c>
      <c r="C210" s="156" t="str">
        <v>Campari</v>
      </c>
      <c r="D210" s="94" t="str">
        <v>Liqueur</v>
      </c>
      <c r="E210" s="94" t="str">
        <v>Frangelico</v>
      </c>
      <c r="F210" s="94" t="str">
        <v>FRG</v>
      </c>
      <c r="G210" s="94" t="str">
        <v>Frangelico</v>
      </c>
      <c r="H210" s="94" t="str">
        <v>700ml</v>
      </c>
      <c r="I210" s="174">
        <v>12</v>
      </c>
      <c r="J210" s="283"/>
      <c r="K210" s="178"/>
      <c r="L210" s="85"/>
      <c r="M210" s="15"/>
      <c r="N210" s="86"/>
      <c r="O210" s="6"/>
      <c r="P210" s="152">
        <v>0</v>
      </c>
      <c r="Q210" s="6"/>
      <c r="R210" s="96">
        <f t="shared" si="13"/>
        <v>0</v>
      </c>
      <c r="S210" s="97">
        <f t="shared" si="16"/>
        <v>0</v>
      </c>
      <c r="T210" s="98">
        <f t="shared" si="14"/>
        <v>0</v>
      </c>
      <c r="U210" s="117" t="str">
        <f t="shared" si="15"/>
        <v>OK</v>
      </c>
      <c r="V210" s="117" t="b">
        <f>'CASH REBATE'!$P$22</f>
        <v>0</v>
      </c>
      <c r="W210" s="1" t="str">
        <v>ALCHEMY</v>
      </c>
    </row>
    <row r="211" spans="2:23" ht="17.399999999999999" x14ac:dyDescent="0.3">
      <c r="B211" s="161" t="str">
        <v>09-SPLIQ-07001757</v>
      </c>
      <c r="C211" s="156" t="str">
        <v>Lucas Bols</v>
      </c>
      <c r="D211" s="94" t="str">
        <v>Liqueur</v>
      </c>
      <c r="E211" s="94" t="str">
        <v>Passoa</v>
      </c>
      <c r="F211" s="94" t="str">
        <v>PSO</v>
      </c>
      <c r="G211" s="94" t="str">
        <v>Passoa Liqueur</v>
      </c>
      <c r="H211" s="94" t="str">
        <v>700ml</v>
      </c>
      <c r="I211" s="174">
        <v>6</v>
      </c>
      <c r="J211" s="283"/>
      <c r="K211" s="178"/>
      <c r="L211" s="85"/>
      <c r="M211" s="15"/>
      <c r="N211" s="86"/>
      <c r="O211" s="6"/>
      <c r="P211" s="152">
        <v>0</v>
      </c>
      <c r="Q211" s="6"/>
      <c r="R211" s="96">
        <f t="shared" si="13"/>
        <v>0</v>
      </c>
      <c r="S211" s="97">
        <f t="shared" si="16"/>
        <v>0</v>
      </c>
      <c r="T211" s="98">
        <f t="shared" si="14"/>
        <v>0</v>
      </c>
      <c r="U211" s="117" t="str">
        <f t="shared" si="15"/>
        <v>OK</v>
      </c>
      <c r="V211" s="117" t="b">
        <f>'CASH REBATE'!$P$22</f>
        <v>0</v>
      </c>
      <c r="W211" s="1" t="str">
        <v>ALCHEMY</v>
      </c>
    </row>
    <row r="212" spans="2:23" ht="17.399999999999999" x14ac:dyDescent="0.3">
      <c r="B212" s="161" t="str">
        <v>68-SPLIQ-10002002</v>
      </c>
      <c r="C212" s="156" t="str">
        <v>Campari</v>
      </c>
      <c r="D212" s="94" t="str">
        <v>Liqueur</v>
      </c>
      <c r="E212" s="94" t="str">
        <v>X-Rated</v>
      </c>
      <c r="F212" s="94" t="str">
        <v>XRT</v>
      </c>
      <c r="G212" s="94" t="str">
        <v>X-Rated Fusion Liqueur</v>
      </c>
      <c r="H212" s="94" t="str">
        <v>1000ml</v>
      </c>
      <c r="I212" s="174">
        <v>6</v>
      </c>
      <c r="J212" s="283"/>
      <c r="K212" s="178"/>
      <c r="L212" s="85"/>
      <c r="M212" s="15"/>
      <c r="N212" s="86"/>
      <c r="O212" s="6"/>
      <c r="P212" s="152">
        <v>0</v>
      </c>
      <c r="Q212" s="6"/>
      <c r="R212" s="96">
        <f t="shared" si="13"/>
        <v>0</v>
      </c>
      <c r="S212" s="97">
        <f t="shared" si="16"/>
        <v>0</v>
      </c>
      <c r="T212" s="98">
        <f t="shared" si="14"/>
        <v>0</v>
      </c>
      <c r="U212" s="117" t="str">
        <f t="shared" si="15"/>
        <v>OK</v>
      </c>
      <c r="V212" s="117" t="b">
        <f>'CASH REBATE'!$P$22</f>
        <v>0</v>
      </c>
      <c r="W212" s="1" t="str">
        <v>ALCHEMY</v>
      </c>
    </row>
    <row r="213" spans="2:23" ht="17.399999999999999" x14ac:dyDescent="0.3">
      <c r="B213" s="161" t="str">
        <v>01-SPLIQ-07006625</v>
      </c>
      <c r="C213" s="156" t="str">
        <v>Lucas Bols</v>
      </c>
      <c r="D213" s="94" t="str">
        <v>Liqueur</v>
      </c>
      <c r="E213" s="94" t="str">
        <v>Bols Liqueur</v>
      </c>
      <c r="F213" s="94" t="str">
        <v>BOL</v>
      </c>
      <c r="G213" s="94" t="str">
        <v>Bols Amaretto</v>
      </c>
      <c r="H213" s="94" t="str">
        <v>700ml</v>
      </c>
      <c r="I213" s="174">
        <v>6</v>
      </c>
      <c r="J213" s="283"/>
      <c r="K213" s="178"/>
      <c r="L213" s="85"/>
      <c r="M213" s="15"/>
      <c r="N213" s="86"/>
      <c r="O213" s="6"/>
      <c r="P213" s="152">
        <v>0</v>
      </c>
      <c r="Q213" s="6"/>
      <c r="R213" s="96">
        <f t="shared" si="13"/>
        <v>0</v>
      </c>
      <c r="S213" s="97">
        <f t="shared" si="16"/>
        <v>0</v>
      </c>
      <c r="T213" s="98">
        <f t="shared" si="14"/>
        <v>0</v>
      </c>
      <c r="U213" s="117" t="str">
        <f t="shared" si="15"/>
        <v>OK</v>
      </c>
      <c r="V213" s="117" t="b">
        <f>'CASH REBATE'!$P$22</f>
        <v>0</v>
      </c>
      <c r="W213" s="1" t="str">
        <v>ALCHEMY</v>
      </c>
    </row>
    <row r="214" spans="2:23" ht="17.399999999999999" x14ac:dyDescent="0.3">
      <c r="B214" s="161" t="str">
        <v>01-SPLIQ-07006632</v>
      </c>
      <c r="C214" s="156" t="str">
        <v>Lucas Bols</v>
      </c>
      <c r="D214" s="94" t="str">
        <v>Liqueur</v>
      </c>
      <c r="E214" s="94" t="str">
        <v>Bols Liqueur</v>
      </c>
      <c r="F214" s="94" t="str">
        <v>BOL</v>
      </c>
      <c r="G214" s="94" t="str">
        <v>Bols Apricot Brandy</v>
      </c>
      <c r="H214" s="94" t="str">
        <v>700ml</v>
      </c>
      <c r="I214" s="174">
        <v>6</v>
      </c>
      <c r="J214" s="283"/>
      <c r="K214" s="178"/>
      <c r="L214" s="85"/>
      <c r="M214" s="15"/>
      <c r="N214" s="86"/>
      <c r="O214" s="6"/>
      <c r="P214" s="152">
        <v>0</v>
      </c>
      <c r="Q214" s="6"/>
      <c r="R214" s="96">
        <f t="shared" si="13"/>
        <v>0</v>
      </c>
      <c r="S214" s="97">
        <f t="shared" si="16"/>
        <v>0</v>
      </c>
      <c r="T214" s="98">
        <f t="shared" si="14"/>
        <v>0</v>
      </c>
      <c r="U214" s="117" t="str">
        <f t="shared" si="15"/>
        <v>OK</v>
      </c>
      <c r="V214" s="117" t="b">
        <f>'CASH REBATE'!$P$22</f>
        <v>0</v>
      </c>
      <c r="W214" s="1" t="str">
        <v>ALCHEMY</v>
      </c>
    </row>
    <row r="215" spans="2:23" ht="17.399999999999999" x14ac:dyDescent="0.3">
      <c r="B215" s="161" t="str">
        <v>01-SPLIQ-07006694</v>
      </c>
      <c r="C215" s="156" t="str">
        <v>Lucas Bols</v>
      </c>
      <c r="D215" s="94" t="str">
        <v>Liqueur</v>
      </c>
      <c r="E215" s="94" t="str">
        <v>Bols Liqueur</v>
      </c>
      <c r="F215" s="94" t="str">
        <v>BOL</v>
      </c>
      <c r="G215" s="94" t="str">
        <v>Bols Banana</v>
      </c>
      <c r="H215" s="94" t="str">
        <v>700ml</v>
      </c>
      <c r="I215" s="174">
        <v>6</v>
      </c>
      <c r="J215" s="283"/>
      <c r="K215" s="178"/>
      <c r="L215" s="85"/>
      <c r="M215" s="15"/>
      <c r="N215" s="86"/>
      <c r="O215" s="6"/>
      <c r="P215" s="152">
        <v>0</v>
      </c>
      <c r="Q215" s="6"/>
      <c r="R215" s="96">
        <f t="shared" si="13"/>
        <v>0</v>
      </c>
      <c r="S215" s="97">
        <f t="shared" si="16"/>
        <v>0</v>
      </c>
      <c r="T215" s="98">
        <f t="shared" si="14"/>
        <v>0</v>
      </c>
      <c r="U215" s="117" t="str">
        <f t="shared" si="15"/>
        <v>OK</v>
      </c>
      <c r="V215" s="117" t="b">
        <f>'CASH REBATE'!$P$22</f>
        <v>0</v>
      </c>
      <c r="W215" s="1" t="str">
        <v>ALCHEMY</v>
      </c>
    </row>
    <row r="216" spans="2:23" ht="17.399999999999999" x14ac:dyDescent="0.3">
      <c r="B216" s="161" t="str">
        <v>01-SPLIQ-07006656</v>
      </c>
      <c r="C216" s="156" t="str">
        <v>Lucas Bols</v>
      </c>
      <c r="D216" s="94" t="str">
        <v>Liqueur</v>
      </c>
      <c r="E216" s="94" t="str">
        <v>Bols Liqueur</v>
      </c>
      <c r="F216" s="94" t="str">
        <v>BOL</v>
      </c>
      <c r="G216" s="94" t="str">
        <v>Bols Blue Curacao</v>
      </c>
      <c r="H216" s="94" t="str">
        <v>700ml</v>
      </c>
      <c r="I216" s="174">
        <v>6</v>
      </c>
      <c r="J216" s="283"/>
      <c r="K216" s="178"/>
      <c r="L216" s="85"/>
      <c r="M216" s="15"/>
      <c r="N216" s="86"/>
      <c r="O216" s="6"/>
      <c r="P216" s="152">
        <v>0</v>
      </c>
      <c r="Q216" s="6"/>
      <c r="R216" s="96">
        <f t="shared" si="13"/>
        <v>0</v>
      </c>
      <c r="S216" s="97">
        <f t="shared" si="16"/>
        <v>0</v>
      </c>
      <c r="T216" s="98">
        <f t="shared" si="14"/>
        <v>0</v>
      </c>
      <c r="U216" s="117" t="str">
        <f t="shared" si="15"/>
        <v>OK</v>
      </c>
      <c r="V216" s="117" t="b">
        <f>'CASH REBATE'!$P$22</f>
        <v>0</v>
      </c>
      <c r="W216" s="1" t="str">
        <v>ALCHEMY</v>
      </c>
    </row>
    <row r="217" spans="2:23" ht="17.399999999999999" x14ac:dyDescent="0.3">
      <c r="B217" s="161" t="str">
        <v>01-SPLIQ-07006717</v>
      </c>
      <c r="C217" s="156" t="str">
        <v>Lucas Bols</v>
      </c>
      <c r="D217" s="94" t="str">
        <v>Liqueur</v>
      </c>
      <c r="E217" s="94" t="str">
        <v>Bols Liqueur</v>
      </c>
      <c r="F217" s="94" t="str">
        <v>BOL</v>
      </c>
      <c r="G217" s="94" t="str">
        <v>Bols Cacao Brown</v>
      </c>
      <c r="H217" s="94" t="str">
        <v>700ml</v>
      </c>
      <c r="I217" s="174">
        <v>6</v>
      </c>
      <c r="J217" s="283"/>
      <c r="K217" s="178"/>
      <c r="L217" s="85"/>
      <c r="M217" s="15"/>
      <c r="N217" s="86"/>
      <c r="O217" s="6"/>
      <c r="P217" s="152">
        <v>0</v>
      </c>
      <c r="Q217" s="6"/>
      <c r="R217" s="96">
        <f t="shared" si="13"/>
        <v>0</v>
      </c>
      <c r="S217" s="97">
        <f t="shared" si="16"/>
        <v>0</v>
      </c>
      <c r="T217" s="98">
        <f t="shared" si="14"/>
        <v>0</v>
      </c>
      <c r="U217" s="117" t="str">
        <f t="shared" si="15"/>
        <v>OK</v>
      </c>
      <c r="V217" s="117" t="b">
        <f>'CASH REBATE'!$P$22</f>
        <v>0</v>
      </c>
      <c r="W217" s="1" t="str">
        <v>ALCHEMY</v>
      </c>
    </row>
    <row r="218" spans="2:23" ht="17.399999999999999" x14ac:dyDescent="0.3">
      <c r="B218" s="161" t="str">
        <v>01-SPLIQ-07006724</v>
      </c>
      <c r="C218" s="156" t="str">
        <v>Lucas Bols</v>
      </c>
      <c r="D218" s="94" t="str">
        <v>Liqueur</v>
      </c>
      <c r="E218" s="94" t="str">
        <v>Bols Liqueur</v>
      </c>
      <c r="F218" s="94" t="str">
        <v>BOL</v>
      </c>
      <c r="G218" s="94" t="str">
        <v>Bols Cacao White</v>
      </c>
      <c r="H218" s="94" t="str">
        <v>700ml</v>
      </c>
      <c r="I218" s="174">
        <v>6</v>
      </c>
      <c r="J218" s="283"/>
      <c r="K218" s="178"/>
      <c r="L218" s="85"/>
      <c r="M218" s="15"/>
      <c r="N218" s="86"/>
      <c r="O218" s="6"/>
      <c r="P218" s="152">
        <v>0</v>
      </c>
      <c r="Q218" s="6"/>
      <c r="R218" s="96">
        <f t="shared" si="13"/>
        <v>0</v>
      </c>
      <c r="S218" s="97">
        <f t="shared" si="16"/>
        <v>0</v>
      </c>
      <c r="T218" s="98">
        <f t="shared" si="14"/>
        <v>0</v>
      </c>
      <c r="U218" s="117" t="str">
        <f t="shared" si="15"/>
        <v>OK</v>
      </c>
      <c r="V218" s="117" t="b">
        <f>'CASH REBATE'!$P$22</f>
        <v>0</v>
      </c>
      <c r="W218" s="1" t="str">
        <v>ALCHEMY</v>
      </c>
    </row>
    <row r="219" spans="2:23" ht="17.399999999999999" x14ac:dyDescent="0.3">
      <c r="B219" s="161" t="str">
        <v>01-SPLIQ-07006663</v>
      </c>
      <c r="C219" s="156" t="str">
        <v>Lucas Bols</v>
      </c>
      <c r="D219" s="94" t="str">
        <v>Liqueur</v>
      </c>
      <c r="E219" s="94" t="str">
        <v>Bols Liqueur</v>
      </c>
      <c r="F219" s="94" t="str">
        <v>BOL</v>
      </c>
      <c r="G219" s="94" t="str">
        <v>Bols Cherry Brandy</v>
      </c>
      <c r="H219" s="94" t="str">
        <v>700ml</v>
      </c>
      <c r="I219" s="174">
        <v>6</v>
      </c>
      <c r="J219" s="283"/>
      <c r="K219" s="178"/>
      <c r="L219" s="85"/>
      <c r="M219" s="15"/>
      <c r="N219" s="86"/>
      <c r="O219" s="6"/>
      <c r="P219" s="152">
        <v>0</v>
      </c>
      <c r="Q219" s="6"/>
      <c r="R219" s="96">
        <f t="shared" si="13"/>
        <v>0</v>
      </c>
      <c r="S219" s="97">
        <f t="shared" si="16"/>
        <v>0</v>
      </c>
      <c r="T219" s="98">
        <f t="shared" si="14"/>
        <v>0</v>
      </c>
      <c r="U219" s="117" t="str">
        <f t="shared" si="15"/>
        <v>OK</v>
      </c>
      <c r="V219" s="117" t="b">
        <f>'CASH REBATE'!$P$22</f>
        <v>0</v>
      </c>
      <c r="W219" s="1" t="str">
        <v>ALCHEMY</v>
      </c>
    </row>
    <row r="220" spans="2:23" ht="17.399999999999999" x14ac:dyDescent="0.3">
      <c r="B220" s="161" t="str">
        <v>01-SPLIQ-07006700</v>
      </c>
      <c r="C220" s="156" t="str">
        <v>Lucas Bols</v>
      </c>
      <c r="D220" s="94" t="str">
        <v>Liqueur</v>
      </c>
      <c r="E220" s="94" t="str">
        <v>Bols Liqueur</v>
      </c>
      <c r="F220" s="94" t="str">
        <v>BOL</v>
      </c>
      <c r="G220" s="94" t="str">
        <v>Bols Crème De Cassis</v>
      </c>
      <c r="H220" s="94" t="str">
        <v>700ml</v>
      </c>
      <c r="I220" s="174">
        <v>6</v>
      </c>
      <c r="J220" s="283"/>
      <c r="K220" s="178"/>
      <c r="L220" s="85"/>
      <c r="M220" s="15"/>
      <c r="N220" s="86"/>
      <c r="O220" s="6"/>
      <c r="P220" s="152">
        <v>0</v>
      </c>
      <c r="Q220" s="6"/>
      <c r="R220" s="96">
        <f t="shared" si="13"/>
        <v>0</v>
      </c>
      <c r="S220" s="97">
        <f t="shared" si="16"/>
        <v>0</v>
      </c>
      <c r="T220" s="98">
        <f t="shared" si="14"/>
        <v>0</v>
      </c>
      <c r="U220" s="117" t="str">
        <f t="shared" si="15"/>
        <v>OK</v>
      </c>
      <c r="V220" s="117" t="b">
        <f>'CASH REBATE'!$P$22</f>
        <v>0</v>
      </c>
      <c r="W220" s="1" t="str">
        <v>ALCHEMY</v>
      </c>
    </row>
    <row r="221" spans="2:23" ht="17.399999999999999" x14ac:dyDescent="0.3">
      <c r="B221" s="161" t="str">
        <v>01-SPLIQ-07006731</v>
      </c>
      <c r="C221" s="156" t="str">
        <v>Lucas Bols</v>
      </c>
      <c r="D221" s="94" t="str">
        <v>Liqueur</v>
      </c>
      <c r="E221" s="94" t="str">
        <v>Bols Liqueur</v>
      </c>
      <c r="F221" s="94" t="str">
        <v>BOL</v>
      </c>
      <c r="G221" s="94" t="str">
        <v>Bols Dry Orange</v>
      </c>
      <c r="H221" s="94" t="str">
        <v>700ml</v>
      </c>
      <c r="I221" s="174">
        <v>6</v>
      </c>
      <c r="J221" s="283"/>
      <c r="K221" s="178"/>
      <c r="L221" s="85"/>
      <c r="M221" s="15"/>
      <c r="N221" s="86"/>
      <c r="O221" s="6"/>
      <c r="P221" s="152">
        <v>0</v>
      </c>
      <c r="Q221" s="6"/>
      <c r="R221" s="96">
        <f t="shared" si="13"/>
        <v>0</v>
      </c>
      <c r="S221" s="97">
        <f t="shared" si="16"/>
        <v>0</v>
      </c>
      <c r="T221" s="98">
        <f t="shared" si="14"/>
        <v>0</v>
      </c>
      <c r="U221" s="117" t="str">
        <f t="shared" si="15"/>
        <v>OK</v>
      </c>
      <c r="V221" s="117" t="b">
        <f>'CASH REBATE'!$P$22</f>
        <v>0</v>
      </c>
      <c r="W221" s="1" t="str">
        <v>ALCHEMY</v>
      </c>
    </row>
    <row r="222" spans="2:23" ht="17.399999999999999" x14ac:dyDescent="0.3">
      <c r="B222" s="161" t="str">
        <v>01-SPLIQ-07002897</v>
      </c>
      <c r="C222" s="156" t="str">
        <v>Lucas Bols</v>
      </c>
      <c r="D222" s="94" t="str">
        <v>Liqueur</v>
      </c>
      <c r="E222" s="94" t="str">
        <v>Bols Liqueur</v>
      </c>
      <c r="F222" s="94" t="str">
        <v>BOL</v>
      </c>
      <c r="G222" s="94" t="str">
        <v>Bols Elderflower</v>
      </c>
      <c r="H222" s="94" t="str">
        <v>700ml</v>
      </c>
      <c r="I222" s="174">
        <v>6</v>
      </c>
      <c r="J222" s="283"/>
      <c r="K222" s="178"/>
      <c r="L222" s="85"/>
      <c r="M222" s="15"/>
      <c r="N222" s="86"/>
      <c r="O222" s="6"/>
      <c r="P222" s="152">
        <v>0</v>
      </c>
      <c r="Q222" s="6"/>
      <c r="R222" s="96">
        <f t="shared" si="13"/>
        <v>0</v>
      </c>
      <c r="S222" s="97">
        <f t="shared" si="16"/>
        <v>0</v>
      </c>
      <c r="T222" s="98">
        <f t="shared" si="14"/>
        <v>0</v>
      </c>
      <c r="U222" s="117" t="str">
        <f t="shared" si="15"/>
        <v>OK</v>
      </c>
      <c r="V222" s="117" t="b">
        <f>'CASH REBATE'!$P$22</f>
        <v>0</v>
      </c>
      <c r="W222" s="1" t="str">
        <v>ALCHEMY</v>
      </c>
    </row>
    <row r="223" spans="2:23" ht="17.399999999999999" x14ac:dyDescent="0.3">
      <c r="B223" s="161" t="str">
        <v>01-SPLIQ-07006786</v>
      </c>
      <c r="C223" s="156" t="str">
        <v>Lucas Bols</v>
      </c>
      <c r="D223" s="94" t="str">
        <v>Liqueur</v>
      </c>
      <c r="E223" s="94" t="str">
        <v>Bols Liqueur</v>
      </c>
      <c r="F223" s="94" t="str">
        <v>BOL</v>
      </c>
      <c r="G223" s="94" t="str">
        <v>Bols Lychee</v>
      </c>
      <c r="H223" s="94" t="str">
        <v>700ml</v>
      </c>
      <c r="I223" s="174">
        <v>6</v>
      </c>
      <c r="J223" s="283"/>
      <c r="K223" s="178"/>
      <c r="L223" s="85"/>
      <c r="M223" s="15"/>
      <c r="N223" s="86"/>
      <c r="O223" s="6"/>
      <c r="P223" s="152">
        <v>0</v>
      </c>
      <c r="Q223" s="6"/>
      <c r="R223" s="96">
        <f t="shared" si="13"/>
        <v>0</v>
      </c>
      <c r="S223" s="97">
        <f t="shared" si="16"/>
        <v>0</v>
      </c>
      <c r="T223" s="98">
        <f t="shared" si="14"/>
        <v>0</v>
      </c>
      <c r="U223" s="117" t="str">
        <f t="shared" si="15"/>
        <v>OK</v>
      </c>
      <c r="V223" s="117" t="b">
        <f>'CASH REBATE'!$P$22</f>
        <v>0</v>
      </c>
      <c r="W223" s="1" t="str">
        <v>ALCHEMY</v>
      </c>
    </row>
    <row r="224" spans="2:23" ht="17.399999999999999" x14ac:dyDescent="0.3">
      <c r="B224" s="161" t="str">
        <v>01-SPLIQ-07006809</v>
      </c>
      <c r="C224" s="156" t="str">
        <v>Lucas Bols</v>
      </c>
      <c r="D224" s="94" t="str">
        <v>Liqueur</v>
      </c>
      <c r="E224" s="94" t="str">
        <v>Bols Liqueur</v>
      </c>
      <c r="F224" s="94" t="str">
        <v>BOL</v>
      </c>
      <c r="G224" s="94" t="str">
        <v>Bols Melon</v>
      </c>
      <c r="H224" s="94" t="str">
        <v>700ml</v>
      </c>
      <c r="I224" s="174">
        <v>6</v>
      </c>
      <c r="J224" s="283"/>
      <c r="K224" s="178"/>
      <c r="L224" s="85"/>
      <c r="M224" s="15"/>
      <c r="N224" s="86"/>
      <c r="O224" s="6"/>
      <c r="P224" s="152">
        <v>0</v>
      </c>
      <c r="Q224" s="6"/>
      <c r="R224" s="96">
        <f t="shared" si="13"/>
        <v>0</v>
      </c>
      <c r="S224" s="97">
        <f t="shared" si="16"/>
        <v>0</v>
      </c>
      <c r="T224" s="98">
        <f t="shared" si="14"/>
        <v>0</v>
      </c>
      <c r="U224" s="117" t="str">
        <f t="shared" si="15"/>
        <v>OK</v>
      </c>
      <c r="V224" s="117" t="b">
        <f>'CASH REBATE'!$P$22</f>
        <v>0</v>
      </c>
      <c r="W224" s="1" t="str">
        <v>ALCHEMY</v>
      </c>
    </row>
    <row r="225" spans="2:23" ht="17.399999999999999" x14ac:dyDescent="0.3">
      <c r="B225" s="161" t="str">
        <v>01-SPLIQ-07006830</v>
      </c>
      <c r="C225" s="156" t="str">
        <v>Lucas Bols</v>
      </c>
      <c r="D225" s="94" t="str">
        <v>Liqueur</v>
      </c>
      <c r="E225" s="94" t="str">
        <v>Bols Liqueur</v>
      </c>
      <c r="F225" s="94" t="str">
        <v>BOL</v>
      </c>
      <c r="G225" s="94" t="str">
        <v>Bols Peach</v>
      </c>
      <c r="H225" s="94" t="str">
        <v>700ml</v>
      </c>
      <c r="I225" s="174">
        <v>6</v>
      </c>
      <c r="J225" s="283"/>
      <c r="K225" s="178"/>
      <c r="L225" s="85"/>
      <c r="M225" s="15"/>
      <c r="N225" s="86"/>
      <c r="O225" s="6"/>
      <c r="P225" s="152">
        <v>0</v>
      </c>
      <c r="Q225" s="6"/>
      <c r="R225" s="96">
        <f t="shared" si="13"/>
        <v>0</v>
      </c>
      <c r="S225" s="97">
        <f t="shared" si="16"/>
        <v>0</v>
      </c>
      <c r="T225" s="98">
        <f t="shared" si="14"/>
        <v>0</v>
      </c>
      <c r="U225" s="117" t="str">
        <f t="shared" si="15"/>
        <v>OK</v>
      </c>
      <c r="V225" s="117" t="b">
        <f>'CASH REBATE'!$P$22</f>
        <v>0</v>
      </c>
      <c r="W225" s="1" t="str">
        <v>ALCHEMY</v>
      </c>
    </row>
    <row r="226" spans="2:23" ht="17.399999999999999" x14ac:dyDescent="0.3">
      <c r="B226" s="161" t="str">
        <v>01-SPLIQ-07009408</v>
      </c>
      <c r="C226" s="156" t="str">
        <v>Lucas Bols</v>
      </c>
      <c r="D226" s="94" t="str">
        <v>Liqueur</v>
      </c>
      <c r="E226" s="94" t="str">
        <v>Bols Liqueur</v>
      </c>
      <c r="F226" s="94" t="str">
        <v>BOL</v>
      </c>
      <c r="G226" s="94" t="str">
        <v>Bols Peppermint Green</v>
      </c>
      <c r="H226" s="94" t="str">
        <v>700ml</v>
      </c>
      <c r="I226" s="174">
        <v>6</v>
      </c>
      <c r="J226" s="283"/>
      <c r="K226" s="178"/>
      <c r="L226" s="85"/>
      <c r="M226" s="15"/>
      <c r="N226" s="86"/>
      <c r="O226" s="6"/>
      <c r="P226" s="152">
        <v>0</v>
      </c>
      <c r="Q226" s="6"/>
      <c r="R226" s="96">
        <f t="shared" si="13"/>
        <v>0</v>
      </c>
      <c r="S226" s="97">
        <f t="shared" si="16"/>
        <v>0</v>
      </c>
      <c r="T226" s="98">
        <f t="shared" si="14"/>
        <v>0</v>
      </c>
      <c r="U226" s="117" t="str">
        <f t="shared" si="15"/>
        <v>OK</v>
      </c>
      <c r="V226" s="117" t="b">
        <f>'CASH REBATE'!$P$22</f>
        <v>0</v>
      </c>
      <c r="W226" s="1" t="str">
        <v>ALCHEMY</v>
      </c>
    </row>
    <row r="227" spans="2:23" ht="17.399999999999999" x14ac:dyDescent="0.3">
      <c r="B227" s="161" t="str">
        <v>01-SPLIQ-07009334</v>
      </c>
      <c r="C227" s="156" t="str">
        <v>Lucas Bols</v>
      </c>
      <c r="D227" s="94" t="str">
        <v>Liqueur</v>
      </c>
      <c r="E227" s="94" t="str">
        <v>Bols Liqueur</v>
      </c>
      <c r="F227" s="94" t="str">
        <v>BOL</v>
      </c>
      <c r="G227" s="94" t="str">
        <v>Bols Sour Apple</v>
      </c>
      <c r="H227" s="94" t="str">
        <v>700ml</v>
      </c>
      <c r="I227" s="174">
        <v>6</v>
      </c>
      <c r="J227" s="283"/>
      <c r="K227" s="178"/>
      <c r="L227" s="85"/>
      <c r="M227" s="15"/>
      <c r="N227" s="86"/>
      <c r="O227" s="6"/>
      <c r="P227" s="152">
        <v>0</v>
      </c>
      <c r="Q227" s="6"/>
      <c r="R227" s="96">
        <f t="shared" si="13"/>
        <v>0</v>
      </c>
      <c r="S227" s="97">
        <f t="shared" si="16"/>
        <v>0</v>
      </c>
      <c r="T227" s="98">
        <f t="shared" si="14"/>
        <v>0</v>
      </c>
      <c r="U227" s="117" t="str">
        <f t="shared" si="15"/>
        <v>OK</v>
      </c>
      <c r="V227" s="117" t="b">
        <f>'CASH REBATE'!$P$22</f>
        <v>0</v>
      </c>
      <c r="W227" s="1" t="str">
        <v>ALCHEMY</v>
      </c>
    </row>
    <row r="228" spans="2:23" ht="17.399999999999999" x14ac:dyDescent="0.3">
      <c r="B228" s="161" t="str">
        <v>01-SPLIQ-07006885</v>
      </c>
      <c r="C228" s="156" t="str">
        <v>Lucas Bols</v>
      </c>
      <c r="D228" s="94" t="str">
        <v>Liqueur</v>
      </c>
      <c r="E228" s="94" t="str">
        <v>Bols Liqueur</v>
      </c>
      <c r="F228" s="94" t="str">
        <v>BOL</v>
      </c>
      <c r="G228" s="94" t="str">
        <v>Bols Strawberry</v>
      </c>
      <c r="H228" s="94" t="str">
        <v>700ml</v>
      </c>
      <c r="I228" s="174">
        <v>6</v>
      </c>
      <c r="J228" s="283"/>
      <c r="K228" s="178"/>
      <c r="L228" s="85"/>
      <c r="M228" s="15"/>
      <c r="N228" s="86"/>
      <c r="O228" s="6"/>
      <c r="P228" s="152">
        <v>0</v>
      </c>
      <c r="Q228" s="6"/>
      <c r="R228" s="96">
        <f t="shared" si="13"/>
        <v>0</v>
      </c>
      <c r="S228" s="97">
        <f t="shared" si="16"/>
        <v>0</v>
      </c>
      <c r="T228" s="98">
        <f t="shared" si="14"/>
        <v>0</v>
      </c>
      <c r="U228" s="117" t="str">
        <f t="shared" si="15"/>
        <v>OK</v>
      </c>
      <c r="V228" s="117" t="b">
        <f>'CASH REBATE'!$P$22</f>
        <v>0</v>
      </c>
      <c r="W228" s="1" t="str">
        <v>ALCHEMY</v>
      </c>
    </row>
    <row r="229" spans="2:23" ht="17.399999999999999" x14ac:dyDescent="0.3">
      <c r="B229" s="161" t="str">
        <v>01-SPLIQ-07002941</v>
      </c>
      <c r="C229" s="156" t="str">
        <v>Lucas Bols</v>
      </c>
      <c r="D229" s="94" t="str">
        <v>Liqueur</v>
      </c>
      <c r="E229" s="94" t="str">
        <v>Bols Liqueur</v>
      </c>
      <c r="F229" s="94" t="str">
        <v>BOL</v>
      </c>
      <c r="G229" s="94" t="str">
        <v>Bols Triple Sec</v>
      </c>
      <c r="H229" s="94" t="str">
        <v>700ml</v>
      </c>
      <c r="I229" s="174">
        <v>6</v>
      </c>
      <c r="J229" s="283"/>
      <c r="K229" s="178"/>
      <c r="L229" s="85"/>
      <c r="M229" s="15"/>
      <c r="N229" s="86"/>
      <c r="O229" s="6"/>
      <c r="P229" s="152">
        <v>0</v>
      </c>
      <c r="Q229" s="6"/>
      <c r="R229" s="96">
        <f t="shared" si="13"/>
        <v>0</v>
      </c>
      <c r="S229" s="97">
        <f t="shared" si="16"/>
        <v>0</v>
      </c>
      <c r="T229" s="98">
        <f t="shared" si="14"/>
        <v>0</v>
      </c>
      <c r="U229" s="117" t="str">
        <f t="shared" si="15"/>
        <v>OK</v>
      </c>
      <c r="V229" s="117" t="b">
        <f>'CASH REBATE'!$P$22</f>
        <v>0</v>
      </c>
      <c r="W229" s="1" t="str">
        <v>ALCHEMY</v>
      </c>
    </row>
    <row r="230" spans="2:23" ht="17.399999999999999" x14ac:dyDescent="0.3">
      <c r="B230" s="161" t="str">
        <v>01-SPLIQ-07002551</v>
      </c>
      <c r="C230" s="156" t="str">
        <v>Lucas Bols</v>
      </c>
      <c r="D230" s="94" t="str">
        <v>Liqueur</v>
      </c>
      <c r="E230" s="94" t="str">
        <v>Bols Liqueur</v>
      </c>
      <c r="F230" s="94" t="str">
        <v>BOL</v>
      </c>
      <c r="G230" s="94" t="str">
        <v>Bols Brown Cream</v>
      </c>
      <c r="H230" s="94" t="str">
        <v>700ml</v>
      </c>
      <c r="I230" s="174">
        <v>6</v>
      </c>
      <c r="J230" s="283"/>
      <c r="K230" s="178"/>
      <c r="L230" s="85"/>
      <c r="M230" s="15"/>
      <c r="N230" s="86"/>
      <c r="O230" s="6"/>
      <c r="P230" s="152">
        <v>0</v>
      </c>
      <c r="Q230" s="6"/>
      <c r="R230" s="96">
        <f t="shared" si="13"/>
        <v>0</v>
      </c>
      <c r="S230" s="97">
        <f t="shared" si="16"/>
        <v>0</v>
      </c>
      <c r="T230" s="98">
        <f t="shared" si="14"/>
        <v>0</v>
      </c>
      <c r="U230" s="117" t="str">
        <f t="shared" si="15"/>
        <v>OK</v>
      </c>
      <c r="V230" s="117" t="b">
        <f>'CASH REBATE'!$P$22</f>
        <v>0</v>
      </c>
      <c r="W230" s="1" t="str">
        <v>ALCHEMY</v>
      </c>
    </row>
    <row r="231" spans="2:23" ht="17.399999999999999" x14ac:dyDescent="0.3">
      <c r="B231" s="161" t="str">
        <v>31-SPLIQ-07000575</v>
      </c>
      <c r="C231" s="156" t="str">
        <v>Campari</v>
      </c>
      <c r="D231" s="94" t="str">
        <v>Aperitif &amp; Bitters</v>
      </c>
      <c r="E231" s="94" t="str">
        <v>Aperol</v>
      </c>
      <c r="F231" s="94" t="str">
        <v>APR</v>
      </c>
      <c r="G231" s="94" t="str">
        <v>Aperol 700ml</v>
      </c>
      <c r="H231" s="94" t="str">
        <v>700ml</v>
      </c>
      <c r="I231" s="174">
        <v>6</v>
      </c>
      <c r="J231" s="283"/>
      <c r="K231" s="178"/>
      <c r="L231" s="85"/>
      <c r="M231" s="15"/>
      <c r="N231" s="86"/>
      <c r="O231" s="6"/>
      <c r="P231" s="152">
        <v>0</v>
      </c>
      <c r="Q231" s="6"/>
      <c r="R231" s="96">
        <f t="shared" si="13"/>
        <v>0</v>
      </c>
      <c r="S231" s="97">
        <f t="shared" si="16"/>
        <v>0</v>
      </c>
      <c r="T231" s="98">
        <f t="shared" si="14"/>
        <v>0</v>
      </c>
      <c r="U231" s="117" t="str">
        <f t="shared" si="15"/>
        <v>OK</v>
      </c>
      <c r="V231" s="117" t="b">
        <f>'CASH REBATE'!$P$22</f>
        <v>0</v>
      </c>
      <c r="W231" s="1" t="str">
        <v>ALCHEMY</v>
      </c>
    </row>
    <row r="232" spans="2:23" ht="17.399999999999999" x14ac:dyDescent="0.3">
      <c r="B232" s="161" t="str">
        <v>31-SPLIQ-10000278</v>
      </c>
      <c r="C232" s="156" t="str">
        <v>Campari</v>
      </c>
      <c r="D232" s="94" t="str">
        <v>Aperitif &amp; Bitters</v>
      </c>
      <c r="E232" s="94" t="str">
        <v>Aperol</v>
      </c>
      <c r="F232" s="94" t="str">
        <v>APR</v>
      </c>
      <c r="G232" s="94" t="str">
        <v>Aperol 1L</v>
      </c>
      <c r="H232" s="94" t="str">
        <v>1000ml</v>
      </c>
      <c r="I232" s="174">
        <v>6</v>
      </c>
      <c r="J232" s="283"/>
      <c r="K232" s="178"/>
      <c r="L232" s="85"/>
      <c r="M232" s="15"/>
      <c r="N232" s="86"/>
      <c r="O232" s="6"/>
      <c r="P232" s="152">
        <v>0</v>
      </c>
      <c r="Q232" s="6"/>
      <c r="R232" s="96">
        <f t="shared" si="13"/>
        <v>0</v>
      </c>
      <c r="S232" s="97">
        <f t="shared" si="16"/>
        <v>0</v>
      </c>
      <c r="T232" s="98">
        <f t="shared" si="14"/>
        <v>0</v>
      </c>
      <c r="U232" s="117" t="str">
        <f t="shared" si="15"/>
        <v>OK</v>
      </c>
      <c r="V232" s="117" t="b">
        <f>'CASH REBATE'!$P$22</f>
        <v>0</v>
      </c>
      <c r="W232" s="1" t="str">
        <v>ALCHEMY</v>
      </c>
    </row>
    <row r="233" spans="2:23" ht="17.399999999999999" x14ac:dyDescent="0.3">
      <c r="B233" s="161" t="str">
        <v>32-SPLIQ-02001054</v>
      </c>
      <c r="C233" s="156" t="str">
        <v>Campari</v>
      </c>
      <c r="D233" s="94" t="str">
        <v>Aperitif &amp; Bitters</v>
      </c>
      <c r="E233" s="94" t="str">
        <v>Campari</v>
      </c>
      <c r="F233" s="94" t="str">
        <v>CAM</v>
      </c>
      <c r="G233" s="94" t="str">
        <v>Campari 25% 200ml</v>
      </c>
      <c r="H233" s="94" t="str">
        <v>200ml</v>
      </c>
      <c r="I233" s="174">
        <v>24</v>
      </c>
      <c r="J233" s="283"/>
      <c r="K233" s="178"/>
      <c r="L233" s="85"/>
      <c r="M233" s="15"/>
      <c r="N233" s="86"/>
      <c r="O233" s="6"/>
      <c r="P233" s="152">
        <v>0</v>
      </c>
      <c r="Q233" s="6"/>
      <c r="R233" s="96">
        <f t="shared" si="13"/>
        <v>0</v>
      </c>
      <c r="S233" s="97">
        <f t="shared" si="16"/>
        <v>0</v>
      </c>
      <c r="T233" s="98">
        <f t="shared" si="14"/>
        <v>0</v>
      </c>
      <c r="U233" s="117" t="str">
        <f t="shared" si="15"/>
        <v>OK</v>
      </c>
      <c r="V233" s="117" t="b">
        <f>'CASH REBATE'!$P$22</f>
        <v>0</v>
      </c>
      <c r="W233" s="1" t="str">
        <v>ALCHEMY</v>
      </c>
    </row>
    <row r="234" spans="2:23" ht="17.399999999999999" x14ac:dyDescent="0.3">
      <c r="B234" s="161" t="str">
        <v>32-SPLIQ-07501402</v>
      </c>
      <c r="C234" s="156" t="str">
        <v>Campari</v>
      </c>
      <c r="D234" s="94" t="str">
        <v>Aperitif &amp; Bitters</v>
      </c>
      <c r="E234" s="94" t="str">
        <v>Campari</v>
      </c>
      <c r="F234" s="94" t="str">
        <v>CAM</v>
      </c>
      <c r="G234" s="94" t="str">
        <v>Campari 25% 750ml</v>
      </c>
      <c r="H234" s="94" t="str">
        <v>750ml</v>
      </c>
      <c r="I234" s="174">
        <v>12</v>
      </c>
      <c r="J234" s="283"/>
      <c r="K234" s="178"/>
      <c r="L234" s="85"/>
      <c r="M234" s="15"/>
      <c r="N234" s="86"/>
      <c r="O234" s="6"/>
      <c r="P234" s="152">
        <v>0</v>
      </c>
      <c r="Q234" s="6"/>
      <c r="R234" s="96">
        <f t="shared" si="13"/>
        <v>0</v>
      </c>
      <c r="S234" s="97">
        <f t="shared" si="16"/>
        <v>0</v>
      </c>
      <c r="T234" s="98">
        <f t="shared" si="14"/>
        <v>0</v>
      </c>
      <c r="U234" s="117" t="str">
        <f t="shared" si="15"/>
        <v>OK</v>
      </c>
      <c r="V234" s="117" t="b">
        <f>'CASH REBATE'!$P$22</f>
        <v>0</v>
      </c>
      <c r="W234" s="1" t="str">
        <v>ALCHEMY</v>
      </c>
    </row>
    <row r="235" spans="2:23" ht="17.399999999999999" x14ac:dyDescent="0.3">
      <c r="B235" s="161" t="str">
        <v>32-SPLIQ-10001006</v>
      </c>
      <c r="C235" s="156" t="str">
        <v>Campari</v>
      </c>
      <c r="D235" s="94" t="str">
        <v>Aperitif &amp; Bitters</v>
      </c>
      <c r="E235" s="94" t="str">
        <v>Campari</v>
      </c>
      <c r="F235" s="94" t="str">
        <v>CAM</v>
      </c>
      <c r="G235" s="94" t="str">
        <v>Campari 25% 1L</v>
      </c>
      <c r="H235" s="94" t="str">
        <v>1000ml</v>
      </c>
      <c r="I235" s="174">
        <v>12</v>
      </c>
      <c r="J235" s="283"/>
      <c r="K235" s="178"/>
      <c r="L235" s="85"/>
      <c r="M235" s="15"/>
      <c r="N235" s="86"/>
      <c r="O235" s="6"/>
      <c r="P235" s="152">
        <v>0</v>
      </c>
      <c r="Q235" s="6"/>
      <c r="R235" s="96">
        <f t="shared" si="13"/>
        <v>0</v>
      </c>
      <c r="S235" s="97">
        <f t="shared" si="16"/>
        <v>0</v>
      </c>
      <c r="T235" s="98">
        <f t="shared" si="14"/>
        <v>0</v>
      </c>
      <c r="U235" s="117" t="str">
        <f t="shared" si="15"/>
        <v>OK</v>
      </c>
      <c r="V235" s="117" t="b">
        <f>'CASH REBATE'!$P$22</f>
        <v>0</v>
      </c>
      <c r="W235" s="1" t="str">
        <v>ALCHEMY</v>
      </c>
    </row>
    <row r="236" spans="2:23" ht="17.399999999999999" x14ac:dyDescent="0.3">
      <c r="B236" s="161" t="str">
        <v>32-SPLIQ-05001051</v>
      </c>
      <c r="C236" s="156" t="str">
        <v>Campari</v>
      </c>
      <c r="D236" s="94" t="str">
        <v>Aperitif &amp; Bitters</v>
      </c>
      <c r="E236" s="94" t="str">
        <v>Campari</v>
      </c>
      <c r="F236" s="94" t="str">
        <v>CAM</v>
      </c>
      <c r="G236" s="94" t="str">
        <v>Campari Negroni RTE</v>
      </c>
      <c r="H236" s="94" t="str">
        <v>500ml</v>
      </c>
      <c r="I236" s="174">
        <v>12</v>
      </c>
      <c r="J236" s="283"/>
      <c r="K236" s="178"/>
      <c r="L236" s="85"/>
      <c r="M236" s="15"/>
      <c r="N236" s="86"/>
      <c r="O236" s="6"/>
      <c r="P236" s="152">
        <v>0</v>
      </c>
      <c r="Q236" s="6"/>
      <c r="R236" s="96">
        <f t="shared" si="13"/>
        <v>0</v>
      </c>
      <c r="S236" s="97">
        <f t="shared" si="16"/>
        <v>0</v>
      </c>
      <c r="T236" s="98">
        <f t="shared" si="14"/>
        <v>0</v>
      </c>
      <c r="U236" s="117" t="str">
        <f t="shared" si="15"/>
        <v>OK</v>
      </c>
      <c r="V236" s="117" t="b">
        <f>'CASH REBATE'!$P$22</f>
        <v>0</v>
      </c>
      <c r="W236" s="1" t="str">
        <v>ALCHEMY</v>
      </c>
    </row>
    <row r="237" spans="2:23" ht="17.399999999999999" x14ac:dyDescent="0.3">
      <c r="B237" s="161" t="str">
        <v>32-SPLIQ-10000969</v>
      </c>
      <c r="C237" s="156" t="str">
        <v>Campari</v>
      </c>
      <c r="D237" s="94" t="str">
        <v>Aperitif &amp; Bitters</v>
      </c>
      <c r="E237" s="94" t="str">
        <v>Campari</v>
      </c>
      <c r="F237" s="94" t="str">
        <v>CAM</v>
      </c>
      <c r="G237" s="94" t="str">
        <v>Campari Cask Tales Bourbon Barrels</v>
      </c>
      <c r="H237" s="94" t="str">
        <v>1000ml</v>
      </c>
      <c r="I237" s="174">
        <v>6</v>
      </c>
      <c r="J237" s="283"/>
      <c r="K237" s="178"/>
      <c r="L237" s="85"/>
      <c r="M237" s="15"/>
      <c r="N237" s="86"/>
      <c r="O237" s="6"/>
      <c r="P237" s="152">
        <v>0</v>
      </c>
      <c r="Q237" s="6"/>
      <c r="R237" s="96">
        <f t="shared" si="13"/>
        <v>0</v>
      </c>
      <c r="S237" s="97">
        <f t="shared" si="16"/>
        <v>0</v>
      </c>
      <c r="T237" s="98">
        <f t="shared" si="14"/>
        <v>0</v>
      </c>
      <c r="U237" s="117" t="str">
        <f t="shared" si="15"/>
        <v>OK</v>
      </c>
      <c r="V237" s="117" t="b">
        <f>'CASH REBATE'!$P$22</f>
        <v>0</v>
      </c>
      <c r="W237" s="1" t="str">
        <v>ALCHEMY</v>
      </c>
    </row>
    <row r="238" spans="2:23" ht="17.399999999999999" x14ac:dyDescent="0.3">
      <c r="B238" s="161" t="str">
        <v>36-SPLIQ-07003805</v>
      </c>
      <c r="C238" s="156" t="str">
        <v>Campari</v>
      </c>
      <c r="D238" s="94" t="str">
        <v>Aperitif &amp; Bitters</v>
      </c>
      <c r="E238" s="94" t="str">
        <v>Averna</v>
      </c>
      <c r="F238" s="94" t="str">
        <v>AVN</v>
      </c>
      <c r="G238" s="94" t="str">
        <v>Amaro Averna 29%</v>
      </c>
      <c r="H238" s="94" t="str">
        <v>700ml</v>
      </c>
      <c r="I238" s="174">
        <v>6</v>
      </c>
      <c r="J238" s="283"/>
      <c r="K238" s="178"/>
      <c r="L238" s="85"/>
      <c r="M238" s="15"/>
      <c r="N238" s="86"/>
      <c r="O238" s="6"/>
      <c r="P238" s="152">
        <v>0</v>
      </c>
      <c r="Q238" s="6"/>
      <c r="R238" s="96">
        <f t="shared" si="13"/>
        <v>0</v>
      </c>
      <c r="S238" s="97">
        <f t="shared" si="16"/>
        <v>0</v>
      </c>
      <c r="T238" s="98">
        <f t="shared" si="14"/>
        <v>0</v>
      </c>
      <c r="U238" s="117" t="str">
        <f t="shared" si="15"/>
        <v>OK</v>
      </c>
      <c r="V238" s="117" t="b">
        <f>'CASH REBATE'!$P$22</f>
        <v>0</v>
      </c>
      <c r="W238" s="1" t="str">
        <v>ALCHEMY</v>
      </c>
    </row>
    <row r="239" spans="2:23" ht="17.399999999999999" x14ac:dyDescent="0.3">
      <c r="B239" s="161" t="str">
        <v>38-SPLIQ-07001067</v>
      </c>
      <c r="C239" s="156" t="str">
        <v>Campari</v>
      </c>
      <c r="D239" s="94" t="str">
        <v>Aperitif &amp; Bitters</v>
      </c>
      <c r="E239" s="94" t="str">
        <v>Braulio</v>
      </c>
      <c r="F239" s="94" t="str">
        <v>BRA</v>
      </c>
      <c r="G239" s="94" t="str">
        <v>Braulio Bormio Amaro Alpino 21%</v>
      </c>
      <c r="H239" s="94" t="str">
        <v>700ml</v>
      </c>
      <c r="I239" s="174">
        <v>6</v>
      </c>
      <c r="J239" s="283"/>
      <c r="K239" s="178"/>
      <c r="L239" s="85"/>
      <c r="M239" s="15"/>
      <c r="N239" s="86"/>
      <c r="O239" s="6"/>
      <c r="P239" s="152">
        <v>0</v>
      </c>
      <c r="Q239" s="6"/>
      <c r="R239" s="96">
        <f t="shared" si="13"/>
        <v>0</v>
      </c>
      <c r="S239" s="97">
        <f t="shared" si="16"/>
        <v>0</v>
      </c>
      <c r="T239" s="98">
        <f t="shared" si="14"/>
        <v>0</v>
      </c>
      <c r="U239" s="117" t="str">
        <f t="shared" si="15"/>
        <v>OK</v>
      </c>
      <c r="V239" s="117" t="b">
        <f>'CASH REBATE'!$P$22</f>
        <v>0</v>
      </c>
      <c r="W239" s="1" t="str">
        <v>ALCHEMY</v>
      </c>
    </row>
    <row r="240" spans="2:23" ht="17.399999999999999" x14ac:dyDescent="0.3">
      <c r="B240" s="161" t="str">
        <v>43-SPLIQ-07000074</v>
      </c>
      <c r="C240" s="156" t="str">
        <v>Campari</v>
      </c>
      <c r="D240" s="94" t="str">
        <v>Aperitif &amp; Bitters</v>
      </c>
      <c r="E240" s="94" t="str">
        <v>Cynar</v>
      </c>
      <c r="F240" s="94" t="str">
        <v>CYN</v>
      </c>
      <c r="G240" s="94" t="str">
        <v>Cynar 16.5%</v>
      </c>
      <c r="H240" s="94" t="str">
        <v>700ml</v>
      </c>
      <c r="I240" s="174">
        <v>6</v>
      </c>
      <c r="J240" s="283"/>
      <c r="K240" s="178"/>
      <c r="L240" s="85"/>
      <c r="M240" s="15"/>
      <c r="N240" s="86"/>
      <c r="O240" s="6"/>
      <c r="P240" s="152">
        <v>0</v>
      </c>
      <c r="Q240" s="6"/>
      <c r="R240" s="96">
        <f t="shared" si="13"/>
        <v>0</v>
      </c>
      <c r="S240" s="97">
        <f t="shared" si="16"/>
        <v>0</v>
      </c>
      <c r="T240" s="98">
        <f t="shared" si="14"/>
        <v>0</v>
      </c>
      <c r="U240" s="117" t="str">
        <f t="shared" si="15"/>
        <v>OK</v>
      </c>
      <c r="V240" s="117" t="b">
        <f>'CASH REBATE'!$P$22</f>
        <v>0</v>
      </c>
      <c r="W240" s="1" t="str">
        <v>ALCHEMY</v>
      </c>
    </row>
    <row r="241" spans="2:23" ht="17.399999999999999" x14ac:dyDescent="0.3">
      <c r="B241" s="161" t="str">
        <v>42-SPVER-10000846</v>
      </c>
      <c r="C241" s="156" t="str">
        <v>Campari</v>
      </c>
      <c r="D241" s="94" t="str">
        <v>Vermouth</v>
      </c>
      <c r="E241" s="94" t="str">
        <v>Cinzano</v>
      </c>
      <c r="F241" s="94" t="str">
        <v>CZV</v>
      </c>
      <c r="G241" s="94" t="str">
        <v>Cinzano Vermouth Rosso 1L</v>
      </c>
      <c r="H241" s="94" t="str">
        <v>1000ml</v>
      </c>
      <c r="I241" s="174">
        <v>12</v>
      </c>
      <c r="J241" s="283"/>
      <c r="K241" s="178"/>
      <c r="L241" s="85"/>
      <c r="M241" s="15"/>
      <c r="N241" s="86"/>
      <c r="O241" s="6"/>
      <c r="P241" s="152">
        <v>0</v>
      </c>
      <c r="Q241" s="6"/>
      <c r="R241" s="96">
        <f t="shared" si="13"/>
        <v>0</v>
      </c>
      <c r="S241" s="97">
        <f t="shared" si="16"/>
        <v>0</v>
      </c>
      <c r="T241" s="98">
        <f t="shared" si="14"/>
        <v>0</v>
      </c>
      <c r="U241" s="117" t="str">
        <f t="shared" si="15"/>
        <v>OK</v>
      </c>
      <c r="V241" s="117" t="b">
        <f>'CASH REBATE'!$P$22</f>
        <v>0</v>
      </c>
      <c r="W241" s="1" t="str">
        <v>ALCHEMY</v>
      </c>
    </row>
    <row r="242" spans="2:23" ht="17.399999999999999" x14ac:dyDescent="0.3">
      <c r="B242" s="161" t="str">
        <v>42-SPVER-07501423</v>
      </c>
      <c r="C242" s="156" t="str">
        <v>Campari</v>
      </c>
      <c r="D242" s="94" t="str">
        <v>Vermouth</v>
      </c>
      <c r="E242" s="94" t="str">
        <v>Cinzano</v>
      </c>
      <c r="F242" s="94" t="str">
        <v>CZV</v>
      </c>
      <c r="G242" s="94" t="str">
        <v>Cinzano Vermouth Rosso</v>
      </c>
      <c r="H242" s="94" t="str">
        <v>750ml</v>
      </c>
      <c r="I242" s="174">
        <v>12</v>
      </c>
      <c r="J242" s="283"/>
      <c r="K242" s="178"/>
      <c r="L242" s="85"/>
      <c r="M242" s="15"/>
      <c r="N242" s="86"/>
      <c r="O242" s="6"/>
      <c r="P242" s="152">
        <v>0</v>
      </c>
      <c r="Q242" s="6"/>
      <c r="R242" s="96">
        <f t="shared" si="13"/>
        <v>0</v>
      </c>
      <c r="S242" s="97">
        <f t="shared" si="16"/>
        <v>0</v>
      </c>
      <c r="T242" s="98">
        <f t="shared" si="14"/>
        <v>0</v>
      </c>
      <c r="U242" s="117" t="str">
        <f t="shared" si="15"/>
        <v>OK</v>
      </c>
      <c r="V242" s="117" t="b">
        <f>'CASH REBATE'!$P$22</f>
        <v>0</v>
      </c>
      <c r="W242" s="1" t="str">
        <v>ALCHEMY</v>
      </c>
    </row>
    <row r="243" spans="2:23" ht="17.399999999999999" x14ac:dyDescent="0.3">
      <c r="B243" s="161" t="str">
        <v>42-SPVER-07501416</v>
      </c>
      <c r="C243" s="156" t="str">
        <v>Campari</v>
      </c>
      <c r="D243" s="94" t="str">
        <v>Vermouth</v>
      </c>
      <c r="E243" s="94" t="str">
        <v>Cinzano</v>
      </c>
      <c r="F243" s="94" t="str">
        <v>CZV</v>
      </c>
      <c r="G243" s="94" t="str">
        <v>Cinzano Vermouth Bianco</v>
      </c>
      <c r="H243" s="94" t="str">
        <v>750ml</v>
      </c>
      <c r="I243" s="174">
        <v>12</v>
      </c>
      <c r="J243" s="283"/>
      <c r="K243" s="178"/>
      <c r="L243" s="85"/>
      <c r="M243" s="15"/>
      <c r="N243" s="86"/>
      <c r="O243" s="6"/>
      <c r="P243" s="152">
        <v>0</v>
      </c>
      <c r="Q243" s="6"/>
      <c r="R243" s="96">
        <f t="shared" si="13"/>
        <v>0</v>
      </c>
      <c r="S243" s="97">
        <f t="shared" si="16"/>
        <v>0</v>
      </c>
      <c r="T243" s="98">
        <f t="shared" si="14"/>
        <v>0</v>
      </c>
      <c r="U243" s="117" t="str">
        <f t="shared" si="15"/>
        <v>OK</v>
      </c>
      <c r="V243" s="117" t="b">
        <f>'CASH REBATE'!$P$22</f>
        <v>0</v>
      </c>
      <c r="W243" s="1" t="str">
        <v>ALCHEMY</v>
      </c>
    </row>
    <row r="244" spans="2:23" ht="17.399999999999999" x14ac:dyDescent="0.3">
      <c r="B244" s="161" t="str">
        <v>42-SPVER-07502734</v>
      </c>
      <c r="C244" s="156" t="str">
        <v>Campari</v>
      </c>
      <c r="D244" s="94" t="str">
        <v>Vermouth</v>
      </c>
      <c r="E244" s="94" t="str">
        <v>Cinzano</v>
      </c>
      <c r="F244" s="94" t="str">
        <v>CZV</v>
      </c>
      <c r="G244" s="94" t="str">
        <v>Cinzano Vermouth Extra Dry</v>
      </c>
      <c r="H244" s="94" t="str">
        <v>750ml</v>
      </c>
      <c r="I244" s="174">
        <v>12</v>
      </c>
      <c r="J244" s="283"/>
      <c r="K244" s="178"/>
      <c r="L244" s="85"/>
      <c r="M244" s="15"/>
      <c r="N244" s="86"/>
      <c r="O244" s="6"/>
      <c r="P244" s="152">
        <v>0</v>
      </c>
      <c r="Q244" s="6"/>
      <c r="R244" s="96">
        <f t="shared" si="13"/>
        <v>0</v>
      </c>
      <c r="S244" s="97">
        <f t="shared" si="16"/>
        <v>0</v>
      </c>
      <c r="T244" s="98">
        <f t="shared" si="14"/>
        <v>0</v>
      </c>
      <c r="U244" s="117" t="str">
        <f t="shared" si="15"/>
        <v>OK</v>
      </c>
      <c r="V244" s="117" t="b">
        <f>'CASH REBATE'!$P$22</f>
        <v>0</v>
      </c>
      <c r="W244" s="1" t="str">
        <v>ALCHEMY</v>
      </c>
    </row>
    <row r="245" spans="2:23" ht="17.399999999999999" x14ac:dyDescent="0.3">
      <c r="B245" s="161" t="str">
        <v>42-SPVER-10005810</v>
      </c>
      <c r="C245" s="156" t="str">
        <v>Campari</v>
      </c>
      <c r="D245" s="94" t="str">
        <v>Vermouth</v>
      </c>
      <c r="E245" s="94" t="str">
        <v>Cinzano</v>
      </c>
      <c r="F245" s="94" t="str">
        <v>CZV</v>
      </c>
      <c r="G245" s="94" t="str">
        <v>Cinzano 1757 Vermouth Rosso</v>
      </c>
      <c r="H245" s="94" t="str">
        <v>1000ml</v>
      </c>
      <c r="I245" s="174">
        <v>6</v>
      </c>
      <c r="J245" s="283"/>
      <c r="K245" s="178"/>
      <c r="L245" s="85"/>
      <c r="M245" s="15"/>
      <c r="N245" s="86"/>
      <c r="O245" s="6"/>
      <c r="P245" s="152">
        <v>0</v>
      </c>
      <c r="Q245" s="6"/>
      <c r="R245" s="96">
        <f t="shared" si="13"/>
        <v>0</v>
      </c>
      <c r="S245" s="97">
        <f t="shared" si="16"/>
        <v>0</v>
      </c>
      <c r="T245" s="98">
        <f t="shared" si="14"/>
        <v>0</v>
      </c>
      <c r="U245" s="117" t="str">
        <f t="shared" si="15"/>
        <v>OK</v>
      </c>
      <c r="V245" s="117" t="b">
        <f>'CASH REBATE'!$P$22</f>
        <v>0</v>
      </c>
      <c r="W245" s="1" t="str">
        <v>ALCHEMY</v>
      </c>
    </row>
    <row r="246" spans="2:23" ht="17.399999999999999" x14ac:dyDescent="0.3">
      <c r="B246" s="161" t="str">
        <v>42-SPVER-10005834</v>
      </c>
      <c r="C246" s="156" t="str">
        <v>Campari</v>
      </c>
      <c r="D246" s="94" t="str">
        <v>Vermouth</v>
      </c>
      <c r="E246" s="94" t="str">
        <v>Cinzano</v>
      </c>
      <c r="F246" s="94" t="str">
        <v>CZV</v>
      </c>
      <c r="G246" s="94" t="str">
        <v>Cinzano 1757 Vermouth Extra Dry</v>
      </c>
      <c r="H246" s="94" t="str">
        <v>1000ml</v>
      </c>
      <c r="I246" s="174">
        <v>6</v>
      </c>
      <c r="J246" s="283"/>
      <c r="K246" s="178"/>
      <c r="L246" s="85"/>
      <c r="M246" s="15"/>
      <c r="N246" s="86"/>
      <c r="O246" s="6"/>
      <c r="P246" s="152">
        <v>0</v>
      </c>
      <c r="Q246" s="6"/>
      <c r="R246" s="96">
        <f t="shared" si="13"/>
        <v>0</v>
      </c>
      <c r="S246" s="97">
        <f t="shared" si="16"/>
        <v>0</v>
      </c>
      <c r="T246" s="98">
        <f t="shared" si="14"/>
        <v>0</v>
      </c>
      <c r="U246" s="117" t="str">
        <f t="shared" si="15"/>
        <v>OK</v>
      </c>
      <c r="V246" s="117" t="b">
        <f>'CASH REBATE'!$P$22</f>
        <v>0</v>
      </c>
      <c r="W246" s="1" t="str">
        <v>ALCHEMY</v>
      </c>
    </row>
    <row r="247" spans="2:23" ht="17.399999999999999" x14ac:dyDescent="0.3">
      <c r="B247" s="161" t="str">
        <v>42-SPVER-10005896</v>
      </c>
      <c r="C247" s="156" t="str">
        <v>Campari</v>
      </c>
      <c r="D247" s="94" t="str">
        <v>Vermouth</v>
      </c>
      <c r="E247" s="94" t="str">
        <v>Cinzano</v>
      </c>
      <c r="F247" s="94" t="str">
        <v>CZV</v>
      </c>
      <c r="G247" s="94" t="str">
        <v>Cinzano Bottega Rosso 1757</v>
      </c>
      <c r="H247" s="94" t="str">
        <v>1000ml</v>
      </c>
      <c r="I247" s="174">
        <v>6</v>
      </c>
      <c r="J247" s="283"/>
      <c r="K247" s="178"/>
      <c r="L247" s="85"/>
      <c r="M247" s="15"/>
      <c r="N247" s="86"/>
      <c r="O247" s="6"/>
      <c r="P247" s="152">
        <v>0</v>
      </c>
      <c r="Q247" s="6"/>
      <c r="R247" s="96">
        <f t="shared" si="13"/>
        <v>0</v>
      </c>
      <c r="S247" s="97">
        <f t="shared" si="16"/>
        <v>0</v>
      </c>
      <c r="T247" s="98">
        <f t="shared" si="14"/>
        <v>0</v>
      </c>
      <c r="U247" s="117" t="str">
        <f t="shared" si="15"/>
        <v>OK</v>
      </c>
      <c r="V247" s="117" t="b">
        <f>'CASH REBATE'!$P$22</f>
        <v>0</v>
      </c>
      <c r="W247" s="1" t="str">
        <v>ALCHEMY</v>
      </c>
    </row>
    <row r="248" spans="2:23" ht="17.399999999999999" x14ac:dyDescent="0.3">
      <c r="B248" s="161" t="str">
        <v>42-SPVER-10005909</v>
      </c>
      <c r="C248" s="156" t="str">
        <v>Campari</v>
      </c>
      <c r="D248" s="94" t="str">
        <v>Vermouth</v>
      </c>
      <c r="E248" s="94" t="str">
        <v>Cinzano</v>
      </c>
      <c r="F248" s="94" t="str">
        <v>CZV</v>
      </c>
      <c r="G248" s="94" t="str">
        <v>Cinzano Bottega Extra Dry 1757</v>
      </c>
      <c r="H248" s="94" t="str">
        <v>1000ml</v>
      </c>
      <c r="I248" s="174">
        <v>6</v>
      </c>
      <c r="J248" s="283"/>
      <c r="K248" s="178"/>
      <c r="L248" s="85"/>
      <c r="M248" s="15"/>
      <c r="N248" s="86"/>
      <c r="O248" s="6"/>
      <c r="P248" s="152">
        <v>0</v>
      </c>
      <c r="Q248" s="6"/>
      <c r="R248" s="96">
        <f t="shared" si="13"/>
        <v>0</v>
      </c>
      <c r="S248" s="97">
        <f t="shared" si="16"/>
        <v>0</v>
      </c>
      <c r="T248" s="98">
        <f t="shared" si="14"/>
        <v>0</v>
      </c>
      <c r="U248" s="117" t="str">
        <f t="shared" si="15"/>
        <v>OK</v>
      </c>
      <c r="V248" s="117" t="b">
        <f>'CASH REBATE'!$P$22</f>
        <v>0</v>
      </c>
      <c r="W248" s="1" t="str">
        <v>ALCHEMY</v>
      </c>
    </row>
    <row r="249" spans="2:23" ht="17.399999999999999" x14ac:dyDescent="0.3">
      <c r="B249" s="161" t="str">
        <v>42-SPSPA-07505292</v>
      </c>
      <c r="C249" s="156" t="str">
        <v>Campari</v>
      </c>
      <c r="D249" s="94" t="str">
        <v>Sparkling</v>
      </c>
      <c r="E249" s="94" t="str">
        <v>Cinzano</v>
      </c>
      <c r="F249" s="94" t="str">
        <v>CZV</v>
      </c>
      <c r="G249" s="94" t="str">
        <v>Cinzano Prosecco</v>
      </c>
      <c r="H249" s="94" t="str">
        <v>750ml</v>
      </c>
      <c r="I249" s="174">
        <v>6</v>
      </c>
      <c r="J249" s="283"/>
      <c r="K249" s="178"/>
      <c r="L249" s="85"/>
      <c r="M249" s="15"/>
      <c r="N249" s="86"/>
      <c r="O249" s="6"/>
      <c r="P249" s="152">
        <v>0</v>
      </c>
      <c r="Q249" s="6"/>
      <c r="R249" s="96">
        <f t="shared" si="13"/>
        <v>0</v>
      </c>
      <c r="S249" s="97">
        <f t="shared" si="16"/>
        <v>0</v>
      </c>
      <c r="T249" s="98">
        <f t="shared" si="14"/>
        <v>0</v>
      </c>
      <c r="U249" s="117" t="str">
        <f t="shared" si="15"/>
        <v>OK</v>
      </c>
      <c r="V249" s="117" t="b">
        <f>'CASH REBATE'!$P$22</f>
        <v>0</v>
      </c>
      <c r="W249" s="1" t="str">
        <v>ALCHEMY</v>
      </c>
    </row>
    <row r="250" spans="2:23" ht="17.399999999999999" x14ac:dyDescent="0.3">
      <c r="B250" s="161" t="str">
        <v>42-SPSPA-07500969</v>
      </c>
      <c r="C250" s="156" t="str">
        <v>Campari</v>
      </c>
      <c r="D250" s="94" t="str">
        <v>Sparkling</v>
      </c>
      <c r="E250" s="94" t="str">
        <v>Cinzano</v>
      </c>
      <c r="F250" s="94" t="str">
        <v>CZS</v>
      </c>
      <c r="G250" s="94" t="str">
        <v>Cinzano Pinot Chardonnay</v>
      </c>
      <c r="H250" s="94" t="str">
        <v>750ml</v>
      </c>
      <c r="I250" s="174">
        <v>6</v>
      </c>
      <c r="J250" s="283"/>
      <c r="K250" s="178"/>
      <c r="L250" s="85"/>
      <c r="M250" s="15"/>
      <c r="N250" s="86"/>
      <c r="O250" s="6"/>
      <c r="P250" s="152">
        <v>0</v>
      </c>
      <c r="Q250" s="6"/>
      <c r="R250" s="96">
        <f t="shared" si="13"/>
        <v>0</v>
      </c>
      <c r="S250" s="97">
        <f t="shared" si="16"/>
        <v>0</v>
      </c>
      <c r="T250" s="98">
        <f t="shared" si="14"/>
        <v>0</v>
      </c>
      <c r="U250" s="117" t="str">
        <f t="shared" si="15"/>
        <v>OK</v>
      </c>
      <c r="V250" s="117" t="b">
        <f>'CASH REBATE'!$P$22</f>
        <v>0</v>
      </c>
      <c r="W250" s="1" t="str">
        <v>ALCHEMY</v>
      </c>
    </row>
    <row r="251" spans="2:23" ht="17.399999999999999" x14ac:dyDescent="0.3">
      <c r="B251" s="161" t="str">
        <v>42-SPSPA-07500938</v>
      </c>
      <c r="C251" s="156" t="str">
        <v>Campari</v>
      </c>
      <c r="D251" s="94" t="str">
        <v>Sparkling</v>
      </c>
      <c r="E251" s="94" t="str">
        <v>Cinzano</v>
      </c>
      <c r="F251" s="94" t="str">
        <v>CZS</v>
      </c>
      <c r="G251" s="94" t="str">
        <v>Gran Cinzano Dolce</v>
      </c>
      <c r="H251" s="94" t="str">
        <v>750ml</v>
      </c>
      <c r="I251" s="174">
        <v>6</v>
      </c>
      <c r="J251" s="283"/>
      <c r="K251" s="178"/>
      <c r="L251" s="85"/>
      <c r="M251" s="15"/>
      <c r="N251" s="86"/>
      <c r="O251" s="6"/>
      <c r="P251" s="152">
        <v>0</v>
      </c>
      <c r="Q251" s="6"/>
      <c r="R251" s="96">
        <f t="shared" si="13"/>
        <v>0</v>
      </c>
      <c r="S251" s="97">
        <f t="shared" si="16"/>
        <v>0</v>
      </c>
      <c r="T251" s="98">
        <f t="shared" si="14"/>
        <v>0</v>
      </c>
      <c r="U251" s="117" t="str">
        <f t="shared" si="15"/>
        <v>OK</v>
      </c>
      <c r="V251" s="117" t="b">
        <f>'CASH REBATE'!$P$22</f>
        <v>0</v>
      </c>
      <c r="W251" s="1" t="str">
        <v>ALCHEMY</v>
      </c>
    </row>
    <row r="252" spans="2:23" ht="17.399999999999999" x14ac:dyDescent="0.3">
      <c r="B252" s="161" t="str">
        <v>42-WISPA-07500884</v>
      </c>
      <c r="C252" s="156" t="str">
        <v>Campari</v>
      </c>
      <c r="D252" s="94" t="str">
        <v>Sparkling</v>
      </c>
      <c r="E252" s="94" t="str">
        <v>Cinzano</v>
      </c>
      <c r="F252" s="94" t="str">
        <v>CZS</v>
      </c>
      <c r="G252" s="94" t="str">
        <v>Cinzano Asti Sparkling Wine</v>
      </c>
      <c r="H252" s="94" t="str">
        <v>750ml</v>
      </c>
      <c r="I252" s="174">
        <v>6</v>
      </c>
      <c r="J252" s="283"/>
      <c r="K252" s="178"/>
      <c r="L252" s="85"/>
      <c r="M252" s="15"/>
      <c r="N252" s="86"/>
      <c r="O252" s="6"/>
      <c r="P252" s="152">
        <v>0</v>
      </c>
      <c r="Q252" s="6"/>
      <c r="R252" s="96">
        <f t="shared" si="13"/>
        <v>0</v>
      </c>
      <c r="S252" s="97">
        <f t="shared" si="16"/>
        <v>0</v>
      </c>
      <c r="T252" s="98">
        <f t="shared" si="14"/>
        <v>0</v>
      </c>
      <c r="U252" s="117" t="str">
        <f t="shared" si="15"/>
        <v>OK</v>
      </c>
      <c r="V252" s="117" t="b">
        <f>'CASH REBATE'!$P$22</f>
        <v>0</v>
      </c>
      <c r="W252" s="1" t="str">
        <v>ALCHEMY</v>
      </c>
    </row>
    <row r="253" spans="2:23" ht="17.399999999999999" x14ac:dyDescent="0.3">
      <c r="B253" s="161" t="str">
        <v>42-WISPA-07506398</v>
      </c>
      <c r="C253" s="156" t="str">
        <v>Campari</v>
      </c>
      <c r="D253" s="94" t="str">
        <v>Sparkling</v>
      </c>
      <c r="E253" s="94" t="str">
        <v>Cinzano</v>
      </c>
      <c r="F253" s="94" t="str">
        <v>CZS</v>
      </c>
      <c r="G253" s="94" t="str">
        <v>Cinzano Rose Edition Sparkling Wine</v>
      </c>
      <c r="H253" s="94" t="str">
        <v>750ml</v>
      </c>
      <c r="I253" s="174">
        <v>6</v>
      </c>
      <c r="J253" s="283"/>
      <c r="K253" s="178"/>
      <c r="L253" s="85"/>
      <c r="M253" s="15"/>
      <c r="N253" s="86"/>
      <c r="O253" s="6"/>
      <c r="P253" s="152">
        <v>0</v>
      </c>
      <c r="Q253" s="6"/>
      <c r="R253" s="96">
        <f t="shared" si="13"/>
        <v>0</v>
      </c>
      <c r="S253" s="97">
        <f t="shared" si="16"/>
        <v>0</v>
      </c>
      <c r="T253" s="98">
        <f t="shared" si="14"/>
        <v>0</v>
      </c>
      <c r="U253" s="117" t="str">
        <f t="shared" si="15"/>
        <v>OK</v>
      </c>
      <c r="V253" s="117" t="b">
        <f>'CASH REBATE'!$P$22</f>
        <v>0</v>
      </c>
      <c r="W253" s="1" t="str">
        <v>ALCHEMY</v>
      </c>
    </row>
    <row r="254" spans="2:23" ht="17.399999999999999" x14ac:dyDescent="0.3">
      <c r="B254" s="161" t="str">
        <v>42-WISPA-07507064</v>
      </c>
      <c r="C254" s="156" t="str">
        <v>Campari</v>
      </c>
      <c r="D254" s="94" t="str">
        <v>Sparkling</v>
      </c>
      <c r="E254" s="94" t="str">
        <v>Cinzano</v>
      </c>
      <c r="F254" s="94" t="str">
        <v>CZS</v>
      </c>
      <c r="G254" s="94" t="str">
        <v>Cinzano To Spritz Dry Sparkling Wine</v>
      </c>
      <c r="H254" s="94" t="str">
        <v>750ml</v>
      </c>
      <c r="I254" s="174">
        <v>6</v>
      </c>
      <c r="J254" s="283"/>
      <c r="K254" s="178"/>
      <c r="L254" s="85"/>
      <c r="M254" s="15"/>
      <c r="N254" s="86"/>
      <c r="O254" s="6"/>
      <c r="P254" s="152">
        <v>0</v>
      </c>
      <c r="Q254" s="6"/>
      <c r="R254" s="96">
        <f t="shared" si="13"/>
        <v>0</v>
      </c>
      <c r="S254" s="97">
        <f t="shared" si="16"/>
        <v>0</v>
      </c>
      <c r="T254" s="98">
        <f t="shared" si="14"/>
        <v>0</v>
      </c>
      <c r="U254" s="117" t="str">
        <f t="shared" si="15"/>
        <v>OK</v>
      </c>
      <c r="V254" s="117" t="b">
        <f>'CASH REBATE'!$P$22</f>
        <v>0</v>
      </c>
      <c r="W254" s="1" t="str">
        <v>ALCHEMY</v>
      </c>
    </row>
    <row r="255" spans="2:23" ht="17.399999999999999" x14ac:dyDescent="0.3">
      <c r="B255" s="161" t="str">
        <v>52-WISPA-07503752</v>
      </c>
      <c r="C255" s="156" t="str">
        <v>Independent</v>
      </c>
      <c r="D255" s="94" t="str">
        <v>Champagne</v>
      </c>
      <c r="E255" s="94" t="str">
        <v>Pommery</v>
      </c>
      <c r="F255" s="94" t="str">
        <v>POM</v>
      </c>
      <c r="G255" s="94" t="str">
        <v>Champagne Pommery Brut Royal</v>
      </c>
      <c r="H255" s="94" t="str">
        <v>750ml</v>
      </c>
      <c r="I255" s="174">
        <v>6</v>
      </c>
      <c r="J255" s="283"/>
      <c r="K255" s="178"/>
      <c r="L255" s="85"/>
      <c r="M255" s="15"/>
      <c r="N255" s="86"/>
      <c r="O255" s="6"/>
      <c r="P255" s="152">
        <v>0</v>
      </c>
      <c r="Q255" s="6"/>
      <c r="R255" s="96">
        <f t="shared" si="13"/>
        <v>0</v>
      </c>
      <c r="S255" s="97">
        <f t="shared" si="16"/>
        <v>0</v>
      </c>
      <c r="T255" s="98">
        <f t="shared" si="14"/>
        <v>0</v>
      </c>
      <c r="U255" s="117" t="str">
        <f t="shared" si="15"/>
        <v>OK</v>
      </c>
      <c r="V255" s="117" t="b">
        <f>'CASH REBATE'!$P$22</f>
        <v>0</v>
      </c>
      <c r="W255" s="1" t="str">
        <v>ALCHEMY</v>
      </c>
    </row>
    <row r="256" spans="2:23" ht="17.399999999999999" x14ac:dyDescent="0.3">
      <c r="B256" s="161" t="str">
        <v>52-WISPA-07505976</v>
      </c>
      <c r="C256" s="156" t="str">
        <v>Independent</v>
      </c>
      <c r="D256" s="94" t="str">
        <v>Champagne</v>
      </c>
      <c r="E256" s="94" t="str">
        <v>Pommery</v>
      </c>
      <c r="F256" s="94" t="str">
        <v>POM</v>
      </c>
      <c r="G256" s="94" t="str">
        <v>Champagne Pommery Brut Rose Royal</v>
      </c>
      <c r="H256" s="94" t="str">
        <v>750ml</v>
      </c>
      <c r="I256" s="174">
        <v>6</v>
      </c>
      <c r="J256" s="283"/>
      <c r="K256" s="178"/>
      <c r="L256" s="85"/>
      <c r="M256" s="15"/>
      <c r="N256" s="86"/>
      <c r="O256" s="6"/>
      <c r="P256" s="152">
        <v>0</v>
      </c>
      <c r="Q256" s="6"/>
      <c r="R256" s="96">
        <f t="shared" si="13"/>
        <v>0</v>
      </c>
      <c r="S256" s="97">
        <f t="shared" si="16"/>
        <v>0</v>
      </c>
      <c r="T256" s="98">
        <f t="shared" si="14"/>
        <v>0</v>
      </c>
      <c r="U256" s="117" t="str">
        <f t="shared" si="15"/>
        <v>OK</v>
      </c>
      <c r="V256" s="117" t="b">
        <f>'CASH REBATE'!$P$22</f>
        <v>0</v>
      </c>
      <c r="W256" s="1" t="str">
        <v>ALCHEMY</v>
      </c>
    </row>
    <row r="257" spans="2:23" ht="17.399999999999999" x14ac:dyDescent="0.3">
      <c r="B257" s="161" t="str">
        <v>52-WISPA-07509036</v>
      </c>
      <c r="C257" s="156" t="str">
        <v>Independent</v>
      </c>
      <c r="D257" s="94" t="str">
        <v>Champagne</v>
      </c>
      <c r="E257" s="94" t="str">
        <v>Pommery</v>
      </c>
      <c r="F257" s="94" t="str">
        <v>POM</v>
      </c>
      <c r="G257" s="94" t="str">
        <v>Champagne Pommery Royal Blue Sky</v>
      </c>
      <c r="H257" s="94" t="str">
        <v>750ml</v>
      </c>
      <c r="I257" s="174">
        <v>6</v>
      </c>
      <c r="J257" s="283"/>
      <c r="K257" s="178"/>
      <c r="L257" s="85"/>
      <c r="M257" s="15"/>
      <c r="N257" s="86"/>
      <c r="O257" s="6"/>
      <c r="P257" s="152">
        <v>0</v>
      </c>
      <c r="Q257" s="6"/>
      <c r="R257" s="96">
        <f t="shared" si="13"/>
        <v>0</v>
      </c>
      <c r="S257" s="97">
        <f t="shared" si="16"/>
        <v>0</v>
      </c>
      <c r="T257" s="98">
        <f t="shared" si="14"/>
        <v>0</v>
      </c>
      <c r="U257" s="117" t="str">
        <f t="shared" si="15"/>
        <v>OK</v>
      </c>
      <c r="V257" s="117" t="b">
        <f>'CASH REBATE'!$P$22</f>
        <v>0</v>
      </c>
      <c r="W257" s="1" t="str">
        <v>ALCHEMY</v>
      </c>
    </row>
    <row r="258" spans="2:23" ht="17.399999999999999" x14ac:dyDescent="0.3">
      <c r="B258" s="161" t="str">
        <v>52-WISPA-07508039</v>
      </c>
      <c r="C258" s="156" t="str">
        <v>Independent</v>
      </c>
      <c r="D258" s="94" t="str">
        <v>Champagne</v>
      </c>
      <c r="E258" s="94" t="str">
        <v>Pommery</v>
      </c>
      <c r="F258" s="94" t="str">
        <v>POM</v>
      </c>
      <c r="G258" s="94" t="str">
        <v>Champagne Pommery Cuvee Louise 2004</v>
      </c>
      <c r="H258" s="94" t="str">
        <v>750ml</v>
      </c>
      <c r="I258" s="174">
        <v>6</v>
      </c>
      <c r="J258" s="283"/>
      <c r="K258" s="178"/>
      <c r="L258" s="85"/>
      <c r="M258" s="15"/>
      <c r="N258" s="86"/>
      <c r="O258" s="6"/>
      <c r="P258" s="152">
        <v>0</v>
      </c>
      <c r="Q258" s="6"/>
      <c r="R258" s="96">
        <f t="shared" si="13"/>
        <v>0</v>
      </c>
      <c r="S258" s="97">
        <f t="shared" si="16"/>
        <v>0</v>
      </c>
      <c r="T258" s="98">
        <f t="shared" si="14"/>
        <v>0</v>
      </c>
      <c r="U258" s="117" t="str">
        <f t="shared" si="15"/>
        <v>OK</v>
      </c>
      <c r="V258" s="117" t="b">
        <f>'CASH REBATE'!$P$22</f>
        <v>0</v>
      </c>
      <c r="W258" s="1" t="str">
        <v>ALCHEMY</v>
      </c>
    </row>
    <row r="259" spans="2:23" ht="17.399999999999999" x14ac:dyDescent="0.3">
      <c r="B259" s="161" t="str">
        <v>52-WISPA-15003424</v>
      </c>
      <c r="C259" s="157" t="str">
        <v>Independent</v>
      </c>
      <c r="D259" s="99" t="str">
        <v>Champagne</v>
      </c>
      <c r="E259" s="99" t="str">
        <v>Pommery</v>
      </c>
      <c r="F259" s="99" t="str">
        <v>POM</v>
      </c>
      <c r="G259" s="99" t="str">
        <v>Champagne Pommery Brut Royal 1.5L</v>
      </c>
      <c r="H259" s="99" t="str">
        <v>1500ml</v>
      </c>
      <c r="I259" s="175">
        <v>6</v>
      </c>
      <c r="J259" s="283"/>
      <c r="K259" s="178"/>
      <c r="L259" s="85"/>
      <c r="M259" s="15"/>
      <c r="N259" s="86"/>
      <c r="O259" s="6"/>
      <c r="P259" s="152">
        <v>0</v>
      </c>
      <c r="Q259" s="6"/>
      <c r="R259" s="96">
        <f t="shared" si="13"/>
        <v>0</v>
      </c>
      <c r="S259" s="97">
        <f t="shared" si="16"/>
        <v>0</v>
      </c>
      <c r="T259" s="98">
        <f t="shared" si="14"/>
        <v>0</v>
      </c>
      <c r="U259" s="117" t="str">
        <f t="shared" si="15"/>
        <v>OK</v>
      </c>
      <c r="V259" s="117" t="b">
        <f>'CASH REBATE'!$P$22</f>
        <v>0</v>
      </c>
      <c r="W259" s="1" t="str">
        <v>ALCHEMY</v>
      </c>
    </row>
    <row r="260" spans="2:23" ht="17.399999999999999" x14ac:dyDescent="0.3">
      <c r="B260" s="161" t="str">
        <v>52-WISPA-30003356</v>
      </c>
      <c r="C260" s="158" t="str">
        <v>Independent</v>
      </c>
      <c r="D260" s="142" t="str">
        <v>Champagne</v>
      </c>
      <c r="E260" s="142" t="str">
        <v>Pommery</v>
      </c>
      <c r="F260" s="142" t="str">
        <v>POM</v>
      </c>
      <c r="G260" s="142" t="str">
        <v>Champagne Pommery Brut Royal 3L</v>
      </c>
      <c r="H260" s="142" t="str">
        <v>3000ml</v>
      </c>
      <c r="I260" s="176">
        <v>6</v>
      </c>
      <c r="J260" s="283"/>
      <c r="K260" s="178"/>
      <c r="L260" s="85"/>
      <c r="M260" s="143"/>
      <c r="N260" s="86"/>
      <c r="O260" s="53"/>
      <c r="P260" s="152">
        <v>0</v>
      </c>
      <c r="Q260" s="6"/>
      <c r="R260" s="96">
        <f t="shared" si="13"/>
        <v>0</v>
      </c>
      <c r="S260" s="97">
        <f t="shared" si="16"/>
        <v>0</v>
      </c>
      <c r="T260" s="98">
        <f t="shared" si="14"/>
        <v>0</v>
      </c>
      <c r="U260" s="117" t="str">
        <f t="shared" si="15"/>
        <v>OK</v>
      </c>
      <c r="V260" s="117" t="b">
        <f>'CASH REBATE'!$P$22</f>
        <v>0</v>
      </c>
      <c r="W260" s="1" t="str">
        <v>ALCHEMY</v>
      </c>
    </row>
    <row r="261" spans="2:23" ht="17.399999999999999" x14ac:dyDescent="0.3">
      <c r="B261" s="161" t="str">
        <v>52-WISPA-60003325</v>
      </c>
      <c r="C261" s="158" t="str">
        <v>Independent</v>
      </c>
      <c r="D261" s="142" t="str">
        <v>Champagne</v>
      </c>
      <c r="E261" s="142" t="str">
        <v>Pommery</v>
      </c>
      <c r="F261" s="142" t="str">
        <v>POM</v>
      </c>
      <c r="G261" s="142" t="str">
        <v>Champagne Pommery Brut Royal 6L</v>
      </c>
      <c r="H261" s="142" t="str">
        <v>6000ml</v>
      </c>
      <c r="I261" s="176">
        <v>1</v>
      </c>
      <c r="J261" s="283"/>
      <c r="K261" s="178"/>
      <c r="L261" s="85"/>
      <c r="M261" s="143"/>
      <c r="N261" s="86"/>
      <c r="O261" s="53"/>
      <c r="P261" s="152">
        <v>0</v>
      </c>
      <c r="Q261" s="6"/>
      <c r="R261" s="96">
        <f t="shared" si="13"/>
        <v>0</v>
      </c>
      <c r="S261" s="97">
        <f t="shared" si="16"/>
        <v>0</v>
      </c>
      <c r="T261" s="98">
        <f t="shared" si="14"/>
        <v>0</v>
      </c>
      <c r="U261" s="117" t="str">
        <f t="shared" si="15"/>
        <v>OK</v>
      </c>
      <c r="V261" s="117" t="b">
        <f>'CASH REBATE'!$P$22</f>
        <v>0</v>
      </c>
      <c r="W261" s="1" t="str">
        <v>ALCHEMY</v>
      </c>
    </row>
    <row r="262" spans="2:23" ht="17.399999999999999" x14ac:dyDescent="0.3">
      <c r="B262" s="161" t="str">
        <v>52-WISPA-90003295</v>
      </c>
      <c r="C262" s="158" t="str">
        <v>Independent</v>
      </c>
      <c r="D262" s="142" t="str">
        <v>Champagne</v>
      </c>
      <c r="E262" s="142" t="str">
        <v>Pommery</v>
      </c>
      <c r="F262" s="142" t="str">
        <v>POM</v>
      </c>
      <c r="G262" s="142" t="str">
        <v>Champagne Pommery Brut Royal 9L</v>
      </c>
      <c r="H262" s="142" t="str">
        <v>9000ml</v>
      </c>
      <c r="I262" s="176">
        <v>1</v>
      </c>
      <c r="J262" s="283"/>
      <c r="K262" s="178"/>
      <c r="L262" s="85"/>
      <c r="M262" s="143"/>
      <c r="N262" s="86"/>
      <c r="O262" s="53"/>
      <c r="P262" s="152">
        <v>0</v>
      </c>
      <c r="Q262" s="6"/>
      <c r="R262" s="96">
        <f t="shared" si="13"/>
        <v>0</v>
      </c>
      <c r="S262" s="97">
        <f t="shared" si="16"/>
        <v>0</v>
      </c>
      <c r="T262" s="98">
        <f t="shared" si="14"/>
        <v>0</v>
      </c>
      <c r="U262" s="117" t="str">
        <f t="shared" si="15"/>
        <v>OK</v>
      </c>
      <c r="V262" s="117" t="b">
        <f>'CASH REBATE'!$P$22</f>
        <v>0</v>
      </c>
      <c r="W262" s="1" t="str">
        <v>ALCHEMY</v>
      </c>
    </row>
    <row r="263" spans="2:23" ht="17.399999999999999" x14ac:dyDescent="0.3">
      <c r="B263" s="161" t="str">
        <v>52-WISPA-07505021</v>
      </c>
      <c r="C263" s="158" t="str">
        <v>Independent</v>
      </c>
      <c r="D263" s="142" t="str">
        <v>Champagne</v>
      </c>
      <c r="E263" s="142" t="str">
        <v>Pommery</v>
      </c>
      <c r="F263" s="142" t="str">
        <v>POM</v>
      </c>
      <c r="G263" s="142" t="str">
        <v>Champagne Pommery Silver</v>
      </c>
      <c r="H263" s="142" t="str">
        <v>750ml</v>
      </c>
      <c r="I263" s="176">
        <v>6</v>
      </c>
      <c r="J263" s="283"/>
      <c r="K263" s="178"/>
      <c r="L263" s="85"/>
      <c r="M263" s="143"/>
      <c r="N263" s="86"/>
      <c r="O263" s="53"/>
      <c r="P263" s="152">
        <v>0</v>
      </c>
      <c r="Q263" s="6"/>
      <c r="R263" s="96">
        <f t="shared" si="13"/>
        <v>0</v>
      </c>
      <c r="S263" s="97">
        <f t="shared" si="16"/>
        <v>0</v>
      </c>
      <c r="T263" s="98">
        <f t="shared" si="14"/>
        <v>0</v>
      </c>
      <c r="U263" s="117" t="str">
        <f t="shared" si="15"/>
        <v>OK</v>
      </c>
      <c r="V263" s="117" t="b">
        <f>'CASH REBATE'!$P$22</f>
        <v>0</v>
      </c>
      <c r="W263" s="1" t="str">
        <v>ALCHEMY</v>
      </c>
    </row>
    <row r="264" spans="2:23" ht="17.399999999999999" x14ac:dyDescent="0.3">
      <c r="B264" s="161" t="str">
        <v>71-WISPA-07500358</v>
      </c>
      <c r="C264" s="158" t="str">
        <v>RC</v>
      </c>
      <c r="D264" s="142" t="str">
        <v>Champagne</v>
      </c>
      <c r="E264" s="142" t="str">
        <v>Telmont</v>
      </c>
      <c r="F264" s="142" t="str">
        <v>TEL</v>
      </c>
      <c r="G264" s="142" t="str">
        <v>Champagne Telmont Sans Soufre</v>
      </c>
      <c r="H264" s="142" t="str">
        <v>750ml</v>
      </c>
      <c r="I264" s="176">
        <v>6</v>
      </c>
      <c r="J264" s="283"/>
      <c r="K264" s="178"/>
      <c r="L264" s="85"/>
      <c r="M264" s="143"/>
      <c r="N264" s="86"/>
      <c r="O264" s="53"/>
      <c r="P264" s="152">
        <v>0</v>
      </c>
      <c r="Q264" s="6"/>
      <c r="R264" s="96">
        <f t="shared" si="13"/>
        <v>0</v>
      </c>
      <c r="S264" s="97">
        <f t="shared" si="16"/>
        <v>0</v>
      </c>
      <c r="T264" s="98">
        <f t="shared" si="14"/>
        <v>0</v>
      </c>
      <c r="U264" s="117" t="str">
        <f t="shared" si="15"/>
        <v>OK</v>
      </c>
      <c r="V264" s="117" t="b">
        <f>'CASH REBATE'!$P$22</f>
        <v>0</v>
      </c>
      <c r="W264" s="1" t="str">
        <v>ALCHEMY</v>
      </c>
    </row>
    <row r="265" spans="2:23" ht="17.399999999999999" x14ac:dyDescent="0.3">
      <c r="B265" s="161" t="str">
        <v>71-WISPA-07500655</v>
      </c>
      <c r="C265" s="158" t="str">
        <v>RC</v>
      </c>
      <c r="D265" s="142" t="str">
        <v>Champagne</v>
      </c>
      <c r="E265" s="142" t="str">
        <v>Telmont</v>
      </c>
      <c r="F265" s="142" t="str">
        <v>TEL</v>
      </c>
      <c r="G265" s="142" t="str">
        <v>Champagne Telmont Vinotheque</v>
      </c>
      <c r="H265" s="142" t="str">
        <v>750ml</v>
      </c>
      <c r="I265" s="176">
        <v>6</v>
      </c>
      <c r="J265" s="283"/>
      <c r="K265" s="178"/>
      <c r="L265" s="85"/>
      <c r="M265" s="143"/>
      <c r="N265" s="86"/>
      <c r="O265" s="53"/>
      <c r="P265" s="152">
        <v>0</v>
      </c>
      <c r="Q265" s="6"/>
      <c r="R265" s="96">
        <f t="shared" si="13"/>
        <v>0</v>
      </c>
      <c r="S265" s="97">
        <f t="shared" si="16"/>
        <v>0</v>
      </c>
      <c r="T265" s="98">
        <f t="shared" si="14"/>
        <v>0</v>
      </c>
      <c r="U265" s="117" t="str">
        <f t="shared" si="15"/>
        <v>OK</v>
      </c>
      <c r="V265" s="117" t="b">
        <f>'CASH REBATE'!$P$22</f>
        <v>0</v>
      </c>
      <c r="W265" s="1" t="str">
        <v>ALCHEMY</v>
      </c>
    </row>
    <row r="266" spans="2:23" ht="17.399999999999999" x14ac:dyDescent="0.3">
      <c r="B266" s="161" t="str">
        <v>71-WISPA-07500631</v>
      </c>
      <c r="C266" s="158" t="str">
        <v>RC</v>
      </c>
      <c r="D266" s="142" t="str">
        <v>Champagne</v>
      </c>
      <c r="E266" s="142" t="str">
        <v>Telmont</v>
      </c>
      <c r="F266" s="142" t="str">
        <v>TEL</v>
      </c>
      <c r="G266" s="142" t="str">
        <v>Champagne Telmont Blanc De Blancs</v>
      </c>
      <c r="H266" s="142" t="str">
        <v>750ml</v>
      </c>
      <c r="I266" s="176">
        <v>6</v>
      </c>
      <c r="J266" s="283"/>
      <c r="K266" s="178"/>
      <c r="L266" s="85"/>
      <c r="M266" s="143"/>
      <c r="N266" s="86"/>
      <c r="O266" s="53"/>
      <c r="P266" s="152">
        <v>0</v>
      </c>
      <c r="Q266" s="6"/>
      <c r="R266" s="96">
        <f t="shared" si="13"/>
        <v>0</v>
      </c>
      <c r="S266" s="97">
        <f t="shared" si="16"/>
        <v>0</v>
      </c>
      <c r="T266" s="98">
        <f t="shared" si="14"/>
        <v>0</v>
      </c>
      <c r="U266" s="117" t="str">
        <f t="shared" si="15"/>
        <v>OK</v>
      </c>
      <c r="V266" s="117" t="b">
        <f>'CASH REBATE'!$P$22</f>
        <v>0</v>
      </c>
      <c r="W266" s="1" t="str">
        <v>ALCHEMY</v>
      </c>
    </row>
    <row r="267" spans="2:23" ht="17.399999999999999" x14ac:dyDescent="0.3">
      <c r="B267" s="161" t="str">
        <v>71-WISPA-07500617</v>
      </c>
      <c r="C267" s="158" t="str">
        <v>RC</v>
      </c>
      <c r="D267" s="142" t="str">
        <v>Champagne</v>
      </c>
      <c r="E267" s="142" t="str">
        <v>Telmont</v>
      </c>
      <c r="F267" s="142" t="str">
        <v>TEL</v>
      </c>
      <c r="G267" s="142" t="str">
        <v>Champagne Telmont Reserve Rose</v>
      </c>
      <c r="H267" s="142" t="str">
        <v>750ml</v>
      </c>
      <c r="I267" s="176">
        <v>6</v>
      </c>
      <c r="J267" s="283"/>
      <c r="K267" s="178"/>
      <c r="L267" s="85"/>
      <c r="M267" s="143"/>
      <c r="N267" s="86"/>
      <c r="O267" s="53"/>
      <c r="P267" s="152">
        <v>0</v>
      </c>
      <c r="Q267" s="6"/>
      <c r="R267" s="96">
        <f t="shared" si="13"/>
        <v>0</v>
      </c>
      <c r="S267" s="97">
        <f t="shared" si="16"/>
        <v>0</v>
      </c>
      <c r="T267" s="98">
        <f t="shared" si="14"/>
        <v>0</v>
      </c>
      <c r="U267" s="117" t="str">
        <f t="shared" si="15"/>
        <v>OK</v>
      </c>
      <c r="V267" s="117" t="b">
        <f>'CASH REBATE'!$P$22</f>
        <v>0</v>
      </c>
      <c r="W267" s="1" t="str">
        <v>ALCHEMY</v>
      </c>
    </row>
    <row r="268" spans="2:23" ht="17.399999999999999" x14ac:dyDescent="0.3">
      <c r="B268" s="161" t="str">
        <v>71-WISPA-15000303</v>
      </c>
      <c r="C268" s="158" t="str">
        <v>RC</v>
      </c>
      <c r="D268" s="142" t="str">
        <v>Champagne</v>
      </c>
      <c r="E268" s="142" t="str">
        <v>Telmont</v>
      </c>
      <c r="F268" s="142" t="str">
        <v>TEL</v>
      </c>
      <c r="G268" s="142" t="str">
        <v>Champagne Telmont Reserve Rose 1.5L</v>
      </c>
      <c r="H268" s="142" t="str">
        <v>1500ml</v>
      </c>
      <c r="I268" s="176">
        <v>3</v>
      </c>
      <c r="J268" s="283"/>
      <c r="K268" s="178"/>
      <c r="L268" s="85"/>
      <c r="M268" s="143"/>
      <c r="N268" s="86"/>
      <c r="O268" s="53"/>
      <c r="P268" s="152">
        <v>0</v>
      </c>
      <c r="Q268" s="6"/>
      <c r="R268" s="96">
        <f t="shared" si="13"/>
        <v>0</v>
      </c>
      <c r="S268" s="97">
        <f t="shared" si="16"/>
        <v>0</v>
      </c>
      <c r="T268" s="98">
        <f t="shared" si="14"/>
        <v>0</v>
      </c>
      <c r="U268" s="117" t="str">
        <f t="shared" si="15"/>
        <v>OK</v>
      </c>
      <c r="V268" s="117" t="b">
        <f>'CASH REBATE'!$P$22</f>
        <v>0</v>
      </c>
      <c r="W268" s="1" t="str">
        <v>ALCHEMY</v>
      </c>
    </row>
    <row r="269" spans="2:23" ht="17.399999999999999" x14ac:dyDescent="0.3">
      <c r="B269" s="161" t="str">
        <v>71-WISPA-07500211</v>
      </c>
      <c r="C269" s="158" t="str">
        <v>RC</v>
      </c>
      <c r="D269" s="142" t="str">
        <v>Champagne</v>
      </c>
      <c r="E269" s="142" t="str">
        <v>Telmont</v>
      </c>
      <c r="F269" s="142" t="str">
        <v>TEL</v>
      </c>
      <c r="G269" s="142" t="str">
        <v>Champagne Telmont Reserve Brut</v>
      </c>
      <c r="H269" s="142" t="str">
        <v>750ml</v>
      </c>
      <c r="I269" s="176">
        <v>6</v>
      </c>
      <c r="J269" s="283"/>
      <c r="K269" s="178"/>
      <c r="L269" s="85"/>
      <c r="M269" s="143"/>
      <c r="N269" s="86"/>
      <c r="O269" s="53"/>
      <c r="P269" s="152">
        <v>0</v>
      </c>
      <c r="Q269" s="6"/>
      <c r="R269" s="96">
        <f t="shared" ref="R269:R357" si="17">IF(K269&gt;0,K269*N269,L269*1.07*N269)</f>
        <v>0</v>
      </c>
      <c r="S269" s="97">
        <f t="shared" si="16"/>
        <v>0</v>
      </c>
      <c r="T269" s="98">
        <f t="shared" si="14"/>
        <v>0</v>
      </c>
      <c r="U269" s="117" t="str">
        <f t="shared" si="15"/>
        <v>OK</v>
      </c>
      <c r="V269" s="117" t="b">
        <f>'CASH REBATE'!$P$22</f>
        <v>0</v>
      </c>
      <c r="W269" s="1" t="str">
        <v>ALCHEMY</v>
      </c>
    </row>
    <row r="270" spans="2:23" ht="17.399999999999999" x14ac:dyDescent="0.3">
      <c r="B270" s="161" t="str">
        <v>71-WISPA-15000297</v>
      </c>
      <c r="C270" s="158" t="str">
        <v>RC</v>
      </c>
      <c r="D270" s="142" t="str">
        <v>Champagne</v>
      </c>
      <c r="E270" s="142" t="str">
        <v>Telmont</v>
      </c>
      <c r="F270" s="142" t="str">
        <v>TEL</v>
      </c>
      <c r="G270" s="142" t="str">
        <v>Champagne Telmont Reserve Brut 1.5L</v>
      </c>
      <c r="H270" s="142" t="str">
        <v>1500ml</v>
      </c>
      <c r="I270" s="176">
        <v>3</v>
      </c>
      <c r="J270" s="283"/>
      <c r="K270" s="178"/>
      <c r="L270" s="85"/>
      <c r="M270" s="143"/>
      <c r="N270" s="86"/>
      <c r="O270" s="53"/>
      <c r="P270" s="152">
        <v>0</v>
      </c>
      <c r="Q270" s="6"/>
      <c r="R270" s="96">
        <f t="shared" si="17"/>
        <v>0</v>
      </c>
      <c r="S270" s="97">
        <f t="shared" si="16"/>
        <v>0</v>
      </c>
      <c r="T270" s="98">
        <f t="shared" ref="T270:T357" si="18">IF(U270="Input Price only 1 column","",P270*S270)</f>
        <v>0</v>
      </c>
      <c r="U270" s="117" t="str">
        <f t="shared" ref="U270:U357" si="19">IF(AND(K270&gt;0,L270&gt;0),"Input Price only 1 column","OK")</f>
        <v>OK</v>
      </c>
      <c r="V270" s="117" t="b">
        <f>'CASH REBATE'!$P$22</f>
        <v>0</v>
      </c>
      <c r="W270" s="1" t="str">
        <v>ALCHEMY</v>
      </c>
    </row>
    <row r="271" spans="2:23" ht="17.399999999999999" x14ac:dyDescent="0.3">
      <c r="B271" s="161" t="str">
        <v>71-WISPA-30000556</v>
      </c>
      <c r="C271" s="158" t="str">
        <v>RC</v>
      </c>
      <c r="D271" s="142" t="str">
        <v>Champagne</v>
      </c>
      <c r="E271" s="142" t="str">
        <v>Telmont</v>
      </c>
      <c r="F271" s="142" t="str">
        <v>TEL</v>
      </c>
      <c r="G271" s="142" t="str">
        <v>Champagne Telmont Reserve Brut 3L</v>
      </c>
      <c r="H271" s="142" t="str">
        <v>3000ml</v>
      </c>
      <c r="I271" s="176">
        <v>1</v>
      </c>
      <c r="J271" s="283"/>
      <c r="K271" s="178"/>
      <c r="L271" s="85"/>
      <c r="M271" s="143"/>
      <c r="N271" s="86"/>
      <c r="O271" s="53"/>
      <c r="P271" s="152">
        <v>0</v>
      </c>
      <c r="Q271" s="6"/>
      <c r="R271" s="96">
        <f t="shared" si="17"/>
        <v>0</v>
      </c>
      <c r="S271" s="97">
        <f t="shared" ref="S271:S357" si="20">ROUND(R271/1.07,2)</f>
        <v>0</v>
      </c>
      <c r="T271" s="98">
        <f t="shared" si="18"/>
        <v>0</v>
      </c>
      <c r="U271" s="117" t="str">
        <f t="shared" si="19"/>
        <v>OK</v>
      </c>
      <c r="V271" s="117" t="b">
        <f>'CASH REBATE'!$P$22</f>
        <v>0</v>
      </c>
      <c r="W271" s="1" t="str">
        <v>ALCHEMY</v>
      </c>
    </row>
    <row r="272" spans="2:23" ht="17.399999999999999" x14ac:dyDescent="0.3">
      <c r="B272" s="161" t="str">
        <v>71-WISPA-60000570</v>
      </c>
      <c r="C272" s="158" t="str">
        <v>RC</v>
      </c>
      <c r="D272" s="142" t="str">
        <v>Champagne</v>
      </c>
      <c r="E272" s="142" t="str">
        <v>Telmont</v>
      </c>
      <c r="F272" s="142" t="str">
        <v>TEL</v>
      </c>
      <c r="G272" s="142" t="str">
        <v>Champagne Telmont Reserve Brut 6L</v>
      </c>
      <c r="H272" s="142" t="str">
        <v>6000ml</v>
      </c>
      <c r="I272" s="176">
        <v>1</v>
      </c>
      <c r="J272" s="283"/>
      <c r="K272" s="178"/>
      <c r="L272" s="85"/>
      <c r="M272" s="143"/>
      <c r="N272" s="86"/>
      <c r="O272" s="53"/>
      <c r="P272" s="152">
        <v>0</v>
      </c>
      <c r="Q272" s="6"/>
      <c r="R272" s="96">
        <f t="shared" si="17"/>
        <v>0</v>
      </c>
      <c r="S272" s="97">
        <f t="shared" si="20"/>
        <v>0</v>
      </c>
      <c r="T272" s="98">
        <f t="shared" si="18"/>
        <v>0</v>
      </c>
      <c r="U272" s="117" t="str">
        <f t="shared" si="19"/>
        <v>OK</v>
      </c>
      <c r="V272" s="117" t="b">
        <f>'CASH REBATE'!$P$22</f>
        <v>0</v>
      </c>
      <c r="W272" s="1" t="str">
        <v>ALCHEMY</v>
      </c>
    </row>
    <row r="273" spans="2:23" ht="17.399999999999999" x14ac:dyDescent="0.3">
      <c r="B273" s="161" t="str">
        <v>35-SPLIQ-07003779</v>
      </c>
      <c r="C273" s="158" t="str">
        <v>Campari</v>
      </c>
      <c r="D273" s="142" t="str">
        <v>Liqueur</v>
      </c>
      <c r="E273" s="142" t="str">
        <v>Grand Marnier</v>
      </c>
      <c r="F273" s="142" t="str">
        <v>GMN</v>
      </c>
      <c r="G273" s="142" t="str">
        <v>Grand Marnier Liqueur</v>
      </c>
      <c r="H273" s="142" t="str">
        <v>700ml</v>
      </c>
      <c r="I273" s="176">
        <v>12</v>
      </c>
      <c r="J273" s="283"/>
      <c r="K273" s="178"/>
      <c r="L273" s="85"/>
      <c r="M273" s="143"/>
      <c r="N273" s="86"/>
      <c r="O273" s="53"/>
      <c r="P273" s="152">
        <v>0</v>
      </c>
      <c r="Q273" s="6"/>
      <c r="R273" s="96">
        <f t="shared" si="17"/>
        <v>0</v>
      </c>
      <c r="S273" s="97">
        <f t="shared" si="20"/>
        <v>0</v>
      </c>
      <c r="T273" s="98">
        <f t="shared" si="18"/>
        <v>0</v>
      </c>
      <c r="U273" s="117" t="str">
        <f t="shared" si="19"/>
        <v>OK</v>
      </c>
      <c r="V273" s="117" t="b">
        <f>'CASH REBATE'!$P$22</f>
        <v>0</v>
      </c>
      <c r="W273" s="1" t="str">
        <v>ALCHEMY</v>
      </c>
    </row>
    <row r="274" spans="2:23" ht="17.399999999999999" x14ac:dyDescent="0.3">
      <c r="B274" s="161" t="str">
        <v>99-SL001-07000012</v>
      </c>
      <c r="C274" s="158" t="str">
        <v>Branca</v>
      </c>
      <c r="D274" s="142" t="str">
        <v>Bitter</v>
      </c>
      <c r="E274" s="142" t="str">
        <v>Fernet</v>
      </c>
      <c r="F274" s="142" t="str">
        <v>BRC</v>
      </c>
      <c r="G274" s="142" t="str">
        <v>Fernet Branca Bitters 700ml</v>
      </c>
      <c r="H274" s="142" t="str">
        <v>700ml</v>
      </c>
      <c r="I274" s="176">
        <v>6</v>
      </c>
      <c r="J274" s="283"/>
      <c r="K274" s="178"/>
      <c r="L274" s="85"/>
      <c r="M274" s="143"/>
      <c r="N274" s="86"/>
      <c r="O274" s="53"/>
      <c r="P274" s="152">
        <v>0</v>
      </c>
      <c r="Q274" s="6"/>
      <c r="R274" s="96">
        <f t="shared" si="17"/>
        <v>0</v>
      </c>
      <c r="S274" s="97">
        <f t="shared" si="20"/>
        <v>0</v>
      </c>
      <c r="T274" s="98">
        <f t="shared" si="18"/>
        <v>0</v>
      </c>
      <c r="U274" s="117" t="str">
        <f t="shared" si="19"/>
        <v>OK</v>
      </c>
      <c r="V274" s="117" t="b">
        <f>'CASH REBATE'!$P$22</f>
        <v>0</v>
      </c>
      <c r="W274" s="1" t="str">
        <v>ALCHEMY</v>
      </c>
    </row>
    <row r="275" spans="2:23" ht="17.399999999999999" x14ac:dyDescent="0.3">
      <c r="B275" s="161" t="str">
        <v>77-SPLIQ-07502863</v>
      </c>
      <c r="C275" s="158" t="str">
        <v>Branca</v>
      </c>
      <c r="D275" s="142" t="str">
        <v>Liqueur</v>
      </c>
      <c r="E275" s="142" t="str">
        <v>Fernet</v>
      </c>
      <c r="F275" s="142" t="str">
        <v>BRC</v>
      </c>
      <c r="G275" s="142" t="str">
        <v>Branca Fernet Liqueur 750 ML.</v>
      </c>
      <c r="H275" s="142" t="str">
        <v>750ml</v>
      </c>
      <c r="I275" s="176">
        <v>6</v>
      </c>
      <c r="J275" s="283"/>
      <c r="K275" s="178"/>
      <c r="L275" s="85"/>
      <c r="M275" s="143"/>
      <c r="N275" s="86"/>
      <c r="O275" s="53"/>
      <c r="P275" s="152">
        <v>0</v>
      </c>
      <c r="Q275" s="6"/>
      <c r="R275" s="96">
        <f t="shared" si="17"/>
        <v>0</v>
      </c>
      <c r="S275" s="97">
        <f t="shared" si="20"/>
        <v>0</v>
      </c>
      <c r="T275" s="98">
        <f t="shared" si="18"/>
        <v>0</v>
      </c>
      <c r="U275" s="117" t="str">
        <f t="shared" si="19"/>
        <v>OK</v>
      </c>
      <c r="V275" s="117" t="b">
        <f>'CASH REBATE'!$P$22</f>
        <v>0</v>
      </c>
      <c r="W275" s="1" t="str">
        <v>ALCHEMY</v>
      </c>
    </row>
    <row r="276" spans="2:23" ht="17.399999999999999" x14ac:dyDescent="0.3">
      <c r="B276" s="161" t="str">
        <v>77-SPLIQ-10002849</v>
      </c>
      <c r="C276" s="158" t="str">
        <v>Branca</v>
      </c>
      <c r="D276" s="142" t="str">
        <v>Liqueur</v>
      </c>
      <c r="E276" s="142" t="str">
        <v>Fernet</v>
      </c>
      <c r="F276" s="142" t="str">
        <v>BRC</v>
      </c>
      <c r="G276" s="142" t="str">
        <v>Branca Fernet Liqueur</v>
      </c>
      <c r="H276" s="142" t="str">
        <v>1000ml</v>
      </c>
      <c r="I276" s="176">
        <v>6</v>
      </c>
      <c r="J276" s="283"/>
      <c r="K276" s="178"/>
      <c r="L276" s="85"/>
      <c r="M276" s="143"/>
      <c r="N276" s="86"/>
      <c r="O276" s="53"/>
      <c r="P276" s="152">
        <v>0</v>
      </c>
      <c r="Q276" s="6"/>
      <c r="R276" s="96">
        <f t="shared" si="17"/>
        <v>0</v>
      </c>
      <c r="S276" s="97">
        <f t="shared" si="20"/>
        <v>0</v>
      </c>
      <c r="T276" s="98">
        <f t="shared" si="18"/>
        <v>0</v>
      </c>
      <c r="U276" s="117" t="str">
        <f t="shared" si="19"/>
        <v>OK</v>
      </c>
      <c r="V276" s="117" t="b">
        <f>'CASH REBATE'!$P$22</f>
        <v>0</v>
      </c>
      <c r="W276" s="1" t="str">
        <v>ALCHEMY</v>
      </c>
    </row>
    <row r="277" spans="2:23" ht="17.399999999999999" x14ac:dyDescent="0.3">
      <c r="B277" s="161" t="str">
        <v>77-SPVER-10002072</v>
      </c>
      <c r="C277" s="158" t="str">
        <v>Branca</v>
      </c>
      <c r="D277" s="142" t="str">
        <v>Vermouth</v>
      </c>
      <c r="E277" s="142" t="str">
        <v>CARPANO</v>
      </c>
      <c r="F277" s="142" t="str">
        <v>BRC</v>
      </c>
      <c r="G277" s="142" t="str">
        <v>Carpano Classico Vermouth</v>
      </c>
      <c r="H277" s="142" t="str">
        <v>1000ml</v>
      </c>
      <c r="I277" s="176">
        <v>6</v>
      </c>
      <c r="J277" s="283"/>
      <c r="K277" s="178"/>
      <c r="L277" s="85"/>
      <c r="M277" s="143"/>
      <c r="N277" s="86"/>
      <c r="O277" s="53"/>
      <c r="P277" s="152">
        <v>0</v>
      </c>
      <c r="Q277" s="6"/>
      <c r="R277" s="96">
        <f t="shared" si="17"/>
        <v>0</v>
      </c>
      <c r="S277" s="97">
        <f t="shared" si="20"/>
        <v>0</v>
      </c>
      <c r="T277" s="98">
        <f t="shared" si="18"/>
        <v>0</v>
      </c>
      <c r="U277" s="117" t="str">
        <f t="shared" si="19"/>
        <v>OK</v>
      </c>
      <c r="V277" s="117" t="b">
        <f>'CASH REBATE'!$P$22</f>
        <v>0</v>
      </c>
      <c r="W277" s="1" t="str">
        <v>ALCHEMY</v>
      </c>
    </row>
    <row r="278" spans="2:23" ht="17.399999999999999" x14ac:dyDescent="0.3">
      <c r="B278" s="161" t="str">
        <v>77-SPVER-10002157</v>
      </c>
      <c r="C278" s="158" t="str">
        <v>Branca</v>
      </c>
      <c r="D278" s="142" t="str">
        <v>Vermouth</v>
      </c>
      <c r="E278" s="142" t="str">
        <v>CARPANO</v>
      </c>
      <c r="F278" s="142" t="str">
        <v>BRC</v>
      </c>
      <c r="G278" s="142" t="str">
        <v>Carpano Bianco Vermouth</v>
      </c>
      <c r="H278" s="142" t="str">
        <v>1000ml</v>
      </c>
      <c r="I278" s="176">
        <v>6</v>
      </c>
      <c r="J278" s="283"/>
      <c r="K278" s="178"/>
      <c r="L278" s="85"/>
      <c r="M278" s="143"/>
      <c r="N278" s="86"/>
      <c r="O278" s="53"/>
      <c r="P278" s="152">
        <v>0</v>
      </c>
      <c r="Q278" s="6"/>
      <c r="R278" s="96">
        <f t="shared" si="17"/>
        <v>0</v>
      </c>
      <c r="S278" s="97">
        <f t="shared" si="20"/>
        <v>0</v>
      </c>
      <c r="T278" s="98">
        <f t="shared" si="18"/>
        <v>0</v>
      </c>
      <c r="U278" s="117" t="str">
        <f t="shared" si="19"/>
        <v>OK</v>
      </c>
      <c r="V278" s="117" t="b">
        <f>'CASH REBATE'!$P$22</f>
        <v>0</v>
      </c>
      <c r="W278" s="1" t="str">
        <v>ALCHEMY</v>
      </c>
    </row>
    <row r="279" spans="2:23" ht="17.399999999999999" x14ac:dyDescent="0.3">
      <c r="B279" s="161" t="str">
        <v>77-SPVER-10003420</v>
      </c>
      <c r="C279" s="158" t="str">
        <v>Branca</v>
      </c>
      <c r="D279" s="142" t="str">
        <v>Vermouth</v>
      </c>
      <c r="E279" s="142" t="str">
        <v>CARPANO</v>
      </c>
      <c r="F279" s="142" t="str">
        <v>BRC</v>
      </c>
      <c r="G279" s="142" t="str">
        <v>Carpano Antica Formula Vermnouth</v>
      </c>
      <c r="H279" s="142" t="str">
        <v>1000ml</v>
      </c>
      <c r="I279" s="176">
        <v>6</v>
      </c>
      <c r="J279" s="283"/>
      <c r="K279" s="178"/>
      <c r="L279" s="85"/>
      <c r="M279" s="143"/>
      <c r="N279" s="86"/>
      <c r="O279" s="53"/>
      <c r="P279" s="152">
        <v>0</v>
      </c>
      <c r="Q279" s="6"/>
      <c r="R279" s="96">
        <f t="shared" si="17"/>
        <v>0</v>
      </c>
      <c r="S279" s="97">
        <f t="shared" si="20"/>
        <v>0</v>
      </c>
      <c r="T279" s="98">
        <f t="shared" si="18"/>
        <v>0</v>
      </c>
      <c r="U279" s="117" t="str">
        <f t="shared" si="19"/>
        <v>OK</v>
      </c>
      <c r="V279" s="117" t="b">
        <f>'CASH REBATE'!$P$22</f>
        <v>0</v>
      </c>
      <c r="W279" s="1" t="str">
        <v>ALCHEMY</v>
      </c>
    </row>
    <row r="280" spans="2:23" ht="17.399999999999999" x14ac:dyDescent="0.3">
      <c r="B280" s="161" t="str">
        <v>77-SPVER-10006704</v>
      </c>
      <c r="C280" s="158" t="str">
        <v>Branca</v>
      </c>
      <c r="D280" s="142" t="str">
        <v>Vermouth</v>
      </c>
      <c r="E280" s="142" t="str">
        <v>CARPANO</v>
      </c>
      <c r="F280" s="142" t="str">
        <v>BRC</v>
      </c>
      <c r="G280" s="142" t="str">
        <v>Carpano Dry Vermouth</v>
      </c>
      <c r="H280" s="142" t="str">
        <v>1000ml</v>
      </c>
      <c r="I280" s="176">
        <v>6</v>
      </c>
      <c r="J280" s="283"/>
      <c r="K280" s="178"/>
      <c r="L280" s="85"/>
      <c r="M280" s="143"/>
      <c r="N280" s="86"/>
      <c r="O280" s="53"/>
      <c r="P280" s="152">
        <v>0</v>
      </c>
      <c r="Q280" s="6"/>
      <c r="R280" s="96">
        <f t="shared" si="17"/>
        <v>0</v>
      </c>
      <c r="S280" s="97">
        <f t="shared" si="20"/>
        <v>0</v>
      </c>
      <c r="T280" s="98">
        <f t="shared" si="18"/>
        <v>0</v>
      </c>
      <c r="U280" s="117" t="str">
        <f t="shared" si="19"/>
        <v>OK</v>
      </c>
      <c r="V280" s="117" t="b">
        <f>'CASH REBATE'!$P$22</f>
        <v>0</v>
      </c>
      <c r="W280" s="1" t="str">
        <v>ALCHEMY</v>
      </c>
    </row>
    <row r="281" spans="2:23" ht="17.399999999999999" x14ac:dyDescent="0.3">
      <c r="B281" s="161" t="str">
        <v>77-SPVER-10001884</v>
      </c>
      <c r="C281" s="158" t="str">
        <v>Branca</v>
      </c>
      <c r="D281" s="142" t="str">
        <v>Vermouth</v>
      </c>
      <c r="E281" s="142" t="str">
        <v>Branca</v>
      </c>
      <c r="F281" s="142" t="str">
        <v>BRC</v>
      </c>
      <c r="G281" s="142" t="str">
        <v>Carpano Punt E Mes</v>
      </c>
      <c r="H281" s="142" t="str">
        <v>1000ml</v>
      </c>
      <c r="I281" s="176">
        <v>6</v>
      </c>
      <c r="J281" s="283"/>
      <c r="K281" s="178"/>
      <c r="L281" s="85"/>
      <c r="M281" s="143"/>
      <c r="N281" s="86"/>
      <c r="O281" s="53"/>
      <c r="P281" s="152">
        <v>0</v>
      </c>
      <c r="Q281" s="6"/>
      <c r="R281" s="96">
        <f t="shared" si="17"/>
        <v>0</v>
      </c>
      <c r="S281" s="97">
        <f t="shared" si="20"/>
        <v>0</v>
      </c>
      <c r="T281" s="98">
        <f t="shared" si="18"/>
        <v>0</v>
      </c>
      <c r="U281" s="117" t="str">
        <f t="shared" si="19"/>
        <v>OK</v>
      </c>
      <c r="V281" s="117" t="b">
        <f>'CASH REBATE'!$P$22</f>
        <v>0</v>
      </c>
      <c r="W281" s="1" t="str">
        <v>ALCHEMY</v>
      </c>
    </row>
    <row r="282" spans="2:23" ht="17.399999999999999" x14ac:dyDescent="0.3">
      <c r="B282" s="161" t="str">
        <v>35-SPLIQ-07009887</v>
      </c>
      <c r="C282" s="158" t="str">
        <v>Campari</v>
      </c>
      <c r="D282" s="142" t="str">
        <v>Liqueur</v>
      </c>
      <c r="E282" s="142" t="str">
        <v>Grand Marnier</v>
      </c>
      <c r="F282" s="142" t="str">
        <v>GMN</v>
      </c>
      <c r="G282" s="142" t="str">
        <v>Grand Marnier Cuvee Du Centenaire Liqueur</v>
      </c>
      <c r="H282" s="142" t="str">
        <v>700ml</v>
      </c>
      <c r="I282" s="176">
        <v>6</v>
      </c>
      <c r="J282" s="283"/>
      <c r="K282" s="178"/>
      <c r="L282" s="85"/>
      <c r="M282" s="143"/>
      <c r="N282" s="86"/>
      <c r="O282" s="53"/>
      <c r="P282" s="152">
        <v>0</v>
      </c>
      <c r="Q282" s="6"/>
      <c r="R282" s="96">
        <f t="shared" si="17"/>
        <v>0</v>
      </c>
      <c r="S282" s="97">
        <f t="shared" si="20"/>
        <v>0</v>
      </c>
      <c r="T282" s="98">
        <f t="shared" si="18"/>
        <v>0</v>
      </c>
      <c r="U282" s="117" t="str">
        <f t="shared" si="19"/>
        <v>OK</v>
      </c>
      <c r="V282" s="117" t="b">
        <f>'CASH REBATE'!$P$22</f>
        <v>0</v>
      </c>
      <c r="W282" s="1" t="str">
        <v>ALCHEMY</v>
      </c>
    </row>
    <row r="283" spans="2:23" ht="17.399999999999999" x14ac:dyDescent="0.3">
      <c r="B283" s="161" t="str">
        <v>67-SPVOD-07007453</v>
      </c>
      <c r="C283" s="158" t="str">
        <v>Independent</v>
      </c>
      <c r="D283" s="142" t="str">
        <v>Vodka</v>
      </c>
      <c r="E283" s="142" t="str">
        <v>Lady Trieu</v>
      </c>
      <c r="F283" s="142" t="str">
        <v>LDT</v>
      </c>
      <c r="G283" s="142" t="str">
        <v>Nhau Vietnamese Rice Vodka</v>
      </c>
      <c r="H283" s="142" t="str">
        <v>700ml</v>
      </c>
      <c r="I283" s="176">
        <v>6</v>
      </c>
      <c r="J283" s="283"/>
      <c r="K283" s="178"/>
      <c r="L283" s="85"/>
      <c r="M283" s="143"/>
      <c r="N283" s="86"/>
      <c r="O283" s="53"/>
      <c r="P283" s="152">
        <v>0</v>
      </c>
      <c r="Q283" s="6"/>
      <c r="R283" s="96">
        <f t="shared" si="17"/>
        <v>0</v>
      </c>
      <c r="S283" s="97">
        <f t="shared" si="20"/>
        <v>0</v>
      </c>
      <c r="T283" s="98">
        <f t="shared" si="18"/>
        <v>0</v>
      </c>
      <c r="U283" s="117" t="str">
        <f t="shared" si="19"/>
        <v>OK</v>
      </c>
      <c r="V283" s="117" t="b">
        <f>'CASH REBATE'!$P$22</f>
        <v>0</v>
      </c>
      <c r="W283" s="1" t="str">
        <v>ALCHEMY</v>
      </c>
    </row>
    <row r="284" spans="2:23" ht="17.399999999999999" x14ac:dyDescent="0.3">
      <c r="B284" s="161" t="str">
        <v>01-SPVOD-07000328</v>
      </c>
      <c r="C284" s="158" t="str">
        <v>Lucas Bols</v>
      </c>
      <c r="D284" s="142" t="str">
        <v>Vodka</v>
      </c>
      <c r="E284" s="142" t="str">
        <v>Bols Vodka</v>
      </c>
      <c r="F284" s="142" t="str">
        <v>BLV</v>
      </c>
      <c r="G284" s="142" t="str">
        <v>Bols Vodka 700 ml</v>
      </c>
      <c r="H284" s="142" t="str">
        <v>700ml</v>
      </c>
      <c r="I284" s="176">
        <v>12</v>
      </c>
      <c r="J284" s="283"/>
      <c r="K284" s="178"/>
      <c r="L284" s="85"/>
      <c r="M284" s="143"/>
      <c r="N284" s="86"/>
      <c r="O284" s="53"/>
      <c r="P284" s="152">
        <v>0</v>
      </c>
      <c r="Q284" s="6"/>
      <c r="R284" s="96">
        <f t="shared" si="17"/>
        <v>0</v>
      </c>
      <c r="S284" s="97">
        <f t="shared" si="20"/>
        <v>0</v>
      </c>
      <c r="T284" s="98">
        <f t="shared" si="18"/>
        <v>0</v>
      </c>
      <c r="U284" s="117" t="str">
        <f t="shared" si="19"/>
        <v>OK</v>
      </c>
      <c r="V284" s="117" t="b">
        <f>'CASH REBATE'!$P$22</f>
        <v>0</v>
      </c>
      <c r="W284" s="1" t="str">
        <v>ALCHEMY</v>
      </c>
    </row>
    <row r="285" spans="2:23" ht="17.399999999999999" x14ac:dyDescent="0.3">
      <c r="B285" s="161" t="str">
        <v>01-SPVOD-10000311</v>
      </c>
      <c r="C285" s="158" t="str">
        <v>Lucas Bols</v>
      </c>
      <c r="D285" s="142" t="str">
        <v>Vodka</v>
      </c>
      <c r="E285" s="142" t="str">
        <v>Bols Vodka</v>
      </c>
      <c r="F285" s="142" t="str">
        <v>BLV</v>
      </c>
      <c r="G285" s="142" t="str">
        <v>Bols Vodka 1L</v>
      </c>
      <c r="H285" s="142" t="str">
        <v>1000ml</v>
      </c>
      <c r="I285" s="176">
        <v>6</v>
      </c>
      <c r="J285" s="283"/>
      <c r="K285" s="178"/>
      <c r="L285" s="85"/>
      <c r="M285" s="143"/>
      <c r="N285" s="86"/>
      <c r="O285" s="53"/>
      <c r="P285" s="152">
        <v>0</v>
      </c>
      <c r="Q285" s="6"/>
      <c r="R285" s="96">
        <f t="shared" si="17"/>
        <v>0</v>
      </c>
      <c r="S285" s="97">
        <f t="shared" si="20"/>
        <v>0</v>
      </c>
      <c r="T285" s="98">
        <f t="shared" si="18"/>
        <v>0</v>
      </c>
      <c r="U285" s="117" t="str">
        <f t="shared" si="19"/>
        <v>OK</v>
      </c>
      <c r="V285" s="117" t="b">
        <f>'CASH REBATE'!$P$22</f>
        <v>0</v>
      </c>
      <c r="W285" s="1" t="str">
        <v>ALCHEMY</v>
      </c>
    </row>
    <row r="286" spans="2:23" ht="17.399999999999999" x14ac:dyDescent="0.3">
      <c r="B286" s="161" t="str">
        <v>04-23MDC-07000151</v>
      </c>
      <c r="C286" s="158" t="str">
        <v>Edrington</v>
      </c>
      <c r="D286" s="142" t="str">
        <v>Whisky</v>
      </c>
      <c r="E286" s="142" t="str">
        <v>The Macallan</v>
      </c>
      <c r="F286" s="142" t="str">
        <v>MAC</v>
      </c>
      <c r="G286" s="142" t="str">
        <v>The Macallan M Scotch Whisky (2023)</v>
      </c>
      <c r="H286" s="142" t="str">
        <v>700ml</v>
      </c>
      <c r="I286" s="176">
        <v>1</v>
      </c>
      <c r="J286" s="283"/>
      <c r="K286" s="178"/>
      <c r="L286" s="85"/>
      <c r="M286" s="143"/>
      <c r="N286" s="86"/>
      <c r="O286" s="53"/>
      <c r="P286" s="152">
        <v>0</v>
      </c>
      <c r="Q286" s="6"/>
      <c r="R286" s="96">
        <f t="shared" si="17"/>
        <v>0</v>
      </c>
      <c r="S286" s="97">
        <f t="shared" si="20"/>
        <v>0</v>
      </c>
      <c r="T286" s="98">
        <f t="shared" si="18"/>
        <v>0</v>
      </c>
      <c r="U286" s="117" t="str">
        <f t="shared" si="19"/>
        <v>OK</v>
      </c>
      <c r="V286" s="117" t="b">
        <f>'CASH REBATE'!$P$22</f>
        <v>0</v>
      </c>
      <c r="W286" s="1" t="str">
        <v>ALCHEMY</v>
      </c>
    </row>
    <row r="287" spans="2:23" ht="17.399999999999999" x14ac:dyDescent="0.3">
      <c r="B287" s="161" t="str">
        <v>04-SPWHI-07001872</v>
      </c>
      <c r="C287" s="158" t="str">
        <v>Edrington</v>
      </c>
      <c r="D287" s="142" t="str">
        <v>Whisky</v>
      </c>
      <c r="E287" s="142" t="str">
        <v>The Macallan</v>
      </c>
      <c r="F287" s="142" t="str">
        <v>MAC</v>
      </c>
      <c r="G287" s="142" t="str">
        <v>The Macallan Classic Cut 2022 Whisky</v>
      </c>
      <c r="H287" s="142" t="str">
        <v>700ml</v>
      </c>
      <c r="I287" s="176">
        <v>12</v>
      </c>
      <c r="J287" s="283"/>
      <c r="K287" s="178"/>
      <c r="L287" s="85"/>
      <c r="M287" s="143"/>
      <c r="N287" s="86"/>
      <c r="O287" s="53"/>
      <c r="P287" s="152">
        <v>0</v>
      </c>
      <c r="Q287" s="6"/>
      <c r="R287" s="96">
        <f t="shared" si="17"/>
        <v>0</v>
      </c>
      <c r="S287" s="97">
        <f t="shared" si="20"/>
        <v>0</v>
      </c>
      <c r="T287" s="98">
        <f t="shared" si="18"/>
        <v>0</v>
      </c>
      <c r="U287" s="117" t="str">
        <f t="shared" si="19"/>
        <v>OK</v>
      </c>
      <c r="V287" s="117" t="b">
        <f>'CASH REBATE'!$P$22</f>
        <v>0</v>
      </c>
      <c r="W287" s="1" t="str">
        <v>ALCHEMY</v>
      </c>
    </row>
    <row r="288" spans="2:23" ht="17.399999999999999" x14ac:dyDescent="0.3">
      <c r="B288" s="161" t="str">
        <v>04-SPWHI-07002668</v>
      </c>
      <c r="C288" s="158" t="str">
        <v>Edrington</v>
      </c>
      <c r="D288" s="142" t="str">
        <v>Whisky</v>
      </c>
      <c r="E288" s="142" t="str">
        <v>The Macallan</v>
      </c>
      <c r="F288" s="142" t="str">
        <v>MAC</v>
      </c>
      <c r="G288" s="142" t="str">
        <v>The Macallan Edition NO 1 Whisky</v>
      </c>
      <c r="H288" s="142" t="str">
        <v>700ml</v>
      </c>
      <c r="I288" s="176">
        <v>1</v>
      </c>
      <c r="J288" s="283"/>
      <c r="K288" s="178"/>
      <c r="L288" s="85"/>
      <c r="M288" s="143"/>
      <c r="N288" s="86"/>
      <c r="O288" s="53"/>
      <c r="P288" s="152">
        <v>0</v>
      </c>
      <c r="Q288" s="6"/>
      <c r="R288" s="96">
        <f t="shared" si="17"/>
        <v>0</v>
      </c>
      <c r="S288" s="97">
        <f t="shared" si="20"/>
        <v>0</v>
      </c>
      <c r="T288" s="98">
        <f t="shared" si="18"/>
        <v>0</v>
      </c>
      <c r="U288" s="117" t="str">
        <f t="shared" si="19"/>
        <v>OK</v>
      </c>
      <c r="V288" s="117" t="b">
        <f>'CASH REBATE'!$P$22</f>
        <v>0</v>
      </c>
      <c r="W288" s="1" t="str">
        <v>ALCHEMY</v>
      </c>
    </row>
    <row r="289" spans="2:23" ht="17.399999999999999" x14ac:dyDescent="0.3">
      <c r="B289" s="161" t="str">
        <v>04-SPWHI-07002910</v>
      </c>
      <c r="C289" s="158" t="str">
        <v>Edrington</v>
      </c>
      <c r="D289" s="142" t="str">
        <v>Whisky</v>
      </c>
      <c r="E289" s="142" t="str">
        <v>The Macallan</v>
      </c>
      <c r="F289" s="142" t="str">
        <v>MAC</v>
      </c>
      <c r="G289" s="142" t="str">
        <v>The Macallan Edition NO 2 Whisky</v>
      </c>
      <c r="H289" s="142" t="str">
        <v>700ml</v>
      </c>
      <c r="I289" s="176">
        <v>1</v>
      </c>
      <c r="J289" s="283"/>
      <c r="K289" s="178"/>
      <c r="L289" s="85"/>
      <c r="M289" s="143"/>
      <c r="N289" s="86"/>
      <c r="O289" s="53"/>
      <c r="P289" s="152">
        <v>0</v>
      </c>
      <c r="Q289" s="6"/>
      <c r="R289" s="96">
        <f t="shared" si="17"/>
        <v>0</v>
      </c>
      <c r="S289" s="97">
        <f t="shared" si="20"/>
        <v>0</v>
      </c>
      <c r="T289" s="98">
        <f t="shared" si="18"/>
        <v>0</v>
      </c>
      <c r="U289" s="117" t="str">
        <f t="shared" si="19"/>
        <v>OK</v>
      </c>
      <c r="V289" s="117" t="b">
        <f>'CASH REBATE'!$P$22</f>
        <v>0</v>
      </c>
      <c r="W289" s="1" t="str">
        <v>ALCHEMY</v>
      </c>
    </row>
    <row r="290" spans="2:23" ht="17.399999999999999" x14ac:dyDescent="0.3">
      <c r="B290" s="161" t="str">
        <v>04-SPWHI-07004105</v>
      </c>
      <c r="C290" s="158" t="str">
        <v>Edrington</v>
      </c>
      <c r="D290" s="142" t="str">
        <v>Whisky</v>
      </c>
      <c r="E290" s="142" t="str">
        <v>The Macallan</v>
      </c>
      <c r="F290" s="142" t="str">
        <v>MAC</v>
      </c>
      <c r="G290" s="142" t="str">
        <v>The Macallan Edition NO 3 Whisky</v>
      </c>
      <c r="H290" s="142" t="str">
        <v>700ml</v>
      </c>
      <c r="I290" s="176">
        <v>12</v>
      </c>
      <c r="J290" s="283"/>
      <c r="K290" s="178"/>
      <c r="L290" s="85"/>
      <c r="M290" s="143"/>
      <c r="N290" s="86"/>
      <c r="O290" s="53"/>
      <c r="P290" s="152">
        <v>0</v>
      </c>
      <c r="Q290" s="6"/>
      <c r="R290" s="96">
        <f t="shared" si="17"/>
        <v>0</v>
      </c>
      <c r="S290" s="97">
        <f t="shared" si="20"/>
        <v>0</v>
      </c>
      <c r="T290" s="98">
        <f t="shared" si="18"/>
        <v>0</v>
      </c>
      <c r="U290" s="117" t="str">
        <f t="shared" si="19"/>
        <v>OK</v>
      </c>
      <c r="V290" s="117" t="b">
        <f>'CASH REBATE'!$P$22</f>
        <v>0</v>
      </c>
      <c r="W290" s="1" t="str">
        <v>ALCHEMY</v>
      </c>
    </row>
    <row r="291" spans="2:23" ht="17.399999999999999" x14ac:dyDescent="0.3">
      <c r="B291" s="161" t="str">
        <v>04-SPWHI-07005591</v>
      </c>
      <c r="C291" s="158" t="str">
        <v>Edrington</v>
      </c>
      <c r="D291" s="142" t="str">
        <v>Whisky</v>
      </c>
      <c r="E291" s="142" t="str">
        <v>The Macallan</v>
      </c>
      <c r="F291" s="142" t="str">
        <v>MAC</v>
      </c>
      <c r="G291" s="142" t="str">
        <v>The Macallan Edition NO 4 Whisky</v>
      </c>
      <c r="H291" s="142" t="str">
        <v>700ml</v>
      </c>
      <c r="I291" s="176">
        <v>12</v>
      </c>
      <c r="J291" s="283"/>
      <c r="K291" s="178"/>
      <c r="L291" s="85"/>
      <c r="M291" s="143"/>
      <c r="N291" s="86"/>
      <c r="O291" s="53"/>
      <c r="P291" s="152">
        <v>0</v>
      </c>
      <c r="Q291" s="6"/>
      <c r="R291" s="96">
        <f t="shared" si="17"/>
        <v>0</v>
      </c>
      <c r="S291" s="97">
        <f t="shared" si="20"/>
        <v>0</v>
      </c>
      <c r="T291" s="98">
        <f t="shared" si="18"/>
        <v>0</v>
      </c>
      <c r="U291" s="117" t="str">
        <f t="shared" si="19"/>
        <v>OK</v>
      </c>
      <c r="V291" s="117" t="b">
        <f>'CASH REBATE'!$P$22</f>
        <v>0</v>
      </c>
      <c r="W291" s="1" t="str">
        <v>ALCHEMY</v>
      </c>
    </row>
    <row r="292" spans="2:23" ht="17.399999999999999" x14ac:dyDescent="0.3">
      <c r="B292" s="161" t="str">
        <v>04-SPWHI-07007126</v>
      </c>
      <c r="C292" s="158" t="str">
        <v>Edrington</v>
      </c>
      <c r="D292" s="142" t="str">
        <v>Whisky</v>
      </c>
      <c r="E292" s="142" t="str">
        <v>The Macallan</v>
      </c>
      <c r="F292" s="142" t="str">
        <v>MAC</v>
      </c>
      <c r="G292" s="142" t="str">
        <v>The Macallan 18 Years Old</v>
      </c>
      <c r="H292" s="142" t="str">
        <v>700ml</v>
      </c>
      <c r="I292" s="176">
        <v>6</v>
      </c>
      <c r="J292" s="283"/>
      <c r="K292" s="178"/>
      <c r="L292" s="85"/>
      <c r="M292" s="143"/>
      <c r="N292" s="86"/>
      <c r="O292" s="53"/>
      <c r="P292" s="152">
        <v>0</v>
      </c>
      <c r="Q292" s="6"/>
      <c r="R292" s="96">
        <f t="shared" si="17"/>
        <v>0</v>
      </c>
      <c r="S292" s="97">
        <f t="shared" si="20"/>
        <v>0</v>
      </c>
      <c r="T292" s="98">
        <f t="shared" si="18"/>
        <v>0</v>
      </c>
      <c r="U292" s="117" t="str">
        <f t="shared" si="19"/>
        <v>OK</v>
      </c>
      <c r="V292" s="117" t="b">
        <f>'CASH REBATE'!$P$22</f>
        <v>0</v>
      </c>
      <c r="W292" s="1" t="str">
        <v>ALCHEMY</v>
      </c>
    </row>
    <row r="293" spans="2:23" ht="17.399999999999999" x14ac:dyDescent="0.3">
      <c r="B293" s="161" t="str">
        <v>04-SPWHI-07008059</v>
      </c>
      <c r="C293" s="158" t="str">
        <v>Edrington</v>
      </c>
      <c r="D293" s="142" t="str">
        <v>Whisky</v>
      </c>
      <c r="E293" s="142" t="str">
        <v>The Macallan</v>
      </c>
      <c r="F293" s="142" t="str">
        <v>MAC</v>
      </c>
      <c r="G293" s="142" t="str">
        <v>The Macallan Edition NO.5 Whisky</v>
      </c>
      <c r="H293" s="142" t="str">
        <v>700ml</v>
      </c>
      <c r="I293" s="176">
        <v>12</v>
      </c>
      <c r="J293" s="283"/>
      <c r="K293" s="178"/>
      <c r="L293" s="85"/>
      <c r="M293" s="143"/>
      <c r="N293" s="86"/>
      <c r="O293" s="53"/>
      <c r="P293" s="152">
        <v>0</v>
      </c>
      <c r="Q293" s="6"/>
      <c r="R293" s="96">
        <f t="shared" si="17"/>
        <v>0</v>
      </c>
      <c r="S293" s="97">
        <f t="shared" si="20"/>
        <v>0</v>
      </c>
      <c r="T293" s="98">
        <f t="shared" si="18"/>
        <v>0</v>
      </c>
      <c r="U293" s="117" t="str">
        <f t="shared" si="19"/>
        <v>OK</v>
      </c>
      <c r="V293" s="117" t="b">
        <f>'CASH REBATE'!$P$22</f>
        <v>0</v>
      </c>
      <c r="W293" s="1" t="str">
        <v>ALCHEMY</v>
      </c>
    </row>
    <row r="294" spans="2:23" ht="17.399999999999999" x14ac:dyDescent="0.3">
      <c r="B294" s="161" t="str">
        <v>04-SPWHI-07009285</v>
      </c>
      <c r="C294" s="158" t="str">
        <v>Edrington</v>
      </c>
      <c r="D294" s="142" t="str">
        <v>Whisky</v>
      </c>
      <c r="E294" s="142" t="str">
        <v>The Macallan</v>
      </c>
      <c r="F294" s="142" t="str">
        <v>MAC</v>
      </c>
      <c r="G294" s="142" t="str">
        <v>The Macallan Edition NO 6 Whisky</v>
      </c>
      <c r="H294" s="142" t="str">
        <v>700ml</v>
      </c>
      <c r="I294" s="176">
        <v>12</v>
      </c>
      <c r="J294" s="283"/>
      <c r="K294" s="178"/>
      <c r="L294" s="85"/>
      <c r="M294" s="143"/>
      <c r="N294" s="86"/>
      <c r="O294" s="53"/>
      <c r="P294" s="152">
        <v>0</v>
      </c>
      <c r="Q294" s="6"/>
      <c r="R294" s="96">
        <f t="shared" si="17"/>
        <v>0</v>
      </c>
      <c r="S294" s="97">
        <f t="shared" si="20"/>
        <v>0</v>
      </c>
      <c r="T294" s="98">
        <f t="shared" si="18"/>
        <v>0</v>
      </c>
      <c r="U294" s="117" t="str">
        <f t="shared" si="19"/>
        <v>OK</v>
      </c>
      <c r="V294" s="117" t="b">
        <f>'CASH REBATE'!$P$22</f>
        <v>0</v>
      </c>
      <c r="W294" s="1" t="str">
        <v>ALCHEMY</v>
      </c>
    </row>
    <row r="295" spans="2:23" ht="17.399999999999999" x14ac:dyDescent="0.3">
      <c r="B295" s="161" t="str">
        <v>04-SPWHI-4200GSET</v>
      </c>
      <c r="C295" s="158" t="str">
        <v>Edrington</v>
      </c>
      <c r="D295" s="142" t="str">
        <v>Whisky</v>
      </c>
      <c r="E295" s="142" t="str">
        <v>The Macallan</v>
      </c>
      <c r="F295" s="142" t="str">
        <v>MAC</v>
      </c>
      <c r="G295" s="142" t="str">
        <v>The Macallan Edition Gift Set</v>
      </c>
      <c r="H295" s="142" t="str">
        <v>4200ml</v>
      </c>
      <c r="I295" s="176">
        <v>1</v>
      </c>
      <c r="J295" s="283"/>
      <c r="K295" s="178"/>
      <c r="L295" s="85"/>
      <c r="M295" s="143"/>
      <c r="N295" s="86"/>
      <c r="O295" s="53"/>
      <c r="P295" s="152">
        <v>0</v>
      </c>
      <c r="Q295" s="6"/>
      <c r="R295" s="96">
        <f t="shared" si="17"/>
        <v>0</v>
      </c>
      <c r="S295" s="97">
        <f t="shared" si="20"/>
        <v>0</v>
      </c>
      <c r="T295" s="98">
        <f t="shared" si="18"/>
        <v>0</v>
      </c>
      <c r="U295" s="117" t="str">
        <f t="shared" si="19"/>
        <v>OK</v>
      </c>
      <c r="V295" s="117" t="b">
        <f>'CASH REBATE'!$P$22</f>
        <v>0</v>
      </c>
      <c r="W295" s="1" t="str">
        <v>ALCHEMY</v>
      </c>
    </row>
    <row r="296" spans="2:23" ht="17.399999999999999" x14ac:dyDescent="0.3">
      <c r="B296" s="161" t="str">
        <v>06-SPWHI-07004082</v>
      </c>
      <c r="C296" s="158" t="str">
        <v>Edrington</v>
      </c>
      <c r="D296" s="142" t="str">
        <v>Whisky</v>
      </c>
      <c r="E296" s="142" t="str">
        <v>Naked</v>
      </c>
      <c r="F296" s="142" t="str">
        <v>NAK</v>
      </c>
      <c r="G296" s="142" t="str">
        <v>Naked Grouse Blended Malt Scotch Whisky</v>
      </c>
      <c r="H296" s="142" t="str">
        <v>700ml</v>
      </c>
      <c r="I296" s="176">
        <v>6</v>
      </c>
      <c r="J296" s="283"/>
      <c r="K296" s="178"/>
      <c r="L296" s="85"/>
      <c r="M296" s="143"/>
      <c r="N296" s="86"/>
      <c r="O296" s="53"/>
      <c r="P296" s="152">
        <v>0</v>
      </c>
      <c r="Q296" s="6"/>
      <c r="R296" s="96">
        <f t="shared" si="17"/>
        <v>0</v>
      </c>
      <c r="S296" s="97">
        <f t="shared" si="20"/>
        <v>0</v>
      </c>
      <c r="T296" s="98">
        <f t="shared" si="18"/>
        <v>0</v>
      </c>
      <c r="U296" s="117" t="str">
        <f t="shared" si="19"/>
        <v>OK</v>
      </c>
      <c r="V296" s="117" t="b">
        <f>'CASH REBATE'!$P$22</f>
        <v>0</v>
      </c>
      <c r="W296" s="1" t="str">
        <v>ALCHEMY</v>
      </c>
    </row>
    <row r="297" spans="2:23" ht="17.399999999999999" x14ac:dyDescent="0.3">
      <c r="B297" s="161" t="str">
        <v>13-SPGIN-07007377</v>
      </c>
      <c r="C297" s="158" t="str">
        <v>Edrington</v>
      </c>
      <c r="D297" s="142" t="str">
        <v>Gin</v>
      </c>
      <c r="E297" s="142" t="str">
        <v>NO.3</v>
      </c>
      <c r="F297" s="142" t="str">
        <v>NO3</v>
      </c>
      <c r="G297" s="142" t="str">
        <v>No.3 London Dry Organic Gin</v>
      </c>
      <c r="H297" s="142" t="str">
        <v>700ml</v>
      </c>
      <c r="I297" s="176">
        <v>6</v>
      </c>
      <c r="J297" s="283"/>
      <c r="K297" s="178"/>
      <c r="L297" s="85"/>
      <c r="M297" s="143"/>
      <c r="N297" s="86"/>
      <c r="O297" s="53"/>
      <c r="P297" s="152">
        <v>0</v>
      </c>
      <c r="Q297" s="6"/>
      <c r="R297" s="96">
        <f t="shared" si="17"/>
        <v>0</v>
      </c>
      <c r="S297" s="97">
        <f t="shared" si="20"/>
        <v>0</v>
      </c>
      <c r="T297" s="98">
        <f t="shared" si="18"/>
        <v>0</v>
      </c>
      <c r="U297" s="117" t="str">
        <f t="shared" si="19"/>
        <v>OK</v>
      </c>
      <c r="V297" s="117" t="b">
        <f>'CASH REBATE'!$P$22</f>
        <v>0</v>
      </c>
      <c r="W297" s="1" t="str">
        <v>ALCHEMY</v>
      </c>
    </row>
    <row r="298" spans="2:23" ht="17.399999999999999" x14ac:dyDescent="0.3">
      <c r="B298" s="161" t="str">
        <v>15-SPLIQ-07000154</v>
      </c>
      <c r="C298" s="158" t="str">
        <v>Licor 43</v>
      </c>
      <c r="D298" s="142" t="str">
        <v>Liqueur</v>
      </c>
      <c r="E298" s="142" t="str">
        <v>Licor 43</v>
      </c>
      <c r="F298" s="142" t="str">
        <v>LIC</v>
      </c>
      <c r="G298" s="142" t="str">
        <v>Licor 43</v>
      </c>
      <c r="H298" s="142" t="str">
        <v>700ml</v>
      </c>
      <c r="I298" s="176">
        <v>6</v>
      </c>
      <c r="J298" s="283"/>
      <c r="K298" s="178"/>
      <c r="L298" s="85"/>
      <c r="M298" s="143"/>
      <c r="N298" s="86"/>
      <c r="O298" s="53"/>
      <c r="P298" s="152">
        <v>0</v>
      </c>
      <c r="Q298" s="6"/>
      <c r="R298" s="96">
        <f t="shared" si="17"/>
        <v>0</v>
      </c>
      <c r="S298" s="97">
        <f t="shared" si="20"/>
        <v>0</v>
      </c>
      <c r="T298" s="98">
        <f t="shared" si="18"/>
        <v>0</v>
      </c>
      <c r="U298" s="117" t="str">
        <f t="shared" si="19"/>
        <v>OK</v>
      </c>
      <c r="V298" s="117" t="b">
        <f>'CASH REBATE'!$P$22</f>
        <v>0</v>
      </c>
      <c r="W298" s="1" t="str">
        <v>ALCHEMY</v>
      </c>
    </row>
    <row r="299" spans="2:23" ht="17.399999999999999" x14ac:dyDescent="0.3">
      <c r="B299" s="161" t="str">
        <v>18-SPGIN-05000467</v>
      </c>
      <c r="C299" s="158" t="str">
        <v>Ferdinand'S</v>
      </c>
      <c r="D299" s="142" t="str">
        <v>Gin</v>
      </c>
      <c r="E299" s="142" t="str">
        <v>Ferdinand's</v>
      </c>
      <c r="F299" s="142" t="str">
        <v>FER</v>
      </c>
      <c r="G299" s="142" t="str">
        <v>Ferdinand'S Saar Dry Gin</v>
      </c>
      <c r="H299" s="142" t="str">
        <v>500ml</v>
      </c>
      <c r="I299" s="176">
        <v>6</v>
      </c>
      <c r="J299" s="283"/>
      <c r="K299" s="178"/>
      <c r="L299" s="85"/>
      <c r="M299" s="143"/>
      <c r="N299" s="86"/>
      <c r="O299" s="53"/>
      <c r="P299" s="152">
        <v>0</v>
      </c>
      <c r="Q299" s="6"/>
      <c r="R299" s="96">
        <f t="shared" si="17"/>
        <v>0</v>
      </c>
      <c r="S299" s="97">
        <f t="shared" si="20"/>
        <v>0</v>
      </c>
      <c r="T299" s="98">
        <f t="shared" si="18"/>
        <v>0</v>
      </c>
      <c r="U299" s="117" t="str">
        <f t="shared" si="19"/>
        <v>OK</v>
      </c>
      <c r="V299" s="117" t="b">
        <f>'CASH REBATE'!$P$22</f>
        <v>0</v>
      </c>
      <c r="W299" s="1" t="str">
        <v>ALCHEMY</v>
      </c>
    </row>
    <row r="300" spans="2:23" ht="17.399999999999999" x14ac:dyDescent="0.3">
      <c r="B300" s="161" t="str">
        <v>20-06TEQ-07001315</v>
      </c>
      <c r="C300" s="158" t="str">
        <v>Proximo</v>
      </c>
      <c r="D300" s="142" t="str">
        <v>Tequila</v>
      </c>
      <c r="E300" s="142" t="str">
        <v>Jose Cuervo</v>
      </c>
      <c r="F300" s="142" t="str">
        <v>JOC</v>
      </c>
      <c r="G300" s="142" t="str">
        <v>Jose Cuervo Especial Silver Tequila 35%</v>
      </c>
      <c r="H300" s="142" t="str">
        <v>700ml</v>
      </c>
      <c r="I300" s="176">
        <v>6</v>
      </c>
      <c r="J300" s="283"/>
      <c r="K300" s="178"/>
      <c r="L300" s="85"/>
      <c r="M300" s="143"/>
      <c r="N300" s="86"/>
      <c r="O300" s="53"/>
      <c r="P300" s="152">
        <v>0</v>
      </c>
      <c r="Q300" s="6"/>
      <c r="R300" s="96">
        <f t="shared" si="17"/>
        <v>0</v>
      </c>
      <c r="S300" s="97">
        <f t="shared" si="20"/>
        <v>0</v>
      </c>
      <c r="T300" s="98">
        <f t="shared" si="18"/>
        <v>0</v>
      </c>
      <c r="U300" s="117" t="str">
        <f t="shared" si="19"/>
        <v>OK</v>
      </c>
      <c r="V300" s="117" t="b">
        <f>'CASH REBATE'!$P$22</f>
        <v>0</v>
      </c>
      <c r="W300" s="1" t="str">
        <v>ALCHEMY</v>
      </c>
    </row>
    <row r="301" spans="2:23" ht="17.399999999999999" x14ac:dyDescent="0.3">
      <c r="B301" s="161" t="str">
        <v>20-06TEQ-07002302</v>
      </c>
      <c r="C301" s="158" t="str">
        <v>Proximo</v>
      </c>
      <c r="D301" s="142" t="str">
        <v>Tequila</v>
      </c>
      <c r="E301" s="142" t="str">
        <v>Jose Cuervo</v>
      </c>
      <c r="F301" s="142" t="str">
        <v>JOC</v>
      </c>
      <c r="G301" s="142" t="str">
        <v>Jose Cuervo Especial Silver Tequila</v>
      </c>
      <c r="H301" s="142" t="str">
        <v>700ml</v>
      </c>
      <c r="I301" s="176">
        <v>6</v>
      </c>
      <c r="J301" s="283"/>
      <c r="K301" s="178"/>
      <c r="L301" s="85"/>
      <c r="M301" s="143"/>
      <c r="N301" s="86"/>
      <c r="O301" s="53"/>
      <c r="P301" s="152">
        <v>0</v>
      </c>
      <c r="Q301" s="6"/>
      <c r="R301" s="96">
        <f t="shared" si="17"/>
        <v>0</v>
      </c>
      <c r="S301" s="97">
        <f t="shared" si="20"/>
        <v>0</v>
      </c>
      <c r="T301" s="98">
        <f t="shared" si="18"/>
        <v>0</v>
      </c>
      <c r="U301" s="117" t="str">
        <f t="shared" si="19"/>
        <v>OK</v>
      </c>
      <c r="V301" s="117" t="b">
        <f>'CASH REBATE'!$P$22</f>
        <v>0</v>
      </c>
      <c r="W301" s="369" t="str">
        <v>ALCHEMY</v>
      </c>
    </row>
    <row r="302" spans="2:23" ht="17.399999999999999" x14ac:dyDescent="0.3">
      <c r="B302" s="161" t="str">
        <v>20-23SIL-07502322</v>
      </c>
      <c r="C302" s="158" t="str">
        <v>Proximo</v>
      </c>
      <c r="D302" s="142" t="str">
        <v>Tequila</v>
      </c>
      <c r="E302" s="142" t="str">
        <v>Jose Cuervo</v>
      </c>
      <c r="F302" s="142" t="str">
        <v>JOC</v>
      </c>
      <c r="G302" s="142" t="str">
        <v>Jose Cuervo Especial Silver Tequila Limited 2023</v>
      </c>
      <c r="H302" s="142" t="str">
        <v>750ml</v>
      </c>
      <c r="I302" s="176">
        <v>12</v>
      </c>
      <c r="J302" s="283"/>
      <c r="K302" s="178"/>
      <c r="L302" s="85"/>
      <c r="M302" s="143"/>
      <c r="N302" s="86"/>
      <c r="O302" s="53"/>
      <c r="P302" s="152">
        <v>0</v>
      </c>
      <c r="Q302" s="6"/>
      <c r="R302" s="96">
        <f t="shared" si="17"/>
        <v>0</v>
      </c>
      <c r="S302" s="97">
        <f t="shared" si="20"/>
        <v>0</v>
      </c>
      <c r="T302" s="98">
        <f t="shared" si="18"/>
        <v>0</v>
      </c>
      <c r="U302" s="117" t="str">
        <f t="shared" si="19"/>
        <v>OK</v>
      </c>
      <c r="V302" s="117" t="b">
        <f>'CASH REBATE'!$P$22</f>
        <v>0</v>
      </c>
      <c r="W302" s="1" t="str">
        <v>ALCHEMY</v>
      </c>
    </row>
    <row r="303" spans="2:23" ht="17.399999999999999" x14ac:dyDescent="0.3">
      <c r="B303" s="161" t="str">
        <v>20-SPTEQ-10001346</v>
      </c>
      <c r="C303" s="158" t="str">
        <v>Proximo</v>
      </c>
      <c r="D303" s="142" t="str">
        <v>Tequila</v>
      </c>
      <c r="E303" s="142" t="str">
        <v>Jose Cuervo</v>
      </c>
      <c r="F303" s="142" t="str">
        <v>JOC</v>
      </c>
      <c r="G303" s="142" t="str">
        <v>Jose Cuervo Especial Reposado Tequila 1L</v>
      </c>
      <c r="H303" s="142" t="str">
        <v>1000ml</v>
      </c>
      <c r="I303" s="176">
        <v>12</v>
      </c>
      <c r="J303" s="283"/>
      <c r="K303" s="178"/>
      <c r="L303" s="85"/>
      <c r="M303" s="143"/>
      <c r="N303" s="86"/>
      <c r="O303" s="53"/>
      <c r="P303" s="152">
        <v>0</v>
      </c>
      <c r="Q303" s="6"/>
      <c r="R303" s="96">
        <f t="shared" si="17"/>
        <v>0</v>
      </c>
      <c r="S303" s="97">
        <f t="shared" si="20"/>
        <v>0</v>
      </c>
      <c r="T303" s="98">
        <f t="shared" si="18"/>
        <v>0</v>
      </c>
      <c r="U303" s="117" t="str">
        <f t="shared" si="19"/>
        <v>OK</v>
      </c>
      <c r="V303" s="117" t="b">
        <f>'CASH REBATE'!$P$22</f>
        <v>0</v>
      </c>
      <c r="W303" s="1" t="str">
        <v>ALCHEMY</v>
      </c>
    </row>
    <row r="304" spans="2:23" ht="17.399999999999999" x14ac:dyDescent="0.3">
      <c r="B304" s="161" t="str">
        <v>20-SPTEQ-03752302</v>
      </c>
      <c r="C304" s="158" t="str">
        <v>Proximo</v>
      </c>
      <c r="D304" s="142" t="str">
        <v>Tequila</v>
      </c>
      <c r="E304" s="142" t="str">
        <v>Jose Cuervo</v>
      </c>
      <c r="F304" s="142" t="str">
        <v>JOC</v>
      </c>
      <c r="G304" s="142" t="str">
        <v>Jose Cuervo Especial Silver Tequila</v>
      </c>
      <c r="H304" s="142" t="str">
        <v>375ml</v>
      </c>
      <c r="I304" s="176">
        <v>12</v>
      </c>
      <c r="J304" s="283"/>
      <c r="K304" s="178"/>
      <c r="L304" s="85"/>
      <c r="M304" s="143"/>
      <c r="N304" s="86"/>
      <c r="O304" s="53"/>
      <c r="P304" s="152">
        <v>0</v>
      </c>
      <c r="Q304" s="6"/>
      <c r="R304" s="96">
        <f t="shared" si="17"/>
        <v>0</v>
      </c>
      <c r="S304" s="97">
        <f t="shared" si="20"/>
        <v>0</v>
      </c>
      <c r="T304" s="98">
        <f t="shared" si="18"/>
        <v>0</v>
      </c>
      <c r="U304" s="117" t="str">
        <f t="shared" si="19"/>
        <v>OK</v>
      </c>
      <c r="V304" s="117" t="b">
        <f>'CASH REBATE'!$P$22</f>
        <v>0</v>
      </c>
      <c r="W304" s="1" t="str">
        <v>ALCHEMY</v>
      </c>
    </row>
    <row r="305" spans="2:23" ht="17.399999999999999" x14ac:dyDescent="0.3">
      <c r="B305" s="161" t="str">
        <v>20-SPTEQ-10001353</v>
      </c>
      <c r="C305" s="158" t="str">
        <v>Proximo</v>
      </c>
      <c r="D305" s="142" t="str">
        <v>Tequila</v>
      </c>
      <c r="E305" s="142" t="str">
        <v>Jose Cuervo</v>
      </c>
      <c r="F305" s="142" t="str">
        <v>JOC</v>
      </c>
      <c r="G305" s="142" t="str">
        <v>Jose Cuervo Especial Silver Tequila 1L</v>
      </c>
      <c r="H305" s="142" t="str">
        <v>1000ml</v>
      </c>
      <c r="I305" s="176">
        <v>12</v>
      </c>
      <c r="J305" s="283"/>
      <c r="K305" s="178"/>
      <c r="L305" s="85"/>
      <c r="M305" s="143"/>
      <c r="N305" s="86"/>
      <c r="O305" s="53"/>
      <c r="P305" s="152">
        <v>0</v>
      </c>
      <c r="Q305" s="6"/>
      <c r="R305" s="96">
        <f t="shared" si="17"/>
        <v>0</v>
      </c>
      <c r="S305" s="97">
        <f t="shared" si="20"/>
        <v>0</v>
      </c>
      <c r="T305" s="98">
        <f t="shared" si="18"/>
        <v>0</v>
      </c>
      <c r="U305" s="117" t="str">
        <f t="shared" si="19"/>
        <v>OK</v>
      </c>
      <c r="V305" s="117" t="b">
        <f>'CASH REBATE'!$P$22</f>
        <v>0</v>
      </c>
      <c r="W305" s="1" t="str">
        <v>ALCHEMY</v>
      </c>
    </row>
    <row r="306" spans="2:23" ht="17.399999999999999" x14ac:dyDescent="0.3">
      <c r="B306" s="161" t="str">
        <v>20-SPTEQ-07001308</v>
      </c>
      <c r="C306" s="158" t="str">
        <v>Proximo</v>
      </c>
      <c r="D306" s="142" t="str">
        <v>Tequila</v>
      </c>
      <c r="E306" s="142" t="str">
        <v>Jose Cuervo</v>
      </c>
      <c r="F306" s="142" t="str">
        <v>JOC</v>
      </c>
      <c r="G306" s="142" t="str">
        <v>Jose Cuervo Especial Reposado Tequila 35%</v>
      </c>
      <c r="H306" s="142" t="str">
        <v>700ml</v>
      </c>
      <c r="I306" s="176">
        <v>12</v>
      </c>
      <c r="J306" s="283"/>
      <c r="K306" s="178"/>
      <c r="L306" s="85"/>
      <c r="M306" s="143"/>
      <c r="N306" s="86"/>
      <c r="O306" s="53"/>
      <c r="P306" s="152">
        <v>0</v>
      </c>
      <c r="Q306" s="6"/>
      <c r="R306" s="96">
        <f t="shared" si="17"/>
        <v>0</v>
      </c>
      <c r="S306" s="97">
        <f t="shared" si="20"/>
        <v>0</v>
      </c>
      <c r="T306" s="98">
        <f t="shared" si="18"/>
        <v>0</v>
      </c>
      <c r="U306" s="117" t="str">
        <f t="shared" si="19"/>
        <v>OK</v>
      </c>
      <c r="V306" s="117" t="b">
        <f>'CASH REBATE'!$P$22</f>
        <v>0</v>
      </c>
      <c r="W306" s="1" t="str">
        <v>ALCHEMY</v>
      </c>
    </row>
    <row r="307" spans="2:23" ht="17.399999999999999" x14ac:dyDescent="0.3">
      <c r="B307" s="161" t="str">
        <v>20-SPTEQ-07001315</v>
      </c>
      <c r="C307" s="158" t="str">
        <v>Proximo</v>
      </c>
      <c r="D307" s="142" t="str">
        <v>Tequila</v>
      </c>
      <c r="E307" s="142" t="str">
        <v>Jose Cuervo</v>
      </c>
      <c r="F307" s="142" t="str">
        <v>JOC</v>
      </c>
      <c r="G307" s="142" t="str">
        <v>Jose Cuervo Especial Silver Tequila 35%</v>
      </c>
      <c r="H307" s="142" t="str">
        <v>700ml</v>
      </c>
      <c r="I307" s="176">
        <v>12</v>
      </c>
      <c r="J307" s="283"/>
      <c r="K307" s="178"/>
      <c r="L307" s="85"/>
      <c r="M307" s="143"/>
      <c r="N307" s="86"/>
      <c r="O307" s="53"/>
      <c r="P307" s="152">
        <v>0</v>
      </c>
      <c r="Q307" s="6"/>
      <c r="R307" s="96">
        <f t="shared" si="17"/>
        <v>0</v>
      </c>
      <c r="S307" s="97">
        <f t="shared" si="20"/>
        <v>0</v>
      </c>
      <c r="T307" s="98">
        <f t="shared" si="18"/>
        <v>0</v>
      </c>
      <c r="U307" s="117" t="str">
        <f t="shared" si="19"/>
        <v>OK</v>
      </c>
      <c r="V307" s="117" t="b">
        <f>'CASH REBATE'!$P$22</f>
        <v>0</v>
      </c>
      <c r="W307" s="1" t="str">
        <v>ALCHEMY</v>
      </c>
    </row>
    <row r="308" spans="2:23" ht="17.399999999999999" x14ac:dyDescent="0.3">
      <c r="B308" s="161" t="str">
        <v>20-SPTEQ-07002138</v>
      </c>
      <c r="C308" s="158" t="str">
        <v>Proximo</v>
      </c>
      <c r="D308" s="142" t="str">
        <v>Tequila</v>
      </c>
      <c r="E308" s="142" t="str">
        <v>Jose Cuervo</v>
      </c>
      <c r="F308" s="142" t="str">
        <v>JOC</v>
      </c>
      <c r="G308" s="142" t="str">
        <v>Jose Cuervo Especial Reposado Tequila</v>
      </c>
      <c r="H308" s="142" t="str">
        <v>700ml</v>
      </c>
      <c r="I308" s="176">
        <v>6</v>
      </c>
      <c r="J308" s="283"/>
      <c r="K308" s="178"/>
      <c r="L308" s="85"/>
      <c r="M308" s="143"/>
      <c r="N308" s="86"/>
      <c r="O308" s="53"/>
      <c r="P308" s="152">
        <v>0</v>
      </c>
      <c r="Q308" s="6"/>
      <c r="R308" s="96">
        <f t="shared" si="17"/>
        <v>0</v>
      </c>
      <c r="S308" s="97">
        <f t="shared" si="20"/>
        <v>0</v>
      </c>
      <c r="T308" s="98">
        <f t="shared" si="18"/>
        <v>0</v>
      </c>
      <c r="U308" s="117" t="str">
        <f t="shared" si="19"/>
        <v>OK</v>
      </c>
      <c r="V308" s="117" t="b">
        <f>'CASH REBATE'!$P$22</f>
        <v>0</v>
      </c>
      <c r="W308" s="1" t="str">
        <v>ALCHEMY</v>
      </c>
    </row>
    <row r="309" spans="2:23" ht="17.399999999999999" x14ac:dyDescent="0.3">
      <c r="B309" s="161" t="str">
        <v>20-SPTEQ-07007282</v>
      </c>
      <c r="C309" s="158" t="str">
        <v>Proximo</v>
      </c>
      <c r="D309" s="142" t="str">
        <v>Tequila</v>
      </c>
      <c r="E309" s="142" t="str">
        <v>Jose Cuervo</v>
      </c>
      <c r="F309" s="142" t="str">
        <v>JOC</v>
      </c>
      <c r="G309" s="142" t="str">
        <v>Jose Cuervo Tradicional Blanco Tequila 40%</v>
      </c>
      <c r="H309" s="142" t="str">
        <v>700ml</v>
      </c>
      <c r="I309" s="176">
        <v>6</v>
      </c>
      <c r="J309" s="283"/>
      <c r="K309" s="178"/>
      <c r="L309" s="85"/>
      <c r="M309" s="143"/>
      <c r="N309" s="86"/>
      <c r="O309" s="53"/>
      <c r="P309" s="152">
        <v>0</v>
      </c>
      <c r="Q309" s="6"/>
      <c r="R309" s="96">
        <f t="shared" si="17"/>
        <v>0</v>
      </c>
      <c r="S309" s="97">
        <f t="shared" si="20"/>
        <v>0</v>
      </c>
      <c r="T309" s="98">
        <f t="shared" si="18"/>
        <v>0</v>
      </c>
      <c r="U309" s="117" t="str">
        <f t="shared" si="19"/>
        <v>OK</v>
      </c>
      <c r="V309" s="117" t="b">
        <f>'CASH REBATE'!$P$22</f>
        <v>0</v>
      </c>
      <c r="W309" s="1" t="str">
        <v>ALCHEMY</v>
      </c>
    </row>
    <row r="310" spans="2:23" ht="17.399999999999999" x14ac:dyDescent="0.3">
      <c r="B310" s="161" t="str">
        <v>20-SPTEQ-07007299</v>
      </c>
      <c r="C310" s="158" t="str">
        <v>Proximo</v>
      </c>
      <c r="D310" s="142" t="str">
        <v>Tequila</v>
      </c>
      <c r="E310" s="142" t="str">
        <v>Jose Cuervo</v>
      </c>
      <c r="F310" s="142" t="str">
        <v>JOC</v>
      </c>
      <c r="G310" s="142" t="str">
        <v>Jose Cuervo Tradicional Reposado Tequila 40%</v>
      </c>
      <c r="H310" s="142" t="str">
        <v>700ml</v>
      </c>
      <c r="I310" s="176">
        <v>6</v>
      </c>
      <c r="J310" s="283"/>
      <c r="K310" s="178"/>
      <c r="L310" s="85"/>
      <c r="M310" s="143"/>
      <c r="N310" s="86"/>
      <c r="O310" s="53"/>
      <c r="P310" s="152">
        <v>0</v>
      </c>
      <c r="Q310" s="6"/>
      <c r="R310" s="96">
        <f t="shared" si="17"/>
        <v>0</v>
      </c>
      <c r="S310" s="97">
        <f t="shared" si="20"/>
        <v>0</v>
      </c>
      <c r="T310" s="98">
        <f t="shared" si="18"/>
        <v>0</v>
      </c>
      <c r="U310" s="117" t="str">
        <f t="shared" si="19"/>
        <v>OK</v>
      </c>
      <c r="V310" s="117" t="b">
        <f>'CASH REBATE'!$P$22</f>
        <v>0</v>
      </c>
      <c r="W310" s="1" t="str">
        <v>ALCHEMY</v>
      </c>
    </row>
    <row r="311" spans="2:23" ht="17.399999999999999" x14ac:dyDescent="0.3">
      <c r="B311" s="161" t="str">
        <v>23-SPPAC-07000114</v>
      </c>
      <c r="C311" s="158" t="str">
        <v>Proximo</v>
      </c>
      <c r="D311" s="142" t="str">
        <v>Whisky</v>
      </c>
      <c r="E311" s="142" t="str">
        <v>Bushmills</v>
      </c>
      <c r="F311" s="142" t="str">
        <v>BUM</v>
      </c>
      <c r="G311" s="142" t="str">
        <v>Bushmills Black Bush Gift Pack</v>
      </c>
      <c r="H311" s="142" t="str">
        <v>700ml</v>
      </c>
      <c r="I311" s="176">
        <v>3</v>
      </c>
      <c r="J311" s="283"/>
      <c r="K311" s="178"/>
      <c r="L311" s="85"/>
      <c r="M311" s="143"/>
      <c r="N311" s="86"/>
      <c r="O311" s="53"/>
      <c r="P311" s="152">
        <v>0</v>
      </c>
      <c r="Q311" s="6"/>
      <c r="R311" s="96">
        <f t="shared" si="17"/>
        <v>0</v>
      </c>
      <c r="S311" s="97">
        <f t="shared" si="20"/>
        <v>0</v>
      </c>
      <c r="T311" s="98">
        <f t="shared" si="18"/>
        <v>0</v>
      </c>
      <c r="U311" s="117" t="str">
        <f t="shared" si="19"/>
        <v>OK</v>
      </c>
      <c r="V311" s="117" t="b">
        <f>'CASH REBATE'!$P$22</f>
        <v>0</v>
      </c>
      <c r="W311" s="1" t="str">
        <v>ALCHEMY</v>
      </c>
    </row>
    <row r="312" spans="2:23" ht="17.399999999999999" x14ac:dyDescent="0.3">
      <c r="B312" s="161" t="str">
        <v>23-SPWHI-10001085</v>
      </c>
      <c r="C312" s="158" t="str">
        <v>Proximo</v>
      </c>
      <c r="D312" s="142" t="str">
        <v>Whisky</v>
      </c>
      <c r="E312" s="142" t="str">
        <v>Bushmills</v>
      </c>
      <c r="F312" s="142" t="str">
        <v>BUM</v>
      </c>
      <c r="G312" s="142" t="str">
        <v>Bushmills Irish Whiskey 1L</v>
      </c>
      <c r="H312" s="142" t="str">
        <v>1000ml</v>
      </c>
      <c r="I312" s="176">
        <v>6</v>
      </c>
      <c r="J312" s="283"/>
      <c r="K312" s="178"/>
      <c r="L312" s="85"/>
      <c r="M312" s="143"/>
      <c r="N312" s="86"/>
      <c r="O312" s="53"/>
      <c r="P312" s="152">
        <v>0</v>
      </c>
      <c r="Q312" s="6"/>
      <c r="R312" s="96">
        <f t="shared" si="17"/>
        <v>0</v>
      </c>
      <c r="S312" s="97">
        <f t="shared" si="20"/>
        <v>0</v>
      </c>
      <c r="T312" s="98">
        <f t="shared" si="18"/>
        <v>0</v>
      </c>
      <c r="U312" s="117" t="str">
        <f t="shared" si="19"/>
        <v>OK</v>
      </c>
      <c r="V312" s="117" t="b">
        <f>'CASH REBATE'!$P$22</f>
        <v>0</v>
      </c>
      <c r="W312" s="1" t="str">
        <v>ALCHEMY</v>
      </c>
    </row>
    <row r="313" spans="2:23" ht="17.399999999999999" x14ac:dyDescent="0.3">
      <c r="B313" s="161" t="str">
        <v>23-SPWHI-10000070</v>
      </c>
      <c r="C313" s="158" t="str">
        <v>Proximo</v>
      </c>
      <c r="D313" s="142" t="str">
        <v>Whisky</v>
      </c>
      <c r="E313" s="142" t="str">
        <v>Bushmills</v>
      </c>
      <c r="F313" s="142" t="str">
        <v>BUM</v>
      </c>
      <c r="G313" s="142" t="str">
        <v>Bushmills Black Bush Irish Whiskey 1L</v>
      </c>
      <c r="H313" s="142" t="str">
        <v>1000ml</v>
      </c>
      <c r="I313" s="176">
        <v>6</v>
      </c>
      <c r="J313" s="283"/>
      <c r="K313" s="178"/>
      <c r="L313" s="85"/>
      <c r="M313" s="143"/>
      <c r="N313" s="86"/>
      <c r="O313" s="53"/>
      <c r="P313" s="152">
        <v>0</v>
      </c>
      <c r="Q313" s="6"/>
      <c r="R313" s="96">
        <f t="shared" si="17"/>
        <v>0</v>
      </c>
      <c r="S313" s="97">
        <f t="shared" si="20"/>
        <v>0</v>
      </c>
      <c r="T313" s="98">
        <f t="shared" si="18"/>
        <v>0</v>
      </c>
      <c r="U313" s="117" t="str">
        <f t="shared" si="19"/>
        <v>OK</v>
      </c>
      <c r="V313" s="117" t="b">
        <f>'CASH REBATE'!$P$22</f>
        <v>0</v>
      </c>
      <c r="W313" s="1" t="str">
        <v>ALCHEMY</v>
      </c>
    </row>
    <row r="314" spans="2:23" ht="17.399999999999999" x14ac:dyDescent="0.3">
      <c r="B314" s="161" t="str">
        <v>24-06BRA-07005366</v>
      </c>
      <c r="C314" s="158" t="str">
        <v>Remy Cointreau</v>
      </c>
      <c r="D314" s="142" t="str">
        <v>Cognac</v>
      </c>
      <c r="E314" s="142" t="str">
        <v>Remy</v>
      </c>
      <c r="F314" s="142" t="str">
        <v>RMM</v>
      </c>
      <c r="G314" s="142" t="str">
        <v>Remy Martin 1738 Cognac</v>
      </c>
      <c r="H314" s="142" t="str">
        <v>700ml</v>
      </c>
      <c r="I314" s="176">
        <v>6</v>
      </c>
      <c r="J314" s="283"/>
      <c r="K314" s="178"/>
      <c r="L314" s="85"/>
      <c r="M314" s="143"/>
      <c r="N314" s="86"/>
      <c r="O314" s="53"/>
      <c r="P314" s="152">
        <v>0</v>
      </c>
      <c r="Q314" s="6"/>
      <c r="R314" s="96">
        <f t="shared" si="17"/>
        <v>0</v>
      </c>
      <c r="S314" s="97">
        <f t="shared" si="20"/>
        <v>0</v>
      </c>
      <c r="T314" s="98">
        <f t="shared" si="18"/>
        <v>0</v>
      </c>
      <c r="U314" s="117" t="str">
        <f t="shared" si="19"/>
        <v>OK</v>
      </c>
      <c r="V314" s="117" t="b">
        <f>'CASH REBATE'!$P$22</f>
        <v>0</v>
      </c>
      <c r="W314" s="1" t="str">
        <v>ALCHEMY</v>
      </c>
    </row>
    <row r="315" spans="2:23" ht="17.399999999999999" x14ac:dyDescent="0.3">
      <c r="B315" s="161" t="str">
        <v>24-12CNY-07002784</v>
      </c>
      <c r="C315" s="158" t="str">
        <v>Remy Cointreau</v>
      </c>
      <c r="D315" s="142" t="str">
        <v>Cognac</v>
      </c>
      <c r="E315" s="142" t="str">
        <v>Remy</v>
      </c>
      <c r="F315" s="142" t="str">
        <v>RMM</v>
      </c>
      <c r="G315" s="142" t="str">
        <v>Remy Martin Vsop (CNY24)</v>
      </c>
      <c r="H315" s="142" t="str">
        <v>700ml</v>
      </c>
      <c r="I315" s="176">
        <v>12</v>
      </c>
      <c r="J315" s="283"/>
      <c r="K315" s="178"/>
      <c r="L315" s="85"/>
      <c r="M315" s="143"/>
      <c r="N315" s="86"/>
      <c r="O315" s="53"/>
      <c r="P315" s="152">
        <v>0</v>
      </c>
      <c r="Q315" s="6"/>
      <c r="R315" s="96">
        <f t="shared" si="17"/>
        <v>0</v>
      </c>
      <c r="S315" s="97">
        <f t="shared" si="20"/>
        <v>0</v>
      </c>
      <c r="T315" s="98">
        <f t="shared" si="18"/>
        <v>0</v>
      </c>
      <c r="U315" s="117" t="str">
        <f t="shared" si="19"/>
        <v>OK</v>
      </c>
      <c r="V315" s="117" t="b">
        <f>'CASH REBATE'!$P$22</f>
        <v>0</v>
      </c>
      <c r="W315" s="1" t="str">
        <v>ALCHEMY</v>
      </c>
    </row>
    <row r="316" spans="2:23" ht="17.399999999999999" x14ac:dyDescent="0.3">
      <c r="B316" s="161" t="str">
        <v>24-23CNY-07002159</v>
      </c>
      <c r="C316" s="158" t="str">
        <v>Remy Cointreau</v>
      </c>
      <c r="D316" s="142" t="str">
        <v>Cognac</v>
      </c>
      <c r="E316" s="142" t="str">
        <v>Remy</v>
      </c>
      <c r="F316" s="142" t="str">
        <v>RMM</v>
      </c>
      <c r="G316" s="142" t="str">
        <v>Remy Martin XO Cognac (CNY23)</v>
      </c>
      <c r="H316" s="142" t="str">
        <v>700ml</v>
      </c>
      <c r="I316" s="176">
        <v>6</v>
      </c>
      <c r="J316" s="283"/>
      <c r="K316" s="178"/>
      <c r="L316" s="85"/>
      <c r="M316" s="143"/>
      <c r="N316" s="86"/>
      <c r="O316" s="53"/>
      <c r="P316" s="152">
        <v>0</v>
      </c>
      <c r="Q316" s="6"/>
      <c r="R316" s="96">
        <f t="shared" si="17"/>
        <v>0</v>
      </c>
      <c r="S316" s="97">
        <f t="shared" si="20"/>
        <v>0</v>
      </c>
      <c r="T316" s="98">
        <f t="shared" si="18"/>
        <v>0</v>
      </c>
      <c r="U316" s="117" t="str">
        <f t="shared" si="19"/>
        <v>OK</v>
      </c>
      <c r="V316" s="117" t="b">
        <f>'CASH REBATE'!$P$22</f>
        <v>0</v>
      </c>
      <c r="W316" s="1" t="str">
        <v>ALCHEMY</v>
      </c>
    </row>
    <row r="317" spans="2:23" ht="17.399999999999999" x14ac:dyDescent="0.3">
      <c r="B317" s="161" t="str">
        <v>24-23EOY-07002067</v>
      </c>
      <c r="C317" s="158" t="str">
        <v>Remy Cointreau</v>
      </c>
      <c r="D317" s="142" t="str">
        <v>Cognac</v>
      </c>
      <c r="E317" s="142" t="str">
        <v>Remy</v>
      </c>
      <c r="F317" s="142" t="str">
        <v>RMM</v>
      </c>
      <c r="G317" s="142" t="str">
        <v>Remy Martin Vsop (EOY23)</v>
      </c>
      <c r="H317" s="142" t="str">
        <v>700ml</v>
      </c>
      <c r="I317" s="176">
        <v>6</v>
      </c>
      <c r="J317" s="283"/>
      <c r="K317" s="178"/>
      <c r="L317" s="85"/>
      <c r="M317" s="143"/>
      <c r="N317" s="86"/>
      <c r="O317" s="53"/>
      <c r="P317" s="152">
        <v>0</v>
      </c>
      <c r="Q317" s="6"/>
      <c r="R317" s="96">
        <f t="shared" si="17"/>
        <v>0</v>
      </c>
      <c r="S317" s="97">
        <f t="shared" si="20"/>
        <v>0</v>
      </c>
      <c r="T317" s="98">
        <f t="shared" si="18"/>
        <v>0</v>
      </c>
      <c r="U317" s="117" t="str">
        <f t="shared" si="19"/>
        <v>OK</v>
      </c>
      <c r="V317" s="117" t="b">
        <f>'CASH REBATE'!$P$22</f>
        <v>0</v>
      </c>
      <c r="W317" s="1" t="str">
        <v>ALCHEMY</v>
      </c>
    </row>
    <row r="318" spans="2:23" ht="17.399999999999999" x14ac:dyDescent="0.3">
      <c r="B318" s="161" t="str">
        <v>24-23EOY-07002081</v>
      </c>
      <c r="C318" s="158" t="str">
        <v>Remy Cointreau</v>
      </c>
      <c r="D318" s="142" t="str">
        <v>Cognac</v>
      </c>
      <c r="E318" s="142" t="str">
        <v>Remy</v>
      </c>
      <c r="F318" s="142" t="str">
        <v>RMM</v>
      </c>
      <c r="G318" s="142" t="str">
        <v>Remy Martin 1738 (EOY23)</v>
      </c>
      <c r="H318" s="142" t="str">
        <v>700ml</v>
      </c>
      <c r="I318" s="176">
        <v>6</v>
      </c>
      <c r="J318" s="283"/>
      <c r="K318" s="178"/>
      <c r="L318" s="85"/>
      <c r="M318" s="143"/>
      <c r="N318" s="86"/>
      <c r="O318" s="53"/>
      <c r="P318" s="152">
        <v>0</v>
      </c>
      <c r="Q318" s="6"/>
      <c r="R318" s="96">
        <f t="shared" si="17"/>
        <v>0</v>
      </c>
      <c r="S318" s="97">
        <f t="shared" si="20"/>
        <v>0</v>
      </c>
      <c r="T318" s="98">
        <f t="shared" si="18"/>
        <v>0</v>
      </c>
      <c r="U318" s="117" t="str">
        <f t="shared" si="19"/>
        <v>OK</v>
      </c>
      <c r="V318" s="117" t="b">
        <f>'CASH REBATE'!$P$22</f>
        <v>0</v>
      </c>
      <c r="W318" s="1" t="str">
        <v>ALCHEMY</v>
      </c>
    </row>
    <row r="319" spans="2:23" ht="17.399999999999999" x14ac:dyDescent="0.3">
      <c r="B319" s="161" t="str">
        <v>24-23EOY-07002111</v>
      </c>
      <c r="C319" s="158" t="str">
        <v>Remy Cointreau</v>
      </c>
      <c r="D319" s="142" t="str">
        <v>Cognac</v>
      </c>
      <c r="E319" s="142" t="str">
        <v>Remy</v>
      </c>
      <c r="F319" s="142" t="str">
        <v>RMM</v>
      </c>
      <c r="G319" s="142" t="str">
        <v>Remy Martin XO Cognac (EOY23)</v>
      </c>
      <c r="H319" s="142" t="str">
        <v>700ml</v>
      </c>
      <c r="I319" s="176">
        <v>6</v>
      </c>
      <c r="J319" s="283"/>
      <c r="K319" s="178"/>
      <c r="L319" s="85"/>
      <c r="M319" s="143"/>
      <c r="N319" s="86"/>
      <c r="O319" s="53"/>
      <c r="P319" s="152">
        <v>0</v>
      </c>
      <c r="Q319" s="6"/>
      <c r="R319" s="96">
        <f t="shared" si="17"/>
        <v>0</v>
      </c>
      <c r="S319" s="97">
        <f t="shared" si="20"/>
        <v>0</v>
      </c>
      <c r="T319" s="98">
        <f t="shared" si="18"/>
        <v>0</v>
      </c>
      <c r="U319" s="117" t="str">
        <f t="shared" si="19"/>
        <v>OK</v>
      </c>
      <c r="V319" s="117" t="b">
        <f>'CASH REBATE'!$P$22</f>
        <v>0</v>
      </c>
      <c r="W319" s="1" t="str">
        <v>ALCHEMY</v>
      </c>
    </row>
    <row r="320" spans="2:23" ht="17.399999999999999" x14ac:dyDescent="0.3">
      <c r="B320" s="161" t="str">
        <v>24-24CNY-07002784</v>
      </c>
      <c r="C320" s="158" t="str">
        <v>Remy Cointreau</v>
      </c>
      <c r="D320" s="142" t="str">
        <v>Cognac</v>
      </c>
      <c r="E320" s="142" t="str">
        <v>Remy</v>
      </c>
      <c r="F320" s="142" t="str">
        <v>RMM</v>
      </c>
      <c r="G320" s="142" t="str">
        <v>Remy Martin Vsop (CNY24)</v>
      </c>
      <c r="H320" s="142" t="str">
        <v>700ml</v>
      </c>
      <c r="I320" s="176">
        <v>6</v>
      </c>
      <c r="J320" s="283"/>
      <c r="K320" s="178"/>
      <c r="L320" s="85"/>
      <c r="M320" s="143"/>
      <c r="N320" s="86"/>
      <c r="O320" s="53"/>
      <c r="P320" s="152">
        <v>0</v>
      </c>
      <c r="Q320" s="6"/>
      <c r="R320" s="96">
        <f t="shared" si="17"/>
        <v>0</v>
      </c>
      <c r="S320" s="97">
        <f t="shared" si="20"/>
        <v>0</v>
      </c>
      <c r="T320" s="98">
        <f t="shared" si="18"/>
        <v>0</v>
      </c>
      <c r="U320" s="117" t="str">
        <f t="shared" si="19"/>
        <v>OK</v>
      </c>
      <c r="V320" s="117" t="b">
        <f>'CASH REBATE'!$P$22</f>
        <v>0</v>
      </c>
      <c r="W320" s="1" t="str">
        <v>ALCHEMY</v>
      </c>
    </row>
    <row r="321" spans="2:23" ht="17.399999999999999" x14ac:dyDescent="0.3">
      <c r="B321" s="161" t="str">
        <v>24-24CNY-07002807</v>
      </c>
      <c r="C321" s="158" t="str">
        <v>Remy Cointreau</v>
      </c>
      <c r="D321" s="142" t="str">
        <v>Cognac</v>
      </c>
      <c r="E321" s="142" t="str">
        <v>Remy</v>
      </c>
      <c r="F321" s="142" t="str">
        <v>RMM</v>
      </c>
      <c r="G321" s="142" t="str">
        <v>Remy Martin 1738 (CNY24)</v>
      </c>
      <c r="H321" s="142" t="str">
        <v>700ml</v>
      </c>
      <c r="I321" s="176">
        <v>6</v>
      </c>
      <c r="J321" s="283"/>
      <c r="K321" s="178"/>
      <c r="L321" s="85"/>
      <c r="M321" s="143"/>
      <c r="N321" s="86"/>
      <c r="O321" s="53"/>
      <c r="P321" s="152">
        <v>0</v>
      </c>
      <c r="Q321" s="6"/>
      <c r="R321" s="96">
        <f t="shared" ref="R321:R342" si="21">IF(K321&gt;0,K321*N321,L321*1.07*N321)</f>
        <v>0</v>
      </c>
      <c r="S321" s="97">
        <f t="shared" ref="S321:S342" si="22">ROUND(R321/1.07,2)</f>
        <v>0</v>
      </c>
      <c r="T321" s="98">
        <f t="shared" ref="T321:T342" si="23">IF(U321="Input Price only 1 column","",P321*S321)</f>
        <v>0</v>
      </c>
      <c r="U321" s="117" t="str">
        <f t="shared" ref="U321:U342" si="24">IF(AND(K321&gt;0,L321&gt;0),"Input Price only 1 column","OK")</f>
        <v>OK</v>
      </c>
      <c r="V321" s="117" t="b">
        <f>'CASH REBATE'!$P$22</f>
        <v>0</v>
      </c>
      <c r="W321" s="1" t="str">
        <v>ALCHEMY</v>
      </c>
    </row>
    <row r="322" spans="2:23" ht="17.399999999999999" x14ac:dyDescent="0.3">
      <c r="B322" s="161" t="str">
        <v>24-24CNY-07007094</v>
      </c>
      <c r="C322" s="158" t="str">
        <v>Remy Cointreau</v>
      </c>
      <c r="D322" s="142" t="str">
        <v>Cognac</v>
      </c>
      <c r="E322" s="142" t="str">
        <v>Remy</v>
      </c>
      <c r="F322" s="142" t="str">
        <v>RMM</v>
      </c>
      <c r="G322" s="142" t="str">
        <v>Remy Martin Xo Cognac (CNY24)</v>
      </c>
      <c r="H322" s="142" t="str">
        <v>700ml</v>
      </c>
      <c r="I322" s="176">
        <v>6</v>
      </c>
      <c r="J322" s="283"/>
      <c r="K322" s="178"/>
      <c r="L322" s="85"/>
      <c r="M322" s="143"/>
      <c r="N322" s="86"/>
      <c r="O322" s="53"/>
      <c r="P322" s="152">
        <v>0</v>
      </c>
      <c r="Q322" s="6"/>
      <c r="R322" s="96">
        <f t="shared" si="21"/>
        <v>0</v>
      </c>
      <c r="S322" s="97">
        <f t="shared" si="22"/>
        <v>0</v>
      </c>
      <c r="T322" s="98">
        <f t="shared" si="23"/>
        <v>0</v>
      </c>
      <c r="U322" s="117" t="str">
        <f t="shared" si="24"/>
        <v>OK</v>
      </c>
      <c r="V322" s="117" t="b">
        <f>'CASH REBATE'!$P$22</f>
        <v>0</v>
      </c>
      <c r="W322" s="1" t="str">
        <v>ALCHEMY</v>
      </c>
    </row>
    <row r="323" spans="2:23" ht="17.399999999999999" x14ac:dyDescent="0.3">
      <c r="B323" s="161" t="str">
        <v>24-26CNY-07000456</v>
      </c>
      <c r="C323" s="158" t="str">
        <v>Remy Cointreau</v>
      </c>
      <c r="D323" s="142" t="str">
        <v>Cognac</v>
      </c>
      <c r="E323" s="142" t="str">
        <v>Remy</v>
      </c>
      <c r="F323" s="142" t="str">
        <v>RMM</v>
      </c>
      <c r="G323" s="142" t="str">
        <v>Remy Martin Vsop Cognac (CNY26)</v>
      </c>
      <c r="H323" s="142" t="str">
        <v>700ml</v>
      </c>
      <c r="I323" s="176">
        <v>6</v>
      </c>
      <c r="J323" s="283"/>
      <c r="K323" s="178"/>
      <c r="L323" s="85"/>
      <c r="M323" s="143"/>
      <c r="N323" s="86"/>
      <c r="O323" s="53"/>
      <c r="P323" s="152">
        <v>0</v>
      </c>
      <c r="Q323" s="6"/>
      <c r="R323" s="96">
        <f t="shared" si="21"/>
        <v>0</v>
      </c>
      <c r="S323" s="97">
        <f t="shared" si="22"/>
        <v>0</v>
      </c>
      <c r="T323" s="98">
        <f t="shared" si="23"/>
        <v>0</v>
      </c>
      <c r="U323" s="117" t="str">
        <f t="shared" si="24"/>
        <v>OK</v>
      </c>
      <c r="V323" s="117" t="b">
        <f>'CASH REBATE'!$P$22</f>
        <v>0</v>
      </c>
      <c r="W323" s="1" t="str">
        <v>ALCHEMY</v>
      </c>
    </row>
    <row r="324" spans="2:23" ht="17.399999999999999" x14ac:dyDescent="0.3">
      <c r="B324" s="161" t="str">
        <v>24-26CNY-07007094</v>
      </c>
      <c r="C324" s="158" t="str">
        <v>Remy Cointreau</v>
      </c>
      <c r="D324" s="142" t="str">
        <v>Cognac</v>
      </c>
      <c r="E324" s="142" t="str">
        <v>Remy</v>
      </c>
      <c r="F324" s="142" t="str">
        <v>RMM</v>
      </c>
      <c r="G324" s="142" t="str">
        <v>Remy Martin XO Cognac (CNY26)</v>
      </c>
      <c r="H324" s="142" t="str">
        <v>700ml</v>
      </c>
      <c r="I324" s="176">
        <v>6</v>
      </c>
      <c r="J324" s="283"/>
      <c r="K324" s="178"/>
      <c r="L324" s="85"/>
      <c r="M324" s="143"/>
      <c r="N324" s="86"/>
      <c r="O324" s="53"/>
      <c r="P324" s="152">
        <v>0</v>
      </c>
      <c r="Q324" s="6"/>
      <c r="R324" s="96">
        <f t="shared" si="21"/>
        <v>0</v>
      </c>
      <c r="S324" s="97">
        <f t="shared" si="22"/>
        <v>0</v>
      </c>
      <c r="T324" s="98">
        <f t="shared" si="23"/>
        <v>0</v>
      </c>
      <c r="U324" s="117" t="str">
        <f t="shared" si="24"/>
        <v>OK</v>
      </c>
      <c r="V324" s="117" t="b">
        <f>'CASH REBATE'!$P$22</f>
        <v>0</v>
      </c>
      <c r="W324" s="1" t="str">
        <v>ALCHEMY</v>
      </c>
    </row>
    <row r="325" spans="2:23" ht="17.399999999999999" x14ac:dyDescent="0.3">
      <c r="B325" s="161" t="str">
        <v>24-SPBRA-07000429</v>
      </c>
      <c r="C325" s="158" t="str">
        <v>Remy Cointreau</v>
      </c>
      <c r="D325" s="142" t="str">
        <v>Cognac</v>
      </c>
      <c r="E325" s="142" t="str">
        <v>Remy</v>
      </c>
      <c r="F325" s="142" t="str">
        <v>RMM</v>
      </c>
      <c r="G325" s="142" t="str">
        <v>Remy Martin Club</v>
      </c>
      <c r="H325" s="142" t="str">
        <v>700ml</v>
      </c>
      <c r="I325" s="176">
        <v>12</v>
      </c>
      <c r="J325" s="283"/>
      <c r="K325" s="178"/>
      <c r="L325" s="85"/>
      <c r="M325" s="143"/>
      <c r="N325" s="86"/>
      <c r="O325" s="53"/>
      <c r="P325" s="152">
        <v>0</v>
      </c>
      <c r="Q325" s="6"/>
      <c r="R325" s="96">
        <f t="shared" si="21"/>
        <v>0</v>
      </c>
      <c r="S325" s="97">
        <f t="shared" si="22"/>
        <v>0</v>
      </c>
      <c r="T325" s="98">
        <f t="shared" si="23"/>
        <v>0</v>
      </c>
      <c r="U325" s="117" t="str">
        <f t="shared" si="24"/>
        <v>OK</v>
      </c>
      <c r="V325" s="117" t="b">
        <f>'CASH REBATE'!$P$22</f>
        <v>0</v>
      </c>
      <c r="W325" s="1" t="str">
        <v>ALCHEMY</v>
      </c>
    </row>
    <row r="326" spans="2:23" ht="17.399999999999999" x14ac:dyDescent="0.3">
      <c r="B326" s="161" t="str">
        <v>24-SPBRA-07001831</v>
      </c>
      <c r="C326" s="158" t="str">
        <v>Remy Cointreau</v>
      </c>
      <c r="D326" s="142" t="str">
        <v>Cognac</v>
      </c>
      <c r="E326" s="142" t="str">
        <v>Remy</v>
      </c>
      <c r="F326" s="142" t="str">
        <v>RMM</v>
      </c>
      <c r="G326" s="142" t="str">
        <v>Remy Martin 1738 Gift Pack With Shaker</v>
      </c>
      <c r="H326" s="142" t="str">
        <v>700ml</v>
      </c>
      <c r="I326" s="176">
        <v>6</v>
      </c>
      <c r="J326" s="283"/>
      <c r="K326" s="178"/>
      <c r="L326" s="85"/>
      <c r="M326" s="143"/>
      <c r="N326" s="86"/>
      <c r="O326" s="53"/>
      <c r="P326" s="152">
        <v>0</v>
      </c>
      <c r="Q326" s="6"/>
      <c r="R326" s="96">
        <f t="shared" si="21"/>
        <v>0</v>
      </c>
      <c r="S326" s="97">
        <f t="shared" si="22"/>
        <v>0</v>
      </c>
      <c r="T326" s="98">
        <f t="shared" si="23"/>
        <v>0</v>
      </c>
      <c r="U326" s="117" t="str">
        <f t="shared" si="24"/>
        <v>OK</v>
      </c>
      <c r="V326" s="117" t="b">
        <f>'CASH REBATE'!$P$22</f>
        <v>0</v>
      </c>
      <c r="W326" s="1" t="str">
        <v>ALCHEMY</v>
      </c>
    </row>
    <row r="327" spans="2:23" ht="17.399999999999999" x14ac:dyDescent="0.3">
      <c r="B327" s="161" t="str">
        <v>25-06LIQ-03502608</v>
      </c>
      <c r="C327" s="158" t="str">
        <v>Remy Cointreau</v>
      </c>
      <c r="D327" s="142" t="str">
        <v>Liqueur</v>
      </c>
      <c r="E327" s="142" t="str">
        <v>Cointreau</v>
      </c>
      <c r="F327" s="142" t="str">
        <v>COT</v>
      </c>
      <c r="G327" s="142" t="str">
        <v>Cointreau 350 ml</v>
      </c>
      <c r="H327" s="142" t="str">
        <v>350ml</v>
      </c>
      <c r="I327" s="176">
        <v>6</v>
      </c>
      <c r="J327" s="283"/>
      <c r="K327" s="178"/>
      <c r="L327" s="85"/>
      <c r="M327" s="143"/>
      <c r="N327" s="86"/>
      <c r="O327" s="53"/>
      <c r="P327" s="152">
        <v>0</v>
      </c>
      <c r="Q327" s="6"/>
      <c r="R327" s="96">
        <f t="shared" si="21"/>
        <v>0</v>
      </c>
      <c r="S327" s="97">
        <f t="shared" si="22"/>
        <v>0</v>
      </c>
      <c r="T327" s="98">
        <f t="shared" si="23"/>
        <v>0</v>
      </c>
      <c r="U327" s="117" t="str">
        <f t="shared" si="24"/>
        <v>OK</v>
      </c>
      <c r="V327" s="117" t="b">
        <f>'CASH REBATE'!$P$22</f>
        <v>0</v>
      </c>
      <c r="W327" s="1" t="str">
        <v>ALCHEMY</v>
      </c>
    </row>
    <row r="328" spans="2:23" ht="17.399999999999999" x14ac:dyDescent="0.3">
      <c r="B328" s="161" t="str">
        <v>25-06LIQ-07004200</v>
      </c>
      <c r="C328" s="158" t="str">
        <v>Remy Cointreau</v>
      </c>
      <c r="D328" s="142" t="str">
        <v>Liqueur</v>
      </c>
      <c r="E328" s="142" t="str">
        <v>Cointreau</v>
      </c>
      <c r="F328" s="142" t="str">
        <v>COT</v>
      </c>
      <c r="G328" s="142" t="str">
        <v>Cointreau L'Unique</v>
      </c>
      <c r="H328" s="142" t="str">
        <v>700ml</v>
      </c>
      <c r="I328" s="176">
        <v>6</v>
      </c>
      <c r="J328" s="283"/>
      <c r="K328" s="178"/>
      <c r="L328" s="85"/>
      <c r="M328" s="143"/>
      <c r="N328" s="86"/>
      <c r="O328" s="53"/>
      <c r="P328" s="152">
        <v>0</v>
      </c>
      <c r="Q328" s="6"/>
      <c r="R328" s="96">
        <f t="shared" si="21"/>
        <v>0</v>
      </c>
      <c r="S328" s="97">
        <f t="shared" si="22"/>
        <v>0</v>
      </c>
      <c r="T328" s="98">
        <f t="shared" si="23"/>
        <v>0</v>
      </c>
      <c r="U328" s="117" t="str">
        <f t="shared" si="24"/>
        <v>OK</v>
      </c>
      <c r="V328" s="117" t="b">
        <f>'CASH REBATE'!$P$22</f>
        <v>0</v>
      </c>
      <c r="W328" s="1" t="str">
        <v>ALCHEMY</v>
      </c>
    </row>
    <row r="329" spans="2:23" ht="17.399999999999999" x14ac:dyDescent="0.3">
      <c r="B329" s="161" t="str">
        <v>25-12LIQ-03502608</v>
      </c>
      <c r="C329" s="158" t="str">
        <v>Remy Cointreau</v>
      </c>
      <c r="D329" s="142" t="str">
        <v>Liqueur</v>
      </c>
      <c r="E329" s="142" t="str">
        <v>Cointreau</v>
      </c>
      <c r="F329" s="142" t="str">
        <v>COT</v>
      </c>
      <c r="G329" s="142" t="str">
        <v>Cointreau 350 ml</v>
      </c>
      <c r="H329" s="142" t="str">
        <v>350ml</v>
      </c>
      <c r="I329" s="176">
        <v>12</v>
      </c>
      <c r="J329" s="283"/>
      <c r="K329" s="178"/>
      <c r="L329" s="85"/>
      <c r="M329" s="143"/>
      <c r="N329" s="86"/>
      <c r="O329" s="53"/>
      <c r="P329" s="152">
        <v>0</v>
      </c>
      <c r="Q329" s="6"/>
      <c r="R329" s="96">
        <f t="shared" si="21"/>
        <v>0</v>
      </c>
      <c r="S329" s="97">
        <f t="shared" si="22"/>
        <v>0</v>
      </c>
      <c r="T329" s="98">
        <f t="shared" si="23"/>
        <v>0</v>
      </c>
      <c r="U329" s="117" t="str">
        <f t="shared" si="24"/>
        <v>OK</v>
      </c>
      <c r="V329" s="117" t="b">
        <f>'CASH REBATE'!$P$22</f>
        <v>0</v>
      </c>
      <c r="W329" s="1" t="str">
        <v>ALCHEMY</v>
      </c>
    </row>
    <row r="330" spans="2:23" ht="17.399999999999999" x14ac:dyDescent="0.3">
      <c r="B330" s="161" t="str">
        <v>26-06BRA-07002153</v>
      </c>
      <c r="C330" s="157" t="str">
        <v>Remy Cointreau</v>
      </c>
      <c r="D330" s="99" t="str">
        <v>Brandy</v>
      </c>
      <c r="E330" s="99" t="str">
        <v>St Remy</v>
      </c>
      <c r="F330" s="99" t="str">
        <v>ST-RMM</v>
      </c>
      <c r="G330" s="99" t="str">
        <v>St-Remy Vsop</v>
      </c>
      <c r="H330" s="99" t="str">
        <v>700ml</v>
      </c>
      <c r="I330" s="175">
        <v>6</v>
      </c>
      <c r="J330" s="283"/>
      <c r="K330" s="178"/>
      <c r="L330" s="85"/>
      <c r="M330" s="147"/>
      <c r="N330" s="86"/>
      <c r="O330" s="147"/>
      <c r="P330" s="152">
        <v>0</v>
      </c>
      <c r="Q330" s="148"/>
      <c r="R330" s="96">
        <f t="shared" si="21"/>
        <v>0</v>
      </c>
      <c r="S330" s="97">
        <f t="shared" si="22"/>
        <v>0</v>
      </c>
      <c r="T330" s="98">
        <f t="shared" si="23"/>
        <v>0</v>
      </c>
      <c r="U330" s="117" t="str">
        <f t="shared" si="24"/>
        <v>OK</v>
      </c>
      <c r="V330" s="117" t="b">
        <f>'CASH REBATE'!$P$22</f>
        <v>0</v>
      </c>
      <c r="W330" s="1" t="str">
        <v>ALCHEMY</v>
      </c>
    </row>
    <row r="331" spans="2:23" ht="17.399999999999999" x14ac:dyDescent="0.3">
      <c r="B331" s="161" t="str">
        <v>26-06BRA-07002603</v>
      </c>
      <c r="C331" s="157" t="str">
        <v>Remy Cointreau</v>
      </c>
      <c r="D331" s="99" t="str">
        <v>Brandy</v>
      </c>
      <c r="E331" s="99" t="str">
        <v>St Remy</v>
      </c>
      <c r="F331" s="99" t="str">
        <v>ST-RMM</v>
      </c>
      <c r="G331" s="99" t="str">
        <v>St-Remy XO</v>
      </c>
      <c r="H331" s="99" t="str">
        <v>700ml</v>
      </c>
      <c r="I331" s="175">
        <v>6</v>
      </c>
      <c r="J331" s="283"/>
      <c r="K331" s="178"/>
      <c r="L331" s="85"/>
      <c r="M331" s="147"/>
      <c r="N331" s="86"/>
      <c r="O331" s="147"/>
      <c r="P331" s="152">
        <v>0</v>
      </c>
      <c r="Q331" s="148"/>
      <c r="R331" s="96">
        <f t="shared" si="21"/>
        <v>0</v>
      </c>
      <c r="S331" s="97">
        <f t="shared" si="22"/>
        <v>0</v>
      </c>
      <c r="T331" s="98">
        <f t="shared" si="23"/>
        <v>0</v>
      </c>
      <c r="U331" s="117" t="str">
        <f t="shared" si="24"/>
        <v>OK</v>
      </c>
      <c r="V331" s="117" t="b">
        <f>'CASH REBATE'!$P$22</f>
        <v>0</v>
      </c>
      <c r="W331" s="1" t="str">
        <v>ALCHEMY</v>
      </c>
    </row>
    <row r="332" spans="2:23" ht="17.399999999999999" x14ac:dyDescent="0.3">
      <c r="B332" s="161" t="str">
        <v>27-23CNY-07002456</v>
      </c>
      <c r="C332" s="157" t="str">
        <v>Remy Cointreau</v>
      </c>
      <c r="D332" s="99" t="str">
        <v>Cognac</v>
      </c>
      <c r="E332" s="99" t="str">
        <v>Louis XIII</v>
      </c>
      <c r="F332" s="99" t="str">
        <v>LOX</v>
      </c>
      <c r="G332" s="99" t="str">
        <v>Louis XIII Cognac (CNY)</v>
      </c>
      <c r="H332" s="99" t="str">
        <v>700ml</v>
      </c>
      <c r="I332" s="175">
        <v>1</v>
      </c>
      <c r="J332" s="283"/>
      <c r="K332" s="178"/>
      <c r="L332" s="85"/>
      <c r="M332" s="147"/>
      <c r="N332" s="86"/>
      <c r="O332" s="147"/>
      <c r="P332" s="152">
        <v>0</v>
      </c>
      <c r="Q332" s="148"/>
      <c r="R332" s="96">
        <f t="shared" si="21"/>
        <v>0</v>
      </c>
      <c r="S332" s="97">
        <f t="shared" si="22"/>
        <v>0</v>
      </c>
      <c r="T332" s="98">
        <f t="shared" si="23"/>
        <v>0</v>
      </c>
      <c r="U332" s="117" t="str">
        <f t="shared" si="24"/>
        <v>OK</v>
      </c>
      <c r="V332" s="117" t="b">
        <f>'CASH REBATE'!$P$22</f>
        <v>0</v>
      </c>
      <c r="W332" s="1" t="str">
        <v>ALCHEMY</v>
      </c>
    </row>
    <row r="333" spans="2:23" ht="17.399999999999999" x14ac:dyDescent="0.3">
      <c r="B333" s="161" t="str">
        <v>27-24CNY-07002838</v>
      </c>
      <c r="C333" s="157" t="str">
        <v>Remy Cointreau</v>
      </c>
      <c r="D333" s="99" t="str">
        <v>Cognac</v>
      </c>
      <c r="E333" s="99" t="str">
        <v>Louis XIII</v>
      </c>
      <c r="F333" s="99" t="str">
        <v>LOX</v>
      </c>
      <c r="G333" s="99" t="str">
        <v>Louis XIII Cognac (CNY24)</v>
      </c>
      <c r="H333" s="99" t="str">
        <v>700ml</v>
      </c>
      <c r="I333" s="175">
        <v>1</v>
      </c>
      <c r="J333" s="283"/>
      <c r="K333" s="178"/>
      <c r="L333" s="85"/>
      <c r="M333" s="147"/>
      <c r="N333" s="86"/>
      <c r="O333" s="147"/>
      <c r="P333" s="152">
        <v>0</v>
      </c>
      <c r="Q333" s="148"/>
      <c r="R333" s="96">
        <f t="shared" si="21"/>
        <v>0</v>
      </c>
      <c r="S333" s="97">
        <f t="shared" si="22"/>
        <v>0</v>
      </c>
      <c r="T333" s="98">
        <f t="shared" si="23"/>
        <v>0</v>
      </c>
      <c r="U333" s="117" t="str">
        <f t="shared" si="24"/>
        <v>OK</v>
      </c>
      <c r="V333" s="117" t="b">
        <f>'CASH REBATE'!$P$22</f>
        <v>0</v>
      </c>
      <c r="W333" s="1" t="str">
        <v>ALCHEMY</v>
      </c>
    </row>
    <row r="334" spans="2:23" ht="17.399999999999999" x14ac:dyDescent="0.3">
      <c r="B334" s="161" t="str">
        <v>27-26CNY-07000401</v>
      </c>
      <c r="C334" s="157" t="str">
        <v>Remy Cointreau</v>
      </c>
      <c r="D334" s="99" t="str">
        <v>Cognac</v>
      </c>
      <c r="E334" s="99" t="str">
        <v>Louis XIII</v>
      </c>
      <c r="F334" s="99" t="str">
        <v>LOX</v>
      </c>
      <c r="G334" s="99" t="str">
        <v>Louis XIII Cognac (CNY26)</v>
      </c>
      <c r="H334" s="99" t="str">
        <v>700ml</v>
      </c>
      <c r="I334" s="175">
        <v>1</v>
      </c>
      <c r="J334" s="283"/>
      <c r="K334" s="178"/>
      <c r="L334" s="85"/>
      <c r="M334" s="147"/>
      <c r="N334" s="86"/>
      <c r="O334" s="147"/>
      <c r="P334" s="152">
        <v>0</v>
      </c>
      <c r="Q334" s="148"/>
      <c r="R334" s="96">
        <f t="shared" si="21"/>
        <v>0</v>
      </c>
      <c r="S334" s="97">
        <f t="shared" si="22"/>
        <v>0</v>
      </c>
      <c r="T334" s="98">
        <f t="shared" si="23"/>
        <v>0</v>
      </c>
      <c r="U334" s="117" t="str">
        <f t="shared" si="24"/>
        <v>OK</v>
      </c>
      <c r="V334" s="117" t="b">
        <f>'CASH REBATE'!$P$22</f>
        <v>0</v>
      </c>
      <c r="W334" s="1" t="str">
        <v>ALCHEMY</v>
      </c>
    </row>
    <row r="335" spans="2:23" ht="17.399999999999999" x14ac:dyDescent="0.3">
      <c r="B335" s="161" t="str">
        <v>27-SPBRA-07001107</v>
      </c>
      <c r="C335" s="157" t="str">
        <v>Remy Cointreau</v>
      </c>
      <c r="D335" s="99" t="str">
        <v>Cognac</v>
      </c>
      <c r="E335" s="99" t="str">
        <v>Louis XIII</v>
      </c>
      <c r="F335" s="99" t="str">
        <v>LOX</v>
      </c>
      <c r="G335" s="99" t="str">
        <v>Louis XIII Cognac (TC II)</v>
      </c>
      <c r="H335" s="99" t="str">
        <v>700ml</v>
      </c>
      <c r="I335" s="175">
        <v>1</v>
      </c>
      <c r="J335" s="283"/>
      <c r="K335" s="178"/>
      <c r="L335" s="85"/>
      <c r="M335" s="147"/>
      <c r="N335" s="86"/>
      <c r="O335" s="147"/>
      <c r="P335" s="152">
        <v>0</v>
      </c>
      <c r="Q335" s="148"/>
      <c r="R335" s="96">
        <f t="shared" si="21"/>
        <v>0</v>
      </c>
      <c r="S335" s="97">
        <f t="shared" si="22"/>
        <v>0</v>
      </c>
      <c r="T335" s="98">
        <f t="shared" si="23"/>
        <v>0</v>
      </c>
      <c r="U335" s="117" t="str">
        <f t="shared" si="24"/>
        <v>OK</v>
      </c>
      <c r="V335" s="117" t="b">
        <f>'CASH REBATE'!$P$22</f>
        <v>0</v>
      </c>
      <c r="W335" s="1" t="str">
        <v>ALCHEMY</v>
      </c>
    </row>
    <row r="336" spans="2:23" ht="17.399999999999999" x14ac:dyDescent="0.3">
      <c r="B336" s="161" t="str">
        <v>28-SPWHI-07000823</v>
      </c>
      <c r="C336" s="157" t="str">
        <v>Remy Cointreau</v>
      </c>
      <c r="D336" s="99" t="str">
        <v>Whisky</v>
      </c>
      <c r="E336" s="99" t="str">
        <v>Bruichladdich</v>
      </c>
      <c r="F336" s="99" t="str">
        <v>BLD</v>
      </c>
      <c r="G336" s="99" t="str">
        <v>Bruichladdich Octomore</v>
      </c>
      <c r="H336" s="99" t="str">
        <v>700ml</v>
      </c>
      <c r="I336" s="175">
        <v>6</v>
      </c>
      <c r="J336" s="283"/>
      <c r="K336" s="178"/>
      <c r="L336" s="85"/>
      <c r="M336" s="147"/>
      <c r="N336" s="86"/>
      <c r="O336" s="147"/>
      <c r="P336" s="152">
        <v>0</v>
      </c>
      <c r="Q336" s="148"/>
      <c r="R336" s="96">
        <f t="shared" si="21"/>
        <v>0</v>
      </c>
      <c r="S336" s="97">
        <f t="shared" si="22"/>
        <v>0</v>
      </c>
      <c r="T336" s="98">
        <f t="shared" si="23"/>
        <v>0</v>
      </c>
      <c r="U336" s="117" t="str">
        <f t="shared" si="24"/>
        <v>OK</v>
      </c>
      <c r="V336" s="117" t="b">
        <f>'CASH REBATE'!$P$22</f>
        <v>0</v>
      </c>
      <c r="W336" s="1" t="str">
        <v>ALCHEMY</v>
      </c>
    </row>
    <row r="337" spans="2:23" ht="17.399999999999999" x14ac:dyDescent="0.3">
      <c r="B337" s="161" t="str">
        <v>29-SPGIN-07006351</v>
      </c>
      <c r="C337" s="157" t="str">
        <v>Remy Cointreau</v>
      </c>
      <c r="D337" s="99" t="str">
        <v>Gin</v>
      </c>
      <c r="E337" s="99" t="str">
        <v>Botanist</v>
      </c>
      <c r="F337" s="99" t="str">
        <v>BOT</v>
      </c>
      <c r="G337" s="99" t="str">
        <v>The Botanist Islay Dry Gin (Gift Box)</v>
      </c>
      <c r="H337" s="99" t="str">
        <v>700ml</v>
      </c>
      <c r="I337" s="175">
        <v>4</v>
      </c>
      <c r="J337" s="283"/>
      <c r="K337" s="178"/>
      <c r="L337" s="85"/>
      <c r="M337" s="147"/>
      <c r="N337" s="86"/>
      <c r="O337" s="147"/>
      <c r="P337" s="152">
        <v>0</v>
      </c>
      <c r="Q337" s="148"/>
      <c r="R337" s="96">
        <f t="shared" si="21"/>
        <v>0</v>
      </c>
      <c r="S337" s="97">
        <f t="shared" si="22"/>
        <v>0</v>
      </c>
      <c r="T337" s="98">
        <f t="shared" si="23"/>
        <v>0</v>
      </c>
      <c r="U337" s="117" t="str">
        <f t="shared" si="24"/>
        <v>OK</v>
      </c>
      <c r="V337" s="117" t="b">
        <f>'CASH REBATE'!$P$22</f>
        <v>0</v>
      </c>
      <c r="W337" s="1" t="str">
        <v>ALCHEMY</v>
      </c>
    </row>
    <row r="338" spans="2:23" ht="17.399999999999999" x14ac:dyDescent="0.3">
      <c r="B338" s="161" t="str">
        <v>31-SPMIX-1450PACK</v>
      </c>
      <c r="C338" s="158" t="str">
        <v>Campari</v>
      </c>
      <c r="D338" s="142" t="str">
        <v>Liqueur</v>
      </c>
      <c r="E338" s="142" t="str">
        <v>Aperol/Cinzano</v>
      </c>
      <c r="F338" s="142" t="str">
        <v/>
      </c>
      <c r="G338" s="142" t="str">
        <v>Aperol + Cinzano Prosecco</v>
      </c>
      <c r="H338" s="142" t="str">
        <v>1450ml</v>
      </c>
      <c r="I338" s="176">
        <v>3</v>
      </c>
      <c r="J338" s="283"/>
      <c r="K338" s="178"/>
      <c r="L338" s="85"/>
      <c r="M338" s="143"/>
      <c r="N338" s="86"/>
      <c r="O338" s="53"/>
      <c r="P338" s="152">
        <v>0</v>
      </c>
      <c r="Q338" s="6"/>
      <c r="R338" s="96">
        <f t="shared" si="21"/>
        <v>0</v>
      </c>
      <c r="S338" s="97">
        <f t="shared" si="22"/>
        <v>0</v>
      </c>
      <c r="T338" s="98">
        <f t="shared" si="23"/>
        <v>0</v>
      </c>
      <c r="U338" s="117" t="str">
        <f t="shared" si="24"/>
        <v>OK</v>
      </c>
      <c r="V338" s="117" t="b">
        <f>'CASH REBATE'!$P$22</f>
        <v>0</v>
      </c>
      <c r="W338" s="1" t="str">
        <v>ALCHEMY</v>
      </c>
    </row>
    <row r="339" spans="2:23" ht="17.399999999999999" x14ac:dyDescent="0.3">
      <c r="B339" s="161" t="str">
        <v>31-SPPAC-07000575</v>
      </c>
      <c r="C339" s="158" t="str">
        <v>Campari</v>
      </c>
      <c r="D339" s="142" t="str">
        <v>Liqueur</v>
      </c>
      <c r="E339" s="142" t="str">
        <v>Aperol</v>
      </c>
      <c r="F339" s="142" t="str">
        <v>APR</v>
      </c>
      <c r="G339" s="142" t="str">
        <v>Aperol Glass Set</v>
      </c>
      <c r="H339" s="142" t="str">
        <v>700ml</v>
      </c>
      <c r="I339" s="176">
        <v>5</v>
      </c>
      <c r="J339" s="283"/>
      <c r="K339" s="178"/>
      <c r="L339" s="85"/>
      <c r="M339" s="143"/>
      <c r="N339" s="86"/>
      <c r="O339" s="53"/>
      <c r="P339" s="152">
        <v>0</v>
      </c>
      <c r="Q339" s="6"/>
      <c r="R339" s="96">
        <f t="shared" si="21"/>
        <v>0</v>
      </c>
      <c r="S339" s="97">
        <f t="shared" si="22"/>
        <v>0</v>
      </c>
      <c r="T339" s="98">
        <f t="shared" si="23"/>
        <v>0</v>
      </c>
      <c r="U339" s="117" t="str">
        <f t="shared" si="24"/>
        <v>OK</v>
      </c>
      <c r="V339" s="117" t="b">
        <f>'CASH REBATE'!$P$22</f>
        <v>0</v>
      </c>
      <c r="W339" s="1" t="str">
        <v>ALCHEMY</v>
      </c>
    </row>
    <row r="340" spans="2:23" ht="17.399999999999999" x14ac:dyDescent="0.3">
      <c r="B340" s="161" t="str">
        <v>32-06LIQ-05001051</v>
      </c>
      <c r="C340" s="158" t="str">
        <v>Campari</v>
      </c>
      <c r="D340" s="142" t="str">
        <v>Liqueur</v>
      </c>
      <c r="E340" s="142" t="str">
        <v>Campari</v>
      </c>
      <c r="F340" s="142" t="str">
        <v>CAM</v>
      </c>
      <c r="G340" s="142" t="str">
        <v>Campari Negroni Liqueur</v>
      </c>
      <c r="H340" s="142" t="str">
        <v>500ml</v>
      </c>
      <c r="I340" s="176">
        <v>6</v>
      </c>
      <c r="J340" s="283"/>
      <c r="K340" s="178"/>
      <c r="L340" s="85"/>
      <c r="M340" s="143"/>
      <c r="N340" s="86"/>
      <c r="O340" s="53"/>
      <c r="P340" s="152">
        <v>0</v>
      </c>
      <c r="Q340" s="6"/>
      <c r="R340" s="96">
        <f t="shared" si="21"/>
        <v>0</v>
      </c>
      <c r="S340" s="97">
        <f t="shared" si="22"/>
        <v>0</v>
      </c>
      <c r="T340" s="98">
        <f t="shared" si="23"/>
        <v>0</v>
      </c>
      <c r="U340" s="117" t="str">
        <f t="shared" si="24"/>
        <v>OK</v>
      </c>
      <c r="V340" s="117" t="b">
        <f>'CASH REBATE'!$P$22</f>
        <v>0</v>
      </c>
      <c r="W340" s="1" t="str">
        <v>ALCHEMY</v>
      </c>
    </row>
    <row r="341" spans="2:23" ht="17.399999999999999" x14ac:dyDescent="0.3">
      <c r="B341" s="161" t="str">
        <v>32-06LIQ-07501402</v>
      </c>
      <c r="C341" s="158" t="str">
        <v>Campari</v>
      </c>
      <c r="D341" s="142" t="str">
        <v>Liqueur</v>
      </c>
      <c r="E341" s="142" t="str">
        <v>Campari</v>
      </c>
      <c r="F341" s="142" t="str">
        <v>CAM</v>
      </c>
      <c r="G341" s="142" t="str">
        <v>Campari Bitter 750 ml</v>
      </c>
      <c r="H341" s="142" t="str">
        <v>750ml</v>
      </c>
      <c r="I341" s="176">
        <v>6</v>
      </c>
      <c r="J341" s="283"/>
      <c r="K341" s="178"/>
      <c r="L341" s="85"/>
      <c r="M341" s="143"/>
      <c r="N341" s="86"/>
      <c r="O341" s="53"/>
      <c r="P341" s="152">
        <v>0</v>
      </c>
      <c r="Q341" s="6"/>
      <c r="R341" s="96">
        <f t="shared" si="21"/>
        <v>0</v>
      </c>
      <c r="S341" s="97">
        <f t="shared" si="22"/>
        <v>0</v>
      </c>
      <c r="T341" s="98">
        <f t="shared" si="23"/>
        <v>0</v>
      </c>
      <c r="U341" s="117" t="str">
        <f t="shared" si="24"/>
        <v>OK</v>
      </c>
      <c r="V341" s="117" t="b">
        <f>'CASH REBATE'!$P$22</f>
        <v>0</v>
      </c>
      <c r="W341" s="1" t="str">
        <v>ALCHEMY</v>
      </c>
    </row>
    <row r="342" spans="2:23" ht="17.399999999999999" x14ac:dyDescent="0.3">
      <c r="B342" s="161" t="str">
        <v>32-SPPAC-07509002</v>
      </c>
      <c r="C342" s="158" t="str">
        <v>Campari</v>
      </c>
      <c r="D342" s="142" t="str">
        <v>Liqueur</v>
      </c>
      <c r="E342" s="142" t="str">
        <v>Campari</v>
      </c>
      <c r="F342" s="142" t="str">
        <v>CAM</v>
      </c>
      <c r="G342" s="142" t="str">
        <v>Campari Negroni Set</v>
      </c>
      <c r="H342" s="142" t="str">
        <v>2250ml</v>
      </c>
      <c r="I342" s="176">
        <v>4</v>
      </c>
      <c r="J342" s="283"/>
      <c r="K342" s="178"/>
      <c r="L342" s="85"/>
      <c r="M342" s="143"/>
      <c r="N342" s="86"/>
      <c r="O342" s="53"/>
      <c r="P342" s="152">
        <v>0</v>
      </c>
      <c r="Q342" s="6"/>
      <c r="R342" s="96">
        <f t="shared" si="21"/>
        <v>0</v>
      </c>
      <c r="S342" s="97">
        <f t="shared" si="22"/>
        <v>0</v>
      </c>
      <c r="T342" s="98">
        <f t="shared" si="23"/>
        <v>0</v>
      </c>
      <c r="U342" s="117" t="str">
        <f t="shared" si="24"/>
        <v>OK</v>
      </c>
      <c r="V342" s="117" t="b">
        <f>'CASH REBATE'!$P$22</f>
        <v>0</v>
      </c>
      <c r="W342" s="1" t="str">
        <v>ALCHEMY</v>
      </c>
    </row>
    <row r="343" spans="2:23" ht="17.399999999999999" x14ac:dyDescent="0.3">
      <c r="B343" s="161" t="str">
        <v>33-SPGIN-07502000</v>
      </c>
      <c r="C343" s="158" t="str">
        <v>Campari</v>
      </c>
      <c r="D343" s="142" t="str">
        <v>Gin</v>
      </c>
      <c r="E343" s="142" t="str">
        <v>Bulldog</v>
      </c>
      <c r="F343" s="142" t="str">
        <v>BUL</v>
      </c>
      <c r="G343" s="142" t="str">
        <v>Bulldog London Dry Gin 750 ml</v>
      </c>
      <c r="H343" s="142" t="str">
        <v>750ml</v>
      </c>
      <c r="I343" s="176">
        <v>6</v>
      </c>
      <c r="J343" s="283"/>
      <c r="K343" s="178"/>
      <c r="L343" s="85"/>
      <c r="M343" s="143"/>
      <c r="N343" s="86"/>
      <c r="O343" s="53"/>
      <c r="P343" s="152">
        <v>0</v>
      </c>
      <c r="Q343" s="6"/>
      <c r="R343" s="96">
        <f t="shared" si="17"/>
        <v>0</v>
      </c>
      <c r="S343" s="97">
        <f t="shared" si="20"/>
        <v>0</v>
      </c>
      <c r="T343" s="98">
        <f t="shared" si="18"/>
        <v>0</v>
      </c>
      <c r="U343" s="117" t="str">
        <f t="shared" si="19"/>
        <v>OK</v>
      </c>
      <c r="V343" s="117" t="b">
        <f>'CASH REBATE'!$P$22</f>
        <v>0</v>
      </c>
      <c r="W343" s="1" t="str">
        <v>ALCHEMY</v>
      </c>
    </row>
    <row r="344" spans="2:23" ht="17.399999999999999" x14ac:dyDescent="0.3">
      <c r="B344" s="161" t="str">
        <v>33-SPPAC-07506102</v>
      </c>
      <c r="C344" s="158" t="str">
        <v>Campari</v>
      </c>
      <c r="D344" s="142" t="str">
        <v>Gin</v>
      </c>
      <c r="E344" s="142" t="str">
        <v>Bulldog</v>
      </c>
      <c r="F344" s="142" t="str">
        <v>BUL</v>
      </c>
      <c r="G344" s="142" t="str">
        <v>Bulldog Gin Glass Set</v>
      </c>
      <c r="H344" s="142" t="str">
        <v>750ml</v>
      </c>
      <c r="I344" s="176">
        <v>6</v>
      </c>
      <c r="J344" s="283"/>
      <c r="K344" s="178"/>
      <c r="L344" s="85"/>
      <c r="M344" s="143"/>
      <c r="N344" s="86"/>
      <c r="O344" s="53"/>
      <c r="P344" s="152">
        <v>0</v>
      </c>
      <c r="Q344" s="6"/>
      <c r="R344" s="96">
        <f t="shared" si="17"/>
        <v>0</v>
      </c>
      <c r="S344" s="97">
        <f t="shared" si="20"/>
        <v>0</v>
      </c>
      <c r="T344" s="98">
        <f t="shared" si="18"/>
        <v>0</v>
      </c>
      <c r="U344" s="117" t="str">
        <f t="shared" si="19"/>
        <v>OK</v>
      </c>
      <c r="V344" s="117" t="b">
        <f>'CASH REBATE'!$P$22</f>
        <v>0</v>
      </c>
      <c r="W344" s="1" t="str">
        <v>ALCHEMY</v>
      </c>
    </row>
    <row r="345" spans="2:23" ht="17.399999999999999" x14ac:dyDescent="0.3">
      <c r="B345" s="161" t="str">
        <v>34-12VOD-01808261</v>
      </c>
      <c r="C345" s="158" t="str">
        <v>Campari</v>
      </c>
      <c r="D345" s="142" t="str">
        <v>Vodka</v>
      </c>
      <c r="E345" s="142" t="str">
        <v>Skyy</v>
      </c>
      <c r="F345" s="142" t="str">
        <v>SKY</v>
      </c>
      <c r="G345" s="142" t="str">
        <v>Skyy Vodka 180 ml (P12)</v>
      </c>
      <c r="H345" s="142" t="str">
        <v>180ml</v>
      </c>
      <c r="I345" s="176">
        <v>12</v>
      </c>
      <c r="J345" s="283"/>
      <c r="K345" s="178"/>
      <c r="L345" s="85"/>
      <c r="M345" s="143"/>
      <c r="N345" s="86"/>
      <c r="O345" s="53"/>
      <c r="P345" s="152">
        <v>0</v>
      </c>
      <c r="Q345" s="6"/>
      <c r="R345" s="96">
        <f t="shared" si="17"/>
        <v>0</v>
      </c>
      <c r="S345" s="97">
        <f t="shared" si="20"/>
        <v>0</v>
      </c>
      <c r="T345" s="98">
        <f t="shared" si="18"/>
        <v>0</v>
      </c>
      <c r="U345" s="117" t="str">
        <f t="shared" si="19"/>
        <v>OK</v>
      </c>
      <c r="V345" s="117" t="b">
        <f>'CASH REBATE'!$P$22</f>
        <v>0</v>
      </c>
      <c r="W345" s="1" t="str">
        <v>ALCHEMY</v>
      </c>
    </row>
    <row r="346" spans="2:23" ht="17.399999999999999" x14ac:dyDescent="0.3">
      <c r="B346" s="161" t="str">
        <v>34-SPVOD-07007004</v>
      </c>
      <c r="C346" s="158" t="str">
        <v>Campari</v>
      </c>
      <c r="D346" s="142" t="str">
        <v>Vodka</v>
      </c>
      <c r="E346" s="142" t="str">
        <v>Skyy</v>
      </c>
      <c r="F346" s="142" t="str">
        <v>SKY</v>
      </c>
      <c r="G346" s="142" t="str">
        <v>Skyy Vodka</v>
      </c>
      <c r="H346" s="142" t="str">
        <v>700ml</v>
      </c>
      <c r="I346" s="176">
        <v>12</v>
      </c>
      <c r="J346" s="283"/>
      <c r="K346" s="178"/>
      <c r="L346" s="85"/>
      <c r="M346" s="143"/>
      <c r="N346" s="86"/>
      <c r="O346" s="53"/>
      <c r="P346" s="152">
        <v>0</v>
      </c>
      <c r="Q346" s="6"/>
      <c r="R346" s="96">
        <f t="shared" si="17"/>
        <v>0</v>
      </c>
      <c r="S346" s="97">
        <f t="shared" si="20"/>
        <v>0</v>
      </c>
      <c r="T346" s="98">
        <f t="shared" si="18"/>
        <v>0</v>
      </c>
      <c r="U346" s="117" t="str">
        <f t="shared" si="19"/>
        <v>OK</v>
      </c>
      <c r="V346" s="117" t="b">
        <f>'CASH REBATE'!$P$22</f>
        <v>0</v>
      </c>
      <c r="W346" s="1" t="str">
        <v>ALCHEMY</v>
      </c>
    </row>
    <row r="347" spans="2:23" ht="17.399999999999999" x14ac:dyDescent="0.3">
      <c r="B347" s="161" t="str">
        <v>37-SPWHI-07002834</v>
      </c>
      <c r="C347" s="158" t="str">
        <v>Campari</v>
      </c>
      <c r="D347" s="142" t="str">
        <v>Whisky</v>
      </c>
      <c r="E347" s="142" t="str">
        <v>Wild Turkey</v>
      </c>
      <c r="F347" s="142" t="str">
        <v>WTK</v>
      </c>
      <c r="G347" s="142" t="str">
        <v>Wild Turkey Rye Whiskey 700ml</v>
      </c>
      <c r="H347" s="142" t="str">
        <v>700ml</v>
      </c>
      <c r="I347" s="176">
        <v>12</v>
      </c>
      <c r="J347" s="283"/>
      <c r="K347" s="178"/>
      <c r="L347" s="85"/>
      <c r="M347" s="143"/>
      <c r="N347" s="86"/>
      <c r="O347" s="53"/>
      <c r="P347" s="152">
        <v>0</v>
      </c>
      <c r="Q347" s="6"/>
      <c r="R347" s="96">
        <f t="shared" si="17"/>
        <v>0</v>
      </c>
      <c r="S347" s="97">
        <f t="shared" si="20"/>
        <v>0</v>
      </c>
      <c r="T347" s="98">
        <f t="shared" si="18"/>
        <v>0</v>
      </c>
      <c r="U347" s="117" t="str">
        <f t="shared" si="19"/>
        <v>OK</v>
      </c>
      <c r="V347" s="117" t="b">
        <f>'CASH REBATE'!$P$22</f>
        <v>0</v>
      </c>
      <c r="W347" s="1" t="str">
        <v>ALCHEMY</v>
      </c>
    </row>
    <row r="348" spans="2:23" ht="17.399999999999999" x14ac:dyDescent="0.3">
      <c r="B348" s="161" t="str">
        <v>40-SPRUM-07501400</v>
      </c>
      <c r="C348" s="158" t="str">
        <v>Campari</v>
      </c>
      <c r="D348" s="142" t="str">
        <v>Rum</v>
      </c>
      <c r="E348" s="142" t="str">
        <v>Appleton</v>
      </c>
      <c r="F348" s="142" t="str">
        <v>APT</v>
      </c>
      <c r="G348" s="142" t="str">
        <v>Appleton Estate Rare Blend 12 Years</v>
      </c>
      <c r="H348" s="142" t="str">
        <v>750ml</v>
      </c>
      <c r="I348" s="176">
        <v>12</v>
      </c>
      <c r="J348" s="283"/>
      <c r="K348" s="178"/>
      <c r="L348" s="85"/>
      <c r="M348" s="143"/>
      <c r="N348" s="86"/>
      <c r="O348" s="53"/>
      <c r="P348" s="152">
        <v>0</v>
      </c>
      <c r="Q348" s="6"/>
      <c r="R348" s="96">
        <f t="shared" si="17"/>
        <v>0</v>
      </c>
      <c r="S348" s="97">
        <f t="shared" si="20"/>
        <v>0</v>
      </c>
      <c r="T348" s="98">
        <f t="shared" si="18"/>
        <v>0</v>
      </c>
      <c r="U348" s="117" t="str">
        <f t="shared" si="19"/>
        <v>OK</v>
      </c>
      <c r="V348" s="117" t="b">
        <f>'CASH REBATE'!$P$22</f>
        <v>0</v>
      </c>
      <c r="W348" s="1" t="str">
        <v>ALCHEMY</v>
      </c>
    </row>
    <row r="349" spans="2:23" ht="17.399999999999999" x14ac:dyDescent="0.3">
      <c r="B349" s="161" t="str">
        <v>46-ABRGP-07000051</v>
      </c>
      <c r="C349" s="158" t="str">
        <v>Campari</v>
      </c>
      <c r="D349" s="142" t="str">
        <v>Whisky</v>
      </c>
      <c r="E349" s="142" t="str">
        <v>Glen Grant</v>
      </c>
      <c r="F349" s="142" t="str">
        <v>GGT</v>
      </c>
      <c r="G349" s="142" t="str">
        <v>Glen Grant Single Malt Scotch Whisky Arboralis (Gift Pack)</v>
      </c>
      <c r="H349" s="142" t="str">
        <v>700ml</v>
      </c>
      <c r="I349" s="176">
        <v>6</v>
      </c>
      <c r="J349" s="283"/>
      <c r="K349" s="178"/>
      <c r="L349" s="85"/>
      <c r="M349" s="143"/>
      <c r="N349" s="86"/>
      <c r="O349" s="53"/>
      <c r="P349" s="152">
        <v>0</v>
      </c>
      <c r="Q349" s="6"/>
      <c r="R349" s="96">
        <f t="shared" si="17"/>
        <v>0</v>
      </c>
      <c r="S349" s="97">
        <f t="shared" si="20"/>
        <v>0</v>
      </c>
      <c r="T349" s="98">
        <f t="shared" si="18"/>
        <v>0</v>
      </c>
      <c r="U349" s="117" t="str">
        <f t="shared" si="19"/>
        <v>OK</v>
      </c>
      <c r="V349" s="117" t="b">
        <f>'CASH REBATE'!$P$22</f>
        <v>0</v>
      </c>
      <c r="W349" s="1" t="str">
        <v>ALCHEMY</v>
      </c>
    </row>
    <row r="350" spans="2:23" ht="17.399999999999999" x14ac:dyDescent="0.3">
      <c r="B350" s="161" t="str">
        <v>51-WISPA-07505015</v>
      </c>
      <c r="C350" s="158" t="str">
        <v>Luc Belaire</v>
      </c>
      <c r="D350" s="142" t="str">
        <v>Sparkling Wine</v>
      </c>
      <c r="E350" s="142" t="str">
        <v>Luc Belaire</v>
      </c>
      <c r="F350" s="142" t="str">
        <v>LUC</v>
      </c>
      <c r="G350" s="142" t="str">
        <v>Luc Belaire Rare Luxe</v>
      </c>
      <c r="H350" s="142" t="str">
        <v>750ml</v>
      </c>
      <c r="I350" s="176">
        <v>6</v>
      </c>
      <c r="J350" s="283"/>
      <c r="K350" s="178"/>
      <c r="L350" s="85"/>
      <c r="M350" s="143"/>
      <c r="N350" s="86"/>
      <c r="O350" s="53"/>
      <c r="P350" s="152">
        <v>0</v>
      </c>
      <c r="Q350" s="6"/>
      <c r="R350" s="96">
        <f t="shared" si="17"/>
        <v>0</v>
      </c>
      <c r="S350" s="97">
        <f t="shared" si="20"/>
        <v>0</v>
      </c>
      <c r="T350" s="98">
        <f t="shared" si="18"/>
        <v>0</v>
      </c>
      <c r="U350" s="117" t="str">
        <f t="shared" si="19"/>
        <v>OK</v>
      </c>
      <c r="V350" s="117" t="b">
        <f>'CASH REBATE'!$P$22</f>
        <v>0</v>
      </c>
      <c r="W350" s="1" t="str">
        <v>ALCHEMY</v>
      </c>
    </row>
    <row r="351" spans="2:23" ht="17.399999999999999" x14ac:dyDescent="0.3">
      <c r="B351" s="161" t="str">
        <v>51-WISPA-07505572</v>
      </c>
      <c r="C351" s="158" t="str">
        <v>Luc Belaire</v>
      </c>
      <c r="D351" s="142" t="str">
        <v>Sparkling Wine</v>
      </c>
      <c r="E351" s="142" t="str">
        <v>Luc Belaire</v>
      </c>
      <c r="F351" s="142" t="str">
        <v>LUC</v>
      </c>
      <c r="G351" s="142" t="str">
        <v>Luc Belaire Rare Luxe - Fantome</v>
      </c>
      <c r="H351" s="142" t="str">
        <v>750ml</v>
      </c>
      <c r="I351" s="176">
        <v>6</v>
      </c>
      <c r="J351" s="283"/>
      <c r="K351" s="178"/>
      <c r="L351" s="85"/>
      <c r="M351" s="143"/>
      <c r="N351" s="86"/>
      <c r="O351" s="53"/>
      <c r="P351" s="152">
        <v>0</v>
      </c>
      <c r="Q351" s="6"/>
      <c r="R351" s="96">
        <f t="shared" si="17"/>
        <v>0</v>
      </c>
      <c r="S351" s="97">
        <f t="shared" si="20"/>
        <v>0</v>
      </c>
      <c r="T351" s="98">
        <f t="shared" si="18"/>
        <v>0</v>
      </c>
      <c r="U351" s="117" t="str">
        <f t="shared" si="19"/>
        <v>OK</v>
      </c>
      <c r="V351" s="117" t="b">
        <f>'CASH REBATE'!$P$22</f>
        <v>0</v>
      </c>
      <c r="W351" s="1" t="str">
        <v>ALCHEMY</v>
      </c>
    </row>
    <row r="352" spans="2:23" ht="17.399999999999999" x14ac:dyDescent="0.3">
      <c r="B352" s="161" t="str">
        <v>51-WISPA-07505602</v>
      </c>
      <c r="C352" s="157" t="str">
        <v>Luc Belaire</v>
      </c>
      <c r="D352" s="99" t="str">
        <v>Sparkling Wine</v>
      </c>
      <c r="E352" s="99" t="str">
        <v>Luc Belaire</v>
      </c>
      <c r="F352" s="99" t="str">
        <v>LUC</v>
      </c>
      <c r="G352" s="99" t="str">
        <v>Luc Belaire Rare Rose - Fantome</v>
      </c>
      <c r="H352" s="99" t="str">
        <v>750ml</v>
      </c>
      <c r="I352" s="175">
        <v>6</v>
      </c>
      <c r="J352" s="283"/>
      <c r="K352" s="178"/>
      <c r="L352" s="85"/>
      <c r="M352" s="147"/>
      <c r="N352" s="86"/>
      <c r="O352" s="147"/>
      <c r="P352" s="152">
        <v>0</v>
      </c>
      <c r="Q352" s="148"/>
      <c r="R352" s="96">
        <f t="shared" si="17"/>
        <v>0</v>
      </c>
      <c r="S352" s="97">
        <f t="shared" si="20"/>
        <v>0</v>
      </c>
      <c r="T352" s="98">
        <f t="shared" si="18"/>
        <v>0</v>
      </c>
      <c r="U352" s="117" t="str">
        <f t="shared" si="19"/>
        <v>OK</v>
      </c>
      <c r="V352" s="117" t="b">
        <f>'CASH REBATE'!$P$22</f>
        <v>0</v>
      </c>
      <c r="W352" s="1" t="str">
        <v>ALCHEMY</v>
      </c>
    </row>
    <row r="353" spans="2:23" ht="17.399999999999999" x14ac:dyDescent="0.3">
      <c r="B353" s="161" t="str">
        <v>51-WISPA-07505909</v>
      </c>
      <c r="C353" s="157" t="str">
        <v>Luc Belaire</v>
      </c>
      <c r="D353" s="99" t="str">
        <v>Sparkling Wine</v>
      </c>
      <c r="E353" s="99" t="str">
        <v>Luc Belaire</v>
      </c>
      <c r="F353" s="99" t="str">
        <v>LUC</v>
      </c>
      <c r="G353" s="99" t="str">
        <v>Luc Belaire Rare Rose</v>
      </c>
      <c r="H353" s="99" t="str">
        <v>750ml</v>
      </c>
      <c r="I353" s="175">
        <v>6</v>
      </c>
      <c r="J353" s="283"/>
      <c r="K353" s="178"/>
      <c r="L353" s="85"/>
      <c r="M353" s="147"/>
      <c r="N353" s="86"/>
      <c r="O353" s="147"/>
      <c r="P353" s="152">
        <v>0</v>
      </c>
      <c r="Q353" s="148"/>
      <c r="R353" s="96">
        <f t="shared" si="17"/>
        <v>0</v>
      </c>
      <c r="S353" s="97">
        <f t="shared" si="20"/>
        <v>0</v>
      </c>
      <c r="T353" s="98">
        <f t="shared" si="18"/>
        <v>0</v>
      </c>
      <c r="U353" s="117" t="str">
        <f t="shared" si="19"/>
        <v>OK</v>
      </c>
      <c r="V353" s="117" t="b">
        <f>'CASH REBATE'!$P$22</f>
        <v>0</v>
      </c>
      <c r="W353" s="1" t="str">
        <v>ALCHEMY</v>
      </c>
    </row>
    <row r="354" spans="2:23" ht="17.399999999999999" x14ac:dyDescent="0.3">
      <c r="B354" s="161" t="str">
        <v>51-WISPA-15005619</v>
      </c>
      <c r="C354" s="157" t="str">
        <v>Luc Belaire</v>
      </c>
      <c r="D354" s="99" t="str">
        <v>Sparkling Wine</v>
      </c>
      <c r="E354" s="99" t="str">
        <v>Luc Belaire</v>
      </c>
      <c r="F354" s="99" t="str">
        <v>LUC</v>
      </c>
      <c r="G354" s="99" t="str">
        <v>Luc Belaire Rare Rose 1.5 L - Fantome</v>
      </c>
      <c r="H354" s="99" t="str">
        <v>1500ml</v>
      </c>
      <c r="I354" s="175">
        <v>3</v>
      </c>
      <c r="J354" s="283"/>
      <c r="K354" s="178"/>
      <c r="L354" s="85"/>
      <c r="M354" s="147"/>
      <c r="N354" s="86"/>
      <c r="O354" s="147"/>
      <c r="P354" s="152">
        <v>0</v>
      </c>
      <c r="Q354" s="148"/>
      <c r="R354" s="96">
        <f t="shared" si="17"/>
        <v>0</v>
      </c>
      <c r="S354" s="97">
        <f t="shared" si="20"/>
        <v>0</v>
      </c>
      <c r="T354" s="98">
        <f t="shared" si="18"/>
        <v>0</v>
      </c>
      <c r="U354" s="117" t="str">
        <f t="shared" si="19"/>
        <v>OK</v>
      </c>
      <c r="V354" s="117" t="b">
        <f>'CASH REBATE'!$P$22</f>
        <v>0</v>
      </c>
      <c r="W354" s="1" t="str">
        <v>ALCHEMY</v>
      </c>
    </row>
    <row r="355" spans="2:23" ht="17.399999999999999" x14ac:dyDescent="0.3">
      <c r="B355" s="161" t="str">
        <v>52-WISPA-07500750</v>
      </c>
      <c r="C355" s="157" t="str">
        <v>Pommery</v>
      </c>
      <c r="D355" s="99" t="str">
        <v>Champagne</v>
      </c>
      <c r="E355" s="99" t="str">
        <v>Pommery</v>
      </c>
      <c r="F355" s="99" t="str">
        <v>POM</v>
      </c>
      <c r="G355" s="99" t="str">
        <v>Champagne Pommery Brut Rose Royal (GB)</v>
      </c>
      <c r="H355" s="99" t="str">
        <v>750ml</v>
      </c>
      <c r="I355" s="175">
        <v>6</v>
      </c>
      <c r="J355" s="283"/>
      <c r="K355" s="178"/>
      <c r="L355" s="85"/>
      <c r="M355" s="147"/>
      <c r="N355" s="86"/>
      <c r="O355" s="147"/>
      <c r="P355" s="152">
        <v>0</v>
      </c>
      <c r="Q355" s="148"/>
      <c r="R355" s="96">
        <f t="shared" si="17"/>
        <v>0</v>
      </c>
      <c r="S355" s="97">
        <f t="shared" si="20"/>
        <v>0</v>
      </c>
      <c r="T355" s="98">
        <f t="shared" si="18"/>
        <v>0</v>
      </c>
      <c r="U355" s="117" t="str">
        <f t="shared" si="19"/>
        <v>OK</v>
      </c>
      <c r="V355" s="117" t="b">
        <f>'CASH REBATE'!$P$22</f>
        <v>0</v>
      </c>
      <c r="W355" s="1" t="str">
        <v>ALCHEMY</v>
      </c>
    </row>
    <row r="356" spans="2:23" ht="17.399999999999999" x14ac:dyDescent="0.3">
      <c r="B356" s="161" t="str">
        <v>52-WISPA-07500925</v>
      </c>
      <c r="C356" s="157" t="str">
        <v>Pommery</v>
      </c>
      <c r="D356" s="99" t="str">
        <v>Champagne</v>
      </c>
      <c r="E356" s="99" t="str">
        <v>Pommery</v>
      </c>
      <c r="F356" s="99" t="str">
        <v>POM</v>
      </c>
      <c r="G356" s="99" t="str">
        <v>Champagne Pommery Royal Blue Sky (GB)</v>
      </c>
      <c r="H356" s="99" t="str">
        <v>750ml</v>
      </c>
      <c r="I356" s="175">
        <v>6</v>
      </c>
      <c r="J356" s="283"/>
      <c r="K356" s="178"/>
      <c r="L356" s="85"/>
      <c r="M356" s="147"/>
      <c r="N356" s="86"/>
      <c r="O356" s="147"/>
      <c r="P356" s="152">
        <v>0</v>
      </c>
      <c r="Q356" s="148"/>
      <c r="R356" s="96">
        <f t="shared" si="17"/>
        <v>0</v>
      </c>
      <c r="S356" s="97">
        <f t="shared" si="20"/>
        <v>0</v>
      </c>
      <c r="T356" s="98">
        <f t="shared" si="18"/>
        <v>0</v>
      </c>
      <c r="U356" s="117" t="str">
        <f t="shared" si="19"/>
        <v>OK</v>
      </c>
      <c r="V356" s="117" t="b">
        <f>'CASH REBATE'!$P$22</f>
        <v>0</v>
      </c>
      <c r="W356" s="1" t="str">
        <v>ALCHEMY</v>
      </c>
    </row>
    <row r="357" spans="2:23" ht="17.399999999999999" x14ac:dyDescent="0.3">
      <c r="B357" s="161" t="str">
        <v>52-WISPA-07502006</v>
      </c>
      <c r="C357" s="157" t="str">
        <v>Pommery</v>
      </c>
      <c r="D357" s="99" t="str">
        <v>Champagne</v>
      </c>
      <c r="E357" s="99" t="str">
        <v>Pommery</v>
      </c>
      <c r="F357" s="99" t="str">
        <v>POM</v>
      </c>
      <c r="G357" s="99" t="str">
        <v>Pommery Cuvee Louise Champagne (2006)</v>
      </c>
      <c r="H357" s="99" t="str">
        <v>750ml</v>
      </c>
      <c r="I357" s="175">
        <v>6</v>
      </c>
      <c r="J357" s="283"/>
      <c r="K357" s="178"/>
      <c r="L357" s="85"/>
      <c r="M357" s="147"/>
      <c r="N357" s="86"/>
      <c r="O357" s="147"/>
      <c r="P357" s="152">
        <v>0</v>
      </c>
      <c r="Q357" s="148"/>
      <c r="R357" s="96">
        <f t="shared" si="17"/>
        <v>0</v>
      </c>
      <c r="S357" s="97">
        <f t="shared" si="20"/>
        <v>0</v>
      </c>
      <c r="T357" s="98">
        <f t="shared" si="18"/>
        <v>0</v>
      </c>
      <c r="U357" s="117" t="str">
        <f t="shared" si="19"/>
        <v>OK</v>
      </c>
      <c r="V357" s="117" t="b">
        <f>'CASH REBATE'!$P$22</f>
        <v>0</v>
      </c>
      <c r="W357" s="1" t="str">
        <v>ALCHEMY</v>
      </c>
    </row>
    <row r="358" spans="2:23" ht="17.399999999999999" x14ac:dyDescent="0.3">
      <c r="B358" s="161" t="str">
        <v>52-WISPA-07507772</v>
      </c>
      <c r="C358" s="157" t="str">
        <v>Pommery</v>
      </c>
      <c r="D358" s="99" t="str">
        <v>Champagne</v>
      </c>
      <c r="E358" s="99" t="str">
        <v>Pommery</v>
      </c>
      <c r="F358" s="99" t="str">
        <v>POM</v>
      </c>
      <c r="G358" s="99" t="str">
        <v>Champagne Pommery Apanage Brut (1874)</v>
      </c>
      <c r="H358" s="99" t="str">
        <v>750ml</v>
      </c>
      <c r="I358" s="175">
        <v>6</v>
      </c>
      <c r="J358" s="283"/>
      <c r="K358" s="178"/>
      <c r="L358" s="85"/>
      <c r="M358" s="147"/>
      <c r="N358" s="86"/>
      <c r="O358" s="147"/>
      <c r="P358" s="152">
        <v>0</v>
      </c>
      <c r="Q358" s="148"/>
      <c r="R358" s="96">
        <f t="shared" ref="R358:R394" si="25">IF(K358&gt;0,K358*N358,L358*1.07*N358)</f>
        <v>0</v>
      </c>
      <c r="S358" s="97">
        <f t="shared" ref="S358:S394" si="26">ROUND(R358/1.07,2)</f>
        <v>0</v>
      </c>
      <c r="T358" s="98">
        <f t="shared" ref="T358:T394" si="27">IF(U358="Input Price only 1 column","",P358*S358)</f>
        <v>0</v>
      </c>
      <c r="U358" s="117" t="str">
        <f t="shared" ref="U358:U394" si="28">IF(AND(K358&gt;0,L358&gt;0),"Input Price only 1 column","OK")</f>
        <v>OK</v>
      </c>
      <c r="V358" s="117" t="b">
        <f>'CASH REBATE'!$P$22</f>
        <v>0</v>
      </c>
      <c r="W358" s="1" t="str">
        <v>ALCHEMY</v>
      </c>
    </row>
    <row r="359" spans="2:23" ht="17.399999999999999" x14ac:dyDescent="0.3">
      <c r="B359" s="161" t="str">
        <v>64-SPLIQ-02000983</v>
      </c>
      <c r="C359" s="157" t="str">
        <v>Laiba</v>
      </c>
      <c r="D359" s="99" t="str">
        <v>Liqueur</v>
      </c>
      <c r="E359" s="99" t="str">
        <v>Laiba</v>
      </c>
      <c r="F359" s="99" t="str">
        <v>LAI</v>
      </c>
      <c r="G359" s="99" t="str">
        <v>Laiba Passion De-Light</v>
      </c>
      <c r="H359" s="99" t="str">
        <v>200ml</v>
      </c>
      <c r="I359" s="175">
        <v>12</v>
      </c>
      <c r="J359" s="283"/>
      <c r="K359" s="178"/>
      <c r="L359" s="85"/>
      <c r="M359" s="147"/>
      <c r="N359" s="86"/>
      <c r="O359" s="147"/>
      <c r="P359" s="152">
        <v>0</v>
      </c>
      <c r="Q359" s="148"/>
      <c r="R359" s="96">
        <f t="shared" si="25"/>
        <v>0</v>
      </c>
      <c r="S359" s="97">
        <f t="shared" si="26"/>
        <v>0</v>
      </c>
      <c r="T359" s="98">
        <f t="shared" si="27"/>
        <v>0</v>
      </c>
      <c r="U359" s="117" t="str">
        <f t="shared" si="28"/>
        <v>OK</v>
      </c>
      <c r="V359" s="117" t="b">
        <f>'CASH REBATE'!$P$22</f>
        <v>0</v>
      </c>
      <c r="W359" s="1" t="str">
        <v>ALCHEMY</v>
      </c>
    </row>
    <row r="360" spans="2:23" ht="17.399999999999999" x14ac:dyDescent="0.3">
      <c r="B360" s="161" t="str">
        <v>64-SPLIQ-02000990</v>
      </c>
      <c r="C360" s="157" t="str">
        <v>Laiba</v>
      </c>
      <c r="D360" s="99" t="str">
        <v>Liqueur</v>
      </c>
      <c r="E360" s="99" t="str">
        <v>Laiba</v>
      </c>
      <c r="F360" s="99" t="str">
        <v>LAI</v>
      </c>
      <c r="G360" s="99" t="str">
        <v>Laiba In Love With Rosemary</v>
      </c>
      <c r="H360" s="99" t="str">
        <v>200ml</v>
      </c>
      <c r="I360" s="175">
        <v>12</v>
      </c>
      <c r="J360" s="283"/>
      <c r="K360" s="178"/>
      <c r="L360" s="85"/>
      <c r="M360" s="147"/>
      <c r="N360" s="86"/>
      <c r="O360" s="147"/>
      <c r="P360" s="152">
        <v>0</v>
      </c>
      <c r="Q360" s="148"/>
      <c r="R360" s="96">
        <f t="shared" si="25"/>
        <v>0</v>
      </c>
      <c r="S360" s="97">
        <f t="shared" si="26"/>
        <v>0</v>
      </c>
      <c r="T360" s="98">
        <f t="shared" si="27"/>
        <v>0</v>
      </c>
      <c r="U360" s="117" t="str">
        <f t="shared" si="28"/>
        <v>OK</v>
      </c>
      <c r="V360" s="117" t="b">
        <f>'CASH REBATE'!$P$22</f>
        <v>0</v>
      </c>
      <c r="W360" s="1" t="str">
        <v>ALCHEMY</v>
      </c>
    </row>
    <row r="361" spans="2:23" ht="17.399999999999999" x14ac:dyDescent="0.3">
      <c r="B361" s="161" t="str">
        <v>64-SPLIQ-02001003</v>
      </c>
      <c r="C361" s="157" t="str">
        <v>Laiba</v>
      </c>
      <c r="D361" s="99" t="str">
        <v>Liqueur</v>
      </c>
      <c r="E361" s="99" t="str">
        <v>Laiba</v>
      </c>
      <c r="F361" s="99" t="str">
        <v>LAI</v>
      </c>
      <c r="G361" s="99" t="str">
        <v>Laiba Sour</v>
      </c>
      <c r="H361" s="99" t="str">
        <v>200ml</v>
      </c>
      <c r="I361" s="175">
        <v>12</v>
      </c>
      <c r="J361" s="283"/>
      <c r="K361" s="178"/>
      <c r="L361" s="85"/>
      <c r="M361" s="147"/>
      <c r="N361" s="86"/>
      <c r="O361" s="147"/>
      <c r="P361" s="152">
        <v>0</v>
      </c>
      <c r="Q361" s="148"/>
      <c r="R361" s="96">
        <f t="shared" si="25"/>
        <v>0</v>
      </c>
      <c r="S361" s="97">
        <f t="shared" si="26"/>
        <v>0</v>
      </c>
      <c r="T361" s="98">
        <f t="shared" si="27"/>
        <v>0</v>
      </c>
      <c r="U361" s="117" t="str">
        <f t="shared" si="28"/>
        <v>OK</v>
      </c>
      <c r="V361" s="117" t="b">
        <f>'CASH REBATE'!$P$22</f>
        <v>0</v>
      </c>
      <c r="W361" s="1" t="str">
        <v>ALCHEMY</v>
      </c>
    </row>
    <row r="362" spans="2:23" ht="17.399999999999999" x14ac:dyDescent="0.3">
      <c r="B362" s="161" t="str">
        <v>64-SPLIQ-02001010</v>
      </c>
      <c r="C362" s="157" t="str">
        <v>Laiba</v>
      </c>
      <c r="D362" s="99" t="str">
        <v>Liqueur</v>
      </c>
      <c r="E362" s="99" t="str">
        <v>Laiba</v>
      </c>
      <c r="F362" s="99" t="str">
        <v>LAI</v>
      </c>
      <c r="G362" s="99" t="str">
        <v>Laiba I Am Coconuts</v>
      </c>
      <c r="H362" s="99" t="str">
        <v>200ml</v>
      </c>
      <c r="I362" s="175">
        <v>12</v>
      </c>
      <c r="J362" s="283"/>
      <c r="K362" s="178"/>
      <c r="L362" s="85"/>
      <c r="M362" s="147"/>
      <c r="N362" s="86"/>
      <c r="O362" s="147"/>
      <c r="P362" s="152">
        <v>0</v>
      </c>
      <c r="Q362" s="148"/>
      <c r="R362" s="96">
        <f t="shared" si="25"/>
        <v>0</v>
      </c>
      <c r="S362" s="97">
        <f t="shared" si="26"/>
        <v>0</v>
      </c>
      <c r="T362" s="98">
        <f t="shared" si="27"/>
        <v>0</v>
      </c>
      <c r="U362" s="117" t="str">
        <f t="shared" si="28"/>
        <v>OK</v>
      </c>
      <c r="V362" s="117" t="b">
        <f>'CASH REBATE'!$P$22</f>
        <v>0</v>
      </c>
      <c r="W362" s="1" t="str">
        <v>ALCHEMY</v>
      </c>
    </row>
    <row r="363" spans="2:23" ht="17.399999999999999" x14ac:dyDescent="0.3">
      <c r="B363" s="161" t="str">
        <v>64-SPLIQ-02001027</v>
      </c>
      <c r="C363" s="157" t="str">
        <v>Laiba</v>
      </c>
      <c r="D363" s="99" t="str">
        <v>Liqueur</v>
      </c>
      <c r="E363" s="99" t="str">
        <v>Laiba</v>
      </c>
      <c r="F363" s="99" t="str">
        <v>LAI</v>
      </c>
      <c r="G363" s="99" t="str">
        <v>Laiba Cold Brew Martini</v>
      </c>
      <c r="H363" s="99" t="str">
        <v>200ml</v>
      </c>
      <c r="I363" s="175">
        <v>12</v>
      </c>
      <c r="J363" s="283"/>
      <c r="K363" s="178"/>
      <c r="L363" s="85"/>
      <c r="M363" s="147"/>
      <c r="N363" s="86"/>
      <c r="O363" s="147"/>
      <c r="P363" s="152">
        <v>0</v>
      </c>
      <c r="Q363" s="148"/>
      <c r="R363" s="96">
        <f t="shared" si="25"/>
        <v>0</v>
      </c>
      <c r="S363" s="97">
        <f t="shared" si="26"/>
        <v>0</v>
      </c>
      <c r="T363" s="98">
        <f t="shared" si="27"/>
        <v>0</v>
      </c>
      <c r="U363" s="117" t="str">
        <f t="shared" si="28"/>
        <v>OK</v>
      </c>
      <c r="V363" s="117" t="b">
        <f>'CASH REBATE'!$P$22</f>
        <v>0</v>
      </c>
      <c r="W363" s="1" t="str">
        <v>ALCHEMY</v>
      </c>
    </row>
    <row r="364" spans="2:23" ht="17.399999999999999" x14ac:dyDescent="0.3">
      <c r="B364" s="161" t="str">
        <v>64-SPLIQ-02001034</v>
      </c>
      <c r="C364" s="157" t="str">
        <v>Laiba</v>
      </c>
      <c r="D364" s="99" t="str">
        <v>Liqueur</v>
      </c>
      <c r="E364" s="99" t="str">
        <v>Laiba</v>
      </c>
      <c r="F364" s="99" t="str">
        <v>LAI</v>
      </c>
      <c r="G364" s="99" t="str">
        <v>Laiba Earl 'S Old Fashioned</v>
      </c>
      <c r="H364" s="99" t="str">
        <v>200ml</v>
      </c>
      <c r="I364" s="175">
        <v>12</v>
      </c>
      <c r="J364" s="283"/>
      <c r="K364" s="178"/>
      <c r="L364" s="85"/>
      <c r="M364" s="147"/>
      <c r="N364" s="86"/>
      <c r="O364" s="147"/>
      <c r="P364" s="152">
        <v>0</v>
      </c>
      <c r="Q364" s="148"/>
      <c r="R364" s="96">
        <f t="shared" si="25"/>
        <v>0</v>
      </c>
      <c r="S364" s="97">
        <f t="shared" si="26"/>
        <v>0</v>
      </c>
      <c r="T364" s="98">
        <f t="shared" si="27"/>
        <v>0</v>
      </c>
      <c r="U364" s="117" t="str">
        <f t="shared" si="28"/>
        <v>OK</v>
      </c>
      <c r="V364" s="117" t="b">
        <f>'CASH REBATE'!$P$22</f>
        <v>0</v>
      </c>
      <c r="W364" s="1" t="str">
        <v>ALCHEMY</v>
      </c>
    </row>
    <row r="365" spans="2:23" ht="17.399999999999999" x14ac:dyDescent="0.3">
      <c r="B365" s="161" t="str">
        <v>64-SPLIQ-02001041</v>
      </c>
      <c r="C365" s="157" t="str">
        <v>Laiba</v>
      </c>
      <c r="D365" s="99" t="str">
        <v>Liqueur</v>
      </c>
      <c r="E365" s="99" t="str">
        <v>Laiba</v>
      </c>
      <c r="F365" s="99" t="str">
        <v>LAI</v>
      </c>
      <c r="G365" s="99" t="str">
        <v>Laiba Twisted Negroni</v>
      </c>
      <c r="H365" s="99" t="str">
        <v>200ml</v>
      </c>
      <c r="I365" s="175">
        <v>12</v>
      </c>
      <c r="J365" s="283"/>
      <c r="K365" s="178"/>
      <c r="L365" s="85"/>
      <c r="M365" s="147"/>
      <c r="N365" s="86"/>
      <c r="O365" s="147"/>
      <c r="P365" s="152">
        <v>0</v>
      </c>
      <c r="Q365" s="148"/>
      <c r="R365" s="96">
        <f t="shared" si="25"/>
        <v>0</v>
      </c>
      <c r="S365" s="97">
        <f t="shared" si="26"/>
        <v>0</v>
      </c>
      <c r="T365" s="98">
        <f t="shared" si="27"/>
        <v>0</v>
      </c>
      <c r="U365" s="117" t="str">
        <f t="shared" si="28"/>
        <v>OK</v>
      </c>
      <c r="V365" s="117" t="b">
        <f>'CASH REBATE'!$P$22</f>
        <v>0</v>
      </c>
      <c r="W365" s="1" t="str">
        <v>ALCHEMY</v>
      </c>
    </row>
    <row r="366" spans="2:23" ht="17.399999999999999" x14ac:dyDescent="0.3">
      <c r="B366" s="161" t="str">
        <v>64-SPLIQ-02001058</v>
      </c>
      <c r="C366" s="157" t="str">
        <v>Laiba</v>
      </c>
      <c r="D366" s="99" t="str">
        <v>Liqueur</v>
      </c>
      <c r="E366" s="99" t="str">
        <v>Laiba</v>
      </c>
      <c r="F366" s="99" t="str">
        <v>LAI</v>
      </c>
      <c r="G366" s="99" t="str">
        <v>Laiba Bloody Mary</v>
      </c>
      <c r="H366" s="99" t="str">
        <v>200ml</v>
      </c>
      <c r="I366" s="175">
        <v>12</v>
      </c>
      <c r="J366" s="283"/>
      <c r="K366" s="178"/>
      <c r="L366" s="85"/>
      <c r="M366" s="147"/>
      <c r="N366" s="86"/>
      <c r="O366" s="147"/>
      <c r="P366" s="152">
        <v>0</v>
      </c>
      <c r="Q366" s="148"/>
      <c r="R366" s="96">
        <f t="shared" si="25"/>
        <v>0</v>
      </c>
      <c r="S366" s="97">
        <f t="shared" si="26"/>
        <v>0</v>
      </c>
      <c r="T366" s="98">
        <f t="shared" si="27"/>
        <v>0</v>
      </c>
      <c r="U366" s="117" t="str">
        <f t="shared" si="28"/>
        <v>OK</v>
      </c>
      <c r="V366" s="117" t="b">
        <f>'CASH REBATE'!$P$22</f>
        <v>0</v>
      </c>
      <c r="W366" s="1" t="str">
        <v>ALCHEMY</v>
      </c>
    </row>
    <row r="367" spans="2:23" ht="17.399999999999999" x14ac:dyDescent="0.3">
      <c r="B367" s="161" t="str">
        <v>67-SPGIN-02007187</v>
      </c>
      <c r="C367" s="157" t="str">
        <v>Lady Trieu</v>
      </c>
      <c r="D367" s="99" t="str">
        <v>Gin</v>
      </c>
      <c r="E367" s="99" t="str">
        <v>Lady Trieu</v>
      </c>
      <c r="F367" s="99" t="str">
        <v>LDT</v>
      </c>
      <c r="G367" s="99" t="str">
        <v>Lady Trieu Contemporary Vietnam Gin 200 ml</v>
      </c>
      <c r="H367" s="99" t="str">
        <v>200ml</v>
      </c>
      <c r="I367" s="175">
        <v>12</v>
      </c>
      <c r="J367" s="283"/>
      <c r="K367" s="178"/>
      <c r="L367" s="85"/>
      <c r="M367" s="147"/>
      <c r="N367" s="86"/>
      <c r="O367" s="147"/>
      <c r="P367" s="152">
        <v>0</v>
      </c>
      <c r="Q367" s="148"/>
      <c r="R367" s="96">
        <f t="shared" si="25"/>
        <v>0</v>
      </c>
      <c r="S367" s="97">
        <f t="shared" si="26"/>
        <v>0</v>
      </c>
      <c r="T367" s="98">
        <f t="shared" si="27"/>
        <v>0</v>
      </c>
      <c r="U367" s="117" t="str">
        <f t="shared" si="28"/>
        <v>OK</v>
      </c>
      <c r="V367" s="117" t="b">
        <f>'CASH REBATE'!$P$22</f>
        <v>0</v>
      </c>
      <c r="W367" s="1" t="str">
        <v>ALCHEMY</v>
      </c>
    </row>
    <row r="368" spans="2:23" ht="17.399999999999999" x14ac:dyDescent="0.3">
      <c r="B368" s="161" t="str">
        <v>75-06WHI-07007038</v>
      </c>
      <c r="C368" s="157" t="str">
        <v>Vok</v>
      </c>
      <c r="D368" s="99" t="str">
        <v>Whisky</v>
      </c>
      <c r="E368" s="99" t="str">
        <v>Real Mccoy</v>
      </c>
      <c r="F368" s="99" t="str">
        <v>RMC</v>
      </c>
      <c r="G368" s="99" t="str">
        <v>Real Mccoy Bourbon Whiskey</v>
      </c>
      <c r="H368" s="99" t="str">
        <v>700ml</v>
      </c>
      <c r="I368" s="175">
        <v>6</v>
      </c>
      <c r="J368" s="283"/>
      <c r="K368" s="178"/>
      <c r="L368" s="85"/>
      <c r="M368" s="147"/>
      <c r="N368" s="86"/>
      <c r="O368" s="147"/>
      <c r="P368" s="152">
        <v>0</v>
      </c>
      <c r="Q368" s="148"/>
      <c r="R368" s="96">
        <f t="shared" si="25"/>
        <v>0</v>
      </c>
      <c r="S368" s="97">
        <f t="shared" si="26"/>
        <v>0</v>
      </c>
      <c r="T368" s="98">
        <f t="shared" si="27"/>
        <v>0</v>
      </c>
      <c r="U368" s="117" t="str">
        <f t="shared" si="28"/>
        <v>OK</v>
      </c>
      <c r="V368" s="117" t="b">
        <f>'CASH REBATE'!$P$22</f>
        <v>0</v>
      </c>
      <c r="W368" s="1" t="str">
        <v>ALCHEMY</v>
      </c>
    </row>
    <row r="369" spans="2:23" ht="17.399999999999999" x14ac:dyDescent="0.3">
      <c r="B369" s="161" t="str">
        <v>76-SPSHE-05001041</v>
      </c>
      <c r="C369" s="157" t="str">
        <v>Edrington</v>
      </c>
      <c r="D369" s="99" t="str">
        <v>Wine</v>
      </c>
      <c r="E369" s="99" t="str">
        <v>Valdespino</v>
      </c>
      <c r="F369" s="99" t="str">
        <v/>
      </c>
      <c r="G369" s="99" t="str">
        <v>Valdespino Don Gonzalo Oloroso Sherry Wine</v>
      </c>
      <c r="H369" s="99" t="str">
        <v>500ml</v>
      </c>
      <c r="I369" s="175">
        <v>6</v>
      </c>
      <c r="J369" s="283"/>
      <c r="K369" s="178"/>
      <c r="L369" s="85"/>
      <c r="M369" s="147"/>
      <c r="N369" s="86"/>
      <c r="O369" s="147"/>
      <c r="P369" s="152">
        <v>0</v>
      </c>
      <c r="Q369" s="148"/>
      <c r="R369" s="96">
        <f t="shared" si="25"/>
        <v>0</v>
      </c>
      <c r="S369" s="97">
        <f t="shared" si="26"/>
        <v>0</v>
      </c>
      <c r="T369" s="98">
        <f t="shared" si="27"/>
        <v>0</v>
      </c>
      <c r="U369" s="117" t="str">
        <f t="shared" si="28"/>
        <v>OK</v>
      </c>
      <c r="V369" s="117" t="b">
        <f>'CASH REBATE'!$P$22</f>
        <v>0</v>
      </c>
      <c r="W369" s="1" t="str">
        <v>ALCHEMY</v>
      </c>
    </row>
    <row r="370" spans="2:23" ht="17.399999999999999" x14ac:dyDescent="0.3">
      <c r="B370" s="161" t="str">
        <v>76-SPSHE-07500938</v>
      </c>
      <c r="C370" s="157" t="str">
        <v>Edrington</v>
      </c>
      <c r="D370" s="99" t="str">
        <v>Wine</v>
      </c>
      <c r="E370" s="99" t="str">
        <v>Valdespino</v>
      </c>
      <c r="F370" s="99" t="str">
        <v/>
      </c>
      <c r="G370" s="99" t="str">
        <v>Valdespino El Candado PX Sherry Wine</v>
      </c>
      <c r="H370" s="99" t="str">
        <v>700ml</v>
      </c>
      <c r="I370" s="175">
        <v>6</v>
      </c>
      <c r="J370" s="283"/>
      <c r="K370" s="178"/>
      <c r="L370" s="85"/>
      <c r="M370" s="147"/>
      <c r="N370" s="86"/>
      <c r="O370" s="147"/>
      <c r="P370" s="152">
        <v>0</v>
      </c>
      <c r="Q370" s="148"/>
      <c r="R370" s="96">
        <f t="shared" si="25"/>
        <v>0</v>
      </c>
      <c r="S370" s="97">
        <f t="shared" si="26"/>
        <v>0</v>
      </c>
      <c r="T370" s="98">
        <f t="shared" si="27"/>
        <v>0</v>
      </c>
      <c r="U370" s="117" t="str">
        <f t="shared" si="28"/>
        <v>OK</v>
      </c>
      <c r="V370" s="117" t="b">
        <f>'CASH REBATE'!$P$22</f>
        <v>0</v>
      </c>
      <c r="W370" s="1" t="str">
        <v>ALCHEMY</v>
      </c>
    </row>
    <row r="371" spans="2:23" ht="17.399999999999999" x14ac:dyDescent="0.3">
      <c r="B371" s="161" t="str">
        <v>76-SPVER-07500174</v>
      </c>
      <c r="C371" s="157" t="str">
        <v>Edrington</v>
      </c>
      <c r="D371" s="99" t="str">
        <v>Vermouth</v>
      </c>
      <c r="E371" s="99" t="str">
        <v>Valdespino</v>
      </c>
      <c r="F371" s="99" t="str">
        <v/>
      </c>
      <c r="G371" s="99" t="str">
        <v>Valdespino Vermouth</v>
      </c>
      <c r="H371" s="99" t="str">
        <v>700ml</v>
      </c>
      <c r="I371" s="175">
        <v>6</v>
      </c>
      <c r="J371" s="283"/>
      <c r="K371" s="178"/>
      <c r="L371" s="85"/>
      <c r="M371" s="147"/>
      <c r="N371" s="86"/>
      <c r="O371" s="147"/>
      <c r="P371" s="152">
        <v>0</v>
      </c>
      <c r="Q371" s="148"/>
      <c r="R371" s="96">
        <f t="shared" si="25"/>
        <v>0</v>
      </c>
      <c r="S371" s="97">
        <f t="shared" si="26"/>
        <v>0</v>
      </c>
      <c r="T371" s="98">
        <f t="shared" si="27"/>
        <v>0</v>
      </c>
      <c r="U371" s="117" t="str">
        <f t="shared" si="28"/>
        <v>OK</v>
      </c>
      <c r="V371" s="117" t="b">
        <f>'CASH REBATE'!$P$22</f>
        <v>0</v>
      </c>
      <c r="W371" s="1" t="str">
        <v>ALCHEMY</v>
      </c>
    </row>
    <row r="372" spans="2:23" ht="17.399999999999999" x14ac:dyDescent="0.3">
      <c r="B372" s="161" t="str">
        <v>42-SPVER-10000853</v>
      </c>
      <c r="C372" s="157" t="str">
        <v>Campari</v>
      </c>
      <c r="D372" s="99" t="str">
        <v>Vermouth</v>
      </c>
      <c r="E372" s="99" t="str">
        <v>Cinzano</v>
      </c>
      <c r="F372" s="99" t="str">
        <v>CZV</v>
      </c>
      <c r="G372" s="99" t="str">
        <v>CINZANO VERMOUTH EXTRA DRY 1L</v>
      </c>
      <c r="H372" s="99" t="str">
        <v>1000ml</v>
      </c>
      <c r="I372" s="175">
        <v>12</v>
      </c>
      <c r="J372" s="283"/>
      <c r="K372" s="178"/>
      <c r="L372" s="85"/>
      <c r="M372" s="147"/>
      <c r="N372" s="86"/>
      <c r="O372" s="147"/>
      <c r="P372" s="152">
        <v>0</v>
      </c>
      <c r="Q372" s="148"/>
      <c r="R372" s="96">
        <f t="shared" si="25"/>
        <v>0</v>
      </c>
      <c r="S372" s="97">
        <f t="shared" si="26"/>
        <v>0</v>
      </c>
      <c r="T372" s="98">
        <f t="shared" si="27"/>
        <v>0</v>
      </c>
      <c r="U372" s="117" t="str">
        <f t="shared" si="28"/>
        <v>OK</v>
      </c>
      <c r="V372" s="117" t="b">
        <f>'CASH REBATE'!$P$22</f>
        <v>0</v>
      </c>
      <c r="W372" s="1" t="str">
        <v>ALCHEMY</v>
      </c>
    </row>
    <row r="373" spans="2:23" ht="17.399999999999999" x14ac:dyDescent="0.3">
      <c r="B373" s="161" t="str">
        <v>52-WISPB-07503811</v>
      </c>
      <c r="C373" s="157" t="str">
        <v>Pommery</v>
      </c>
      <c r="D373" s="99" t="str">
        <v>Champagne</v>
      </c>
      <c r="E373" s="99" t="str">
        <v>Pommery</v>
      </c>
      <c r="F373" s="99" t="str">
        <v>POM</v>
      </c>
      <c r="G373" s="99" t="str">
        <v>Champagne Heidsieck Monopole Blue Top Brut</v>
      </c>
      <c r="H373" s="99" t="str">
        <v>750ml</v>
      </c>
      <c r="I373" s="175">
        <v>6</v>
      </c>
      <c r="J373" s="283"/>
      <c r="K373" s="178"/>
      <c r="L373" s="85"/>
      <c r="M373" s="147"/>
      <c r="N373" s="86"/>
      <c r="O373" s="147"/>
      <c r="P373" s="152">
        <v>0</v>
      </c>
      <c r="Q373" s="148"/>
      <c r="R373" s="96">
        <f t="shared" si="25"/>
        <v>0</v>
      </c>
      <c r="S373" s="97">
        <f t="shared" si="26"/>
        <v>0</v>
      </c>
      <c r="T373" s="98">
        <f t="shared" si="27"/>
        <v>0</v>
      </c>
      <c r="U373" s="117" t="str">
        <f t="shared" si="28"/>
        <v>OK</v>
      </c>
      <c r="V373" s="117" t="b">
        <f>'CASH REBATE'!$P$22</f>
        <v>0</v>
      </c>
      <c r="W373" s="1" t="str">
        <v>ALCHEMY</v>
      </c>
    </row>
    <row r="374" spans="2:23" ht="17.399999999999999" x14ac:dyDescent="0.3">
      <c r="B374" s="161" t="str">
        <v>24-26CNY-07000401</v>
      </c>
      <c r="C374" s="157" t="str">
        <v>Remy Cointreau</v>
      </c>
      <c r="D374" s="99" t="str">
        <v>Cognac</v>
      </c>
      <c r="E374" s="99" t="str">
        <v>Remy</v>
      </c>
      <c r="F374" s="99" t="str">
        <v>RMM</v>
      </c>
      <c r="G374" s="99" t="str">
        <v>Louis XIII CNY26</v>
      </c>
      <c r="H374" s="99" t="str">
        <v>700ml</v>
      </c>
      <c r="I374" s="175">
        <v>1</v>
      </c>
      <c r="J374" s="283"/>
      <c r="K374" s="178"/>
      <c r="L374" s="85"/>
      <c r="M374" s="147"/>
      <c r="N374" s="86"/>
      <c r="O374" s="147"/>
      <c r="P374" s="152">
        <v>0</v>
      </c>
      <c r="Q374" s="148"/>
      <c r="R374" s="96">
        <f t="shared" si="25"/>
        <v>0</v>
      </c>
      <c r="S374" s="97">
        <f t="shared" si="26"/>
        <v>0</v>
      </c>
      <c r="T374" s="98">
        <f t="shared" si="27"/>
        <v>0</v>
      </c>
      <c r="U374" s="117" t="str">
        <f t="shared" si="28"/>
        <v>OK</v>
      </c>
      <c r="V374" s="117" t="b">
        <f>'CASH REBATE'!$P$22</f>
        <v>0</v>
      </c>
      <c r="W374" s="1" t="str">
        <v>ALCHEMY</v>
      </c>
    </row>
    <row r="375" spans="2:23" ht="17.399999999999999" x14ac:dyDescent="0.3">
      <c r="B375" s="161" t="str">
        <v>42-SPVER-10000822</v>
      </c>
      <c r="C375" s="157" t="str">
        <v>Campari</v>
      </c>
      <c r="D375" s="99" t="str">
        <v>Vermouth</v>
      </c>
      <c r="E375" s="99" t="str">
        <v>Cinzano</v>
      </c>
      <c r="F375" s="99" t="str">
        <v>CZV</v>
      </c>
      <c r="G375" s="99" t="str">
        <v>Cinzano Bianco Vermouth</v>
      </c>
      <c r="H375" s="99" t="str">
        <v>1000ml</v>
      </c>
      <c r="I375" s="175">
        <v>12</v>
      </c>
      <c r="J375" s="283"/>
      <c r="K375" s="178"/>
      <c r="L375" s="85"/>
      <c r="M375" s="147"/>
      <c r="N375" s="86"/>
      <c r="O375" s="147"/>
      <c r="P375" s="152">
        <v>0</v>
      </c>
      <c r="Q375" s="148"/>
      <c r="R375" s="96">
        <f t="shared" si="25"/>
        <v>0</v>
      </c>
      <c r="S375" s="97">
        <f t="shared" si="26"/>
        <v>0</v>
      </c>
      <c r="T375" s="98">
        <f t="shared" si="27"/>
        <v>0</v>
      </c>
      <c r="U375" s="117" t="str">
        <f t="shared" si="28"/>
        <v>OK</v>
      </c>
      <c r="V375" s="117" t="b">
        <f>'CASH REBATE'!$P$22</f>
        <v>0</v>
      </c>
      <c r="W375" s="1" t="str">
        <v>ALCHEMY</v>
      </c>
    </row>
    <row r="376" spans="2:23" ht="17.399999999999999" x14ac:dyDescent="0.3">
      <c r="B376" s="161" t="str">
        <v>76-SPVER-07502857</v>
      </c>
      <c r="C376" s="157" t="str">
        <v>Edrington</v>
      </c>
      <c r="D376" s="99" t="str">
        <v>Vermouth</v>
      </c>
      <c r="E376" s="99" t="str">
        <v>Valdespino</v>
      </c>
      <c r="F376" s="99" t="str">
        <v/>
      </c>
      <c r="G376" s="99" t="str">
        <v>VALDESPINO ORIGEN VERMOUTH 15% 0.75L</v>
      </c>
      <c r="H376" s="99" t="str">
        <v>750ml</v>
      </c>
      <c r="I376" s="175">
        <v>6</v>
      </c>
      <c r="J376" s="283"/>
      <c r="K376" s="178"/>
      <c r="L376" s="85"/>
      <c r="M376" s="147"/>
      <c r="N376" s="86"/>
      <c r="O376" s="147"/>
      <c r="P376" s="152">
        <v>0</v>
      </c>
      <c r="Q376" s="148"/>
      <c r="R376" s="96">
        <f t="shared" si="25"/>
        <v>0</v>
      </c>
      <c r="S376" s="97">
        <f t="shared" si="26"/>
        <v>0</v>
      </c>
      <c r="T376" s="98">
        <f t="shared" si="27"/>
        <v>0</v>
      </c>
      <c r="U376" s="117" t="str">
        <f t="shared" si="28"/>
        <v>OK</v>
      </c>
      <c r="V376" s="117" t="b">
        <f>'CASH REBATE'!$P$22</f>
        <v>0</v>
      </c>
      <c r="W376" s="1" t="str">
        <v>ALCHEMY</v>
      </c>
    </row>
    <row r="377" spans="2:23" ht="17.399999999999999" x14ac:dyDescent="0.3">
      <c r="B377" s="161" t="str">
        <v>103LOWHI-10000617</v>
      </c>
      <c r="C377" s="157" t="str">
        <v>LOCH LOMOND GROUP</v>
      </c>
      <c r="D377" s="99" t="str">
        <v>WHISKY</v>
      </c>
      <c r="E377" s="99" t="str">
        <v>HIGH COMMISSIONER</v>
      </c>
      <c r="F377" s="99" t="str">
        <v/>
      </c>
      <c r="G377" s="99" t="str">
        <v>HIGH COMMISSIONER BLENDED 40% 12x1L</v>
      </c>
      <c r="H377" s="99" t="str">
        <v>1000ml</v>
      </c>
      <c r="I377" s="175">
        <v>12</v>
      </c>
      <c r="J377" s="283"/>
      <c r="K377" s="178"/>
      <c r="L377" s="85"/>
      <c r="M377" s="147"/>
      <c r="N377" s="86"/>
      <c r="O377" s="147"/>
      <c r="P377" s="152">
        <v>0</v>
      </c>
      <c r="Q377" s="148"/>
      <c r="R377" s="96">
        <f t="shared" si="25"/>
        <v>0</v>
      </c>
      <c r="S377" s="97">
        <f t="shared" si="26"/>
        <v>0</v>
      </c>
      <c r="T377" s="98">
        <f t="shared" si="27"/>
        <v>0</v>
      </c>
      <c r="U377" s="117" t="str">
        <f t="shared" si="28"/>
        <v>OK</v>
      </c>
      <c r="V377" s="117" t="b">
        <f>'CASH REBATE'!$P$22</f>
        <v>0</v>
      </c>
      <c r="W377" s="1" t="str">
        <v>ALCHEMY</v>
      </c>
    </row>
    <row r="378" spans="2:23" ht="17.399999999999999" x14ac:dyDescent="0.3">
      <c r="B378" s="161" t="str">
        <v>103LOWHI-07000211</v>
      </c>
      <c r="C378" s="157" t="str">
        <v>LOCH LOMOND GROUP</v>
      </c>
      <c r="D378" s="99" t="str">
        <v>WHISKY</v>
      </c>
      <c r="E378" s="99" t="str">
        <v>HIGH COMMISSIONER</v>
      </c>
      <c r="F378" s="99" t="str">
        <v/>
      </c>
      <c r="G378" s="99" t="str">
        <v>HIGH COMMISSIONER BLENDED 40% 12x0.7L</v>
      </c>
      <c r="H378" s="99" t="str">
        <v>700ml</v>
      </c>
      <c r="I378" s="175">
        <v>12</v>
      </c>
      <c r="J378" s="283"/>
      <c r="K378" s="178"/>
      <c r="L378" s="85"/>
      <c r="M378" s="147"/>
      <c r="N378" s="86"/>
      <c r="O378" s="147"/>
      <c r="P378" s="152">
        <v>0</v>
      </c>
      <c r="Q378" s="148"/>
      <c r="R378" s="96">
        <f t="shared" si="25"/>
        <v>0</v>
      </c>
      <c r="S378" s="97">
        <f t="shared" si="26"/>
        <v>0</v>
      </c>
      <c r="T378" s="98">
        <f t="shared" si="27"/>
        <v>0</v>
      </c>
      <c r="U378" s="117" t="str">
        <f t="shared" si="28"/>
        <v>OK</v>
      </c>
      <c r="V378" s="117" t="b">
        <f>'CASH REBATE'!$P$22</f>
        <v>0</v>
      </c>
      <c r="W378" s="1" t="str">
        <v>ALCHEMY</v>
      </c>
    </row>
    <row r="379" spans="2:23" ht="17.399999999999999" x14ac:dyDescent="0.3">
      <c r="B379" s="161" t="str">
        <v>103LOWHI-03500129</v>
      </c>
      <c r="C379" s="157" t="str">
        <v>LOCH LOMOND GROUP</v>
      </c>
      <c r="D379" s="99" t="str">
        <v>WHISKY</v>
      </c>
      <c r="E379" s="99" t="str">
        <v>HIGH COMMISSIONER</v>
      </c>
      <c r="F379" s="99" t="str">
        <v/>
      </c>
      <c r="G379" s="99" t="str">
        <v>HIGH COMMISSIONER BLENDED 40% 24x0.35L</v>
      </c>
      <c r="H379" s="99" t="str">
        <v>350ml</v>
      </c>
      <c r="I379" s="175">
        <v>24</v>
      </c>
      <c r="J379" s="283"/>
      <c r="K379" s="178"/>
      <c r="L379" s="85"/>
      <c r="M379" s="147"/>
      <c r="N379" s="86"/>
      <c r="O379" s="147"/>
      <c r="P379" s="152">
        <v>0</v>
      </c>
      <c r="Q379" s="148"/>
      <c r="R379" s="96">
        <f t="shared" si="25"/>
        <v>0</v>
      </c>
      <c r="S379" s="97">
        <f t="shared" si="26"/>
        <v>0</v>
      </c>
      <c r="T379" s="98">
        <f t="shared" si="27"/>
        <v>0</v>
      </c>
      <c r="U379" s="117" t="str">
        <f t="shared" si="28"/>
        <v>OK</v>
      </c>
      <c r="V379" s="117" t="b">
        <f>'CASH REBATE'!$P$22</f>
        <v>0</v>
      </c>
      <c r="W379" s="1" t="str">
        <v>ALCHEMY</v>
      </c>
    </row>
    <row r="380" spans="2:23" ht="17.399999999999999" x14ac:dyDescent="0.3">
      <c r="B380" s="161" t="str">
        <v>103LOWHI-02000068</v>
      </c>
      <c r="C380" s="157" t="str">
        <v>LOCH LOMOND GROUP</v>
      </c>
      <c r="D380" s="99" t="str">
        <v>WHISKY</v>
      </c>
      <c r="E380" s="99" t="str">
        <v>HIGH COMMISSIONER</v>
      </c>
      <c r="F380" s="99" t="str">
        <v/>
      </c>
      <c r="G380" s="99" t="str">
        <v>HIGH COMMISSIONER BLENDED 40% 48x0.2L</v>
      </c>
      <c r="H380" s="99" t="str">
        <v>200ml</v>
      </c>
      <c r="I380" s="175">
        <v>48</v>
      </c>
      <c r="J380" s="283"/>
      <c r="K380" s="178"/>
      <c r="L380" s="85"/>
      <c r="M380" s="147"/>
      <c r="N380" s="86"/>
      <c r="O380" s="147"/>
      <c r="P380" s="152">
        <v>0</v>
      </c>
      <c r="Q380" s="148"/>
      <c r="R380" s="96">
        <f t="shared" si="25"/>
        <v>0</v>
      </c>
      <c r="S380" s="97">
        <f t="shared" si="26"/>
        <v>0</v>
      </c>
      <c r="T380" s="98">
        <f t="shared" si="27"/>
        <v>0</v>
      </c>
      <c r="U380" s="117" t="str">
        <f t="shared" si="28"/>
        <v>OK</v>
      </c>
      <c r="V380" s="117" t="b">
        <f>'CASH REBATE'!$P$22</f>
        <v>0</v>
      </c>
      <c r="W380" s="1" t="str">
        <v>ALCHEMY</v>
      </c>
    </row>
    <row r="381" spans="2:23" ht="17.399999999999999" x14ac:dyDescent="0.3">
      <c r="B381" s="161" t="str">
        <v>106LOWHI-07003219</v>
      </c>
      <c r="C381" s="157" t="str">
        <v>LOCH LOMOND GROUP</v>
      </c>
      <c r="D381" s="99" t="str">
        <v>WHISKY</v>
      </c>
      <c r="E381" s="99" t="str">
        <v>LOCH LOMOND</v>
      </c>
      <c r="F381" s="99" t="str">
        <v/>
      </c>
      <c r="G381" s="99" t="str">
        <v>LOCH LOMOND ORIGINAL SCOTCH WHISKY</v>
      </c>
      <c r="H381" s="99" t="str">
        <v>700ml</v>
      </c>
      <c r="I381" s="175">
        <v>6</v>
      </c>
      <c r="J381" s="283"/>
      <c r="K381" s="178"/>
      <c r="L381" s="85"/>
      <c r="M381" s="147"/>
      <c r="N381" s="86"/>
      <c r="O381" s="147"/>
      <c r="P381" s="152">
        <v>0</v>
      </c>
      <c r="Q381" s="148"/>
      <c r="R381" s="96">
        <f t="shared" si="25"/>
        <v>0</v>
      </c>
      <c r="S381" s="97">
        <f t="shared" si="26"/>
        <v>0</v>
      </c>
      <c r="T381" s="98">
        <f t="shared" si="27"/>
        <v>0</v>
      </c>
      <c r="U381" s="117" t="str">
        <f t="shared" si="28"/>
        <v>OK</v>
      </c>
      <c r="V381" s="117" t="b">
        <f>'CASH REBATE'!$P$22</f>
        <v>0</v>
      </c>
      <c r="W381" s="1" t="str">
        <v>ALCHEMY</v>
      </c>
    </row>
    <row r="382" spans="2:23" ht="17.399999999999999" x14ac:dyDescent="0.3">
      <c r="B382" s="161" t="str">
        <v>106LOWHI-07007216</v>
      </c>
      <c r="C382" s="157" t="str">
        <v>LOCH LOMOND GROUP</v>
      </c>
      <c r="D382" s="99" t="str">
        <v>WHISKY</v>
      </c>
      <c r="E382" s="99" t="str">
        <v>LOCH LOMOND</v>
      </c>
      <c r="F382" s="99" t="str">
        <v/>
      </c>
      <c r="G382" s="99" t="str">
        <v>LOCH LOMOND AGED 12 YEARS SCOTCH WHISKY</v>
      </c>
      <c r="H382" s="99" t="str">
        <v>700ml</v>
      </c>
      <c r="I382" s="175">
        <v>6</v>
      </c>
      <c r="J382" s="283"/>
      <c r="K382" s="178"/>
      <c r="L382" s="85"/>
      <c r="M382" s="147"/>
      <c r="N382" s="86"/>
      <c r="O382" s="147"/>
      <c r="P382" s="152">
        <v>0</v>
      </c>
      <c r="Q382" s="148"/>
      <c r="R382" s="96">
        <f t="shared" si="25"/>
        <v>0</v>
      </c>
      <c r="S382" s="97">
        <f t="shared" si="26"/>
        <v>0</v>
      </c>
      <c r="T382" s="98">
        <f t="shared" si="27"/>
        <v>0</v>
      </c>
      <c r="U382" s="117" t="str">
        <f t="shared" si="28"/>
        <v>OK</v>
      </c>
      <c r="V382" s="117" t="b">
        <f>'CASH REBATE'!$P$22</f>
        <v>0</v>
      </c>
    </row>
    <row r="383" spans="2:23" ht="17.399999999999999" x14ac:dyDescent="0.3">
      <c r="B383" s="161" t="str">
        <v>106LOWHI-07009215</v>
      </c>
      <c r="C383" s="157" t="str">
        <v>LOCH LOMOND GROUP</v>
      </c>
      <c r="D383" s="99" t="str">
        <v>WHISKY</v>
      </c>
      <c r="E383" s="99" t="str">
        <v>LOCH LOMOND</v>
      </c>
      <c r="F383" s="99" t="str">
        <v/>
      </c>
      <c r="G383" s="99" t="str">
        <v>LOCH LOMOND AGED 18 YEARS SCOTCH WHISKY</v>
      </c>
      <c r="H383" s="99" t="str">
        <v>700ml</v>
      </c>
      <c r="I383" s="175">
        <v>6</v>
      </c>
      <c r="J383" s="283"/>
      <c r="K383" s="178"/>
      <c r="L383" s="85"/>
      <c r="M383" s="147"/>
      <c r="N383" s="86"/>
      <c r="O383" s="147"/>
      <c r="P383" s="152">
        <v>0</v>
      </c>
      <c r="Q383" s="148"/>
      <c r="R383" s="96">
        <f t="shared" si="25"/>
        <v>0</v>
      </c>
      <c r="S383" s="97">
        <f t="shared" si="26"/>
        <v>0</v>
      </c>
      <c r="T383" s="98">
        <f t="shared" si="27"/>
        <v>0</v>
      </c>
      <c r="U383" s="117" t="str">
        <f t="shared" si="28"/>
        <v>OK</v>
      </c>
      <c r="V383" s="117" t="b">
        <f>'CASH REBATE'!$P$22</f>
        <v>0</v>
      </c>
    </row>
    <row r="384" spans="2:23" ht="17.399999999999999" x14ac:dyDescent="0.3">
      <c r="B384" s="161" t="str">
        <v>04-SPWHI-07001257</v>
      </c>
      <c r="C384" s="157" t="str">
        <v>Edrington</v>
      </c>
      <c r="D384" s="99" t="str">
        <v>WHISKY</v>
      </c>
      <c r="E384" s="99" t="str">
        <v>The Macallan</v>
      </c>
      <c r="F384" s="99" t="str">
        <v>MAC</v>
      </c>
      <c r="G384" s="99" t="str">
        <v>THE MACALLAN LITHA WHISKY</v>
      </c>
      <c r="H384" s="99" t="str">
        <v>700ml</v>
      </c>
      <c r="I384" s="175">
        <v>6</v>
      </c>
      <c r="J384" s="283"/>
      <c r="K384" s="178"/>
      <c r="L384" s="85"/>
      <c r="M384" s="147"/>
      <c r="N384" s="86"/>
      <c r="O384" s="147"/>
      <c r="P384" s="152">
        <v>0</v>
      </c>
      <c r="Q384" s="148"/>
      <c r="R384" s="96">
        <f t="shared" si="25"/>
        <v>0</v>
      </c>
      <c r="S384" s="97">
        <f t="shared" si="26"/>
        <v>0</v>
      </c>
      <c r="T384" s="98">
        <f t="shared" si="27"/>
        <v>0</v>
      </c>
      <c r="U384" s="117" t="str">
        <f t="shared" si="28"/>
        <v>OK</v>
      </c>
      <c r="V384" s="117" t="b">
        <f>'CASH REBATE'!$P$22</f>
        <v>0</v>
      </c>
    </row>
    <row r="385" spans="2:22" ht="17.399999999999999" x14ac:dyDescent="0.3">
      <c r="B385" s="161" t="str">
        <v>42-SPVER-10000061</v>
      </c>
      <c r="C385" s="157" t="str">
        <v>Campari Group</v>
      </c>
      <c r="D385" s="99" t="str">
        <v>Vermouth</v>
      </c>
      <c r="E385" s="99" t="str">
        <v>Del Professore</v>
      </c>
      <c r="F385" s="99" t="str">
        <v/>
      </c>
      <c r="G385" s="99" t="str">
        <v>Del Professore Rosso Vermouth</v>
      </c>
      <c r="H385" s="99" t="str">
        <v>1000ml</v>
      </c>
      <c r="I385" s="175">
        <v>6</v>
      </c>
      <c r="J385" s="283"/>
      <c r="K385" s="178"/>
      <c r="L385" s="85"/>
      <c r="M385" s="147"/>
      <c r="N385" s="86"/>
      <c r="O385" s="147"/>
      <c r="P385" s="152">
        <v>0</v>
      </c>
      <c r="Q385" s="148"/>
      <c r="R385" s="96">
        <f t="shared" si="25"/>
        <v>0</v>
      </c>
      <c r="S385" s="97">
        <f t="shared" si="26"/>
        <v>0</v>
      </c>
      <c r="T385" s="98">
        <f t="shared" si="27"/>
        <v>0</v>
      </c>
      <c r="U385" s="117" t="str">
        <f t="shared" si="28"/>
        <v>OK</v>
      </c>
      <c r="V385" s="117" t="b">
        <f>'CASH REBATE'!$P$22</f>
        <v>0</v>
      </c>
    </row>
    <row r="386" spans="2:22" ht="17.399999999999999" x14ac:dyDescent="0.3">
      <c r="B386" s="161" t="str">
        <v>42-WISPA-07503171</v>
      </c>
      <c r="C386" s="157" t="str">
        <v>Campari Group</v>
      </c>
      <c r="D386" s="99" t="str">
        <v>Sparkling Wine</v>
      </c>
      <c r="E386" s="99" t="str">
        <v>Riccadonna</v>
      </c>
      <c r="F386" s="99" t="str">
        <v/>
      </c>
      <c r="G386" s="99" t="str">
        <v>Riccadonna To Spritz</v>
      </c>
      <c r="H386" s="99" t="str">
        <v>750ml</v>
      </c>
      <c r="I386" s="175">
        <v>6</v>
      </c>
      <c r="J386" s="283"/>
      <c r="K386" s="178"/>
      <c r="L386" s="85"/>
      <c r="M386" s="147"/>
      <c r="N386" s="86"/>
      <c r="O386" s="147"/>
      <c r="P386" s="152">
        <v>0</v>
      </c>
      <c r="Q386" s="148"/>
      <c r="R386" s="96">
        <f t="shared" si="25"/>
        <v>0</v>
      </c>
      <c r="S386" s="97">
        <f t="shared" si="26"/>
        <v>0</v>
      </c>
      <c r="T386" s="98">
        <f t="shared" si="27"/>
        <v>0</v>
      </c>
      <c r="U386" s="117" t="str">
        <f t="shared" si="28"/>
        <v>OK</v>
      </c>
      <c r="V386" s="117" t="b">
        <f>'CASH REBATE'!$P$22</f>
        <v>0</v>
      </c>
    </row>
    <row r="387" spans="2:22" ht="17.399999999999999" x14ac:dyDescent="0.3">
      <c r="B387" s="161" t="str">
        <v>57-SPLIQ-07000707</v>
      </c>
      <c r="C387" s="157" t="str">
        <v>Campari</v>
      </c>
      <c r="D387" s="99" t="str">
        <v>Liqueur</v>
      </c>
      <c r="E387" s="99" t="str">
        <v>Ouzo</v>
      </c>
      <c r="F387" s="99" t="str">
        <v>OUZ</v>
      </c>
      <c r="G387" s="99" t="str">
        <v>Ouzo 12 Liqueur</v>
      </c>
      <c r="H387" s="99" t="str">
        <v>700ml</v>
      </c>
      <c r="I387" s="175">
        <v>6</v>
      </c>
      <c r="J387" s="283"/>
      <c r="K387" s="178"/>
      <c r="L387" s="85"/>
      <c r="M387" s="147"/>
      <c r="N387" s="86"/>
      <c r="O387" s="147"/>
      <c r="P387" s="152">
        <v>0</v>
      </c>
      <c r="Q387" s="148"/>
      <c r="R387" s="96">
        <f t="shared" si="25"/>
        <v>0</v>
      </c>
      <c r="S387" s="97">
        <f t="shared" si="26"/>
        <v>0</v>
      </c>
      <c r="T387" s="98">
        <f t="shared" si="27"/>
        <v>0</v>
      </c>
      <c r="U387" s="117" t="str">
        <f t="shared" si="28"/>
        <v>OK</v>
      </c>
      <c r="V387" s="117" t="b">
        <f>'CASH REBATE'!$P$22</f>
        <v>0</v>
      </c>
    </row>
    <row r="388" spans="2:22" ht="17.399999999999999" x14ac:dyDescent="0.3">
      <c r="B388" s="161" t="str">
        <v>58-SPLIQ-07009164</v>
      </c>
      <c r="C388" s="157" t="str">
        <v>Ancho</v>
      </c>
      <c r="D388" s="99" t="str">
        <v>Liqueur</v>
      </c>
      <c r="E388" s="99" t="str">
        <v>Ancho</v>
      </c>
      <c r="F388" s="99" t="str">
        <v>BRC</v>
      </c>
      <c r="G388" s="99" t="str">
        <v>Ancho Reyes Verde Liqueur</v>
      </c>
      <c r="H388" s="99" t="str">
        <v>700ml</v>
      </c>
      <c r="I388" s="175">
        <v>6</v>
      </c>
      <c r="J388" s="283"/>
      <c r="K388" s="178"/>
      <c r="L388" s="85"/>
      <c r="M388" s="147"/>
      <c r="N388" s="86"/>
      <c r="O388" s="147"/>
      <c r="P388" s="152">
        <v>0</v>
      </c>
      <c r="Q388" s="148"/>
      <c r="R388" s="96">
        <f t="shared" si="25"/>
        <v>0</v>
      </c>
      <c r="S388" s="97">
        <f t="shared" si="26"/>
        <v>0</v>
      </c>
      <c r="T388" s="98">
        <f t="shared" si="27"/>
        <v>0</v>
      </c>
      <c r="U388" s="117" t="str">
        <f t="shared" si="28"/>
        <v>OK</v>
      </c>
      <c r="V388" s="117" t="b">
        <f>'CASH REBATE'!$P$22</f>
        <v>0</v>
      </c>
    </row>
    <row r="389" spans="2:22" ht="17.399999999999999" x14ac:dyDescent="0.3">
      <c r="B389" s="161" t="str">
        <v>66-SPGIN-07000064</v>
      </c>
      <c r="C389" s="157" t="str">
        <v>Bareksten</v>
      </c>
      <c r="D389" s="99" t="str">
        <v>Gin</v>
      </c>
      <c r="E389" s="99" t="str">
        <v>Bareksten</v>
      </c>
      <c r="F389" s="99" t="str">
        <v>BAR</v>
      </c>
      <c r="G389" s="99" t="str">
        <v>Bareksten Botanical Gin</v>
      </c>
      <c r="H389" s="99" t="str">
        <v>700ml</v>
      </c>
      <c r="I389" s="175">
        <v>6</v>
      </c>
      <c r="J389" s="283"/>
      <c r="K389" s="178"/>
      <c r="L389" s="85"/>
      <c r="M389" s="147"/>
      <c r="N389" s="86"/>
      <c r="O389" s="147"/>
      <c r="P389" s="152">
        <v>0</v>
      </c>
      <c r="Q389" s="148"/>
      <c r="R389" s="96">
        <f t="shared" si="25"/>
        <v>0</v>
      </c>
      <c r="S389" s="97">
        <f t="shared" si="26"/>
        <v>0</v>
      </c>
      <c r="T389" s="98">
        <f t="shared" si="27"/>
        <v>0</v>
      </c>
      <c r="U389" s="117" t="str">
        <f t="shared" si="28"/>
        <v>OK</v>
      </c>
      <c r="V389" s="117" t="b">
        <f>'CASH REBATE'!$P$22</f>
        <v>0</v>
      </c>
    </row>
    <row r="390" spans="2:22" ht="17.399999999999999" x14ac:dyDescent="0.3">
      <c r="B390" s="161" t="str">
        <v>84-SPLIQ-07500002</v>
      </c>
      <c r="C390" s="157" t="str">
        <v>BIGGAR &amp; LEITH</v>
      </c>
      <c r="D390" s="99" t="str">
        <v>Liqueur</v>
      </c>
      <c r="E390" s="99" t="str">
        <v>BIGGAR &amp; LEITH</v>
      </c>
      <c r="F390" s="99" t="str">
        <v>BGL</v>
      </c>
      <c r="G390" s="99" t="str">
        <v>Hotel Starlino Aperitivo Orange</v>
      </c>
      <c r="H390" s="99" t="str">
        <v>750ml</v>
      </c>
      <c r="I390" s="175">
        <v>6</v>
      </c>
      <c r="J390" s="283"/>
      <c r="K390" s="178"/>
      <c r="L390" s="85"/>
      <c r="M390" s="147"/>
      <c r="N390" s="86"/>
      <c r="O390" s="147"/>
      <c r="P390" s="152">
        <v>0</v>
      </c>
      <c r="Q390" s="148"/>
      <c r="R390" s="96">
        <f t="shared" si="25"/>
        <v>0</v>
      </c>
      <c r="S390" s="97">
        <f t="shared" si="26"/>
        <v>0</v>
      </c>
      <c r="T390" s="98">
        <f t="shared" si="27"/>
        <v>0</v>
      </c>
      <c r="U390" s="117" t="str">
        <f t="shared" si="28"/>
        <v>OK</v>
      </c>
      <c r="V390" s="117" t="b">
        <f>'CASH REBATE'!$P$22</f>
        <v>0</v>
      </c>
    </row>
    <row r="391" spans="2:22" ht="17.399999999999999" x14ac:dyDescent="0.3">
      <c r="B391" s="161" t="str">
        <v>84-SPLIQ-07500003</v>
      </c>
      <c r="C391" s="157" t="str">
        <v>BIGGAR &amp; LEITH</v>
      </c>
      <c r="D391" s="99" t="str">
        <v>Liqueur</v>
      </c>
      <c r="E391" s="99" t="str">
        <v>BIGGAR &amp; LEITH</v>
      </c>
      <c r="F391" s="99" t="str">
        <v>BGL</v>
      </c>
      <c r="G391" s="99" t="str">
        <v>Hotel Starlino Aperitivo Rose</v>
      </c>
      <c r="H391" s="99" t="str">
        <v>750ml</v>
      </c>
      <c r="I391" s="175">
        <v>6</v>
      </c>
      <c r="J391" s="283"/>
      <c r="K391" s="178"/>
      <c r="L391" s="85"/>
      <c r="M391" s="147"/>
      <c r="N391" s="86"/>
      <c r="O391" s="147"/>
      <c r="P391" s="152">
        <v>0</v>
      </c>
      <c r="Q391" s="148"/>
      <c r="R391" s="96">
        <f t="shared" si="25"/>
        <v>0</v>
      </c>
      <c r="S391" s="97">
        <f t="shared" si="26"/>
        <v>0</v>
      </c>
      <c r="T391" s="98">
        <f t="shared" si="27"/>
        <v>0</v>
      </c>
      <c r="U391" s="117" t="str">
        <f t="shared" si="28"/>
        <v>OK</v>
      </c>
      <c r="V391" s="117" t="b">
        <f>'CASH REBATE'!$P$22</f>
        <v>0</v>
      </c>
    </row>
    <row r="392" spans="2:22" ht="17.399999999999999" x14ac:dyDescent="0.3">
      <c r="B392" s="161" t="str">
        <v>84-SPVER-07500001</v>
      </c>
      <c r="C392" s="157" t="str">
        <v>BIGGAR &amp; LEITH</v>
      </c>
      <c r="D392" s="99" t="str">
        <v>Vermouth</v>
      </c>
      <c r="E392" s="99" t="str">
        <v>BIGGAR &amp; LEITH</v>
      </c>
      <c r="F392" s="99" t="str">
        <v>BGL</v>
      </c>
      <c r="G392" s="99" t="str">
        <v>Hotel Starlino Vermouth Rosso</v>
      </c>
      <c r="H392" s="99" t="str">
        <v>750ml</v>
      </c>
      <c r="I392" s="175">
        <v>6</v>
      </c>
      <c r="J392" s="283"/>
      <c r="K392" s="178"/>
      <c r="L392" s="85"/>
      <c r="M392" s="147"/>
      <c r="N392" s="86"/>
      <c r="O392" s="147"/>
      <c r="P392" s="152">
        <v>0</v>
      </c>
      <c r="Q392" s="148"/>
      <c r="R392" s="96">
        <f t="shared" si="25"/>
        <v>0</v>
      </c>
      <c r="S392" s="97">
        <f t="shared" si="26"/>
        <v>0</v>
      </c>
      <c r="T392" s="98">
        <f t="shared" si="27"/>
        <v>0</v>
      </c>
      <c r="U392" s="117" t="str">
        <f t="shared" si="28"/>
        <v>OK</v>
      </c>
      <c r="V392" s="117" t="b">
        <f>'CASH REBATE'!$P$22</f>
        <v>0</v>
      </c>
    </row>
    <row r="393" spans="2:22" ht="17.399999999999999" x14ac:dyDescent="0.3">
      <c r="B393" s="161" t="str">
        <v>85-SPLIQ-07000001</v>
      </c>
      <c r="C393" s="157" t="str">
        <v>BIGGAR &amp; LEITH</v>
      </c>
      <c r="D393" s="99" t="str">
        <v>Liqueur</v>
      </c>
      <c r="E393" s="99" t="str">
        <v>BIGGAR &amp; LEITH</v>
      </c>
      <c r="F393" s="99" t="str">
        <v>BGL</v>
      </c>
      <c r="G393" s="99" t="str">
        <v>Shanky'S Whip Liqueur And Whisky Blend</v>
      </c>
      <c r="H393" s="99" t="str">
        <v>700ml</v>
      </c>
      <c r="I393" s="175">
        <v>6</v>
      </c>
      <c r="J393" s="283"/>
      <c r="K393" s="178"/>
      <c r="L393" s="85"/>
      <c r="M393" s="147"/>
      <c r="N393" s="86"/>
      <c r="O393" s="147"/>
      <c r="P393" s="152">
        <v>0</v>
      </c>
      <c r="Q393" s="148"/>
      <c r="R393" s="96">
        <f t="shared" si="25"/>
        <v>0</v>
      </c>
      <c r="S393" s="97">
        <f t="shared" si="26"/>
        <v>0</v>
      </c>
      <c r="T393" s="98">
        <f t="shared" si="27"/>
        <v>0</v>
      </c>
      <c r="U393" s="117" t="str">
        <f t="shared" si="28"/>
        <v>OK</v>
      </c>
      <c r="V393" s="117" t="b">
        <f>'CASH REBATE'!$P$22</f>
        <v>0</v>
      </c>
    </row>
    <row r="394" spans="2:22" ht="17.399999999999999" x14ac:dyDescent="0.3">
      <c r="B394" s="161" t="str">
        <v>86-SPLIQ-07000001</v>
      </c>
      <c r="C394" s="157" t="str">
        <v>BIGGAR &amp; LEITH</v>
      </c>
      <c r="D394" s="99" t="str">
        <v>Liqueur</v>
      </c>
      <c r="E394" s="99" t="str">
        <v>BIGGAR &amp; LEITH</v>
      </c>
      <c r="F394" s="99" t="str">
        <v>BGL</v>
      </c>
      <c r="G394" s="99" t="str">
        <v>Stambecco Amaro Maraschino Liqueur</v>
      </c>
      <c r="H394" s="99" t="str">
        <v>700ml</v>
      </c>
      <c r="I394" s="175">
        <v>6</v>
      </c>
      <c r="J394" s="283"/>
      <c r="K394" s="178"/>
      <c r="L394" s="85"/>
      <c r="M394" s="147"/>
      <c r="N394" s="86"/>
      <c r="O394" s="147"/>
      <c r="P394" s="152">
        <v>0</v>
      </c>
      <c r="Q394" s="148"/>
      <c r="R394" s="96">
        <f t="shared" si="25"/>
        <v>0</v>
      </c>
      <c r="S394" s="97">
        <f t="shared" si="26"/>
        <v>0</v>
      </c>
      <c r="T394" s="98">
        <f t="shared" si="27"/>
        <v>0</v>
      </c>
      <c r="U394" s="117" t="str">
        <f t="shared" si="28"/>
        <v>OK</v>
      </c>
      <c r="V394" s="117" t="b">
        <f>'CASH REBATE'!$P$22</f>
        <v>0</v>
      </c>
    </row>
    <row r="395" spans="2:22" x14ac:dyDescent="0.3">
      <c r="B395" s="1" t="str">
        <v>84-SPLIQ-07500852</v>
      </c>
      <c r="C395" s="18" t="str">
        <v>BIGGAR &amp; LEITH</v>
      </c>
      <c r="D395" s="15" t="str">
        <v>Liqueur</v>
      </c>
      <c r="E395" s="15" t="str">
        <v>BIGGAR &amp; LEITH</v>
      </c>
      <c r="F395" s="15" t="str">
        <v>BGL</v>
      </c>
      <c r="G395" s="18" t="str">
        <v>Hotel Starlino Aperitivo Elderflower</v>
      </c>
      <c r="H395" s="18" t="str">
        <v>750ml</v>
      </c>
      <c r="I395" s="2">
        <v>6</v>
      </c>
      <c r="P395" s="2">
        <v>0</v>
      </c>
    </row>
    <row r="396" spans="2:22" x14ac:dyDescent="0.3">
      <c r="B396" s="1" t="str">
        <v>GL-01WHI-07000203</v>
      </c>
      <c r="C396" s="18" t="str">
        <v>BIGGAR &amp; LEITH</v>
      </c>
      <c r="D396" s="15" t="str">
        <v>Whisky</v>
      </c>
      <c r="E396" s="15" t="str">
        <v>BIGGAR &amp; LEITH</v>
      </c>
      <c r="F396" s="15" t="str">
        <v>BGL</v>
      </c>
      <c r="G396" s="18" t="str">
        <v>The Gladstone Axe American Oak Whisky</v>
      </c>
      <c r="H396" s="18" t="str">
        <v>700ml</v>
      </c>
      <c r="I396" s="2">
        <v>6</v>
      </c>
      <c r="P396" s="2">
        <v>0</v>
      </c>
    </row>
    <row r="397" spans="2:22" x14ac:dyDescent="0.3">
      <c r="B397" s="1" t="str">
        <v>BU-03TEQ-05000371</v>
      </c>
      <c r="C397" s="18" t="str">
        <v>BIGGAR &amp; LEITH</v>
      </c>
      <c r="D397" s="15" t="str">
        <v>Tequila</v>
      </c>
      <c r="E397" s="15" t="str">
        <v>BIGGAR &amp; LEITH</v>
      </c>
      <c r="F397" s="15" t="str">
        <v>BGL</v>
      </c>
      <c r="G397" s="18" t="str">
        <v>Butterfly Cannon Rosa Tequila 0.5L</v>
      </c>
      <c r="H397" s="18" t="str">
        <v>500ml</v>
      </c>
      <c r="I397" s="2">
        <v>6</v>
      </c>
      <c r="P397" s="2">
        <v>0</v>
      </c>
    </row>
    <row r="398" spans="2:22" x14ac:dyDescent="0.3">
      <c r="B398" s="1" t="str">
        <v>BU-02TEQ-05000296</v>
      </c>
      <c r="C398" s="18" t="str">
        <v>BIGGAR &amp; LEITH</v>
      </c>
      <c r="D398" s="15" t="str">
        <v>Tequila</v>
      </c>
      <c r="E398" s="15" t="str">
        <v>BIGGAR &amp; LEITH</v>
      </c>
      <c r="F398" s="15" t="str">
        <v>BGL</v>
      </c>
      <c r="G398" s="18" t="str">
        <v>Butterfly Cannon Cristalino Tequila 0.5L</v>
      </c>
      <c r="H398" s="18" t="str">
        <v>500ml</v>
      </c>
      <c r="I398" s="2">
        <v>6</v>
      </c>
      <c r="P398" s="2">
        <v>0</v>
      </c>
    </row>
    <row r="399" spans="2:22" x14ac:dyDescent="0.3">
      <c r="B399" s="1" t="str">
        <v>SP-01RUM-07006059</v>
      </c>
      <c r="C399" s="18" t="str">
        <v>Biggar &amp; Leith</v>
      </c>
      <c r="D399" s="15" t="str">
        <v>Rum</v>
      </c>
      <c r="E399" s="15" t="str">
        <v>Biggar &amp; Leith</v>
      </c>
      <c r="F399" s="15" t="str">
        <v>BGL</v>
      </c>
      <c r="G399" s="18" t="str">
        <v>Spytail Ginger Rum 0.7L</v>
      </c>
      <c r="H399" s="18" t="str">
        <v>700ml</v>
      </c>
      <c r="I399" s="2">
        <v>6</v>
      </c>
      <c r="P399" s="2">
        <v>0</v>
      </c>
    </row>
    <row r="400" spans="2:22" x14ac:dyDescent="0.3">
      <c r="B400" s="1" t="str">
        <v>ST-01LIQ-07001224</v>
      </c>
      <c r="C400" s="18" t="str">
        <v>BIGGAR &amp; LEITH</v>
      </c>
      <c r="D400" s="15" t="str">
        <v>Liqueur</v>
      </c>
      <c r="E400" s="15" t="str">
        <v>BIGGAR &amp; LEITH</v>
      </c>
      <c r="F400" s="15" t="str">
        <v>BGL</v>
      </c>
      <c r="G400" s="18" t="str">
        <v>Stambecco Tiramisu Liqueur 0.7L</v>
      </c>
      <c r="H400" s="18" t="str">
        <v>700ml</v>
      </c>
      <c r="I400" s="2">
        <v>6</v>
      </c>
      <c r="P400" s="2">
        <v>0</v>
      </c>
    </row>
    <row r="401" spans="2:16" x14ac:dyDescent="0.3">
      <c r="B401" s="1" t="str">
        <v>BU-01TEQ-05000333</v>
      </c>
      <c r="C401" s="18" t="str">
        <v>BIGGAR &amp; LEITH</v>
      </c>
      <c r="D401" s="15" t="str">
        <v>Tequila</v>
      </c>
      <c r="E401" s="15" t="str">
        <v>BIGGAR &amp; LEITH</v>
      </c>
      <c r="F401" s="15" t="str">
        <v>BGL</v>
      </c>
      <c r="G401" s="18" t="str">
        <v>Butterfly Cannon Blue Tequila 0.5L</v>
      </c>
      <c r="H401" s="18" t="str">
        <v>500ml</v>
      </c>
      <c r="I401" s="2">
        <v>6</v>
      </c>
      <c r="P401" s="2">
        <v>0</v>
      </c>
    </row>
    <row r="402" spans="2:16" x14ac:dyDescent="0.3">
      <c r="B402" s="1" t="str">
        <v>77-SPLIQ-10001617</v>
      </c>
      <c r="C402" s="18" t="str">
        <v>Branca</v>
      </c>
      <c r="D402" s="15" t="str">
        <v>Liqueur</v>
      </c>
      <c r="E402" s="15" t="str">
        <v>Branca</v>
      </c>
      <c r="F402" s="15" t="str">
        <v>BRC</v>
      </c>
      <c r="G402" s="18" t="str">
        <v>Borghetti Espresso Liqueur</v>
      </c>
      <c r="H402" s="18" t="str">
        <v>1000ml</v>
      </c>
      <c r="I402" s="2">
        <v>6</v>
      </c>
      <c r="P402" s="2">
        <v>0</v>
      </c>
    </row>
    <row r="403" spans="2:16" x14ac:dyDescent="0.3">
      <c r="B403" s="1" t="str">
        <v>58-SPLIQ-07009065</v>
      </c>
      <c r="C403" s="18" t="str">
        <v>Campari</v>
      </c>
      <c r="D403" s="15" t="str">
        <v>Liqueur</v>
      </c>
      <c r="E403" s="15" t="str">
        <v>Campari</v>
      </c>
      <c r="F403" s="15" t="str">
        <v>CAM</v>
      </c>
      <c r="G403" s="18" t="str">
        <v>Ancho Reyes Liqueur</v>
      </c>
      <c r="H403" s="18" t="str">
        <v>700ml</v>
      </c>
      <c r="I403" s="2">
        <v>6</v>
      </c>
      <c r="P403" s="2">
        <v>0</v>
      </c>
    </row>
    <row r="404" spans="2:16" x14ac:dyDescent="0.3">
      <c r="B404" s="1" t="str">
        <v>60-SPGIN-07000522</v>
      </c>
      <c r="C404" s="18" t="str">
        <v>Campari</v>
      </c>
      <c r="D404" s="15" t="str">
        <v>Gin</v>
      </c>
      <c r="E404" s="15" t="str">
        <v>Campari</v>
      </c>
      <c r="F404" s="15" t="str">
        <v>CAM</v>
      </c>
      <c r="G404" s="18" t="str">
        <v>Ondina Gin</v>
      </c>
      <c r="H404" s="18" t="str">
        <v>700ml</v>
      </c>
      <c r="I404" s="2">
        <v>6</v>
      </c>
      <c r="P404" s="2">
        <v>0</v>
      </c>
    </row>
    <row r="405" spans="2:16" x14ac:dyDescent="0.3">
      <c r="B405" s="1" t="str">
        <v>55-SPMEZ-07502893</v>
      </c>
      <c r="C405" s="18" t="str">
        <v>Clase Azul</v>
      </c>
      <c r="D405" s="15" t="str">
        <v>Mezcal</v>
      </c>
      <c r="E405" s="15" t="str">
        <v>Clase Azul</v>
      </c>
      <c r="F405" s="15" t="str">
        <v>CAZ</v>
      </c>
      <c r="G405" s="18" t="str">
        <v>Mezcal Clase Azul Durango</v>
      </c>
      <c r="H405" s="18" t="str">
        <v>750ml</v>
      </c>
      <c r="I405" s="2">
        <v>3</v>
      </c>
      <c r="P405" s="2">
        <v>0</v>
      </c>
    </row>
    <row r="406" spans="2:16" x14ac:dyDescent="0.3">
      <c r="B406" s="1" t="str">
        <v>55-SPTEQ-07504724</v>
      </c>
      <c r="C406" s="18" t="str">
        <v>Clase Azul</v>
      </c>
      <c r="D406" s="15" t="str">
        <v>Tequila</v>
      </c>
      <c r="E406" s="15" t="str">
        <v>Clase Azul</v>
      </c>
      <c r="F406" s="15" t="str">
        <v>CAZ</v>
      </c>
      <c r="G406" s="18" t="str">
        <v>Tequila Clase Azul Anejo</v>
      </c>
      <c r="H406" s="18" t="str">
        <v>750ml</v>
      </c>
      <c r="I406" s="2">
        <v>3</v>
      </c>
      <c r="P406" s="2">
        <v>0</v>
      </c>
    </row>
    <row r="407" spans="2:16" x14ac:dyDescent="0.3">
      <c r="B407" s="1" t="str">
        <v>55-SPTEQ-07500203</v>
      </c>
      <c r="C407" s="18" t="str">
        <v>Clase Azul</v>
      </c>
      <c r="D407" s="15" t="str">
        <v>Tequila</v>
      </c>
      <c r="E407" s="15" t="str">
        <v>Clase Azul</v>
      </c>
      <c r="F407" s="15" t="str">
        <v>CAZ</v>
      </c>
      <c r="G407" s="18" t="str">
        <v>Tequila Clase Azul Gold</v>
      </c>
      <c r="H407" s="18" t="str">
        <v>750ml</v>
      </c>
      <c r="I407" s="2">
        <v>3</v>
      </c>
      <c r="P407" s="2">
        <v>0</v>
      </c>
    </row>
    <row r="408" spans="2:16" x14ac:dyDescent="0.3">
      <c r="B408" s="1" t="str">
        <v>55-SPTEQ-07505117</v>
      </c>
      <c r="C408" s="18" t="str">
        <v>Clase Azul</v>
      </c>
      <c r="D408" s="15" t="str">
        <v>Tequila</v>
      </c>
      <c r="E408" s="15" t="str">
        <v>Clase Azul</v>
      </c>
      <c r="F408" s="15" t="str">
        <v>CAZ</v>
      </c>
      <c r="G408" s="18" t="str">
        <v>Tequila Clase Azul Plata</v>
      </c>
      <c r="H408" s="18" t="str">
        <v>750ml</v>
      </c>
      <c r="I408" s="2">
        <v>6</v>
      </c>
      <c r="P408" s="2">
        <v>0</v>
      </c>
    </row>
    <row r="409" spans="2:16" x14ac:dyDescent="0.3">
      <c r="B409" s="1" t="str">
        <v>55-SPTEQ-07500662</v>
      </c>
      <c r="C409" s="18" t="str">
        <v>Clase Azul</v>
      </c>
      <c r="D409" s="15" t="str">
        <v>Tequila</v>
      </c>
      <c r="E409" s="15" t="str">
        <v>Clase Azul</v>
      </c>
      <c r="F409" s="15" t="str">
        <v>CAZ</v>
      </c>
      <c r="G409" s="18" t="str">
        <v>Tequila Clase Azul Reposado</v>
      </c>
      <c r="H409" s="18" t="str">
        <v>750ml</v>
      </c>
      <c r="I409" s="2">
        <v>6</v>
      </c>
      <c r="P409" s="2">
        <v>0</v>
      </c>
    </row>
    <row r="410" spans="2:16" x14ac:dyDescent="0.3">
      <c r="B410" s="1" t="str">
        <v>55-SPTEQ-10005089</v>
      </c>
      <c r="C410" s="18" t="str">
        <v>Clase Azul</v>
      </c>
      <c r="D410" s="15" t="str">
        <v>Tequila</v>
      </c>
      <c r="E410" s="15" t="str">
        <v>Clase Azul</v>
      </c>
      <c r="F410" s="15" t="str">
        <v>CAZ</v>
      </c>
      <c r="G410" s="18" t="str">
        <v>Tequila Clase Azul Reposado 1L (25 Anniversary Limited Edition)</v>
      </c>
      <c r="H410" s="18" t="str">
        <v>1000ml</v>
      </c>
      <c r="I410" s="2">
        <v>3</v>
      </c>
      <c r="P410" s="2">
        <v>0</v>
      </c>
    </row>
    <row r="411" spans="2:16" x14ac:dyDescent="0.3">
      <c r="B411" s="1" t="str">
        <v>55-SPTEQ-07503493</v>
      </c>
      <c r="C411" s="18" t="str">
        <v>Clase Azul</v>
      </c>
      <c r="D411" s="15" t="str">
        <v>Tequila</v>
      </c>
      <c r="E411" s="15" t="str">
        <v>Clase Azul</v>
      </c>
      <c r="F411" s="15" t="str">
        <v>CAZ</v>
      </c>
      <c r="G411" s="18" t="str">
        <v>Tequila Clase Azul Ultra</v>
      </c>
      <c r="H411" s="18" t="str">
        <v>750ml</v>
      </c>
      <c r="I411" s="2">
        <v>6</v>
      </c>
      <c r="P411" s="2">
        <v>0</v>
      </c>
    </row>
    <row r="412" spans="2:16" x14ac:dyDescent="0.3">
      <c r="B412" s="1" t="str">
        <v>55-SPMEZ-07502001</v>
      </c>
      <c r="C412" s="18" t="str">
        <v>Clase Azul</v>
      </c>
      <c r="D412" s="15" t="str">
        <v>Mezcal</v>
      </c>
      <c r="E412" s="15" t="str">
        <v>Clase Azul</v>
      </c>
      <c r="F412" s="15" t="str">
        <v>CAZ</v>
      </c>
      <c r="G412" s="18" t="str">
        <v>Clase Azul Guerrero Mezcal</v>
      </c>
      <c r="H412" s="18" t="str">
        <v>750ml</v>
      </c>
      <c r="I412" s="2">
        <v>3</v>
      </c>
      <c r="P412" s="2">
        <v>0</v>
      </c>
    </row>
    <row r="413" spans="2:16" x14ac:dyDescent="0.3">
      <c r="B413" s="1" t="str">
        <v>55-SPMEZ-07505355</v>
      </c>
      <c r="C413" s="18" t="str">
        <v>Clase Azul</v>
      </c>
      <c r="D413" s="15" t="str">
        <v>Mezcal</v>
      </c>
      <c r="E413" s="15" t="str">
        <v>Clase Azul</v>
      </c>
      <c r="F413" s="15" t="str">
        <v>CAZ</v>
      </c>
      <c r="G413" s="18" t="str">
        <v>Clase Azul San Luis Potosi Mezcal</v>
      </c>
      <c r="H413" s="18" t="str">
        <v>750ml</v>
      </c>
      <c r="I413" s="2">
        <v>3</v>
      </c>
      <c r="P413" s="2">
        <v>0</v>
      </c>
    </row>
    <row r="414" spans="2:16" x14ac:dyDescent="0.3">
      <c r="B414" s="1" t="str">
        <v>55-SPTEQ-02000486</v>
      </c>
      <c r="C414" s="18" t="str">
        <v>Clase Azul</v>
      </c>
      <c r="D414" s="15" t="str">
        <v>Tequila</v>
      </c>
      <c r="E414" s="15" t="str">
        <v>Clase Azul</v>
      </c>
      <c r="F414" s="15" t="str">
        <v>CAZ</v>
      </c>
      <c r="G414" s="18" t="str">
        <v>Clase Azul Reposado Tequila (200)</v>
      </c>
      <c r="H414" s="18" t="str">
        <v>200ml</v>
      </c>
      <c r="I414" s="2">
        <v>12</v>
      </c>
      <c r="P414" s="2">
        <v>0</v>
      </c>
    </row>
    <row r="415" spans="2:16" x14ac:dyDescent="0.3">
      <c r="B415" s="1" t="str">
        <v>55-SPTEQ-07502201</v>
      </c>
      <c r="C415" s="18" t="str">
        <v>Clase Azul</v>
      </c>
      <c r="D415" s="15" t="str">
        <v>Tequila</v>
      </c>
      <c r="E415" s="15" t="str">
        <v>Clase Azul</v>
      </c>
      <c r="F415" s="15" t="str">
        <v>CAZ</v>
      </c>
      <c r="G415" s="18" t="str">
        <v>Clase Azul Dia De Los Muertos Tequila (2022)</v>
      </c>
      <c r="H415" s="18" t="str">
        <v>750ml</v>
      </c>
      <c r="I415" s="2">
        <v>3</v>
      </c>
      <c r="P415" s="2">
        <v>0</v>
      </c>
    </row>
    <row r="416" spans="2:16" x14ac:dyDescent="0.3">
      <c r="B416" s="1" t="str">
        <v>55-SPTEQ-07502401</v>
      </c>
      <c r="C416" s="18" t="str">
        <v>Clase Azul</v>
      </c>
      <c r="D416" s="15" t="str">
        <v>Tequila</v>
      </c>
      <c r="E416" s="15" t="str">
        <v>Clase Azul</v>
      </c>
      <c r="F416" s="15" t="str">
        <v>CAZ</v>
      </c>
      <c r="G416" s="18" t="str">
        <v>Clase Azul Dia De Los Muertos Tequila (2024)</v>
      </c>
      <c r="H416" s="18" t="str">
        <v>750ml</v>
      </c>
      <c r="I416" s="2">
        <v>3</v>
      </c>
      <c r="P416" s="2">
        <v>0</v>
      </c>
    </row>
    <row r="417" spans="2:16" x14ac:dyDescent="0.3">
      <c r="B417" s="1" t="str">
        <v>55-SPTEQ-07505447</v>
      </c>
      <c r="C417" s="18" t="str">
        <v>Clase Azul</v>
      </c>
      <c r="D417" s="15" t="str">
        <v>Tequila</v>
      </c>
      <c r="E417" s="15" t="str">
        <v>Clase Azul</v>
      </c>
      <c r="F417" s="15" t="str">
        <v>CAZ</v>
      </c>
      <c r="G417" s="18" t="str">
        <v>Clase Azul Blanco Ahumado Tequila</v>
      </c>
      <c r="H417" s="18" t="str">
        <v>750ml</v>
      </c>
      <c r="I417" s="2">
        <v>3</v>
      </c>
      <c r="P417" s="2">
        <v>0</v>
      </c>
    </row>
    <row r="418" spans="2:16" x14ac:dyDescent="0.3">
      <c r="B418" s="1" t="str">
        <v>55-SPTEQ-17504248</v>
      </c>
      <c r="C418" s="18" t="str">
        <v>Clase Azul</v>
      </c>
      <c r="D418" s="15" t="str">
        <v>Tequila</v>
      </c>
      <c r="E418" s="15" t="str">
        <v>Clase Azul</v>
      </c>
      <c r="F418" s="15" t="str">
        <v>CAZ</v>
      </c>
      <c r="G418" s="18" t="str">
        <v>Clase Azul Reposado Tequila 1750ml</v>
      </c>
      <c r="H418" s="18" t="str">
        <v>1750ml</v>
      </c>
      <c r="I418" s="2">
        <v>4</v>
      </c>
      <c r="P418" s="2">
        <v>0</v>
      </c>
    </row>
    <row r="419" spans="2:16" x14ac:dyDescent="0.3">
      <c r="B419" s="1" t="str">
        <v>55-SPTEQ-07505386</v>
      </c>
      <c r="C419" s="18" t="str">
        <v>Clase Azul</v>
      </c>
      <c r="D419" s="15" t="str">
        <v>Tequila</v>
      </c>
      <c r="E419" s="15" t="str">
        <v>Clase Azul</v>
      </c>
      <c r="F419" s="15" t="str">
        <v>CAZ</v>
      </c>
      <c r="G419" s="18" t="str">
        <v>Clase Azul Dia De Muertos Aromas Tequila (2023)</v>
      </c>
      <c r="H419" s="18" t="str">
        <v>750ml</v>
      </c>
      <c r="I419" s="2">
        <v>3</v>
      </c>
      <c r="P419" s="2">
        <v>0</v>
      </c>
    </row>
    <row r="420" spans="2:16" x14ac:dyDescent="0.3">
      <c r="B420" s="1" t="str">
        <v>78-WISPA-07509155</v>
      </c>
      <c r="C420" s="18" t="str">
        <v>D.Rock</v>
      </c>
      <c r="D420" s="15" t="str">
        <v>Champagne</v>
      </c>
      <c r="E420" s="15" t="str">
        <v>D.Rock</v>
      </c>
      <c r="F420" s="15" t="str">
        <v>DRC</v>
      </c>
      <c r="G420" s="18" t="str">
        <v>D.Rock Rose Champagne</v>
      </c>
      <c r="H420" s="18" t="str">
        <v>750ml</v>
      </c>
      <c r="I420" s="2">
        <v>6</v>
      </c>
      <c r="P420" s="2">
        <v>0</v>
      </c>
    </row>
    <row r="421" spans="2:16" x14ac:dyDescent="0.3">
      <c r="B421" s="1" t="str">
        <v>78-WISPA-07509032</v>
      </c>
      <c r="C421" s="18" t="str">
        <v>D.Rock</v>
      </c>
      <c r="D421" s="15" t="str">
        <v>Champagne</v>
      </c>
      <c r="E421" s="15" t="str">
        <v>D.Rock</v>
      </c>
      <c r="F421" s="15" t="str">
        <v>DRC</v>
      </c>
      <c r="G421" s="18" t="str">
        <v>D.Rock Gold Champagne</v>
      </c>
      <c r="H421" s="18" t="str">
        <v>750ml</v>
      </c>
      <c r="I421" s="2">
        <v>6</v>
      </c>
      <c r="P421" s="2">
        <v>0</v>
      </c>
    </row>
    <row r="422" spans="2:16" x14ac:dyDescent="0.3">
      <c r="B422" s="1" t="str">
        <v>78-WISPA-07501001</v>
      </c>
      <c r="C422" s="18" t="str">
        <v>D.Rock</v>
      </c>
      <c r="D422" s="15" t="str">
        <v>Champagne</v>
      </c>
      <c r="E422" s="15" t="str">
        <v>D.Rock</v>
      </c>
      <c r="F422" s="15" t="str">
        <v>DRC</v>
      </c>
      <c r="G422" s="18" t="str">
        <v>D.Rock Gold Luminus Champagne</v>
      </c>
      <c r="H422" s="18" t="str">
        <v>750ml</v>
      </c>
      <c r="I422" s="2">
        <v>6</v>
      </c>
      <c r="P422" s="2">
        <v>0</v>
      </c>
    </row>
    <row r="423" spans="2:16" x14ac:dyDescent="0.3">
      <c r="B423" s="1" t="str">
        <v>80-SPWHI-07001164</v>
      </c>
      <c r="C423" s="18" t="str">
        <v>Glenturret</v>
      </c>
      <c r="D423" s="15" t="str">
        <v>Whisky</v>
      </c>
      <c r="E423" s="15" t="str">
        <v>Glenturret</v>
      </c>
      <c r="F423" s="15" t="str">
        <v>GTR</v>
      </c>
      <c r="G423" s="18" t="str">
        <v>The Glenturret 12 Years Whisky (2023)</v>
      </c>
      <c r="H423" s="18" t="str">
        <v>700ml</v>
      </c>
      <c r="I423" s="2">
        <v>6</v>
      </c>
      <c r="P423" s="2">
        <v>0</v>
      </c>
    </row>
    <row r="424" spans="2:16" x14ac:dyDescent="0.3">
      <c r="B424" s="1" t="str">
        <v>80-SPWHI-07001167</v>
      </c>
      <c r="C424" s="18" t="str">
        <v>Glenturret</v>
      </c>
      <c r="D424" s="15" t="str">
        <v>Whisky</v>
      </c>
      <c r="E424" s="15" t="str">
        <v>Glenturret</v>
      </c>
      <c r="F424" s="15" t="str">
        <v>GTR</v>
      </c>
      <c r="G424" s="18" t="str">
        <v>Glenturret Peat Smoked 10 Years Whisky</v>
      </c>
      <c r="H424" s="18" t="str">
        <v>700ml</v>
      </c>
      <c r="I424" s="2">
        <v>6</v>
      </c>
      <c r="P424" s="2">
        <v>0</v>
      </c>
    </row>
    <row r="425" spans="2:16" x14ac:dyDescent="0.3">
      <c r="B425" s="1" t="str">
        <v>80-SPWHI-07001013</v>
      </c>
      <c r="C425" s="18" t="str">
        <v>Glenturret</v>
      </c>
      <c r="D425" s="15" t="str">
        <v>Whisky</v>
      </c>
      <c r="E425" s="15" t="str">
        <v>Glenturret</v>
      </c>
      <c r="F425" s="15" t="str">
        <v>GTR</v>
      </c>
      <c r="G425" s="18" t="str">
        <v>The Glenturret Triple Wood Whisky (2023)</v>
      </c>
      <c r="H425" s="18" t="str">
        <v>700ml</v>
      </c>
      <c r="I425" s="2">
        <v>6</v>
      </c>
      <c r="P425" s="2">
        <v>0</v>
      </c>
    </row>
    <row r="426" spans="2:16" x14ac:dyDescent="0.3">
      <c r="B426" s="1" t="str">
        <v>80-SPWHI-07000672</v>
      </c>
      <c r="C426" s="18" t="str">
        <v>Glenturret</v>
      </c>
      <c r="D426" s="15" t="str">
        <v>Whisky</v>
      </c>
      <c r="E426" s="15" t="str">
        <v>Glenturret</v>
      </c>
      <c r="F426" s="15" t="str">
        <v>GTR</v>
      </c>
      <c r="G426" s="18" t="str">
        <v>The Glenturret 30 Years Whisky (2022)</v>
      </c>
      <c r="H426" s="18" t="str">
        <v>700ml</v>
      </c>
      <c r="I426" s="2">
        <v>6</v>
      </c>
      <c r="P426" s="2">
        <v>0</v>
      </c>
    </row>
    <row r="427" spans="2:16" x14ac:dyDescent="0.3">
      <c r="B427" s="1" t="str">
        <v>80-SPWHI-07000207</v>
      </c>
      <c r="C427" s="18" t="str">
        <v>Glenturret</v>
      </c>
      <c r="D427" s="15" t="str">
        <v>Whisky</v>
      </c>
      <c r="E427" s="15" t="str">
        <v>Glenturret</v>
      </c>
      <c r="F427" s="15" t="str">
        <v>GTR</v>
      </c>
      <c r="G427" s="18" t="str">
        <v>The Glenturret Jaguar Whisky</v>
      </c>
      <c r="H427" s="18" t="str">
        <v>700ml</v>
      </c>
      <c r="I427" s="2">
        <v>1</v>
      </c>
      <c r="P427" s="2">
        <v>0</v>
      </c>
    </row>
    <row r="428" spans="2:16" x14ac:dyDescent="0.3">
      <c r="B428" s="1" t="str">
        <v>WH-01VOD-07000018</v>
      </c>
      <c r="C428" s="18" t="str">
        <v>Great Wines</v>
      </c>
      <c r="D428" s="15" t="str">
        <v>Vodka</v>
      </c>
      <c r="E428" s="15" t="str">
        <v>Great Wines</v>
      </c>
      <c r="F428" s="15" t="str">
        <v>KYO</v>
      </c>
      <c r="G428" s="18" t="str">
        <v>White Rabbit Vodka</v>
      </c>
      <c r="H428" s="18" t="str">
        <v>700ml</v>
      </c>
      <c r="I428" s="2">
        <v>12</v>
      </c>
      <c r="P428" s="2">
        <v>0</v>
      </c>
    </row>
    <row r="429" spans="2:16" x14ac:dyDescent="0.3">
      <c r="B429" s="1" t="str">
        <v>54-SPGIN-07000235</v>
      </c>
      <c r="C429" s="18" t="str">
        <v>Gunpowder</v>
      </c>
      <c r="D429" s="15" t="str">
        <v>Gin</v>
      </c>
      <c r="E429" s="15" t="str">
        <v>Gunpowder</v>
      </c>
      <c r="F429" s="15" t="str">
        <v>FTS</v>
      </c>
      <c r="G429" s="18" t="str">
        <v>Gunpowder Irish Gin</v>
      </c>
      <c r="H429" s="18" t="str">
        <v>700ml</v>
      </c>
      <c r="I429" s="2">
        <v>6</v>
      </c>
      <c r="P429" s="2">
        <v>0</v>
      </c>
    </row>
    <row r="430" spans="2:16" x14ac:dyDescent="0.3">
      <c r="B430" s="1" t="str">
        <v>54-SPGIN-07000846</v>
      </c>
      <c r="C430" s="18" t="str">
        <v>Gunpowder</v>
      </c>
      <c r="D430" s="15" t="str">
        <v>Gin</v>
      </c>
      <c r="E430" s="15" t="str">
        <v>Gunpowder</v>
      </c>
      <c r="F430" s="15" t="str">
        <v>FTS</v>
      </c>
      <c r="G430" s="18" t="str">
        <v>Drumshanbo Gunpowder Brazilian Pineapple Irish Gin</v>
      </c>
      <c r="H430" s="18" t="str">
        <v>700ml</v>
      </c>
      <c r="I430" s="2">
        <v>6</v>
      </c>
      <c r="P430" s="2">
        <v>0</v>
      </c>
    </row>
    <row r="431" spans="2:16" x14ac:dyDescent="0.3">
      <c r="B431" s="1" t="str">
        <v>54-SPGIN-07000426</v>
      </c>
      <c r="C431" s="18" t="str">
        <v>Gunpowder</v>
      </c>
      <c r="D431" s="15" t="str">
        <v>Gin</v>
      </c>
      <c r="E431" s="15" t="str">
        <v>Gunpowder</v>
      </c>
      <c r="F431" s="15" t="str">
        <v>FTS</v>
      </c>
      <c r="G431" s="18" t="str">
        <v>Drumshanbo Gunpowder Sardinian Citrus Irish Gin</v>
      </c>
      <c r="H431" s="18" t="str">
        <v>700ml</v>
      </c>
      <c r="I431" s="2">
        <v>6</v>
      </c>
      <c r="P431" s="2">
        <v>0</v>
      </c>
    </row>
    <row r="432" spans="2:16" x14ac:dyDescent="0.3">
      <c r="B432" s="1" t="str">
        <v>54-SPGIN-07001001</v>
      </c>
      <c r="C432" s="18" t="str">
        <v>Gunpowder</v>
      </c>
      <c r="D432" s="15" t="str">
        <v>Gin</v>
      </c>
      <c r="E432" s="15" t="str">
        <v>Gunpowder</v>
      </c>
      <c r="F432" s="15" t="str">
        <v>FTS</v>
      </c>
      <c r="G432" s="18" t="str">
        <v>Drumshanbo Gunpowder California Orange Irish Gin</v>
      </c>
      <c r="H432" s="18" t="str">
        <v>700ml</v>
      </c>
      <c r="I432" s="2">
        <v>6</v>
      </c>
      <c r="P432" s="2">
        <v>0</v>
      </c>
    </row>
    <row r="433" spans="2:16" x14ac:dyDescent="0.3">
      <c r="B433" s="1" t="str">
        <v>IT-01LIQ-07000005</v>
      </c>
      <c r="C433" s="18" t="str">
        <v>J.T.W.</v>
      </c>
      <c r="D433" s="15" t="str">
        <v>Liqueur</v>
      </c>
      <c r="E433" s="15" t="str">
        <v>J.T.W.</v>
      </c>
      <c r="F433" s="15" t="str">
        <v>LUN</v>
      </c>
      <c r="G433" s="18" t="str">
        <v>Italicus Rosolio Di Bergamotto Liqueur</v>
      </c>
      <c r="H433" s="18" t="str">
        <v>700ml</v>
      </c>
      <c r="I433" s="2">
        <v>6</v>
      </c>
      <c r="P433" s="2">
        <v>0</v>
      </c>
    </row>
    <row r="434" spans="2:16" x14ac:dyDescent="0.3">
      <c r="B434" s="1" t="str">
        <v>JA-01LIQ-07000040</v>
      </c>
      <c r="C434" s="18" t="str">
        <v>Jackson'S Winery</v>
      </c>
      <c r="D434" s="15" t="str">
        <v>Liqueur</v>
      </c>
      <c r="E434" s="15" t="str">
        <v>Jackson'S Winery</v>
      </c>
      <c r="F434" s="15" t="str">
        <v>LUN</v>
      </c>
      <c r="G434" s="18" t="str">
        <v>Jaquila Jasmine Liqueur 0.7L</v>
      </c>
      <c r="H434" s="18" t="str">
        <v>700ml</v>
      </c>
      <c r="I434" s="2">
        <v>6</v>
      </c>
      <c r="P434" s="2">
        <v>0</v>
      </c>
    </row>
    <row r="435" spans="2:16" x14ac:dyDescent="0.3">
      <c r="B435" s="1" t="str">
        <v>KL-01GIN-07004238</v>
      </c>
      <c r="C435" s="18" t="str">
        <v>Kilo</v>
      </c>
      <c r="D435" s="15" t="str">
        <v>Gin</v>
      </c>
      <c r="E435" s="15" t="str">
        <v>Kilo</v>
      </c>
      <c r="F435" s="15" t="str">
        <v>LUN</v>
      </c>
      <c r="G435" s="18" t="str">
        <v>Kilo Gin 70Cl.</v>
      </c>
      <c r="H435" s="18" t="str">
        <v>700ml</v>
      </c>
      <c r="I435" s="2">
        <v>6</v>
      </c>
      <c r="P435" s="2">
        <v>0</v>
      </c>
    </row>
    <row r="436" spans="2:16" x14ac:dyDescent="0.3">
      <c r="B436" s="1" t="str">
        <v>KL-01GIN-03304290</v>
      </c>
      <c r="C436" s="18" t="str">
        <v>Kilo</v>
      </c>
      <c r="D436" s="15" t="str">
        <v>Gin</v>
      </c>
      <c r="E436" s="15" t="str">
        <v>Kilo</v>
      </c>
      <c r="F436" s="15" t="str">
        <v>LUN</v>
      </c>
      <c r="G436" s="18" t="str">
        <v>Kilo Gin 33Cl.</v>
      </c>
      <c r="H436" s="18" t="str">
        <v>330ml</v>
      </c>
      <c r="I436" s="2">
        <v>12</v>
      </c>
      <c r="P436" s="2">
        <v>0</v>
      </c>
    </row>
    <row r="437" spans="2:16" x14ac:dyDescent="0.3">
      <c r="B437" s="1" t="str">
        <v>KL-02RUM-03304337</v>
      </c>
      <c r="C437" s="18" t="str">
        <v>Kilo</v>
      </c>
      <c r="D437" s="15" t="str">
        <v>Rum</v>
      </c>
      <c r="E437" s="15" t="str">
        <v>Kilo</v>
      </c>
      <c r="F437" s="15" t="str">
        <v>LUN</v>
      </c>
      <c r="G437" s="18" t="str">
        <v>Kilo Rum 33Cl.</v>
      </c>
      <c r="H437" s="18" t="str">
        <v>330ml</v>
      </c>
      <c r="I437" s="2">
        <v>12</v>
      </c>
      <c r="P437" s="2">
        <v>0</v>
      </c>
    </row>
    <row r="438" spans="2:16" x14ac:dyDescent="0.3">
      <c r="B438" s="1" t="str">
        <v>KL-02RUM-07004306</v>
      </c>
      <c r="C438" s="18" t="str">
        <v>Kilo</v>
      </c>
      <c r="D438" s="15" t="str">
        <v>Rum</v>
      </c>
      <c r="E438" s="15" t="str">
        <v>Kilo</v>
      </c>
      <c r="F438" s="15" t="str">
        <v>LUN</v>
      </c>
      <c r="G438" s="18" t="str">
        <v>Kilo Rum 70Cl.</v>
      </c>
      <c r="H438" s="18" t="str">
        <v>700ml</v>
      </c>
      <c r="I438" s="2">
        <v>6</v>
      </c>
      <c r="P438" s="2">
        <v>0</v>
      </c>
    </row>
    <row r="439" spans="2:16" x14ac:dyDescent="0.3">
      <c r="B439" s="1" t="str">
        <v>KL-03VOD-03304283</v>
      </c>
      <c r="C439" s="18" t="str">
        <v>Kilo</v>
      </c>
      <c r="D439" s="15" t="str">
        <v>Vodka</v>
      </c>
      <c r="E439" s="15" t="str">
        <v>Kilo</v>
      </c>
      <c r="F439" s="15" t="str">
        <v>MIN</v>
      </c>
      <c r="G439" s="18" t="str">
        <v>Kilo Vodka 33Cl.</v>
      </c>
      <c r="H439" s="18" t="str">
        <v>330ml</v>
      </c>
      <c r="I439" s="2">
        <v>12</v>
      </c>
      <c r="P439" s="2">
        <v>0</v>
      </c>
    </row>
    <row r="440" spans="2:16" x14ac:dyDescent="0.3">
      <c r="B440" s="1" t="str">
        <v>KL-03VOD-07004245</v>
      </c>
      <c r="C440" s="18" t="str">
        <v>Kilo</v>
      </c>
      <c r="D440" s="15" t="str">
        <v>Vodka</v>
      </c>
      <c r="E440" s="15" t="str">
        <v>Kilo</v>
      </c>
      <c r="F440" s="15" t="str">
        <v>MIN</v>
      </c>
      <c r="G440" s="18" t="str">
        <v>Kilo Vodka 70Cl.</v>
      </c>
      <c r="H440" s="18" t="str">
        <v>700ml</v>
      </c>
      <c r="I440" s="2">
        <v>6</v>
      </c>
      <c r="P440" s="2">
        <v>0</v>
      </c>
    </row>
    <row r="441" spans="2:16" x14ac:dyDescent="0.3">
      <c r="B441" s="1" t="str">
        <v>56-SPWHI-07009999</v>
      </c>
      <c r="C441" s="18" t="str">
        <v>Kyoto</v>
      </c>
      <c r="D441" s="15" t="str">
        <v>Whisky</v>
      </c>
      <c r="E441" s="15" t="str">
        <v>Kyoto</v>
      </c>
      <c r="F441" s="15" t="str">
        <v>KYO</v>
      </c>
      <c r="G441" s="18" t="str">
        <v>Kyoto Whisky Aka-Obi</v>
      </c>
      <c r="H441" s="18" t="str">
        <v>700ml</v>
      </c>
      <c r="I441" s="2">
        <v>12</v>
      </c>
      <c r="P441" s="2">
        <v>0</v>
      </c>
    </row>
    <row r="442" spans="2:16" x14ac:dyDescent="0.3">
      <c r="B442" s="1" t="str">
        <v>56-SPWHI-07000136</v>
      </c>
      <c r="C442" s="18" t="str">
        <v>Kyoto</v>
      </c>
      <c r="D442" s="15" t="str">
        <v>Whisky</v>
      </c>
      <c r="E442" s="15" t="str">
        <v>Kyoto</v>
      </c>
      <c r="F442" s="15" t="str">
        <v>KYO</v>
      </c>
      <c r="G442" s="18" t="str">
        <v>Kyoto Whisky Kuro-Obi</v>
      </c>
      <c r="H442" s="18" t="str">
        <v>700ml</v>
      </c>
      <c r="I442" s="2">
        <v>12</v>
      </c>
      <c r="P442" s="2">
        <v>0</v>
      </c>
    </row>
    <row r="443" spans="2:16" x14ac:dyDescent="0.3">
      <c r="B443" s="1" t="str">
        <v>56-SPWHI-07000129</v>
      </c>
      <c r="C443" s="18" t="str">
        <v>Kyoto</v>
      </c>
      <c r="D443" s="15" t="str">
        <v>Whisky</v>
      </c>
      <c r="E443" s="15" t="str">
        <v>Kyoto</v>
      </c>
      <c r="F443" s="15" t="str">
        <v>KYO</v>
      </c>
      <c r="G443" s="18" t="str">
        <v>Kyoto Whisky Murasaki-Obi</v>
      </c>
      <c r="H443" s="18" t="str">
        <v>700ml</v>
      </c>
      <c r="I443" s="2">
        <v>12</v>
      </c>
      <c r="P443" s="2">
        <v>0</v>
      </c>
    </row>
    <row r="444" spans="2:16" x14ac:dyDescent="0.3">
      <c r="B444" s="1" t="str">
        <v>79-SPGIN-07000422</v>
      </c>
      <c r="C444" s="18" t="str">
        <v>Lark</v>
      </c>
      <c r="D444" s="15" t="str">
        <v>Gin</v>
      </c>
      <c r="E444" s="15" t="str">
        <v>Lark</v>
      </c>
      <c r="F444" s="15" t="str">
        <v>LRK</v>
      </c>
      <c r="G444" s="18" t="str">
        <v>Forty Spotted Citrus Pepperberry Gin</v>
      </c>
      <c r="H444" s="18" t="str">
        <v>700ml</v>
      </c>
      <c r="I444" s="2">
        <v>6</v>
      </c>
      <c r="P444" s="2">
        <v>0</v>
      </c>
    </row>
    <row r="445" spans="2:16" x14ac:dyDescent="0.3">
      <c r="B445" s="1" t="str">
        <v>79-SPGIN-07000446</v>
      </c>
      <c r="C445" s="18" t="str">
        <v>Lark</v>
      </c>
      <c r="D445" s="15" t="str">
        <v>Gin</v>
      </c>
      <c r="E445" s="15" t="str">
        <v>Lark</v>
      </c>
      <c r="F445" s="15" t="str">
        <v>LRK</v>
      </c>
      <c r="G445" s="18" t="str">
        <v>Forty Spotted Raspberry And Rose Gin</v>
      </c>
      <c r="H445" s="18" t="str">
        <v>700ml</v>
      </c>
      <c r="I445" s="2">
        <v>6</v>
      </c>
      <c r="P445" s="2">
        <v>0</v>
      </c>
    </row>
    <row r="446" spans="2:16" x14ac:dyDescent="0.3">
      <c r="B446" s="1" t="str">
        <v>79-SPGIN-07000489</v>
      </c>
      <c r="C446" s="18" t="str">
        <v>Lark</v>
      </c>
      <c r="D446" s="15" t="str">
        <v>Gin</v>
      </c>
      <c r="E446" s="15" t="str">
        <v>Lark</v>
      </c>
      <c r="F446" s="15" t="str">
        <v>LRK</v>
      </c>
      <c r="G446" s="18" t="str">
        <v>Forty Spotted Bush Honey Gin</v>
      </c>
      <c r="H446" s="18" t="str">
        <v>700ml</v>
      </c>
      <c r="I446" s="2">
        <v>6</v>
      </c>
      <c r="P446" s="2">
        <v>0</v>
      </c>
    </row>
    <row r="447" spans="2:16" x14ac:dyDescent="0.3">
      <c r="B447" s="1" t="str">
        <v>79-SPWHI-05001001</v>
      </c>
      <c r="C447" s="18" t="str">
        <v>Lark</v>
      </c>
      <c r="D447" s="15" t="str">
        <v>Whisky</v>
      </c>
      <c r="E447" s="15" t="str">
        <v>Lark</v>
      </c>
      <c r="F447" s="15" t="str">
        <v>LRK</v>
      </c>
      <c r="G447" s="18" t="str">
        <v>Lark Chinotto Citrus Cask Whisky</v>
      </c>
      <c r="H447" s="18" t="str">
        <v>500ml</v>
      </c>
      <c r="I447" s="2">
        <v>6</v>
      </c>
      <c r="P447" s="2">
        <v>0</v>
      </c>
    </row>
    <row r="448" spans="2:16" x14ac:dyDescent="0.3">
      <c r="B448" s="1" t="str">
        <v>79-SPGIN-07000408</v>
      </c>
      <c r="C448" s="18" t="str">
        <v>Lark</v>
      </c>
      <c r="D448" s="15" t="str">
        <v>Gin</v>
      </c>
      <c r="E448" s="15" t="str">
        <v>Lark</v>
      </c>
      <c r="F448" s="15" t="str">
        <v>LRK</v>
      </c>
      <c r="G448" s="18" t="str">
        <v>Forty Spotted Wild Rose Gin</v>
      </c>
      <c r="H448" s="18" t="str">
        <v>700ml</v>
      </c>
      <c r="I448" s="2">
        <v>6</v>
      </c>
      <c r="P448" s="2">
        <v>0</v>
      </c>
    </row>
    <row r="449" spans="2:16" x14ac:dyDescent="0.3">
      <c r="B449" s="1" t="str">
        <v>79-SPGIN-07000415</v>
      </c>
      <c r="C449" s="18" t="str">
        <v>Lark</v>
      </c>
      <c r="D449" s="15" t="str">
        <v>Gin</v>
      </c>
      <c r="E449" s="15" t="str">
        <v>Lark</v>
      </c>
      <c r="F449" s="15" t="str">
        <v>LRK</v>
      </c>
      <c r="G449" s="18" t="str">
        <v>Forty Spotted Classic Tassie Gin</v>
      </c>
      <c r="H449" s="18" t="str">
        <v>700ml</v>
      </c>
      <c r="I449" s="2">
        <v>6</v>
      </c>
      <c r="P449" s="2">
        <v>0</v>
      </c>
    </row>
    <row r="450" spans="2:16" x14ac:dyDescent="0.3">
      <c r="B450" s="1" t="str">
        <v>79-SPWHI-05000459</v>
      </c>
      <c r="C450" s="18" t="str">
        <v>Lark</v>
      </c>
      <c r="D450" s="15" t="str">
        <v>Whisky</v>
      </c>
      <c r="E450" s="15" t="str">
        <v>Lark</v>
      </c>
      <c r="F450" s="15" t="str">
        <v>LRK</v>
      </c>
      <c r="G450" s="18" t="str">
        <v>Lark Classic Cask Whisky</v>
      </c>
      <c r="H450" s="18" t="str">
        <v>500ml</v>
      </c>
      <c r="I450" s="2">
        <v>6</v>
      </c>
      <c r="P450" s="2">
        <v>0</v>
      </c>
    </row>
    <row r="451" spans="2:16" x14ac:dyDescent="0.3">
      <c r="B451" s="1" t="str">
        <v>79-SPWHI-05002655</v>
      </c>
      <c r="C451" s="18" t="str">
        <v>Lark</v>
      </c>
      <c r="D451" s="15" t="str">
        <v>Whisky</v>
      </c>
      <c r="E451" s="15" t="str">
        <v>Lark</v>
      </c>
      <c r="F451" s="15" t="str">
        <v>LRK</v>
      </c>
      <c r="G451" s="18" t="str">
        <v>Lark Tasmanian Peated Whisky</v>
      </c>
      <c r="H451" s="18" t="str">
        <v>500ml</v>
      </c>
      <c r="I451" s="2">
        <v>6</v>
      </c>
      <c r="P451" s="2">
        <v>0</v>
      </c>
    </row>
    <row r="452" spans="2:16" x14ac:dyDescent="0.3">
      <c r="B452" s="1" t="str">
        <v>LA-01WHI-05000487</v>
      </c>
      <c r="C452" s="18" t="str">
        <v>Lark</v>
      </c>
      <c r="D452" s="15" t="str">
        <v>Whisky</v>
      </c>
      <c r="E452" s="15" t="str">
        <v>Lark</v>
      </c>
      <c r="F452" s="15" t="str">
        <v>LRK</v>
      </c>
      <c r="G452" s="18" t="str">
        <v>Lark Tasmanian Symphony No.1 Whisky 0.5L</v>
      </c>
      <c r="H452" s="18" t="str">
        <v>500ml</v>
      </c>
      <c r="I452" s="2">
        <v>6</v>
      </c>
      <c r="P452" s="2">
        <v>0</v>
      </c>
    </row>
    <row r="453" spans="2:16" x14ac:dyDescent="0.3">
      <c r="B453" s="1" t="str">
        <v>61-SPGIN-07007271</v>
      </c>
      <c r="C453" s="18" t="str">
        <v>Scapegrace</v>
      </c>
      <c r="D453" s="15" t="str">
        <v>Gin</v>
      </c>
      <c r="E453" s="15" t="str">
        <v>Scapegrace</v>
      </c>
      <c r="F453" s="15" t="str">
        <v>SCA</v>
      </c>
      <c r="G453" s="18" t="str">
        <v>Scapegrace Dry Gin</v>
      </c>
      <c r="H453" s="18" t="str">
        <v>700ml</v>
      </c>
      <c r="I453" s="2">
        <v>6</v>
      </c>
      <c r="P453" s="2">
        <v>0</v>
      </c>
    </row>
    <row r="454" spans="2:16" x14ac:dyDescent="0.3">
      <c r="B454" s="1" t="str">
        <v>83-SPTEQ-07009145</v>
      </c>
      <c r="C454" s="18" t="str">
        <v>Teremana</v>
      </c>
      <c r="D454" s="15" t="str">
        <v>Tequila</v>
      </c>
      <c r="E454" s="15" t="str">
        <v>Teremana</v>
      </c>
      <c r="F454" s="15" t="str">
        <v>TRM</v>
      </c>
      <c r="G454" s="18" t="str">
        <v>Teremana Blanco Tequila</v>
      </c>
      <c r="H454" s="18" t="str">
        <v>700ml</v>
      </c>
      <c r="I454" s="2">
        <v>6</v>
      </c>
      <c r="P454" s="2">
        <v>0</v>
      </c>
    </row>
    <row r="455" spans="2:16" x14ac:dyDescent="0.3">
      <c r="B455" s="1" t="str">
        <v>83-SPTEQ-07009268</v>
      </c>
      <c r="C455" s="18" t="str">
        <v>Teremana</v>
      </c>
      <c r="D455" s="15" t="str">
        <v>Tequila</v>
      </c>
      <c r="E455" s="15" t="str">
        <v>Teremana</v>
      </c>
      <c r="F455" s="15" t="str">
        <v>TRM</v>
      </c>
      <c r="G455" s="18" t="str">
        <v>Teremana Anejo Tequila</v>
      </c>
      <c r="H455" s="18" t="str">
        <v>700ml</v>
      </c>
      <c r="I455" s="2">
        <v>6</v>
      </c>
      <c r="P455" s="2">
        <v>0</v>
      </c>
    </row>
    <row r="456" spans="2:16" x14ac:dyDescent="0.3">
      <c r="B456" s="1" t="str">
        <v>83-SPTEQ-07009251</v>
      </c>
      <c r="C456" s="18" t="str">
        <v>Teremana</v>
      </c>
      <c r="D456" s="15" t="str">
        <v>Tequila</v>
      </c>
      <c r="E456" s="15" t="str">
        <v>Teremana</v>
      </c>
      <c r="F456" s="15" t="str">
        <v>TRM</v>
      </c>
      <c r="G456" s="18" t="str">
        <v>Teremana Reposado Tequila</v>
      </c>
      <c r="H456" s="18" t="str">
        <v>700ml</v>
      </c>
      <c r="I456" s="2">
        <v>6</v>
      </c>
      <c r="P456" s="2">
        <v>0</v>
      </c>
    </row>
    <row r="457" spans="2:16" x14ac:dyDescent="0.3">
      <c r="B457" s="1" t="str">
        <v>AE-01OTH-01200683</v>
      </c>
      <c r="C457" s="18" t="str">
        <v>Umami</v>
      </c>
      <c r="D457" s="15" t="str">
        <v>Cocktail Enhancer</v>
      </c>
      <c r="E457" s="15" t="str">
        <v>Umami</v>
      </c>
      <c r="F457" s="15" t="str">
        <v>KYO</v>
      </c>
      <c r="G457" s="18" t="str">
        <v>Aer Cocktail Enhancer</v>
      </c>
      <c r="H457" s="18" t="str">
        <v>120ml</v>
      </c>
      <c r="I457" s="2">
        <v>24</v>
      </c>
      <c r="P457" s="2">
        <v>0</v>
      </c>
    </row>
    <row r="458" spans="2:16" x14ac:dyDescent="0.3">
      <c r="B458" s="1" t="str">
        <v>81-WIROS-07501004</v>
      </c>
      <c r="C458" s="18" t="str">
        <v>Vines And Terroirs</v>
      </c>
      <c r="D458" s="15" t="str">
        <v>Wine</v>
      </c>
      <c r="E458" s="15" t="str">
        <v>Vines And Terroirs</v>
      </c>
      <c r="F458" s="15" t="str">
        <v>KYO</v>
      </c>
      <c r="G458" s="18" t="str">
        <v>Minuit Rose</v>
      </c>
      <c r="H458" s="18" t="str">
        <v>750ml</v>
      </c>
      <c r="I458" s="2">
        <v>6</v>
      </c>
      <c r="P458" s="2">
        <v>0</v>
      </c>
    </row>
    <row r="459" spans="2:16" x14ac:dyDescent="0.3">
      <c r="B459" s="1" t="str">
        <v>81-WIROS-07502301</v>
      </c>
      <c r="C459" s="18" t="str">
        <v>Vines And Terroirs</v>
      </c>
      <c r="D459" s="15" t="str">
        <v>Wine</v>
      </c>
      <c r="E459" s="15" t="str">
        <v>Vines And Terroirs</v>
      </c>
      <c r="F459" s="15" t="str">
        <v>KYO</v>
      </c>
      <c r="G459" s="18" t="str">
        <v>The Lunar Collection By Maurel Freres Full Moon</v>
      </c>
      <c r="H459" s="18" t="str">
        <v>750ml</v>
      </c>
      <c r="I459" s="2">
        <v>6</v>
      </c>
      <c r="P459" s="2">
        <v>0</v>
      </c>
    </row>
    <row r="460" spans="2:16" x14ac:dyDescent="0.3">
      <c r="B460" s="1" t="str">
        <v>81-WIROS-07502302</v>
      </c>
      <c r="C460" s="18" t="str">
        <v>Vines And Terroirs</v>
      </c>
      <c r="D460" s="15" t="str">
        <v>Wine</v>
      </c>
      <c r="E460" s="15" t="str">
        <v>Vines And Terroirs</v>
      </c>
      <c r="F460" s="15" t="str">
        <v>KYO</v>
      </c>
      <c r="G460" s="18" t="str">
        <v>The Lunar Collection By Maurel Freres Half Moon</v>
      </c>
      <c r="H460" s="18" t="str">
        <v>750ml</v>
      </c>
      <c r="I460" s="2">
        <v>6</v>
      </c>
      <c r="P460" s="2">
        <v>0</v>
      </c>
    </row>
    <row r="461" spans="2:16" x14ac:dyDescent="0.3">
      <c r="B461" s="1" t="str">
        <v>81-WIROS-07502303</v>
      </c>
      <c r="C461" s="18" t="str">
        <v>Vines And Terroirs</v>
      </c>
      <c r="D461" s="15" t="str">
        <v>Wine</v>
      </c>
      <c r="E461" s="15" t="str">
        <v>Vines And Terroirs</v>
      </c>
      <c r="F461" s="15" t="str">
        <v>KYO</v>
      </c>
      <c r="G461" s="18" t="str">
        <v>The Lunar Collection By Maurel Freres Cresent Moon</v>
      </c>
      <c r="H461" s="18" t="str">
        <v>750ml</v>
      </c>
      <c r="I461" s="2">
        <v>6</v>
      </c>
      <c r="P461" s="2">
        <v>0</v>
      </c>
    </row>
    <row r="462" spans="2:16" x14ac:dyDescent="0.3">
      <c r="B462" s="1" t="str">
        <v>81-WIROS-15002301</v>
      </c>
      <c r="C462" s="18" t="str">
        <v>Vines And Terroirs</v>
      </c>
      <c r="D462" s="15" t="str">
        <v>Wine</v>
      </c>
      <c r="E462" s="15" t="str">
        <v>Vines And Terroirs</v>
      </c>
      <c r="F462" s="15" t="str">
        <v>KYO</v>
      </c>
      <c r="G462" s="18" t="str">
        <v>The Lunar Collection By Maurel Freres Full Moon</v>
      </c>
      <c r="H462" s="18" t="str">
        <v>1500ml</v>
      </c>
      <c r="I462" s="2">
        <v>3</v>
      </c>
      <c r="P462" s="2">
        <v>0</v>
      </c>
    </row>
    <row r="463" spans="2:16" x14ac:dyDescent="0.3">
      <c r="B463" s="1" t="str">
        <v>81-WIROS-15002302</v>
      </c>
      <c r="C463" s="18" t="str">
        <v>Vines And Terroirs</v>
      </c>
      <c r="D463" s="15" t="str">
        <v>Wine</v>
      </c>
      <c r="E463" s="15" t="str">
        <v>Vines And Terroirs</v>
      </c>
      <c r="F463" s="15" t="str">
        <v>KYO</v>
      </c>
      <c r="G463" s="18" t="str">
        <v>The Lunar Collection By Maurel Freres Half Moon</v>
      </c>
      <c r="H463" s="18" t="str">
        <v>1500ml</v>
      </c>
      <c r="I463" s="2">
        <v>3</v>
      </c>
      <c r="P463" s="2">
        <v>0</v>
      </c>
    </row>
    <row r="464" spans="2:16" x14ac:dyDescent="0.3">
      <c r="B464" s="1" t="str">
        <v>81-WIROS-15002303</v>
      </c>
      <c r="C464" s="18" t="str">
        <v>Vines And Terroirs</v>
      </c>
      <c r="D464" s="15" t="str">
        <v>Wine</v>
      </c>
      <c r="E464" s="15" t="str">
        <v>Vines And Terroirs</v>
      </c>
      <c r="F464" s="15" t="str">
        <v>KYO</v>
      </c>
      <c r="G464" s="18" t="str">
        <v>The Lunar Collection By Maurel Freres Cresent Moon</v>
      </c>
      <c r="H464" s="18" t="str">
        <v>1500ml</v>
      </c>
      <c r="I464" s="2">
        <v>3</v>
      </c>
      <c r="P464" s="2">
        <v>0</v>
      </c>
    </row>
    <row r="465" spans="2:16" x14ac:dyDescent="0.3">
      <c r="B465" s="1" t="str">
        <v>81-WIROS-30002301</v>
      </c>
      <c r="C465" s="18" t="str">
        <v>Vines And Terroirs</v>
      </c>
      <c r="D465" s="15" t="str">
        <v>Wine</v>
      </c>
      <c r="E465" s="15" t="str">
        <v>Vines And Terroirs</v>
      </c>
      <c r="F465" s="15" t="str">
        <v>KYO</v>
      </c>
      <c r="G465" s="18" t="str">
        <v>The Lunar Collection By Maurel Freres Full Moon</v>
      </c>
      <c r="H465" s="18" t="str">
        <v>3000ml</v>
      </c>
      <c r="I465" s="2">
        <v>1</v>
      </c>
      <c r="P465" s="2">
        <v>0</v>
      </c>
    </row>
    <row r="466" spans="2:16" x14ac:dyDescent="0.3">
      <c r="B466" s="1" t="str">
        <v>81-WIROS-30002302</v>
      </c>
      <c r="C466" s="18" t="str">
        <v>Vines And Terroirs</v>
      </c>
      <c r="D466" s="15" t="str">
        <v>Wine</v>
      </c>
      <c r="E466" s="15" t="str">
        <v>Vines And Terroirs</v>
      </c>
      <c r="F466" s="15" t="str">
        <v>KYO</v>
      </c>
      <c r="G466" s="18" t="str">
        <v>The Lunar Collection By Maurel Freres Half Moon</v>
      </c>
      <c r="H466" s="18" t="str">
        <v>3000ml</v>
      </c>
      <c r="I466" s="2">
        <v>1</v>
      </c>
      <c r="P466" s="2">
        <v>0</v>
      </c>
    </row>
    <row r="467" spans="2:16" x14ac:dyDescent="0.3">
      <c r="B467" s="1" t="str">
        <v>81-WIROS-60002301</v>
      </c>
      <c r="C467" s="18" t="str">
        <v>Vines And Terroirs</v>
      </c>
      <c r="D467" s="15" t="str">
        <v>Wine</v>
      </c>
      <c r="E467" s="15" t="str">
        <v>Vines And Terroirs</v>
      </c>
      <c r="F467" s="15" t="str">
        <v>KYO</v>
      </c>
      <c r="G467" s="18" t="str">
        <v>The Lunar Collection By Maurel Freres Full Moon</v>
      </c>
      <c r="H467" s="18" t="str">
        <v>6000ml</v>
      </c>
      <c r="I467" s="2">
        <v>1</v>
      </c>
      <c r="P467" s="2">
        <v>0</v>
      </c>
    </row>
    <row r="468" spans="2:16" x14ac:dyDescent="0.3">
      <c r="B468" s="1" t="str">
        <v>81-WIROS-30002303</v>
      </c>
      <c r="C468" s="18" t="str">
        <v>Vines And Terroirs</v>
      </c>
      <c r="D468" s="15" t="str">
        <v>Wine</v>
      </c>
      <c r="E468" s="15" t="str">
        <v>Vines And Terroirs</v>
      </c>
      <c r="F468" s="15" t="str">
        <v>KYO</v>
      </c>
      <c r="G468" s="18" t="str">
        <v>The Lunar Collection By Maurel Freres Cresent Moon 3L</v>
      </c>
      <c r="H468" s="18" t="str">
        <v>3000ml</v>
      </c>
      <c r="I468" s="2">
        <v>1</v>
      </c>
      <c r="P468" s="2">
        <v>0</v>
      </c>
    </row>
    <row r="469" spans="2:16" x14ac:dyDescent="0.3">
      <c r="B469" s="1" t="str">
        <v>81-WIROS-15001004</v>
      </c>
      <c r="C469" s="18" t="str">
        <v>Vines And Terroirs</v>
      </c>
      <c r="D469" s="15" t="str">
        <v>Wine</v>
      </c>
      <c r="E469" s="15" t="str">
        <v>Vines And Terroirs</v>
      </c>
      <c r="F469" s="15" t="str">
        <v>KYO</v>
      </c>
      <c r="G469" s="18" t="str">
        <v>Minuit Rose 1.5L</v>
      </c>
      <c r="H469" s="18" t="str">
        <v>1500ml</v>
      </c>
      <c r="I469" s="2">
        <v>3</v>
      </c>
      <c r="P469" s="2">
        <v>0</v>
      </c>
    </row>
    <row r="470" spans="2:16" x14ac:dyDescent="0.3">
      <c r="B470" s="1" t="str">
        <v>62-SPGIN-07005095</v>
      </c>
      <c r="C470" s="18" t="str">
        <v>Dictador</v>
      </c>
      <c r="D470" s="15" t="str">
        <v>Gin</v>
      </c>
      <c r="E470" s="15" t="str">
        <v>Dictador</v>
      </c>
      <c r="F470" s="15" t="str">
        <v>DIC</v>
      </c>
      <c r="G470" s="18" t="str">
        <v>Dictador Ortodoxy Gin</v>
      </c>
      <c r="H470" s="18" t="str">
        <v>700ml</v>
      </c>
      <c r="I470" s="2">
        <v>6</v>
      </c>
      <c r="P470" s="2">
        <v>0</v>
      </c>
    </row>
    <row r="471" spans="2:16" x14ac:dyDescent="0.3">
      <c r="B471" s="1" t="str">
        <v>62-SPGIN-07005088</v>
      </c>
      <c r="C471" s="18" t="str">
        <v>Dictador</v>
      </c>
      <c r="D471" s="15" t="str">
        <v>Gin</v>
      </c>
      <c r="E471" s="15" t="str">
        <v>Dictador</v>
      </c>
      <c r="F471" s="15" t="str">
        <v>DIC</v>
      </c>
      <c r="G471" s="18" t="str">
        <v>Dictador Treasure Gin</v>
      </c>
      <c r="H471" s="18" t="str">
        <v>700ml</v>
      </c>
      <c r="I471" s="2">
        <v>6</v>
      </c>
      <c r="P471" s="2">
        <v>0</v>
      </c>
    </row>
    <row r="472" spans="2:16" x14ac:dyDescent="0.3">
      <c r="B472" s="1" t="str">
        <v>62-SPRUM-07005323</v>
      </c>
      <c r="C472" s="18" t="str">
        <v>Dictador</v>
      </c>
      <c r="D472" s="15" t="str">
        <v>Rum</v>
      </c>
      <c r="E472" s="15" t="str">
        <v>Dictador</v>
      </c>
      <c r="F472" s="15" t="str">
        <v>DIC</v>
      </c>
      <c r="G472" s="18" t="str">
        <v>Dictador 12 Years Rum</v>
      </c>
      <c r="H472" s="18" t="str">
        <v>700ml</v>
      </c>
      <c r="I472" s="2">
        <v>6</v>
      </c>
      <c r="P472" s="2">
        <v>0</v>
      </c>
    </row>
    <row r="473" spans="2:16" x14ac:dyDescent="0.3">
      <c r="B473" s="1" t="str">
        <v>62-SPRUM-07005330</v>
      </c>
      <c r="C473" s="18" t="str">
        <v>Dictador</v>
      </c>
      <c r="D473" s="15" t="str">
        <v>Rum</v>
      </c>
      <c r="E473" s="15" t="str">
        <v>Dictador</v>
      </c>
      <c r="F473" s="15" t="str">
        <v>DIC</v>
      </c>
      <c r="G473" s="18" t="str">
        <v>Dictador 20 Years Rum</v>
      </c>
      <c r="H473" s="18" t="str">
        <v>700ml</v>
      </c>
      <c r="I473" s="2">
        <v>6</v>
      </c>
      <c r="P473" s="2">
        <v>0</v>
      </c>
    </row>
    <row r="474" spans="2:16" x14ac:dyDescent="0.3">
      <c r="B474" s="1" t="str">
        <v>62-SPRUM-07007181</v>
      </c>
      <c r="C474" s="18" t="str">
        <v>Dictador</v>
      </c>
      <c r="D474" s="15" t="str">
        <v>Rum</v>
      </c>
      <c r="E474" s="15" t="str">
        <v>Dictador</v>
      </c>
      <c r="F474" s="15" t="str">
        <v>DIC</v>
      </c>
      <c r="G474" s="18" t="str">
        <v>Dictador Aurum Rum</v>
      </c>
      <c r="H474" s="18" t="str">
        <v>700ml</v>
      </c>
      <c r="I474" s="2">
        <v>6</v>
      </c>
      <c r="P474" s="2">
        <v>0</v>
      </c>
    </row>
    <row r="475" spans="2:16" x14ac:dyDescent="0.3">
      <c r="B475" s="1" t="str">
        <v>62-SPRUM-07007204</v>
      </c>
      <c r="C475" s="18" t="str">
        <v>Dictador</v>
      </c>
      <c r="D475" s="15" t="str">
        <v>Rum</v>
      </c>
      <c r="E475" s="15" t="str">
        <v>Dictador</v>
      </c>
      <c r="F475" s="15" t="str">
        <v>DIC</v>
      </c>
      <c r="G475" s="18" t="str">
        <v>Dictador Platinum Rum</v>
      </c>
      <c r="H475" s="18" t="str">
        <v>700ml</v>
      </c>
      <c r="I475" s="2">
        <v>6</v>
      </c>
      <c r="P475" s="2">
        <v>0</v>
      </c>
    </row>
    <row r="476" spans="2:16" x14ac:dyDescent="0.3">
      <c r="B476" s="1" t="str">
        <v>62-SPRUM-07001158</v>
      </c>
      <c r="C476" s="18" t="str">
        <v>Dictador</v>
      </c>
      <c r="D476" s="15" t="str">
        <v>Rum</v>
      </c>
      <c r="E476" s="15" t="str">
        <v>Dictador</v>
      </c>
      <c r="F476" s="15" t="str">
        <v>DIC</v>
      </c>
      <c r="G476" s="18" t="str">
        <v>Dictador Game Changer Lilac</v>
      </c>
      <c r="H476" s="18" t="str">
        <v>700ml</v>
      </c>
      <c r="I476" s="2">
        <v>6</v>
      </c>
      <c r="P476" s="2">
        <v>0</v>
      </c>
    </row>
    <row r="477" spans="2:16" x14ac:dyDescent="0.3">
      <c r="B477" s="1" t="str">
        <v>62-SPRUM-07002490</v>
      </c>
      <c r="C477" s="18" t="str">
        <v>Dictador</v>
      </c>
      <c r="D477" s="15" t="str">
        <v>Rum</v>
      </c>
      <c r="E477" s="15" t="str">
        <v>Dictador</v>
      </c>
      <c r="F477" s="15" t="str">
        <v>DIC</v>
      </c>
      <c r="G477" s="18" t="str">
        <v>Dictador Game Changer Neon Yellow</v>
      </c>
      <c r="H477" s="18" t="str">
        <v>700ml</v>
      </c>
      <c r="I477" s="2">
        <v>6</v>
      </c>
      <c r="P477" s="2">
        <v>0</v>
      </c>
    </row>
    <row r="478" spans="2:16" x14ac:dyDescent="0.3">
      <c r="B478" s="1" t="str">
        <v>35-06LIQ-07003779</v>
      </c>
      <c r="C478" s="18" t="str">
        <v>Campari</v>
      </c>
      <c r="D478" s="15" t="str">
        <v>Liqueur</v>
      </c>
      <c r="E478" s="15" t="str">
        <v>Grand Marnier</v>
      </c>
      <c r="F478" s="15" t="str">
        <v>GMN</v>
      </c>
      <c r="G478" s="18" t="str">
        <v>Grand Marnier Liqueur</v>
      </c>
      <c r="H478" s="18" t="str">
        <v>700ml</v>
      </c>
      <c r="I478" s="2">
        <v>6</v>
      </c>
      <c r="P478" s="2">
        <v>0</v>
      </c>
    </row>
    <row r="479" spans="2:16" x14ac:dyDescent="0.3">
      <c r="B479" s="1" t="str">
        <v>41-SPTEQ-07507500</v>
      </c>
      <c r="C479" s="18" t="str">
        <v>Campari</v>
      </c>
      <c r="D479" s="15" t="str">
        <v>Tequila</v>
      </c>
      <c r="E479" s="15" t="str">
        <v>Espolon</v>
      </c>
      <c r="F479" s="15" t="str">
        <v>ESP</v>
      </c>
      <c r="G479" s="18" t="str">
        <v>Espolon Blanco Tequila</v>
      </c>
      <c r="H479" s="18" t="str">
        <v>750ml</v>
      </c>
      <c r="I479" s="2">
        <v>6</v>
      </c>
      <c r="P479" s="2">
        <v>0</v>
      </c>
    </row>
    <row r="480" spans="2:16" x14ac:dyDescent="0.3">
      <c r="B480" s="1" t="str">
        <v>41-SPTEQ-07507517</v>
      </c>
      <c r="C480" s="18" t="str">
        <v>Campari</v>
      </c>
      <c r="D480" s="15" t="str">
        <v>Tequila</v>
      </c>
      <c r="E480" s="15" t="str">
        <v>Espolon</v>
      </c>
      <c r="F480" s="15" t="str">
        <v>ESP</v>
      </c>
      <c r="G480" s="18" t="str">
        <v>Espolon Reposado Tequila</v>
      </c>
      <c r="H480" s="18" t="str">
        <v>750ml</v>
      </c>
      <c r="I480" s="2">
        <v>6</v>
      </c>
      <c r="P480" s="2">
        <v>0</v>
      </c>
    </row>
    <row r="481" spans="2:16" x14ac:dyDescent="0.3">
      <c r="B481" s="1" t="str">
        <v>53-SPMEZ-07009072</v>
      </c>
      <c r="C481" s="18" t="str">
        <v>Campari</v>
      </c>
      <c r="D481" s="15" t="str">
        <v>Mezcal</v>
      </c>
      <c r="E481" s="15" t="str">
        <v>Montelobos</v>
      </c>
      <c r="F481" s="15" t="str">
        <v>MON</v>
      </c>
      <c r="G481" s="18" t="str">
        <v>Montelobos Mezcal Espadin</v>
      </c>
      <c r="H481" s="18" t="str">
        <v>700ml</v>
      </c>
      <c r="I481" s="2">
        <v>6</v>
      </c>
      <c r="P481" s="2">
        <v>0</v>
      </c>
    </row>
    <row r="482" spans="2:16" x14ac:dyDescent="0.3">
      <c r="B482" s="1" t="str">
        <v>53-SPMEZ-07009324</v>
      </c>
      <c r="C482" s="18" t="str">
        <v>Campari</v>
      </c>
      <c r="D482" s="15" t="str">
        <v>Mezcal</v>
      </c>
      <c r="E482" s="15" t="str">
        <v>Montelobos</v>
      </c>
      <c r="F482" s="15" t="str">
        <v>MON</v>
      </c>
      <c r="G482" s="18" t="str">
        <v>Montelobos Mezcal Tobala</v>
      </c>
      <c r="H482" s="18" t="str">
        <v>700ml</v>
      </c>
      <c r="I482" s="2">
        <v>6</v>
      </c>
      <c r="P482" s="2">
        <v>0</v>
      </c>
    </row>
    <row r="483" spans="2:16" x14ac:dyDescent="0.3">
      <c r="B483" s="1" t="str">
        <v>53-SPMEZ-07009447</v>
      </c>
      <c r="C483" s="18" t="str">
        <v>Campari</v>
      </c>
      <c r="D483" s="15" t="str">
        <v>Mezcal</v>
      </c>
      <c r="E483" s="15" t="str">
        <v>Montelobos</v>
      </c>
      <c r="F483" s="15" t="str">
        <v>MON</v>
      </c>
      <c r="G483" s="18" t="str">
        <v>Montelobos Mezcal Ensamble</v>
      </c>
      <c r="H483" s="18" t="str">
        <v>700ml</v>
      </c>
      <c r="I483" s="2">
        <v>6</v>
      </c>
      <c r="P483" s="2">
        <v>0</v>
      </c>
    </row>
    <row r="484" spans="2:16" x14ac:dyDescent="0.3">
      <c r="B484" s="1" t="str">
        <v>53-SPMEZ-07009829</v>
      </c>
      <c r="C484" s="18" t="str">
        <v>Campari</v>
      </c>
      <c r="D484" s="15" t="str">
        <v>Mezcal</v>
      </c>
      <c r="E484" s="15" t="str">
        <v>Montelobos</v>
      </c>
      <c r="F484" s="15" t="str">
        <v>MON</v>
      </c>
      <c r="G484" s="18" t="str">
        <v>Montelobos Mezcal Pechuga</v>
      </c>
      <c r="H484" s="18" t="str">
        <v>700ml</v>
      </c>
      <c r="I484" s="2">
        <v>6</v>
      </c>
      <c r="P484" s="2">
        <v>0</v>
      </c>
    </row>
    <row r="485" spans="2:16" x14ac:dyDescent="0.3">
      <c r="B485" s="1" t="str">
        <v>62-SPGIN-07004692</v>
      </c>
      <c r="C485" s="18" t="str">
        <v>Dictador</v>
      </c>
      <c r="D485" s="15" t="str">
        <v>Rum</v>
      </c>
      <c r="E485" s="15" t="str">
        <v>Dictador</v>
      </c>
      <c r="F485" s="15" t="str">
        <v>DIC</v>
      </c>
      <c r="G485" s="18" t="str">
        <v>Dictador XO Insolent Rum</v>
      </c>
      <c r="H485" s="18" t="str">
        <v>700ml</v>
      </c>
      <c r="I485" s="2">
        <v>6</v>
      </c>
      <c r="P485" s="2">
        <v>0</v>
      </c>
    </row>
    <row r="486" spans="2:16" x14ac:dyDescent="0.3">
      <c r="B486" s="1" t="str">
        <v>62-SPGIN-07004708</v>
      </c>
      <c r="C486" s="18" t="str">
        <v>Dictador</v>
      </c>
      <c r="D486" s="15" t="str">
        <v>Rum</v>
      </c>
      <c r="E486" s="15" t="str">
        <v>Dictador</v>
      </c>
      <c r="F486" s="15" t="str">
        <v>DIC</v>
      </c>
      <c r="G486" s="18" t="str">
        <v>Dictador XO Perpetual Rum</v>
      </c>
      <c r="H486" s="18" t="str">
        <v>700ml</v>
      </c>
      <c r="I486" s="2">
        <v>6</v>
      </c>
      <c r="P486" s="2">
        <v>0</v>
      </c>
    </row>
    <row r="487" spans="2:16" x14ac:dyDescent="0.3">
      <c r="B487" s="1" t="str">
        <v>77-SPLIQ-10003760</v>
      </c>
      <c r="C487" s="18" t="str">
        <v>BRANCA</v>
      </c>
      <c r="D487" s="15" t="str">
        <v>LIQUEUR</v>
      </c>
      <c r="E487" s="15" t="str">
        <v>Fernet</v>
      </c>
      <c r="F487" s="15" t="str">
        <v>BRC</v>
      </c>
      <c r="G487" s="18" t="str">
        <v>Branca Menta Liqueur 1000ML.</v>
      </c>
      <c r="H487" s="18" t="str">
        <v>1000ml</v>
      </c>
      <c r="I487" s="2">
        <v>6</v>
      </c>
      <c r="P487" s="2">
        <v>0</v>
      </c>
    </row>
    <row r="488" spans="2:16" x14ac:dyDescent="0.3">
      <c r="B488" s="1" t="str">
        <v>99-SL001-07000013</v>
      </c>
      <c r="C488" s="18" t="str">
        <v>BRANCA</v>
      </c>
      <c r="D488" s="15" t="str">
        <v>BITTER</v>
      </c>
      <c r="E488" s="15" t="str">
        <v>Fernet</v>
      </c>
      <c r="F488" s="15" t="str">
        <v>BRC</v>
      </c>
      <c r="G488" s="18" t="str">
        <v>Fernet Branca Bitters 700ml</v>
      </c>
      <c r="H488" s="18" t="str">
        <v>700ml</v>
      </c>
      <c r="I488" s="2">
        <v>6</v>
      </c>
      <c r="P488" s="2">
        <v>0</v>
      </c>
    </row>
    <row r="489" spans="2:16" x14ac:dyDescent="0.3">
      <c r="B489" s="1" t="str">
        <v>GL-02WHI-07000241</v>
      </c>
      <c r="C489" s="18" t="str">
        <v>BIGGAR &amp; LEITH</v>
      </c>
      <c r="D489" s="15" t="str">
        <v>WHISKY</v>
      </c>
      <c r="E489" s="15" t="str">
        <v>The Gladstone</v>
      </c>
      <c r="F489" s="15" t="str">
        <v/>
      </c>
      <c r="G489" s="18" t="str">
        <v>The Gladstone Axe The Black Axe Whisky</v>
      </c>
      <c r="H489" s="18" t="str">
        <v>700ml</v>
      </c>
      <c r="I489" s="2">
        <v>6</v>
      </c>
      <c r="P489" s="2">
        <v>0</v>
      </c>
    </row>
    <row r="490" spans="2:16" x14ac:dyDescent="0.3">
      <c r="B490" s="1" t="str">
        <v>SP-02RUM-07006523</v>
      </c>
      <c r="C490" s="18" t="str">
        <v>Biggar &amp; Leith</v>
      </c>
      <c r="D490" s="15" t="str">
        <v>Rum</v>
      </c>
      <c r="E490" s="15" t="str">
        <v>Spytail</v>
      </c>
      <c r="F490" s="15" t="str">
        <v/>
      </c>
      <c r="G490" s="18" t="str">
        <v>Spytail Cognac Barrel Rum</v>
      </c>
      <c r="H490" s="18" t="str">
        <v>700ml</v>
      </c>
      <c r="I490" s="2">
        <v>6</v>
      </c>
      <c r="P490" s="2">
        <v>0</v>
      </c>
    </row>
    <row r="491" spans="2:16" x14ac:dyDescent="0.3">
      <c r="B491" s="1" t="str">
        <v>80-SPWHI-07001488</v>
      </c>
      <c r="C491" s="18" t="str">
        <v>GLENTURRET</v>
      </c>
      <c r="D491" s="15" t="str">
        <v>WHISKY</v>
      </c>
      <c r="E491" s="15" t="str">
        <v>Glenturret</v>
      </c>
      <c r="F491" s="15" t="str">
        <v>GTR</v>
      </c>
      <c r="G491" s="18" t="str">
        <v>The Glenturret Triple Wood Whisky (2024)</v>
      </c>
      <c r="H491" s="18" t="str">
        <v>700ml</v>
      </c>
      <c r="I491" s="2">
        <v>6</v>
      </c>
      <c r="P491" s="2">
        <v>0</v>
      </c>
    </row>
    <row r="492" spans="2:16" x14ac:dyDescent="0.3">
      <c r="B492" s="1" t="str">
        <v>79-SPGIN-07000392</v>
      </c>
      <c r="C492" s="18" t="str">
        <v>LARK</v>
      </c>
      <c r="D492" s="15" t="str">
        <v>GIN</v>
      </c>
      <c r="E492" s="15" t="str">
        <v>Forty Spotted</v>
      </c>
      <c r="F492" s="15" t="str">
        <v/>
      </c>
      <c r="G492" s="18" t="str">
        <v>Forty Spotted Pinot Noir</v>
      </c>
      <c r="H492" s="18" t="str">
        <v>700ml</v>
      </c>
      <c r="I492" s="2">
        <v>6</v>
      </c>
      <c r="P492" s="2">
        <v>0</v>
      </c>
    </row>
    <row r="493" spans="2:16" x14ac:dyDescent="0.3">
      <c r="B493" s="1" t="str">
        <v>79-SPWHI-07003577</v>
      </c>
      <c r="C493" s="18" t="str">
        <v>LARK</v>
      </c>
      <c r="D493" s="15" t="str">
        <v>WHISKY</v>
      </c>
      <c r="E493" s="15" t="str">
        <v>Lark</v>
      </c>
      <c r="F493" s="15" t="str">
        <v>LRK</v>
      </c>
      <c r="G493" s="18" t="str">
        <v>LARK NO. 151 FIRE TRAIL WHISKY</v>
      </c>
      <c r="H493" s="18" t="str">
        <v>700ml</v>
      </c>
      <c r="I493" s="2">
        <v>6</v>
      </c>
      <c r="P493" s="2">
        <v>0</v>
      </c>
    </row>
    <row r="494" spans="2:16" x14ac:dyDescent="0.3">
      <c r="B494" s="1" t="str">
        <v>79-SPWHI-07003584</v>
      </c>
      <c r="C494" s="18" t="str">
        <v>LARK</v>
      </c>
      <c r="D494" s="15" t="str">
        <v>WHISKY</v>
      </c>
      <c r="E494" s="15" t="str">
        <v>Lark</v>
      </c>
      <c r="F494" s="15" t="str">
        <v>LRK</v>
      </c>
      <c r="G494" s="18" t="str">
        <v>LARK NO. 183 DEVIL'S STORM WHISKY</v>
      </c>
      <c r="H494" s="18" t="str">
        <v>700ml</v>
      </c>
      <c r="I494" s="2">
        <v>6</v>
      </c>
      <c r="P494" s="2">
        <v>0</v>
      </c>
    </row>
    <row r="495" spans="2:16" x14ac:dyDescent="0.3">
      <c r="B495" s="1" t="str">
        <v>79-SPWHI-07003607</v>
      </c>
      <c r="C495" s="18" t="str">
        <v>LARK</v>
      </c>
      <c r="D495" s="15" t="str">
        <v>WHISKY</v>
      </c>
      <c r="E495" s="15" t="str">
        <v>Lark</v>
      </c>
      <c r="F495" s="15" t="str">
        <v>LRK</v>
      </c>
      <c r="G495" s="18" t="str">
        <v>LARK NO. 285 RUBY ABYSS WHISKY</v>
      </c>
      <c r="H495" s="18" t="str">
        <v>700ml</v>
      </c>
      <c r="I495" s="2">
        <v>6</v>
      </c>
      <c r="P495" s="2">
        <v>0</v>
      </c>
    </row>
    <row r="496" spans="2:16" x14ac:dyDescent="0.3">
      <c r="B496" s="1" t="str">
        <v>106PEWHI-07003015</v>
      </c>
      <c r="C496" s="18" t="str">
        <v>PENDULUM</v>
      </c>
      <c r="D496" s="15" t="str">
        <v>WHISKY</v>
      </c>
      <c r="E496" s="15" t="str">
        <v>FABLE</v>
      </c>
      <c r="F496" s="15" t="str">
        <v/>
      </c>
      <c r="G496" s="18" t="str">
        <v>FABLE PALE HORSE 8 YEARS SCOTCH WHISKY</v>
      </c>
      <c r="H496" s="18" t="str">
        <v>700ml</v>
      </c>
      <c r="I496" s="2">
        <v>6</v>
      </c>
      <c r="P496" s="2">
        <v>0</v>
      </c>
    </row>
    <row r="497" spans="2:16" x14ac:dyDescent="0.3">
      <c r="B497" s="1" t="str">
        <v>106PEWHI-07002919</v>
      </c>
      <c r="C497" s="18" t="str">
        <v>PENDULUM</v>
      </c>
      <c r="D497" s="15" t="str">
        <v>WHISKY</v>
      </c>
      <c r="E497" s="15" t="str">
        <v>FABLE</v>
      </c>
      <c r="F497" s="15" t="str">
        <v/>
      </c>
      <c r="G497" s="18" t="str">
        <v>FABLE CHAPTER 8 CANARY 11 YEARS SCOTCH WHISKY</v>
      </c>
      <c r="H497" s="18" t="str">
        <v>700ml</v>
      </c>
      <c r="I497" s="2">
        <v>6</v>
      </c>
      <c r="P497" s="2">
        <v>0</v>
      </c>
    </row>
    <row r="498" spans="2:16" x14ac:dyDescent="0.3">
      <c r="B498" s="1" t="str">
        <v>101SESPA-07500680</v>
      </c>
      <c r="C498" s="18" t="str">
        <v>SERENA</v>
      </c>
      <c r="D498" s="15" t="str">
        <v>Sparkling Wine</v>
      </c>
      <c r="E498" s="15" t="str">
        <v>PIU</v>
      </c>
      <c r="F498" s="15" t="str">
        <v/>
      </c>
      <c r="G498" s="18" t="str">
        <v>Piu Brioso Vino Spumante Bianco</v>
      </c>
      <c r="H498" s="18" t="str">
        <v>750ml</v>
      </c>
      <c r="I498" s="2">
        <v>6</v>
      </c>
      <c r="P498" s="2">
        <v>0</v>
      </c>
    </row>
    <row r="499" spans="2:16" x14ac:dyDescent="0.3">
      <c r="B499" s="1" t="str">
        <v>101SESPA-07500703</v>
      </c>
      <c r="C499" s="18" t="str">
        <v>SERENA</v>
      </c>
      <c r="D499" s="15" t="str">
        <v>Sparkling Wine</v>
      </c>
      <c r="E499" s="15" t="str">
        <v>PIU</v>
      </c>
      <c r="F499" s="15" t="str">
        <v/>
      </c>
      <c r="G499" s="18" t="str">
        <v>Piu Brioso Prosecco Valdobbiadene</v>
      </c>
      <c r="H499" s="18" t="str">
        <v>750ml</v>
      </c>
      <c r="I499" s="2">
        <v>6</v>
      </c>
      <c r="P499" s="2">
        <v>0</v>
      </c>
    </row>
    <row r="500" spans="2:16" x14ac:dyDescent="0.3">
      <c r="B500" s="1" t="str">
        <v>101SESPA-07500727</v>
      </c>
      <c r="C500" s="18" t="str">
        <v>SERENA</v>
      </c>
      <c r="D500" s="15" t="str">
        <v>Sparkling Wine</v>
      </c>
      <c r="E500" s="15" t="str">
        <v>PIU</v>
      </c>
      <c r="F500" s="15" t="str">
        <v/>
      </c>
      <c r="G500" s="18" t="str">
        <v>Piu Brioso Prosecco Rose</v>
      </c>
      <c r="H500" s="18" t="str">
        <v>750ml</v>
      </c>
      <c r="I500" s="2">
        <v>6</v>
      </c>
      <c r="P500" s="2">
        <v>0</v>
      </c>
    </row>
  </sheetData>
  <autoFilter ref="B12:T365" xr:uid="{AB61BD39-7656-4AB4-B82E-6A8931787B5C}"/>
  <conditionalFormatting sqref="U1:U298 V12:V298 U299:V394 U395:U1048576">
    <cfRule type="cellIs" dxfId="24" priority="1" operator="equal">
      <formula>"Input Price only 1 column"</formula>
    </cfRule>
  </conditionalFormatting>
  <dataValidations count="1">
    <dataValidation allowBlank="1" showInputMessage="1" showErrorMessage="1" errorTitle="ผิดครับ !!!" error="กรุณากรอกข้อมูลเฉพาะช่องสีชมพูครับ" sqref="C395:H1048576 F66:G394 C12:G65 H12:I394 B12 C139:E394 C66:C131 D66:E138 C124:G125 W301 W13" xr:uid="{A44F07AD-B810-4FB1-AFF6-953B95304A6A}"/>
  </dataValidations>
  <pageMargins left="0.25" right="0.25" top="0.75" bottom="0.75" header="0.3" footer="0.3"/>
  <pageSetup paperSize="9" scale="5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94A1944-1C79-4930-93E8-B75BB24BB6F2}">
          <x14:formula1>
            <xm:f>WHOLESALE!$C$12:$C$118</xm:f>
          </x14:formula1>
          <xm:sqref>J13:J394</xm:sqref>
        </x14:dataValidation>
        <x14:dataValidation type="list" allowBlank="1" showInputMessage="1" showErrorMessage="1" xr:uid="{3848727E-7567-4A99-94B5-82150355C931}">
          <x14:formula1>
            <xm:f>MAPPING!#REF!</xm:f>
          </x14:formula1>
          <xm:sqref>L5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5572-516D-4173-9511-3343B085A204}">
  <sheetPr>
    <tabColor theme="7" tint="0.79998168889431442"/>
    <pageSetUpPr fitToPage="1"/>
  </sheetPr>
  <dimension ref="B1:W500"/>
  <sheetViews>
    <sheetView showGridLines="0" zoomScale="80" zoomScaleNormal="80" zoomScaleSheetLayoutView="100" workbookViewId="0">
      <pane ySplit="12" topLeftCell="A13" activePane="bottomLeft" state="frozen"/>
      <selection activeCell="P14" sqref="P14"/>
      <selection pane="bottomLeft" activeCell="P14" sqref="P14"/>
    </sheetView>
  </sheetViews>
  <sheetFormatPr defaultColWidth="9.33203125" defaultRowHeight="15.6" x14ac:dyDescent="0.3"/>
  <cols>
    <col min="1" max="1" width="2.6640625" style="1" customWidth="1"/>
    <col min="2" max="2" width="22.109375" style="1" customWidth="1"/>
    <col min="3" max="3" width="12.6640625" style="18" customWidth="1"/>
    <col min="4" max="5" width="17.44140625" style="15" customWidth="1"/>
    <col min="6" max="6" width="6.6640625" style="15" customWidth="1"/>
    <col min="7" max="7" width="49.33203125" style="18" customWidth="1"/>
    <col min="8" max="8" width="8.88671875" style="18" customWidth="1"/>
    <col min="9" max="9" width="7.88671875" style="2" customWidth="1"/>
    <col min="10" max="10" width="16.44140625" style="108" customWidth="1"/>
    <col min="11" max="11" width="15.6640625" style="2" customWidth="1"/>
    <col min="12" max="12" width="18.6640625" style="2" bestFit="1" customWidth="1"/>
    <col min="13" max="13" width="0.6640625" style="2" customWidth="1"/>
    <col min="14" max="14" width="11.33203125" style="2" customWidth="1"/>
    <col min="15" max="15" width="0.6640625" style="2" customWidth="1"/>
    <col min="16" max="16" width="11.33203125" style="2" customWidth="1"/>
    <col min="17" max="17" width="0.6640625" style="2" customWidth="1"/>
    <col min="18" max="20" width="15.6640625" style="2" customWidth="1"/>
    <col min="21" max="21" width="8.33203125" style="118" customWidth="1"/>
    <col min="22" max="22" width="8.33203125" style="2" customWidth="1"/>
    <col min="23" max="23" width="9.33203125" style="1" customWidth="1"/>
    <col min="24" max="16384" width="9.33203125" style="1"/>
  </cols>
  <sheetData>
    <row r="1" spans="2:23" ht="25.8" x14ac:dyDescent="0.3">
      <c r="B1" s="112" t="s">
        <v>1352</v>
      </c>
      <c r="D1" s="32"/>
      <c r="E1" s="32"/>
      <c r="F1" s="32"/>
      <c r="G1" s="32"/>
      <c r="H1" s="32"/>
      <c r="I1" s="32"/>
      <c r="J1" s="279"/>
      <c r="K1" s="32"/>
      <c r="L1" s="32"/>
      <c r="M1" s="32"/>
      <c r="N1" s="32"/>
      <c r="O1" s="32"/>
      <c r="P1" s="32"/>
      <c r="Q1" s="32"/>
      <c r="R1" s="32"/>
      <c r="S1" s="32"/>
      <c r="T1" s="32"/>
      <c r="U1" s="114"/>
      <c r="V1" s="32"/>
    </row>
    <row r="2" spans="2:23" ht="16.2" thickBot="1" x14ac:dyDescent="0.35">
      <c r="B2" s="109" t="s">
        <v>1468</v>
      </c>
      <c r="C2" s="140" t="str">
        <f>IF(INDEX!C3="","",INDEX!C3)</f>
        <v>Outlet Name</v>
      </c>
      <c r="E2" s="109" t="s">
        <v>5</v>
      </c>
      <c r="F2" s="140" t="str">
        <f>IF(INDEX!C9="","",INDEX!C9)</f>
        <v>Area</v>
      </c>
      <c r="H2" s="111"/>
      <c r="I2" s="111"/>
      <c r="J2" s="280"/>
      <c r="K2" s="109"/>
      <c r="M2" s="109"/>
      <c r="N2" s="146" t="s">
        <v>1365</v>
      </c>
      <c r="O2" s="111"/>
      <c r="P2" s="111" t="s">
        <v>1366</v>
      </c>
      <c r="Q2" s="111"/>
      <c r="R2" s="111" t="s">
        <v>1469</v>
      </c>
      <c r="S2" s="111" t="s">
        <v>1470</v>
      </c>
      <c r="T2" s="111" t="s">
        <v>1449</v>
      </c>
      <c r="U2" s="115"/>
      <c r="V2" s="119"/>
    </row>
    <row r="3" spans="2:23" ht="16.2" thickBot="1" x14ac:dyDescent="0.35">
      <c r="B3" s="109" t="s">
        <v>1471</v>
      </c>
      <c r="C3" s="140" t="str">
        <f>IF(INDEX!C5="","",INDEX!C5)</f>
        <v>Outlet Company Limited</v>
      </c>
      <c r="E3" s="109" t="s">
        <v>7</v>
      </c>
      <c r="F3" s="140" t="str">
        <f>IF(INDEX!C11="","",INDEX!C11)</f>
        <v>Agent name</v>
      </c>
      <c r="H3" s="111"/>
      <c r="I3" s="111"/>
      <c r="J3" s="280"/>
      <c r="K3" s="109"/>
      <c r="L3" s="107" t="s">
        <v>1444</v>
      </c>
      <c r="M3" s="109"/>
      <c r="N3" s="145">
        <f>SUM(N12:N394)</f>
        <v>0</v>
      </c>
      <c r="O3" s="109"/>
      <c r="P3" s="144" t="str">
        <f>IFERROR(T3/S3,"")</f>
        <v/>
      </c>
      <c r="Q3" s="109"/>
      <c r="R3" s="113">
        <f>SUM(R12:R394)</f>
        <v>0</v>
      </c>
      <c r="S3" s="113">
        <f>SUM(S12:S394)</f>
        <v>0</v>
      </c>
      <c r="T3" s="113">
        <f>SUM(T12:T394)</f>
        <v>0</v>
      </c>
      <c r="U3" s="115"/>
      <c r="V3" s="109"/>
    </row>
    <row r="4" spans="2:23" ht="6" customHeight="1" thickBot="1" x14ac:dyDescent="0.35">
      <c r="B4" s="109"/>
      <c r="C4" s="140"/>
      <c r="E4" s="109"/>
      <c r="F4" s="140"/>
      <c r="H4" s="111"/>
      <c r="I4" s="111"/>
      <c r="J4" s="280"/>
      <c r="K4" s="109"/>
      <c r="L4" s="109"/>
      <c r="M4" s="109"/>
      <c r="N4" s="109"/>
      <c r="O4" s="109"/>
      <c r="P4" s="109"/>
      <c r="Q4" s="109"/>
      <c r="R4" s="368"/>
      <c r="S4" s="368"/>
      <c r="T4" s="109"/>
      <c r="U4" s="115"/>
      <c r="V4" s="109"/>
    </row>
    <row r="5" spans="2:23" ht="16.2" thickBot="1" x14ac:dyDescent="0.35">
      <c r="B5" s="109" t="s">
        <v>2</v>
      </c>
      <c r="C5" s="140" t="str">
        <f>IF(INDEX!C7="","",INDEX!C7)</f>
        <v>Name of BDE</v>
      </c>
      <c r="E5" s="109" t="s">
        <v>1472</v>
      </c>
      <c r="F5" s="140" t="str">
        <f>IF(INDEX!C13="","",INDEX!C13)</f>
        <v>Manager Name</v>
      </c>
      <c r="H5" s="111"/>
      <c r="I5" s="111"/>
      <c r="J5" s="281"/>
      <c r="K5" s="1"/>
      <c r="L5" s="370" t="s">
        <v>59</v>
      </c>
      <c r="M5" s="1"/>
      <c r="N5" s="145">
        <f>SUMIFS(N$12:N$394,$C$12:$C$394,$L$5)</f>
        <v>0</v>
      </c>
      <c r="O5" s="1"/>
      <c r="P5" s="144" t="str">
        <f>IFERROR(T5/S5,"")</f>
        <v/>
      </c>
      <c r="Q5" s="1"/>
      <c r="R5" s="113">
        <f>SUMIFS(R$12:R$394,$C$12:$C$394,$L$5)</f>
        <v>0</v>
      </c>
      <c r="S5" s="113">
        <f>SUMIFS(S$12:S$394,$C$12:$C$394,$L$5)</f>
        <v>0</v>
      </c>
      <c r="T5" s="113">
        <f>SUMIFS(T$12:T$394,$C$12:$C$394,$L$5)</f>
        <v>0</v>
      </c>
      <c r="U5" s="106"/>
      <c r="V5" s="1"/>
    </row>
    <row r="6" spans="2:23" ht="6" customHeight="1" thickBot="1" x14ac:dyDescent="0.35">
      <c r="B6" s="109"/>
      <c r="C6" s="140"/>
      <c r="E6" s="110"/>
      <c r="F6" s="109"/>
      <c r="G6" s="109"/>
      <c r="H6" s="111"/>
      <c r="I6" s="111"/>
      <c r="J6" s="280"/>
      <c r="K6" s="109"/>
      <c r="L6" s="115"/>
      <c r="M6" s="109"/>
      <c r="N6" s="109"/>
      <c r="O6" s="109"/>
      <c r="P6" s="109"/>
      <c r="Q6" s="109"/>
      <c r="R6" s="368"/>
      <c r="S6" s="368"/>
      <c r="T6" s="109"/>
      <c r="U6" s="115"/>
      <c r="V6" s="109"/>
    </row>
    <row r="7" spans="2:23" ht="16.2" thickBot="1" x14ac:dyDescent="0.35">
      <c r="B7" s="109" t="s">
        <v>1473</v>
      </c>
      <c r="C7" s="365" t="str">
        <f>INDEX!C21</f>
        <v>Marketing Contract &amp; Yearly Contract</v>
      </c>
      <c r="D7" s="403"/>
      <c r="E7" s="110"/>
      <c r="F7" s="109"/>
      <c r="G7" s="109"/>
      <c r="H7" s="111"/>
      <c r="I7" s="111"/>
      <c r="J7" s="280"/>
      <c r="K7" s="109"/>
      <c r="L7" s="401" t="s">
        <v>1474</v>
      </c>
      <c r="M7" s="109"/>
      <c r="N7" s="145">
        <f>SUMIFS($N$12:N394,$W$12:$W$394,"ALCHEMY")</f>
        <v>0</v>
      </c>
      <c r="O7" s="109"/>
      <c r="P7" s="144" t="str">
        <f>IFERROR(T7/S7,"")</f>
        <v/>
      </c>
      <c r="Q7" s="109"/>
      <c r="R7" s="113">
        <f>SUMIFS($R$12:R394,$W$12:$W$394,"ALCHEMY")</f>
        <v>0</v>
      </c>
      <c r="S7" s="113">
        <f>SUMIFS($S$12:S394,$W$12:$W$394,"ALCHEMY")</f>
        <v>0</v>
      </c>
      <c r="T7" s="145">
        <f>SUMIFS($T$12:T394,$W$12:$W$394,"ALCHEMY")</f>
        <v>0</v>
      </c>
      <c r="U7" s="115"/>
      <c r="V7" s="109"/>
    </row>
    <row r="8" spans="2:23" ht="6" customHeight="1" thickBot="1" x14ac:dyDescent="0.35">
      <c r="E8" s="109"/>
      <c r="G8" s="109"/>
      <c r="H8" s="111"/>
      <c r="I8" s="111"/>
      <c r="J8" s="281"/>
      <c r="K8" s="1"/>
      <c r="L8" s="118"/>
      <c r="U8" s="106"/>
      <c r="V8" s="1"/>
    </row>
    <row r="9" spans="2:23" ht="16.2" thickBot="1" x14ac:dyDescent="0.35">
      <c r="B9" s="109" t="s">
        <v>1277</v>
      </c>
      <c r="C9" s="170" t="str">
        <f>INDEX!C19</f>
        <v>01 Jan 26 - 31 Dec 26</v>
      </c>
      <c r="E9" s="110"/>
      <c r="G9" s="109"/>
      <c r="H9" s="111"/>
      <c r="I9" s="111"/>
      <c r="J9" s="280"/>
      <c r="K9" s="109"/>
      <c r="L9" s="402" t="s">
        <v>1475</v>
      </c>
      <c r="M9" s="109"/>
      <c r="N9" s="145">
        <f>SUMIFS($N$12:N394,$W$12:$W$394,"BBC")</f>
        <v>0</v>
      </c>
      <c r="O9" s="109"/>
      <c r="P9" s="144" t="str">
        <f>IFERROR(T9/S9,"")</f>
        <v/>
      </c>
      <c r="Q9" s="109"/>
      <c r="R9" s="113">
        <f>SUMIFS($R$12:R394,$W$12:$W$394,"BBC")</f>
        <v>0</v>
      </c>
      <c r="S9" s="113">
        <f>SUMIFS($S$12:S394,$W$12:$W$394,"BBC")</f>
        <v>0</v>
      </c>
      <c r="T9" s="145">
        <f>SUMIFS($T$12:T394,$W$12:$W$394,"BBC")</f>
        <v>0</v>
      </c>
      <c r="U9" s="115"/>
      <c r="V9" s="109"/>
    </row>
    <row r="10" spans="2:23" x14ac:dyDescent="0.3">
      <c r="B10" s="109" t="s">
        <v>1476</v>
      </c>
      <c r="C10" s="153" t="s">
        <v>1487</v>
      </c>
      <c r="E10" s="109"/>
      <c r="G10" s="109"/>
      <c r="H10" s="111"/>
      <c r="I10" s="111"/>
      <c r="J10" s="281"/>
      <c r="K10" s="1"/>
      <c r="L10" s="1"/>
      <c r="M10" s="1"/>
      <c r="N10" s="1"/>
      <c r="O10" s="1"/>
      <c r="P10" s="1"/>
      <c r="Q10" s="1"/>
      <c r="R10" s="107"/>
      <c r="S10" s="1"/>
      <c r="T10" s="1"/>
      <c r="U10" s="106"/>
      <c r="V10" s="1"/>
    </row>
    <row r="11" spans="2:23" ht="17.399999999999999" x14ac:dyDescent="0.3">
      <c r="D11" s="17"/>
      <c r="E11" s="17"/>
      <c r="I11" s="18"/>
      <c r="J11" s="282"/>
      <c r="K11" s="78" t="s">
        <v>1478</v>
      </c>
      <c r="L11" s="78"/>
      <c r="M11" s="3"/>
      <c r="N11" s="78" t="s">
        <v>1479</v>
      </c>
      <c r="O11" s="3"/>
      <c r="P11" s="78"/>
      <c r="Q11" s="3"/>
      <c r="R11" s="108">
        <f>SUBTOTAL(9,R13:R394)</f>
        <v>0</v>
      </c>
      <c r="S11" s="108">
        <f t="shared" ref="S11:T11" si="0">SUBTOTAL(9,S13:S394)</f>
        <v>0</v>
      </c>
      <c r="T11" s="108">
        <f t="shared" si="0"/>
        <v>0</v>
      </c>
      <c r="U11" s="105"/>
      <c r="V11" s="6"/>
    </row>
    <row r="12" spans="2:23" s="82" customFormat="1" ht="38.25" customHeight="1" x14ac:dyDescent="0.3">
      <c r="B12" s="159" t="s">
        <v>310</v>
      </c>
      <c r="C12" s="100" t="s">
        <v>10</v>
      </c>
      <c r="D12" s="101" t="s">
        <v>11</v>
      </c>
      <c r="E12" s="101" t="s">
        <v>12</v>
      </c>
      <c r="F12" s="102" t="s">
        <v>1361</v>
      </c>
      <c r="G12" s="101" t="s">
        <v>13</v>
      </c>
      <c r="H12" s="102" t="s">
        <v>14</v>
      </c>
      <c r="I12" s="103" t="s">
        <v>15</v>
      </c>
      <c r="J12" s="278" t="s">
        <v>1362</v>
      </c>
      <c r="K12" s="79" t="s">
        <v>1480</v>
      </c>
      <c r="L12" s="80" t="s">
        <v>1481</v>
      </c>
      <c r="M12" s="104" t="s">
        <v>1316</v>
      </c>
      <c r="N12" s="81" t="s">
        <v>1365</v>
      </c>
      <c r="O12" s="104" t="s">
        <v>1316</v>
      </c>
      <c r="P12" s="81" t="s">
        <v>1366</v>
      </c>
      <c r="Q12" s="104" t="s">
        <v>1316</v>
      </c>
      <c r="R12" s="87" t="s">
        <v>1367</v>
      </c>
      <c r="S12" s="88" t="s">
        <v>1368</v>
      </c>
      <c r="T12" s="89" t="s">
        <v>1369</v>
      </c>
      <c r="U12" s="116" t="s">
        <v>1482</v>
      </c>
      <c r="V12" s="116" t="s">
        <v>1483</v>
      </c>
    </row>
    <row r="13" spans="2:23" ht="17.100000000000001" customHeight="1" x14ac:dyDescent="0.3">
      <c r="B13" s="161" t="str" cm="1">
        <f t="array" ref="B13:I500">MAPPING!$B$3:$I$490</f>
        <v>04-SPWHI-07007491</v>
      </c>
      <c r="C13" s="155" t="str">
        <v>TEG</v>
      </c>
      <c r="D13" s="90" t="str">
        <v>Single Malt Scotch</v>
      </c>
      <c r="E13" s="90" t="str">
        <v>The Macallan</v>
      </c>
      <c r="F13" s="90" t="str">
        <v>MAC</v>
      </c>
      <c r="G13" s="90" t="str">
        <v>The Macallan Sherry Oak 12YO</v>
      </c>
      <c r="H13" s="90" t="str">
        <v>700ml</v>
      </c>
      <c r="I13" s="173">
        <v>12</v>
      </c>
      <c r="J13" s="283"/>
      <c r="K13" s="177"/>
      <c r="L13" s="83"/>
      <c r="M13" s="15"/>
      <c r="N13" s="84"/>
      <c r="O13" s="6"/>
      <c r="P13" s="151" cm="1">
        <f t="array" ref="P13:P500">MAPPING!J3:J490</f>
        <v>0</v>
      </c>
      <c r="Q13" s="6"/>
      <c r="R13" s="91">
        <f t="shared" ref="R13:R76" si="1">IF(K13&gt;0,K13*N13,L13*1.07*N13)</f>
        <v>0</v>
      </c>
      <c r="S13" s="92">
        <f>ROUND(R13/1.07,2)</f>
        <v>0</v>
      </c>
      <c r="T13" s="93">
        <f>IF(U13="Input Price only 1 column","",P13*S13)</f>
        <v>0</v>
      </c>
      <c r="U13" s="117" t="str">
        <f>IF(AND(K13&gt;0,L13&gt;0),"Input Price only 1 column","OK")</f>
        <v>OK</v>
      </c>
      <c r="V13" s="117" t="b">
        <f>'CASH REBATE'!$P$22</f>
        <v>0</v>
      </c>
      <c r="W13" s="367" t="str" cm="1">
        <f t="array" ref="W13:W381">MAPPING!$A$3:$A$371</f>
        <v>ALCHEMY</v>
      </c>
    </row>
    <row r="14" spans="2:23" ht="17.100000000000001" customHeight="1" x14ac:dyDescent="0.3">
      <c r="B14" s="161" t="str">
        <v>04-SPWHI-07017065</v>
      </c>
      <c r="C14" s="156" t="str">
        <v>TEG</v>
      </c>
      <c r="D14" s="94" t="str">
        <v>Single Malt Scotch</v>
      </c>
      <c r="E14" s="94" t="str">
        <v>The Macallan</v>
      </c>
      <c r="F14" s="94" t="str">
        <v>MAC</v>
      </c>
      <c r="G14" s="94" t="str">
        <v>The Macallan Sherry Oak 18YO</v>
      </c>
      <c r="H14" s="94" t="str">
        <v>700ml</v>
      </c>
      <c r="I14" s="174">
        <v>6</v>
      </c>
      <c r="J14" s="283"/>
      <c r="K14" s="178"/>
      <c r="L14" s="85"/>
      <c r="M14" s="15"/>
      <c r="N14" s="86"/>
      <c r="O14" s="6"/>
      <c r="P14" s="152">
        <v>0</v>
      </c>
      <c r="Q14" s="6"/>
      <c r="R14" s="96">
        <f t="shared" si="1"/>
        <v>0</v>
      </c>
      <c r="S14" s="97">
        <f>ROUND(R14/1.07,2)</f>
        <v>0</v>
      </c>
      <c r="T14" s="98">
        <f t="shared" ref="T14:T77" si="2">IF(U14="Input Price only 1 column","",P14*S14)</f>
        <v>0</v>
      </c>
      <c r="U14" s="117" t="str">
        <f t="shared" ref="U14:U77" si="3">IF(AND(K14&gt;0,L14&gt;0),"Input Price only 1 column","OK")</f>
        <v>OK</v>
      </c>
      <c r="V14" s="117" t="b">
        <f>'CASH REBATE'!$P$22</f>
        <v>0</v>
      </c>
      <c r="W14" s="1" t="str">
        <v>ALCHEMY</v>
      </c>
    </row>
    <row r="15" spans="2:23" ht="17.100000000000001" customHeight="1" x14ac:dyDescent="0.3">
      <c r="B15" s="161" t="str">
        <v>04-SPWHI-07006031</v>
      </c>
      <c r="C15" s="156" t="str">
        <v>TEG</v>
      </c>
      <c r="D15" s="94" t="str">
        <v>Single Malt Scotch</v>
      </c>
      <c r="E15" s="94" t="str">
        <v>The Macallan</v>
      </c>
      <c r="F15" s="94" t="str">
        <v>MAC</v>
      </c>
      <c r="G15" s="94" t="str">
        <v>The Macallan Sherry Oak 25YO</v>
      </c>
      <c r="H15" s="94" t="str">
        <v>700ml</v>
      </c>
      <c r="I15" s="174">
        <v>3</v>
      </c>
      <c r="J15" s="283"/>
      <c r="K15" s="178"/>
      <c r="L15" s="85"/>
      <c r="M15" s="15"/>
      <c r="N15" s="86"/>
      <c r="O15" s="6"/>
      <c r="P15" s="152">
        <v>0</v>
      </c>
      <c r="Q15" s="6"/>
      <c r="R15" s="96">
        <f t="shared" si="1"/>
        <v>0</v>
      </c>
      <c r="S15" s="97">
        <f t="shared" ref="S15:S78" si="4">ROUND(R15/1.07,2)</f>
        <v>0</v>
      </c>
      <c r="T15" s="98">
        <f t="shared" si="2"/>
        <v>0</v>
      </c>
      <c r="U15" s="117" t="str">
        <f t="shared" si="3"/>
        <v>OK</v>
      </c>
      <c r="V15" s="117" t="b">
        <f>'CASH REBATE'!$P$22</f>
        <v>0</v>
      </c>
      <c r="W15" s="1" t="str">
        <v>ALCHEMY</v>
      </c>
    </row>
    <row r="16" spans="2:23" ht="17.100000000000001" customHeight="1" x14ac:dyDescent="0.3">
      <c r="B16" s="161" t="str">
        <v>04-SPWHI-07006048</v>
      </c>
      <c r="C16" s="156" t="str">
        <v>TEG</v>
      </c>
      <c r="D16" s="94" t="str">
        <v>Single Malt Scotch</v>
      </c>
      <c r="E16" s="94" t="str">
        <v>The Macallan</v>
      </c>
      <c r="F16" s="94" t="str">
        <v>MAC</v>
      </c>
      <c r="G16" s="94" t="str">
        <v>The Macallan Sherry Oak 30YO</v>
      </c>
      <c r="H16" s="94" t="str">
        <v>700ml</v>
      </c>
      <c r="I16" s="174">
        <v>3</v>
      </c>
      <c r="J16" s="283"/>
      <c r="K16" s="178"/>
      <c r="L16" s="85"/>
      <c r="M16" s="15"/>
      <c r="N16" s="86"/>
      <c r="O16" s="6"/>
      <c r="P16" s="152">
        <v>0</v>
      </c>
      <c r="Q16" s="6"/>
      <c r="R16" s="96">
        <f t="shared" si="1"/>
        <v>0</v>
      </c>
      <c r="S16" s="97">
        <f t="shared" si="4"/>
        <v>0</v>
      </c>
      <c r="T16" s="98">
        <f t="shared" si="2"/>
        <v>0</v>
      </c>
      <c r="U16" s="117" t="str">
        <f t="shared" si="3"/>
        <v>OK</v>
      </c>
      <c r="V16" s="117" t="b">
        <f>'CASH REBATE'!$P$22</f>
        <v>0</v>
      </c>
      <c r="W16" s="1" t="str">
        <v>ALCHEMY</v>
      </c>
    </row>
    <row r="17" spans="2:23" ht="17.100000000000001" customHeight="1" x14ac:dyDescent="0.3">
      <c r="B17" s="161" t="str">
        <v>04-SPWHI-07003009</v>
      </c>
      <c r="C17" s="156" t="str">
        <v>TEG</v>
      </c>
      <c r="D17" s="94" t="str">
        <v>Single Malt Scotch</v>
      </c>
      <c r="E17" s="94" t="str">
        <v>The Macallan</v>
      </c>
      <c r="F17" s="94" t="str">
        <v>MAC</v>
      </c>
      <c r="G17" s="94" t="str">
        <v>The Macallan Double Cask 12YO</v>
      </c>
      <c r="H17" s="94" t="str">
        <v>700ml</v>
      </c>
      <c r="I17" s="174">
        <v>12</v>
      </c>
      <c r="J17" s="283"/>
      <c r="K17" s="178"/>
      <c r="L17" s="85"/>
      <c r="M17" s="15"/>
      <c r="N17" s="86"/>
      <c r="O17" s="6"/>
      <c r="P17" s="152">
        <v>0</v>
      </c>
      <c r="Q17" s="6"/>
      <c r="R17" s="96">
        <f t="shared" si="1"/>
        <v>0</v>
      </c>
      <c r="S17" s="97">
        <f t="shared" si="4"/>
        <v>0</v>
      </c>
      <c r="T17" s="98">
        <f t="shared" si="2"/>
        <v>0</v>
      </c>
      <c r="U17" s="117" t="str">
        <f t="shared" si="3"/>
        <v>OK</v>
      </c>
      <c r="V17" s="117" t="b">
        <f>'CASH REBATE'!$P$22</f>
        <v>0</v>
      </c>
      <c r="W17" s="1" t="str">
        <v>ALCHEMY</v>
      </c>
    </row>
    <row r="18" spans="2:23" ht="17.100000000000001" customHeight="1" x14ac:dyDescent="0.3">
      <c r="B18" s="161" t="str">
        <v>04-SPWHI-07007700</v>
      </c>
      <c r="C18" s="156" t="str">
        <v>TEG</v>
      </c>
      <c r="D18" s="94" t="str">
        <v>Single Malt Scotch</v>
      </c>
      <c r="E18" s="94" t="str">
        <v>The Macallan</v>
      </c>
      <c r="F18" s="94" t="str">
        <v>MAC</v>
      </c>
      <c r="G18" s="94" t="str">
        <v>The Macallan Double Cask 15YO</v>
      </c>
      <c r="H18" s="94" t="str">
        <v>700ml</v>
      </c>
      <c r="I18" s="174">
        <v>6</v>
      </c>
      <c r="J18" s="283"/>
      <c r="K18" s="178"/>
      <c r="L18" s="85"/>
      <c r="M18" s="15"/>
      <c r="N18" s="86"/>
      <c r="O18" s="6"/>
      <c r="P18" s="152">
        <v>0</v>
      </c>
      <c r="Q18" s="6"/>
      <c r="R18" s="96">
        <f t="shared" si="1"/>
        <v>0</v>
      </c>
      <c r="S18" s="97">
        <f t="shared" si="4"/>
        <v>0</v>
      </c>
      <c r="T18" s="98">
        <f t="shared" si="2"/>
        <v>0</v>
      </c>
      <c r="U18" s="117" t="str">
        <f t="shared" si="3"/>
        <v>OK</v>
      </c>
      <c r="V18" s="117" t="b">
        <f>'CASH REBATE'!$P$22</f>
        <v>0</v>
      </c>
      <c r="W18" s="1" t="str">
        <v>ALCHEMY</v>
      </c>
    </row>
    <row r="19" spans="2:23" ht="17.100000000000001" customHeight="1" x14ac:dyDescent="0.3">
      <c r="B19" s="161" t="str">
        <v>04-SPWHI-07009254</v>
      </c>
      <c r="C19" s="156" t="str">
        <v>TEG</v>
      </c>
      <c r="D19" s="94" t="str">
        <v>Single Malt Scotch</v>
      </c>
      <c r="E19" s="94" t="str">
        <v>The Macallan</v>
      </c>
      <c r="F19" s="94" t="str">
        <v>MAC</v>
      </c>
      <c r="G19" s="94" t="str">
        <v>The Macallan Double Cask 18YO</v>
      </c>
      <c r="H19" s="94" t="str">
        <v>700ml</v>
      </c>
      <c r="I19" s="174">
        <v>6</v>
      </c>
      <c r="J19" s="283"/>
      <c r="K19" s="178"/>
      <c r="L19" s="85"/>
      <c r="M19" s="15"/>
      <c r="N19" s="86"/>
      <c r="O19" s="6"/>
      <c r="P19" s="152">
        <v>0</v>
      </c>
      <c r="Q19" s="6"/>
      <c r="R19" s="96">
        <f t="shared" si="1"/>
        <v>0</v>
      </c>
      <c r="S19" s="97">
        <f t="shared" si="4"/>
        <v>0</v>
      </c>
      <c r="T19" s="98">
        <f t="shared" si="2"/>
        <v>0</v>
      </c>
      <c r="U19" s="117" t="str">
        <f t="shared" si="3"/>
        <v>OK</v>
      </c>
      <c r="V19" s="117" t="b">
        <f>'CASH REBATE'!$P$22</f>
        <v>0</v>
      </c>
      <c r="W19" s="1" t="str">
        <v>ALCHEMY</v>
      </c>
    </row>
    <row r="20" spans="2:23" ht="17.100000000000001" customHeight="1" x14ac:dyDescent="0.3">
      <c r="B20" s="161" t="str">
        <v>04-SPWHI-07000311</v>
      </c>
      <c r="C20" s="156" t="str">
        <v>TEG</v>
      </c>
      <c r="D20" s="94" t="str">
        <v>Single Malt Scotch</v>
      </c>
      <c r="E20" s="94" t="str">
        <v>The Macallan</v>
      </c>
      <c r="F20" s="94" t="str">
        <v>MAC</v>
      </c>
      <c r="G20" s="94" t="str">
        <v>The Macallan Double Cask 30YO</v>
      </c>
      <c r="H20" s="94" t="str">
        <v>700ml</v>
      </c>
      <c r="I20" s="174">
        <v>3</v>
      </c>
      <c r="J20" s="283"/>
      <c r="K20" s="178"/>
      <c r="L20" s="85"/>
      <c r="M20" s="15"/>
      <c r="N20" s="86"/>
      <c r="O20" s="6"/>
      <c r="P20" s="152">
        <v>0</v>
      </c>
      <c r="Q20" s="6"/>
      <c r="R20" s="96">
        <f t="shared" si="1"/>
        <v>0</v>
      </c>
      <c r="S20" s="97">
        <f t="shared" si="4"/>
        <v>0</v>
      </c>
      <c r="T20" s="98">
        <f t="shared" si="2"/>
        <v>0</v>
      </c>
      <c r="U20" s="117" t="str">
        <f t="shared" si="3"/>
        <v>OK</v>
      </c>
      <c r="V20" s="117" t="b">
        <f>'CASH REBATE'!$P$22</f>
        <v>0</v>
      </c>
      <c r="W20" s="1" t="str">
        <v>ALCHEMY</v>
      </c>
    </row>
    <row r="21" spans="2:23" ht="17.100000000000001" customHeight="1" x14ac:dyDescent="0.3">
      <c r="B21" s="161" t="str">
        <v>04-SPWHI-07000796</v>
      </c>
      <c r="C21" s="156" t="str">
        <v>TEG</v>
      </c>
      <c r="D21" s="94" t="str">
        <v>Single Malt Scotch</v>
      </c>
      <c r="E21" s="94" t="str">
        <v>The Macallan</v>
      </c>
      <c r="F21" s="94" t="str">
        <v>MAC</v>
      </c>
      <c r="G21" s="94" t="str">
        <v>The Macallan Triple Cask 12YO</v>
      </c>
      <c r="H21" s="94" t="str">
        <v>700ml</v>
      </c>
      <c r="I21" s="174">
        <v>12</v>
      </c>
      <c r="J21" s="283"/>
      <c r="K21" s="178"/>
      <c r="L21" s="85"/>
      <c r="M21" s="15"/>
      <c r="N21" s="86"/>
      <c r="O21" s="6"/>
      <c r="P21" s="152">
        <v>0</v>
      </c>
      <c r="Q21" s="6"/>
      <c r="R21" s="96">
        <f t="shared" si="1"/>
        <v>0</v>
      </c>
      <c r="S21" s="97">
        <f t="shared" si="4"/>
        <v>0</v>
      </c>
      <c r="T21" s="98">
        <f t="shared" si="2"/>
        <v>0</v>
      </c>
      <c r="U21" s="117" t="str">
        <f t="shared" si="3"/>
        <v>OK</v>
      </c>
      <c r="V21" s="117" t="b">
        <f>'CASH REBATE'!$P$22</f>
        <v>0</v>
      </c>
      <c r="W21" s="1" t="str">
        <v>ALCHEMY</v>
      </c>
    </row>
    <row r="22" spans="2:23" ht="17.100000000000001" customHeight="1" x14ac:dyDescent="0.3">
      <c r="B22" s="161" t="str">
        <v>04-24HMN-07002650</v>
      </c>
      <c r="C22" s="156" t="str">
        <v>TEG</v>
      </c>
      <c r="D22" s="94" t="str">
        <v>Single Malt Scotch</v>
      </c>
      <c r="E22" s="94" t="str">
        <v>The Macallan</v>
      </c>
      <c r="F22" s="94" t="str">
        <v>MAC</v>
      </c>
      <c r="G22" s="94" t="str">
        <v>The Macallan Harmony Vibrant Oak</v>
      </c>
      <c r="H22" s="94" t="str">
        <v>700ml</v>
      </c>
      <c r="I22" s="174">
        <v>6</v>
      </c>
      <c r="J22" s="283"/>
      <c r="K22" s="178"/>
      <c r="L22" s="85"/>
      <c r="M22" s="15"/>
      <c r="N22" s="86"/>
      <c r="O22" s="6"/>
      <c r="P22" s="152">
        <v>0</v>
      </c>
      <c r="Q22" s="6"/>
      <c r="R22" s="96">
        <f t="shared" si="1"/>
        <v>0</v>
      </c>
      <c r="S22" s="97">
        <f t="shared" si="4"/>
        <v>0</v>
      </c>
      <c r="T22" s="98">
        <f t="shared" si="2"/>
        <v>0</v>
      </c>
      <c r="U22" s="117" t="str">
        <f t="shared" si="3"/>
        <v>OK</v>
      </c>
      <c r="V22" s="117" t="b">
        <f>'CASH REBATE'!$P$22</f>
        <v>0</v>
      </c>
      <c r="W22" s="1" t="str">
        <v>ALCHEMY</v>
      </c>
    </row>
    <row r="23" spans="2:23" ht="17.100000000000001" customHeight="1" x14ac:dyDescent="0.3">
      <c r="B23" s="161" t="str">
        <v>04-23WHI-07002322</v>
      </c>
      <c r="C23" s="156" t="str">
        <v>TEG</v>
      </c>
      <c r="D23" s="94" t="str">
        <v>Single Malt Scotch</v>
      </c>
      <c r="E23" s="94" t="str">
        <v>The Macallan</v>
      </c>
      <c r="F23" s="94" t="str">
        <v>MAC</v>
      </c>
      <c r="G23" s="94" t="str">
        <v>The Macallan Harmony Collection Amber Meadow</v>
      </c>
      <c r="H23" s="94" t="str">
        <v>700ml</v>
      </c>
      <c r="I23" s="174">
        <v>12</v>
      </c>
      <c r="J23" s="283"/>
      <c r="K23" s="178"/>
      <c r="L23" s="85"/>
      <c r="M23" s="15"/>
      <c r="N23" s="86"/>
      <c r="O23" s="6"/>
      <c r="P23" s="152">
        <v>0</v>
      </c>
      <c r="Q23" s="6"/>
      <c r="R23" s="96">
        <f t="shared" si="1"/>
        <v>0</v>
      </c>
      <c r="S23" s="97">
        <f t="shared" si="4"/>
        <v>0</v>
      </c>
      <c r="T23" s="98">
        <f t="shared" si="2"/>
        <v>0</v>
      </c>
      <c r="U23" s="117" t="str">
        <f t="shared" si="3"/>
        <v>OK</v>
      </c>
      <c r="V23" s="117" t="b">
        <f>'CASH REBATE'!$P$22</f>
        <v>0</v>
      </c>
      <c r="W23" s="1" t="str">
        <v>ALCHEMY</v>
      </c>
    </row>
    <row r="24" spans="2:23" ht="17.100000000000001" customHeight="1" x14ac:dyDescent="0.3">
      <c r="B24" s="161" t="str">
        <v>04-SPWHI-07000557</v>
      </c>
      <c r="C24" s="156" t="str">
        <v>TEG</v>
      </c>
      <c r="D24" s="94" t="str">
        <v>Single Malt Scotch</v>
      </c>
      <c r="E24" s="94" t="str">
        <v>The Macallan</v>
      </c>
      <c r="F24" s="94" t="str">
        <v>MAC</v>
      </c>
      <c r="G24" s="94" t="str">
        <v>The Macallan Harmony Collection</v>
      </c>
      <c r="H24" s="94" t="str">
        <v>700ml</v>
      </c>
      <c r="I24" s="174">
        <v>6</v>
      </c>
      <c r="J24" s="283"/>
      <c r="K24" s="178"/>
      <c r="L24" s="85"/>
      <c r="M24" s="15"/>
      <c r="N24" s="86"/>
      <c r="O24" s="6"/>
      <c r="P24" s="152">
        <v>0</v>
      </c>
      <c r="Q24" s="6"/>
      <c r="R24" s="96">
        <f t="shared" si="1"/>
        <v>0</v>
      </c>
      <c r="S24" s="97">
        <f t="shared" si="4"/>
        <v>0</v>
      </c>
      <c r="T24" s="98">
        <f t="shared" si="2"/>
        <v>0</v>
      </c>
      <c r="U24" s="117" t="str">
        <f t="shared" si="3"/>
        <v>OK</v>
      </c>
      <c r="V24" s="117" t="b">
        <f>'CASH REBATE'!$P$22</f>
        <v>0</v>
      </c>
      <c r="W24" s="1" t="str">
        <v>ALCHEMY</v>
      </c>
    </row>
    <row r="25" spans="2:23" ht="17.100000000000001" customHeight="1" x14ac:dyDescent="0.3">
      <c r="B25" s="161" t="str">
        <v>04-SPWHI-07001226</v>
      </c>
      <c r="C25" s="156" t="str">
        <v>TEG</v>
      </c>
      <c r="D25" s="94" t="str">
        <v>Single Malt Scotch</v>
      </c>
      <c r="E25" s="94" t="str">
        <v>The Macallan</v>
      </c>
      <c r="F25" s="94" t="str">
        <v>MAC</v>
      </c>
      <c r="G25" s="94" t="str">
        <v>The Macallan Harmony Collection Intense Arabica</v>
      </c>
      <c r="H25" s="94" t="str">
        <v>700ml</v>
      </c>
      <c r="I25" s="174">
        <v>6</v>
      </c>
      <c r="J25" s="283"/>
      <c r="K25" s="178"/>
      <c r="L25" s="85"/>
      <c r="M25" s="15"/>
      <c r="N25" s="86"/>
      <c r="O25" s="6"/>
      <c r="P25" s="152">
        <v>0</v>
      </c>
      <c r="Q25" s="6"/>
      <c r="R25" s="96">
        <f t="shared" si="1"/>
        <v>0</v>
      </c>
      <c r="S25" s="97">
        <f t="shared" si="4"/>
        <v>0</v>
      </c>
      <c r="T25" s="98">
        <f t="shared" si="2"/>
        <v>0</v>
      </c>
      <c r="U25" s="117" t="str">
        <f t="shared" si="3"/>
        <v>OK</v>
      </c>
      <c r="V25" s="117" t="b">
        <f>'CASH REBATE'!$P$22</f>
        <v>0</v>
      </c>
      <c r="W25" s="1" t="str">
        <v>ALCHEMY</v>
      </c>
    </row>
    <row r="26" spans="2:23" ht="17.100000000000001" customHeight="1" x14ac:dyDescent="0.3">
      <c r="B26" s="161" t="str">
        <v>04-25HMN-07002971</v>
      </c>
      <c r="C26" s="156" t="str">
        <v>TEG</v>
      </c>
      <c r="D26" s="94" t="str">
        <v>Single Malt Scotch</v>
      </c>
      <c r="E26" s="94" t="str">
        <v>The Macallan</v>
      </c>
      <c r="F26" s="94" t="str">
        <v>MAC</v>
      </c>
      <c r="G26" s="94" t="str">
        <v>The Macallan Harmony Phoenix Honey Whisky</v>
      </c>
      <c r="H26" s="94" t="str">
        <v>700ml</v>
      </c>
      <c r="I26" s="174">
        <v>6</v>
      </c>
      <c r="J26" s="283"/>
      <c r="K26" s="178"/>
      <c r="L26" s="85"/>
      <c r="M26" s="15"/>
      <c r="N26" s="86"/>
      <c r="O26" s="6"/>
      <c r="P26" s="152">
        <v>0</v>
      </c>
      <c r="Q26" s="6"/>
      <c r="R26" s="96">
        <f t="shared" si="1"/>
        <v>0</v>
      </c>
      <c r="S26" s="97">
        <f t="shared" si="4"/>
        <v>0</v>
      </c>
      <c r="T26" s="98">
        <f t="shared" si="2"/>
        <v>0</v>
      </c>
      <c r="U26" s="117" t="str">
        <f t="shared" si="3"/>
        <v>OK</v>
      </c>
      <c r="V26" s="117" t="b">
        <f>'CASH REBATE'!$P$22</f>
        <v>0</v>
      </c>
      <c r="W26" s="1" t="str">
        <v>ALCHEMY</v>
      </c>
    </row>
    <row r="27" spans="2:23" ht="17.100000000000001" customHeight="1" x14ac:dyDescent="0.3">
      <c r="B27" s="161" t="str">
        <v>04-SPWHI-07007984</v>
      </c>
      <c r="C27" s="156" t="str">
        <v>TEG</v>
      </c>
      <c r="D27" s="94" t="str">
        <v>Single Malt Scotch</v>
      </c>
      <c r="E27" s="94" t="str">
        <v>The Macallan</v>
      </c>
      <c r="F27" s="94" t="str">
        <v>MAC</v>
      </c>
      <c r="G27" s="94" t="str">
        <v>The Macallan Rare Cask</v>
      </c>
      <c r="H27" s="94" t="str">
        <v>700ml</v>
      </c>
      <c r="I27" s="174">
        <v>3</v>
      </c>
      <c r="J27" s="283"/>
      <c r="K27" s="178"/>
      <c r="L27" s="85"/>
      <c r="M27" s="15"/>
      <c r="N27" s="86"/>
      <c r="O27" s="6"/>
      <c r="P27" s="152">
        <v>0</v>
      </c>
      <c r="Q27" s="6"/>
      <c r="R27" s="96">
        <f t="shared" si="1"/>
        <v>0</v>
      </c>
      <c r="S27" s="97">
        <f t="shared" si="4"/>
        <v>0</v>
      </c>
      <c r="T27" s="98">
        <f t="shared" si="2"/>
        <v>0</v>
      </c>
      <c r="U27" s="117" t="str">
        <f t="shared" si="3"/>
        <v>OK</v>
      </c>
      <c r="V27" s="117" t="b">
        <f>'CASH REBATE'!$P$22</f>
        <v>0</v>
      </c>
      <c r="W27" s="1" t="str">
        <v>ALCHEMY</v>
      </c>
    </row>
    <row r="28" spans="2:23" ht="17.100000000000001" customHeight="1" x14ac:dyDescent="0.3">
      <c r="B28" s="161" t="str">
        <v>04-SPWHI-07001883</v>
      </c>
      <c r="C28" s="156" t="str">
        <v>TEG</v>
      </c>
      <c r="D28" s="94" t="str">
        <v>Single Malt Scotch</v>
      </c>
      <c r="E28" s="94" t="str">
        <v>The Macallan</v>
      </c>
      <c r="F28" s="94" t="str">
        <v>MAC</v>
      </c>
      <c r="G28" s="94" t="str">
        <v>The Macallan Reflexion</v>
      </c>
      <c r="H28" s="94" t="str">
        <v>700ml</v>
      </c>
      <c r="I28" s="174">
        <v>2</v>
      </c>
      <c r="J28" s="283"/>
      <c r="K28" s="178"/>
      <c r="L28" s="85"/>
      <c r="M28" s="15"/>
      <c r="N28" s="86"/>
      <c r="O28" s="6"/>
      <c r="P28" s="152">
        <v>0</v>
      </c>
      <c r="Q28" s="6"/>
      <c r="R28" s="96">
        <f t="shared" si="1"/>
        <v>0</v>
      </c>
      <c r="S28" s="97">
        <f t="shared" si="4"/>
        <v>0</v>
      </c>
      <c r="T28" s="98">
        <f t="shared" si="2"/>
        <v>0</v>
      </c>
      <c r="U28" s="117" t="str">
        <f t="shared" si="3"/>
        <v>OK</v>
      </c>
      <c r="V28" s="117" t="b">
        <f>'CASH REBATE'!$P$22</f>
        <v>0</v>
      </c>
      <c r="W28" s="1" t="str">
        <v>ALCHEMY</v>
      </c>
    </row>
    <row r="29" spans="2:23" ht="17.100000000000001" customHeight="1" x14ac:dyDescent="0.3">
      <c r="B29" s="161" t="str">
        <v>04-SPWHI-07001162</v>
      </c>
      <c r="C29" s="156" t="str">
        <v>TEG</v>
      </c>
      <c r="D29" s="94" t="str">
        <v>Single Malt Scotch</v>
      </c>
      <c r="E29" s="94" t="str">
        <v>The Macallan</v>
      </c>
      <c r="F29" s="94" t="str">
        <v>MAC</v>
      </c>
      <c r="G29" s="94" t="str">
        <v>The Macallan Classic Cut Whisky</v>
      </c>
      <c r="H29" s="94" t="str">
        <v>700ml</v>
      </c>
      <c r="I29" s="174">
        <v>12</v>
      </c>
      <c r="J29" s="283"/>
      <c r="K29" s="178"/>
      <c r="L29" s="85"/>
      <c r="M29" s="15"/>
      <c r="N29" s="86"/>
      <c r="O29" s="6"/>
      <c r="P29" s="152">
        <v>0</v>
      </c>
      <c r="Q29" s="6"/>
      <c r="R29" s="96">
        <f t="shared" si="1"/>
        <v>0</v>
      </c>
      <c r="S29" s="97">
        <f t="shared" si="4"/>
        <v>0</v>
      </c>
      <c r="T29" s="98">
        <f t="shared" si="2"/>
        <v>0</v>
      </c>
      <c r="U29" s="117" t="str">
        <f t="shared" si="3"/>
        <v>OK</v>
      </c>
      <c r="V29" s="117" t="b">
        <f>'CASH REBATE'!$P$22</f>
        <v>0</v>
      </c>
      <c r="W29" s="1" t="str">
        <v>ALCHEMY</v>
      </c>
    </row>
    <row r="30" spans="2:23" ht="17.100000000000001" customHeight="1" x14ac:dyDescent="0.3">
      <c r="B30" s="161" t="str">
        <v>04-SPWHI-07001155</v>
      </c>
      <c r="C30" s="156" t="str">
        <v>TEG</v>
      </c>
      <c r="D30" s="94" t="str">
        <v>Single Malt Scotch</v>
      </c>
      <c r="E30" s="94" t="str">
        <v>The Macallan</v>
      </c>
      <c r="F30" s="94" t="str">
        <v>MAC</v>
      </c>
      <c r="G30" s="94" t="str">
        <v>The Macallan A Night On Earth Scotch Whisky Y21</v>
      </c>
      <c r="H30" s="94" t="str">
        <v>700ml</v>
      </c>
      <c r="I30" s="174">
        <v>6</v>
      </c>
      <c r="J30" s="283"/>
      <c r="K30" s="178"/>
      <c r="L30" s="85"/>
      <c r="M30" s="15"/>
      <c r="N30" s="86"/>
      <c r="O30" s="6"/>
      <c r="P30" s="152">
        <v>0</v>
      </c>
      <c r="Q30" s="6"/>
      <c r="R30" s="96">
        <f t="shared" si="1"/>
        <v>0</v>
      </c>
      <c r="S30" s="97">
        <f t="shared" si="4"/>
        <v>0</v>
      </c>
      <c r="T30" s="98">
        <f t="shared" si="2"/>
        <v>0</v>
      </c>
      <c r="U30" s="117" t="str">
        <f t="shared" si="3"/>
        <v>OK</v>
      </c>
      <c r="V30" s="117" t="b">
        <f>'CASH REBATE'!$P$22</f>
        <v>0</v>
      </c>
      <c r="W30" s="1" t="str">
        <v>ALCHEMY</v>
      </c>
    </row>
    <row r="31" spans="2:23" ht="17.100000000000001" customHeight="1" x14ac:dyDescent="0.3">
      <c r="B31" s="161" t="str">
        <v>04-SPWHI-07001080</v>
      </c>
      <c r="C31" s="156" t="str">
        <v>TEG</v>
      </c>
      <c r="D31" s="94" t="str">
        <v>Single Malt Scotch</v>
      </c>
      <c r="E31" s="94" t="str">
        <v>The Macallan</v>
      </c>
      <c r="F31" s="94" t="str">
        <v>MAC</v>
      </c>
      <c r="G31" s="94" t="str">
        <v>The Macallan A Night On Earth Scotch Whisky Y22</v>
      </c>
      <c r="H31" s="94" t="str">
        <v>700ml</v>
      </c>
      <c r="I31" s="174">
        <v>6</v>
      </c>
      <c r="J31" s="283"/>
      <c r="K31" s="178"/>
      <c r="L31" s="85"/>
      <c r="M31" s="15"/>
      <c r="N31" s="86"/>
      <c r="O31" s="6"/>
      <c r="P31" s="152">
        <v>0</v>
      </c>
      <c r="Q31" s="6"/>
      <c r="R31" s="96">
        <f t="shared" si="1"/>
        <v>0</v>
      </c>
      <c r="S31" s="97">
        <f t="shared" si="4"/>
        <v>0</v>
      </c>
      <c r="T31" s="98">
        <f t="shared" si="2"/>
        <v>0</v>
      </c>
      <c r="U31" s="117" t="str">
        <f t="shared" si="3"/>
        <v>OK</v>
      </c>
      <c r="V31" s="117" t="b">
        <f>'CASH REBATE'!$P$22</f>
        <v>0</v>
      </c>
      <c r="W31" s="1" t="str">
        <v>ALCHEMY</v>
      </c>
    </row>
    <row r="32" spans="2:23" ht="17.100000000000001" customHeight="1" x14ac:dyDescent="0.3">
      <c r="B32" s="161" t="str">
        <v>04-23WHI-07001806</v>
      </c>
      <c r="C32" s="156" t="str">
        <v>TEG</v>
      </c>
      <c r="D32" s="94" t="str">
        <v>Single Malt Scotch</v>
      </c>
      <c r="E32" s="94" t="str">
        <v>The Macallan</v>
      </c>
      <c r="F32" s="94" t="str">
        <v>MAC</v>
      </c>
      <c r="G32" s="94" t="str">
        <v>The Macallan A Night On Earth Scotch Whisky Y23</v>
      </c>
      <c r="H32" s="94" t="str">
        <v>700ml</v>
      </c>
      <c r="I32" s="174">
        <v>6</v>
      </c>
      <c r="J32" s="283"/>
      <c r="K32" s="178"/>
      <c r="L32" s="85"/>
      <c r="M32" s="15"/>
      <c r="N32" s="86"/>
      <c r="O32" s="6"/>
      <c r="P32" s="152">
        <v>0</v>
      </c>
      <c r="Q32" s="6"/>
      <c r="R32" s="96">
        <f t="shared" si="1"/>
        <v>0</v>
      </c>
      <c r="S32" s="97">
        <f t="shared" si="4"/>
        <v>0</v>
      </c>
      <c r="T32" s="98">
        <f t="shared" si="2"/>
        <v>0</v>
      </c>
      <c r="U32" s="117" t="str">
        <f t="shared" si="3"/>
        <v>OK</v>
      </c>
      <c r="V32" s="117" t="b">
        <f>'CASH REBATE'!$P$22</f>
        <v>0</v>
      </c>
      <c r="W32" s="1" t="str">
        <v>ALCHEMY</v>
      </c>
    </row>
    <row r="33" spans="2:23" ht="17.100000000000001" customHeight="1" x14ac:dyDescent="0.3">
      <c r="B33" s="161" t="str">
        <v>04-24NOE-07002766</v>
      </c>
      <c r="C33" s="156" t="str">
        <v>TEG</v>
      </c>
      <c r="D33" s="94" t="str">
        <v>Single Malt Scotch</v>
      </c>
      <c r="E33" s="94" t="str">
        <v>The Macallan</v>
      </c>
      <c r="F33" s="94" t="str">
        <v>MAC</v>
      </c>
      <c r="G33" s="94" t="str">
        <v>The Macallan A Night On Earth Scotch Whisky Y24</v>
      </c>
      <c r="H33" s="94" t="str">
        <v>700ml</v>
      </c>
      <c r="I33" s="174">
        <v>6</v>
      </c>
      <c r="J33" s="283"/>
      <c r="K33" s="178"/>
      <c r="L33" s="85"/>
      <c r="M33" s="15"/>
      <c r="N33" s="86"/>
      <c r="O33" s="6"/>
      <c r="P33" s="152">
        <v>0</v>
      </c>
      <c r="Q33" s="6"/>
      <c r="R33" s="96">
        <f t="shared" si="1"/>
        <v>0</v>
      </c>
      <c r="S33" s="97">
        <f t="shared" si="4"/>
        <v>0</v>
      </c>
      <c r="T33" s="98">
        <f t="shared" si="2"/>
        <v>0</v>
      </c>
      <c r="U33" s="117" t="str">
        <f t="shared" si="3"/>
        <v>OK</v>
      </c>
      <c r="V33" s="117" t="b">
        <f>'CASH REBATE'!$P$22</f>
        <v>0</v>
      </c>
      <c r="W33" s="1" t="str">
        <v>ALCHEMY</v>
      </c>
    </row>
    <row r="34" spans="2:23" ht="17.100000000000001" customHeight="1" x14ac:dyDescent="0.3">
      <c r="B34" s="161" t="str">
        <v>04-25NOE-07003381</v>
      </c>
      <c r="C34" s="156" t="str">
        <v>TEG</v>
      </c>
      <c r="D34" s="94" t="str">
        <v>Single Malt Scotch</v>
      </c>
      <c r="E34" s="94" t="str">
        <v>The Macallan</v>
      </c>
      <c r="F34" s="94" t="str">
        <v>MAC</v>
      </c>
      <c r="G34" s="94" t="str">
        <v>The Macallan A Night On Earth Scotch Whisky Y25</v>
      </c>
      <c r="H34" s="94" t="str">
        <v>700ml</v>
      </c>
      <c r="I34" s="174">
        <v>6</v>
      </c>
      <c r="J34" s="283"/>
      <c r="K34" s="178"/>
      <c r="L34" s="85"/>
      <c r="M34" s="15"/>
      <c r="N34" s="86"/>
      <c r="O34" s="6"/>
      <c r="P34" s="152">
        <v>0</v>
      </c>
      <c r="Q34" s="6"/>
      <c r="R34" s="96">
        <f t="shared" si="1"/>
        <v>0</v>
      </c>
      <c r="S34" s="97">
        <f t="shared" si="4"/>
        <v>0</v>
      </c>
      <c r="T34" s="98">
        <f t="shared" si="2"/>
        <v>0</v>
      </c>
      <c r="U34" s="117" t="str">
        <f t="shared" si="3"/>
        <v>OK</v>
      </c>
      <c r="V34" s="117" t="b">
        <f>'CASH REBATE'!$P$22</f>
        <v>0</v>
      </c>
      <c r="W34" s="1" t="str">
        <v>ALCHEMY</v>
      </c>
    </row>
    <row r="35" spans="2:23" ht="17.100000000000001" customHeight="1" x14ac:dyDescent="0.3">
      <c r="B35" s="161" t="str">
        <v>04-SPWHI-07002919</v>
      </c>
      <c r="C35" s="156" t="str">
        <v>TEG</v>
      </c>
      <c r="D35" s="94" t="str">
        <v>Single Malt Scotch</v>
      </c>
      <c r="E35" s="94" t="str">
        <v>The Macallan</v>
      </c>
      <c r="F35" s="94" t="str">
        <v>MAC</v>
      </c>
      <c r="G35" s="94" t="str">
        <v>The Macallan Time Space Mastery</v>
      </c>
      <c r="H35" s="94" t="str">
        <v>700ml</v>
      </c>
      <c r="I35" s="174">
        <v>3</v>
      </c>
      <c r="J35" s="283"/>
      <c r="K35" s="178"/>
      <c r="L35" s="85"/>
      <c r="M35" s="15"/>
      <c r="N35" s="86"/>
      <c r="O35" s="6"/>
      <c r="P35" s="152">
        <v>0</v>
      </c>
      <c r="Q35" s="6"/>
      <c r="R35" s="96">
        <f t="shared" si="1"/>
        <v>0</v>
      </c>
      <c r="S35" s="97">
        <f t="shared" si="4"/>
        <v>0</v>
      </c>
      <c r="T35" s="98">
        <f t="shared" si="2"/>
        <v>0</v>
      </c>
      <c r="U35" s="117" t="str">
        <f t="shared" si="3"/>
        <v>OK</v>
      </c>
      <c r="V35" s="117" t="b">
        <f>'CASH REBATE'!$P$22</f>
        <v>0</v>
      </c>
      <c r="W35" s="1" t="str">
        <v>ALCHEMY</v>
      </c>
    </row>
    <row r="36" spans="2:23" ht="17.100000000000001" customHeight="1" x14ac:dyDescent="0.3">
      <c r="B36" s="161" t="str">
        <v>04-SPWHI-07001622</v>
      </c>
      <c r="C36" s="156" t="str">
        <v>TEG</v>
      </c>
      <c r="D36" s="94" t="str">
        <v>Single Malt Scotch</v>
      </c>
      <c r="E36" s="94" t="str">
        <v>The Macallan</v>
      </c>
      <c r="F36" s="94" t="str">
        <v>MAC</v>
      </c>
      <c r="G36" s="94" t="str">
        <v>The Macallan Art is the Flower Whisky</v>
      </c>
      <c r="H36" s="94" t="str">
        <v>700ml</v>
      </c>
      <c r="I36" s="174">
        <v>4</v>
      </c>
      <c r="J36" s="283"/>
      <c r="K36" s="178"/>
      <c r="L36" s="85"/>
      <c r="M36" s="15"/>
      <c r="N36" s="86"/>
      <c r="O36" s="6"/>
      <c r="P36" s="152">
        <v>0</v>
      </c>
      <c r="Q36" s="6"/>
      <c r="R36" s="96">
        <f t="shared" si="1"/>
        <v>0</v>
      </c>
      <c r="S36" s="97">
        <f t="shared" si="4"/>
        <v>0</v>
      </c>
      <c r="T36" s="98">
        <f t="shared" si="2"/>
        <v>0</v>
      </c>
      <c r="U36" s="117" t="str">
        <f t="shared" si="3"/>
        <v>OK</v>
      </c>
      <c r="V36" s="117" t="b">
        <f>'CASH REBATE'!$P$22</f>
        <v>0</v>
      </c>
      <c r="W36" s="1" t="str">
        <v>ALCHEMY</v>
      </c>
    </row>
    <row r="37" spans="2:23" ht="17.100000000000001" customHeight="1" x14ac:dyDescent="0.3">
      <c r="B37" s="161" t="str">
        <v>04-SPWHI-07003299</v>
      </c>
      <c r="C37" s="156" t="str">
        <v>TEG</v>
      </c>
      <c r="D37" s="94" t="str">
        <v>Single Malt Scotch</v>
      </c>
      <c r="E37" s="94" t="str">
        <v>The Macallan</v>
      </c>
      <c r="F37" s="94" t="str">
        <v>MAC</v>
      </c>
      <c r="G37" s="94" t="str">
        <v>The Macallan Folio 8 Scotch Whisky</v>
      </c>
      <c r="H37" s="94" t="str">
        <v>700ml</v>
      </c>
      <c r="I37" s="174">
        <v>1</v>
      </c>
      <c r="J37" s="283"/>
      <c r="K37" s="178"/>
      <c r="L37" s="85"/>
      <c r="M37" s="15"/>
      <c r="N37" s="86"/>
      <c r="O37" s="6"/>
      <c r="P37" s="152">
        <v>0</v>
      </c>
      <c r="Q37" s="6"/>
      <c r="R37" s="96">
        <f t="shared" si="1"/>
        <v>0</v>
      </c>
      <c r="S37" s="97">
        <f t="shared" si="4"/>
        <v>0</v>
      </c>
      <c r="T37" s="98">
        <f t="shared" si="2"/>
        <v>0</v>
      </c>
      <c r="U37" s="117" t="str">
        <f t="shared" si="3"/>
        <v>OK</v>
      </c>
      <c r="V37" s="117" t="b">
        <f>'CASH REBATE'!$P$22</f>
        <v>0</v>
      </c>
      <c r="W37" s="1" t="str">
        <v>ALCHEMY</v>
      </c>
    </row>
    <row r="38" spans="2:23" ht="17.399999999999999" x14ac:dyDescent="0.3">
      <c r="B38" s="161" t="str">
        <v>04-23MBL-07000168</v>
      </c>
      <c r="C38" s="156" t="str">
        <v>TEG</v>
      </c>
      <c r="D38" s="94" t="str">
        <v>Single Malt Scotch</v>
      </c>
      <c r="E38" s="94" t="str">
        <v>The Macallan</v>
      </c>
      <c r="F38" s="94" t="str">
        <v>MAC</v>
      </c>
      <c r="G38" s="94" t="str">
        <v>The Macallan M Black Scotch Whisky</v>
      </c>
      <c r="H38" s="94" t="str">
        <v>700ml</v>
      </c>
      <c r="I38" s="174">
        <v>1</v>
      </c>
      <c r="J38" s="283"/>
      <c r="K38" s="178"/>
      <c r="L38" s="85"/>
      <c r="M38" s="15"/>
      <c r="N38" s="86"/>
      <c r="O38" s="6"/>
      <c r="P38" s="152">
        <v>0</v>
      </c>
      <c r="Q38" s="6"/>
      <c r="R38" s="96">
        <f t="shared" si="1"/>
        <v>0</v>
      </c>
      <c r="S38" s="97">
        <f t="shared" si="4"/>
        <v>0</v>
      </c>
      <c r="T38" s="98">
        <f t="shared" si="2"/>
        <v>0</v>
      </c>
      <c r="U38" s="117" t="str">
        <f t="shared" si="3"/>
        <v>OK</v>
      </c>
      <c r="V38" s="117" t="b">
        <f>'CASH REBATE'!$P$22</f>
        <v>0</v>
      </c>
      <c r="W38" s="1" t="str">
        <v>ALCHEMY</v>
      </c>
    </row>
    <row r="39" spans="2:23" ht="17.399999999999999" x14ac:dyDescent="0.3">
      <c r="B39" s="161" t="str">
        <v>04-23MCO-07000175</v>
      </c>
      <c r="C39" s="156" t="str">
        <v>TEG</v>
      </c>
      <c r="D39" s="94" t="str">
        <v>Single Malt Scotch</v>
      </c>
      <c r="E39" s="94" t="str">
        <v>The Macallan</v>
      </c>
      <c r="F39" s="94" t="str">
        <v>MAC</v>
      </c>
      <c r="G39" s="94" t="str">
        <v>The Macallan M Copper Scotch Whisky</v>
      </c>
      <c r="H39" s="94" t="str">
        <v>700ml</v>
      </c>
      <c r="I39" s="174">
        <v>1</v>
      </c>
      <c r="J39" s="283"/>
      <c r="K39" s="178"/>
      <c r="L39" s="85"/>
      <c r="M39" s="15"/>
      <c r="N39" s="86"/>
      <c r="O39" s="6"/>
      <c r="P39" s="152">
        <v>0</v>
      </c>
      <c r="Q39" s="6"/>
      <c r="R39" s="96">
        <f t="shared" si="1"/>
        <v>0</v>
      </c>
      <c r="S39" s="97">
        <f t="shared" si="4"/>
        <v>0</v>
      </c>
      <c r="T39" s="98">
        <f t="shared" si="2"/>
        <v>0</v>
      </c>
      <c r="U39" s="117" t="str">
        <f t="shared" si="3"/>
        <v>OK</v>
      </c>
      <c r="V39" s="117" t="b">
        <f>'CASH REBATE'!$P$22</f>
        <v>0</v>
      </c>
      <c r="W39" s="1" t="str">
        <v>ALCHEMY</v>
      </c>
    </row>
    <row r="40" spans="2:23" ht="17.399999999999999" x14ac:dyDescent="0.3">
      <c r="B40" s="161" t="str">
        <v>04-SPWHI-07003372</v>
      </c>
      <c r="C40" s="156" t="str">
        <v>TEG</v>
      </c>
      <c r="D40" s="94" t="str">
        <v>Single Malt Scotch</v>
      </c>
      <c r="E40" s="94" t="str">
        <v>The Macallan</v>
      </c>
      <c r="F40" s="94" t="str">
        <v>MAC</v>
      </c>
      <c r="G40" s="94" t="str">
        <v>The Macallan M Scotch Whisky</v>
      </c>
      <c r="H40" s="94" t="str">
        <v>700ml</v>
      </c>
      <c r="I40" s="174">
        <v>1</v>
      </c>
      <c r="J40" s="283"/>
      <c r="K40" s="178"/>
      <c r="L40" s="85"/>
      <c r="M40" s="15"/>
      <c r="N40" s="86"/>
      <c r="O40" s="6"/>
      <c r="P40" s="152">
        <v>0</v>
      </c>
      <c r="Q40" s="6"/>
      <c r="R40" s="96">
        <f t="shared" si="1"/>
        <v>0</v>
      </c>
      <c r="S40" s="97">
        <f t="shared" si="4"/>
        <v>0</v>
      </c>
      <c r="T40" s="98">
        <f t="shared" si="2"/>
        <v>0</v>
      </c>
      <c r="U40" s="117" t="str">
        <f t="shared" si="3"/>
        <v>OK</v>
      </c>
      <c r="V40" s="117" t="b">
        <f>'CASH REBATE'!$P$22</f>
        <v>0</v>
      </c>
      <c r="W40" s="1" t="str">
        <v>ALCHEMY</v>
      </c>
    </row>
    <row r="41" spans="2:23" ht="17.399999999999999" x14ac:dyDescent="0.3">
      <c r="B41" s="161" t="str">
        <v>11-SPWHI-07003795</v>
      </c>
      <c r="C41" s="156" t="str">
        <v>TEG</v>
      </c>
      <c r="D41" s="94" t="str">
        <v>Single Malt Scotch</v>
      </c>
      <c r="E41" s="94" t="str">
        <v>Highland Park</v>
      </c>
      <c r="F41" s="94" t="str">
        <v>HLP</v>
      </c>
      <c r="G41" s="94" t="str">
        <v>Highland Park 10YO</v>
      </c>
      <c r="H41" s="94" t="str">
        <v>700ml</v>
      </c>
      <c r="I41" s="174">
        <v>6</v>
      </c>
      <c r="J41" s="283"/>
      <c r="K41" s="178"/>
      <c r="L41" s="85"/>
      <c r="M41" s="15"/>
      <c r="N41" s="86"/>
      <c r="O41" s="6"/>
      <c r="P41" s="152">
        <v>0</v>
      </c>
      <c r="Q41" s="6"/>
      <c r="R41" s="96">
        <f t="shared" si="1"/>
        <v>0</v>
      </c>
      <c r="S41" s="97">
        <f t="shared" si="4"/>
        <v>0</v>
      </c>
      <c r="T41" s="98">
        <f t="shared" si="2"/>
        <v>0</v>
      </c>
      <c r="U41" s="117" t="str">
        <f t="shared" si="3"/>
        <v>OK</v>
      </c>
      <c r="V41" s="117" t="b">
        <f>'CASH REBATE'!$P$22</f>
        <v>0</v>
      </c>
      <c r="W41" s="1" t="str">
        <v>ALCHEMY</v>
      </c>
    </row>
    <row r="42" spans="2:23" ht="17.399999999999999" x14ac:dyDescent="0.3">
      <c r="B42" s="161" t="str">
        <v>11-SPWHI-07000996</v>
      </c>
      <c r="C42" s="156" t="str">
        <v>TEG</v>
      </c>
      <c r="D42" s="94" t="str">
        <v>Single Malt Scotch</v>
      </c>
      <c r="E42" s="94" t="str">
        <v>Highland Park</v>
      </c>
      <c r="F42" s="94" t="str">
        <v>HLP</v>
      </c>
      <c r="G42" s="94" t="str">
        <v>Highland Park 12YO</v>
      </c>
      <c r="H42" s="94" t="str">
        <v>700ml</v>
      </c>
      <c r="I42" s="174">
        <v>6</v>
      </c>
      <c r="J42" s="283"/>
      <c r="K42" s="178"/>
      <c r="L42" s="85"/>
      <c r="M42" s="15"/>
      <c r="N42" s="86"/>
      <c r="O42" s="6"/>
      <c r="P42" s="152">
        <v>0</v>
      </c>
      <c r="Q42" s="6"/>
      <c r="R42" s="96">
        <f t="shared" si="1"/>
        <v>0</v>
      </c>
      <c r="S42" s="97">
        <f t="shared" si="4"/>
        <v>0</v>
      </c>
      <c r="T42" s="98">
        <f t="shared" si="2"/>
        <v>0</v>
      </c>
      <c r="U42" s="117" t="str">
        <f t="shared" si="3"/>
        <v>OK</v>
      </c>
      <c r="V42" s="117" t="b">
        <f>'CASH REBATE'!$P$22</f>
        <v>0</v>
      </c>
      <c r="W42" s="1" t="str">
        <v>ALCHEMY</v>
      </c>
    </row>
    <row r="43" spans="2:23" ht="17.399999999999999" x14ac:dyDescent="0.3">
      <c r="B43" s="161" t="str">
        <v>11-SPWHI-07000489</v>
      </c>
      <c r="C43" s="156" t="str">
        <v>TEG</v>
      </c>
      <c r="D43" s="94" t="str">
        <v>Single Malt Scotch</v>
      </c>
      <c r="E43" s="94" t="str">
        <v>Highland Park</v>
      </c>
      <c r="F43" s="94" t="str">
        <v>HLP</v>
      </c>
      <c r="G43" s="94" t="str">
        <v>Highland Park 15YO</v>
      </c>
      <c r="H43" s="94" t="str">
        <v>700ml</v>
      </c>
      <c r="I43" s="174">
        <v>6</v>
      </c>
      <c r="J43" s="283"/>
      <c r="K43" s="178"/>
      <c r="L43" s="85"/>
      <c r="M43" s="15"/>
      <c r="N43" s="86"/>
      <c r="O43" s="6"/>
      <c r="P43" s="152">
        <v>0</v>
      </c>
      <c r="Q43" s="6"/>
      <c r="R43" s="96">
        <f t="shared" si="1"/>
        <v>0</v>
      </c>
      <c r="S43" s="97">
        <f t="shared" si="4"/>
        <v>0</v>
      </c>
      <c r="T43" s="98">
        <f t="shared" si="2"/>
        <v>0</v>
      </c>
      <c r="U43" s="117" t="str">
        <f t="shared" si="3"/>
        <v>OK</v>
      </c>
      <c r="V43" s="117" t="b">
        <f>'CASH REBATE'!$P$22</f>
        <v>0</v>
      </c>
      <c r="W43" s="1" t="str">
        <v>ALCHEMY</v>
      </c>
    </row>
    <row r="44" spans="2:23" ht="17.399999999999999" x14ac:dyDescent="0.3">
      <c r="B44" s="161" t="str">
        <v>11-SPWHI-07005191</v>
      </c>
      <c r="C44" s="156" t="str">
        <v>TEG</v>
      </c>
      <c r="D44" s="94" t="str">
        <v>Single Malt Scotch</v>
      </c>
      <c r="E44" s="94" t="str">
        <v>Highland Park</v>
      </c>
      <c r="F44" s="94" t="str">
        <v>HLP</v>
      </c>
      <c r="G44" s="94" t="str">
        <v>Highland Park 18YO</v>
      </c>
      <c r="H44" s="94" t="str">
        <v>700ml</v>
      </c>
      <c r="I44" s="174">
        <v>6</v>
      </c>
      <c r="J44" s="283"/>
      <c r="K44" s="178"/>
      <c r="L44" s="85"/>
      <c r="M44" s="15"/>
      <c r="N44" s="86"/>
      <c r="O44" s="6"/>
      <c r="P44" s="152">
        <v>0</v>
      </c>
      <c r="Q44" s="6"/>
      <c r="R44" s="96">
        <f t="shared" si="1"/>
        <v>0</v>
      </c>
      <c r="S44" s="97">
        <f t="shared" si="4"/>
        <v>0</v>
      </c>
      <c r="T44" s="98">
        <f t="shared" si="2"/>
        <v>0</v>
      </c>
      <c r="U44" s="117" t="str">
        <f t="shared" si="3"/>
        <v>OK</v>
      </c>
      <c r="V44" s="117" t="b">
        <f>'CASH REBATE'!$P$22</f>
        <v>0</v>
      </c>
      <c r="W44" s="1" t="str">
        <v>ALCHEMY</v>
      </c>
    </row>
    <row r="45" spans="2:23" ht="17.399999999999999" x14ac:dyDescent="0.3">
      <c r="B45" s="161" t="str">
        <v>11-SPWHI-07008264</v>
      </c>
      <c r="C45" s="156" t="str">
        <v>TEG</v>
      </c>
      <c r="D45" s="94" t="str">
        <v>Single Malt Scotch</v>
      </c>
      <c r="E45" s="94" t="str">
        <v>Highland Park</v>
      </c>
      <c r="F45" s="94" t="str">
        <v>HLP</v>
      </c>
      <c r="G45" s="94" t="str">
        <v>Highland Park Valfather</v>
      </c>
      <c r="H45" s="94" t="str">
        <v>700ml</v>
      </c>
      <c r="I45" s="174">
        <v>6</v>
      </c>
      <c r="J45" s="283"/>
      <c r="K45" s="178"/>
      <c r="L45" s="85"/>
      <c r="M45" s="15"/>
      <c r="N45" s="86"/>
      <c r="O45" s="6"/>
      <c r="P45" s="152">
        <v>0</v>
      </c>
      <c r="Q45" s="6"/>
      <c r="R45" s="96">
        <f t="shared" si="1"/>
        <v>0</v>
      </c>
      <c r="S45" s="97">
        <f t="shared" si="4"/>
        <v>0</v>
      </c>
      <c r="T45" s="98">
        <f t="shared" si="2"/>
        <v>0</v>
      </c>
      <c r="U45" s="117" t="str">
        <f t="shared" si="3"/>
        <v>OK</v>
      </c>
      <c r="V45" s="117" t="b">
        <f>'CASH REBATE'!$P$22</f>
        <v>0</v>
      </c>
      <c r="W45" s="1" t="str">
        <v>ALCHEMY</v>
      </c>
    </row>
    <row r="46" spans="2:23" ht="17.399999999999999" x14ac:dyDescent="0.3">
      <c r="B46" s="161" t="str">
        <v>11-SPWHI-07006123</v>
      </c>
      <c r="C46" s="156" t="str">
        <v>TEG</v>
      </c>
      <c r="D46" s="94" t="str">
        <v>Single Malt Scotch</v>
      </c>
      <c r="E46" s="94" t="str">
        <v>Highland Park</v>
      </c>
      <c r="F46" s="94" t="str">
        <v>HLP</v>
      </c>
      <c r="G46" s="94" t="str">
        <v>Highland Park Valknut</v>
      </c>
      <c r="H46" s="94" t="str">
        <v>700ml</v>
      </c>
      <c r="I46" s="174">
        <v>6</v>
      </c>
      <c r="J46" s="283"/>
      <c r="K46" s="178"/>
      <c r="L46" s="85"/>
      <c r="M46" s="15"/>
      <c r="N46" s="86"/>
      <c r="O46" s="6"/>
      <c r="P46" s="152">
        <v>0</v>
      </c>
      <c r="Q46" s="6"/>
      <c r="R46" s="96">
        <f t="shared" si="1"/>
        <v>0</v>
      </c>
      <c r="S46" s="97">
        <f t="shared" si="4"/>
        <v>0</v>
      </c>
      <c r="T46" s="98">
        <f t="shared" si="2"/>
        <v>0</v>
      </c>
      <c r="U46" s="117" t="str">
        <f t="shared" si="3"/>
        <v>OK</v>
      </c>
      <c r="V46" s="117" t="b">
        <f>'CASH REBATE'!$P$22</f>
        <v>0</v>
      </c>
      <c r="W46" s="1" t="str">
        <v>ALCHEMY</v>
      </c>
    </row>
    <row r="47" spans="2:23" ht="17.399999999999999" x14ac:dyDescent="0.3">
      <c r="B47" s="161" t="str">
        <v>12-SPWHI-07005935</v>
      </c>
      <c r="C47" s="156" t="str">
        <v>TEG</v>
      </c>
      <c r="D47" s="94" t="str">
        <v>Single Malt Scotch</v>
      </c>
      <c r="E47" s="94" t="str">
        <v>The Glenrothes</v>
      </c>
      <c r="F47" s="94" t="str">
        <v>TGR</v>
      </c>
      <c r="G47" s="94" t="str">
        <v>The Glenrothes 12YO</v>
      </c>
      <c r="H47" s="94" t="str">
        <v>700ml</v>
      </c>
      <c r="I47" s="174">
        <v>6</v>
      </c>
      <c r="J47" s="283"/>
      <c r="K47" s="178"/>
      <c r="L47" s="85"/>
      <c r="M47" s="15"/>
      <c r="N47" s="86"/>
      <c r="O47" s="6"/>
      <c r="P47" s="152">
        <v>0</v>
      </c>
      <c r="Q47" s="6"/>
      <c r="R47" s="96">
        <f t="shared" si="1"/>
        <v>0</v>
      </c>
      <c r="S47" s="97">
        <f t="shared" si="4"/>
        <v>0</v>
      </c>
      <c r="T47" s="98">
        <f t="shared" si="2"/>
        <v>0</v>
      </c>
      <c r="U47" s="117" t="str">
        <f t="shared" si="3"/>
        <v>OK</v>
      </c>
      <c r="V47" s="117" t="b">
        <f>'CASH REBATE'!$P$22</f>
        <v>0</v>
      </c>
      <c r="W47" s="1" t="str">
        <v>ALCHEMY</v>
      </c>
    </row>
    <row r="48" spans="2:23" ht="17.399999999999999" x14ac:dyDescent="0.3">
      <c r="B48" s="161" t="str">
        <v>12-SPWHI-07005959</v>
      </c>
      <c r="C48" s="156" t="str">
        <v>TEG</v>
      </c>
      <c r="D48" s="94" t="str">
        <v>Single Malt Scotch</v>
      </c>
      <c r="E48" s="94" t="str">
        <v>The Glenrothes</v>
      </c>
      <c r="F48" s="94" t="str">
        <v>TGR</v>
      </c>
      <c r="G48" s="94" t="str">
        <v>The Glenrothes 18YO</v>
      </c>
      <c r="H48" s="94" t="str">
        <v>700ml</v>
      </c>
      <c r="I48" s="174">
        <v>6</v>
      </c>
      <c r="J48" s="283"/>
      <c r="K48" s="178"/>
      <c r="L48" s="85"/>
      <c r="M48" s="15"/>
      <c r="N48" s="86"/>
      <c r="O48" s="6"/>
      <c r="P48" s="152">
        <v>0</v>
      </c>
      <c r="Q48" s="6"/>
      <c r="R48" s="96">
        <f t="shared" si="1"/>
        <v>0</v>
      </c>
      <c r="S48" s="97">
        <f t="shared" si="4"/>
        <v>0</v>
      </c>
      <c r="T48" s="98">
        <f t="shared" si="2"/>
        <v>0</v>
      </c>
      <c r="U48" s="117" t="str">
        <f t="shared" si="3"/>
        <v>OK</v>
      </c>
      <c r="V48" s="117" t="b">
        <f>'CASH REBATE'!$P$22</f>
        <v>0</v>
      </c>
      <c r="W48" s="1" t="str">
        <v>ALCHEMY</v>
      </c>
    </row>
    <row r="49" spans="2:23" ht="17.399999999999999" x14ac:dyDescent="0.3">
      <c r="B49" s="161" t="str">
        <v>12-SPWHI-07005966</v>
      </c>
      <c r="C49" s="156" t="str">
        <v>TEG</v>
      </c>
      <c r="D49" s="94" t="str">
        <v>Single Malt Scotch</v>
      </c>
      <c r="E49" s="94" t="str">
        <v>The Glenrothes</v>
      </c>
      <c r="F49" s="94" t="str">
        <v>TGR</v>
      </c>
      <c r="G49" s="94" t="str">
        <v>The Glenrothes 25YO</v>
      </c>
      <c r="H49" s="94" t="str">
        <v>700ml</v>
      </c>
      <c r="I49" s="174">
        <v>4</v>
      </c>
      <c r="J49" s="283"/>
      <c r="K49" s="178"/>
      <c r="L49" s="85"/>
      <c r="M49" s="15"/>
      <c r="N49" s="86"/>
      <c r="O49" s="6"/>
      <c r="P49" s="152">
        <v>0</v>
      </c>
      <c r="Q49" s="6"/>
      <c r="R49" s="96">
        <f t="shared" si="1"/>
        <v>0</v>
      </c>
      <c r="S49" s="97">
        <f t="shared" si="4"/>
        <v>0</v>
      </c>
      <c r="T49" s="98">
        <f t="shared" si="2"/>
        <v>0</v>
      </c>
      <c r="U49" s="117" t="str">
        <f t="shared" si="3"/>
        <v>OK</v>
      </c>
      <c r="V49" s="117" t="b">
        <f>'CASH REBATE'!$P$22</f>
        <v>0</v>
      </c>
      <c r="W49" s="1" t="str">
        <v>ALCHEMY</v>
      </c>
    </row>
    <row r="50" spans="2:23" ht="17.399999999999999" x14ac:dyDescent="0.3">
      <c r="B50" s="161" t="str">
        <v>12-SPWHI-07005942</v>
      </c>
      <c r="C50" s="156" t="str">
        <v>TEG</v>
      </c>
      <c r="D50" s="94" t="str">
        <v>Single Malt Scotch</v>
      </c>
      <c r="E50" s="94" t="str">
        <v>The Glenrothes</v>
      </c>
      <c r="F50" s="94" t="str">
        <v>TGR</v>
      </c>
      <c r="G50" s="94" t="str">
        <v>The Glenrothes Makers Cut</v>
      </c>
      <c r="H50" s="94" t="str">
        <v>700ml</v>
      </c>
      <c r="I50" s="174">
        <v>6</v>
      </c>
      <c r="J50" s="283"/>
      <c r="K50" s="178"/>
      <c r="L50" s="85"/>
      <c r="M50" s="15"/>
      <c r="N50" s="86"/>
      <c r="O50" s="6"/>
      <c r="P50" s="152">
        <v>0</v>
      </c>
      <c r="Q50" s="6"/>
      <c r="R50" s="96">
        <f t="shared" si="1"/>
        <v>0</v>
      </c>
      <c r="S50" s="97">
        <f t="shared" si="4"/>
        <v>0</v>
      </c>
      <c r="T50" s="98">
        <f t="shared" si="2"/>
        <v>0</v>
      </c>
      <c r="U50" s="117" t="str">
        <f t="shared" si="3"/>
        <v>OK</v>
      </c>
      <c r="V50" s="117" t="b">
        <f>'CASH REBATE'!$P$22</f>
        <v>0</v>
      </c>
      <c r="W50" s="1" t="str">
        <v>ALCHEMY</v>
      </c>
    </row>
    <row r="51" spans="2:23" ht="17.399999999999999" x14ac:dyDescent="0.3">
      <c r="B51" s="161" t="str">
        <v>12-SPWHI-07000235</v>
      </c>
      <c r="C51" s="156" t="str">
        <v>TEG</v>
      </c>
      <c r="D51" s="94" t="str">
        <v>Single Malt Scotch</v>
      </c>
      <c r="E51" s="94" t="str">
        <v>The Glenrothes</v>
      </c>
      <c r="F51" s="94" t="str">
        <v>TGR</v>
      </c>
      <c r="G51" s="94" t="str">
        <v>The Glenrothes Vintage Reserve</v>
      </c>
      <c r="H51" s="94" t="str">
        <v>700ml</v>
      </c>
      <c r="I51" s="174">
        <v>6</v>
      </c>
      <c r="J51" s="283"/>
      <c r="K51" s="178"/>
      <c r="L51" s="85"/>
      <c r="M51" s="15"/>
      <c r="N51" s="86"/>
      <c r="O51" s="6"/>
      <c r="P51" s="152">
        <v>0</v>
      </c>
      <c r="Q51" s="6"/>
      <c r="R51" s="96">
        <f t="shared" si="1"/>
        <v>0</v>
      </c>
      <c r="S51" s="97">
        <f t="shared" si="4"/>
        <v>0</v>
      </c>
      <c r="T51" s="98">
        <f t="shared" si="2"/>
        <v>0</v>
      </c>
      <c r="U51" s="117" t="str">
        <f t="shared" si="3"/>
        <v>OK</v>
      </c>
      <c r="V51" s="117" t="b">
        <f>'CASH REBATE'!$P$22</f>
        <v>0</v>
      </c>
      <c r="W51" s="1" t="str">
        <v>ALCHEMY</v>
      </c>
    </row>
    <row r="52" spans="2:23" ht="17.399999999999999" x14ac:dyDescent="0.3">
      <c r="B52" s="161" t="str">
        <v>28-SPWHI-07000329</v>
      </c>
      <c r="C52" s="156" t="str">
        <v>RC</v>
      </c>
      <c r="D52" s="94" t="str">
        <v>Single Malt Scotch</v>
      </c>
      <c r="E52" s="94" t="str">
        <v>Bruichladdich</v>
      </c>
      <c r="F52" s="94" t="str">
        <v>BLD</v>
      </c>
      <c r="G52" s="94" t="str">
        <v>Bruichladdich Classic Laddie</v>
      </c>
      <c r="H52" s="94" t="str">
        <v>700ml</v>
      </c>
      <c r="I52" s="174">
        <v>6</v>
      </c>
      <c r="J52" s="283"/>
      <c r="K52" s="178"/>
      <c r="L52" s="85"/>
      <c r="M52" s="15"/>
      <c r="N52" s="86"/>
      <c r="O52" s="6"/>
      <c r="P52" s="152">
        <v>0</v>
      </c>
      <c r="Q52" s="6"/>
      <c r="R52" s="96">
        <f t="shared" si="1"/>
        <v>0</v>
      </c>
      <c r="S52" s="97">
        <f t="shared" si="4"/>
        <v>0</v>
      </c>
      <c r="T52" s="98">
        <f t="shared" si="2"/>
        <v>0</v>
      </c>
      <c r="U52" s="117" t="str">
        <f t="shared" si="3"/>
        <v>OK</v>
      </c>
      <c r="V52" s="117" t="b">
        <f>'CASH REBATE'!$P$22</f>
        <v>0</v>
      </c>
      <c r="W52" s="1" t="str">
        <v>ALCHEMY</v>
      </c>
    </row>
    <row r="53" spans="2:23" ht="17.399999999999999" x14ac:dyDescent="0.3">
      <c r="B53" s="161" t="str">
        <v>28-SPWHI-07009957</v>
      </c>
      <c r="C53" s="156" t="str">
        <v>RC</v>
      </c>
      <c r="D53" s="94" t="str">
        <v>Single Malt Scotch</v>
      </c>
      <c r="E53" s="94" t="str">
        <v>Bruichladdich</v>
      </c>
      <c r="F53" s="94" t="str">
        <v>BLD</v>
      </c>
      <c r="G53" s="94" t="str">
        <v>Bruichladdich Port Charlotte 10YO</v>
      </c>
      <c r="H53" s="94" t="str">
        <v>700ml</v>
      </c>
      <c r="I53" s="174">
        <v>6</v>
      </c>
      <c r="J53" s="283"/>
      <c r="K53" s="178"/>
      <c r="L53" s="85"/>
      <c r="M53" s="15"/>
      <c r="N53" s="86"/>
      <c r="O53" s="6"/>
      <c r="P53" s="152">
        <v>0</v>
      </c>
      <c r="Q53" s="6"/>
      <c r="R53" s="96">
        <f t="shared" si="1"/>
        <v>0</v>
      </c>
      <c r="S53" s="97">
        <f t="shared" si="4"/>
        <v>0</v>
      </c>
      <c r="T53" s="98">
        <f t="shared" si="2"/>
        <v>0</v>
      </c>
      <c r="U53" s="117" t="str">
        <f t="shared" si="3"/>
        <v>OK</v>
      </c>
      <c r="V53" s="117" t="b">
        <f>'CASH REBATE'!$P$22</f>
        <v>0</v>
      </c>
      <c r="W53" s="1" t="str">
        <v>ALCHEMY</v>
      </c>
    </row>
    <row r="54" spans="2:23" ht="17.399999999999999" x14ac:dyDescent="0.3">
      <c r="B54" s="161" t="str">
        <v>28-SPWHI-07008041</v>
      </c>
      <c r="C54" s="156" t="str">
        <v>RC</v>
      </c>
      <c r="D54" s="94" t="str">
        <v>Single Malt Scotch</v>
      </c>
      <c r="E54" s="94" t="str">
        <v>Bruichladdich</v>
      </c>
      <c r="F54" s="94" t="str">
        <v>BLD</v>
      </c>
      <c r="G54" s="94" t="str">
        <v>Bruichladdich 18 YO</v>
      </c>
      <c r="H54" s="94" t="str">
        <v>700ml</v>
      </c>
      <c r="I54" s="174">
        <v>6</v>
      </c>
      <c r="J54" s="283"/>
      <c r="K54" s="178"/>
      <c r="L54" s="85"/>
      <c r="M54" s="15"/>
      <c r="N54" s="86"/>
      <c r="O54" s="6"/>
      <c r="P54" s="152">
        <v>0</v>
      </c>
      <c r="Q54" s="6"/>
      <c r="R54" s="96">
        <f t="shared" si="1"/>
        <v>0</v>
      </c>
      <c r="S54" s="97">
        <f t="shared" si="4"/>
        <v>0</v>
      </c>
      <c r="T54" s="98">
        <f t="shared" si="2"/>
        <v>0</v>
      </c>
      <c r="U54" s="117" t="str">
        <f t="shared" si="3"/>
        <v>OK</v>
      </c>
      <c r="V54" s="117" t="b">
        <f>'CASH REBATE'!$P$22</f>
        <v>0</v>
      </c>
      <c r="W54" s="1" t="str">
        <v>ALCHEMY</v>
      </c>
    </row>
    <row r="55" spans="2:23" ht="17.399999999999999" x14ac:dyDescent="0.3">
      <c r="B55" s="161" t="str">
        <v>28-SPWHI-07008102</v>
      </c>
      <c r="C55" s="156" t="str">
        <v>RC</v>
      </c>
      <c r="D55" s="94" t="str">
        <v>Single Malt Scotch</v>
      </c>
      <c r="E55" s="94" t="str">
        <v>Bruichladdich</v>
      </c>
      <c r="F55" s="94" t="str">
        <v>BLD</v>
      </c>
      <c r="G55" s="94" t="str">
        <v>Bruichladdich 30 YO</v>
      </c>
      <c r="H55" s="94" t="str">
        <v>700ml</v>
      </c>
      <c r="I55" s="174">
        <v>6</v>
      </c>
      <c r="J55" s="283"/>
      <c r="K55" s="178"/>
      <c r="L55" s="85"/>
      <c r="M55" s="15"/>
      <c r="N55" s="86"/>
      <c r="O55" s="6"/>
      <c r="P55" s="152">
        <v>0</v>
      </c>
      <c r="Q55" s="6"/>
      <c r="R55" s="96">
        <f t="shared" si="1"/>
        <v>0</v>
      </c>
      <c r="S55" s="97">
        <f t="shared" si="4"/>
        <v>0</v>
      </c>
      <c r="T55" s="98">
        <f t="shared" si="2"/>
        <v>0</v>
      </c>
      <c r="U55" s="117" t="str">
        <f t="shared" si="3"/>
        <v>OK</v>
      </c>
      <c r="V55" s="117" t="b">
        <f>'CASH REBATE'!$P$22</f>
        <v>0</v>
      </c>
      <c r="W55" s="1" t="str">
        <v>ALCHEMY</v>
      </c>
    </row>
    <row r="56" spans="2:23" ht="17.399999999999999" x14ac:dyDescent="0.3">
      <c r="B56" s="161" t="str">
        <v>28-SPWHI-07002230</v>
      </c>
      <c r="C56" s="156" t="str">
        <v>RC</v>
      </c>
      <c r="D56" s="94" t="str">
        <v>Single Malt Scotch</v>
      </c>
      <c r="E56" s="94" t="str">
        <v>Bruichladdich</v>
      </c>
      <c r="F56" s="94" t="str">
        <v>BLD</v>
      </c>
      <c r="G56" s="94" t="str">
        <v>Bruichladdich Octomore 10.1</v>
      </c>
      <c r="H56" s="94" t="str">
        <v>700ml</v>
      </c>
      <c r="I56" s="174">
        <v>6</v>
      </c>
      <c r="J56" s="283"/>
      <c r="K56" s="178"/>
      <c r="L56" s="85"/>
      <c r="M56" s="15"/>
      <c r="N56" s="86"/>
      <c r="O56" s="6"/>
      <c r="P56" s="152">
        <v>0</v>
      </c>
      <c r="Q56" s="6"/>
      <c r="R56" s="96">
        <f t="shared" si="1"/>
        <v>0</v>
      </c>
      <c r="S56" s="97">
        <f t="shared" si="4"/>
        <v>0</v>
      </c>
      <c r="T56" s="98">
        <f t="shared" si="2"/>
        <v>0</v>
      </c>
      <c r="U56" s="117" t="str">
        <f t="shared" si="3"/>
        <v>OK</v>
      </c>
      <c r="V56" s="117" t="b">
        <f>'CASH REBATE'!$P$22</f>
        <v>0</v>
      </c>
      <c r="W56" s="1" t="str">
        <v>ALCHEMY</v>
      </c>
    </row>
    <row r="57" spans="2:23" ht="17.399999999999999" x14ac:dyDescent="0.3">
      <c r="B57" s="161" t="str">
        <v>28-SPWHI-07005392</v>
      </c>
      <c r="C57" s="156" t="str">
        <v>RC</v>
      </c>
      <c r="D57" s="94" t="str">
        <v>Single Malt Scotch</v>
      </c>
      <c r="E57" s="94" t="str">
        <v>Bruichladdich</v>
      </c>
      <c r="F57" s="94" t="str">
        <v>BLD</v>
      </c>
      <c r="G57" s="94" t="str">
        <v>Bruichladdich Octomore 13.1</v>
      </c>
      <c r="H57" s="94" t="str">
        <v>700ml</v>
      </c>
      <c r="I57" s="174">
        <v>6</v>
      </c>
      <c r="J57" s="283"/>
      <c r="K57" s="178"/>
      <c r="L57" s="85"/>
      <c r="M57" s="15"/>
      <c r="N57" s="86"/>
      <c r="O57" s="6"/>
      <c r="P57" s="152">
        <v>0</v>
      </c>
      <c r="Q57" s="6"/>
      <c r="R57" s="96">
        <f t="shared" si="1"/>
        <v>0</v>
      </c>
      <c r="S57" s="97">
        <f t="shared" si="4"/>
        <v>0</v>
      </c>
      <c r="T57" s="98">
        <f t="shared" si="2"/>
        <v>0</v>
      </c>
      <c r="U57" s="117" t="str">
        <f t="shared" si="3"/>
        <v>OK</v>
      </c>
      <c r="V57" s="117" t="b">
        <f>'CASH REBATE'!$P$22</f>
        <v>0</v>
      </c>
      <c r="W57" s="1" t="str">
        <v>ALCHEMY</v>
      </c>
    </row>
    <row r="58" spans="2:23" ht="17.399999999999999" x14ac:dyDescent="0.3">
      <c r="B58" s="161" t="str">
        <v>28-SPWHI-07006474</v>
      </c>
      <c r="C58" s="156" t="str">
        <v>RC</v>
      </c>
      <c r="D58" s="94" t="str">
        <v>Single Malt Scotch</v>
      </c>
      <c r="E58" s="94" t="str">
        <v>Bruichladdich</v>
      </c>
      <c r="F58" s="94" t="str">
        <v>BLD</v>
      </c>
      <c r="G58" s="94" t="str">
        <v>Bruichladdich Octomore 14.1</v>
      </c>
      <c r="H58" s="94" t="str">
        <v>700ml</v>
      </c>
      <c r="I58" s="174">
        <v>6</v>
      </c>
      <c r="J58" s="283"/>
      <c r="K58" s="178"/>
      <c r="L58" s="85"/>
      <c r="M58" s="15"/>
      <c r="N58" s="86"/>
      <c r="O58" s="6"/>
      <c r="P58" s="152">
        <v>0</v>
      </c>
      <c r="Q58" s="6"/>
      <c r="R58" s="96">
        <f t="shared" si="1"/>
        <v>0</v>
      </c>
      <c r="S58" s="97">
        <f t="shared" si="4"/>
        <v>0</v>
      </c>
      <c r="T58" s="98">
        <f t="shared" si="2"/>
        <v>0</v>
      </c>
      <c r="U58" s="117" t="str">
        <f t="shared" si="3"/>
        <v>OK</v>
      </c>
      <c r="V58" s="117" t="b">
        <f>'CASH REBATE'!$P$22</f>
        <v>0</v>
      </c>
      <c r="W58" s="1" t="str">
        <v>ALCHEMY</v>
      </c>
    </row>
    <row r="59" spans="2:23" ht="17.399999999999999" x14ac:dyDescent="0.3">
      <c r="B59" s="161" t="str">
        <v>28-SPWHI-07006511</v>
      </c>
      <c r="C59" s="156" t="str">
        <v>RC</v>
      </c>
      <c r="D59" s="94" t="str">
        <v>Single Malt Scotch</v>
      </c>
      <c r="E59" s="94" t="str">
        <v>Bruichladdich</v>
      </c>
      <c r="F59" s="94" t="str">
        <v>BLD</v>
      </c>
      <c r="G59" s="94" t="str">
        <v>Bruichladdich Octomore 14.2</v>
      </c>
      <c r="H59" s="94" t="str">
        <v>700ml</v>
      </c>
      <c r="I59" s="174">
        <v>6</v>
      </c>
      <c r="J59" s="283"/>
      <c r="K59" s="178"/>
      <c r="L59" s="85"/>
      <c r="M59" s="15"/>
      <c r="N59" s="86"/>
      <c r="O59" s="6"/>
      <c r="P59" s="152">
        <v>0</v>
      </c>
      <c r="Q59" s="6"/>
      <c r="R59" s="96">
        <f t="shared" si="1"/>
        <v>0</v>
      </c>
      <c r="S59" s="97">
        <f t="shared" si="4"/>
        <v>0</v>
      </c>
      <c r="T59" s="98">
        <f t="shared" si="2"/>
        <v>0</v>
      </c>
      <c r="U59" s="117" t="str">
        <f t="shared" si="3"/>
        <v>OK</v>
      </c>
      <c r="V59" s="117" t="b">
        <f>'CASH REBATE'!$P$22</f>
        <v>0</v>
      </c>
      <c r="W59" s="1" t="str">
        <v>ALCHEMY</v>
      </c>
    </row>
    <row r="60" spans="2:23" ht="17.399999999999999" x14ac:dyDescent="0.3">
      <c r="B60" s="161" t="str">
        <v>28-SPWHI-07006597</v>
      </c>
      <c r="C60" s="156" t="str">
        <v>RC</v>
      </c>
      <c r="D60" s="94" t="str">
        <v>Single Malt Scotch</v>
      </c>
      <c r="E60" s="94" t="str">
        <v>Bruichladdich</v>
      </c>
      <c r="F60" s="94" t="str">
        <v>BLD</v>
      </c>
      <c r="G60" s="94" t="str">
        <v>Bruichladdich Octomore 14.3</v>
      </c>
      <c r="H60" s="94" t="str">
        <v>700ml</v>
      </c>
      <c r="I60" s="174">
        <v>6</v>
      </c>
      <c r="J60" s="283"/>
      <c r="K60" s="178"/>
      <c r="L60" s="85"/>
      <c r="M60" s="15"/>
      <c r="N60" s="86"/>
      <c r="O60" s="6"/>
      <c r="P60" s="152">
        <v>0</v>
      </c>
      <c r="Q60" s="6"/>
      <c r="R60" s="96">
        <f t="shared" si="1"/>
        <v>0</v>
      </c>
      <c r="S60" s="97">
        <f t="shared" si="4"/>
        <v>0</v>
      </c>
      <c r="T60" s="98">
        <f t="shared" si="2"/>
        <v>0</v>
      </c>
      <c r="U60" s="117" t="str">
        <f t="shared" si="3"/>
        <v>OK</v>
      </c>
      <c r="V60" s="117" t="b">
        <f>'CASH REBATE'!$P$22</f>
        <v>0</v>
      </c>
      <c r="W60" s="1" t="str">
        <v>ALCHEMY</v>
      </c>
    </row>
    <row r="61" spans="2:23" ht="17.399999999999999" x14ac:dyDescent="0.3">
      <c r="B61" s="161" t="str">
        <v>28-SPWHI-07005538</v>
      </c>
      <c r="C61" s="156" t="str">
        <v>RC</v>
      </c>
      <c r="D61" s="94" t="str">
        <v>Single Malt Scotch</v>
      </c>
      <c r="E61" s="94" t="str">
        <v>Bruichladdich</v>
      </c>
      <c r="F61" s="94" t="str">
        <v>BLD</v>
      </c>
      <c r="G61" s="94" t="str">
        <v>Bruichladdich Black Art Whisky</v>
      </c>
      <c r="H61" s="94" t="str">
        <v>700ml</v>
      </c>
      <c r="I61" s="174">
        <v>6</v>
      </c>
      <c r="J61" s="283"/>
      <c r="K61" s="178"/>
      <c r="L61" s="85"/>
      <c r="M61" s="15"/>
      <c r="N61" s="86"/>
      <c r="O61" s="6"/>
      <c r="P61" s="152">
        <v>0</v>
      </c>
      <c r="Q61" s="6"/>
      <c r="R61" s="96">
        <f t="shared" si="1"/>
        <v>0</v>
      </c>
      <c r="S61" s="97">
        <f t="shared" si="4"/>
        <v>0</v>
      </c>
      <c r="T61" s="98">
        <f t="shared" si="2"/>
        <v>0</v>
      </c>
      <c r="U61" s="117" t="str">
        <f t="shared" si="3"/>
        <v>OK</v>
      </c>
      <c r="V61" s="117" t="b">
        <f>'CASH REBATE'!$P$22</f>
        <v>0</v>
      </c>
      <c r="W61" s="1" t="str">
        <v>ALCHEMY</v>
      </c>
    </row>
    <row r="62" spans="2:23" ht="17.399999999999999" x14ac:dyDescent="0.3">
      <c r="B62" s="161" t="str">
        <v>46-SPWHI-07000051</v>
      </c>
      <c r="C62" s="156" t="str">
        <v>Campari</v>
      </c>
      <c r="D62" s="94" t="str">
        <v>Single Malt Scotch</v>
      </c>
      <c r="E62" s="94" t="str">
        <v>Glen Grant</v>
      </c>
      <c r="F62" s="94" t="str">
        <v>GGT</v>
      </c>
      <c r="G62" s="94" t="str">
        <v>Glen Grant Single Malt Arboralis</v>
      </c>
      <c r="H62" s="94" t="str">
        <v>700ml</v>
      </c>
      <c r="I62" s="174">
        <v>6</v>
      </c>
      <c r="J62" s="283"/>
      <c r="K62" s="178"/>
      <c r="L62" s="85"/>
      <c r="M62" s="15"/>
      <c r="N62" s="86"/>
      <c r="O62" s="6"/>
      <c r="P62" s="152">
        <v>0</v>
      </c>
      <c r="Q62" s="6"/>
      <c r="R62" s="96">
        <f t="shared" si="1"/>
        <v>0</v>
      </c>
      <c r="S62" s="97">
        <f t="shared" si="4"/>
        <v>0</v>
      </c>
      <c r="T62" s="98">
        <f t="shared" si="2"/>
        <v>0</v>
      </c>
      <c r="U62" s="117" t="str">
        <f t="shared" si="3"/>
        <v>OK</v>
      </c>
      <c r="V62" s="117" t="b">
        <f>'CASH REBATE'!$P$22</f>
        <v>0</v>
      </c>
      <c r="W62" s="1" t="str">
        <v>ALCHEMY</v>
      </c>
    </row>
    <row r="63" spans="2:23" ht="17.399999999999999" x14ac:dyDescent="0.3">
      <c r="B63" s="161" t="str">
        <v>46-SPWHI-07002976</v>
      </c>
      <c r="C63" s="156" t="str">
        <v>Campari</v>
      </c>
      <c r="D63" s="94" t="str">
        <v>Single Malt Scotch</v>
      </c>
      <c r="E63" s="94" t="str">
        <v>Glen Grant</v>
      </c>
      <c r="F63" s="94" t="str">
        <v>GGT</v>
      </c>
      <c r="G63" s="94" t="str">
        <v>Glen Grant Single Malt 10YO</v>
      </c>
      <c r="H63" s="94" t="str">
        <v>700ml</v>
      </c>
      <c r="I63" s="174">
        <v>6</v>
      </c>
      <c r="J63" s="283"/>
      <c r="K63" s="178"/>
      <c r="L63" s="85"/>
      <c r="M63" s="15"/>
      <c r="N63" s="86"/>
      <c r="O63" s="6"/>
      <c r="P63" s="152">
        <v>0</v>
      </c>
      <c r="Q63" s="6"/>
      <c r="R63" s="96">
        <f t="shared" si="1"/>
        <v>0</v>
      </c>
      <c r="S63" s="97">
        <f t="shared" si="4"/>
        <v>0</v>
      </c>
      <c r="T63" s="98">
        <f t="shared" si="2"/>
        <v>0</v>
      </c>
      <c r="U63" s="117" t="str">
        <f t="shared" si="3"/>
        <v>OK</v>
      </c>
      <c r="V63" s="117" t="b">
        <f>'CASH REBATE'!$P$22</f>
        <v>0</v>
      </c>
      <c r="W63" s="1" t="str">
        <v>ALCHEMY</v>
      </c>
    </row>
    <row r="64" spans="2:23" ht="17.399999999999999" x14ac:dyDescent="0.3">
      <c r="B64" s="161" t="str">
        <v>46-SPWHI-07000266</v>
      </c>
      <c r="C64" s="156" t="str">
        <v>Campari</v>
      </c>
      <c r="D64" s="94" t="str">
        <v>Single Malt Scotch</v>
      </c>
      <c r="E64" s="94" t="str">
        <v>Glen Grant</v>
      </c>
      <c r="F64" s="94" t="str">
        <v>GGT</v>
      </c>
      <c r="G64" s="94" t="str">
        <v>Glen Grant Single Malt 12YO</v>
      </c>
      <c r="H64" s="94" t="str">
        <v>700ml</v>
      </c>
      <c r="I64" s="174">
        <v>6</v>
      </c>
      <c r="J64" s="283"/>
      <c r="K64" s="178"/>
      <c r="L64" s="85"/>
      <c r="M64" s="15"/>
      <c r="N64" s="86"/>
      <c r="O64" s="6"/>
      <c r="P64" s="152">
        <v>0</v>
      </c>
      <c r="Q64" s="6"/>
      <c r="R64" s="96">
        <f t="shared" si="1"/>
        <v>0</v>
      </c>
      <c r="S64" s="97">
        <f t="shared" si="4"/>
        <v>0</v>
      </c>
      <c r="T64" s="98">
        <f t="shared" si="2"/>
        <v>0</v>
      </c>
      <c r="U64" s="117" t="str">
        <f t="shared" si="3"/>
        <v>OK</v>
      </c>
      <c r="V64" s="117" t="b">
        <f>'CASH REBATE'!$P$22</f>
        <v>0</v>
      </c>
      <c r="W64" s="1" t="str">
        <v>ALCHEMY</v>
      </c>
    </row>
    <row r="65" spans="2:23" ht="17.399999999999999" x14ac:dyDescent="0.3">
      <c r="B65" s="161" t="str">
        <v>46-SPWHI-07000399</v>
      </c>
      <c r="C65" s="156" t="str">
        <v>Campari</v>
      </c>
      <c r="D65" s="94" t="str">
        <v>Single Malt Scotch</v>
      </c>
      <c r="E65" s="94" t="str">
        <v>Glen Grant</v>
      </c>
      <c r="F65" s="94" t="str">
        <v>GGT</v>
      </c>
      <c r="G65" s="94" t="str">
        <v>Glen Grant Single Malt 18YO</v>
      </c>
      <c r="H65" s="94" t="str">
        <v>700ml</v>
      </c>
      <c r="I65" s="174">
        <v>6</v>
      </c>
      <c r="J65" s="283"/>
      <c r="K65" s="178"/>
      <c r="L65" s="85"/>
      <c r="M65" s="15"/>
      <c r="N65" s="86"/>
      <c r="O65" s="6"/>
      <c r="P65" s="152">
        <v>0</v>
      </c>
      <c r="Q65" s="6"/>
      <c r="R65" s="96">
        <f t="shared" si="1"/>
        <v>0</v>
      </c>
      <c r="S65" s="97">
        <f t="shared" si="4"/>
        <v>0</v>
      </c>
      <c r="T65" s="98">
        <f t="shared" si="2"/>
        <v>0</v>
      </c>
      <c r="U65" s="117" t="str">
        <f t="shared" si="3"/>
        <v>OK</v>
      </c>
      <c r="V65" s="117" t="b">
        <f>'CASH REBATE'!$P$22</f>
        <v>0</v>
      </c>
      <c r="W65" s="1" t="str">
        <v>ALCHEMY</v>
      </c>
    </row>
    <row r="66" spans="2:23" ht="17.399999999999999" x14ac:dyDescent="0.3">
      <c r="B66" s="161" t="str">
        <v>06-SPWHI-07000096</v>
      </c>
      <c r="C66" s="156" t="str">
        <v>TEG</v>
      </c>
      <c r="D66" s="94" t="str">
        <v>Blended Scotch</v>
      </c>
      <c r="E66" s="94" t="str">
        <v>The Famous Grouse</v>
      </c>
      <c r="F66" s="94" t="str">
        <v>TFG</v>
      </c>
      <c r="G66" s="94" t="str">
        <v>The Famous Grouse Finest 700ml</v>
      </c>
      <c r="H66" s="94" t="str">
        <v>700ml</v>
      </c>
      <c r="I66" s="174">
        <v>12</v>
      </c>
      <c r="J66" s="283"/>
      <c r="K66" s="178"/>
      <c r="L66" s="85"/>
      <c r="M66" s="15"/>
      <c r="N66" s="86"/>
      <c r="O66" s="6"/>
      <c r="P66" s="152">
        <v>0</v>
      </c>
      <c r="Q66" s="6"/>
      <c r="R66" s="96">
        <f t="shared" si="1"/>
        <v>0</v>
      </c>
      <c r="S66" s="97">
        <f t="shared" si="4"/>
        <v>0</v>
      </c>
      <c r="T66" s="98">
        <f t="shared" si="2"/>
        <v>0</v>
      </c>
      <c r="U66" s="117" t="str">
        <f t="shared" si="3"/>
        <v>OK</v>
      </c>
      <c r="V66" s="117" t="b">
        <f>'CASH REBATE'!$P$22</f>
        <v>0</v>
      </c>
      <c r="W66" s="1" t="str">
        <v>ALCHEMY</v>
      </c>
    </row>
    <row r="67" spans="2:23" ht="17.399999999999999" x14ac:dyDescent="0.3">
      <c r="B67" s="161" t="str">
        <v>06-SPWHI-10001091</v>
      </c>
      <c r="C67" s="156" t="str">
        <v>TEG</v>
      </c>
      <c r="D67" s="94" t="str">
        <v>Blended Scotch</v>
      </c>
      <c r="E67" s="94" t="str">
        <v>The Famous Grouse</v>
      </c>
      <c r="F67" s="94" t="str">
        <v>TFG</v>
      </c>
      <c r="G67" s="94" t="str">
        <v>The Famous Grouse Finest 1L</v>
      </c>
      <c r="H67" s="94" t="str">
        <v>1000ml</v>
      </c>
      <c r="I67" s="174">
        <v>12</v>
      </c>
      <c r="J67" s="283"/>
      <c r="K67" s="178"/>
      <c r="L67" s="85"/>
      <c r="M67" s="15"/>
      <c r="N67" s="86"/>
      <c r="O67" s="6"/>
      <c r="P67" s="152">
        <v>0</v>
      </c>
      <c r="Q67" s="6"/>
      <c r="R67" s="96">
        <f t="shared" si="1"/>
        <v>0</v>
      </c>
      <c r="S67" s="97">
        <f t="shared" si="4"/>
        <v>0</v>
      </c>
      <c r="T67" s="98">
        <f t="shared" si="2"/>
        <v>0</v>
      </c>
      <c r="U67" s="117" t="str">
        <f t="shared" si="3"/>
        <v>OK</v>
      </c>
      <c r="V67" s="117" t="b">
        <f>'CASH REBATE'!$P$22</f>
        <v>0</v>
      </c>
      <c r="W67" s="1" t="str">
        <v>ALCHEMY</v>
      </c>
    </row>
    <row r="68" spans="2:23" ht="17.399999999999999" x14ac:dyDescent="0.3">
      <c r="B68" s="161" t="str">
        <v>06-SPWHI-07000649</v>
      </c>
      <c r="C68" s="156" t="str">
        <v>TEG</v>
      </c>
      <c r="D68" s="94" t="str">
        <v>Blended Scotch</v>
      </c>
      <c r="E68" s="94" t="str">
        <v>The Famous Grouse</v>
      </c>
      <c r="F68" s="94" t="str">
        <v>TFG</v>
      </c>
      <c r="G68" s="94" t="str">
        <v>The Famous Grouse Sherry Cask</v>
      </c>
      <c r="H68" s="94" t="str">
        <v>700ml</v>
      </c>
      <c r="I68" s="174">
        <v>6</v>
      </c>
      <c r="J68" s="283"/>
      <c r="K68" s="178"/>
      <c r="L68" s="85"/>
      <c r="M68" s="15"/>
      <c r="N68" s="86"/>
      <c r="O68" s="6"/>
      <c r="P68" s="152">
        <v>0</v>
      </c>
      <c r="Q68" s="6"/>
      <c r="R68" s="96">
        <f t="shared" si="1"/>
        <v>0</v>
      </c>
      <c r="S68" s="97">
        <f t="shared" si="4"/>
        <v>0</v>
      </c>
      <c r="T68" s="98">
        <f t="shared" si="2"/>
        <v>0</v>
      </c>
      <c r="U68" s="117" t="str">
        <f t="shared" si="3"/>
        <v>OK</v>
      </c>
      <c r="V68" s="117" t="b">
        <f>'CASH REBATE'!$P$22</f>
        <v>0</v>
      </c>
      <c r="W68" s="1" t="str">
        <v>ALCHEMY</v>
      </c>
    </row>
    <row r="69" spans="2:23" ht="17.399999999999999" x14ac:dyDescent="0.3">
      <c r="B69" s="161" t="str">
        <v>06-SPWHI-07002675</v>
      </c>
      <c r="C69" s="156" t="str">
        <v>TEG</v>
      </c>
      <c r="D69" s="94" t="str">
        <v>Blended Scotch</v>
      </c>
      <c r="E69" s="94" t="str">
        <v>The Famous Grouse</v>
      </c>
      <c r="F69" s="94" t="str">
        <v>TFG</v>
      </c>
      <c r="G69" s="94" t="str">
        <v>The Famous Grouse Smoky Black</v>
      </c>
      <c r="H69" s="94" t="str">
        <v>700ml</v>
      </c>
      <c r="I69" s="174">
        <v>6</v>
      </c>
      <c r="J69" s="283"/>
      <c r="K69" s="178"/>
      <c r="L69" s="85"/>
      <c r="M69" s="15"/>
      <c r="N69" s="86"/>
      <c r="O69" s="6"/>
      <c r="P69" s="152">
        <v>0</v>
      </c>
      <c r="Q69" s="6"/>
      <c r="R69" s="96">
        <f t="shared" si="1"/>
        <v>0</v>
      </c>
      <c r="S69" s="97">
        <f t="shared" si="4"/>
        <v>0</v>
      </c>
      <c r="T69" s="98">
        <f t="shared" si="2"/>
        <v>0</v>
      </c>
      <c r="U69" s="117" t="str">
        <f t="shared" si="3"/>
        <v>OK</v>
      </c>
      <c r="V69" s="117" t="b">
        <f>'CASH REBATE'!$P$22</f>
        <v>0</v>
      </c>
      <c r="W69" s="1" t="str">
        <v>ALCHEMY</v>
      </c>
    </row>
    <row r="70" spans="2:23" ht="17.399999999999999" x14ac:dyDescent="0.3">
      <c r="B70" s="161" t="str">
        <v>06-SPWHI-07014082</v>
      </c>
      <c r="C70" s="156" t="str">
        <v>TEG</v>
      </c>
      <c r="D70" s="94" t="str">
        <v>Blended Scotch</v>
      </c>
      <c r="E70" s="94" t="str">
        <v>Naked Malt</v>
      </c>
      <c r="F70" s="94" t="str">
        <v>NAK</v>
      </c>
      <c r="G70" s="94" t="str">
        <v>Naked Malt Blended Malt Scotch Whisky</v>
      </c>
      <c r="H70" s="94" t="str">
        <v>700ml</v>
      </c>
      <c r="I70" s="174">
        <v>6</v>
      </c>
      <c r="J70" s="283"/>
      <c r="K70" s="178"/>
      <c r="L70" s="85"/>
      <c r="M70" s="15"/>
      <c r="N70" s="86"/>
      <c r="O70" s="6"/>
      <c r="P70" s="152">
        <v>0</v>
      </c>
      <c r="Q70" s="6"/>
      <c r="R70" s="96">
        <f t="shared" si="1"/>
        <v>0</v>
      </c>
      <c r="S70" s="97">
        <f t="shared" si="4"/>
        <v>0</v>
      </c>
      <c r="T70" s="98">
        <f t="shared" si="2"/>
        <v>0</v>
      </c>
      <c r="U70" s="117" t="str">
        <f t="shared" si="3"/>
        <v>OK</v>
      </c>
      <c r="V70" s="117" t="b">
        <f>'CASH REBATE'!$P$22</f>
        <v>0</v>
      </c>
      <c r="W70" s="1" t="str">
        <v>ALCHEMY</v>
      </c>
    </row>
    <row r="71" spans="2:23" ht="17.399999999999999" x14ac:dyDescent="0.3">
      <c r="B71" s="161" t="str">
        <v>23-SPWHI-07000029</v>
      </c>
      <c r="C71" s="156" t="str">
        <v>Proximo</v>
      </c>
      <c r="D71" s="94" t="str">
        <v>Irish Whiskey</v>
      </c>
      <c r="E71" s="94" t="str">
        <v>Bushmills</v>
      </c>
      <c r="F71" s="94" t="str">
        <v>BUM</v>
      </c>
      <c r="G71" s="94" t="str">
        <v>Bushmills Original Blend</v>
      </c>
      <c r="H71" s="94" t="str">
        <v>700ml</v>
      </c>
      <c r="I71" s="174">
        <v>6</v>
      </c>
      <c r="J71" s="283"/>
      <c r="K71" s="178"/>
      <c r="L71" s="85"/>
      <c r="M71" s="15"/>
      <c r="N71" s="86"/>
      <c r="O71" s="6"/>
      <c r="P71" s="152">
        <v>0</v>
      </c>
      <c r="Q71" s="6"/>
      <c r="R71" s="96">
        <f t="shared" si="1"/>
        <v>0</v>
      </c>
      <c r="S71" s="97">
        <f t="shared" si="4"/>
        <v>0</v>
      </c>
      <c r="T71" s="98">
        <f t="shared" si="2"/>
        <v>0</v>
      </c>
      <c r="U71" s="117" t="str">
        <f t="shared" si="3"/>
        <v>OK</v>
      </c>
      <c r="V71" s="117" t="b">
        <f>'CASH REBATE'!$P$22</f>
        <v>0</v>
      </c>
      <c r="W71" s="1" t="str">
        <v>ALCHEMY</v>
      </c>
    </row>
    <row r="72" spans="2:23" ht="17.399999999999999" x14ac:dyDescent="0.3">
      <c r="B72" s="161" t="str">
        <v>23-SPWHI-07000066</v>
      </c>
      <c r="C72" s="156" t="str">
        <v>Proximo</v>
      </c>
      <c r="D72" s="94" t="str">
        <v>Irish Whiskey</v>
      </c>
      <c r="E72" s="94" t="str">
        <v>Bushmills</v>
      </c>
      <c r="F72" s="94" t="str">
        <v>BUM</v>
      </c>
      <c r="G72" s="94" t="str">
        <v>Bushmills Black Bush Blend</v>
      </c>
      <c r="H72" s="94" t="str">
        <v>700ml</v>
      </c>
      <c r="I72" s="174">
        <v>6</v>
      </c>
      <c r="J72" s="283"/>
      <c r="K72" s="178"/>
      <c r="L72" s="85"/>
      <c r="M72" s="15"/>
      <c r="N72" s="86"/>
      <c r="O72" s="6"/>
      <c r="P72" s="152">
        <v>0</v>
      </c>
      <c r="Q72" s="6"/>
      <c r="R72" s="96">
        <f t="shared" si="1"/>
        <v>0</v>
      </c>
      <c r="S72" s="97">
        <f t="shared" si="4"/>
        <v>0</v>
      </c>
      <c r="T72" s="98">
        <f t="shared" si="2"/>
        <v>0</v>
      </c>
      <c r="U72" s="117" t="str">
        <f t="shared" si="3"/>
        <v>OK</v>
      </c>
      <c r="V72" s="117" t="b">
        <f>'CASH REBATE'!$P$22</f>
        <v>0</v>
      </c>
      <c r="W72" s="1" t="str">
        <v>ALCHEMY</v>
      </c>
    </row>
    <row r="73" spans="2:23" ht="17.399999999999999" x14ac:dyDescent="0.3">
      <c r="B73" s="161" t="str">
        <v>23-SPWHI-07000031</v>
      </c>
      <c r="C73" s="156" t="str">
        <v>Proximo</v>
      </c>
      <c r="D73" s="94" t="str">
        <v>Irish Whiskey</v>
      </c>
      <c r="E73" s="94" t="str">
        <v>Bushmills</v>
      </c>
      <c r="F73" s="94" t="str">
        <v>BUM</v>
      </c>
      <c r="G73" s="94" t="str">
        <v>Bushmills Single Malt 10YO</v>
      </c>
      <c r="H73" s="94" t="str">
        <v>700ml</v>
      </c>
      <c r="I73" s="174">
        <v>6</v>
      </c>
      <c r="J73" s="283"/>
      <c r="K73" s="178"/>
      <c r="L73" s="85"/>
      <c r="M73" s="15"/>
      <c r="N73" s="86"/>
      <c r="O73" s="6"/>
      <c r="P73" s="152">
        <v>0</v>
      </c>
      <c r="Q73" s="6"/>
      <c r="R73" s="96">
        <f t="shared" si="1"/>
        <v>0</v>
      </c>
      <c r="S73" s="97">
        <f t="shared" si="4"/>
        <v>0</v>
      </c>
      <c r="T73" s="98">
        <f t="shared" si="2"/>
        <v>0</v>
      </c>
      <c r="U73" s="117" t="str">
        <f t="shared" si="3"/>
        <v>OK</v>
      </c>
      <c r="V73" s="117" t="b">
        <f>'CASH REBATE'!$P$22</f>
        <v>0</v>
      </c>
      <c r="W73" s="1" t="str">
        <v>ALCHEMY</v>
      </c>
    </row>
    <row r="74" spans="2:23" ht="17.399999999999999" x14ac:dyDescent="0.3">
      <c r="B74" s="161" t="str">
        <v>23-SPWHI-07000197</v>
      </c>
      <c r="C74" s="156" t="str">
        <v>Proximo</v>
      </c>
      <c r="D74" s="94" t="str">
        <v>Irish Whiskey</v>
      </c>
      <c r="E74" s="94" t="str">
        <v>Bushmills</v>
      </c>
      <c r="F74" s="94" t="str">
        <v>BUM</v>
      </c>
      <c r="G74" s="94" t="str">
        <v>Bushmills Single Malt 12YO</v>
      </c>
      <c r="H74" s="94" t="str">
        <v>700ml</v>
      </c>
      <c r="I74" s="174">
        <v>6</v>
      </c>
      <c r="J74" s="283"/>
      <c r="K74" s="178"/>
      <c r="L74" s="85"/>
      <c r="M74" s="15"/>
      <c r="N74" s="86"/>
      <c r="O74" s="6"/>
      <c r="P74" s="152">
        <v>0</v>
      </c>
      <c r="Q74" s="6"/>
      <c r="R74" s="96">
        <f t="shared" si="1"/>
        <v>0</v>
      </c>
      <c r="S74" s="97">
        <f t="shared" si="4"/>
        <v>0</v>
      </c>
      <c r="T74" s="98">
        <f t="shared" si="2"/>
        <v>0</v>
      </c>
      <c r="U74" s="117" t="str">
        <f t="shared" si="3"/>
        <v>OK</v>
      </c>
      <c r="V74" s="117" t="b">
        <f>'CASH REBATE'!$P$22</f>
        <v>0</v>
      </c>
      <c r="W74" s="1" t="str">
        <v>ALCHEMY</v>
      </c>
    </row>
    <row r="75" spans="2:23" ht="17.399999999999999" x14ac:dyDescent="0.3">
      <c r="B75" s="161" t="str">
        <v>23-SPWHI-07005022</v>
      </c>
      <c r="C75" s="156" t="str">
        <v>Proximo</v>
      </c>
      <c r="D75" s="94" t="str">
        <v>Irish Whiskey</v>
      </c>
      <c r="E75" s="94" t="str">
        <v>Bushmills</v>
      </c>
      <c r="F75" s="94" t="str">
        <v>BUM</v>
      </c>
      <c r="G75" s="94" t="str">
        <v>Bushmills Single Malt 16YO</v>
      </c>
      <c r="H75" s="94" t="str">
        <v>700ml</v>
      </c>
      <c r="I75" s="174">
        <v>6</v>
      </c>
      <c r="J75" s="283"/>
      <c r="K75" s="178"/>
      <c r="L75" s="85"/>
      <c r="M75" s="15"/>
      <c r="N75" s="86"/>
      <c r="O75" s="6"/>
      <c r="P75" s="152">
        <v>0</v>
      </c>
      <c r="Q75" s="6"/>
      <c r="R75" s="96">
        <f t="shared" si="1"/>
        <v>0</v>
      </c>
      <c r="S75" s="97">
        <f t="shared" si="4"/>
        <v>0</v>
      </c>
      <c r="T75" s="98">
        <f t="shared" si="2"/>
        <v>0</v>
      </c>
      <c r="U75" s="117" t="str">
        <f t="shared" si="3"/>
        <v>OK</v>
      </c>
      <c r="V75" s="117" t="b">
        <f>'CASH REBATE'!$P$22</f>
        <v>0</v>
      </c>
      <c r="W75" s="1" t="str">
        <v>ALCHEMY</v>
      </c>
    </row>
    <row r="76" spans="2:23" ht="17.399999999999999" x14ac:dyDescent="0.3">
      <c r="B76" s="161" t="str">
        <v>23-SPWHI-07008268</v>
      </c>
      <c r="C76" s="156" t="str">
        <v>Proximo</v>
      </c>
      <c r="D76" s="94" t="str">
        <v>Irish Whiskey</v>
      </c>
      <c r="E76" s="94" t="str">
        <v>Bushmills</v>
      </c>
      <c r="F76" s="94" t="str">
        <v>BUM</v>
      </c>
      <c r="G76" s="94" t="str">
        <v>Bushmills Single Malt 21YO</v>
      </c>
      <c r="H76" s="94" t="str">
        <v>700ml</v>
      </c>
      <c r="I76" s="174">
        <v>6</v>
      </c>
      <c r="J76" s="283"/>
      <c r="K76" s="178"/>
      <c r="L76" s="85"/>
      <c r="M76" s="15"/>
      <c r="N76" s="86"/>
      <c r="O76" s="6"/>
      <c r="P76" s="152">
        <v>0</v>
      </c>
      <c r="Q76" s="6"/>
      <c r="R76" s="96">
        <f t="shared" si="1"/>
        <v>0</v>
      </c>
      <c r="S76" s="97">
        <f t="shared" si="4"/>
        <v>0</v>
      </c>
      <c r="T76" s="98">
        <f t="shared" si="2"/>
        <v>0</v>
      </c>
      <c r="U76" s="117" t="str">
        <f t="shared" si="3"/>
        <v>OK</v>
      </c>
      <c r="V76" s="117" t="b">
        <f>'CASH REBATE'!$P$22</f>
        <v>0</v>
      </c>
      <c r="W76" s="1" t="str">
        <v>ALCHEMY</v>
      </c>
    </row>
    <row r="77" spans="2:23" ht="17.399999999999999" x14ac:dyDescent="0.3">
      <c r="B77" s="161" t="str">
        <v>47-SPWHI-07000010</v>
      </c>
      <c r="C77" s="156" t="str">
        <v>Proximo</v>
      </c>
      <c r="D77" s="94" t="str">
        <v>Irish Whiskey</v>
      </c>
      <c r="E77" s="94" t="str">
        <v>The Sexton</v>
      </c>
      <c r="F77" s="94" t="str">
        <v>TST</v>
      </c>
      <c r="G77" s="94" t="str">
        <v>Sexton Single Malt</v>
      </c>
      <c r="H77" s="94" t="str">
        <v>700ml</v>
      </c>
      <c r="I77" s="174">
        <v>6</v>
      </c>
      <c r="J77" s="283"/>
      <c r="K77" s="178"/>
      <c r="L77" s="85"/>
      <c r="M77" s="15"/>
      <c r="N77" s="86"/>
      <c r="O77" s="6"/>
      <c r="P77" s="152">
        <v>0</v>
      </c>
      <c r="Q77" s="6"/>
      <c r="R77" s="96">
        <f t="shared" ref="R77:R140" si="5">IF(K77&gt;0,K77*N77,L77*1.07*N77)</f>
        <v>0</v>
      </c>
      <c r="S77" s="97">
        <f t="shared" si="4"/>
        <v>0</v>
      </c>
      <c r="T77" s="98">
        <f t="shared" si="2"/>
        <v>0</v>
      </c>
      <c r="U77" s="117" t="str">
        <f t="shared" si="3"/>
        <v>OK</v>
      </c>
      <c r="V77" s="117" t="b">
        <f>'CASH REBATE'!$P$22</f>
        <v>0</v>
      </c>
      <c r="W77" s="1" t="str">
        <v>ALCHEMY</v>
      </c>
    </row>
    <row r="78" spans="2:23" ht="17.399999999999999" x14ac:dyDescent="0.3">
      <c r="B78" s="161" t="str">
        <v>37-SPWHI-07003251</v>
      </c>
      <c r="C78" s="156" t="str">
        <v>Campari</v>
      </c>
      <c r="D78" s="94" t="str">
        <v>American Whiskey</v>
      </c>
      <c r="E78" s="94" t="str">
        <v>Wild Turkey</v>
      </c>
      <c r="F78" s="94" t="str">
        <v>WTK</v>
      </c>
      <c r="G78" s="94" t="str">
        <v>Wild Turkey Aged 8 YO</v>
      </c>
      <c r="H78" s="94" t="str">
        <v>700ml</v>
      </c>
      <c r="I78" s="174">
        <v>12</v>
      </c>
      <c r="J78" s="283"/>
      <c r="K78" s="178"/>
      <c r="L78" s="85"/>
      <c r="M78" s="15"/>
      <c r="N78" s="86"/>
      <c r="O78" s="6"/>
      <c r="P78" s="152">
        <v>0</v>
      </c>
      <c r="Q78" s="6"/>
      <c r="R78" s="96">
        <f t="shared" si="5"/>
        <v>0</v>
      </c>
      <c r="S78" s="97">
        <f t="shared" si="4"/>
        <v>0</v>
      </c>
      <c r="T78" s="98">
        <f t="shared" ref="T78:T141" si="6">IF(U78="Input Price only 1 column","",P78*S78)</f>
        <v>0</v>
      </c>
      <c r="U78" s="117" t="str">
        <f t="shared" ref="U78:U141" si="7">IF(AND(K78&gt;0,L78&gt;0),"Input Price only 1 column","OK")</f>
        <v>OK</v>
      </c>
      <c r="V78" s="117" t="b">
        <f>'CASH REBATE'!$P$22</f>
        <v>0</v>
      </c>
      <c r="W78" s="1" t="str">
        <v>ALCHEMY</v>
      </c>
    </row>
    <row r="79" spans="2:23" ht="17.399999999999999" x14ac:dyDescent="0.3">
      <c r="B79" s="161" t="str">
        <v>37-SPWHI-07507508</v>
      </c>
      <c r="C79" s="156" t="str">
        <v>Campari</v>
      </c>
      <c r="D79" s="94" t="str">
        <v>American Whiskey</v>
      </c>
      <c r="E79" s="94" t="str">
        <v>Wild Turkey</v>
      </c>
      <c r="F79" s="94" t="str">
        <v>WTK</v>
      </c>
      <c r="G79" s="94" t="str">
        <v>Wild Turkey 101 Bourbon</v>
      </c>
      <c r="H79" s="94" t="str">
        <v>750ml</v>
      </c>
      <c r="I79" s="174">
        <v>12</v>
      </c>
      <c r="J79" s="283"/>
      <c r="K79" s="178"/>
      <c r="L79" s="85"/>
      <c r="M79" s="15"/>
      <c r="N79" s="86"/>
      <c r="O79" s="6"/>
      <c r="P79" s="152">
        <v>0</v>
      </c>
      <c r="Q79" s="6"/>
      <c r="R79" s="96">
        <f t="shared" si="5"/>
        <v>0</v>
      </c>
      <c r="S79" s="97">
        <f t="shared" ref="S79:S142" si="8">ROUND(R79/1.07,2)</f>
        <v>0</v>
      </c>
      <c r="T79" s="98">
        <f t="shared" si="6"/>
        <v>0</v>
      </c>
      <c r="U79" s="117" t="str">
        <f t="shared" si="7"/>
        <v>OK</v>
      </c>
      <c r="V79" s="117" t="b">
        <f>'CASH REBATE'!$P$22</f>
        <v>0</v>
      </c>
      <c r="W79" s="1" t="str">
        <v>ALCHEMY</v>
      </c>
    </row>
    <row r="80" spans="2:23" ht="17.399999999999999" x14ac:dyDescent="0.3">
      <c r="B80" s="161" t="str">
        <v>37-SPWHI-07507503</v>
      </c>
      <c r="C80" s="156" t="str">
        <v>Campari</v>
      </c>
      <c r="D80" s="94" t="str">
        <v>American Whiskey</v>
      </c>
      <c r="E80" s="94" t="str">
        <v>Wild Turkey</v>
      </c>
      <c r="F80" s="94" t="str">
        <v>WTK</v>
      </c>
      <c r="G80" s="94" t="str">
        <v>Wild Turkey Bourbon 750ml</v>
      </c>
      <c r="H80" s="94" t="str">
        <v>750ml</v>
      </c>
      <c r="I80" s="174">
        <v>12</v>
      </c>
      <c r="J80" s="283"/>
      <c r="K80" s="178"/>
      <c r="L80" s="85"/>
      <c r="M80" s="15"/>
      <c r="N80" s="86"/>
      <c r="O80" s="6"/>
      <c r="P80" s="152">
        <v>0</v>
      </c>
      <c r="Q80" s="6"/>
      <c r="R80" s="96">
        <f t="shared" si="5"/>
        <v>0</v>
      </c>
      <c r="S80" s="97">
        <f t="shared" si="8"/>
        <v>0</v>
      </c>
      <c r="T80" s="98">
        <f t="shared" si="6"/>
        <v>0</v>
      </c>
      <c r="U80" s="117" t="str">
        <f t="shared" si="7"/>
        <v>OK</v>
      </c>
      <c r="V80" s="117" t="b">
        <f>'CASH REBATE'!$P$22</f>
        <v>0</v>
      </c>
      <c r="W80" s="1" t="str">
        <v>ALCHEMY</v>
      </c>
    </row>
    <row r="81" spans="2:23" ht="17.399999999999999" x14ac:dyDescent="0.3">
      <c r="B81" s="161" t="str">
        <v>37-SPWHI-10001006</v>
      </c>
      <c r="C81" s="156" t="str">
        <v>Campari</v>
      </c>
      <c r="D81" s="94" t="str">
        <v>American Whiskey</v>
      </c>
      <c r="E81" s="94" t="str">
        <v>Wild Turkey</v>
      </c>
      <c r="F81" s="94" t="str">
        <v>WTK</v>
      </c>
      <c r="G81" s="94" t="str">
        <v>Wild Turkey Bourbon 1L</v>
      </c>
      <c r="H81" s="94" t="str">
        <v>1000ml</v>
      </c>
      <c r="I81" s="174">
        <v>12</v>
      </c>
      <c r="J81" s="283"/>
      <c r="K81" s="178"/>
      <c r="L81" s="85"/>
      <c r="M81" s="15"/>
      <c r="N81" s="86"/>
      <c r="O81" s="6"/>
      <c r="P81" s="152">
        <v>0</v>
      </c>
      <c r="Q81" s="6"/>
      <c r="R81" s="96">
        <f t="shared" si="5"/>
        <v>0</v>
      </c>
      <c r="S81" s="97">
        <f t="shared" si="8"/>
        <v>0</v>
      </c>
      <c r="T81" s="98">
        <f t="shared" si="6"/>
        <v>0</v>
      </c>
      <c r="U81" s="117" t="str">
        <f t="shared" si="7"/>
        <v>OK</v>
      </c>
      <c r="V81" s="117" t="b">
        <f>'CASH REBATE'!$P$22</f>
        <v>0</v>
      </c>
      <c r="W81" s="1" t="str">
        <v>ALCHEMY</v>
      </c>
    </row>
    <row r="82" spans="2:23" ht="17.399999999999999" x14ac:dyDescent="0.3">
      <c r="B82" s="161" t="str">
        <v>37-SPWHI-07007019</v>
      </c>
      <c r="C82" s="156" t="str">
        <v>Campari</v>
      </c>
      <c r="D82" s="94" t="str">
        <v>American Whiskey</v>
      </c>
      <c r="E82" s="94" t="str">
        <v>Wild Turkey</v>
      </c>
      <c r="F82" s="94" t="str">
        <v>WTK</v>
      </c>
      <c r="G82" s="94" t="str">
        <v>Wild Turkey Rye 40.5% 700ml</v>
      </c>
      <c r="H82" s="94" t="str">
        <v>700ml</v>
      </c>
      <c r="I82" s="174">
        <v>6</v>
      </c>
      <c r="J82" s="283"/>
      <c r="K82" s="178"/>
      <c r="L82" s="85"/>
      <c r="M82" s="15"/>
      <c r="N82" s="86"/>
      <c r="O82" s="6"/>
      <c r="P82" s="152">
        <v>0</v>
      </c>
      <c r="Q82" s="6"/>
      <c r="R82" s="96">
        <f t="shared" si="5"/>
        <v>0</v>
      </c>
      <c r="S82" s="97">
        <f t="shared" si="8"/>
        <v>0</v>
      </c>
      <c r="T82" s="98">
        <f t="shared" si="6"/>
        <v>0</v>
      </c>
      <c r="U82" s="117" t="str">
        <f t="shared" si="7"/>
        <v>OK</v>
      </c>
      <c r="V82" s="117" t="b">
        <f>'CASH REBATE'!$P$22</f>
        <v>0</v>
      </c>
      <c r="W82" s="1" t="str">
        <v>ALCHEMY</v>
      </c>
    </row>
    <row r="83" spans="2:23" ht="17.399999999999999" x14ac:dyDescent="0.3">
      <c r="B83" s="161" t="str">
        <v>37-SPWHI-07500229</v>
      </c>
      <c r="C83" s="156" t="str">
        <v>Campari</v>
      </c>
      <c r="D83" s="94" t="str">
        <v>American Whiskey</v>
      </c>
      <c r="E83" s="94" t="str">
        <v>Wild Turkey</v>
      </c>
      <c r="F83" s="94" t="str">
        <v>WTK</v>
      </c>
      <c r="G83" s="94" t="str">
        <v>Wild Turkey Rare Breed Bourbon 54.1%</v>
      </c>
      <c r="H83" s="94" t="str">
        <v>750ml</v>
      </c>
      <c r="I83" s="174">
        <v>6</v>
      </c>
      <c r="J83" s="283"/>
      <c r="K83" s="178"/>
      <c r="L83" s="85"/>
      <c r="M83" s="15"/>
      <c r="N83" s="86"/>
      <c r="O83" s="6"/>
      <c r="P83" s="152">
        <v>0</v>
      </c>
      <c r="Q83" s="6"/>
      <c r="R83" s="96">
        <f t="shared" si="5"/>
        <v>0</v>
      </c>
      <c r="S83" s="97">
        <f t="shared" si="8"/>
        <v>0</v>
      </c>
      <c r="T83" s="98">
        <f t="shared" si="6"/>
        <v>0</v>
      </c>
      <c r="U83" s="117" t="str">
        <f t="shared" si="7"/>
        <v>OK</v>
      </c>
      <c r="V83" s="117" t="b">
        <f>'CASH REBATE'!$P$22</f>
        <v>0</v>
      </c>
      <c r="W83" s="1" t="str">
        <v>ALCHEMY</v>
      </c>
    </row>
    <row r="84" spans="2:23" ht="17.399999999999999" x14ac:dyDescent="0.3">
      <c r="B84" s="161" t="str">
        <v>37-SPWHI-07003268</v>
      </c>
      <c r="C84" s="156" t="str">
        <v>Campari</v>
      </c>
      <c r="D84" s="94" t="str">
        <v>American Whiskey</v>
      </c>
      <c r="E84" s="94" t="str">
        <v>Wild Turkey</v>
      </c>
      <c r="F84" s="94" t="str">
        <v>WTK</v>
      </c>
      <c r="G84" s="94" t="str">
        <v>Wild Turkey Aged 12 Years GB</v>
      </c>
      <c r="H84" s="94" t="str">
        <v>700ml</v>
      </c>
      <c r="I84" s="174">
        <v>6</v>
      </c>
      <c r="J84" s="283"/>
      <c r="K84" s="178"/>
      <c r="L84" s="85"/>
      <c r="M84" s="15"/>
      <c r="N84" s="86"/>
      <c r="O84" s="6"/>
      <c r="P84" s="152">
        <v>0</v>
      </c>
      <c r="Q84" s="6"/>
      <c r="R84" s="96">
        <f t="shared" si="5"/>
        <v>0</v>
      </c>
      <c r="S84" s="97">
        <f t="shared" si="8"/>
        <v>0</v>
      </c>
      <c r="T84" s="98">
        <f t="shared" si="6"/>
        <v>0</v>
      </c>
      <c r="U84" s="117" t="str">
        <f t="shared" si="7"/>
        <v>OK</v>
      </c>
      <c r="V84" s="117" t="b">
        <f>'CASH REBATE'!$P$22</f>
        <v>0</v>
      </c>
      <c r="W84" s="1" t="str">
        <v>ALCHEMY</v>
      </c>
    </row>
    <row r="85" spans="2:23" ht="17.399999999999999" x14ac:dyDescent="0.3">
      <c r="B85" s="161" t="str">
        <v>37-SPLIQ-07507506</v>
      </c>
      <c r="C85" s="156" t="str">
        <v>Campari</v>
      </c>
      <c r="D85" s="94" t="str">
        <v>American Whiskey</v>
      </c>
      <c r="E85" s="94" t="str">
        <v>Wild Turkey</v>
      </c>
      <c r="F85" s="94" t="str">
        <v>WTK</v>
      </c>
      <c r="G85" s="94" t="str">
        <v>Wild Turkey American Honey 35.5%</v>
      </c>
      <c r="H85" s="94" t="str">
        <v>750ml</v>
      </c>
      <c r="I85" s="174">
        <v>12</v>
      </c>
      <c r="J85" s="283"/>
      <c r="K85" s="178"/>
      <c r="L85" s="85"/>
      <c r="M85" s="15"/>
      <c r="N85" s="86"/>
      <c r="O85" s="6"/>
      <c r="P85" s="152">
        <v>0</v>
      </c>
      <c r="Q85" s="6"/>
      <c r="R85" s="96">
        <f t="shared" si="5"/>
        <v>0</v>
      </c>
      <c r="S85" s="97">
        <f t="shared" si="8"/>
        <v>0</v>
      </c>
      <c r="T85" s="98">
        <f t="shared" si="6"/>
        <v>0</v>
      </c>
      <c r="U85" s="117" t="str">
        <f t="shared" si="7"/>
        <v>OK</v>
      </c>
      <c r="V85" s="117" t="b">
        <f>'CASH REBATE'!$P$22</f>
        <v>0</v>
      </c>
      <c r="W85" s="1" t="str">
        <v>ALCHEMY</v>
      </c>
    </row>
    <row r="86" spans="2:23" ht="17.399999999999999" x14ac:dyDescent="0.3">
      <c r="B86" s="161" t="str">
        <v>37-WTWHI-07507507</v>
      </c>
      <c r="C86" s="156" t="str">
        <v>Campari</v>
      </c>
      <c r="D86" s="94" t="str">
        <v>American Whiskey</v>
      </c>
      <c r="E86" s="94" t="str">
        <v>Wild Turkey</v>
      </c>
      <c r="F86" s="94" t="str">
        <v>WTK</v>
      </c>
      <c r="G86" s="94" t="str">
        <v>Wild Turkey Kentucky Spirit Single Barrel</v>
      </c>
      <c r="H86" s="94" t="str">
        <v>750ml</v>
      </c>
      <c r="I86" s="174">
        <v>6</v>
      </c>
      <c r="J86" s="283"/>
      <c r="K86" s="178"/>
      <c r="L86" s="85"/>
      <c r="M86" s="15"/>
      <c r="N86" s="86"/>
      <c r="O86" s="6"/>
      <c r="P86" s="152">
        <v>0</v>
      </c>
      <c r="Q86" s="6"/>
      <c r="R86" s="96">
        <f t="shared" si="5"/>
        <v>0</v>
      </c>
      <c r="S86" s="97">
        <f t="shared" si="8"/>
        <v>0</v>
      </c>
      <c r="T86" s="98">
        <f t="shared" si="6"/>
        <v>0</v>
      </c>
      <c r="U86" s="117" t="str">
        <f t="shared" si="7"/>
        <v>OK</v>
      </c>
      <c r="V86" s="117" t="b">
        <f>'CASH REBATE'!$P$22</f>
        <v>0</v>
      </c>
      <c r="W86" s="1" t="str">
        <v>ALCHEMY</v>
      </c>
    </row>
    <row r="87" spans="2:23" ht="17.399999999999999" x14ac:dyDescent="0.3">
      <c r="B87" s="161" t="str">
        <v>39-SPWHI-07500007</v>
      </c>
      <c r="C87" s="156" t="str">
        <v>Campari</v>
      </c>
      <c r="D87" s="94" t="str">
        <v>American Whiskey</v>
      </c>
      <c r="E87" s="94" t="str">
        <v>Russell's</v>
      </c>
      <c r="F87" s="94" t="str">
        <v>WTK</v>
      </c>
      <c r="G87" s="94" t="str">
        <v>Russell's Reserve Single Barrel</v>
      </c>
      <c r="H87" s="94" t="str">
        <v>750ml</v>
      </c>
      <c r="I87" s="174">
        <v>6</v>
      </c>
      <c r="J87" s="283"/>
      <c r="K87" s="178"/>
      <c r="L87" s="85"/>
      <c r="M87" s="15"/>
      <c r="N87" s="86"/>
      <c r="O87" s="6"/>
      <c r="P87" s="152">
        <v>0</v>
      </c>
      <c r="Q87" s="6"/>
      <c r="R87" s="96">
        <f t="shared" si="5"/>
        <v>0</v>
      </c>
      <c r="S87" s="97">
        <f t="shared" si="8"/>
        <v>0</v>
      </c>
      <c r="T87" s="98">
        <f t="shared" si="6"/>
        <v>0</v>
      </c>
      <c r="U87" s="117" t="str">
        <f t="shared" si="7"/>
        <v>OK</v>
      </c>
      <c r="V87" s="117" t="b">
        <f>'CASH REBATE'!$P$22</f>
        <v>0</v>
      </c>
      <c r="W87" s="1" t="str">
        <v>ALCHEMY</v>
      </c>
    </row>
    <row r="88" spans="2:23" ht="17.399999999999999" x14ac:dyDescent="0.3">
      <c r="B88" s="161" t="str">
        <v>39-SPWHI-07507509</v>
      </c>
      <c r="C88" s="156" t="str">
        <v>Campari</v>
      </c>
      <c r="D88" s="94" t="str">
        <v>American Whiskey</v>
      </c>
      <c r="E88" s="94" t="str">
        <v>Russell's</v>
      </c>
      <c r="F88" s="94" t="str">
        <v>WTK</v>
      </c>
      <c r="G88" s="94" t="str">
        <v>Russell's Reserve 10YO</v>
      </c>
      <c r="H88" s="94" t="str">
        <v>750ml</v>
      </c>
      <c r="I88" s="174">
        <v>6</v>
      </c>
      <c r="J88" s="283"/>
      <c r="K88" s="178"/>
      <c r="L88" s="85"/>
      <c r="M88" s="15"/>
      <c r="N88" s="86"/>
      <c r="O88" s="6"/>
      <c r="P88" s="152">
        <v>0</v>
      </c>
      <c r="Q88" s="6"/>
      <c r="R88" s="96">
        <f t="shared" si="5"/>
        <v>0</v>
      </c>
      <c r="S88" s="97">
        <f t="shared" si="8"/>
        <v>0</v>
      </c>
      <c r="T88" s="98">
        <f t="shared" si="6"/>
        <v>0</v>
      </c>
      <c r="U88" s="117" t="str">
        <f t="shared" si="7"/>
        <v>OK</v>
      </c>
      <c r="V88" s="117" t="b">
        <f>'CASH REBATE'!$P$22</f>
        <v>0</v>
      </c>
      <c r="W88" s="1" t="str">
        <v>ALCHEMY</v>
      </c>
    </row>
    <row r="89" spans="2:23" ht="17.399999999999999" x14ac:dyDescent="0.3">
      <c r="B89" s="161" t="str">
        <v>75-SPWHI-07007038</v>
      </c>
      <c r="C89" s="156" t="str">
        <v>Independent</v>
      </c>
      <c r="D89" s="94" t="str">
        <v>American Whiskey</v>
      </c>
      <c r="E89" s="94" t="str">
        <v>Real Mccoy</v>
      </c>
      <c r="F89" s="94" t="str">
        <v>RMC</v>
      </c>
      <c r="G89" s="94" t="str">
        <v>Real Mccoy Bourbon Whiskey</v>
      </c>
      <c r="H89" s="94" t="str">
        <v>700ml</v>
      </c>
      <c r="I89" s="174">
        <v>12</v>
      </c>
      <c r="J89" s="283"/>
      <c r="K89" s="178"/>
      <c r="L89" s="85"/>
      <c r="M89" s="15"/>
      <c r="N89" s="86"/>
      <c r="O89" s="6"/>
      <c r="P89" s="152">
        <v>0</v>
      </c>
      <c r="Q89" s="6"/>
      <c r="R89" s="96">
        <f t="shared" si="5"/>
        <v>0</v>
      </c>
      <c r="S89" s="97">
        <f t="shared" si="8"/>
        <v>0</v>
      </c>
      <c r="T89" s="98">
        <f t="shared" si="6"/>
        <v>0</v>
      </c>
      <c r="U89" s="117" t="str">
        <f t="shared" si="7"/>
        <v>OK</v>
      </c>
      <c r="V89" s="117" t="b">
        <f>'CASH REBATE'!$P$22</f>
        <v>0</v>
      </c>
      <c r="W89" s="1" t="str">
        <v>ALCHEMY</v>
      </c>
    </row>
    <row r="90" spans="2:23" ht="17.399999999999999" x14ac:dyDescent="0.3">
      <c r="B90" s="161" t="str">
        <v>74-SPWHI-07000029</v>
      </c>
      <c r="C90" s="156" t="str">
        <v>Independent</v>
      </c>
      <c r="D90" s="94" t="str">
        <v>Japanese Whiskey</v>
      </c>
      <c r="E90" s="94" t="str">
        <v>Kaibutsu</v>
      </c>
      <c r="F90" s="94" t="str">
        <v>KAI</v>
      </c>
      <c r="G90" s="94" t="str">
        <v>Kaibutsu Doragon 43%</v>
      </c>
      <c r="H90" s="94" t="str">
        <v>700ml</v>
      </c>
      <c r="I90" s="174">
        <v>12</v>
      </c>
      <c r="J90" s="283"/>
      <c r="K90" s="178"/>
      <c r="L90" s="85"/>
      <c r="M90" s="15"/>
      <c r="N90" s="86"/>
      <c r="O90" s="6"/>
      <c r="P90" s="152">
        <v>0</v>
      </c>
      <c r="Q90" s="6"/>
      <c r="R90" s="96">
        <f t="shared" si="5"/>
        <v>0</v>
      </c>
      <c r="S90" s="97">
        <f t="shared" si="8"/>
        <v>0</v>
      </c>
      <c r="T90" s="98">
        <f t="shared" si="6"/>
        <v>0</v>
      </c>
      <c r="U90" s="117" t="str">
        <f t="shared" si="7"/>
        <v>OK</v>
      </c>
      <c r="V90" s="117" t="b">
        <f>'CASH REBATE'!$P$22</f>
        <v>0</v>
      </c>
      <c r="W90" s="1" t="str">
        <v>ALCHEMY</v>
      </c>
    </row>
    <row r="91" spans="2:23" ht="17.399999999999999" x14ac:dyDescent="0.3">
      <c r="B91" s="161" t="str">
        <v>74-SPWHI-07000012</v>
      </c>
      <c r="C91" s="156" t="str">
        <v>Independent</v>
      </c>
      <c r="D91" s="94" t="str">
        <v>Japanese Whiskey</v>
      </c>
      <c r="E91" s="94" t="str">
        <v>Kaibutsu</v>
      </c>
      <c r="F91" s="94" t="str">
        <v>KAI</v>
      </c>
      <c r="G91" s="94" t="str">
        <v>Kaibutsu Monki 43%</v>
      </c>
      <c r="H91" s="94" t="str">
        <v>700ml</v>
      </c>
      <c r="I91" s="174">
        <v>12</v>
      </c>
      <c r="J91" s="283"/>
      <c r="K91" s="178"/>
      <c r="L91" s="85"/>
      <c r="M91" s="15"/>
      <c r="N91" s="86"/>
      <c r="O91" s="6"/>
      <c r="P91" s="152">
        <v>0</v>
      </c>
      <c r="Q91" s="6"/>
      <c r="R91" s="96">
        <f t="shared" si="5"/>
        <v>0</v>
      </c>
      <c r="S91" s="97">
        <f t="shared" si="8"/>
        <v>0</v>
      </c>
      <c r="T91" s="98">
        <f t="shared" si="6"/>
        <v>0</v>
      </c>
      <c r="U91" s="117" t="str">
        <f t="shared" si="7"/>
        <v>OK</v>
      </c>
      <c r="V91" s="117" t="b">
        <f>'CASH REBATE'!$P$22</f>
        <v>0</v>
      </c>
      <c r="W91" s="1" t="str">
        <v>ALCHEMY</v>
      </c>
    </row>
    <row r="92" spans="2:23" ht="17.399999999999999" x14ac:dyDescent="0.3">
      <c r="B92" s="161" t="str">
        <v>45-SPRUM-07000051</v>
      </c>
      <c r="C92" s="156" t="str">
        <v>Campari</v>
      </c>
      <c r="D92" s="94" t="str">
        <v>Cachaca</v>
      </c>
      <c r="E92" s="94" t="str">
        <v>Sagatiba</v>
      </c>
      <c r="F92" s="94" t="str">
        <v>SGT</v>
      </c>
      <c r="G92" s="94" t="str">
        <v>Sagatiba Cachaca</v>
      </c>
      <c r="H92" s="94" t="str">
        <v>700ml</v>
      </c>
      <c r="I92" s="174">
        <v>6</v>
      </c>
      <c r="J92" s="283"/>
      <c r="K92" s="178"/>
      <c r="L92" s="85"/>
      <c r="M92" s="15"/>
      <c r="N92" s="86"/>
      <c r="O92" s="6"/>
      <c r="P92" s="152">
        <v>0</v>
      </c>
      <c r="Q92" s="6"/>
      <c r="R92" s="96">
        <f t="shared" si="5"/>
        <v>0</v>
      </c>
      <c r="S92" s="97">
        <f t="shared" si="8"/>
        <v>0</v>
      </c>
      <c r="T92" s="98">
        <f t="shared" si="6"/>
        <v>0</v>
      </c>
      <c r="U92" s="117" t="str">
        <f t="shared" si="7"/>
        <v>OK</v>
      </c>
      <c r="V92" s="117" t="b">
        <f>'CASH REBATE'!$P$22</f>
        <v>0</v>
      </c>
      <c r="W92" s="1" t="str">
        <v>ALCHEMY</v>
      </c>
    </row>
    <row r="93" spans="2:23" ht="17.399999999999999" x14ac:dyDescent="0.3">
      <c r="B93" s="161" t="str">
        <v>40-SPRUM-07505400</v>
      </c>
      <c r="C93" s="156" t="str">
        <v>Campari</v>
      </c>
      <c r="D93" s="94" t="str">
        <v>RUM</v>
      </c>
      <c r="E93" s="94" t="str">
        <v>Appleton</v>
      </c>
      <c r="F93" s="94" t="str">
        <v>APT</v>
      </c>
      <c r="G93" s="94" t="str">
        <v>Appleton White Jamaican</v>
      </c>
      <c r="H93" s="94" t="str">
        <v>750ml</v>
      </c>
      <c r="I93" s="174">
        <v>12</v>
      </c>
      <c r="J93" s="283"/>
      <c r="K93" s="178"/>
      <c r="L93" s="85"/>
      <c r="M93" s="15"/>
      <c r="N93" s="86"/>
      <c r="O93" s="6"/>
      <c r="P93" s="152">
        <v>0</v>
      </c>
      <c r="Q93" s="6"/>
      <c r="R93" s="96">
        <f t="shared" si="5"/>
        <v>0</v>
      </c>
      <c r="S93" s="97">
        <f t="shared" si="8"/>
        <v>0</v>
      </c>
      <c r="T93" s="98">
        <f t="shared" si="6"/>
        <v>0</v>
      </c>
      <c r="U93" s="117" t="str">
        <f t="shared" si="7"/>
        <v>OK</v>
      </c>
      <c r="V93" s="117" t="b">
        <f>'CASH REBATE'!$P$22</f>
        <v>0</v>
      </c>
      <c r="W93" s="1" t="str">
        <v>ALCHEMY</v>
      </c>
    </row>
    <row r="94" spans="2:23" ht="17.399999999999999" x14ac:dyDescent="0.3">
      <c r="B94" s="161" t="str">
        <v>40-SPRUM-07507404</v>
      </c>
      <c r="C94" s="156" t="str">
        <v>Campari</v>
      </c>
      <c r="D94" s="94" t="str">
        <v>RUM</v>
      </c>
      <c r="E94" s="94" t="str">
        <v>Appleton</v>
      </c>
      <c r="F94" s="94" t="str">
        <v>APT</v>
      </c>
      <c r="G94" s="94" t="str">
        <v>Appleton Special Dark Jamaican</v>
      </c>
      <c r="H94" s="94" t="str">
        <v>750ml</v>
      </c>
      <c r="I94" s="174">
        <v>12</v>
      </c>
      <c r="J94" s="283"/>
      <c r="K94" s="178"/>
      <c r="L94" s="85"/>
      <c r="M94" s="15"/>
      <c r="N94" s="86"/>
      <c r="O94" s="6"/>
      <c r="P94" s="152">
        <v>0</v>
      </c>
      <c r="Q94" s="6"/>
      <c r="R94" s="96">
        <f t="shared" si="5"/>
        <v>0</v>
      </c>
      <c r="S94" s="97">
        <f t="shared" si="8"/>
        <v>0</v>
      </c>
      <c r="T94" s="98">
        <f t="shared" si="6"/>
        <v>0</v>
      </c>
      <c r="U94" s="117" t="str">
        <f t="shared" si="7"/>
        <v>OK</v>
      </c>
      <c r="V94" s="117" t="b">
        <f>'CASH REBATE'!$P$22</f>
        <v>0</v>
      </c>
      <c r="W94" s="1" t="str">
        <v>ALCHEMY</v>
      </c>
    </row>
    <row r="95" spans="2:23" ht="17.399999999999999" x14ac:dyDescent="0.3">
      <c r="B95" s="161" t="str">
        <v>40-SPRUM-07500403</v>
      </c>
      <c r="C95" s="156" t="str">
        <v>Campari</v>
      </c>
      <c r="D95" s="94" t="str">
        <v>RUM</v>
      </c>
      <c r="E95" s="94" t="str">
        <v>Appleton</v>
      </c>
      <c r="F95" s="94" t="str">
        <v>APT</v>
      </c>
      <c r="G95" s="94" t="str">
        <v>Appleton Estate Reserve Jamaican</v>
      </c>
      <c r="H95" s="94" t="str">
        <v>750ml</v>
      </c>
      <c r="I95" s="174">
        <v>12</v>
      </c>
      <c r="J95" s="283"/>
      <c r="K95" s="178"/>
      <c r="L95" s="85"/>
      <c r="M95" s="15"/>
      <c r="N95" s="86"/>
      <c r="O95" s="6"/>
      <c r="P95" s="152">
        <v>0</v>
      </c>
      <c r="Q95" s="6"/>
      <c r="R95" s="96">
        <f t="shared" si="5"/>
        <v>0</v>
      </c>
      <c r="S95" s="97">
        <f t="shared" si="8"/>
        <v>0</v>
      </c>
      <c r="T95" s="98">
        <f t="shared" si="6"/>
        <v>0</v>
      </c>
      <c r="U95" s="117" t="str">
        <f t="shared" si="7"/>
        <v>OK</v>
      </c>
      <c r="V95" s="117" t="b">
        <f>'CASH REBATE'!$P$22</f>
        <v>0</v>
      </c>
      <c r="W95" s="1" t="str">
        <v>ALCHEMY</v>
      </c>
    </row>
    <row r="96" spans="2:23" ht="17.399999999999999" x14ac:dyDescent="0.3">
      <c r="B96" s="161" t="str">
        <v>40-SPRUM-07503406</v>
      </c>
      <c r="C96" s="156" t="str">
        <v>Campari</v>
      </c>
      <c r="D96" s="94" t="str">
        <v>RUM</v>
      </c>
      <c r="E96" s="94" t="str">
        <v>Appleton</v>
      </c>
      <c r="F96" s="94" t="str">
        <v>APT</v>
      </c>
      <c r="G96" s="94" t="str">
        <v>Appleton Estate Signature Jamaican Blend</v>
      </c>
      <c r="H96" s="94" t="str">
        <v>750ml</v>
      </c>
      <c r="I96" s="174">
        <v>12</v>
      </c>
      <c r="J96" s="283"/>
      <c r="K96" s="178"/>
      <c r="L96" s="85"/>
      <c r="M96" s="15"/>
      <c r="N96" s="86"/>
      <c r="O96" s="6"/>
      <c r="P96" s="152">
        <v>0</v>
      </c>
      <c r="Q96" s="6"/>
      <c r="R96" s="96">
        <f t="shared" si="5"/>
        <v>0</v>
      </c>
      <c r="S96" s="97">
        <f t="shared" si="8"/>
        <v>0</v>
      </c>
      <c r="T96" s="98">
        <f t="shared" si="6"/>
        <v>0</v>
      </c>
      <c r="U96" s="117" t="str">
        <f t="shared" si="7"/>
        <v>OK</v>
      </c>
      <c r="V96" s="117" t="b">
        <f>'CASH REBATE'!$P$22</f>
        <v>0</v>
      </c>
      <c r="W96" s="1" t="str">
        <v>ALCHEMY</v>
      </c>
    </row>
    <row r="97" spans="2:23" ht="17.399999999999999" x14ac:dyDescent="0.3">
      <c r="B97" s="161" t="str">
        <v>40-SPRUM-07500408</v>
      </c>
      <c r="C97" s="156" t="str">
        <v>Campari</v>
      </c>
      <c r="D97" s="94" t="str">
        <v>RUM</v>
      </c>
      <c r="E97" s="94" t="str">
        <v>Appleton</v>
      </c>
      <c r="F97" s="94" t="str">
        <v>APT</v>
      </c>
      <c r="G97" s="94" t="str">
        <v>Appleton Estate 12YO Rare Cask</v>
      </c>
      <c r="H97" s="94" t="str">
        <v>750ml</v>
      </c>
      <c r="I97" s="174">
        <v>12</v>
      </c>
      <c r="J97" s="283"/>
      <c r="K97" s="178"/>
      <c r="L97" s="85"/>
      <c r="M97" s="15"/>
      <c r="N97" s="86"/>
      <c r="O97" s="6"/>
      <c r="P97" s="152">
        <v>0</v>
      </c>
      <c r="Q97" s="6"/>
      <c r="R97" s="96">
        <f t="shared" si="5"/>
        <v>0</v>
      </c>
      <c r="S97" s="97">
        <f t="shared" si="8"/>
        <v>0</v>
      </c>
      <c r="T97" s="98">
        <f t="shared" si="6"/>
        <v>0</v>
      </c>
      <c r="U97" s="117" t="str">
        <f t="shared" si="7"/>
        <v>OK</v>
      </c>
      <c r="V97" s="117" t="b">
        <f>'CASH REBATE'!$P$22</f>
        <v>0</v>
      </c>
      <c r="W97" s="1" t="str">
        <v>ALCHEMY</v>
      </c>
    </row>
    <row r="98" spans="2:23" ht="17.399999999999999" x14ac:dyDescent="0.3">
      <c r="B98" s="161" t="str">
        <v>40-SPRUM-07504405</v>
      </c>
      <c r="C98" s="156" t="str">
        <v>Campari</v>
      </c>
      <c r="D98" s="94" t="str">
        <v>RUM</v>
      </c>
      <c r="E98" s="94" t="str">
        <v>Appleton</v>
      </c>
      <c r="F98" s="94" t="str">
        <v>APT</v>
      </c>
      <c r="G98" s="94" t="str">
        <v>Appleton Estate 21YO Jamaican</v>
      </c>
      <c r="H98" s="94" t="str">
        <v>750ml</v>
      </c>
      <c r="I98" s="174">
        <v>6</v>
      </c>
      <c r="J98" s="283"/>
      <c r="K98" s="178"/>
      <c r="L98" s="85"/>
      <c r="M98" s="15"/>
      <c r="N98" s="86"/>
      <c r="O98" s="6"/>
      <c r="P98" s="152">
        <v>0</v>
      </c>
      <c r="Q98" s="6"/>
      <c r="R98" s="96">
        <f t="shared" si="5"/>
        <v>0</v>
      </c>
      <c r="S98" s="97">
        <f t="shared" si="8"/>
        <v>0</v>
      </c>
      <c r="T98" s="98">
        <f t="shared" si="6"/>
        <v>0</v>
      </c>
      <c r="U98" s="117" t="str">
        <f t="shared" si="7"/>
        <v>OK</v>
      </c>
      <c r="V98" s="117" t="b">
        <f>'CASH REBATE'!$P$22</f>
        <v>0</v>
      </c>
      <c r="W98" s="1" t="str">
        <v>ALCHEMY</v>
      </c>
    </row>
    <row r="99" spans="2:23" ht="17.399999999999999" x14ac:dyDescent="0.3">
      <c r="B99" s="161" t="str">
        <v>40-SPRUM-07502400</v>
      </c>
      <c r="C99" s="156" t="str">
        <v>Campari</v>
      </c>
      <c r="D99" s="94" t="str">
        <v>RUM</v>
      </c>
      <c r="E99" s="94" t="str">
        <v>Appleton</v>
      </c>
      <c r="F99" s="94" t="str">
        <v>APT</v>
      </c>
      <c r="G99" s="94" t="str">
        <v>Appleton Estate 30YO Jamaican</v>
      </c>
      <c r="H99" s="94" t="str">
        <v>750ml</v>
      </c>
      <c r="I99" s="174">
        <v>6</v>
      </c>
      <c r="J99" s="283"/>
      <c r="K99" s="178"/>
      <c r="L99" s="85"/>
      <c r="M99" s="15"/>
      <c r="N99" s="86"/>
      <c r="O99" s="6"/>
      <c r="P99" s="152">
        <v>0</v>
      </c>
      <c r="Q99" s="6"/>
      <c r="R99" s="96">
        <f t="shared" si="5"/>
        <v>0</v>
      </c>
      <c r="S99" s="97">
        <f t="shared" si="8"/>
        <v>0</v>
      </c>
      <c r="T99" s="98">
        <f t="shared" si="6"/>
        <v>0</v>
      </c>
      <c r="U99" s="117" t="str">
        <f t="shared" si="7"/>
        <v>OK</v>
      </c>
      <c r="V99" s="117" t="b">
        <f>'CASH REBATE'!$P$22</f>
        <v>0</v>
      </c>
      <c r="W99" s="1" t="str">
        <v>ALCHEMY</v>
      </c>
    </row>
    <row r="100" spans="2:23" ht="17.399999999999999" x14ac:dyDescent="0.3">
      <c r="B100" s="161" t="str">
        <v>40-SPRUM-07517404</v>
      </c>
      <c r="C100" s="156" t="str">
        <v>Campari</v>
      </c>
      <c r="D100" s="94" t="str">
        <v>RUM</v>
      </c>
      <c r="E100" s="94" t="str">
        <v>Kingston</v>
      </c>
      <c r="F100" s="94" t="str">
        <v>KIN</v>
      </c>
      <c r="G100" s="94" t="str">
        <v>Kingston 62 Jamaica Gold Rum</v>
      </c>
      <c r="H100" s="94" t="str">
        <v>750ml</v>
      </c>
      <c r="I100" s="174">
        <v>12</v>
      </c>
      <c r="J100" s="283"/>
      <c r="K100" s="178"/>
      <c r="L100" s="85"/>
      <c r="M100" s="15"/>
      <c r="N100" s="86"/>
      <c r="O100" s="6"/>
      <c r="P100" s="152">
        <v>0</v>
      </c>
      <c r="Q100" s="6"/>
      <c r="R100" s="96">
        <f t="shared" si="5"/>
        <v>0</v>
      </c>
      <c r="S100" s="97">
        <f t="shared" si="8"/>
        <v>0</v>
      </c>
      <c r="T100" s="98">
        <f t="shared" si="6"/>
        <v>0</v>
      </c>
      <c r="U100" s="117" t="str">
        <f t="shared" si="7"/>
        <v>OK</v>
      </c>
      <c r="V100" s="117" t="b">
        <f>'CASH REBATE'!$P$22</f>
        <v>0</v>
      </c>
      <c r="W100" s="1" t="str">
        <v>ALCHEMY</v>
      </c>
    </row>
    <row r="101" spans="2:23" ht="17.399999999999999" x14ac:dyDescent="0.3">
      <c r="B101" s="161" t="str">
        <v>40-SPRUM-07515400</v>
      </c>
      <c r="C101" s="156" t="str">
        <v>Campari</v>
      </c>
      <c r="D101" s="94" t="str">
        <v>RUM</v>
      </c>
      <c r="E101" s="94" t="str">
        <v>Kingston</v>
      </c>
      <c r="F101" s="94" t="str">
        <v>KIN</v>
      </c>
      <c r="G101" s="94" t="str">
        <v>Kingston 62 Jamaica White Rum</v>
      </c>
      <c r="H101" s="94" t="str">
        <v>750ml</v>
      </c>
      <c r="I101" s="174">
        <v>12</v>
      </c>
      <c r="J101" s="283"/>
      <c r="K101" s="178"/>
      <c r="L101" s="85"/>
      <c r="M101" s="15"/>
      <c r="N101" s="86"/>
      <c r="O101" s="6"/>
      <c r="P101" s="152">
        <v>0</v>
      </c>
      <c r="Q101" s="6"/>
      <c r="R101" s="96">
        <f t="shared" si="5"/>
        <v>0</v>
      </c>
      <c r="S101" s="97">
        <f t="shared" si="8"/>
        <v>0</v>
      </c>
      <c r="T101" s="98">
        <f t="shared" si="6"/>
        <v>0</v>
      </c>
      <c r="U101" s="117" t="str">
        <f t="shared" si="7"/>
        <v>OK</v>
      </c>
      <c r="V101" s="117" t="b">
        <f>'CASH REBATE'!$P$22</f>
        <v>0</v>
      </c>
      <c r="W101" s="1" t="str">
        <v>ALCHEMY</v>
      </c>
    </row>
    <row r="102" spans="2:23" ht="17.399999999999999" x14ac:dyDescent="0.3">
      <c r="B102" s="161" t="str">
        <v>30-SPRUM-07005168</v>
      </c>
      <c r="C102" s="156" t="str">
        <v>RC</v>
      </c>
      <c r="D102" s="94" t="str">
        <v>RUM</v>
      </c>
      <c r="E102" s="94" t="str">
        <v>Mount Gay</v>
      </c>
      <c r="F102" s="94" t="str">
        <v>MGY</v>
      </c>
      <c r="G102" s="94" t="str">
        <v>Mt Gay Eclipse Barbados</v>
      </c>
      <c r="H102" s="94" t="str">
        <v>700ml</v>
      </c>
      <c r="I102" s="174">
        <v>6</v>
      </c>
      <c r="J102" s="283"/>
      <c r="K102" s="178"/>
      <c r="L102" s="85"/>
      <c r="M102" s="15"/>
      <c r="N102" s="86"/>
      <c r="O102" s="6"/>
      <c r="P102" s="152">
        <v>0</v>
      </c>
      <c r="Q102" s="6"/>
      <c r="R102" s="96">
        <f t="shared" si="5"/>
        <v>0</v>
      </c>
      <c r="S102" s="97">
        <f t="shared" si="8"/>
        <v>0</v>
      </c>
      <c r="T102" s="98">
        <f t="shared" si="6"/>
        <v>0</v>
      </c>
      <c r="U102" s="117" t="str">
        <f t="shared" si="7"/>
        <v>OK</v>
      </c>
      <c r="V102" s="117" t="b">
        <f>'CASH REBATE'!$P$22</f>
        <v>0</v>
      </c>
      <c r="W102" s="1" t="str">
        <v>ALCHEMY</v>
      </c>
    </row>
    <row r="103" spans="2:23" ht="17.399999999999999" x14ac:dyDescent="0.3">
      <c r="B103" s="161" t="str">
        <v>30-SPRUM-07003508</v>
      </c>
      <c r="C103" s="156" t="str">
        <v>RC</v>
      </c>
      <c r="D103" s="94" t="str">
        <v>RUM</v>
      </c>
      <c r="E103" s="94" t="str">
        <v>Mount Gay</v>
      </c>
      <c r="F103" s="94" t="str">
        <v>MGY</v>
      </c>
      <c r="G103" s="94" t="str">
        <v>Mt Gay Black Barrel Barbados</v>
      </c>
      <c r="H103" s="94" t="str">
        <v>700ml</v>
      </c>
      <c r="I103" s="174">
        <v>6</v>
      </c>
      <c r="J103" s="283"/>
      <c r="K103" s="178"/>
      <c r="L103" s="85"/>
      <c r="M103" s="15"/>
      <c r="N103" s="86"/>
      <c r="O103" s="6"/>
      <c r="P103" s="152">
        <v>0</v>
      </c>
      <c r="Q103" s="6"/>
      <c r="R103" s="96">
        <f t="shared" si="5"/>
        <v>0</v>
      </c>
      <c r="S103" s="97">
        <f t="shared" si="8"/>
        <v>0</v>
      </c>
      <c r="T103" s="98">
        <f t="shared" si="6"/>
        <v>0</v>
      </c>
      <c r="U103" s="117" t="str">
        <f t="shared" si="7"/>
        <v>OK</v>
      </c>
      <c r="V103" s="117" t="b">
        <f>'CASH REBATE'!$P$22</f>
        <v>0</v>
      </c>
      <c r="W103" s="1" t="str">
        <v>ALCHEMY</v>
      </c>
    </row>
    <row r="104" spans="2:23" ht="17.399999999999999" x14ac:dyDescent="0.3">
      <c r="B104" s="161" t="str">
        <v>30-SPRUM-07003502</v>
      </c>
      <c r="C104" s="156" t="str">
        <v>RC</v>
      </c>
      <c r="D104" s="94" t="str">
        <v>RUM</v>
      </c>
      <c r="E104" s="94" t="str">
        <v>Mount Gay</v>
      </c>
      <c r="F104" s="94" t="str">
        <v>MGY</v>
      </c>
      <c r="G104" s="94" t="str">
        <v>Mt Gay XO Barbados</v>
      </c>
      <c r="H104" s="94" t="str">
        <v>700ml</v>
      </c>
      <c r="I104" s="174">
        <v>6</v>
      </c>
      <c r="J104" s="283"/>
      <c r="K104" s="178"/>
      <c r="L104" s="85"/>
      <c r="M104" s="15"/>
      <c r="N104" s="86"/>
      <c r="O104" s="6"/>
      <c r="P104" s="152">
        <v>0</v>
      </c>
      <c r="Q104" s="6"/>
      <c r="R104" s="96">
        <f t="shared" si="5"/>
        <v>0</v>
      </c>
      <c r="S104" s="97">
        <f t="shared" si="8"/>
        <v>0</v>
      </c>
      <c r="T104" s="98">
        <f t="shared" si="6"/>
        <v>0</v>
      </c>
      <c r="U104" s="117" t="str">
        <f t="shared" si="7"/>
        <v>OK</v>
      </c>
      <c r="V104" s="117" t="b">
        <f>'CASH REBATE'!$P$22</f>
        <v>0</v>
      </c>
      <c r="W104" s="1" t="str">
        <v>ALCHEMY</v>
      </c>
    </row>
    <row r="105" spans="2:23" ht="17.399999999999999" x14ac:dyDescent="0.3">
      <c r="B105" s="161" t="str">
        <v>30-SPRUM-07002463</v>
      </c>
      <c r="C105" s="156" t="str">
        <v>RC</v>
      </c>
      <c r="D105" s="94" t="str">
        <v>RUM</v>
      </c>
      <c r="E105" s="94" t="str">
        <v>Mount Gay</v>
      </c>
      <c r="F105" s="94" t="str">
        <v>MGY</v>
      </c>
      <c r="G105" s="94" t="str">
        <v>Mt Gay Estate Rum</v>
      </c>
      <c r="H105" s="94" t="str">
        <v>700ml</v>
      </c>
      <c r="I105" s="174">
        <v>6</v>
      </c>
      <c r="J105" s="283"/>
      <c r="K105" s="178"/>
      <c r="L105" s="85"/>
      <c r="M105" s="15"/>
      <c r="N105" s="86"/>
      <c r="O105" s="6"/>
      <c r="P105" s="152">
        <v>0</v>
      </c>
      <c r="Q105" s="6"/>
      <c r="R105" s="96">
        <f t="shared" si="5"/>
        <v>0</v>
      </c>
      <c r="S105" s="97">
        <f t="shared" si="8"/>
        <v>0</v>
      </c>
      <c r="T105" s="98">
        <f t="shared" si="6"/>
        <v>0</v>
      </c>
      <c r="U105" s="117" t="str">
        <f t="shared" si="7"/>
        <v>OK</v>
      </c>
      <c r="V105" s="117" t="b">
        <f>'CASH REBATE'!$P$22</f>
        <v>0</v>
      </c>
      <c r="W105" s="1" t="str">
        <v>ALCHEMY</v>
      </c>
    </row>
    <row r="106" spans="2:23" ht="17.399999999999999" x14ac:dyDescent="0.3">
      <c r="B106" s="161" t="str">
        <v>07-SPRUM-07000534</v>
      </c>
      <c r="C106" s="156" t="str">
        <v>TEG</v>
      </c>
      <c r="D106" s="94" t="str">
        <v>RUM</v>
      </c>
      <c r="E106" s="94" t="str">
        <v>Brugal</v>
      </c>
      <c r="F106" s="94" t="str">
        <v>BRU</v>
      </c>
      <c r="G106" s="94" t="str">
        <v>Brugal Supremo Blanco White Rum</v>
      </c>
      <c r="H106" s="94" t="str">
        <v>700ml</v>
      </c>
      <c r="I106" s="174">
        <v>12</v>
      </c>
      <c r="J106" s="283"/>
      <c r="K106" s="178"/>
      <c r="L106" s="85"/>
      <c r="M106" s="15"/>
      <c r="N106" s="86"/>
      <c r="O106" s="6"/>
      <c r="P106" s="152">
        <v>0</v>
      </c>
      <c r="Q106" s="6"/>
      <c r="R106" s="96">
        <f t="shared" si="5"/>
        <v>0</v>
      </c>
      <c r="S106" s="97">
        <f t="shared" si="8"/>
        <v>0</v>
      </c>
      <c r="T106" s="98">
        <f t="shared" si="6"/>
        <v>0</v>
      </c>
      <c r="U106" s="117" t="str">
        <f t="shared" si="7"/>
        <v>OK</v>
      </c>
      <c r="V106" s="117" t="b">
        <f>'CASH REBATE'!$P$22</f>
        <v>0</v>
      </c>
      <c r="W106" s="1" t="str">
        <v>ALCHEMY</v>
      </c>
    </row>
    <row r="107" spans="2:23" ht="17.399999999999999" x14ac:dyDescent="0.3">
      <c r="B107" s="161" t="str">
        <v>07-SPRUM-07001468</v>
      </c>
      <c r="C107" s="156" t="str">
        <v>TEG</v>
      </c>
      <c r="D107" s="94" t="str">
        <v>RUM</v>
      </c>
      <c r="E107" s="94" t="str">
        <v>Brugal</v>
      </c>
      <c r="F107" s="94" t="str">
        <v>BRU</v>
      </c>
      <c r="G107" s="94" t="str">
        <v>Brugal Anejo Superior Rum</v>
      </c>
      <c r="H107" s="94" t="str">
        <v>700ml</v>
      </c>
      <c r="I107" s="174">
        <v>6</v>
      </c>
      <c r="J107" s="283"/>
      <c r="K107" s="178"/>
      <c r="L107" s="85"/>
      <c r="M107" s="15"/>
      <c r="N107" s="86"/>
      <c r="O107" s="6"/>
      <c r="P107" s="152">
        <v>0</v>
      </c>
      <c r="Q107" s="6"/>
      <c r="R107" s="96">
        <f t="shared" si="5"/>
        <v>0</v>
      </c>
      <c r="S107" s="97">
        <f t="shared" si="8"/>
        <v>0</v>
      </c>
      <c r="T107" s="98">
        <f t="shared" si="6"/>
        <v>0</v>
      </c>
      <c r="U107" s="117" t="str">
        <f t="shared" si="7"/>
        <v>OK</v>
      </c>
      <c r="V107" s="117" t="b">
        <f>'CASH REBATE'!$P$22</f>
        <v>0</v>
      </c>
      <c r="W107" s="1" t="str">
        <v>ALCHEMY</v>
      </c>
    </row>
    <row r="108" spans="2:23" ht="17.399999999999999" x14ac:dyDescent="0.3">
      <c r="B108" s="161" t="str">
        <v>07-SPRUM-07002960</v>
      </c>
      <c r="C108" s="156" t="str">
        <v>TEG</v>
      </c>
      <c r="D108" s="94" t="str">
        <v>RUM</v>
      </c>
      <c r="E108" s="94" t="str">
        <v>Brugal</v>
      </c>
      <c r="F108" s="94" t="str">
        <v>BRU</v>
      </c>
      <c r="G108" s="94" t="str">
        <v>Brugal 1888 Dominican</v>
      </c>
      <c r="H108" s="94" t="str">
        <v>700ml</v>
      </c>
      <c r="I108" s="174">
        <v>6</v>
      </c>
      <c r="J108" s="283"/>
      <c r="K108" s="178"/>
      <c r="L108" s="85"/>
      <c r="M108" s="15"/>
      <c r="N108" s="86"/>
      <c r="O108" s="6"/>
      <c r="P108" s="152">
        <v>0</v>
      </c>
      <c r="Q108" s="6"/>
      <c r="R108" s="96">
        <f t="shared" si="5"/>
        <v>0</v>
      </c>
      <c r="S108" s="97">
        <f t="shared" si="8"/>
        <v>0</v>
      </c>
      <c r="T108" s="98">
        <f t="shared" si="6"/>
        <v>0</v>
      </c>
      <c r="U108" s="117" t="str">
        <f t="shared" si="7"/>
        <v>OK</v>
      </c>
      <c r="V108" s="117" t="b">
        <f>'CASH REBATE'!$P$22</f>
        <v>0</v>
      </c>
      <c r="W108" s="1" t="str">
        <v>ALCHEMY</v>
      </c>
    </row>
    <row r="109" spans="2:23" ht="17.399999999999999" x14ac:dyDescent="0.3">
      <c r="B109" s="161" t="str">
        <v>21-SPRUM-07003069</v>
      </c>
      <c r="C109" s="156" t="str">
        <v>Proximo</v>
      </c>
      <c r="D109" s="94" t="str">
        <v>RUM</v>
      </c>
      <c r="E109" s="94" t="str">
        <v>Kraken</v>
      </c>
      <c r="F109" s="94" t="str">
        <v>KKR</v>
      </c>
      <c r="G109" s="94" t="str">
        <v>Kraken Black Spiced</v>
      </c>
      <c r="H109" s="94" t="str">
        <v>700ml</v>
      </c>
      <c r="I109" s="174">
        <v>6</v>
      </c>
      <c r="J109" s="283"/>
      <c r="K109" s="178"/>
      <c r="L109" s="85"/>
      <c r="M109" s="15"/>
      <c r="N109" s="86"/>
      <c r="O109" s="6"/>
      <c r="P109" s="152">
        <v>0</v>
      </c>
      <c r="Q109" s="6"/>
      <c r="R109" s="96">
        <f t="shared" si="5"/>
        <v>0</v>
      </c>
      <c r="S109" s="97">
        <f t="shared" si="8"/>
        <v>0</v>
      </c>
      <c r="T109" s="98">
        <f t="shared" si="6"/>
        <v>0</v>
      </c>
      <c r="U109" s="117" t="str">
        <f t="shared" si="7"/>
        <v>OK</v>
      </c>
      <c r="V109" s="117" t="b">
        <f>'CASH REBATE'!$P$22</f>
        <v>0</v>
      </c>
      <c r="W109" s="1" t="str">
        <v>ALCHEMY</v>
      </c>
    </row>
    <row r="110" spans="2:23" ht="17.399999999999999" x14ac:dyDescent="0.3">
      <c r="B110" s="161" t="str">
        <v>63-SPRUM-07000050</v>
      </c>
      <c r="C110" s="156" t="str">
        <v>Independent</v>
      </c>
      <c r="D110" s="94" t="str">
        <v>RUM</v>
      </c>
      <c r="E110" s="94" t="str">
        <v>Matusalem</v>
      </c>
      <c r="F110" s="94" t="str">
        <v>MAT</v>
      </c>
      <c r="G110" s="94" t="str">
        <v>Matusalem Platino Rum</v>
      </c>
      <c r="H110" s="94" t="str">
        <v>700ml</v>
      </c>
      <c r="I110" s="174">
        <v>6</v>
      </c>
      <c r="J110" s="283"/>
      <c r="K110" s="178"/>
      <c r="L110" s="85"/>
      <c r="M110" s="15"/>
      <c r="N110" s="86"/>
      <c r="O110" s="6"/>
      <c r="P110" s="152">
        <v>0</v>
      </c>
      <c r="Q110" s="6"/>
      <c r="R110" s="96">
        <f t="shared" si="5"/>
        <v>0</v>
      </c>
      <c r="S110" s="97">
        <f t="shared" si="8"/>
        <v>0</v>
      </c>
      <c r="T110" s="98">
        <f t="shared" si="6"/>
        <v>0</v>
      </c>
      <c r="U110" s="117" t="str">
        <f t="shared" si="7"/>
        <v>OK</v>
      </c>
      <c r="V110" s="117" t="b">
        <f>'CASH REBATE'!$P$22</f>
        <v>0</v>
      </c>
      <c r="W110" s="1" t="str">
        <v>ALCHEMY</v>
      </c>
    </row>
    <row r="111" spans="2:23" ht="17.399999999999999" x14ac:dyDescent="0.3">
      <c r="B111" s="161" t="str">
        <v>63-SPRUM-07000053</v>
      </c>
      <c r="C111" s="156" t="str">
        <v>Independent</v>
      </c>
      <c r="D111" s="94" t="str">
        <v>RUM</v>
      </c>
      <c r="E111" s="94" t="str">
        <v>Matusalem</v>
      </c>
      <c r="F111" s="94" t="str">
        <v>MAT</v>
      </c>
      <c r="G111" s="94" t="str">
        <v>Matusalem Solera 7 Rum</v>
      </c>
      <c r="H111" s="94" t="str">
        <v>700ml</v>
      </c>
      <c r="I111" s="174">
        <v>6</v>
      </c>
      <c r="J111" s="283"/>
      <c r="K111" s="178"/>
      <c r="L111" s="85"/>
      <c r="M111" s="15"/>
      <c r="N111" s="86"/>
      <c r="O111" s="6"/>
      <c r="P111" s="152">
        <v>0</v>
      </c>
      <c r="Q111" s="6"/>
      <c r="R111" s="96">
        <f t="shared" si="5"/>
        <v>0</v>
      </c>
      <c r="S111" s="97">
        <f t="shared" si="8"/>
        <v>0</v>
      </c>
      <c r="T111" s="98">
        <f t="shared" si="6"/>
        <v>0</v>
      </c>
      <c r="U111" s="117" t="str">
        <f t="shared" si="7"/>
        <v>OK</v>
      </c>
      <c r="V111" s="117" t="b">
        <f>'CASH REBATE'!$P$22</f>
        <v>0</v>
      </c>
      <c r="W111" s="1" t="str">
        <v>ALCHEMY</v>
      </c>
    </row>
    <row r="112" spans="2:23" ht="17.399999999999999" x14ac:dyDescent="0.3">
      <c r="B112" s="161" t="str">
        <v>63-SPRUM-07000055</v>
      </c>
      <c r="C112" s="156" t="str">
        <v>Independent</v>
      </c>
      <c r="D112" s="94" t="str">
        <v>RUM</v>
      </c>
      <c r="E112" s="94" t="str">
        <v>Matusalem</v>
      </c>
      <c r="F112" s="94" t="str">
        <v>MAT</v>
      </c>
      <c r="G112" s="94" t="str">
        <v>Matusalem Gran Reserva 15 Rum</v>
      </c>
      <c r="H112" s="94" t="str">
        <v>700ml</v>
      </c>
      <c r="I112" s="174">
        <v>6</v>
      </c>
      <c r="J112" s="283"/>
      <c r="K112" s="178"/>
      <c r="L112" s="85"/>
      <c r="M112" s="15"/>
      <c r="N112" s="86"/>
      <c r="O112" s="6"/>
      <c r="P112" s="152">
        <v>0</v>
      </c>
      <c r="Q112" s="6"/>
      <c r="R112" s="96">
        <f t="shared" si="5"/>
        <v>0</v>
      </c>
      <c r="S112" s="97">
        <f t="shared" si="8"/>
        <v>0</v>
      </c>
      <c r="T112" s="98">
        <f t="shared" si="6"/>
        <v>0</v>
      </c>
      <c r="U112" s="117" t="str">
        <f t="shared" si="7"/>
        <v>OK</v>
      </c>
      <c r="V112" s="117" t="b">
        <f>'CASH REBATE'!$P$22</f>
        <v>0</v>
      </c>
      <c r="W112" s="1" t="str">
        <v>ALCHEMY</v>
      </c>
    </row>
    <row r="113" spans="2:23" ht="17.399999999999999" x14ac:dyDescent="0.3">
      <c r="B113" s="161" t="str">
        <v>63-SPRUM-07000052</v>
      </c>
      <c r="C113" s="156" t="str">
        <v>Independent</v>
      </c>
      <c r="D113" s="94" t="str">
        <v>RUM</v>
      </c>
      <c r="E113" s="94" t="str">
        <v>Matusalem</v>
      </c>
      <c r="F113" s="94" t="str">
        <v>MAT</v>
      </c>
      <c r="G113" s="94" t="str">
        <v>Matusalem Gran Reserva 23 Rum</v>
      </c>
      <c r="H113" s="94" t="str">
        <v>700ml</v>
      </c>
      <c r="I113" s="174">
        <v>3</v>
      </c>
      <c r="J113" s="283"/>
      <c r="K113" s="178"/>
      <c r="L113" s="85"/>
      <c r="M113" s="15"/>
      <c r="N113" s="86"/>
      <c r="O113" s="6"/>
      <c r="P113" s="152">
        <v>0</v>
      </c>
      <c r="Q113" s="6"/>
      <c r="R113" s="96">
        <f t="shared" si="5"/>
        <v>0</v>
      </c>
      <c r="S113" s="97">
        <f t="shared" si="8"/>
        <v>0</v>
      </c>
      <c r="T113" s="98">
        <f t="shared" si="6"/>
        <v>0</v>
      </c>
      <c r="U113" s="117" t="str">
        <f t="shared" si="7"/>
        <v>OK</v>
      </c>
      <c r="V113" s="117" t="b">
        <f>'CASH REBATE'!$P$22</f>
        <v>0</v>
      </c>
      <c r="W113" s="1" t="str">
        <v>ALCHEMY</v>
      </c>
    </row>
    <row r="114" spans="2:23" ht="17.399999999999999" x14ac:dyDescent="0.3">
      <c r="B114" s="161" t="str">
        <v>63-SPRUM-07010055</v>
      </c>
      <c r="C114" s="156" t="str">
        <v>Independent</v>
      </c>
      <c r="D114" s="94" t="str">
        <v>RUM</v>
      </c>
      <c r="E114" s="94" t="str">
        <v>Matusalem</v>
      </c>
      <c r="F114" s="94" t="str">
        <v>MAT</v>
      </c>
      <c r="G114" s="94" t="str">
        <v>Matusalem Gran Reserva Lefebre Rum</v>
      </c>
      <c r="H114" s="94" t="str">
        <v>700ml</v>
      </c>
      <c r="I114" s="174">
        <v>3</v>
      </c>
      <c r="J114" s="283"/>
      <c r="K114" s="178"/>
      <c r="L114" s="85"/>
      <c r="M114" s="15"/>
      <c r="N114" s="86"/>
      <c r="O114" s="6"/>
      <c r="P114" s="152">
        <v>0</v>
      </c>
      <c r="Q114" s="6"/>
      <c r="R114" s="96">
        <f t="shared" si="5"/>
        <v>0</v>
      </c>
      <c r="S114" s="97">
        <f t="shared" si="8"/>
        <v>0</v>
      </c>
      <c r="T114" s="98">
        <f t="shared" si="6"/>
        <v>0</v>
      </c>
      <c r="U114" s="117" t="str">
        <f t="shared" si="7"/>
        <v>OK</v>
      </c>
      <c r="V114" s="117" t="b">
        <f>'CASH REBATE'!$P$22</f>
        <v>0</v>
      </c>
      <c r="W114" s="1" t="str">
        <v>ALCHEMY</v>
      </c>
    </row>
    <row r="115" spans="2:23" ht="17.399999999999999" x14ac:dyDescent="0.3">
      <c r="B115" s="161" t="str">
        <v>63-SPRUM-07000057</v>
      </c>
      <c r="C115" s="156" t="str">
        <v>Independent</v>
      </c>
      <c r="D115" s="94" t="str">
        <v>RUM</v>
      </c>
      <c r="E115" s="94" t="str">
        <v>Matusalem</v>
      </c>
      <c r="F115" s="94" t="str">
        <v>MAT</v>
      </c>
      <c r="G115" s="94" t="str">
        <v>Matusalem Insolito Rum</v>
      </c>
      <c r="H115" s="94" t="str">
        <v>700ml</v>
      </c>
      <c r="I115" s="174">
        <v>3</v>
      </c>
      <c r="J115" s="283"/>
      <c r="K115" s="178"/>
      <c r="L115" s="85"/>
      <c r="M115" s="15"/>
      <c r="N115" s="86"/>
      <c r="O115" s="6"/>
      <c r="P115" s="152">
        <v>0</v>
      </c>
      <c r="Q115" s="6"/>
      <c r="R115" s="96">
        <f t="shared" si="5"/>
        <v>0</v>
      </c>
      <c r="S115" s="97">
        <f t="shared" si="8"/>
        <v>0</v>
      </c>
      <c r="T115" s="98">
        <f t="shared" si="6"/>
        <v>0</v>
      </c>
      <c r="U115" s="117" t="str">
        <f t="shared" si="7"/>
        <v>OK</v>
      </c>
      <c r="V115" s="117" t="b">
        <f>'CASH REBATE'!$P$22</f>
        <v>0</v>
      </c>
      <c r="W115" s="1" t="str">
        <v>ALCHEMY</v>
      </c>
    </row>
    <row r="116" spans="2:23" ht="17.399999999999999" x14ac:dyDescent="0.3">
      <c r="B116" s="161" t="str">
        <v>24-SPBRA-03758190</v>
      </c>
      <c r="C116" s="156" t="str">
        <v>RC</v>
      </c>
      <c r="D116" s="94" t="str">
        <v>Brandy and Cognac</v>
      </c>
      <c r="E116" s="94" t="str">
        <v>Remy</v>
      </c>
      <c r="F116" s="94" t="str">
        <v>RMM</v>
      </c>
      <c r="G116" s="94" t="str">
        <v>Remy Martin VSOP 375ml</v>
      </c>
      <c r="H116" s="94" t="str">
        <v>375ml</v>
      </c>
      <c r="I116" s="174">
        <v>12</v>
      </c>
      <c r="J116" s="283"/>
      <c r="K116" s="178"/>
      <c r="L116" s="85"/>
      <c r="M116" s="15"/>
      <c r="N116" s="86"/>
      <c r="O116" s="6"/>
      <c r="P116" s="152">
        <v>0</v>
      </c>
      <c r="Q116" s="6"/>
      <c r="R116" s="96">
        <f t="shared" si="5"/>
        <v>0</v>
      </c>
      <c r="S116" s="97">
        <f t="shared" si="8"/>
        <v>0</v>
      </c>
      <c r="T116" s="98">
        <f t="shared" si="6"/>
        <v>0</v>
      </c>
      <c r="U116" s="117" t="str">
        <f t="shared" si="7"/>
        <v>OK</v>
      </c>
      <c r="V116" s="117" t="b">
        <f>'CASH REBATE'!$P$22</f>
        <v>0</v>
      </c>
      <c r="W116" s="1" t="str">
        <v>ALCHEMY</v>
      </c>
    </row>
    <row r="117" spans="2:23" ht="17.399999999999999" x14ac:dyDescent="0.3">
      <c r="B117" s="161" t="str">
        <v>24-SPBRA-07000427</v>
      </c>
      <c r="C117" s="156" t="str">
        <v>RC</v>
      </c>
      <c r="D117" s="94" t="str">
        <v>Brandy and Cognac</v>
      </c>
      <c r="E117" s="94" t="str">
        <v>Remy</v>
      </c>
      <c r="F117" s="94" t="str">
        <v>RMM</v>
      </c>
      <c r="G117" s="94" t="str">
        <v>Remy Martin VSOP 700ml</v>
      </c>
      <c r="H117" s="94" t="str">
        <v>700ml</v>
      </c>
      <c r="I117" s="174">
        <v>12</v>
      </c>
      <c r="J117" s="283"/>
      <c r="K117" s="178"/>
      <c r="L117" s="85"/>
      <c r="M117" s="15"/>
      <c r="N117" s="86"/>
      <c r="O117" s="6"/>
      <c r="P117" s="152">
        <v>0</v>
      </c>
      <c r="Q117" s="6"/>
      <c r="R117" s="96">
        <f t="shared" si="5"/>
        <v>0</v>
      </c>
      <c r="S117" s="97">
        <f t="shared" si="8"/>
        <v>0</v>
      </c>
      <c r="T117" s="98">
        <f t="shared" si="6"/>
        <v>0</v>
      </c>
      <c r="U117" s="117" t="str">
        <f t="shared" si="7"/>
        <v>OK</v>
      </c>
      <c r="V117" s="117" t="b">
        <f>'CASH REBATE'!$P$22</f>
        <v>0</v>
      </c>
      <c r="W117" s="1" t="str">
        <v>ALCHEMY</v>
      </c>
    </row>
    <row r="118" spans="2:23" ht="17.399999999999999" x14ac:dyDescent="0.3">
      <c r="B118" s="161" t="str">
        <v>24-SPBRA-07004581</v>
      </c>
      <c r="C118" s="156" t="str">
        <v>RC</v>
      </c>
      <c r="D118" s="94" t="str">
        <v>Brandy and Cognac</v>
      </c>
      <c r="E118" s="94" t="str">
        <v>Remy</v>
      </c>
      <c r="F118" s="94" t="str">
        <v>RMM</v>
      </c>
      <c r="G118" s="94" t="str">
        <v>Remy Martin XO 700ml</v>
      </c>
      <c r="H118" s="94" t="str">
        <v>700ml</v>
      </c>
      <c r="I118" s="174">
        <v>12</v>
      </c>
      <c r="J118" s="283"/>
      <c r="K118" s="178"/>
      <c r="L118" s="85"/>
      <c r="M118" s="15"/>
      <c r="N118" s="86"/>
      <c r="O118" s="6"/>
      <c r="P118" s="152">
        <v>0</v>
      </c>
      <c r="Q118" s="6"/>
      <c r="R118" s="96">
        <f t="shared" si="5"/>
        <v>0</v>
      </c>
      <c r="S118" s="97">
        <f t="shared" si="8"/>
        <v>0</v>
      </c>
      <c r="T118" s="98">
        <f t="shared" si="6"/>
        <v>0</v>
      </c>
      <c r="U118" s="117" t="str">
        <f t="shared" si="7"/>
        <v>OK</v>
      </c>
      <c r="V118" s="117" t="b">
        <f>'CASH REBATE'!$P$22</f>
        <v>0</v>
      </c>
      <c r="W118" s="1" t="str">
        <v>ALCHEMY</v>
      </c>
    </row>
    <row r="119" spans="2:23" ht="17.399999999999999" x14ac:dyDescent="0.3">
      <c r="B119" s="161" t="str">
        <v>24-SPBRA-07002463</v>
      </c>
      <c r="C119" s="156" t="str">
        <v>RC</v>
      </c>
      <c r="D119" s="94" t="str">
        <v>Brandy and Cognac</v>
      </c>
      <c r="E119" s="94" t="str">
        <v>Remy</v>
      </c>
      <c r="F119" s="94" t="str">
        <v>RMM</v>
      </c>
      <c r="G119" s="94" t="str">
        <v>Remy Martin XO Night 700ml</v>
      </c>
      <c r="H119" s="94" t="str">
        <v>700ml</v>
      </c>
      <c r="I119" s="174">
        <v>12</v>
      </c>
      <c r="J119" s="283"/>
      <c r="K119" s="178"/>
      <c r="L119" s="85"/>
      <c r="M119" s="15"/>
      <c r="N119" s="86"/>
      <c r="O119" s="6"/>
      <c r="P119" s="152">
        <v>0</v>
      </c>
      <c r="Q119" s="6"/>
      <c r="R119" s="96">
        <f t="shared" si="5"/>
        <v>0</v>
      </c>
      <c r="S119" s="97">
        <f t="shared" si="8"/>
        <v>0</v>
      </c>
      <c r="T119" s="98">
        <f t="shared" si="6"/>
        <v>0</v>
      </c>
      <c r="U119" s="117" t="str">
        <f t="shared" si="7"/>
        <v>OK</v>
      </c>
      <c r="V119" s="117" t="b">
        <f>'CASH REBATE'!$P$22</f>
        <v>0</v>
      </c>
      <c r="W119" s="1" t="str">
        <v>ALCHEMY</v>
      </c>
    </row>
    <row r="120" spans="2:23" ht="17.399999999999999" x14ac:dyDescent="0.3">
      <c r="B120" s="161" t="str">
        <v>24-SPBRA-07005366</v>
      </c>
      <c r="C120" s="156" t="str">
        <v>RC</v>
      </c>
      <c r="D120" s="94" t="str">
        <v>Brandy and Cognac</v>
      </c>
      <c r="E120" s="94" t="str">
        <v>Remy</v>
      </c>
      <c r="F120" s="94" t="str">
        <v>RMM</v>
      </c>
      <c r="G120" s="94" t="str">
        <v>Remy Martin 1738</v>
      </c>
      <c r="H120" s="94" t="str">
        <v>700ml</v>
      </c>
      <c r="I120" s="174">
        <v>12</v>
      </c>
      <c r="J120" s="283"/>
      <c r="K120" s="178"/>
      <c r="L120" s="85"/>
      <c r="M120" s="15"/>
      <c r="N120" s="86"/>
      <c r="O120" s="6"/>
      <c r="P120" s="152">
        <v>0</v>
      </c>
      <c r="Q120" s="6"/>
      <c r="R120" s="96">
        <f t="shared" si="5"/>
        <v>0</v>
      </c>
      <c r="S120" s="97">
        <f t="shared" si="8"/>
        <v>0</v>
      </c>
      <c r="T120" s="98">
        <f t="shared" si="6"/>
        <v>0</v>
      </c>
      <c r="U120" s="117" t="str">
        <f t="shared" si="7"/>
        <v>OK</v>
      </c>
      <c r="V120" s="117" t="b">
        <f>'CASH REBATE'!$P$22</f>
        <v>0</v>
      </c>
      <c r="W120" s="1" t="str">
        <v>ALCHEMY</v>
      </c>
    </row>
    <row r="121" spans="2:23" ht="17.399999999999999" x14ac:dyDescent="0.3">
      <c r="B121" s="161" t="str">
        <v>27-SPBRA-07007452</v>
      </c>
      <c r="C121" s="156" t="str">
        <v>RC</v>
      </c>
      <c r="D121" s="94" t="str">
        <v>Brandy and Cognac</v>
      </c>
      <c r="E121" s="94" t="str">
        <v>LOUIS XIII</v>
      </c>
      <c r="F121" s="94" t="str">
        <v>RMM</v>
      </c>
      <c r="G121" s="94" t="str">
        <v>Remy Martin Louis XIII 700ml</v>
      </c>
      <c r="H121" s="94" t="str">
        <v>700ml</v>
      </c>
      <c r="I121" s="174">
        <v>3</v>
      </c>
      <c r="J121" s="283"/>
      <c r="K121" s="178"/>
      <c r="L121" s="85"/>
      <c r="M121" s="15"/>
      <c r="N121" s="86"/>
      <c r="O121" s="6"/>
      <c r="P121" s="152">
        <v>0</v>
      </c>
      <c r="Q121" s="6"/>
      <c r="R121" s="96">
        <f t="shared" si="5"/>
        <v>0</v>
      </c>
      <c r="S121" s="97">
        <f t="shared" si="8"/>
        <v>0</v>
      </c>
      <c r="T121" s="98">
        <f t="shared" si="6"/>
        <v>0</v>
      </c>
      <c r="U121" s="117" t="str">
        <f t="shared" si="7"/>
        <v>OK</v>
      </c>
      <c r="V121" s="117" t="b">
        <f>'CASH REBATE'!$P$22</f>
        <v>0</v>
      </c>
      <c r="W121" s="1" t="str">
        <v>ALCHEMY</v>
      </c>
    </row>
    <row r="122" spans="2:23" ht="17.399999999999999" x14ac:dyDescent="0.3">
      <c r="B122" s="161" t="str">
        <v>27-SPBRA-15008565</v>
      </c>
      <c r="C122" s="156" t="str">
        <v>RC</v>
      </c>
      <c r="D122" s="94" t="str">
        <v>Brandy and Cognac</v>
      </c>
      <c r="E122" s="94" t="str">
        <v>LOUIS XIII</v>
      </c>
      <c r="F122" s="94" t="str">
        <v>RMM</v>
      </c>
      <c r="G122" s="94" t="str">
        <v>Louis XIII Magnum 1.5L</v>
      </c>
      <c r="H122" s="94" t="str">
        <v>1500ml</v>
      </c>
      <c r="I122" s="174">
        <v>1</v>
      </c>
      <c r="J122" s="283"/>
      <c r="K122" s="178"/>
      <c r="L122" s="85"/>
      <c r="M122" s="15"/>
      <c r="N122" s="86"/>
      <c r="O122" s="6"/>
      <c r="P122" s="152">
        <v>0</v>
      </c>
      <c r="Q122" s="6"/>
      <c r="R122" s="96">
        <f t="shared" si="5"/>
        <v>0</v>
      </c>
      <c r="S122" s="97">
        <f t="shared" si="8"/>
        <v>0</v>
      </c>
      <c r="T122" s="98">
        <f t="shared" si="6"/>
        <v>0</v>
      </c>
      <c r="U122" s="117" t="str">
        <f t="shared" si="7"/>
        <v>OK</v>
      </c>
      <c r="V122" s="117" t="b">
        <f>'CASH REBATE'!$P$22</f>
        <v>0</v>
      </c>
      <c r="W122" s="1" t="str">
        <v>ALCHEMY</v>
      </c>
    </row>
    <row r="123" spans="2:23" ht="17.399999999999999" x14ac:dyDescent="0.3">
      <c r="B123" s="161" t="str">
        <v>27-SPBRA-30008169</v>
      </c>
      <c r="C123" s="156" t="str">
        <v>RC</v>
      </c>
      <c r="D123" s="94" t="str">
        <v>Brandy and Cognac</v>
      </c>
      <c r="E123" s="94" t="str">
        <v>LOUIS XIII</v>
      </c>
      <c r="F123" s="94" t="str">
        <v>RMM</v>
      </c>
      <c r="G123" s="94" t="str">
        <v>Louis XIII Decanter Jeroboam 3L</v>
      </c>
      <c r="H123" s="94" t="str">
        <v>3000ml</v>
      </c>
      <c r="I123" s="174">
        <v>1</v>
      </c>
      <c r="J123" s="283"/>
      <c r="K123" s="178"/>
      <c r="L123" s="85"/>
      <c r="M123" s="15"/>
      <c r="N123" s="86"/>
      <c r="O123" s="6"/>
      <c r="P123" s="152">
        <v>0</v>
      </c>
      <c r="Q123" s="6"/>
      <c r="R123" s="96">
        <f t="shared" si="5"/>
        <v>0</v>
      </c>
      <c r="S123" s="97">
        <f t="shared" si="8"/>
        <v>0</v>
      </c>
      <c r="T123" s="98">
        <f t="shared" si="6"/>
        <v>0</v>
      </c>
      <c r="U123" s="117" t="str">
        <f t="shared" si="7"/>
        <v>OK</v>
      </c>
      <c r="V123" s="117" t="b">
        <f>'CASH REBATE'!$P$22</f>
        <v>0</v>
      </c>
      <c r="W123" s="1" t="str">
        <v>ALCHEMY</v>
      </c>
    </row>
    <row r="124" spans="2:23" ht="17.399999999999999" x14ac:dyDescent="0.3">
      <c r="B124" s="161" t="str">
        <v>27-SPBRA-60000155</v>
      </c>
      <c r="C124" s="156" t="str">
        <v>RC</v>
      </c>
      <c r="D124" s="94" t="str">
        <v>Brandy and Cognac</v>
      </c>
      <c r="E124" s="94" t="str">
        <v>LOUIS XIII</v>
      </c>
      <c r="F124" s="94" t="str">
        <v>RMM</v>
      </c>
      <c r="G124" s="94" t="str">
        <v>Louis XIII Mathusalem 6L</v>
      </c>
      <c r="H124" s="94" t="str">
        <v>6000ml</v>
      </c>
      <c r="I124" s="174">
        <v>1</v>
      </c>
      <c r="J124" s="283"/>
      <c r="K124" s="178"/>
      <c r="L124" s="85"/>
      <c r="M124" s="15"/>
      <c r="N124" s="86"/>
      <c r="O124" s="6"/>
      <c r="P124" s="152">
        <v>0</v>
      </c>
      <c r="Q124" s="6"/>
      <c r="R124" s="96">
        <f t="shared" si="5"/>
        <v>0</v>
      </c>
      <c r="S124" s="97">
        <f t="shared" si="8"/>
        <v>0</v>
      </c>
      <c r="T124" s="98">
        <f t="shared" si="6"/>
        <v>0</v>
      </c>
      <c r="U124" s="117" t="str">
        <f t="shared" si="7"/>
        <v>OK</v>
      </c>
      <c r="V124" s="117" t="b">
        <f>'CASH REBATE'!$P$22</f>
        <v>0</v>
      </c>
      <c r="W124" s="1" t="str">
        <v>ALCHEMY</v>
      </c>
    </row>
    <row r="125" spans="2:23" ht="17.399999999999999" x14ac:dyDescent="0.3">
      <c r="B125" s="161" t="str">
        <v>26-SPBRA-07002153</v>
      </c>
      <c r="C125" s="156" t="str">
        <v>RC</v>
      </c>
      <c r="D125" s="94" t="str">
        <v>Brandy and Cognac</v>
      </c>
      <c r="E125" s="94" t="str">
        <v>St Remy</v>
      </c>
      <c r="F125" s="94" t="str">
        <v>RMM</v>
      </c>
      <c r="G125" s="94" t="str">
        <v>St Remy VSOP</v>
      </c>
      <c r="H125" s="94" t="str">
        <v>700ml</v>
      </c>
      <c r="I125" s="174">
        <v>12</v>
      </c>
      <c r="J125" s="283"/>
      <c r="K125" s="178"/>
      <c r="L125" s="85"/>
      <c r="M125" s="15"/>
      <c r="N125" s="86"/>
      <c r="O125" s="6"/>
      <c r="P125" s="152">
        <v>0</v>
      </c>
      <c r="Q125" s="6"/>
      <c r="R125" s="96">
        <f t="shared" si="5"/>
        <v>0</v>
      </c>
      <c r="S125" s="97">
        <f t="shared" si="8"/>
        <v>0</v>
      </c>
      <c r="T125" s="98">
        <f t="shared" si="6"/>
        <v>0</v>
      </c>
      <c r="U125" s="117" t="str">
        <f t="shared" si="7"/>
        <v>OK</v>
      </c>
      <c r="V125" s="117" t="b">
        <f>'CASH REBATE'!$P$22</f>
        <v>0</v>
      </c>
      <c r="W125" s="1" t="str">
        <v>ALCHEMY</v>
      </c>
    </row>
    <row r="126" spans="2:23" ht="17.399999999999999" x14ac:dyDescent="0.3">
      <c r="B126" s="161" t="str">
        <v>26-SPBRA-07002603</v>
      </c>
      <c r="C126" s="156" t="str">
        <v>RC</v>
      </c>
      <c r="D126" s="94" t="str">
        <v>Brandy and Cognac</v>
      </c>
      <c r="E126" s="94" t="str">
        <v>St Remy</v>
      </c>
      <c r="F126" s="94" t="str">
        <v>RMM</v>
      </c>
      <c r="G126" s="94" t="str">
        <v>St Remy XO</v>
      </c>
      <c r="H126" s="94" t="str">
        <v>700ml</v>
      </c>
      <c r="I126" s="174">
        <v>12</v>
      </c>
      <c r="J126" s="283"/>
      <c r="K126" s="178"/>
      <c r="L126" s="85"/>
      <c r="M126" s="15"/>
      <c r="N126" s="86"/>
      <c r="O126" s="6"/>
      <c r="P126" s="152">
        <v>0</v>
      </c>
      <c r="Q126" s="6"/>
      <c r="R126" s="96">
        <f t="shared" si="5"/>
        <v>0</v>
      </c>
      <c r="S126" s="97">
        <f t="shared" si="8"/>
        <v>0</v>
      </c>
      <c r="T126" s="98">
        <f t="shared" si="6"/>
        <v>0</v>
      </c>
      <c r="U126" s="117" t="str">
        <f t="shared" si="7"/>
        <v>OK</v>
      </c>
      <c r="V126" s="117" t="b">
        <f>'CASH REBATE'!$P$22</f>
        <v>0</v>
      </c>
      <c r="W126" s="1" t="str">
        <v>ALCHEMY</v>
      </c>
    </row>
    <row r="127" spans="2:23" ht="17.399999999999999" x14ac:dyDescent="0.3">
      <c r="B127" s="161" t="str">
        <v>01-SPVOD-07008530</v>
      </c>
      <c r="C127" s="156" t="str">
        <v>Lucas Bols</v>
      </c>
      <c r="D127" s="94" t="str">
        <v>Vodka</v>
      </c>
      <c r="E127" s="94" t="str">
        <v>Bols Vodka</v>
      </c>
      <c r="F127" s="94" t="str">
        <v>BLV</v>
      </c>
      <c r="G127" s="94" t="str">
        <v>Bols Vodka 700ml</v>
      </c>
      <c r="H127" s="94" t="str">
        <v>700ml</v>
      </c>
      <c r="I127" s="174">
        <v>12</v>
      </c>
      <c r="J127" s="283"/>
      <c r="K127" s="178"/>
      <c r="L127" s="85"/>
      <c r="M127" s="15"/>
      <c r="N127" s="86"/>
      <c r="O127" s="6"/>
      <c r="P127" s="152">
        <v>0</v>
      </c>
      <c r="Q127" s="6"/>
      <c r="R127" s="96">
        <f t="shared" si="5"/>
        <v>0</v>
      </c>
      <c r="S127" s="97">
        <f t="shared" si="8"/>
        <v>0</v>
      </c>
      <c r="T127" s="98">
        <f t="shared" si="6"/>
        <v>0</v>
      </c>
      <c r="U127" s="117" t="str">
        <f t="shared" si="7"/>
        <v>OK</v>
      </c>
      <c r="V127" s="117" t="b">
        <f>'CASH REBATE'!$P$22</f>
        <v>0</v>
      </c>
      <c r="W127" s="1" t="str">
        <v>ALCHEMY</v>
      </c>
    </row>
    <row r="128" spans="2:23" ht="17.399999999999999" x14ac:dyDescent="0.3">
      <c r="B128" s="161" t="str">
        <v>01-SPVOD-10008547</v>
      </c>
      <c r="C128" s="156" t="str">
        <v>Lucas Bols</v>
      </c>
      <c r="D128" s="94" t="str">
        <v>Vodka</v>
      </c>
      <c r="E128" s="94" t="str">
        <v>Bols Vodka</v>
      </c>
      <c r="F128" s="94" t="str">
        <v>BLV</v>
      </c>
      <c r="G128" s="94" t="str">
        <v>Bols Vodka 1L</v>
      </c>
      <c r="H128" s="94" t="str">
        <v>1000ml</v>
      </c>
      <c r="I128" s="174">
        <v>6</v>
      </c>
      <c r="J128" s="283"/>
      <c r="K128" s="178"/>
      <c r="L128" s="85"/>
      <c r="M128" s="15"/>
      <c r="N128" s="86"/>
      <c r="O128" s="6"/>
      <c r="P128" s="152">
        <v>0</v>
      </c>
      <c r="Q128" s="6"/>
      <c r="R128" s="96">
        <f t="shared" si="5"/>
        <v>0</v>
      </c>
      <c r="S128" s="97">
        <f t="shared" si="8"/>
        <v>0</v>
      </c>
      <c r="T128" s="98">
        <f t="shared" si="6"/>
        <v>0</v>
      </c>
      <c r="U128" s="117" t="str">
        <f t="shared" si="7"/>
        <v>OK</v>
      </c>
      <c r="V128" s="117" t="b">
        <f>'CASH REBATE'!$P$22</f>
        <v>0</v>
      </c>
      <c r="W128" s="1" t="str">
        <v>ALCHEMY</v>
      </c>
    </row>
    <row r="129" spans="2:23" ht="17.399999999999999" x14ac:dyDescent="0.3">
      <c r="B129" s="161" t="str">
        <v>34-SPVOD-01808261</v>
      </c>
      <c r="C129" s="156" t="str">
        <v>Campari</v>
      </c>
      <c r="D129" s="94" t="str">
        <v>Vodka</v>
      </c>
      <c r="E129" s="94" t="str">
        <v>Skyy</v>
      </c>
      <c r="F129" s="94" t="str">
        <v>SKY</v>
      </c>
      <c r="G129" s="94" t="str">
        <v>Skyy 180ml</v>
      </c>
      <c r="H129" s="94" t="str">
        <v>180ml</v>
      </c>
      <c r="I129" s="174">
        <v>12</v>
      </c>
      <c r="J129" s="283"/>
      <c r="K129" s="178"/>
      <c r="L129" s="85"/>
      <c r="M129" s="15"/>
      <c r="N129" s="86"/>
      <c r="O129" s="6"/>
      <c r="P129" s="152">
        <v>0</v>
      </c>
      <c r="Q129" s="6"/>
      <c r="R129" s="96">
        <f t="shared" si="5"/>
        <v>0</v>
      </c>
      <c r="S129" s="97">
        <f t="shared" si="8"/>
        <v>0</v>
      </c>
      <c r="T129" s="98">
        <f t="shared" si="6"/>
        <v>0</v>
      </c>
      <c r="U129" s="117" t="str">
        <f t="shared" si="7"/>
        <v>OK</v>
      </c>
      <c r="V129" s="117" t="b">
        <f>'CASH REBATE'!$P$22</f>
        <v>0</v>
      </c>
      <c r="W129" s="1" t="str">
        <v>ALCHEMY</v>
      </c>
    </row>
    <row r="130" spans="2:23" ht="17.399999999999999" x14ac:dyDescent="0.3">
      <c r="B130" s="161" t="str">
        <v>34-SPVOD-07507004</v>
      </c>
      <c r="C130" s="156" t="str">
        <v>Campari</v>
      </c>
      <c r="D130" s="94" t="str">
        <v>Vodka</v>
      </c>
      <c r="E130" s="94" t="str">
        <v>Skyy</v>
      </c>
      <c r="F130" s="94" t="str">
        <v>SKY</v>
      </c>
      <c r="G130" s="94" t="str">
        <v>Skyy 750ml</v>
      </c>
      <c r="H130" s="94" t="str">
        <v>750ml</v>
      </c>
      <c r="I130" s="174">
        <v>12</v>
      </c>
      <c r="J130" s="283"/>
      <c r="K130" s="178"/>
      <c r="L130" s="85"/>
      <c r="M130" s="15"/>
      <c r="N130" s="86"/>
      <c r="O130" s="6"/>
      <c r="P130" s="152">
        <v>0</v>
      </c>
      <c r="Q130" s="6"/>
      <c r="R130" s="96">
        <f t="shared" si="5"/>
        <v>0</v>
      </c>
      <c r="S130" s="97">
        <f t="shared" si="8"/>
        <v>0</v>
      </c>
      <c r="T130" s="98">
        <f t="shared" si="6"/>
        <v>0</v>
      </c>
      <c r="U130" s="117" t="str">
        <f t="shared" si="7"/>
        <v>OK</v>
      </c>
      <c r="V130" s="117" t="b">
        <f>'CASH REBATE'!$P$22</f>
        <v>0</v>
      </c>
      <c r="W130" s="1" t="str">
        <v>ALCHEMY</v>
      </c>
    </row>
    <row r="131" spans="2:23" ht="17.399999999999999" x14ac:dyDescent="0.3">
      <c r="B131" s="161" t="str">
        <v>34-SPVOD-10001002</v>
      </c>
      <c r="C131" s="156" t="str">
        <v>Campari</v>
      </c>
      <c r="D131" s="94" t="str">
        <v>Vodka</v>
      </c>
      <c r="E131" s="94" t="str">
        <v>Skyy</v>
      </c>
      <c r="F131" s="94" t="str">
        <v>SKY</v>
      </c>
      <c r="G131" s="94" t="str">
        <v>Skyy 1L</v>
      </c>
      <c r="H131" s="94" t="str">
        <v>1000ml</v>
      </c>
      <c r="I131" s="174">
        <v>12</v>
      </c>
      <c r="J131" s="283"/>
      <c r="K131" s="178"/>
      <c r="L131" s="85"/>
      <c r="M131" s="15"/>
      <c r="N131" s="86"/>
      <c r="O131" s="6"/>
      <c r="P131" s="152">
        <v>0</v>
      </c>
      <c r="Q131" s="6"/>
      <c r="R131" s="96">
        <f t="shared" si="5"/>
        <v>0</v>
      </c>
      <c r="S131" s="97">
        <f t="shared" si="8"/>
        <v>0</v>
      </c>
      <c r="T131" s="98">
        <f t="shared" si="6"/>
        <v>0</v>
      </c>
      <c r="U131" s="117" t="str">
        <f t="shared" si="7"/>
        <v>OK</v>
      </c>
      <c r="V131" s="117" t="b">
        <f>'CASH REBATE'!$P$22</f>
        <v>0</v>
      </c>
      <c r="W131" s="1" t="str">
        <v>ALCHEMY</v>
      </c>
    </row>
    <row r="132" spans="2:23" ht="17.399999999999999" x14ac:dyDescent="0.3">
      <c r="B132" s="161" t="str">
        <v>34-SPVOD-07017004</v>
      </c>
      <c r="C132" s="156" t="str">
        <v>Campari</v>
      </c>
      <c r="D132" s="94" t="str">
        <v>Vodka</v>
      </c>
      <c r="E132" s="94" t="str">
        <v>Skyy</v>
      </c>
      <c r="F132" s="94" t="str">
        <v>SKY</v>
      </c>
      <c r="G132" s="94" t="str">
        <v>Skyy Neptune</v>
      </c>
      <c r="H132" s="94" t="str">
        <v>700ml</v>
      </c>
      <c r="I132" s="174">
        <v>12</v>
      </c>
      <c r="J132" s="283"/>
      <c r="K132" s="178"/>
      <c r="L132" s="85"/>
      <c r="M132" s="15"/>
      <c r="N132" s="86"/>
      <c r="O132" s="6"/>
      <c r="P132" s="152">
        <v>0</v>
      </c>
      <c r="Q132" s="6"/>
      <c r="R132" s="96">
        <f t="shared" si="5"/>
        <v>0</v>
      </c>
      <c r="S132" s="97">
        <f t="shared" si="8"/>
        <v>0</v>
      </c>
      <c r="T132" s="98">
        <f t="shared" si="6"/>
        <v>0</v>
      </c>
      <c r="U132" s="117" t="str">
        <f t="shared" si="7"/>
        <v>OK</v>
      </c>
      <c r="V132" s="117" t="b">
        <f>'CASH REBATE'!$P$22</f>
        <v>0</v>
      </c>
      <c r="W132" s="1" t="str">
        <v>ALCHEMY</v>
      </c>
    </row>
    <row r="133" spans="2:23" ht="17.399999999999999" x14ac:dyDescent="0.3">
      <c r="B133" s="161" t="str">
        <v>34-SPLIQ-07007012</v>
      </c>
      <c r="C133" s="156" t="str">
        <v>Campari</v>
      </c>
      <c r="D133" s="94" t="str">
        <v>Vodka</v>
      </c>
      <c r="E133" s="94" t="str">
        <v>Skyy</v>
      </c>
      <c r="F133" s="94" t="str">
        <v>SKY</v>
      </c>
      <c r="G133" s="94" t="str">
        <v>Skyy Citrus</v>
      </c>
      <c r="H133" s="94" t="str">
        <v>700ml</v>
      </c>
      <c r="I133" s="174">
        <v>6</v>
      </c>
      <c r="J133" s="283"/>
      <c r="K133" s="178"/>
      <c r="L133" s="85"/>
      <c r="M133" s="15"/>
      <c r="N133" s="86"/>
      <c r="O133" s="6"/>
      <c r="P133" s="152">
        <v>0</v>
      </c>
      <c r="Q133" s="6"/>
      <c r="R133" s="96">
        <f t="shared" si="5"/>
        <v>0</v>
      </c>
      <c r="S133" s="97">
        <f t="shared" si="8"/>
        <v>0</v>
      </c>
      <c r="T133" s="98">
        <f t="shared" si="6"/>
        <v>0</v>
      </c>
      <c r="U133" s="117" t="str">
        <f t="shared" si="7"/>
        <v>OK</v>
      </c>
      <c r="V133" s="117" t="b">
        <f>'CASH REBATE'!$P$22</f>
        <v>0</v>
      </c>
      <c r="W133" s="1" t="str">
        <v>ALCHEMY</v>
      </c>
    </row>
    <row r="134" spans="2:23" ht="17.399999999999999" x14ac:dyDescent="0.3">
      <c r="B134" s="161" t="str">
        <v>34-SPLIQ-07007036</v>
      </c>
      <c r="C134" s="156" t="str">
        <v>Campari</v>
      </c>
      <c r="D134" s="94" t="str">
        <v>Vodka</v>
      </c>
      <c r="E134" s="94" t="str">
        <v>Skyy</v>
      </c>
      <c r="F134" s="94" t="str">
        <v>SKY</v>
      </c>
      <c r="G134" s="94" t="str">
        <v>Skyy Raspberry</v>
      </c>
      <c r="H134" s="94" t="str">
        <v>700ml</v>
      </c>
      <c r="I134" s="174">
        <v>6</v>
      </c>
      <c r="J134" s="283"/>
      <c r="K134" s="178"/>
      <c r="L134" s="85"/>
      <c r="M134" s="15"/>
      <c r="N134" s="86"/>
      <c r="O134" s="6"/>
      <c r="P134" s="152">
        <v>0</v>
      </c>
      <c r="Q134" s="6"/>
      <c r="R134" s="96">
        <f t="shared" si="5"/>
        <v>0</v>
      </c>
      <c r="S134" s="97">
        <f t="shared" si="8"/>
        <v>0</v>
      </c>
      <c r="T134" s="98">
        <f t="shared" si="6"/>
        <v>0</v>
      </c>
      <c r="U134" s="117" t="str">
        <f t="shared" si="7"/>
        <v>OK</v>
      </c>
      <c r="V134" s="117" t="b">
        <f>'CASH REBATE'!$P$22</f>
        <v>0</v>
      </c>
      <c r="W134" s="1" t="str">
        <v>ALCHEMY</v>
      </c>
    </row>
    <row r="135" spans="2:23" ht="17.399999999999999" x14ac:dyDescent="0.3">
      <c r="B135" s="161" t="str">
        <v>34-SPLIQ-07007050</v>
      </c>
      <c r="C135" s="156" t="str">
        <v>Campari</v>
      </c>
      <c r="D135" s="94" t="str">
        <v>Vodka</v>
      </c>
      <c r="E135" s="94" t="str">
        <v>Skyy</v>
      </c>
      <c r="F135" s="94" t="str">
        <v>SKY</v>
      </c>
      <c r="G135" s="94" t="str">
        <v>Skyy Passionfruit</v>
      </c>
      <c r="H135" s="94" t="str">
        <v>700ml</v>
      </c>
      <c r="I135" s="174">
        <v>6</v>
      </c>
      <c r="J135" s="283"/>
      <c r="K135" s="178"/>
      <c r="L135" s="85"/>
      <c r="M135" s="15"/>
      <c r="N135" s="86"/>
      <c r="O135" s="6"/>
      <c r="P135" s="152">
        <v>0</v>
      </c>
      <c r="Q135" s="6"/>
      <c r="R135" s="96">
        <f t="shared" si="5"/>
        <v>0</v>
      </c>
      <c r="S135" s="97">
        <f t="shared" si="8"/>
        <v>0</v>
      </c>
      <c r="T135" s="98">
        <f t="shared" si="6"/>
        <v>0</v>
      </c>
      <c r="U135" s="117" t="str">
        <f t="shared" si="7"/>
        <v>OK</v>
      </c>
      <c r="V135" s="117" t="b">
        <f>'CASH REBATE'!$P$22</f>
        <v>0</v>
      </c>
      <c r="W135" s="1" t="str">
        <v>ALCHEMY</v>
      </c>
    </row>
    <row r="136" spans="2:23" ht="17.399999999999999" x14ac:dyDescent="0.3">
      <c r="B136" s="161" t="str">
        <v>34-SPVOD-07001021</v>
      </c>
      <c r="C136" s="156" t="str">
        <v>Campari</v>
      </c>
      <c r="D136" s="94" t="str">
        <v>Vodka</v>
      </c>
      <c r="E136" s="94" t="str">
        <v>Skyy</v>
      </c>
      <c r="F136" s="94" t="str">
        <v>SKY</v>
      </c>
      <c r="G136" s="94" t="str">
        <v>Skyy 90 Luxury</v>
      </c>
      <c r="H136" s="94" t="str">
        <v>700ml</v>
      </c>
      <c r="I136" s="174">
        <v>6</v>
      </c>
      <c r="J136" s="283"/>
      <c r="K136" s="178"/>
      <c r="L136" s="85"/>
      <c r="M136" s="15"/>
      <c r="N136" s="86"/>
      <c r="O136" s="6"/>
      <c r="P136" s="152">
        <v>0</v>
      </c>
      <c r="Q136" s="6"/>
      <c r="R136" s="96">
        <f t="shared" si="5"/>
        <v>0</v>
      </c>
      <c r="S136" s="97">
        <f t="shared" si="8"/>
        <v>0</v>
      </c>
      <c r="T136" s="98">
        <f t="shared" si="6"/>
        <v>0</v>
      </c>
      <c r="U136" s="117" t="str">
        <f t="shared" si="7"/>
        <v>OK</v>
      </c>
      <c r="V136" s="117" t="b">
        <f>'CASH REBATE'!$P$22</f>
        <v>0</v>
      </c>
      <c r="W136" s="1" t="str">
        <v>ALCHEMY</v>
      </c>
    </row>
    <row r="137" spans="2:23" ht="17.399999999999999" x14ac:dyDescent="0.3">
      <c r="B137" s="161" t="str">
        <v>65-SPVOD-07507828</v>
      </c>
      <c r="C137" s="156" t="str">
        <v>Proximo</v>
      </c>
      <c r="D137" s="94" t="str">
        <v>Vodka</v>
      </c>
      <c r="E137" s="94" t="str">
        <v>Hangar</v>
      </c>
      <c r="F137" s="94" t="str">
        <v>HG1</v>
      </c>
      <c r="G137" s="94" t="str">
        <v>Hangar 1 Straight Vodka</v>
      </c>
      <c r="H137" s="94" t="str">
        <v>750ml</v>
      </c>
      <c r="I137" s="174">
        <v>12</v>
      </c>
      <c r="J137" s="283"/>
      <c r="K137" s="178"/>
      <c r="L137" s="85"/>
      <c r="M137" s="15"/>
      <c r="N137" s="86"/>
      <c r="O137" s="6"/>
      <c r="P137" s="152">
        <v>0</v>
      </c>
      <c r="Q137" s="6"/>
      <c r="R137" s="96">
        <f t="shared" si="5"/>
        <v>0</v>
      </c>
      <c r="S137" s="97">
        <f t="shared" si="8"/>
        <v>0</v>
      </c>
      <c r="T137" s="98">
        <f t="shared" si="6"/>
        <v>0</v>
      </c>
      <c r="U137" s="117" t="str">
        <f t="shared" si="7"/>
        <v>OK</v>
      </c>
      <c r="V137" s="117" t="b">
        <f>'CASH REBATE'!$P$22</f>
        <v>0</v>
      </c>
      <c r="W137" s="1" t="str">
        <v>ALCHEMY</v>
      </c>
    </row>
    <row r="138" spans="2:23" ht="17.399999999999999" x14ac:dyDescent="0.3">
      <c r="B138" s="161" t="str">
        <v>65-SPVOD-07507842</v>
      </c>
      <c r="C138" s="156" t="str">
        <v>Proximo</v>
      </c>
      <c r="D138" s="94" t="str">
        <v>Vodka</v>
      </c>
      <c r="E138" s="94" t="str">
        <v>Hangar</v>
      </c>
      <c r="F138" s="94" t="str">
        <v>HG1</v>
      </c>
      <c r="G138" s="94" t="str">
        <v>Hangar 1 Buddha'S Hand Citron Vodka</v>
      </c>
      <c r="H138" s="94" t="str">
        <v>750ml</v>
      </c>
      <c r="I138" s="174">
        <v>12</v>
      </c>
      <c r="J138" s="283"/>
      <c r="K138" s="178"/>
      <c r="L138" s="85"/>
      <c r="M138" s="15"/>
      <c r="N138" s="86"/>
      <c r="O138" s="6"/>
      <c r="P138" s="152">
        <v>0</v>
      </c>
      <c r="Q138" s="6"/>
      <c r="R138" s="96">
        <f t="shared" si="5"/>
        <v>0</v>
      </c>
      <c r="S138" s="97">
        <f t="shared" si="8"/>
        <v>0</v>
      </c>
      <c r="T138" s="98">
        <f t="shared" si="6"/>
        <v>0</v>
      </c>
      <c r="U138" s="117" t="str">
        <f t="shared" si="7"/>
        <v>OK</v>
      </c>
      <c r="V138" s="117" t="b">
        <f>'CASH REBATE'!$P$22</f>
        <v>0</v>
      </c>
      <c r="W138" s="1" t="str">
        <v>ALCHEMY</v>
      </c>
    </row>
    <row r="139" spans="2:23" ht="17.399999999999999" x14ac:dyDescent="0.3">
      <c r="B139" s="161" t="str">
        <v>65-SPVOD-07507866</v>
      </c>
      <c r="C139" s="156" t="str">
        <v>Proximo</v>
      </c>
      <c r="D139" s="94" t="str">
        <v>Vodka</v>
      </c>
      <c r="E139" s="94" t="str">
        <v>Hangar</v>
      </c>
      <c r="F139" s="94" t="str">
        <v>HG1</v>
      </c>
      <c r="G139" s="94" t="str">
        <v>Hangar 1 Mandarin Blossom Vodka</v>
      </c>
      <c r="H139" s="94" t="str">
        <v>750ml</v>
      </c>
      <c r="I139" s="174">
        <v>12</v>
      </c>
      <c r="J139" s="283"/>
      <c r="K139" s="178"/>
      <c r="L139" s="85"/>
      <c r="M139" s="15"/>
      <c r="N139" s="86"/>
      <c r="O139" s="6"/>
      <c r="P139" s="152">
        <v>0</v>
      </c>
      <c r="Q139" s="6"/>
      <c r="R139" s="96">
        <f t="shared" si="5"/>
        <v>0</v>
      </c>
      <c r="S139" s="97">
        <f t="shared" si="8"/>
        <v>0</v>
      </c>
      <c r="T139" s="98">
        <f t="shared" si="6"/>
        <v>0</v>
      </c>
      <c r="U139" s="117" t="str">
        <f t="shared" si="7"/>
        <v>OK</v>
      </c>
      <c r="V139" s="117" t="b">
        <f>'CASH REBATE'!$P$22</f>
        <v>0</v>
      </c>
      <c r="W139" s="1" t="str">
        <v>ALCHEMY</v>
      </c>
    </row>
    <row r="140" spans="2:23" ht="17.399999999999999" x14ac:dyDescent="0.3">
      <c r="B140" s="161" t="str">
        <v>65-SPVOD-07507361</v>
      </c>
      <c r="C140" s="156" t="str">
        <v>Proximo</v>
      </c>
      <c r="D140" s="94" t="str">
        <v>Vodka</v>
      </c>
      <c r="E140" s="94" t="str">
        <v>Hangar</v>
      </c>
      <c r="F140" s="94" t="str">
        <v>HG1</v>
      </c>
      <c r="G140" s="94" t="str">
        <v>Hangar 1 Rose Vodka</v>
      </c>
      <c r="H140" s="94" t="str">
        <v>750ml</v>
      </c>
      <c r="I140" s="174">
        <v>12</v>
      </c>
      <c r="J140" s="283"/>
      <c r="K140" s="178"/>
      <c r="L140" s="85"/>
      <c r="M140" s="15"/>
      <c r="N140" s="86"/>
      <c r="O140" s="6"/>
      <c r="P140" s="152">
        <v>0</v>
      </c>
      <c r="Q140" s="6"/>
      <c r="R140" s="96">
        <f t="shared" si="5"/>
        <v>0</v>
      </c>
      <c r="S140" s="97">
        <f t="shared" si="8"/>
        <v>0</v>
      </c>
      <c r="T140" s="98">
        <f t="shared" si="6"/>
        <v>0</v>
      </c>
      <c r="U140" s="117" t="str">
        <f t="shared" si="7"/>
        <v>OK</v>
      </c>
      <c r="V140" s="117" t="b">
        <f>'CASH REBATE'!$P$22</f>
        <v>0</v>
      </c>
      <c r="W140" s="1" t="str">
        <v>ALCHEMY</v>
      </c>
    </row>
    <row r="141" spans="2:23" ht="17.399999999999999" x14ac:dyDescent="0.3">
      <c r="B141" s="161" t="str">
        <v>48-SPVOD-02000045</v>
      </c>
      <c r="C141" s="156" t="str">
        <v>Independent</v>
      </c>
      <c r="D141" s="94" t="str">
        <v>Vodka</v>
      </c>
      <c r="E141" s="94" t="str">
        <v>Tito's</v>
      </c>
      <c r="F141" s="94" t="str">
        <v>TTO</v>
      </c>
      <c r="G141" s="94" t="str">
        <v>Tito's Vodka 200ml</v>
      </c>
      <c r="H141" s="94" t="str">
        <v>200ml</v>
      </c>
      <c r="I141" s="174">
        <v>24</v>
      </c>
      <c r="J141" s="283"/>
      <c r="K141" s="178"/>
      <c r="L141" s="85"/>
      <c r="M141" s="15"/>
      <c r="N141" s="86"/>
      <c r="O141" s="6"/>
      <c r="P141" s="152">
        <v>0</v>
      </c>
      <c r="Q141" s="6"/>
      <c r="R141" s="96">
        <f t="shared" ref="R141:R204" si="9">IF(K141&gt;0,K141*N141,L141*1.07*N141)</f>
        <v>0</v>
      </c>
      <c r="S141" s="97">
        <f t="shared" si="8"/>
        <v>0</v>
      </c>
      <c r="T141" s="98">
        <f t="shared" si="6"/>
        <v>0</v>
      </c>
      <c r="U141" s="117" t="str">
        <f t="shared" si="7"/>
        <v>OK</v>
      </c>
      <c r="V141" s="117" t="b">
        <f>'CASH REBATE'!$P$22</f>
        <v>0</v>
      </c>
      <c r="W141" s="1" t="str">
        <v>ALCHEMY</v>
      </c>
    </row>
    <row r="142" spans="2:23" ht="17.399999999999999" x14ac:dyDescent="0.3">
      <c r="B142" s="161" t="str">
        <v>48-SPVOD-07500027</v>
      </c>
      <c r="C142" s="156" t="str">
        <v>Independent</v>
      </c>
      <c r="D142" s="94" t="str">
        <v>Vodka</v>
      </c>
      <c r="E142" s="94" t="str">
        <v>Tito's</v>
      </c>
      <c r="F142" s="94" t="str">
        <v>TTO</v>
      </c>
      <c r="G142" s="94" t="str">
        <v>Tito's Vodka 750ml</v>
      </c>
      <c r="H142" s="94" t="str">
        <v>750ml</v>
      </c>
      <c r="I142" s="174">
        <v>12</v>
      </c>
      <c r="J142" s="283"/>
      <c r="K142" s="178"/>
      <c r="L142" s="85"/>
      <c r="M142" s="15"/>
      <c r="N142" s="86"/>
      <c r="O142" s="6"/>
      <c r="P142" s="152">
        <v>0</v>
      </c>
      <c r="Q142" s="6"/>
      <c r="R142" s="96">
        <f t="shared" si="9"/>
        <v>0</v>
      </c>
      <c r="S142" s="97">
        <f t="shared" si="8"/>
        <v>0</v>
      </c>
      <c r="T142" s="98">
        <f t="shared" ref="T142:T205" si="10">IF(U142="Input Price only 1 column","",P142*S142)</f>
        <v>0</v>
      </c>
      <c r="U142" s="117" t="str">
        <f t="shared" ref="U142:U205" si="11">IF(AND(K142&gt;0,L142&gt;0),"Input Price only 1 column","OK")</f>
        <v>OK</v>
      </c>
      <c r="V142" s="117" t="b">
        <f>'CASH REBATE'!$P$22</f>
        <v>0</v>
      </c>
      <c r="W142" s="1" t="str">
        <v>ALCHEMY</v>
      </c>
    </row>
    <row r="143" spans="2:23" ht="17.399999999999999" x14ac:dyDescent="0.3">
      <c r="B143" s="161" t="str">
        <v>48-SPVOD-10000010</v>
      </c>
      <c r="C143" s="156" t="str">
        <v>Independent</v>
      </c>
      <c r="D143" s="94" t="str">
        <v>Vodka</v>
      </c>
      <c r="E143" s="94" t="str">
        <v>Tito's</v>
      </c>
      <c r="F143" s="94" t="str">
        <v>TTO</v>
      </c>
      <c r="G143" s="94" t="str">
        <v>Tito's Vodka 1L</v>
      </c>
      <c r="H143" s="94" t="str">
        <v>1000ml</v>
      </c>
      <c r="I143" s="174">
        <v>12</v>
      </c>
      <c r="J143" s="283"/>
      <c r="K143" s="178"/>
      <c r="L143" s="85"/>
      <c r="M143" s="15"/>
      <c r="N143" s="86"/>
      <c r="O143" s="6"/>
      <c r="P143" s="152">
        <v>0</v>
      </c>
      <c r="Q143" s="6"/>
      <c r="R143" s="96">
        <f t="shared" si="9"/>
        <v>0</v>
      </c>
      <c r="S143" s="97">
        <f t="shared" ref="S143:S206" si="12">ROUND(R143/1.07,2)</f>
        <v>0</v>
      </c>
      <c r="T143" s="98">
        <f t="shared" si="10"/>
        <v>0</v>
      </c>
      <c r="U143" s="117" t="str">
        <f t="shared" si="11"/>
        <v>OK</v>
      </c>
      <c r="V143" s="117" t="b">
        <f>'CASH REBATE'!$P$22</f>
        <v>0</v>
      </c>
      <c r="W143" s="1" t="str">
        <v>ALCHEMY</v>
      </c>
    </row>
    <row r="144" spans="2:23" ht="17.399999999999999" x14ac:dyDescent="0.3">
      <c r="B144" s="161" t="str">
        <v>48-SPVOD-17500034</v>
      </c>
      <c r="C144" s="156" t="str">
        <v>Independent</v>
      </c>
      <c r="D144" s="94" t="str">
        <v>Vodka</v>
      </c>
      <c r="E144" s="94" t="str">
        <v>Tito's</v>
      </c>
      <c r="F144" s="94" t="str">
        <v>TTO</v>
      </c>
      <c r="G144" s="94" t="str">
        <v>Tito's Vodka 1.75L</v>
      </c>
      <c r="H144" s="94" t="str">
        <v>1750ml</v>
      </c>
      <c r="I144" s="174">
        <v>6</v>
      </c>
      <c r="J144" s="283"/>
      <c r="K144" s="178"/>
      <c r="L144" s="85"/>
      <c r="M144" s="15"/>
      <c r="N144" s="86"/>
      <c r="O144" s="6"/>
      <c r="P144" s="152">
        <v>0</v>
      </c>
      <c r="Q144" s="6"/>
      <c r="R144" s="96">
        <f t="shared" si="9"/>
        <v>0</v>
      </c>
      <c r="S144" s="97">
        <f t="shared" si="12"/>
        <v>0</v>
      </c>
      <c r="T144" s="98">
        <f t="shared" si="10"/>
        <v>0</v>
      </c>
      <c r="U144" s="117" t="str">
        <f t="shared" si="11"/>
        <v>OK</v>
      </c>
      <c r="V144" s="117" t="b">
        <f>'CASH REBATE'!$P$22</f>
        <v>0</v>
      </c>
      <c r="W144" s="1" t="str">
        <v>ALCHEMY</v>
      </c>
    </row>
    <row r="145" spans="2:23" ht="17.399999999999999" x14ac:dyDescent="0.3">
      <c r="B145" s="161" t="str">
        <v>01-SPGIN-07003727</v>
      </c>
      <c r="C145" s="156" t="str">
        <v>Lucas Bols</v>
      </c>
      <c r="D145" s="94" t="str">
        <v>GIN</v>
      </c>
      <c r="E145" s="94" t="str">
        <v>Bols Gin</v>
      </c>
      <c r="F145" s="94" t="str">
        <v>SVT</v>
      </c>
      <c r="G145" s="94" t="str">
        <v>Bols Silvertop Dutch</v>
      </c>
      <c r="H145" s="94" t="str">
        <v>700ml</v>
      </c>
      <c r="I145" s="174">
        <v>6</v>
      </c>
      <c r="J145" s="283"/>
      <c r="K145" s="178"/>
      <c r="L145" s="85"/>
      <c r="M145" s="15"/>
      <c r="N145" s="86"/>
      <c r="O145" s="6"/>
      <c r="P145" s="152">
        <v>0</v>
      </c>
      <c r="Q145" s="6"/>
      <c r="R145" s="96">
        <f t="shared" si="9"/>
        <v>0</v>
      </c>
      <c r="S145" s="97">
        <f t="shared" si="12"/>
        <v>0</v>
      </c>
      <c r="T145" s="98">
        <f t="shared" si="10"/>
        <v>0</v>
      </c>
      <c r="U145" s="117" t="str">
        <f t="shared" si="11"/>
        <v>OK</v>
      </c>
      <c r="V145" s="117" t="b">
        <f>'CASH REBATE'!$P$22</f>
        <v>0</v>
      </c>
      <c r="W145" s="1" t="str">
        <v>ALCHEMY</v>
      </c>
    </row>
    <row r="146" spans="2:23" ht="17.399999999999999" x14ac:dyDescent="0.3">
      <c r="B146" s="161" t="str">
        <v>33-SPGIN-07507509</v>
      </c>
      <c r="C146" s="156" t="str">
        <v>Campari</v>
      </c>
      <c r="D146" s="94" t="str">
        <v>GIN</v>
      </c>
      <c r="E146" s="94" t="str">
        <v>Bulldog</v>
      </c>
      <c r="F146" s="94" t="str">
        <v>BUL</v>
      </c>
      <c r="G146" s="94" t="str">
        <v>Bulldog London Dry 750ml</v>
      </c>
      <c r="H146" s="94" t="str">
        <v>750ml</v>
      </c>
      <c r="I146" s="174">
        <v>6</v>
      </c>
      <c r="J146" s="283"/>
      <c r="K146" s="178"/>
      <c r="L146" s="85"/>
      <c r="M146" s="15"/>
      <c r="N146" s="86"/>
      <c r="O146" s="6"/>
      <c r="P146" s="152">
        <v>0</v>
      </c>
      <c r="Q146" s="6"/>
      <c r="R146" s="96">
        <f t="shared" si="9"/>
        <v>0</v>
      </c>
      <c r="S146" s="97">
        <f t="shared" si="12"/>
        <v>0</v>
      </c>
      <c r="T146" s="98">
        <f t="shared" si="10"/>
        <v>0</v>
      </c>
      <c r="U146" s="117" t="str">
        <f t="shared" si="11"/>
        <v>OK</v>
      </c>
      <c r="V146" s="117" t="b">
        <f>'CASH REBATE'!$P$22</f>
        <v>0</v>
      </c>
      <c r="W146" s="1" t="str">
        <v>ALCHEMY</v>
      </c>
    </row>
    <row r="147" spans="2:23" ht="17.399999999999999" x14ac:dyDescent="0.3">
      <c r="B147" s="161" t="str">
        <v>33-SPGIN-10002048</v>
      </c>
      <c r="C147" s="156" t="str">
        <v>Campari</v>
      </c>
      <c r="D147" s="94" t="str">
        <v>GIN</v>
      </c>
      <c r="E147" s="94" t="str">
        <v>Bulldog</v>
      </c>
      <c r="F147" s="94" t="str">
        <v>BUL</v>
      </c>
      <c r="G147" s="94" t="str">
        <v>Bulldog London Dry 1L</v>
      </c>
      <c r="H147" s="94" t="str">
        <v>1000ml</v>
      </c>
      <c r="I147" s="174">
        <v>6</v>
      </c>
      <c r="J147" s="283"/>
      <c r="K147" s="178"/>
      <c r="L147" s="85"/>
      <c r="M147" s="15"/>
      <c r="N147" s="86"/>
      <c r="O147" s="6"/>
      <c r="P147" s="152">
        <v>0</v>
      </c>
      <c r="Q147" s="6"/>
      <c r="R147" s="96">
        <f t="shared" si="9"/>
        <v>0</v>
      </c>
      <c r="S147" s="97">
        <f t="shared" si="12"/>
        <v>0</v>
      </c>
      <c r="T147" s="98">
        <f t="shared" si="10"/>
        <v>0</v>
      </c>
      <c r="U147" s="117" t="str">
        <f t="shared" si="11"/>
        <v>OK</v>
      </c>
      <c r="V147" s="117" t="b">
        <f>'CASH REBATE'!$P$22</f>
        <v>0</v>
      </c>
      <c r="W147" s="1" t="str">
        <v>ALCHEMY</v>
      </c>
    </row>
    <row r="148" spans="2:23" ht="17.399999999999999" x14ac:dyDescent="0.3">
      <c r="B148" s="161" t="str">
        <v>59-SPGIN-10000065</v>
      </c>
      <c r="C148" s="156" t="str">
        <v>Campari</v>
      </c>
      <c r="D148" s="94" t="str">
        <v>GIN</v>
      </c>
      <c r="E148" s="94" t="str">
        <v>Bickens</v>
      </c>
      <c r="F148" s="94" t="str">
        <v>BIC</v>
      </c>
      <c r="G148" s="94" t="str">
        <v>Bickens London Dry Gin</v>
      </c>
      <c r="H148" s="94" t="str">
        <v>1000ml</v>
      </c>
      <c r="I148" s="174">
        <v>6</v>
      </c>
      <c r="J148" s="283"/>
      <c r="K148" s="178"/>
      <c r="L148" s="85"/>
      <c r="M148" s="15"/>
      <c r="N148" s="86"/>
      <c r="O148" s="6"/>
      <c r="P148" s="152">
        <v>0</v>
      </c>
      <c r="Q148" s="6"/>
      <c r="R148" s="96">
        <f t="shared" si="9"/>
        <v>0</v>
      </c>
      <c r="S148" s="97">
        <f t="shared" si="12"/>
        <v>0</v>
      </c>
      <c r="T148" s="98">
        <f t="shared" si="10"/>
        <v>0</v>
      </c>
      <c r="U148" s="117" t="str">
        <f t="shared" si="11"/>
        <v>OK</v>
      </c>
      <c r="V148" s="117" t="b">
        <f>'CASH REBATE'!$P$22</f>
        <v>0</v>
      </c>
      <c r="W148" s="1" t="str">
        <v>ALCHEMY</v>
      </c>
    </row>
    <row r="149" spans="2:23" ht="17.399999999999999" x14ac:dyDescent="0.3">
      <c r="B149" s="161" t="str">
        <v>22-SPGIN-07000693</v>
      </c>
      <c r="C149" s="156" t="str">
        <v>Proximo</v>
      </c>
      <c r="D149" s="94" t="str">
        <v>GIN</v>
      </c>
      <c r="E149" s="94" t="str">
        <v>Boodles</v>
      </c>
      <c r="F149" s="94" t="str">
        <v>BOD</v>
      </c>
      <c r="G149" s="94" t="str">
        <v>Boodles London Dry</v>
      </c>
      <c r="H149" s="94" t="str">
        <v>700ml</v>
      </c>
      <c r="I149" s="174">
        <v>6</v>
      </c>
      <c r="J149" s="283"/>
      <c r="K149" s="178"/>
      <c r="L149" s="85"/>
      <c r="M149" s="15"/>
      <c r="N149" s="86"/>
      <c r="O149" s="6"/>
      <c r="P149" s="152">
        <v>0</v>
      </c>
      <c r="Q149" s="6"/>
      <c r="R149" s="96">
        <f t="shared" si="9"/>
        <v>0</v>
      </c>
      <c r="S149" s="97">
        <f t="shared" si="12"/>
        <v>0</v>
      </c>
      <c r="T149" s="98">
        <f t="shared" si="10"/>
        <v>0</v>
      </c>
      <c r="U149" s="117" t="str">
        <f t="shared" si="11"/>
        <v>OK</v>
      </c>
      <c r="V149" s="117" t="b">
        <f>'CASH REBATE'!$P$22</f>
        <v>0</v>
      </c>
      <c r="W149" s="1" t="str">
        <v>ALCHEMY</v>
      </c>
    </row>
    <row r="150" spans="2:23" ht="17.399999999999999" x14ac:dyDescent="0.3">
      <c r="B150" s="161" t="str">
        <v>13-SPGIN-07006017</v>
      </c>
      <c r="C150" s="156" t="str">
        <v>TEG</v>
      </c>
      <c r="D150" s="94" t="str">
        <v>GIN</v>
      </c>
      <c r="E150" s="94" t="str">
        <v>No.3 London Dry</v>
      </c>
      <c r="F150" s="94" t="str">
        <v>NO3</v>
      </c>
      <c r="G150" s="94" t="str">
        <v>No.3 London Dry</v>
      </c>
      <c r="H150" s="94" t="str">
        <v>700ml</v>
      </c>
      <c r="I150" s="174">
        <v>6</v>
      </c>
      <c r="J150" s="283"/>
      <c r="K150" s="178"/>
      <c r="L150" s="85"/>
      <c r="M150" s="15"/>
      <c r="N150" s="86"/>
      <c r="O150" s="6"/>
      <c r="P150" s="152">
        <v>0</v>
      </c>
      <c r="Q150" s="6"/>
      <c r="R150" s="96">
        <f t="shared" si="9"/>
        <v>0</v>
      </c>
      <c r="S150" s="97">
        <f t="shared" si="12"/>
        <v>0</v>
      </c>
      <c r="T150" s="98">
        <f t="shared" si="10"/>
        <v>0</v>
      </c>
      <c r="U150" s="117" t="str">
        <f t="shared" si="11"/>
        <v>OK</v>
      </c>
      <c r="V150" s="117" t="b">
        <f>'CASH REBATE'!$P$22</f>
        <v>0</v>
      </c>
      <c r="W150" s="1" t="str">
        <v>ALCHEMY</v>
      </c>
    </row>
    <row r="151" spans="2:23" ht="17.399999999999999" x14ac:dyDescent="0.3">
      <c r="B151" s="161" t="str">
        <v>03-SPGIN-07006598</v>
      </c>
      <c r="C151" s="156" t="str">
        <v>Lucas Bols</v>
      </c>
      <c r="D151" s="94" t="str">
        <v>GIN</v>
      </c>
      <c r="E151" s="94" t="str">
        <v>Damrak</v>
      </c>
      <c r="F151" s="94" t="str">
        <v>DAM</v>
      </c>
      <c r="G151" s="94" t="str">
        <v>Damrak Dutch</v>
      </c>
      <c r="H151" s="94" t="str">
        <v>700ml</v>
      </c>
      <c r="I151" s="174">
        <v>6</v>
      </c>
      <c r="J151" s="283"/>
      <c r="K151" s="178"/>
      <c r="L151" s="85"/>
      <c r="M151" s="15"/>
      <c r="N151" s="86"/>
      <c r="O151" s="6"/>
      <c r="P151" s="152">
        <v>0</v>
      </c>
      <c r="Q151" s="6"/>
      <c r="R151" s="96">
        <f t="shared" si="9"/>
        <v>0</v>
      </c>
      <c r="S151" s="97">
        <f t="shared" si="12"/>
        <v>0</v>
      </c>
      <c r="T151" s="98">
        <f t="shared" si="10"/>
        <v>0</v>
      </c>
      <c r="U151" s="117" t="str">
        <f t="shared" si="11"/>
        <v>OK</v>
      </c>
      <c r="V151" s="117" t="b">
        <f>'CASH REBATE'!$P$22</f>
        <v>0</v>
      </c>
      <c r="W151" s="1" t="str">
        <v>ALCHEMY</v>
      </c>
    </row>
    <row r="152" spans="2:23" ht="17.399999999999999" x14ac:dyDescent="0.3">
      <c r="B152" s="161" t="str">
        <v>01-SPGIN-07008005</v>
      </c>
      <c r="C152" s="156" t="str">
        <v>Lucas Bols</v>
      </c>
      <c r="D152" s="94" t="str">
        <v>GIN</v>
      </c>
      <c r="E152" s="94" t="str">
        <v>Bols Gin</v>
      </c>
      <c r="F152" s="94" t="str">
        <v>BLG</v>
      </c>
      <c r="G152" s="94" t="str">
        <v>Bols Dutch Genever</v>
      </c>
      <c r="H152" s="94" t="str">
        <v>700ml</v>
      </c>
      <c r="I152" s="174">
        <v>6</v>
      </c>
      <c r="J152" s="283"/>
      <c r="K152" s="178"/>
      <c r="L152" s="85"/>
      <c r="M152" s="15"/>
      <c r="N152" s="86"/>
      <c r="O152" s="6"/>
      <c r="P152" s="152">
        <v>0</v>
      </c>
      <c r="Q152" s="6"/>
      <c r="R152" s="96">
        <f t="shared" si="9"/>
        <v>0</v>
      </c>
      <c r="S152" s="97">
        <f t="shared" si="12"/>
        <v>0</v>
      </c>
      <c r="T152" s="98">
        <f t="shared" si="10"/>
        <v>0</v>
      </c>
      <c r="U152" s="117" t="str">
        <f t="shared" si="11"/>
        <v>OK</v>
      </c>
      <c r="V152" s="117" t="b">
        <f>'CASH REBATE'!$P$22</f>
        <v>0</v>
      </c>
      <c r="W152" s="1" t="str">
        <v>ALCHEMY</v>
      </c>
    </row>
    <row r="153" spans="2:23" ht="17.399999999999999" x14ac:dyDescent="0.3">
      <c r="B153" s="161" t="str">
        <v>03-SPGIN-07504125</v>
      </c>
      <c r="C153" s="156" t="str">
        <v>Lucas Bols</v>
      </c>
      <c r="D153" s="94" t="str">
        <v>GIN</v>
      </c>
      <c r="E153" s="94" t="str">
        <v>Henkes</v>
      </c>
      <c r="F153" s="94" t="str">
        <v>HEK</v>
      </c>
      <c r="G153" s="94" t="str">
        <v>Henkes Gin</v>
      </c>
      <c r="H153" s="94" t="str">
        <v>750ml</v>
      </c>
      <c r="I153" s="174">
        <v>6</v>
      </c>
      <c r="J153" s="283"/>
      <c r="K153" s="178"/>
      <c r="L153" s="85"/>
      <c r="M153" s="15"/>
      <c r="N153" s="86"/>
      <c r="O153" s="6"/>
      <c r="P153" s="152">
        <v>0</v>
      </c>
      <c r="Q153" s="6"/>
      <c r="R153" s="96">
        <f t="shared" si="9"/>
        <v>0</v>
      </c>
      <c r="S153" s="97">
        <f t="shared" si="12"/>
        <v>0</v>
      </c>
      <c r="T153" s="98">
        <f t="shared" si="10"/>
        <v>0</v>
      </c>
      <c r="U153" s="117" t="str">
        <f t="shared" si="11"/>
        <v>OK</v>
      </c>
      <c r="V153" s="117" t="b">
        <f>'CASH REBATE'!$P$22</f>
        <v>0</v>
      </c>
      <c r="W153" s="1" t="str">
        <v>ALCHEMY</v>
      </c>
    </row>
    <row r="154" spans="2:23" ht="17.399999999999999" x14ac:dyDescent="0.3">
      <c r="B154" s="161" t="str">
        <v>29-SPGIN-07000602</v>
      </c>
      <c r="C154" s="156" t="str">
        <v>RC</v>
      </c>
      <c r="D154" s="94" t="str">
        <v>GIN</v>
      </c>
      <c r="E154" s="94" t="str">
        <v>Botanist</v>
      </c>
      <c r="F154" s="94" t="str">
        <v>BOT</v>
      </c>
      <c r="G154" s="94" t="str">
        <v>The Botanist Islay Scotland</v>
      </c>
      <c r="H154" s="94" t="str">
        <v>700ml</v>
      </c>
      <c r="I154" s="174">
        <v>6</v>
      </c>
      <c r="J154" s="283"/>
      <c r="K154" s="178"/>
      <c r="L154" s="85"/>
      <c r="M154" s="15"/>
      <c r="N154" s="86"/>
      <c r="O154" s="6"/>
      <c r="P154" s="152">
        <v>0</v>
      </c>
      <c r="Q154" s="6"/>
      <c r="R154" s="96">
        <f t="shared" si="9"/>
        <v>0</v>
      </c>
      <c r="S154" s="97">
        <f t="shared" si="12"/>
        <v>0</v>
      </c>
      <c r="T154" s="98">
        <f t="shared" si="10"/>
        <v>0</v>
      </c>
      <c r="U154" s="117" t="str">
        <f t="shared" si="11"/>
        <v>OK</v>
      </c>
      <c r="V154" s="117" t="b">
        <f>'CASH REBATE'!$P$22</f>
        <v>0</v>
      </c>
      <c r="W154" s="1" t="str">
        <v>ALCHEMY</v>
      </c>
    </row>
    <row r="155" spans="2:23" ht="17.399999999999999" x14ac:dyDescent="0.3">
      <c r="B155" s="161" t="str">
        <v>29-SPGIN-07008423</v>
      </c>
      <c r="C155" s="156" t="str">
        <v>RC</v>
      </c>
      <c r="D155" s="94" t="str">
        <v>GIN</v>
      </c>
      <c r="E155" s="94" t="str">
        <v>Botanist</v>
      </c>
      <c r="F155" s="94" t="str">
        <v>BOT</v>
      </c>
      <c r="G155" s="94" t="str">
        <v>The Botanist Islay Cask Rested Gin</v>
      </c>
      <c r="H155" s="94" t="str">
        <v>700ml</v>
      </c>
      <c r="I155" s="174">
        <v>6</v>
      </c>
      <c r="J155" s="283"/>
      <c r="K155" s="178"/>
      <c r="L155" s="85"/>
      <c r="M155" s="15"/>
      <c r="N155" s="86"/>
      <c r="O155" s="6"/>
      <c r="P155" s="152">
        <v>0</v>
      </c>
      <c r="Q155" s="6"/>
      <c r="R155" s="96">
        <f t="shared" si="9"/>
        <v>0</v>
      </c>
      <c r="S155" s="97">
        <f t="shared" si="12"/>
        <v>0</v>
      </c>
      <c r="T155" s="98">
        <f t="shared" si="10"/>
        <v>0</v>
      </c>
      <c r="U155" s="117" t="str">
        <f t="shared" si="11"/>
        <v>OK</v>
      </c>
      <c r="V155" s="117" t="b">
        <f>'CASH REBATE'!$P$22</f>
        <v>0</v>
      </c>
      <c r="W155" s="1" t="str">
        <v>ALCHEMY</v>
      </c>
    </row>
    <row r="156" spans="2:23" ht="17.399999999999999" x14ac:dyDescent="0.3">
      <c r="B156" s="161" t="str">
        <v>29-SPGIN-07008683</v>
      </c>
      <c r="C156" s="156" t="str">
        <v>RC</v>
      </c>
      <c r="D156" s="94" t="str">
        <v>GIN</v>
      </c>
      <c r="E156" s="94" t="str">
        <v>Botanist</v>
      </c>
      <c r="F156" s="94" t="str">
        <v>BOT</v>
      </c>
      <c r="G156" s="94" t="str">
        <v>The Botanist Islay Cask Aged Gin</v>
      </c>
      <c r="H156" s="94" t="str">
        <v>700ml</v>
      </c>
      <c r="I156" s="174">
        <v>6</v>
      </c>
      <c r="J156" s="283"/>
      <c r="K156" s="178"/>
      <c r="L156" s="85"/>
      <c r="M156" s="15"/>
      <c r="N156" s="86"/>
      <c r="O156" s="6"/>
      <c r="P156" s="152">
        <v>0</v>
      </c>
      <c r="Q156" s="6"/>
      <c r="R156" s="96">
        <f t="shared" si="9"/>
        <v>0</v>
      </c>
      <c r="S156" s="97">
        <f t="shared" si="12"/>
        <v>0</v>
      </c>
      <c r="T156" s="98">
        <f t="shared" si="10"/>
        <v>0</v>
      </c>
      <c r="U156" s="117" t="str">
        <f t="shared" si="11"/>
        <v>OK</v>
      </c>
      <c r="V156" s="117" t="b">
        <f>'CASH REBATE'!$P$22</f>
        <v>0</v>
      </c>
      <c r="W156" s="1" t="str">
        <v>ALCHEMY</v>
      </c>
    </row>
    <row r="157" spans="2:23" ht="17.399999999999999" x14ac:dyDescent="0.3">
      <c r="B157" s="161" t="str">
        <v>16-SPGIN-07000194</v>
      </c>
      <c r="C157" s="156" t="str">
        <v>Independent</v>
      </c>
      <c r="D157" s="94" t="str">
        <v>GIN</v>
      </c>
      <c r="E157" s="94" t="str">
        <v>Four Pillars</v>
      </c>
      <c r="F157" s="94" t="str">
        <v>FPL</v>
      </c>
      <c r="G157" s="94" t="str">
        <v>Four Pillars Rare Dry Australian</v>
      </c>
      <c r="H157" s="94" t="str">
        <v>700ml</v>
      </c>
      <c r="I157" s="174">
        <v>6</v>
      </c>
      <c r="J157" s="283"/>
      <c r="K157" s="178"/>
      <c r="L157" s="85"/>
      <c r="M157" s="15"/>
      <c r="N157" s="86"/>
      <c r="O157" s="6"/>
      <c r="P157" s="152">
        <v>0</v>
      </c>
      <c r="Q157" s="6"/>
      <c r="R157" s="96">
        <f t="shared" si="9"/>
        <v>0</v>
      </c>
      <c r="S157" s="97">
        <f t="shared" si="12"/>
        <v>0</v>
      </c>
      <c r="T157" s="98">
        <f t="shared" si="10"/>
        <v>0</v>
      </c>
      <c r="U157" s="117" t="str">
        <f t="shared" si="11"/>
        <v>OK</v>
      </c>
      <c r="V157" s="117" t="b">
        <f>'CASH REBATE'!$P$22</f>
        <v>0</v>
      </c>
      <c r="W157" s="1" t="str">
        <v>ALCHEMY</v>
      </c>
    </row>
    <row r="158" spans="2:23" ht="17.399999999999999" x14ac:dyDescent="0.3">
      <c r="B158" s="161" t="str">
        <v>16-SPGIN-07001741</v>
      </c>
      <c r="C158" s="156" t="str">
        <v>Independent</v>
      </c>
      <c r="D158" s="94" t="str">
        <v>GIN</v>
      </c>
      <c r="E158" s="94" t="str">
        <v>Four Pillars</v>
      </c>
      <c r="F158" s="94" t="str">
        <v>FPL</v>
      </c>
      <c r="G158" s="94" t="str">
        <v>Four Pillars Fresh Yuzu</v>
      </c>
      <c r="H158" s="94" t="str">
        <v>700ml</v>
      </c>
      <c r="I158" s="174">
        <v>6</v>
      </c>
      <c r="J158" s="283"/>
      <c r="K158" s="178"/>
      <c r="L158" s="85"/>
      <c r="M158" s="15"/>
      <c r="N158" s="86"/>
      <c r="O158" s="6"/>
      <c r="P158" s="152">
        <v>0</v>
      </c>
      <c r="Q158" s="6"/>
      <c r="R158" s="96">
        <f t="shared" si="9"/>
        <v>0</v>
      </c>
      <c r="S158" s="97">
        <f t="shared" si="12"/>
        <v>0</v>
      </c>
      <c r="T158" s="98">
        <f t="shared" si="10"/>
        <v>0</v>
      </c>
      <c r="U158" s="117" t="str">
        <f t="shared" si="11"/>
        <v>OK</v>
      </c>
      <c r="V158" s="117" t="b">
        <f>'CASH REBATE'!$P$22</f>
        <v>0</v>
      </c>
      <c r="W158" s="1" t="str">
        <v>ALCHEMY</v>
      </c>
    </row>
    <row r="159" spans="2:23" ht="17.399999999999999" x14ac:dyDescent="0.3">
      <c r="B159" s="161" t="str">
        <v>16-SPGIN-07000256</v>
      </c>
      <c r="C159" s="156" t="str">
        <v>Independent</v>
      </c>
      <c r="D159" s="94" t="str">
        <v>GIN</v>
      </c>
      <c r="E159" s="94" t="str">
        <v>Four Pillars</v>
      </c>
      <c r="F159" s="94" t="str">
        <v>FPL</v>
      </c>
      <c r="G159" s="94" t="str">
        <v>Four Pillars Bloody Shiraz Australian</v>
      </c>
      <c r="H159" s="94" t="str">
        <v>700ml</v>
      </c>
      <c r="I159" s="174">
        <v>6</v>
      </c>
      <c r="J159" s="283"/>
      <c r="K159" s="178"/>
      <c r="L159" s="85"/>
      <c r="M159" s="15"/>
      <c r="N159" s="86"/>
      <c r="O159" s="6"/>
      <c r="P159" s="152">
        <v>0</v>
      </c>
      <c r="Q159" s="6"/>
      <c r="R159" s="96">
        <f t="shared" si="9"/>
        <v>0</v>
      </c>
      <c r="S159" s="97">
        <f t="shared" si="12"/>
        <v>0</v>
      </c>
      <c r="T159" s="98">
        <f t="shared" si="10"/>
        <v>0</v>
      </c>
      <c r="U159" s="117" t="str">
        <f t="shared" si="11"/>
        <v>OK</v>
      </c>
      <c r="V159" s="117" t="b">
        <f>'CASH REBATE'!$P$22</f>
        <v>0</v>
      </c>
      <c r="W159" s="1" t="str">
        <v>ALCHEMY</v>
      </c>
    </row>
    <row r="160" spans="2:23" ht="17.399999999999999" x14ac:dyDescent="0.3">
      <c r="B160" s="161" t="str">
        <v>16-SPGIN-07000263</v>
      </c>
      <c r="C160" s="156" t="str">
        <v>Independent</v>
      </c>
      <c r="D160" s="94" t="str">
        <v>GIN</v>
      </c>
      <c r="E160" s="94" t="str">
        <v>Four Pillars</v>
      </c>
      <c r="F160" s="94" t="str">
        <v>FPL</v>
      </c>
      <c r="G160" s="94" t="str">
        <v>Four Pillars Spiced Negroni Australian</v>
      </c>
      <c r="H160" s="94" t="str">
        <v>700ml</v>
      </c>
      <c r="I160" s="174">
        <v>6</v>
      </c>
      <c r="J160" s="283"/>
      <c r="K160" s="178"/>
      <c r="L160" s="85"/>
      <c r="M160" s="15"/>
      <c r="N160" s="86"/>
      <c r="O160" s="6"/>
      <c r="P160" s="152">
        <v>0</v>
      </c>
      <c r="Q160" s="6"/>
      <c r="R160" s="96">
        <f t="shared" si="9"/>
        <v>0</v>
      </c>
      <c r="S160" s="97">
        <f t="shared" si="12"/>
        <v>0</v>
      </c>
      <c r="T160" s="98">
        <f t="shared" si="10"/>
        <v>0</v>
      </c>
      <c r="U160" s="117" t="str">
        <f t="shared" si="11"/>
        <v>OK</v>
      </c>
      <c r="V160" s="117" t="b">
        <f>'CASH REBATE'!$P$22</f>
        <v>0</v>
      </c>
      <c r="W160" s="1" t="str">
        <v>ALCHEMY</v>
      </c>
    </row>
    <row r="161" spans="2:23" ht="17.399999999999999" x14ac:dyDescent="0.3">
      <c r="B161" s="161" t="str">
        <v>16-SPGIN-07000157</v>
      </c>
      <c r="C161" s="156" t="str">
        <v>Independent</v>
      </c>
      <c r="D161" s="94" t="str">
        <v>GIN</v>
      </c>
      <c r="E161" s="94" t="str">
        <v>Four Pillars</v>
      </c>
      <c r="F161" s="94" t="str">
        <v>FPL</v>
      </c>
      <c r="G161" s="94" t="str">
        <v>Four Pillars Barrel Aged Australian</v>
      </c>
      <c r="H161" s="94" t="str">
        <v>700ml</v>
      </c>
      <c r="I161" s="174">
        <v>6</v>
      </c>
      <c r="J161" s="283"/>
      <c r="K161" s="178"/>
      <c r="L161" s="85"/>
      <c r="M161" s="15"/>
      <c r="N161" s="86"/>
      <c r="O161" s="6"/>
      <c r="P161" s="152">
        <v>0</v>
      </c>
      <c r="Q161" s="6"/>
      <c r="R161" s="96">
        <f t="shared" si="9"/>
        <v>0</v>
      </c>
      <c r="S161" s="97">
        <f t="shared" si="12"/>
        <v>0</v>
      </c>
      <c r="T161" s="98">
        <f t="shared" si="10"/>
        <v>0</v>
      </c>
      <c r="U161" s="117" t="str">
        <f t="shared" si="11"/>
        <v>OK</v>
      </c>
      <c r="V161" s="117" t="b">
        <f>'CASH REBATE'!$P$22</f>
        <v>0</v>
      </c>
      <c r="W161" s="1" t="str">
        <v>ALCHEMY</v>
      </c>
    </row>
    <row r="162" spans="2:23" ht="17.399999999999999" x14ac:dyDescent="0.3">
      <c r="B162" s="161" t="str">
        <v>16-SPGIN-07000648</v>
      </c>
      <c r="C162" s="156" t="str">
        <v>Independent</v>
      </c>
      <c r="D162" s="94" t="str">
        <v>GIN</v>
      </c>
      <c r="E162" s="94" t="str">
        <v>Four Pillars</v>
      </c>
      <c r="F162" s="94" t="str">
        <v>FPL</v>
      </c>
      <c r="G162" s="94" t="str">
        <v>Four Pillars Navy Strength Australian</v>
      </c>
      <c r="H162" s="94" t="str">
        <v>700ml</v>
      </c>
      <c r="I162" s="174">
        <v>6</v>
      </c>
      <c r="J162" s="283"/>
      <c r="K162" s="178"/>
      <c r="L162" s="85"/>
      <c r="M162" s="15"/>
      <c r="N162" s="86"/>
      <c r="O162" s="6"/>
      <c r="P162" s="152">
        <v>0</v>
      </c>
      <c r="Q162" s="6"/>
      <c r="R162" s="96">
        <f t="shared" si="9"/>
        <v>0</v>
      </c>
      <c r="S162" s="97">
        <f t="shared" si="12"/>
        <v>0</v>
      </c>
      <c r="T162" s="98">
        <f t="shared" si="10"/>
        <v>0</v>
      </c>
      <c r="U162" s="117" t="str">
        <f t="shared" si="11"/>
        <v>OK</v>
      </c>
      <c r="V162" s="117" t="b">
        <f>'CASH REBATE'!$P$22</f>
        <v>0</v>
      </c>
      <c r="W162" s="1" t="str">
        <v>ALCHEMY</v>
      </c>
    </row>
    <row r="163" spans="2:23" ht="17.399999999999999" x14ac:dyDescent="0.3">
      <c r="B163" s="161" t="str">
        <v>16-SPGIN-07000348</v>
      </c>
      <c r="C163" s="156" t="str">
        <v>Independent</v>
      </c>
      <c r="D163" s="94" t="str">
        <v>GIN</v>
      </c>
      <c r="E163" s="94" t="str">
        <v>Four Pillars</v>
      </c>
      <c r="F163" s="94" t="str">
        <v>FPL</v>
      </c>
      <c r="G163" s="94" t="str">
        <v>Four Pillars Australian Christmas</v>
      </c>
      <c r="H163" s="94" t="str">
        <v>700ml</v>
      </c>
      <c r="I163" s="174">
        <v>6</v>
      </c>
      <c r="J163" s="283"/>
      <c r="K163" s="178"/>
      <c r="L163" s="85"/>
      <c r="M163" s="15"/>
      <c r="N163" s="86"/>
      <c r="O163" s="6"/>
      <c r="P163" s="152">
        <v>0</v>
      </c>
      <c r="Q163" s="6"/>
      <c r="R163" s="96">
        <f t="shared" si="9"/>
        <v>0</v>
      </c>
      <c r="S163" s="97">
        <f t="shared" si="12"/>
        <v>0</v>
      </c>
      <c r="T163" s="98">
        <f t="shared" si="10"/>
        <v>0</v>
      </c>
      <c r="U163" s="117" t="str">
        <f t="shared" si="11"/>
        <v>OK</v>
      </c>
      <c r="V163" s="117" t="b">
        <f>'CASH REBATE'!$P$22</f>
        <v>0</v>
      </c>
      <c r="W163" s="1" t="str">
        <v>ALCHEMY</v>
      </c>
    </row>
    <row r="164" spans="2:23" ht="17.399999999999999" x14ac:dyDescent="0.3">
      <c r="B164" s="161" t="str">
        <v>67-SPGIN-07007296</v>
      </c>
      <c r="C164" s="156" t="str">
        <v>Independent</v>
      </c>
      <c r="D164" s="94" t="str">
        <v>GIN</v>
      </c>
      <c r="E164" s="94" t="str">
        <v>Lady Trieu</v>
      </c>
      <c r="F164" s="94" t="str">
        <v>LDT</v>
      </c>
      <c r="G164" s="94" t="str">
        <v>Lady Trieu Contemporary Gin</v>
      </c>
      <c r="H164" s="94" t="str">
        <v>700ml</v>
      </c>
      <c r="I164" s="174">
        <v>6</v>
      </c>
      <c r="J164" s="283"/>
      <c r="K164" s="178"/>
      <c r="L164" s="85"/>
      <c r="M164" s="15"/>
      <c r="N164" s="86"/>
      <c r="O164" s="6"/>
      <c r="P164" s="152">
        <v>0</v>
      </c>
      <c r="Q164" s="6"/>
      <c r="R164" s="96">
        <f t="shared" si="9"/>
        <v>0</v>
      </c>
      <c r="S164" s="97">
        <f t="shared" si="12"/>
        <v>0</v>
      </c>
      <c r="T164" s="98">
        <f t="shared" si="10"/>
        <v>0</v>
      </c>
      <c r="U164" s="117" t="str">
        <f t="shared" si="11"/>
        <v>OK</v>
      </c>
      <c r="V164" s="117" t="b">
        <f>'CASH REBATE'!$P$22</f>
        <v>0</v>
      </c>
      <c r="W164" s="1" t="str">
        <v>ALCHEMY</v>
      </c>
    </row>
    <row r="165" spans="2:23" ht="17.399999999999999" x14ac:dyDescent="0.3">
      <c r="B165" s="161" t="str">
        <v>67-SPGIN-07007265</v>
      </c>
      <c r="C165" s="156" t="str">
        <v>Independent</v>
      </c>
      <c r="D165" s="94" t="str">
        <v>GIN</v>
      </c>
      <c r="E165" s="94" t="str">
        <v>Lady Trieu</v>
      </c>
      <c r="F165" s="94" t="str">
        <v>LDT</v>
      </c>
      <c r="G165" s="94" t="str">
        <v>Lady Trieu Dalat Flowerbomb Gin</v>
      </c>
      <c r="H165" s="94" t="str">
        <v>700ml</v>
      </c>
      <c r="I165" s="174">
        <v>6</v>
      </c>
      <c r="J165" s="283"/>
      <c r="K165" s="178"/>
      <c r="L165" s="85"/>
      <c r="M165" s="15"/>
      <c r="N165" s="86"/>
      <c r="O165" s="6"/>
      <c r="P165" s="152">
        <v>0</v>
      </c>
      <c r="Q165" s="6"/>
      <c r="R165" s="96">
        <f t="shared" si="9"/>
        <v>0</v>
      </c>
      <c r="S165" s="97">
        <f t="shared" si="12"/>
        <v>0</v>
      </c>
      <c r="T165" s="98">
        <f t="shared" si="10"/>
        <v>0</v>
      </c>
      <c r="U165" s="117" t="str">
        <f t="shared" si="11"/>
        <v>OK</v>
      </c>
      <c r="V165" s="117" t="b">
        <f>'CASH REBATE'!$P$22</f>
        <v>0</v>
      </c>
      <c r="W165" s="1" t="str">
        <v>ALCHEMY</v>
      </c>
    </row>
    <row r="166" spans="2:23" ht="17.399999999999999" x14ac:dyDescent="0.3">
      <c r="B166" s="161" t="str">
        <v>67-SPGIN-07007272</v>
      </c>
      <c r="C166" s="156" t="str">
        <v>Independent</v>
      </c>
      <c r="D166" s="94" t="str">
        <v>GIN</v>
      </c>
      <c r="E166" s="94" t="str">
        <v>Lady Trieu</v>
      </c>
      <c r="F166" s="94" t="str">
        <v>LDT</v>
      </c>
      <c r="G166" s="94" t="str">
        <v>Lady Trieu Hoi An Spice Road Gin</v>
      </c>
      <c r="H166" s="94" t="str">
        <v>700ml</v>
      </c>
      <c r="I166" s="174">
        <v>6</v>
      </c>
      <c r="J166" s="283"/>
      <c r="K166" s="178"/>
      <c r="L166" s="85"/>
      <c r="M166" s="15"/>
      <c r="N166" s="86"/>
      <c r="O166" s="6"/>
      <c r="P166" s="152">
        <v>0</v>
      </c>
      <c r="Q166" s="6"/>
      <c r="R166" s="96">
        <f t="shared" si="9"/>
        <v>0</v>
      </c>
      <c r="S166" s="97">
        <f t="shared" si="12"/>
        <v>0</v>
      </c>
      <c r="T166" s="98">
        <f t="shared" si="10"/>
        <v>0</v>
      </c>
      <c r="U166" s="117" t="str">
        <f t="shared" si="11"/>
        <v>OK</v>
      </c>
      <c r="V166" s="117" t="b">
        <f>'CASH REBATE'!$P$22</f>
        <v>0</v>
      </c>
      <c r="W166" s="1" t="str">
        <v>ALCHEMY</v>
      </c>
    </row>
    <row r="167" spans="2:23" ht="17.399999999999999" x14ac:dyDescent="0.3">
      <c r="B167" s="161" t="str">
        <v>67-SPGIN-02007163</v>
      </c>
      <c r="C167" s="156" t="str">
        <v>Independent</v>
      </c>
      <c r="D167" s="94" t="str">
        <v>GIN</v>
      </c>
      <c r="E167" s="94" t="str">
        <v>Lady Trieu</v>
      </c>
      <c r="F167" s="94" t="str">
        <v>LDT</v>
      </c>
      <c r="G167" s="94" t="str">
        <v>Lady Trieu Mekong Delta Dry Gin 200ml</v>
      </c>
      <c r="H167" s="94" t="str">
        <v>200ml</v>
      </c>
      <c r="I167" s="174">
        <v>12</v>
      </c>
      <c r="J167" s="283"/>
      <c r="K167" s="178"/>
      <c r="L167" s="85"/>
      <c r="M167" s="15"/>
      <c r="N167" s="86"/>
      <c r="O167" s="6"/>
      <c r="P167" s="152">
        <v>0</v>
      </c>
      <c r="Q167" s="6"/>
      <c r="R167" s="96">
        <f t="shared" si="9"/>
        <v>0</v>
      </c>
      <c r="S167" s="97">
        <f t="shared" si="12"/>
        <v>0</v>
      </c>
      <c r="T167" s="98">
        <f t="shared" si="10"/>
        <v>0</v>
      </c>
      <c r="U167" s="117" t="str">
        <f t="shared" si="11"/>
        <v>OK</v>
      </c>
      <c r="V167" s="117" t="b">
        <f>'CASH REBATE'!$P$22</f>
        <v>0</v>
      </c>
      <c r="W167" s="1" t="str">
        <v>ALCHEMY</v>
      </c>
    </row>
    <row r="168" spans="2:23" ht="17.399999999999999" x14ac:dyDescent="0.3">
      <c r="B168" s="161" t="str">
        <v>67-SPGIN-07007258</v>
      </c>
      <c r="C168" s="156" t="str">
        <v>Independent</v>
      </c>
      <c r="D168" s="94" t="str">
        <v>GIN</v>
      </c>
      <c r="E168" s="94" t="str">
        <v>Lady Trieu</v>
      </c>
      <c r="F168" s="94" t="str">
        <v>LDT</v>
      </c>
      <c r="G168" s="94" t="str">
        <v>Lady Trieu Mekong Delta Dry Gin</v>
      </c>
      <c r="H168" s="94" t="str">
        <v>700ml</v>
      </c>
      <c r="I168" s="174">
        <v>6</v>
      </c>
      <c r="J168" s="283"/>
      <c r="K168" s="178"/>
      <c r="L168" s="85"/>
      <c r="M168" s="15"/>
      <c r="N168" s="86"/>
      <c r="O168" s="6"/>
      <c r="P168" s="152">
        <v>0</v>
      </c>
      <c r="Q168" s="6"/>
      <c r="R168" s="96">
        <f t="shared" si="9"/>
        <v>0</v>
      </c>
      <c r="S168" s="97">
        <f t="shared" si="12"/>
        <v>0</v>
      </c>
      <c r="T168" s="98">
        <f t="shared" si="10"/>
        <v>0</v>
      </c>
      <c r="U168" s="117" t="str">
        <f t="shared" si="11"/>
        <v>OK</v>
      </c>
      <c r="V168" s="117" t="b">
        <f>'CASH REBATE'!$P$22</f>
        <v>0</v>
      </c>
      <c r="W168" s="1" t="str">
        <v>ALCHEMY</v>
      </c>
    </row>
    <row r="169" spans="2:23" ht="17.399999999999999" x14ac:dyDescent="0.3">
      <c r="B169" s="161" t="str">
        <v>67-SPGIN-07007289</v>
      </c>
      <c r="C169" s="156" t="str">
        <v>Independent</v>
      </c>
      <c r="D169" s="94" t="str">
        <v>GIN</v>
      </c>
      <c r="E169" s="94" t="str">
        <v>Lady Trieu</v>
      </c>
      <c r="F169" s="94" t="str">
        <v>LDT</v>
      </c>
      <c r="G169" s="94" t="str">
        <v>Lady Trieu Sapa Citrus Tea Gin</v>
      </c>
      <c r="H169" s="94" t="str">
        <v>700ml</v>
      </c>
      <c r="I169" s="174">
        <v>6</v>
      </c>
      <c r="J169" s="283"/>
      <c r="K169" s="178"/>
      <c r="L169" s="85"/>
      <c r="M169" s="15"/>
      <c r="N169" s="86"/>
      <c r="O169" s="6"/>
      <c r="P169" s="152">
        <v>0</v>
      </c>
      <c r="Q169" s="6"/>
      <c r="R169" s="96">
        <f t="shared" si="9"/>
        <v>0</v>
      </c>
      <c r="S169" s="97">
        <f t="shared" si="12"/>
        <v>0</v>
      </c>
      <c r="T169" s="98">
        <f t="shared" si="10"/>
        <v>0</v>
      </c>
      <c r="U169" s="117" t="str">
        <f t="shared" si="11"/>
        <v>OK</v>
      </c>
      <c r="V169" s="117" t="b">
        <f>'CASH REBATE'!$P$22</f>
        <v>0</v>
      </c>
      <c r="W169" s="1" t="str">
        <v>ALCHEMY</v>
      </c>
    </row>
    <row r="170" spans="2:23" ht="17.399999999999999" x14ac:dyDescent="0.3">
      <c r="B170" s="161" t="str">
        <v>67-SPGIN-07007248</v>
      </c>
      <c r="C170" s="156" t="str">
        <v>Independent</v>
      </c>
      <c r="D170" s="94" t="str">
        <v>GIN</v>
      </c>
      <c r="E170" s="94" t="str">
        <v>Lady Trieu</v>
      </c>
      <c r="F170" s="94" t="str">
        <v>LDT</v>
      </c>
      <c r="G170" s="94" t="str">
        <v>Lady Trieu King Orange Gin</v>
      </c>
      <c r="H170" s="94" t="str">
        <v>700ml</v>
      </c>
      <c r="I170" s="174">
        <v>6</v>
      </c>
      <c r="J170" s="283"/>
      <c r="K170" s="178"/>
      <c r="L170" s="85"/>
      <c r="M170" s="15"/>
      <c r="N170" s="86"/>
      <c r="O170" s="6"/>
      <c r="P170" s="152">
        <v>0</v>
      </c>
      <c r="Q170" s="6"/>
      <c r="R170" s="96">
        <f t="shared" si="9"/>
        <v>0</v>
      </c>
      <c r="S170" s="97">
        <f t="shared" si="12"/>
        <v>0</v>
      </c>
      <c r="T170" s="98">
        <f t="shared" si="10"/>
        <v>0</v>
      </c>
      <c r="U170" s="117" t="str">
        <f t="shared" si="11"/>
        <v>OK</v>
      </c>
      <c r="V170" s="117" t="b">
        <f>'CASH REBATE'!$P$22</f>
        <v>0</v>
      </c>
      <c r="W170" s="1" t="str">
        <v>ALCHEMY</v>
      </c>
    </row>
    <row r="171" spans="2:23" ht="17.399999999999999" x14ac:dyDescent="0.3">
      <c r="B171" s="161" t="str">
        <v>49-SPMEZ-07501154</v>
      </c>
      <c r="C171" s="156" t="str">
        <v>Proximo</v>
      </c>
      <c r="D171" s="94" t="str">
        <v>Mezcal</v>
      </c>
      <c r="E171" s="94" t="str">
        <v>400 Conejos</v>
      </c>
      <c r="F171" s="94" t="str">
        <v>400</v>
      </c>
      <c r="G171" s="94" t="str">
        <v>400 Conejos Mezcal</v>
      </c>
      <c r="H171" s="94" t="str">
        <v>750ml</v>
      </c>
      <c r="I171" s="174">
        <v>6</v>
      </c>
      <c r="J171" s="283"/>
      <c r="K171" s="178"/>
      <c r="L171" s="85"/>
      <c r="M171" s="15"/>
      <c r="N171" s="86"/>
      <c r="O171" s="6"/>
      <c r="P171" s="152">
        <v>0</v>
      </c>
      <c r="Q171" s="6"/>
      <c r="R171" s="96">
        <f t="shared" si="9"/>
        <v>0</v>
      </c>
      <c r="S171" s="97">
        <f t="shared" si="12"/>
        <v>0</v>
      </c>
      <c r="T171" s="98">
        <f t="shared" si="10"/>
        <v>0</v>
      </c>
      <c r="U171" s="117" t="str">
        <f t="shared" si="11"/>
        <v>OK</v>
      </c>
      <c r="V171" s="117" t="b">
        <f>'CASH REBATE'!$P$22</f>
        <v>0</v>
      </c>
      <c r="W171" s="1" t="str">
        <v>ALCHEMY</v>
      </c>
    </row>
    <row r="172" spans="2:23" ht="17.399999999999999" x14ac:dyDescent="0.3">
      <c r="B172" s="161" t="str">
        <v>49-SPMEZ-07502090</v>
      </c>
      <c r="C172" s="156" t="str">
        <v>Proximo</v>
      </c>
      <c r="D172" s="94" t="str">
        <v>Mezcal</v>
      </c>
      <c r="E172" s="94" t="str">
        <v>Creyente</v>
      </c>
      <c r="F172" s="94" t="str">
        <v>CYT</v>
      </c>
      <c r="G172" s="94" t="str">
        <v>Creyente Mezcal</v>
      </c>
      <c r="H172" s="94" t="str">
        <v>750ml</v>
      </c>
      <c r="I172" s="174">
        <v>6</v>
      </c>
      <c r="J172" s="283"/>
      <c r="K172" s="178"/>
      <c r="L172" s="85"/>
      <c r="M172" s="15"/>
      <c r="N172" s="86"/>
      <c r="O172" s="6"/>
      <c r="P172" s="152">
        <v>0</v>
      </c>
      <c r="Q172" s="6"/>
      <c r="R172" s="96">
        <f t="shared" si="9"/>
        <v>0</v>
      </c>
      <c r="S172" s="97">
        <f t="shared" si="12"/>
        <v>0</v>
      </c>
      <c r="T172" s="98">
        <f t="shared" si="10"/>
        <v>0</v>
      </c>
      <c r="U172" s="117" t="str">
        <f t="shared" si="11"/>
        <v>OK</v>
      </c>
      <c r="V172" s="117" t="b">
        <f>'CASH REBATE'!$P$22</f>
        <v>0</v>
      </c>
      <c r="W172" s="1" t="str">
        <v>ALCHEMY</v>
      </c>
    </row>
    <row r="173" spans="2:23" ht="17.399999999999999" x14ac:dyDescent="0.3">
      <c r="B173" s="161" t="str">
        <v>72-SPTEQ-07001004</v>
      </c>
      <c r="C173" s="156" t="str">
        <v>Proximo</v>
      </c>
      <c r="D173" s="94" t="str">
        <v>Tequila</v>
      </c>
      <c r="E173" s="94" t="str">
        <v>Gran Centenario</v>
      </c>
      <c r="F173" s="94" t="str">
        <v>GCN</v>
      </c>
      <c r="G173" s="94" t="str">
        <v>Gran Centenario Plata Tequila</v>
      </c>
      <c r="H173" s="94" t="str">
        <v>700ml</v>
      </c>
      <c r="I173" s="174">
        <v>6</v>
      </c>
      <c r="J173" s="283"/>
      <c r="K173" s="178"/>
      <c r="L173" s="85"/>
      <c r="M173" s="15"/>
      <c r="N173" s="86"/>
      <c r="O173" s="6"/>
      <c r="P173" s="152">
        <v>0</v>
      </c>
      <c r="Q173" s="6"/>
      <c r="R173" s="96">
        <f t="shared" si="9"/>
        <v>0</v>
      </c>
      <c r="S173" s="97">
        <f t="shared" si="12"/>
        <v>0</v>
      </c>
      <c r="T173" s="98">
        <f t="shared" si="10"/>
        <v>0</v>
      </c>
      <c r="U173" s="117" t="str">
        <f t="shared" si="11"/>
        <v>OK</v>
      </c>
      <c r="V173" s="117" t="b">
        <f>'CASH REBATE'!$P$22</f>
        <v>0</v>
      </c>
      <c r="W173" s="1" t="str">
        <v>ALCHEMY</v>
      </c>
    </row>
    <row r="174" spans="2:23" ht="17.399999999999999" x14ac:dyDescent="0.3">
      <c r="B174" s="161" t="str">
        <v>72-SPTEQ-07001001</v>
      </c>
      <c r="C174" s="156" t="str">
        <v>Proximo</v>
      </c>
      <c r="D174" s="94" t="str">
        <v>Tequila</v>
      </c>
      <c r="E174" s="94" t="str">
        <v>Gran Centenario</v>
      </c>
      <c r="F174" s="94" t="str">
        <v>GCN</v>
      </c>
      <c r="G174" s="94" t="str">
        <v>Gran Centenario Reposado Tequila</v>
      </c>
      <c r="H174" s="94" t="str">
        <v>700ml</v>
      </c>
      <c r="I174" s="174">
        <v>6</v>
      </c>
      <c r="J174" s="283"/>
      <c r="K174" s="178"/>
      <c r="L174" s="85"/>
      <c r="M174" s="15"/>
      <c r="N174" s="86"/>
      <c r="O174" s="6"/>
      <c r="P174" s="152">
        <v>0</v>
      </c>
      <c r="Q174" s="6"/>
      <c r="R174" s="96">
        <f t="shared" si="9"/>
        <v>0</v>
      </c>
      <c r="S174" s="97">
        <f t="shared" si="12"/>
        <v>0</v>
      </c>
      <c r="T174" s="98">
        <f t="shared" si="10"/>
        <v>0</v>
      </c>
      <c r="U174" s="117" t="str">
        <f t="shared" si="11"/>
        <v>OK</v>
      </c>
      <c r="V174" s="117" t="b">
        <f>'CASH REBATE'!$P$22</f>
        <v>0</v>
      </c>
      <c r="W174" s="1" t="str">
        <v>ALCHEMY</v>
      </c>
    </row>
    <row r="175" spans="2:23" ht="17.399999999999999" x14ac:dyDescent="0.3">
      <c r="B175" s="161" t="str">
        <v>72-SPTEQ-07001011</v>
      </c>
      <c r="C175" s="156" t="str">
        <v>Proximo</v>
      </c>
      <c r="D175" s="94" t="str">
        <v>Tequila</v>
      </c>
      <c r="E175" s="94" t="str">
        <v>Gran Centenario</v>
      </c>
      <c r="F175" s="94" t="str">
        <v>GCN</v>
      </c>
      <c r="G175" s="94" t="str">
        <v>Gran Centenario Anejo Tequila</v>
      </c>
      <c r="H175" s="94" t="str">
        <v>700ml</v>
      </c>
      <c r="I175" s="174">
        <v>6</v>
      </c>
      <c r="J175" s="283"/>
      <c r="K175" s="178"/>
      <c r="L175" s="85"/>
      <c r="M175" s="15"/>
      <c r="N175" s="86"/>
      <c r="O175" s="6"/>
      <c r="P175" s="152">
        <v>0</v>
      </c>
      <c r="Q175" s="6"/>
      <c r="R175" s="96">
        <f t="shared" si="9"/>
        <v>0</v>
      </c>
      <c r="S175" s="97">
        <f t="shared" si="12"/>
        <v>0</v>
      </c>
      <c r="T175" s="98">
        <f t="shared" si="10"/>
        <v>0</v>
      </c>
      <c r="U175" s="117" t="str">
        <f t="shared" si="11"/>
        <v>OK</v>
      </c>
      <c r="V175" s="117" t="b">
        <f>'CASH REBATE'!$P$22</f>
        <v>0</v>
      </c>
      <c r="W175" s="1" t="str">
        <v>ALCHEMY</v>
      </c>
    </row>
    <row r="176" spans="2:23" ht="17.399999999999999" x14ac:dyDescent="0.3">
      <c r="B176" s="161" t="str">
        <v>72-SPTEQ-07507409</v>
      </c>
      <c r="C176" s="156" t="str">
        <v>Proximo</v>
      </c>
      <c r="D176" s="94" t="str">
        <v>Tequila</v>
      </c>
      <c r="E176" s="94" t="str">
        <v>Gran Centenario</v>
      </c>
      <c r="F176" s="94" t="str">
        <v>GCN</v>
      </c>
      <c r="G176" s="94" t="str">
        <v>Gran Centenario Leyenda Extra Anejo Tequila</v>
      </c>
      <c r="H176" s="94" t="str">
        <v>750ml</v>
      </c>
      <c r="I176" s="174">
        <v>3</v>
      </c>
      <c r="J176" s="283"/>
      <c r="K176" s="178"/>
      <c r="L176" s="85"/>
      <c r="M176" s="15"/>
      <c r="N176" s="86"/>
      <c r="O176" s="6"/>
      <c r="P176" s="152">
        <v>0</v>
      </c>
      <c r="Q176" s="6"/>
      <c r="R176" s="96">
        <f t="shared" si="9"/>
        <v>0</v>
      </c>
      <c r="S176" s="97">
        <f t="shared" si="12"/>
        <v>0</v>
      </c>
      <c r="T176" s="98">
        <f t="shared" si="10"/>
        <v>0</v>
      </c>
      <c r="U176" s="117" t="str">
        <f t="shared" si="11"/>
        <v>OK</v>
      </c>
      <c r="V176" s="117" t="b">
        <f>'CASH REBATE'!$P$22</f>
        <v>0</v>
      </c>
      <c r="W176" s="1" t="str">
        <v>ALCHEMY</v>
      </c>
    </row>
    <row r="177" spans="2:23" ht="17.399999999999999" x14ac:dyDescent="0.3">
      <c r="B177" s="161" t="str">
        <v>73-SPTEQ-07500217</v>
      </c>
      <c r="C177" s="156" t="str">
        <v>Proximo</v>
      </c>
      <c r="D177" s="94" t="str">
        <v>Tequila</v>
      </c>
      <c r="E177" s="94" t="str">
        <v>Maestro Dobel</v>
      </c>
      <c r="F177" s="94" t="str">
        <v>MTD</v>
      </c>
      <c r="G177" s="94" t="str">
        <v>Maestro Dobel Silver Tequila</v>
      </c>
      <c r="H177" s="94" t="str">
        <v>750ml</v>
      </c>
      <c r="I177" s="174">
        <v>6</v>
      </c>
      <c r="J177" s="283"/>
      <c r="K177" s="178"/>
      <c r="L177" s="85"/>
      <c r="M177" s="15"/>
      <c r="N177" s="86"/>
      <c r="O177" s="6"/>
      <c r="P177" s="152">
        <v>0</v>
      </c>
      <c r="Q177" s="6"/>
      <c r="R177" s="96">
        <f t="shared" si="9"/>
        <v>0</v>
      </c>
      <c r="S177" s="97">
        <f t="shared" si="12"/>
        <v>0</v>
      </c>
      <c r="T177" s="98">
        <f t="shared" si="10"/>
        <v>0</v>
      </c>
      <c r="U177" s="117" t="str">
        <f t="shared" si="11"/>
        <v>OK</v>
      </c>
      <c r="V177" s="117" t="b">
        <f>'CASH REBATE'!$P$22</f>
        <v>0</v>
      </c>
      <c r="W177" s="1" t="str">
        <v>ALCHEMY</v>
      </c>
    </row>
    <row r="178" spans="2:23" ht="17.399999999999999" x14ac:dyDescent="0.3">
      <c r="B178" s="161" t="str">
        <v>73-SPTEQ-07500248</v>
      </c>
      <c r="C178" s="156" t="str">
        <v>Proximo</v>
      </c>
      <c r="D178" s="94" t="str">
        <v>Tequila</v>
      </c>
      <c r="E178" s="94" t="str">
        <v>Maestro Dobel</v>
      </c>
      <c r="F178" s="94" t="str">
        <v>MTD</v>
      </c>
      <c r="G178" s="94" t="str">
        <v>Maestro Dobel Diamante Tequila</v>
      </c>
      <c r="H178" s="94" t="str">
        <v>750ml</v>
      </c>
      <c r="I178" s="174">
        <v>6</v>
      </c>
      <c r="J178" s="283"/>
      <c r="K178" s="178"/>
      <c r="L178" s="85"/>
      <c r="M178" s="15"/>
      <c r="N178" s="86"/>
      <c r="O178" s="6"/>
      <c r="P178" s="152">
        <v>0</v>
      </c>
      <c r="Q178" s="6"/>
      <c r="R178" s="96">
        <f t="shared" si="9"/>
        <v>0</v>
      </c>
      <c r="S178" s="97">
        <f t="shared" si="12"/>
        <v>0</v>
      </c>
      <c r="T178" s="98">
        <f t="shared" si="10"/>
        <v>0</v>
      </c>
      <c r="U178" s="117" t="str">
        <f t="shared" si="11"/>
        <v>OK</v>
      </c>
      <c r="V178" s="117" t="b">
        <f>'CASH REBATE'!$P$22</f>
        <v>0</v>
      </c>
      <c r="W178" s="1" t="str">
        <v>ALCHEMY</v>
      </c>
    </row>
    <row r="179" spans="2:23" ht="17.399999999999999" x14ac:dyDescent="0.3">
      <c r="B179" s="161" t="str">
        <v>73-SPTEQ-07500224</v>
      </c>
      <c r="C179" s="156" t="str">
        <v>Proximo</v>
      </c>
      <c r="D179" s="94" t="str">
        <v>Tequila</v>
      </c>
      <c r="E179" s="94" t="str">
        <v>Maestro Dobel</v>
      </c>
      <c r="F179" s="94" t="str">
        <v>MTD</v>
      </c>
      <c r="G179" s="94" t="str">
        <v>Maestro Dobel Reposado Tequila</v>
      </c>
      <c r="H179" s="94" t="str">
        <v>750ml</v>
      </c>
      <c r="I179" s="174">
        <v>6</v>
      </c>
      <c r="J179" s="283"/>
      <c r="K179" s="178"/>
      <c r="L179" s="85"/>
      <c r="M179" s="15"/>
      <c r="N179" s="86"/>
      <c r="O179" s="6"/>
      <c r="P179" s="152">
        <v>0</v>
      </c>
      <c r="Q179" s="6"/>
      <c r="R179" s="96">
        <f t="shared" si="9"/>
        <v>0</v>
      </c>
      <c r="S179" s="97">
        <f t="shared" si="12"/>
        <v>0</v>
      </c>
      <c r="T179" s="98">
        <f t="shared" si="10"/>
        <v>0</v>
      </c>
      <c r="U179" s="117" t="str">
        <f t="shared" si="11"/>
        <v>OK</v>
      </c>
      <c r="V179" s="117" t="b">
        <f>'CASH REBATE'!$P$22</f>
        <v>0</v>
      </c>
      <c r="W179" s="1" t="str">
        <v>ALCHEMY</v>
      </c>
    </row>
    <row r="180" spans="2:23" ht="17.399999999999999" x14ac:dyDescent="0.3">
      <c r="B180" s="161" t="str">
        <v>73-SPTEQ-07500231</v>
      </c>
      <c r="C180" s="156" t="str">
        <v>Proximo</v>
      </c>
      <c r="D180" s="94" t="str">
        <v>Tequila</v>
      </c>
      <c r="E180" s="94" t="str">
        <v>Maestro Dobel</v>
      </c>
      <c r="F180" s="94" t="str">
        <v>MTD</v>
      </c>
      <c r="G180" s="94" t="str">
        <v>Maestro Dobel Anejo Tequila</v>
      </c>
      <c r="H180" s="94" t="str">
        <v>750ml</v>
      </c>
      <c r="I180" s="174">
        <v>6</v>
      </c>
      <c r="J180" s="283"/>
      <c r="K180" s="178"/>
      <c r="L180" s="85"/>
      <c r="M180" s="15"/>
      <c r="N180" s="86"/>
      <c r="O180" s="6"/>
      <c r="P180" s="152">
        <v>0</v>
      </c>
      <c r="Q180" s="6"/>
      <c r="R180" s="96">
        <f t="shared" si="9"/>
        <v>0</v>
      </c>
      <c r="S180" s="97">
        <f t="shared" si="12"/>
        <v>0</v>
      </c>
      <c r="T180" s="98">
        <f t="shared" si="10"/>
        <v>0</v>
      </c>
      <c r="U180" s="117" t="str">
        <f t="shared" si="11"/>
        <v>OK</v>
      </c>
      <c r="V180" s="117" t="b">
        <f>'CASH REBATE'!$P$22</f>
        <v>0</v>
      </c>
      <c r="W180" s="1" t="str">
        <v>ALCHEMY</v>
      </c>
    </row>
    <row r="181" spans="2:23" ht="17.399999999999999" x14ac:dyDescent="0.3">
      <c r="B181" s="161" t="str">
        <v>73-SPTEQ-07500255</v>
      </c>
      <c r="C181" s="156" t="str">
        <v>Proximo</v>
      </c>
      <c r="D181" s="94" t="str">
        <v>Tequila</v>
      </c>
      <c r="E181" s="94" t="str">
        <v>Maestro Dobel</v>
      </c>
      <c r="F181" s="94" t="str">
        <v>MTD</v>
      </c>
      <c r="G181" s="94" t="str">
        <v>Maestro Dobel Humito Smoked Silver Tequila</v>
      </c>
      <c r="H181" s="94" t="str">
        <v>750ml</v>
      </c>
      <c r="I181" s="174">
        <v>6</v>
      </c>
      <c r="J181" s="283"/>
      <c r="K181" s="178"/>
      <c r="L181" s="85"/>
      <c r="M181" s="15"/>
      <c r="N181" s="86"/>
      <c r="O181" s="6"/>
      <c r="P181" s="152">
        <v>0</v>
      </c>
      <c r="Q181" s="6"/>
      <c r="R181" s="96">
        <f t="shared" si="9"/>
        <v>0</v>
      </c>
      <c r="S181" s="97">
        <f t="shared" si="12"/>
        <v>0</v>
      </c>
      <c r="T181" s="98">
        <f t="shared" si="10"/>
        <v>0</v>
      </c>
      <c r="U181" s="117" t="str">
        <f t="shared" si="11"/>
        <v>OK</v>
      </c>
      <c r="V181" s="117" t="b">
        <f>'CASH REBATE'!$P$22</f>
        <v>0</v>
      </c>
      <c r="W181" s="1" t="str">
        <v>ALCHEMY</v>
      </c>
    </row>
    <row r="182" spans="2:23" ht="17.399999999999999" x14ac:dyDescent="0.3">
      <c r="B182" s="161" t="str">
        <v>73-SPTEQ-07507591</v>
      </c>
      <c r="C182" s="156" t="str">
        <v>Proximo</v>
      </c>
      <c r="D182" s="94" t="str">
        <v>Tequila</v>
      </c>
      <c r="E182" s="94" t="str">
        <v>Maestro Dobel</v>
      </c>
      <c r="F182" s="94" t="str">
        <v>MTD</v>
      </c>
      <c r="G182" s="94" t="str">
        <v>Maestro Dobel 50 Cristalino</v>
      </c>
      <c r="H182" s="94" t="str">
        <v>750ml</v>
      </c>
      <c r="I182" s="174">
        <v>3</v>
      </c>
      <c r="J182" s="283"/>
      <c r="K182" s="178"/>
      <c r="L182" s="85"/>
      <c r="M182" s="15"/>
      <c r="N182" s="86"/>
      <c r="O182" s="6"/>
      <c r="P182" s="152">
        <v>0</v>
      </c>
      <c r="Q182" s="6"/>
      <c r="R182" s="96">
        <f t="shared" si="9"/>
        <v>0</v>
      </c>
      <c r="S182" s="97">
        <f t="shared" si="12"/>
        <v>0</v>
      </c>
      <c r="T182" s="98">
        <f t="shared" si="10"/>
        <v>0</v>
      </c>
      <c r="U182" s="117" t="str">
        <f t="shared" si="11"/>
        <v>OK</v>
      </c>
      <c r="V182" s="117" t="b">
        <f>'CASH REBATE'!$P$22</f>
        <v>0</v>
      </c>
      <c r="W182" s="1" t="str">
        <v>ALCHEMY</v>
      </c>
    </row>
    <row r="183" spans="2:23" ht="17.399999999999999" x14ac:dyDescent="0.3">
      <c r="B183" s="161" t="str">
        <v>19-SPTEQ-07503234</v>
      </c>
      <c r="C183" s="156" t="str">
        <v>Proximo</v>
      </c>
      <c r="D183" s="94" t="str">
        <v>Tequila</v>
      </c>
      <c r="E183" s="94" t="str">
        <v>1800</v>
      </c>
      <c r="F183" s="94" t="str">
        <v>18T</v>
      </c>
      <c r="G183" s="94" t="str">
        <v>1800 Tequila Silver</v>
      </c>
      <c r="H183" s="94" t="str">
        <v>750ml</v>
      </c>
      <c r="I183" s="174">
        <v>12</v>
      </c>
      <c r="J183" s="283"/>
      <c r="K183" s="178"/>
      <c r="L183" s="85"/>
      <c r="M183" s="15"/>
      <c r="N183" s="86"/>
      <c r="O183" s="6"/>
      <c r="P183" s="152">
        <v>0</v>
      </c>
      <c r="Q183" s="6"/>
      <c r="R183" s="96">
        <f t="shared" si="9"/>
        <v>0</v>
      </c>
      <c r="S183" s="97">
        <f t="shared" si="12"/>
        <v>0</v>
      </c>
      <c r="T183" s="98">
        <f t="shared" si="10"/>
        <v>0</v>
      </c>
      <c r="U183" s="117" t="str">
        <f t="shared" si="11"/>
        <v>OK</v>
      </c>
      <c r="V183" s="117" t="b">
        <f>'CASH REBATE'!$P$22</f>
        <v>0</v>
      </c>
      <c r="W183" s="1" t="str">
        <v>ALCHEMY</v>
      </c>
    </row>
    <row r="184" spans="2:23" ht="17.399999999999999" x14ac:dyDescent="0.3">
      <c r="B184" s="161" t="str">
        <v>19-SPTEQ-07500196</v>
      </c>
      <c r="C184" s="156" t="str">
        <v>Proximo</v>
      </c>
      <c r="D184" s="94" t="str">
        <v>Tequila</v>
      </c>
      <c r="E184" s="94" t="str">
        <v>1800</v>
      </c>
      <c r="F184" s="94" t="str">
        <v>18T</v>
      </c>
      <c r="G184" s="94" t="str">
        <v>1800 Tequila Reposado</v>
      </c>
      <c r="H184" s="94" t="str">
        <v>750ml</v>
      </c>
      <c r="I184" s="174">
        <v>12</v>
      </c>
      <c r="J184" s="283"/>
      <c r="K184" s="178"/>
      <c r="L184" s="85"/>
      <c r="M184" s="15"/>
      <c r="N184" s="86"/>
      <c r="O184" s="6"/>
      <c r="P184" s="152">
        <v>0</v>
      </c>
      <c r="Q184" s="6"/>
      <c r="R184" s="96">
        <f t="shared" si="9"/>
        <v>0</v>
      </c>
      <c r="S184" s="97">
        <f t="shared" si="12"/>
        <v>0</v>
      </c>
      <c r="T184" s="98">
        <f t="shared" si="10"/>
        <v>0</v>
      </c>
      <c r="U184" s="117" t="str">
        <f t="shared" si="11"/>
        <v>OK</v>
      </c>
      <c r="V184" s="117" t="b">
        <f>'CASH REBATE'!$P$22</f>
        <v>0</v>
      </c>
      <c r="W184" s="1" t="str">
        <v>ALCHEMY</v>
      </c>
    </row>
    <row r="185" spans="2:23" ht="17.399999999999999" x14ac:dyDescent="0.3">
      <c r="B185" s="161" t="str">
        <v>19-SPTEQ-07500379</v>
      </c>
      <c r="C185" s="156" t="str">
        <v>Proximo</v>
      </c>
      <c r="D185" s="94" t="str">
        <v>Tequila</v>
      </c>
      <c r="E185" s="94" t="str">
        <v>1800</v>
      </c>
      <c r="F185" s="94" t="str">
        <v>18T</v>
      </c>
      <c r="G185" s="94" t="str">
        <v>1800 Tequila Coconut</v>
      </c>
      <c r="H185" s="94" t="str">
        <v>750ml</v>
      </c>
      <c r="I185" s="174">
        <v>12</v>
      </c>
      <c r="J185" s="283"/>
      <c r="K185" s="178"/>
      <c r="L185" s="85"/>
      <c r="M185" s="15"/>
      <c r="N185" s="86"/>
      <c r="O185" s="6"/>
      <c r="P185" s="152">
        <v>0</v>
      </c>
      <c r="Q185" s="6"/>
      <c r="R185" s="96">
        <f t="shared" si="9"/>
        <v>0</v>
      </c>
      <c r="S185" s="97">
        <f t="shared" si="12"/>
        <v>0</v>
      </c>
      <c r="T185" s="98">
        <f t="shared" si="10"/>
        <v>0</v>
      </c>
      <c r="U185" s="117" t="str">
        <f t="shared" si="11"/>
        <v>OK</v>
      </c>
      <c r="V185" s="117" t="b">
        <f>'CASH REBATE'!$P$22</f>
        <v>0</v>
      </c>
      <c r="W185" s="1" t="str">
        <v>ALCHEMY</v>
      </c>
    </row>
    <row r="186" spans="2:23" ht="17.399999999999999" x14ac:dyDescent="0.3">
      <c r="B186" s="161" t="str">
        <v>19-SPTEQ-07500205</v>
      </c>
      <c r="C186" s="156" t="str">
        <v>Proximo</v>
      </c>
      <c r="D186" s="94" t="str">
        <v>Tequila</v>
      </c>
      <c r="E186" s="94" t="str">
        <v>1800</v>
      </c>
      <c r="F186" s="94" t="str">
        <v>18T</v>
      </c>
      <c r="G186" s="94" t="str">
        <v>1800 Tequila Anejo</v>
      </c>
      <c r="H186" s="94" t="str">
        <v>750ml</v>
      </c>
      <c r="I186" s="174">
        <v>6</v>
      </c>
      <c r="J186" s="283"/>
      <c r="K186" s="178"/>
      <c r="L186" s="85"/>
      <c r="M186" s="15"/>
      <c r="N186" s="86"/>
      <c r="O186" s="6"/>
      <c r="P186" s="152">
        <v>0</v>
      </c>
      <c r="Q186" s="6"/>
      <c r="R186" s="96">
        <f t="shared" si="9"/>
        <v>0</v>
      </c>
      <c r="S186" s="97">
        <f t="shared" si="12"/>
        <v>0</v>
      </c>
      <c r="T186" s="98">
        <f t="shared" si="10"/>
        <v>0</v>
      </c>
      <c r="U186" s="117" t="str">
        <f t="shared" si="11"/>
        <v>OK</v>
      </c>
      <c r="V186" s="117" t="b">
        <f>'CASH REBATE'!$P$22</f>
        <v>0</v>
      </c>
      <c r="W186" s="1" t="str">
        <v>ALCHEMY</v>
      </c>
    </row>
    <row r="187" spans="2:23" ht="17.399999999999999" x14ac:dyDescent="0.3">
      <c r="B187" s="161" t="str">
        <v>19-SPTEQ-07506466</v>
      </c>
      <c r="C187" s="156" t="str">
        <v>Proximo</v>
      </c>
      <c r="D187" s="94" t="str">
        <v>Tequila</v>
      </c>
      <c r="E187" s="94" t="str">
        <v>1800</v>
      </c>
      <c r="F187" s="94" t="str">
        <v>18T</v>
      </c>
      <c r="G187" s="94" t="str">
        <v>1800 Tequila Cristalino</v>
      </c>
      <c r="H187" s="94" t="str">
        <v>750ml</v>
      </c>
      <c r="I187" s="174">
        <v>6</v>
      </c>
      <c r="J187" s="283"/>
      <c r="K187" s="178"/>
      <c r="L187" s="85"/>
      <c r="M187" s="15"/>
      <c r="N187" s="86"/>
      <c r="O187" s="6"/>
      <c r="P187" s="152">
        <v>0</v>
      </c>
      <c r="Q187" s="6"/>
      <c r="R187" s="96">
        <f t="shared" si="9"/>
        <v>0</v>
      </c>
      <c r="S187" s="97">
        <f t="shared" si="12"/>
        <v>0</v>
      </c>
      <c r="T187" s="98">
        <f t="shared" si="10"/>
        <v>0</v>
      </c>
      <c r="U187" s="117" t="str">
        <f t="shared" si="11"/>
        <v>OK</v>
      </c>
      <c r="V187" s="117" t="b">
        <f>'CASH REBATE'!$P$22</f>
        <v>0</v>
      </c>
      <c r="W187" s="1" t="str">
        <v>ALCHEMY</v>
      </c>
    </row>
    <row r="188" spans="2:23" ht="17.399999999999999" x14ac:dyDescent="0.3">
      <c r="B188" s="161" t="str">
        <v>19-SPTEQ-07500462</v>
      </c>
      <c r="C188" s="156" t="str">
        <v>Proximo</v>
      </c>
      <c r="D188" s="94" t="str">
        <v>Tequila</v>
      </c>
      <c r="E188" s="94" t="str">
        <v>1800</v>
      </c>
      <c r="F188" s="94" t="str">
        <v>18T</v>
      </c>
      <c r="G188" s="94" t="str">
        <v>1800 Tequila Milenio</v>
      </c>
      <c r="H188" s="94" t="str">
        <v>700ml</v>
      </c>
      <c r="I188" s="174">
        <v>3</v>
      </c>
      <c r="J188" s="283"/>
      <c r="K188" s="178"/>
      <c r="L188" s="85"/>
      <c r="M188" s="15"/>
      <c r="N188" s="86"/>
      <c r="O188" s="6"/>
      <c r="P188" s="152">
        <v>0</v>
      </c>
      <c r="Q188" s="6"/>
      <c r="R188" s="96">
        <f t="shared" si="9"/>
        <v>0</v>
      </c>
      <c r="S188" s="97">
        <f t="shared" si="12"/>
        <v>0</v>
      </c>
      <c r="T188" s="98">
        <f t="shared" si="10"/>
        <v>0</v>
      </c>
      <c r="U188" s="117" t="str">
        <f t="shared" si="11"/>
        <v>OK</v>
      </c>
      <c r="V188" s="117" t="b">
        <f>'CASH REBATE'!$P$22</f>
        <v>0</v>
      </c>
      <c r="W188" s="1" t="str">
        <v>ALCHEMY</v>
      </c>
    </row>
    <row r="189" spans="2:23" ht="17.399999999999999" x14ac:dyDescent="0.3">
      <c r="B189" s="161" t="str">
        <v>19-SPTEQ-07503891</v>
      </c>
      <c r="C189" s="156" t="str">
        <v>Proximo</v>
      </c>
      <c r="D189" s="94" t="str">
        <v>Tequila</v>
      </c>
      <c r="E189" s="94" t="str">
        <v>1800</v>
      </c>
      <c r="F189" s="94" t="str">
        <v>18T</v>
      </c>
      <c r="G189" s="94" t="str">
        <v>1800 Tequila Guachimonton Anejo</v>
      </c>
      <c r="H189" s="94" t="str">
        <v>750ml</v>
      </c>
      <c r="I189" s="174">
        <v>3</v>
      </c>
      <c r="J189" s="283"/>
      <c r="K189" s="178"/>
      <c r="L189" s="85"/>
      <c r="M189" s="15"/>
      <c r="N189" s="86"/>
      <c r="O189" s="6"/>
      <c r="P189" s="152">
        <v>0</v>
      </c>
      <c r="Q189" s="6"/>
      <c r="R189" s="96">
        <f t="shared" si="9"/>
        <v>0</v>
      </c>
      <c r="S189" s="97">
        <f t="shared" si="12"/>
        <v>0</v>
      </c>
      <c r="T189" s="98">
        <f t="shared" si="10"/>
        <v>0</v>
      </c>
      <c r="U189" s="117" t="str">
        <f t="shared" si="11"/>
        <v>OK</v>
      </c>
      <c r="V189" s="117" t="b">
        <f>'CASH REBATE'!$P$22</f>
        <v>0</v>
      </c>
      <c r="W189" s="1" t="str">
        <v>ALCHEMY</v>
      </c>
    </row>
    <row r="190" spans="2:23" ht="17.399999999999999" x14ac:dyDescent="0.3">
      <c r="B190" s="161" t="str">
        <v>20-SPTEQ-07000830</v>
      </c>
      <c r="C190" s="156" t="str">
        <v>Proximo</v>
      </c>
      <c r="D190" s="94" t="str">
        <v>Tequila</v>
      </c>
      <c r="E190" s="94" t="str">
        <v>Jose Cuervo</v>
      </c>
      <c r="F190" s="94" t="str">
        <v>JOC</v>
      </c>
      <c r="G190" s="94" t="str">
        <v>Jose Cuervo Platino</v>
      </c>
      <c r="H190" s="94" t="str">
        <v>700ml</v>
      </c>
      <c r="I190" s="174">
        <v>6</v>
      </c>
      <c r="J190" s="283"/>
      <c r="K190" s="178"/>
      <c r="L190" s="85"/>
      <c r="M190" s="15"/>
      <c r="N190" s="86"/>
      <c r="O190" s="6"/>
      <c r="P190" s="152">
        <v>0</v>
      </c>
      <c r="Q190" s="6"/>
      <c r="R190" s="96">
        <f t="shared" si="9"/>
        <v>0</v>
      </c>
      <c r="S190" s="97">
        <f t="shared" si="12"/>
        <v>0</v>
      </c>
      <c r="T190" s="98">
        <f t="shared" si="10"/>
        <v>0</v>
      </c>
      <c r="U190" s="117" t="str">
        <f t="shared" si="11"/>
        <v>OK</v>
      </c>
      <c r="V190" s="117" t="b">
        <f>'CASH REBATE'!$P$22</f>
        <v>0</v>
      </c>
      <c r="W190" s="1" t="str">
        <v>ALCHEMY</v>
      </c>
    </row>
    <row r="191" spans="2:23" ht="17.399999999999999" x14ac:dyDescent="0.3">
      <c r="B191" s="161" t="str">
        <v>20-SPTEQ-07501478</v>
      </c>
      <c r="C191" s="156" t="str">
        <v>Proximo</v>
      </c>
      <c r="D191" s="94" t="str">
        <v>Tequila</v>
      </c>
      <c r="E191" s="94" t="str">
        <v>Jose Cuervo</v>
      </c>
      <c r="F191" s="94" t="str">
        <v>JOC</v>
      </c>
      <c r="G191" s="94" t="str">
        <v>Jose Cuervo Reserva De La Familia Platino</v>
      </c>
      <c r="H191" s="94" t="str">
        <v>750ml</v>
      </c>
      <c r="I191" s="174">
        <v>3</v>
      </c>
      <c r="J191" s="283"/>
      <c r="K191" s="178"/>
      <c r="L191" s="85"/>
      <c r="M191" s="15"/>
      <c r="N191" s="86"/>
      <c r="O191" s="6"/>
      <c r="P191" s="152">
        <v>0</v>
      </c>
      <c r="Q191" s="6"/>
      <c r="R191" s="96">
        <f t="shared" si="9"/>
        <v>0</v>
      </c>
      <c r="S191" s="97">
        <f t="shared" si="12"/>
        <v>0</v>
      </c>
      <c r="T191" s="98">
        <f t="shared" si="10"/>
        <v>0</v>
      </c>
      <c r="U191" s="117" t="str">
        <f t="shared" si="11"/>
        <v>OK</v>
      </c>
      <c r="V191" s="117" t="b">
        <f>'CASH REBATE'!$P$22</f>
        <v>0</v>
      </c>
      <c r="W191" s="1" t="str">
        <v>ALCHEMY</v>
      </c>
    </row>
    <row r="192" spans="2:23" ht="17.399999999999999" x14ac:dyDescent="0.3">
      <c r="B192" s="161" t="str">
        <v>20-SPTEQ-07501452</v>
      </c>
      <c r="C192" s="156" t="str">
        <v>Proximo</v>
      </c>
      <c r="D192" s="94" t="str">
        <v>Tequila</v>
      </c>
      <c r="E192" s="94" t="str">
        <v>Jose Cuervo</v>
      </c>
      <c r="F192" s="94" t="str">
        <v>JOC</v>
      </c>
      <c r="G192" s="94" t="str">
        <v>Jose Cuervo Reserva De La Familia Extra Anejo Tequila</v>
      </c>
      <c r="H192" s="94" t="str">
        <v>750ml</v>
      </c>
      <c r="I192" s="174">
        <v>3</v>
      </c>
      <c r="J192" s="283"/>
      <c r="K192" s="178"/>
      <c r="L192" s="85"/>
      <c r="M192" s="15"/>
      <c r="N192" s="86"/>
      <c r="O192" s="6"/>
      <c r="P192" s="152">
        <v>0</v>
      </c>
      <c r="Q192" s="6"/>
      <c r="R192" s="96">
        <f t="shared" si="9"/>
        <v>0</v>
      </c>
      <c r="S192" s="97">
        <f t="shared" si="12"/>
        <v>0</v>
      </c>
      <c r="T192" s="98">
        <f t="shared" si="10"/>
        <v>0</v>
      </c>
      <c r="U192" s="117" t="str">
        <f t="shared" si="11"/>
        <v>OK</v>
      </c>
      <c r="V192" s="117" t="b">
        <f>'CASH REBATE'!$P$22</f>
        <v>0</v>
      </c>
      <c r="W192" s="1" t="str">
        <v>ALCHEMY</v>
      </c>
    </row>
    <row r="193" spans="2:23" ht="17.399999999999999" x14ac:dyDescent="0.3">
      <c r="B193" s="161" t="str">
        <v>20-SPTEQ-07002216</v>
      </c>
      <c r="C193" s="156" t="str">
        <v>Proximo</v>
      </c>
      <c r="D193" s="94" t="str">
        <v>Tequila</v>
      </c>
      <c r="E193" s="94" t="str">
        <v>Jose Cuervo</v>
      </c>
      <c r="F193" s="94" t="str">
        <v>JOC</v>
      </c>
      <c r="G193" s="94" t="str">
        <v>Jose Cuervo Tradicional Reposado</v>
      </c>
      <c r="H193" s="94" t="str">
        <v>700ml</v>
      </c>
      <c r="I193" s="174">
        <v>6</v>
      </c>
      <c r="J193" s="283"/>
      <c r="K193" s="178"/>
      <c r="L193" s="85"/>
      <c r="M193" s="15"/>
      <c r="N193" s="86"/>
      <c r="O193" s="6"/>
      <c r="P193" s="152">
        <v>0</v>
      </c>
      <c r="Q193" s="6"/>
      <c r="R193" s="96">
        <f t="shared" si="9"/>
        <v>0</v>
      </c>
      <c r="S193" s="97">
        <f t="shared" si="12"/>
        <v>0</v>
      </c>
      <c r="T193" s="98">
        <f t="shared" si="10"/>
        <v>0</v>
      </c>
      <c r="U193" s="117" t="str">
        <f t="shared" si="11"/>
        <v>OK</v>
      </c>
      <c r="V193" s="117" t="b">
        <f>'CASH REBATE'!$P$22</f>
        <v>0</v>
      </c>
      <c r="W193" s="1" t="str">
        <v>ALCHEMY</v>
      </c>
    </row>
    <row r="194" spans="2:23" ht="17.399999999999999" x14ac:dyDescent="0.3">
      <c r="B194" s="161" t="str">
        <v>20-SPTEQ-07002230</v>
      </c>
      <c r="C194" s="156" t="str">
        <v>Proximo</v>
      </c>
      <c r="D194" s="94" t="str">
        <v>Tequila</v>
      </c>
      <c r="E194" s="94" t="str">
        <v>Jose Cuervo</v>
      </c>
      <c r="F194" s="94" t="str">
        <v>JOC</v>
      </c>
      <c r="G194" s="94" t="str">
        <v>Jose Cuervo Tradicional Silver</v>
      </c>
      <c r="H194" s="94" t="str">
        <v>700ml</v>
      </c>
      <c r="I194" s="174">
        <v>6</v>
      </c>
      <c r="J194" s="283"/>
      <c r="K194" s="178"/>
      <c r="L194" s="85"/>
      <c r="M194" s="15"/>
      <c r="N194" s="86"/>
      <c r="O194" s="6"/>
      <c r="P194" s="152">
        <v>0</v>
      </c>
      <c r="Q194" s="6"/>
      <c r="R194" s="96">
        <f t="shared" si="9"/>
        <v>0</v>
      </c>
      <c r="S194" s="97">
        <f t="shared" si="12"/>
        <v>0</v>
      </c>
      <c r="T194" s="98">
        <f t="shared" si="10"/>
        <v>0</v>
      </c>
      <c r="U194" s="117" t="str">
        <f t="shared" si="11"/>
        <v>OK</v>
      </c>
      <c r="V194" s="117" t="b">
        <f>'CASH REBATE'!$P$22</f>
        <v>0</v>
      </c>
      <c r="W194" s="1" t="str">
        <v>ALCHEMY</v>
      </c>
    </row>
    <row r="195" spans="2:23" ht="17.399999999999999" x14ac:dyDescent="0.3">
      <c r="B195" s="161" t="str">
        <v>20-SPTEQ-07002135</v>
      </c>
      <c r="C195" s="156" t="str">
        <v>Proximo</v>
      </c>
      <c r="D195" s="94" t="str">
        <v>Tequila</v>
      </c>
      <c r="E195" s="94" t="str">
        <v>Jose Cuervo</v>
      </c>
      <c r="F195" s="94" t="str">
        <v>JOC</v>
      </c>
      <c r="G195" s="94" t="str">
        <v>Jose Cuervo Especial Reposado</v>
      </c>
      <c r="H195" s="94" t="str">
        <v>700ml</v>
      </c>
      <c r="I195" s="174">
        <v>12</v>
      </c>
      <c r="J195" s="283"/>
      <c r="K195" s="178"/>
      <c r="L195" s="85"/>
      <c r="M195" s="15"/>
      <c r="N195" s="86"/>
      <c r="O195" s="6"/>
      <c r="P195" s="152">
        <v>0</v>
      </c>
      <c r="Q195" s="6"/>
      <c r="R195" s="96">
        <f t="shared" si="9"/>
        <v>0</v>
      </c>
      <c r="S195" s="97">
        <f t="shared" si="12"/>
        <v>0</v>
      </c>
      <c r="T195" s="98">
        <f t="shared" si="10"/>
        <v>0</v>
      </c>
      <c r="U195" s="117" t="str">
        <f t="shared" si="11"/>
        <v>OK</v>
      </c>
      <c r="V195" s="117" t="b">
        <f>'CASH REBATE'!$P$22</f>
        <v>0</v>
      </c>
      <c r="W195" s="1" t="str">
        <v>ALCHEMY</v>
      </c>
    </row>
    <row r="196" spans="2:23" ht="17.399999999999999" x14ac:dyDescent="0.3">
      <c r="B196" s="161" t="str">
        <v>20-SPTEQ-07002302</v>
      </c>
      <c r="C196" s="156" t="str">
        <v>Proximo</v>
      </c>
      <c r="D196" s="94" t="str">
        <v>Tequila</v>
      </c>
      <c r="E196" s="94" t="str">
        <v>Jose Cuervo</v>
      </c>
      <c r="F196" s="94" t="str">
        <v>JOC</v>
      </c>
      <c r="G196" s="94" t="str">
        <v>Jose Cuervo Especial Silver</v>
      </c>
      <c r="H196" s="94" t="str">
        <v>700ml</v>
      </c>
      <c r="I196" s="174">
        <v>12</v>
      </c>
      <c r="J196" s="283"/>
      <c r="K196" s="178"/>
      <c r="L196" s="85"/>
      <c r="M196" s="15"/>
      <c r="N196" s="86"/>
      <c r="O196" s="6"/>
      <c r="P196" s="152">
        <v>0</v>
      </c>
      <c r="Q196" s="6"/>
      <c r="R196" s="96">
        <f t="shared" si="9"/>
        <v>0</v>
      </c>
      <c r="S196" s="97">
        <f t="shared" si="12"/>
        <v>0</v>
      </c>
      <c r="T196" s="98">
        <f t="shared" si="10"/>
        <v>0</v>
      </c>
      <c r="U196" s="117" t="str">
        <f t="shared" si="11"/>
        <v>OK</v>
      </c>
      <c r="V196" s="117" t="b">
        <f>'CASH REBATE'!$P$22</f>
        <v>0</v>
      </c>
      <c r="W196" s="1" t="str">
        <v>ALCHEMY</v>
      </c>
    </row>
    <row r="197" spans="2:23" ht="17.399999999999999" x14ac:dyDescent="0.3">
      <c r="B197" s="161" t="str">
        <v>20-SPTEQ-07502135</v>
      </c>
      <c r="C197" s="156" t="str">
        <v>Proximo</v>
      </c>
      <c r="D197" s="94" t="str">
        <v>Tequila</v>
      </c>
      <c r="E197" s="94" t="str">
        <v>Jose Cuervo</v>
      </c>
      <c r="F197" s="94" t="str">
        <v>JOC</v>
      </c>
      <c r="G197" s="94" t="str">
        <v>Jose Cuervo Especial Reposado Limited Edition 2022</v>
      </c>
      <c r="H197" s="94" t="str">
        <v>750ml</v>
      </c>
      <c r="I197" s="174">
        <v>12</v>
      </c>
      <c r="J197" s="283"/>
      <c r="K197" s="178"/>
      <c r="L197" s="85"/>
      <c r="M197" s="15"/>
      <c r="N197" s="86"/>
      <c r="O197" s="6"/>
      <c r="P197" s="152">
        <v>0</v>
      </c>
      <c r="Q197" s="6"/>
      <c r="R197" s="96">
        <f t="shared" si="9"/>
        <v>0</v>
      </c>
      <c r="S197" s="97">
        <f t="shared" si="12"/>
        <v>0</v>
      </c>
      <c r="T197" s="98">
        <f t="shared" si="10"/>
        <v>0</v>
      </c>
      <c r="U197" s="117" t="str">
        <f t="shared" si="11"/>
        <v>OK</v>
      </c>
      <c r="V197" s="117" t="b">
        <f>'CASH REBATE'!$P$22</f>
        <v>0</v>
      </c>
      <c r="W197" s="1" t="str">
        <v>ALCHEMY</v>
      </c>
    </row>
    <row r="198" spans="2:23" ht="17.399999999999999" x14ac:dyDescent="0.3">
      <c r="B198" s="161" t="str">
        <v>20-SPTEQ-07500103</v>
      </c>
      <c r="C198" s="156" t="str">
        <v>Proximo</v>
      </c>
      <c r="D198" s="94" t="str">
        <v>Tequila</v>
      </c>
      <c r="E198" s="94" t="str">
        <v>Jose Cuervo</v>
      </c>
      <c r="F198" s="94" t="str">
        <v>JOC</v>
      </c>
      <c r="G198" s="94" t="str">
        <v>Jose Cuervo Especial Reposado Limited Edition 2023</v>
      </c>
      <c r="H198" s="94" t="str">
        <v>750ml</v>
      </c>
      <c r="I198" s="174">
        <v>12</v>
      </c>
      <c r="J198" s="283"/>
      <c r="K198" s="178"/>
      <c r="L198" s="85"/>
      <c r="M198" s="15"/>
      <c r="N198" s="86"/>
      <c r="O198" s="6"/>
      <c r="P198" s="152">
        <v>0</v>
      </c>
      <c r="Q198" s="6"/>
      <c r="R198" s="96">
        <f t="shared" si="9"/>
        <v>0</v>
      </c>
      <c r="S198" s="97">
        <f t="shared" si="12"/>
        <v>0</v>
      </c>
      <c r="T198" s="98">
        <f t="shared" si="10"/>
        <v>0</v>
      </c>
      <c r="U198" s="117" t="str">
        <f t="shared" si="11"/>
        <v>OK</v>
      </c>
      <c r="V198" s="117" t="b">
        <f>'CASH REBATE'!$P$22</f>
        <v>0</v>
      </c>
      <c r="W198" s="1" t="str">
        <v>ALCHEMY</v>
      </c>
    </row>
    <row r="199" spans="2:23" ht="17.399999999999999" x14ac:dyDescent="0.3">
      <c r="B199" s="161" t="str">
        <v>20-24REP-07500109</v>
      </c>
      <c r="C199" s="156" t="str">
        <v>Proximo</v>
      </c>
      <c r="D199" s="94" t="str">
        <v>Tequila</v>
      </c>
      <c r="E199" s="94" t="str">
        <v>Jose Cuervo</v>
      </c>
      <c r="F199" s="94" t="str">
        <v>JOC</v>
      </c>
      <c r="G199" s="94" t="str">
        <v>Jose Cuervo Especial Reposado Limited Edition 2024</v>
      </c>
      <c r="H199" s="94" t="str">
        <v>750ml</v>
      </c>
      <c r="I199" s="174">
        <v>12</v>
      </c>
      <c r="J199" s="283"/>
      <c r="K199" s="178"/>
      <c r="L199" s="85"/>
      <c r="M199" s="15"/>
      <c r="N199" s="86"/>
      <c r="O199" s="6"/>
      <c r="P199" s="152">
        <v>0</v>
      </c>
      <c r="Q199" s="6"/>
      <c r="R199" s="96">
        <f t="shared" si="9"/>
        <v>0</v>
      </c>
      <c r="S199" s="97">
        <f t="shared" si="12"/>
        <v>0</v>
      </c>
      <c r="T199" s="98">
        <f t="shared" si="10"/>
        <v>0</v>
      </c>
      <c r="U199" s="117" t="str">
        <f t="shared" si="11"/>
        <v>OK</v>
      </c>
      <c r="V199" s="117" t="b">
        <f>'CASH REBATE'!$P$22</f>
        <v>0</v>
      </c>
      <c r="W199" s="1" t="str">
        <v>ALCHEMY</v>
      </c>
    </row>
    <row r="200" spans="2:23" ht="17.399999999999999" x14ac:dyDescent="0.3">
      <c r="B200" s="161" t="str">
        <v>20-25REP-07001301</v>
      </c>
      <c r="C200" s="156" t="str">
        <v>Proximo</v>
      </c>
      <c r="D200" s="94" t="str">
        <v>Tequila</v>
      </c>
      <c r="E200" s="94" t="str">
        <v>Jose Cuervo</v>
      </c>
      <c r="F200" s="94" t="str">
        <v>JOC</v>
      </c>
      <c r="G200" s="94" t="str">
        <v>Jose Cuervo Especial Reposado Limited Edition 2025</v>
      </c>
      <c r="H200" s="94" t="str">
        <v>700ml</v>
      </c>
      <c r="I200" s="174">
        <v>12</v>
      </c>
      <c r="J200" s="283"/>
      <c r="K200" s="178"/>
      <c r="L200" s="85"/>
      <c r="M200" s="15"/>
      <c r="N200" s="86"/>
      <c r="O200" s="6"/>
      <c r="P200" s="152">
        <v>0</v>
      </c>
      <c r="Q200" s="6"/>
      <c r="R200" s="96">
        <f t="shared" si="9"/>
        <v>0</v>
      </c>
      <c r="S200" s="97">
        <f t="shared" si="12"/>
        <v>0</v>
      </c>
      <c r="T200" s="98">
        <f t="shared" si="10"/>
        <v>0</v>
      </c>
      <c r="U200" s="117" t="str">
        <f t="shared" si="11"/>
        <v>OK</v>
      </c>
      <c r="V200" s="117" t="b">
        <f>'CASH REBATE'!$P$22</f>
        <v>0</v>
      </c>
      <c r="W200" s="1" t="str">
        <v>ALCHEMY</v>
      </c>
    </row>
    <row r="201" spans="2:23" ht="17.399999999999999" x14ac:dyDescent="0.3">
      <c r="B201" s="161" t="str">
        <v>20-24SIL-07502322</v>
      </c>
      <c r="C201" s="156" t="str">
        <v>Proximo</v>
      </c>
      <c r="D201" s="94" t="str">
        <v>Tequila</v>
      </c>
      <c r="E201" s="94" t="str">
        <v>Jose Cuervo</v>
      </c>
      <c r="F201" s="94" t="str">
        <v>JOC</v>
      </c>
      <c r="G201" s="94" t="str">
        <v>Jose Cuervo Especial Silver Limited Edition 2024</v>
      </c>
      <c r="H201" s="94" t="str">
        <v>750ml</v>
      </c>
      <c r="I201" s="174">
        <v>12</v>
      </c>
      <c r="J201" s="283"/>
      <c r="K201" s="178"/>
      <c r="L201" s="85"/>
      <c r="M201" s="15"/>
      <c r="N201" s="86"/>
      <c r="O201" s="6"/>
      <c r="P201" s="152">
        <v>0</v>
      </c>
      <c r="Q201" s="6"/>
      <c r="R201" s="96">
        <f t="shared" si="9"/>
        <v>0</v>
      </c>
      <c r="S201" s="97">
        <f t="shared" si="12"/>
        <v>0</v>
      </c>
      <c r="T201" s="98">
        <f t="shared" si="10"/>
        <v>0</v>
      </c>
      <c r="U201" s="117" t="str">
        <f t="shared" si="11"/>
        <v>OK</v>
      </c>
      <c r="V201" s="117" t="b">
        <f>'CASH REBATE'!$P$22</f>
        <v>0</v>
      </c>
      <c r="W201" s="1" t="str">
        <v>ALCHEMY</v>
      </c>
    </row>
    <row r="202" spans="2:23" ht="17.399999999999999" x14ac:dyDescent="0.3">
      <c r="B202" s="161" t="str">
        <v>20-25SIL-07001318</v>
      </c>
      <c r="C202" s="156" t="str">
        <v>Proximo</v>
      </c>
      <c r="D202" s="94" t="str">
        <v>Tequila</v>
      </c>
      <c r="E202" s="94" t="str">
        <v>Jose Cuervo</v>
      </c>
      <c r="F202" s="94" t="str">
        <v>JOC</v>
      </c>
      <c r="G202" s="94" t="str">
        <v>Jose Cuervo Especial Silver Limited Edition 2025</v>
      </c>
      <c r="H202" s="94" t="str">
        <v>700ml</v>
      </c>
      <c r="I202" s="174">
        <v>12</v>
      </c>
      <c r="J202" s="283"/>
      <c r="K202" s="178"/>
      <c r="L202" s="85"/>
      <c r="M202" s="15"/>
      <c r="N202" s="86"/>
      <c r="O202" s="6"/>
      <c r="P202" s="152">
        <v>0</v>
      </c>
      <c r="Q202" s="6"/>
      <c r="R202" s="96">
        <f t="shared" si="9"/>
        <v>0</v>
      </c>
      <c r="S202" s="97">
        <f t="shared" si="12"/>
        <v>0</v>
      </c>
      <c r="T202" s="98">
        <f t="shared" si="10"/>
        <v>0</v>
      </c>
      <c r="U202" s="117" t="str">
        <f t="shared" si="11"/>
        <v>OK</v>
      </c>
      <c r="V202" s="117" t="b">
        <f>'CASH REBATE'!$P$22</f>
        <v>0</v>
      </c>
      <c r="W202" s="1" t="str">
        <v>ALCHEMY</v>
      </c>
    </row>
    <row r="203" spans="2:23" ht="17.399999999999999" x14ac:dyDescent="0.3">
      <c r="B203" s="161" t="str">
        <v>20-SPTEQ-07502302</v>
      </c>
      <c r="C203" s="156" t="str">
        <v>Proximo</v>
      </c>
      <c r="D203" s="94" t="str">
        <v>Tequila</v>
      </c>
      <c r="E203" s="94" t="str">
        <v>Jose Cuervo</v>
      </c>
      <c r="F203" s="94" t="str">
        <v>JOC</v>
      </c>
      <c r="G203" s="94" t="str">
        <v>Jose Cuervo Especial Plata Limited Edition</v>
      </c>
      <c r="H203" s="94" t="str">
        <v>750ml</v>
      </c>
      <c r="I203" s="174">
        <v>12</v>
      </c>
      <c r="J203" s="283"/>
      <c r="K203" s="178"/>
      <c r="L203" s="85"/>
      <c r="M203" s="15"/>
      <c r="N203" s="86"/>
      <c r="O203" s="6"/>
      <c r="P203" s="152">
        <v>0</v>
      </c>
      <c r="Q203" s="6"/>
      <c r="R203" s="96">
        <f t="shared" si="9"/>
        <v>0</v>
      </c>
      <c r="S203" s="97">
        <f t="shared" si="12"/>
        <v>0</v>
      </c>
      <c r="T203" s="98">
        <f t="shared" si="10"/>
        <v>0</v>
      </c>
      <c r="U203" s="117" t="str">
        <f t="shared" si="11"/>
        <v>OK</v>
      </c>
      <c r="V203" s="117" t="b">
        <f>'CASH REBATE'!$P$22</f>
        <v>0</v>
      </c>
      <c r="W203" s="1" t="str">
        <v>ALCHEMY</v>
      </c>
    </row>
    <row r="204" spans="2:23" ht="17.399999999999999" x14ac:dyDescent="0.3">
      <c r="B204" s="161" t="str">
        <v>25-SPLIQ-03502608</v>
      </c>
      <c r="C204" s="156" t="str">
        <v>RC</v>
      </c>
      <c r="D204" s="94" t="str">
        <v>Liqueur</v>
      </c>
      <c r="E204" s="94" t="str">
        <v>Cointreau</v>
      </c>
      <c r="F204" s="94" t="str">
        <v>COT</v>
      </c>
      <c r="G204" s="94" t="str">
        <v>Cointreau 350ml</v>
      </c>
      <c r="H204" s="94" t="str">
        <v>350ml</v>
      </c>
      <c r="I204" s="174">
        <v>24</v>
      </c>
      <c r="J204" s="283"/>
      <c r="K204" s="178"/>
      <c r="L204" s="85"/>
      <c r="M204" s="15"/>
      <c r="N204" s="86"/>
      <c r="O204" s="6"/>
      <c r="P204" s="152">
        <v>0</v>
      </c>
      <c r="Q204" s="6"/>
      <c r="R204" s="96">
        <f t="shared" si="9"/>
        <v>0</v>
      </c>
      <c r="S204" s="97">
        <f t="shared" si="12"/>
        <v>0</v>
      </c>
      <c r="T204" s="98">
        <f t="shared" si="10"/>
        <v>0</v>
      </c>
      <c r="U204" s="117" t="str">
        <f t="shared" si="11"/>
        <v>OK</v>
      </c>
      <c r="V204" s="117" t="b">
        <f>'CASH REBATE'!$P$22</f>
        <v>0</v>
      </c>
      <c r="W204" s="1" t="str">
        <v>ALCHEMY</v>
      </c>
    </row>
    <row r="205" spans="2:23" ht="17.399999999999999" x14ac:dyDescent="0.3">
      <c r="B205" s="161" t="str">
        <v>25-SPLIQ-07004200</v>
      </c>
      <c r="C205" s="156" t="str">
        <v>RC</v>
      </c>
      <c r="D205" s="94" t="str">
        <v>Liqueur</v>
      </c>
      <c r="E205" s="94" t="str">
        <v>Cointreau</v>
      </c>
      <c r="F205" s="94" t="str">
        <v>COT</v>
      </c>
      <c r="G205" s="94" t="str">
        <v>Cointreau 700ml</v>
      </c>
      <c r="H205" s="94" t="str">
        <v>700ml</v>
      </c>
      <c r="I205" s="174">
        <v>12</v>
      </c>
      <c r="J205" s="283"/>
      <c r="K205" s="178"/>
      <c r="L205" s="85"/>
      <c r="M205" s="15"/>
      <c r="N205" s="86"/>
      <c r="O205" s="6"/>
      <c r="P205" s="152">
        <v>0</v>
      </c>
      <c r="Q205" s="6"/>
      <c r="R205" s="96">
        <f t="shared" ref="R205:R268" si="13">IF(K205&gt;0,K205*N205,L205*1.07*N205)</f>
        <v>0</v>
      </c>
      <c r="S205" s="97">
        <f t="shared" si="12"/>
        <v>0</v>
      </c>
      <c r="T205" s="98">
        <f t="shared" si="10"/>
        <v>0</v>
      </c>
      <c r="U205" s="117" t="str">
        <f t="shared" si="11"/>
        <v>OK</v>
      </c>
      <c r="V205" s="117" t="b">
        <f>'CASH REBATE'!$P$22</f>
        <v>0</v>
      </c>
      <c r="W205" s="1" t="str">
        <v>ALCHEMY</v>
      </c>
    </row>
    <row r="206" spans="2:23" ht="17.399999999999999" x14ac:dyDescent="0.3">
      <c r="B206" s="161" t="str">
        <v>02-SPLIQ-05001661</v>
      </c>
      <c r="C206" s="156" t="str">
        <v>Lucas Bols</v>
      </c>
      <c r="D206" s="94" t="str">
        <v>Liqueur</v>
      </c>
      <c r="E206" s="94" t="str">
        <v>Galliano Espresso</v>
      </c>
      <c r="F206" s="94" t="str">
        <v>GAL</v>
      </c>
      <c r="G206" s="94" t="str">
        <v>Galliano Espresso Liqueur 500ml</v>
      </c>
      <c r="H206" s="94" t="str">
        <v>500ml</v>
      </c>
      <c r="I206" s="174">
        <v>6</v>
      </c>
      <c r="J206" s="283"/>
      <c r="K206" s="178"/>
      <c r="L206" s="85"/>
      <c r="M206" s="15"/>
      <c r="N206" s="86"/>
      <c r="O206" s="6"/>
      <c r="P206" s="152">
        <v>0</v>
      </c>
      <c r="Q206" s="6"/>
      <c r="R206" s="96">
        <f t="shared" si="13"/>
        <v>0</v>
      </c>
      <c r="S206" s="97">
        <f t="shared" si="12"/>
        <v>0</v>
      </c>
      <c r="T206" s="98">
        <f t="shared" ref="T206:T269" si="14">IF(U206="Input Price only 1 column","",P206*S206)</f>
        <v>0</v>
      </c>
      <c r="U206" s="117" t="str">
        <f t="shared" ref="U206:U269" si="15">IF(AND(K206&gt;0,L206&gt;0),"Input Price only 1 column","OK")</f>
        <v>OK</v>
      </c>
      <c r="V206" s="117" t="b">
        <f>'CASH REBATE'!$P$22</f>
        <v>0</v>
      </c>
      <c r="W206" s="1" t="str">
        <v>ALCHEMY</v>
      </c>
    </row>
    <row r="207" spans="2:23" ht="17.399999999999999" x14ac:dyDescent="0.3">
      <c r="B207" s="161" t="str">
        <v>02-SPLIQ-05009501</v>
      </c>
      <c r="C207" s="156" t="str">
        <v>Lucas Bols</v>
      </c>
      <c r="D207" s="94" t="str">
        <v>Liqueur</v>
      </c>
      <c r="E207" s="94" t="str">
        <v>Galliano Vanilla</v>
      </c>
      <c r="F207" s="94" t="str">
        <v>GAL</v>
      </c>
      <c r="G207" s="94" t="str">
        <v>Galliano Vanilla Liqueur 500ml</v>
      </c>
      <c r="H207" s="94" t="str">
        <v>500ml</v>
      </c>
      <c r="I207" s="174">
        <v>6</v>
      </c>
      <c r="J207" s="283"/>
      <c r="K207" s="178"/>
      <c r="L207" s="85"/>
      <c r="M207" s="15"/>
      <c r="N207" s="86"/>
      <c r="O207" s="6"/>
      <c r="P207" s="152">
        <v>0</v>
      </c>
      <c r="Q207" s="6"/>
      <c r="R207" s="96">
        <f t="shared" si="13"/>
        <v>0</v>
      </c>
      <c r="S207" s="97">
        <f t="shared" ref="S207:S270" si="16">ROUND(R207/1.07,2)</f>
        <v>0</v>
      </c>
      <c r="T207" s="98">
        <f t="shared" si="14"/>
        <v>0</v>
      </c>
      <c r="U207" s="117" t="str">
        <f t="shared" si="15"/>
        <v>OK</v>
      </c>
      <c r="V207" s="117" t="b">
        <f>'CASH REBATE'!$P$22</f>
        <v>0</v>
      </c>
      <c r="W207" s="1" t="str">
        <v>ALCHEMY</v>
      </c>
    </row>
    <row r="208" spans="2:23" ht="17.399999999999999" x14ac:dyDescent="0.3">
      <c r="B208" s="161" t="str">
        <v>02-SPLIQ-07009594</v>
      </c>
      <c r="C208" s="156" t="str">
        <v>Lucas Bols</v>
      </c>
      <c r="D208" s="94" t="str">
        <v>Liqueur</v>
      </c>
      <c r="E208" s="94" t="str">
        <v>Galliano Vanilla</v>
      </c>
      <c r="F208" s="94" t="str">
        <v>GAL</v>
      </c>
      <c r="G208" s="94" t="str">
        <v>Galliano Vanilla Liqueur 700ml</v>
      </c>
      <c r="H208" s="94" t="str">
        <v>700ml</v>
      </c>
      <c r="I208" s="174">
        <v>6</v>
      </c>
      <c r="J208" s="283"/>
      <c r="K208" s="178"/>
      <c r="L208" s="85"/>
      <c r="M208" s="15"/>
      <c r="N208" s="86"/>
      <c r="O208" s="6"/>
      <c r="P208" s="152">
        <v>0</v>
      </c>
      <c r="Q208" s="6"/>
      <c r="R208" s="96">
        <f t="shared" si="13"/>
        <v>0</v>
      </c>
      <c r="S208" s="97">
        <f t="shared" si="16"/>
        <v>0</v>
      </c>
      <c r="T208" s="98">
        <f t="shared" si="14"/>
        <v>0</v>
      </c>
      <c r="U208" s="117" t="str">
        <f t="shared" si="15"/>
        <v>OK</v>
      </c>
      <c r="V208" s="117" t="b">
        <f>'CASH REBATE'!$P$22</f>
        <v>0</v>
      </c>
      <c r="W208" s="1" t="str">
        <v>ALCHEMY</v>
      </c>
    </row>
    <row r="209" spans="2:23" ht="17.399999999999999" x14ac:dyDescent="0.3">
      <c r="B209" s="161" t="str">
        <v>09-SPLIQ-07009136</v>
      </c>
      <c r="C209" s="156" t="str">
        <v>Lucas Bols</v>
      </c>
      <c r="D209" s="94" t="str">
        <v>Liqueur</v>
      </c>
      <c r="E209" s="94" t="str">
        <v>Vaccari Sambuca</v>
      </c>
      <c r="F209" s="94" t="str">
        <v>VAC</v>
      </c>
      <c r="G209" s="94" t="str">
        <v>Vaccari Sambuca</v>
      </c>
      <c r="H209" s="94" t="str">
        <v>700ml</v>
      </c>
      <c r="I209" s="174">
        <v>6</v>
      </c>
      <c r="J209" s="283"/>
      <c r="K209" s="178"/>
      <c r="L209" s="85"/>
      <c r="M209" s="15"/>
      <c r="N209" s="86"/>
      <c r="O209" s="6"/>
      <c r="P209" s="152">
        <v>0</v>
      </c>
      <c r="Q209" s="6"/>
      <c r="R209" s="96">
        <f t="shared" si="13"/>
        <v>0</v>
      </c>
      <c r="S209" s="97">
        <f t="shared" si="16"/>
        <v>0</v>
      </c>
      <c r="T209" s="98">
        <f t="shared" si="14"/>
        <v>0</v>
      </c>
      <c r="U209" s="117" t="str">
        <f t="shared" si="15"/>
        <v>OK</v>
      </c>
      <c r="V209" s="117" t="b">
        <f>'CASH REBATE'!$P$22</f>
        <v>0</v>
      </c>
      <c r="W209" s="1" t="str">
        <v>ALCHEMY</v>
      </c>
    </row>
    <row r="210" spans="2:23" ht="17.399999999999999" x14ac:dyDescent="0.3">
      <c r="B210" s="161" t="str">
        <v>44-SPLIQ-07000397</v>
      </c>
      <c r="C210" s="156" t="str">
        <v>Campari</v>
      </c>
      <c r="D210" s="94" t="str">
        <v>Liqueur</v>
      </c>
      <c r="E210" s="94" t="str">
        <v>Frangelico</v>
      </c>
      <c r="F210" s="94" t="str">
        <v>FRG</v>
      </c>
      <c r="G210" s="94" t="str">
        <v>Frangelico</v>
      </c>
      <c r="H210" s="94" t="str">
        <v>700ml</v>
      </c>
      <c r="I210" s="174">
        <v>12</v>
      </c>
      <c r="J210" s="283"/>
      <c r="K210" s="178"/>
      <c r="L210" s="85"/>
      <c r="M210" s="15"/>
      <c r="N210" s="86"/>
      <c r="O210" s="6"/>
      <c r="P210" s="152">
        <v>0</v>
      </c>
      <c r="Q210" s="6"/>
      <c r="R210" s="96">
        <f t="shared" si="13"/>
        <v>0</v>
      </c>
      <c r="S210" s="97">
        <f t="shared" si="16"/>
        <v>0</v>
      </c>
      <c r="T210" s="98">
        <f t="shared" si="14"/>
        <v>0</v>
      </c>
      <c r="U210" s="117" t="str">
        <f t="shared" si="15"/>
        <v>OK</v>
      </c>
      <c r="V210" s="117" t="b">
        <f>'CASH REBATE'!$P$22</f>
        <v>0</v>
      </c>
      <c r="W210" s="1" t="str">
        <v>ALCHEMY</v>
      </c>
    </row>
    <row r="211" spans="2:23" ht="17.399999999999999" x14ac:dyDescent="0.3">
      <c r="B211" s="161" t="str">
        <v>09-SPLIQ-07001757</v>
      </c>
      <c r="C211" s="156" t="str">
        <v>Lucas Bols</v>
      </c>
      <c r="D211" s="94" t="str">
        <v>Liqueur</v>
      </c>
      <c r="E211" s="94" t="str">
        <v>Passoa</v>
      </c>
      <c r="F211" s="94" t="str">
        <v>PSO</v>
      </c>
      <c r="G211" s="94" t="str">
        <v>Passoa Liqueur</v>
      </c>
      <c r="H211" s="94" t="str">
        <v>700ml</v>
      </c>
      <c r="I211" s="174">
        <v>6</v>
      </c>
      <c r="J211" s="283"/>
      <c r="K211" s="178"/>
      <c r="L211" s="85"/>
      <c r="M211" s="15"/>
      <c r="N211" s="86"/>
      <c r="O211" s="6"/>
      <c r="P211" s="152">
        <v>0</v>
      </c>
      <c r="Q211" s="6"/>
      <c r="R211" s="96">
        <f t="shared" si="13"/>
        <v>0</v>
      </c>
      <c r="S211" s="97">
        <f t="shared" si="16"/>
        <v>0</v>
      </c>
      <c r="T211" s="98">
        <f t="shared" si="14"/>
        <v>0</v>
      </c>
      <c r="U211" s="117" t="str">
        <f t="shared" si="15"/>
        <v>OK</v>
      </c>
      <c r="V211" s="117" t="b">
        <f>'CASH REBATE'!$P$22</f>
        <v>0</v>
      </c>
      <c r="W211" s="1" t="str">
        <v>ALCHEMY</v>
      </c>
    </row>
    <row r="212" spans="2:23" ht="17.399999999999999" x14ac:dyDescent="0.3">
      <c r="B212" s="161" t="str">
        <v>68-SPLIQ-10002002</v>
      </c>
      <c r="C212" s="156" t="str">
        <v>Campari</v>
      </c>
      <c r="D212" s="94" t="str">
        <v>Liqueur</v>
      </c>
      <c r="E212" s="94" t="str">
        <v>X-Rated</v>
      </c>
      <c r="F212" s="94" t="str">
        <v>XRT</v>
      </c>
      <c r="G212" s="94" t="str">
        <v>X-Rated Fusion Liqueur</v>
      </c>
      <c r="H212" s="94" t="str">
        <v>1000ml</v>
      </c>
      <c r="I212" s="174">
        <v>6</v>
      </c>
      <c r="J212" s="283"/>
      <c r="K212" s="178"/>
      <c r="L212" s="85"/>
      <c r="M212" s="15"/>
      <c r="N212" s="86"/>
      <c r="O212" s="6"/>
      <c r="P212" s="152">
        <v>0</v>
      </c>
      <c r="Q212" s="6"/>
      <c r="R212" s="96">
        <f t="shared" si="13"/>
        <v>0</v>
      </c>
      <c r="S212" s="97">
        <f t="shared" si="16"/>
        <v>0</v>
      </c>
      <c r="T212" s="98">
        <f t="shared" si="14"/>
        <v>0</v>
      </c>
      <c r="U212" s="117" t="str">
        <f t="shared" si="15"/>
        <v>OK</v>
      </c>
      <c r="V212" s="117" t="b">
        <f>'CASH REBATE'!$P$22</f>
        <v>0</v>
      </c>
      <c r="W212" s="1" t="str">
        <v>ALCHEMY</v>
      </c>
    </row>
    <row r="213" spans="2:23" ht="17.399999999999999" x14ac:dyDescent="0.3">
      <c r="B213" s="161" t="str">
        <v>01-SPLIQ-07006625</v>
      </c>
      <c r="C213" s="156" t="str">
        <v>Lucas Bols</v>
      </c>
      <c r="D213" s="94" t="str">
        <v>Liqueur</v>
      </c>
      <c r="E213" s="94" t="str">
        <v>Bols Liqueur</v>
      </c>
      <c r="F213" s="94" t="str">
        <v>BOL</v>
      </c>
      <c r="G213" s="94" t="str">
        <v>Bols Amaretto</v>
      </c>
      <c r="H213" s="94" t="str">
        <v>700ml</v>
      </c>
      <c r="I213" s="174">
        <v>6</v>
      </c>
      <c r="J213" s="283"/>
      <c r="K213" s="178"/>
      <c r="L213" s="85"/>
      <c r="M213" s="15"/>
      <c r="N213" s="86"/>
      <c r="O213" s="6"/>
      <c r="P213" s="152">
        <v>0</v>
      </c>
      <c r="Q213" s="6"/>
      <c r="R213" s="96">
        <f t="shared" si="13"/>
        <v>0</v>
      </c>
      <c r="S213" s="97">
        <f t="shared" si="16"/>
        <v>0</v>
      </c>
      <c r="T213" s="98">
        <f t="shared" si="14"/>
        <v>0</v>
      </c>
      <c r="U213" s="117" t="str">
        <f t="shared" si="15"/>
        <v>OK</v>
      </c>
      <c r="V213" s="117" t="b">
        <f>'CASH REBATE'!$P$22</f>
        <v>0</v>
      </c>
      <c r="W213" s="1" t="str">
        <v>ALCHEMY</v>
      </c>
    </row>
    <row r="214" spans="2:23" ht="17.399999999999999" x14ac:dyDescent="0.3">
      <c r="B214" s="161" t="str">
        <v>01-SPLIQ-07006632</v>
      </c>
      <c r="C214" s="156" t="str">
        <v>Lucas Bols</v>
      </c>
      <c r="D214" s="94" t="str">
        <v>Liqueur</v>
      </c>
      <c r="E214" s="94" t="str">
        <v>Bols Liqueur</v>
      </c>
      <c r="F214" s="94" t="str">
        <v>BOL</v>
      </c>
      <c r="G214" s="94" t="str">
        <v>Bols Apricot Brandy</v>
      </c>
      <c r="H214" s="94" t="str">
        <v>700ml</v>
      </c>
      <c r="I214" s="174">
        <v>6</v>
      </c>
      <c r="J214" s="283"/>
      <c r="K214" s="178"/>
      <c r="L214" s="85"/>
      <c r="M214" s="15"/>
      <c r="N214" s="86"/>
      <c r="O214" s="6"/>
      <c r="P214" s="152">
        <v>0</v>
      </c>
      <c r="Q214" s="6"/>
      <c r="R214" s="96">
        <f t="shared" si="13"/>
        <v>0</v>
      </c>
      <c r="S214" s="97">
        <f t="shared" si="16"/>
        <v>0</v>
      </c>
      <c r="T214" s="98">
        <f t="shared" si="14"/>
        <v>0</v>
      </c>
      <c r="U214" s="117" t="str">
        <f t="shared" si="15"/>
        <v>OK</v>
      </c>
      <c r="V214" s="117" t="b">
        <f>'CASH REBATE'!$P$22</f>
        <v>0</v>
      </c>
      <c r="W214" s="1" t="str">
        <v>ALCHEMY</v>
      </c>
    </row>
    <row r="215" spans="2:23" ht="17.399999999999999" x14ac:dyDescent="0.3">
      <c r="B215" s="161" t="str">
        <v>01-SPLIQ-07006694</v>
      </c>
      <c r="C215" s="156" t="str">
        <v>Lucas Bols</v>
      </c>
      <c r="D215" s="94" t="str">
        <v>Liqueur</v>
      </c>
      <c r="E215" s="94" t="str">
        <v>Bols Liqueur</v>
      </c>
      <c r="F215" s="94" t="str">
        <v>BOL</v>
      </c>
      <c r="G215" s="94" t="str">
        <v>Bols Banana</v>
      </c>
      <c r="H215" s="94" t="str">
        <v>700ml</v>
      </c>
      <c r="I215" s="174">
        <v>6</v>
      </c>
      <c r="J215" s="283"/>
      <c r="K215" s="178"/>
      <c r="L215" s="85"/>
      <c r="M215" s="15"/>
      <c r="N215" s="86"/>
      <c r="O215" s="6"/>
      <c r="P215" s="152">
        <v>0</v>
      </c>
      <c r="Q215" s="6"/>
      <c r="R215" s="96">
        <f t="shared" si="13"/>
        <v>0</v>
      </c>
      <c r="S215" s="97">
        <f t="shared" si="16"/>
        <v>0</v>
      </c>
      <c r="T215" s="98">
        <f t="shared" si="14"/>
        <v>0</v>
      </c>
      <c r="U215" s="117" t="str">
        <f t="shared" si="15"/>
        <v>OK</v>
      </c>
      <c r="V215" s="117" t="b">
        <f>'CASH REBATE'!$P$22</f>
        <v>0</v>
      </c>
      <c r="W215" s="1" t="str">
        <v>ALCHEMY</v>
      </c>
    </row>
    <row r="216" spans="2:23" ht="17.399999999999999" x14ac:dyDescent="0.3">
      <c r="B216" s="161" t="str">
        <v>01-SPLIQ-07006656</v>
      </c>
      <c r="C216" s="156" t="str">
        <v>Lucas Bols</v>
      </c>
      <c r="D216" s="94" t="str">
        <v>Liqueur</v>
      </c>
      <c r="E216" s="94" t="str">
        <v>Bols Liqueur</v>
      </c>
      <c r="F216" s="94" t="str">
        <v>BOL</v>
      </c>
      <c r="G216" s="94" t="str">
        <v>Bols Blue Curacao</v>
      </c>
      <c r="H216" s="94" t="str">
        <v>700ml</v>
      </c>
      <c r="I216" s="174">
        <v>6</v>
      </c>
      <c r="J216" s="283"/>
      <c r="K216" s="178"/>
      <c r="L216" s="85"/>
      <c r="M216" s="15"/>
      <c r="N216" s="86"/>
      <c r="O216" s="6"/>
      <c r="P216" s="152">
        <v>0</v>
      </c>
      <c r="Q216" s="6"/>
      <c r="R216" s="96">
        <f t="shared" si="13"/>
        <v>0</v>
      </c>
      <c r="S216" s="97">
        <f t="shared" si="16"/>
        <v>0</v>
      </c>
      <c r="T216" s="98">
        <f t="shared" si="14"/>
        <v>0</v>
      </c>
      <c r="U216" s="117" t="str">
        <f t="shared" si="15"/>
        <v>OK</v>
      </c>
      <c r="V216" s="117" t="b">
        <f>'CASH REBATE'!$P$22</f>
        <v>0</v>
      </c>
      <c r="W216" s="1" t="str">
        <v>ALCHEMY</v>
      </c>
    </row>
    <row r="217" spans="2:23" ht="17.399999999999999" x14ac:dyDescent="0.3">
      <c r="B217" s="161" t="str">
        <v>01-SPLIQ-07006717</v>
      </c>
      <c r="C217" s="156" t="str">
        <v>Lucas Bols</v>
      </c>
      <c r="D217" s="94" t="str">
        <v>Liqueur</v>
      </c>
      <c r="E217" s="94" t="str">
        <v>Bols Liqueur</v>
      </c>
      <c r="F217" s="94" t="str">
        <v>BOL</v>
      </c>
      <c r="G217" s="94" t="str">
        <v>Bols Cacao Brown</v>
      </c>
      <c r="H217" s="94" t="str">
        <v>700ml</v>
      </c>
      <c r="I217" s="174">
        <v>6</v>
      </c>
      <c r="J217" s="283"/>
      <c r="K217" s="178"/>
      <c r="L217" s="85"/>
      <c r="M217" s="15"/>
      <c r="N217" s="86"/>
      <c r="O217" s="6"/>
      <c r="P217" s="152">
        <v>0</v>
      </c>
      <c r="Q217" s="6"/>
      <c r="R217" s="96">
        <f t="shared" si="13"/>
        <v>0</v>
      </c>
      <c r="S217" s="97">
        <f t="shared" si="16"/>
        <v>0</v>
      </c>
      <c r="T217" s="98">
        <f t="shared" si="14"/>
        <v>0</v>
      </c>
      <c r="U217" s="117" t="str">
        <f t="shared" si="15"/>
        <v>OK</v>
      </c>
      <c r="V217" s="117" t="b">
        <f>'CASH REBATE'!$P$22</f>
        <v>0</v>
      </c>
      <c r="W217" s="1" t="str">
        <v>ALCHEMY</v>
      </c>
    </row>
    <row r="218" spans="2:23" ht="17.399999999999999" x14ac:dyDescent="0.3">
      <c r="B218" s="161" t="str">
        <v>01-SPLIQ-07006724</v>
      </c>
      <c r="C218" s="156" t="str">
        <v>Lucas Bols</v>
      </c>
      <c r="D218" s="94" t="str">
        <v>Liqueur</v>
      </c>
      <c r="E218" s="94" t="str">
        <v>Bols Liqueur</v>
      </c>
      <c r="F218" s="94" t="str">
        <v>BOL</v>
      </c>
      <c r="G218" s="94" t="str">
        <v>Bols Cacao White</v>
      </c>
      <c r="H218" s="94" t="str">
        <v>700ml</v>
      </c>
      <c r="I218" s="174">
        <v>6</v>
      </c>
      <c r="J218" s="283"/>
      <c r="K218" s="178"/>
      <c r="L218" s="85"/>
      <c r="M218" s="15"/>
      <c r="N218" s="86"/>
      <c r="O218" s="6"/>
      <c r="P218" s="152">
        <v>0</v>
      </c>
      <c r="Q218" s="6"/>
      <c r="R218" s="96">
        <f t="shared" si="13"/>
        <v>0</v>
      </c>
      <c r="S218" s="97">
        <f t="shared" si="16"/>
        <v>0</v>
      </c>
      <c r="T218" s="98">
        <f t="shared" si="14"/>
        <v>0</v>
      </c>
      <c r="U218" s="117" t="str">
        <f t="shared" si="15"/>
        <v>OK</v>
      </c>
      <c r="V218" s="117" t="b">
        <f>'CASH REBATE'!$P$22</f>
        <v>0</v>
      </c>
      <c r="W218" s="1" t="str">
        <v>ALCHEMY</v>
      </c>
    </row>
    <row r="219" spans="2:23" ht="17.399999999999999" x14ac:dyDescent="0.3">
      <c r="B219" s="161" t="str">
        <v>01-SPLIQ-07006663</v>
      </c>
      <c r="C219" s="156" t="str">
        <v>Lucas Bols</v>
      </c>
      <c r="D219" s="94" t="str">
        <v>Liqueur</v>
      </c>
      <c r="E219" s="94" t="str">
        <v>Bols Liqueur</v>
      </c>
      <c r="F219" s="94" t="str">
        <v>BOL</v>
      </c>
      <c r="G219" s="94" t="str">
        <v>Bols Cherry Brandy</v>
      </c>
      <c r="H219" s="94" t="str">
        <v>700ml</v>
      </c>
      <c r="I219" s="174">
        <v>6</v>
      </c>
      <c r="J219" s="283"/>
      <c r="K219" s="178"/>
      <c r="L219" s="85"/>
      <c r="M219" s="15"/>
      <c r="N219" s="86"/>
      <c r="O219" s="6"/>
      <c r="P219" s="152">
        <v>0</v>
      </c>
      <c r="Q219" s="6"/>
      <c r="R219" s="96">
        <f t="shared" si="13"/>
        <v>0</v>
      </c>
      <c r="S219" s="97">
        <f t="shared" si="16"/>
        <v>0</v>
      </c>
      <c r="T219" s="98">
        <f t="shared" si="14"/>
        <v>0</v>
      </c>
      <c r="U219" s="117" t="str">
        <f t="shared" si="15"/>
        <v>OK</v>
      </c>
      <c r="V219" s="117" t="b">
        <f>'CASH REBATE'!$P$22</f>
        <v>0</v>
      </c>
      <c r="W219" s="1" t="str">
        <v>ALCHEMY</v>
      </c>
    </row>
    <row r="220" spans="2:23" ht="17.399999999999999" x14ac:dyDescent="0.3">
      <c r="B220" s="161" t="str">
        <v>01-SPLIQ-07006700</v>
      </c>
      <c r="C220" s="156" t="str">
        <v>Lucas Bols</v>
      </c>
      <c r="D220" s="94" t="str">
        <v>Liqueur</v>
      </c>
      <c r="E220" s="94" t="str">
        <v>Bols Liqueur</v>
      </c>
      <c r="F220" s="94" t="str">
        <v>BOL</v>
      </c>
      <c r="G220" s="94" t="str">
        <v>Bols Crème De Cassis</v>
      </c>
      <c r="H220" s="94" t="str">
        <v>700ml</v>
      </c>
      <c r="I220" s="174">
        <v>6</v>
      </c>
      <c r="J220" s="283"/>
      <c r="K220" s="178"/>
      <c r="L220" s="85"/>
      <c r="M220" s="15"/>
      <c r="N220" s="86"/>
      <c r="O220" s="6"/>
      <c r="P220" s="152">
        <v>0</v>
      </c>
      <c r="Q220" s="6"/>
      <c r="R220" s="96">
        <f t="shared" si="13"/>
        <v>0</v>
      </c>
      <c r="S220" s="97">
        <f t="shared" si="16"/>
        <v>0</v>
      </c>
      <c r="T220" s="98">
        <f t="shared" si="14"/>
        <v>0</v>
      </c>
      <c r="U220" s="117" t="str">
        <f t="shared" si="15"/>
        <v>OK</v>
      </c>
      <c r="V220" s="117" t="b">
        <f>'CASH REBATE'!$P$22</f>
        <v>0</v>
      </c>
      <c r="W220" s="1" t="str">
        <v>ALCHEMY</v>
      </c>
    </row>
    <row r="221" spans="2:23" ht="17.399999999999999" x14ac:dyDescent="0.3">
      <c r="B221" s="161" t="str">
        <v>01-SPLIQ-07006731</v>
      </c>
      <c r="C221" s="156" t="str">
        <v>Lucas Bols</v>
      </c>
      <c r="D221" s="94" t="str">
        <v>Liqueur</v>
      </c>
      <c r="E221" s="94" t="str">
        <v>Bols Liqueur</v>
      </c>
      <c r="F221" s="94" t="str">
        <v>BOL</v>
      </c>
      <c r="G221" s="94" t="str">
        <v>Bols Dry Orange</v>
      </c>
      <c r="H221" s="94" t="str">
        <v>700ml</v>
      </c>
      <c r="I221" s="174">
        <v>6</v>
      </c>
      <c r="J221" s="283"/>
      <c r="K221" s="178"/>
      <c r="L221" s="85"/>
      <c r="M221" s="15"/>
      <c r="N221" s="86"/>
      <c r="O221" s="6"/>
      <c r="P221" s="152">
        <v>0</v>
      </c>
      <c r="Q221" s="6"/>
      <c r="R221" s="96">
        <f t="shared" si="13"/>
        <v>0</v>
      </c>
      <c r="S221" s="97">
        <f t="shared" si="16"/>
        <v>0</v>
      </c>
      <c r="T221" s="98">
        <f t="shared" si="14"/>
        <v>0</v>
      </c>
      <c r="U221" s="117" t="str">
        <f t="shared" si="15"/>
        <v>OK</v>
      </c>
      <c r="V221" s="117" t="b">
        <f>'CASH REBATE'!$P$22</f>
        <v>0</v>
      </c>
      <c r="W221" s="1" t="str">
        <v>ALCHEMY</v>
      </c>
    </row>
    <row r="222" spans="2:23" ht="17.399999999999999" x14ac:dyDescent="0.3">
      <c r="B222" s="161" t="str">
        <v>01-SPLIQ-07002897</v>
      </c>
      <c r="C222" s="156" t="str">
        <v>Lucas Bols</v>
      </c>
      <c r="D222" s="94" t="str">
        <v>Liqueur</v>
      </c>
      <c r="E222" s="94" t="str">
        <v>Bols Liqueur</v>
      </c>
      <c r="F222" s="94" t="str">
        <v>BOL</v>
      </c>
      <c r="G222" s="94" t="str">
        <v>Bols Elderflower</v>
      </c>
      <c r="H222" s="94" t="str">
        <v>700ml</v>
      </c>
      <c r="I222" s="174">
        <v>6</v>
      </c>
      <c r="J222" s="283"/>
      <c r="K222" s="178"/>
      <c r="L222" s="85"/>
      <c r="M222" s="15"/>
      <c r="N222" s="86"/>
      <c r="O222" s="6"/>
      <c r="P222" s="152">
        <v>0</v>
      </c>
      <c r="Q222" s="6"/>
      <c r="R222" s="96">
        <f t="shared" si="13"/>
        <v>0</v>
      </c>
      <c r="S222" s="97">
        <f t="shared" si="16"/>
        <v>0</v>
      </c>
      <c r="T222" s="98">
        <f t="shared" si="14"/>
        <v>0</v>
      </c>
      <c r="U222" s="117" t="str">
        <f t="shared" si="15"/>
        <v>OK</v>
      </c>
      <c r="V222" s="117" t="b">
        <f>'CASH REBATE'!$P$22</f>
        <v>0</v>
      </c>
      <c r="W222" s="1" t="str">
        <v>ALCHEMY</v>
      </c>
    </row>
    <row r="223" spans="2:23" ht="17.399999999999999" x14ac:dyDescent="0.3">
      <c r="B223" s="161" t="str">
        <v>01-SPLIQ-07006786</v>
      </c>
      <c r="C223" s="156" t="str">
        <v>Lucas Bols</v>
      </c>
      <c r="D223" s="94" t="str">
        <v>Liqueur</v>
      </c>
      <c r="E223" s="94" t="str">
        <v>Bols Liqueur</v>
      </c>
      <c r="F223" s="94" t="str">
        <v>BOL</v>
      </c>
      <c r="G223" s="94" t="str">
        <v>Bols Lychee</v>
      </c>
      <c r="H223" s="94" t="str">
        <v>700ml</v>
      </c>
      <c r="I223" s="174">
        <v>6</v>
      </c>
      <c r="J223" s="283"/>
      <c r="K223" s="178"/>
      <c r="L223" s="85"/>
      <c r="M223" s="15"/>
      <c r="N223" s="86"/>
      <c r="O223" s="6"/>
      <c r="P223" s="152">
        <v>0</v>
      </c>
      <c r="Q223" s="6"/>
      <c r="R223" s="96">
        <f t="shared" si="13"/>
        <v>0</v>
      </c>
      <c r="S223" s="97">
        <f t="shared" si="16"/>
        <v>0</v>
      </c>
      <c r="T223" s="98">
        <f t="shared" si="14"/>
        <v>0</v>
      </c>
      <c r="U223" s="117" t="str">
        <f t="shared" si="15"/>
        <v>OK</v>
      </c>
      <c r="V223" s="117" t="b">
        <f>'CASH REBATE'!$P$22</f>
        <v>0</v>
      </c>
      <c r="W223" s="1" t="str">
        <v>ALCHEMY</v>
      </c>
    </row>
    <row r="224" spans="2:23" ht="17.399999999999999" x14ac:dyDescent="0.3">
      <c r="B224" s="161" t="str">
        <v>01-SPLIQ-07006809</v>
      </c>
      <c r="C224" s="156" t="str">
        <v>Lucas Bols</v>
      </c>
      <c r="D224" s="94" t="str">
        <v>Liqueur</v>
      </c>
      <c r="E224" s="94" t="str">
        <v>Bols Liqueur</v>
      </c>
      <c r="F224" s="94" t="str">
        <v>BOL</v>
      </c>
      <c r="G224" s="94" t="str">
        <v>Bols Melon</v>
      </c>
      <c r="H224" s="94" t="str">
        <v>700ml</v>
      </c>
      <c r="I224" s="174">
        <v>6</v>
      </c>
      <c r="J224" s="283"/>
      <c r="K224" s="178"/>
      <c r="L224" s="85"/>
      <c r="M224" s="15"/>
      <c r="N224" s="86"/>
      <c r="O224" s="6"/>
      <c r="P224" s="152">
        <v>0</v>
      </c>
      <c r="Q224" s="6"/>
      <c r="R224" s="96">
        <f t="shared" si="13"/>
        <v>0</v>
      </c>
      <c r="S224" s="97">
        <f t="shared" si="16"/>
        <v>0</v>
      </c>
      <c r="T224" s="98">
        <f t="shared" si="14"/>
        <v>0</v>
      </c>
      <c r="U224" s="117" t="str">
        <f t="shared" si="15"/>
        <v>OK</v>
      </c>
      <c r="V224" s="117" t="b">
        <f>'CASH REBATE'!$P$22</f>
        <v>0</v>
      </c>
      <c r="W224" s="1" t="str">
        <v>ALCHEMY</v>
      </c>
    </row>
    <row r="225" spans="2:23" ht="17.399999999999999" x14ac:dyDescent="0.3">
      <c r="B225" s="161" t="str">
        <v>01-SPLIQ-07006830</v>
      </c>
      <c r="C225" s="156" t="str">
        <v>Lucas Bols</v>
      </c>
      <c r="D225" s="94" t="str">
        <v>Liqueur</v>
      </c>
      <c r="E225" s="94" t="str">
        <v>Bols Liqueur</v>
      </c>
      <c r="F225" s="94" t="str">
        <v>BOL</v>
      </c>
      <c r="G225" s="94" t="str">
        <v>Bols Peach</v>
      </c>
      <c r="H225" s="94" t="str">
        <v>700ml</v>
      </c>
      <c r="I225" s="174">
        <v>6</v>
      </c>
      <c r="J225" s="283"/>
      <c r="K225" s="178"/>
      <c r="L225" s="85"/>
      <c r="M225" s="15"/>
      <c r="N225" s="86"/>
      <c r="O225" s="6"/>
      <c r="P225" s="152">
        <v>0</v>
      </c>
      <c r="Q225" s="6"/>
      <c r="R225" s="96">
        <f t="shared" si="13"/>
        <v>0</v>
      </c>
      <c r="S225" s="97">
        <f t="shared" si="16"/>
        <v>0</v>
      </c>
      <c r="T225" s="98">
        <f t="shared" si="14"/>
        <v>0</v>
      </c>
      <c r="U225" s="117" t="str">
        <f t="shared" si="15"/>
        <v>OK</v>
      </c>
      <c r="V225" s="117" t="b">
        <f>'CASH REBATE'!$P$22</f>
        <v>0</v>
      </c>
      <c r="W225" s="1" t="str">
        <v>ALCHEMY</v>
      </c>
    </row>
    <row r="226" spans="2:23" ht="17.399999999999999" x14ac:dyDescent="0.3">
      <c r="B226" s="161" t="str">
        <v>01-SPLIQ-07009408</v>
      </c>
      <c r="C226" s="156" t="str">
        <v>Lucas Bols</v>
      </c>
      <c r="D226" s="94" t="str">
        <v>Liqueur</v>
      </c>
      <c r="E226" s="94" t="str">
        <v>Bols Liqueur</v>
      </c>
      <c r="F226" s="94" t="str">
        <v>BOL</v>
      </c>
      <c r="G226" s="94" t="str">
        <v>Bols Peppermint Green</v>
      </c>
      <c r="H226" s="94" t="str">
        <v>700ml</v>
      </c>
      <c r="I226" s="174">
        <v>6</v>
      </c>
      <c r="J226" s="283"/>
      <c r="K226" s="178"/>
      <c r="L226" s="85"/>
      <c r="M226" s="15"/>
      <c r="N226" s="86"/>
      <c r="O226" s="6"/>
      <c r="P226" s="152">
        <v>0</v>
      </c>
      <c r="Q226" s="6"/>
      <c r="R226" s="96">
        <f t="shared" si="13"/>
        <v>0</v>
      </c>
      <c r="S226" s="97">
        <f t="shared" si="16"/>
        <v>0</v>
      </c>
      <c r="T226" s="98">
        <f t="shared" si="14"/>
        <v>0</v>
      </c>
      <c r="U226" s="117" t="str">
        <f t="shared" si="15"/>
        <v>OK</v>
      </c>
      <c r="V226" s="117" t="b">
        <f>'CASH REBATE'!$P$22</f>
        <v>0</v>
      </c>
      <c r="W226" s="1" t="str">
        <v>ALCHEMY</v>
      </c>
    </row>
    <row r="227" spans="2:23" ht="17.399999999999999" x14ac:dyDescent="0.3">
      <c r="B227" s="161" t="str">
        <v>01-SPLIQ-07009334</v>
      </c>
      <c r="C227" s="156" t="str">
        <v>Lucas Bols</v>
      </c>
      <c r="D227" s="94" t="str">
        <v>Liqueur</v>
      </c>
      <c r="E227" s="94" t="str">
        <v>Bols Liqueur</v>
      </c>
      <c r="F227" s="94" t="str">
        <v>BOL</v>
      </c>
      <c r="G227" s="94" t="str">
        <v>Bols Sour Apple</v>
      </c>
      <c r="H227" s="94" t="str">
        <v>700ml</v>
      </c>
      <c r="I227" s="174">
        <v>6</v>
      </c>
      <c r="J227" s="283"/>
      <c r="K227" s="178"/>
      <c r="L227" s="85"/>
      <c r="M227" s="15"/>
      <c r="N227" s="86"/>
      <c r="O227" s="6"/>
      <c r="P227" s="152">
        <v>0</v>
      </c>
      <c r="Q227" s="6"/>
      <c r="R227" s="96">
        <f t="shared" si="13"/>
        <v>0</v>
      </c>
      <c r="S227" s="97">
        <f t="shared" si="16"/>
        <v>0</v>
      </c>
      <c r="T227" s="98">
        <f t="shared" si="14"/>
        <v>0</v>
      </c>
      <c r="U227" s="117" t="str">
        <f t="shared" si="15"/>
        <v>OK</v>
      </c>
      <c r="V227" s="117" t="b">
        <f>'CASH REBATE'!$P$22</f>
        <v>0</v>
      </c>
      <c r="W227" s="1" t="str">
        <v>ALCHEMY</v>
      </c>
    </row>
    <row r="228" spans="2:23" ht="17.399999999999999" x14ac:dyDescent="0.3">
      <c r="B228" s="161" t="str">
        <v>01-SPLIQ-07006885</v>
      </c>
      <c r="C228" s="156" t="str">
        <v>Lucas Bols</v>
      </c>
      <c r="D228" s="94" t="str">
        <v>Liqueur</v>
      </c>
      <c r="E228" s="94" t="str">
        <v>Bols Liqueur</v>
      </c>
      <c r="F228" s="94" t="str">
        <v>BOL</v>
      </c>
      <c r="G228" s="94" t="str">
        <v>Bols Strawberry</v>
      </c>
      <c r="H228" s="94" t="str">
        <v>700ml</v>
      </c>
      <c r="I228" s="174">
        <v>6</v>
      </c>
      <c r="J228" s="283"/>
      <c r="K228" s="178"/>
      <c r="L228" s="85"/>
      <c r="M228" s="15"/>
      <c r="N228" s="86"/>
      <c r="O228" s="6"/>
      <c r="P228" s="152">
        <v>0</v>
      </c>
      <c r="Q228" s="6"/>
      <c r="R228" s="96">
        <f t="shared" si="13"/>
        <v>0</v>
      </c>
      <c r="S228" s="97">
        <f t="shared" si="16"/>
        <v>0</v>
      </c>
      <c r="T228" s="98">
        <f t="shared" si="14"/>
        <v>0</v>
      </c>
      <c r="U228" s="117" t="str">
        <f t="shared" si="15"/>
        <v>OK</v>
      </c>
      <c r="V228" s="117" t="b">
        <f>'CASH REBATE'!$P$22</f>
        <v>0</v>
      </c>
      <c r="W228" s="1" t="str">
        <v>ALCHEMY</v>
      </c>
    </row>
    <row r="229" spans="2:23" ht="17.399999999999999" x14ac:dyDescent="0.3">
      <c r="B229" s="161" t="str">
        <v>01-SPLIQ-07002941</v>
      </c>
      <c r="C229" s="156" t="str">
        <v>Lucas Bols</v>
      </c>
      <c r="D229" s="94" t="str">
        <v>Liqueur</v>
      </c>
      <c r="E229" s="94" t="str">
        <v>Bols Liqueur</v>
      </c>
      <c r="F229" s="94" t="str">
        <v>BOL</v>
      </c>
      <c r="G229" s="94" t="str">
        <v>Bols Triple Sec</v>
      </c>
      <c r="H229" s="94" t="str">
        <v>700ml</v>
      </c>
      <c r="I229" s="174">
        <v>6</v>
      </c>
      <c r="J229" s="283"/>
      <c r="K229" s="178"/>
      <c r="L229" s="85"/>
      <c r="M229" s="15"/>
      <c r="N229" s="86"/>
      <c r="O229" s="6"/>
      <c r="P229" s="152">
        <v>0</v>
      </c>
      <c r="Q229" s="6"/>
      <c r="R229" s="96">
        <f t="shared" si="13"/>
        <v>0</v>
      </c>
      <c r="S229" s="97">
        <f t="shared" si="16"/>
        <v>0</v>
      </c>
      <c r="T229" s="98">
        <f t="shared" si="14"/>
        <v>0</v>
      </c>
      <c r="U229" s="117" t="str">
        <f t="shared" si="15"/>
        <v>OK</v>
      </c>
      <c r="V229" s="117" t="b">
        <f>'CASH REBATE'!$P$22</f>
        <v>0</v>
      </c>
      <c r="W229" s="1" t="str">
        <v>ALCHEMY</v>
      </c>
    </row>
    <row r="230" spans="2:23" ht="17.399999999999999" x14ac:dyDescent="0.3">
      <c r="B230" s="161" t="str">
        <v>01-SPLIQ-07002551</v>
      </c>
      <c r="C230" s="156" t="str">
        <v>Lucas Bols</v>
      </c>
      <c r="D230" s="94" t="str">
        <v>Liqueur</v>
      </c>
      <c r="E230" s="94" t="str">
        <v>Bols Liqueur</v>
      </c>
      <c r="F230" s="94" t="str">
        <v>BOL</v>
      </c>
      <c r="G230" s="94" t="str">
        <v>Bols Brown Cream</v>
      </c>
      <c r="H230" s="94" t="str">
        <v>700ml</v>
      </c>
      <c r="I230" s="174">
        <v>6</v>
      </c>
      <c r="J230" s="283"/>
      <c r="K230" s="178"/>
      <c r="L230" s="85"/>
      <c r="M230" s="15"/>
      <c r="N230" s="86"/>
      <c r="O230" s="6"/>
      <c r="P230" s="152">
        <v>0</v>
      </c>
      <c r="Q230" s="6"/>
      <c r="R230" s="96">
        <f t="shared" si="13"/>
        <v>0</v>
      </c>
      <c r="S230" s="97">
        <f t="shared" si="16"/>
        <v>0</v>
      </c>
      <c r="T230" s="98">
        <f t="shared" si="14"/>
        <v>0</v>
      </c>
      <c r="U230" s="117" t="str">
        <f t="shared" si="15"/>
        <v>OK</v>
      </c>
      <c r="V230" s="117" t="b">
        <f>'CASH REBATE'!$P$22</f>
        <v>0</v>
      </c>
      <c r="W230" s="1" t="str">
        <v>ALCHEMY</v>
      </c>
    </row>
    <row r="231" spans="2:23" ht="17.399999999999999" x14ac:dyDescent="0.3">
      <c r="B231" s="161" t="str">
        <v>31-SPLIQ-07000575</v>
      </c>
      <c r="C231" s="156" t="str">
        <v>Campari</v>
      </c>
      <c r="D231" s="94" t="str">
        <v>Aperitif &amp; Bitters</v>
      </c>
      <c r="E231" s="94" t="str">
        <v>Aperol</v>
      </c>
      <c r="F231" s="94" t="str">
        <v>APR</v>
      </c>
      <c r="G231" s="94" t="str">
        <v>Aperol 700ml</v>
      </c>
      <c r="H231" s="94" t="str">
        <v>700ml</v>
      </c>
      <c r="I231" s="174">
        <v>6</v>
      </c>
      <c r="J231" s="283"/>
      <c r="K231" s="178"/>
      <c r="L231" s="85"/>
      <c r="M231" s="15"/>
      <c r="N231" s="86"/>
      <c r="O231" s="6"/>
      <c r="P231" s="152">
        <v>0</v>
      </c>
      <c r="Q231" s="6"/>
      <c r="R231" s="96">
        <f t="shared" si="13"/>
        <v>0</v>
      </c>
      <c r="S231" s="97">
        <f t="shared" si="16"/>
        <v>0</v>
      </c>
      <c r="T231" s="98">
        <f t="shared" si="14"/>
        <v>0</v>
      </c>
      <c r="U231" s="117" t="str">
        <f t="shared" si="15"/>
        <v>OK</v>
      </c>
      <c r="V231" s="117" t="b">
        <f>'CASH REBATE'!$P$22</f>
        <v>0</v>
      </c>
      <c r="W231" s="1" t="str">
        <v>ALCHEMY</v>
      </c>
    </row>
    <row r="232" spans="2:23" ht="17.399999999999999" x14ac:dyDescent="0.3">
      <c r="B232" s="161" t="str">
        <v>31-SPLIQ-10000278</v>
      </c>
      <c r="C232" s="156" t="str">
        <v>Campari</v>
      </c>
      <c r="D232" s="94" t="str">
        <v>Aperitif &amp; Bitters</v>
      </c>
      <c r="E232" s="94" t="str">
        <v>Aperol</v>
      </c>
      <c r="F232" s="94" t="str">
        <v>APR</v>
      </c>
      <c r="G232" s="94" t="str">
        <v>Aperol 1L</v>
      </c>
      <c r="H232" s="94" t="str">
        <v>1000ml</v>
      </c>
      <c r="I232" s="174">
        <v>6</v>
      </c>
      <c r="J232" s="283"/>
      <c r="K232" s="178"/>
      <c r="L232" s="85"/>
      <c r="M232" s="15"/>
      <c r="N232" s="86"/>
      <c r="O232" s="6"/>
      <c r="P232" s="152">
        <v>0</v>
      </c>
      <c r="Q232" s="6"/>
      <c r="R232" s="96">
        <f t="shared" si="13"/>
        <v>0</v>
      </c>
      <c r="S232" s="97">
        <f t="shared" si="16"/>
        <v>0</v>
      </c>
      <c r="T232" s="98">
        <f t="shared" si="14"/>
        <v>0</v>
      </c>
      <c r="U232" s="117" t="str">
        <f t="shared" si="15"/>
        <v>OK</v>
      </c>
      <c r="V232" s="117" t="b">
        <f>'CASH REBATE'!$P$22</f>
        <v>0</v>
      </c>
      <c r="W232" s="1" t="str">
        <v>ALCHEMY</v>
      </c>
    </row>
    <row r="233" spans="2:23" ht="17.399999999999999" x14ac:dyDescent="0.3">
      <c r="B233" s="161" t="str">
        <v>32-SPLIQ-02001054</v>
      </c>
      <c r="C233" s="156" t="str">
        <v>Campari</v>
      </c>
      <c r="D233" s="94" t="str">
        <v>Aperitif &amp; Bitters</v>
      </c>
      <c r="E233" s="94" t="str">
        <v>Campari</v>
      </c>
      <c r="F233" s="94" t="str">
        <v>CAM</v>
      </c>
      <c r="G233" s="94" t="str">
        <v>Campari 25% 200ml</v>
      </c>
      <c r="H233" s="94" t="str">
        <v>200ml</v>
      </c>
      <c r="I233" s="174">
        <v>24</v>
      </c>
      <c r="J233" s="283"/>
      <c r="K233" s="178"/>
      <c r="L233" s="85"/>
      <c r="M233" s="15"/>
      <c r="N233" s="86"/>
      <c r="O233" s="6"/>
      <c r="P233" s="152">
        <v>0</v>
      </c>
      <c r="Q233" s="6"/>
      <c r="R233" s="96">
        <f t="shared" si="13"/>
        <v>0</v>
      </c>
      <c r="S233" s="97">
        <f t="shared" si="16"/>
        <v>0</v>
      </c>
      <c r="T233" s="98">
        <f t="shared" si="14"/>
        <v>0</v>
      </c>
      <c r="U233" s="117" t="str">
        <f t="shared" si="15"/>
        <v>OK</v>
      </c>
      <c r="V233" s="117" t="b">
        <f>'CASH REBATE'!$P$22</f>
        <v>0</v>
      </c>
      <c r="W233" s="1" t="str">
        <v>ALCHEMY</v>
      </c>
    </row>
    <row r="234" spans="2:23" ht="17.399999999999999" x14ac:dyDescent="0.3">
      <c r="B234" s="161" t="str">
        <v>32-SPLIQ-07501402</v>
      </c>
      <c r="C234" s="156" t="str">
        <v>Campari</v>
      </c>
      <c r="D234" s="94" t="str">
        <v>Aperitif &amp; Bitters</v>
      </c>
      <c r="E234" s="94" t="str">
        <v>Campari</v>
      </c>
      <c r="F234" s="94" t="str">
        <v>CAM</v>
      </c>
      <c r="G234" s="94" t="str">
        <v>Campari 25% 750ml</v>
      </c>
      <c r="H234" s="94" t="str">
        <v>750ml</v>
      </c>
      <c r="I234" s="174">
        <v>12</v>
      </c>
      <c r="J234" s="283"/>
      <c r="K234" s="178"/>
      <c r="L234" s="85"/>
      <c r="M234" s="15"/>
      <c r="N234" s="86"/>
      <c r="O234" s="6"/>
      <c r="P234" s="152">
        <v>0</v>
      </c>
      <c r="Q234" s="6"/>
      <c r="R234" s="96">
        <f t="shared" si="13"/>
        <v>0</v>
      </c>
      <c r="S234" s="97">
        <f t="shared" si="16"/>
        <v>0</v>
      </c>
      <c r="T234" s="98">
        <f t="shared" si="14"/>
        <v>0</v>
      </c>
      <c r="U234" s="117" t="str">
        <f t="shared" si="15"/>
        <v>OK</v>
      </c>
      <c r="V234" s="117" t="b">
        <f>'CASH REBATE'!$P$22</f>
        <v>0</v>
      </c>
      <c r="W234" s="1" t="str">
        <v>ALCHEMY</v>
      </c>
    </row>
    <row r="235" spans="2:23" ht="17.399999999999999" x14ac:dyDescent="0.3">
      <c r="B235" s="161" t="str">
        <v>32-SPLIQ-10001006</v>
      </c>
      <c r="C235" s="156" t="str">
        <v>Campari</v>
      </c>
      <c r="D235" s="94" t="str">
        <v>Aperitif &amp; Bitters</v>
      </c>
      <c r="E235" s="94" t="str">
        <v>Campari</v>
      </c>
      <c r="F235" s="94" t="str">
        <v>CAM</v>
      </c>
      <c r="G235" s="94" t="str">
        <v>Campari 25% 1L</v>
      </c>
      <c r="H235" s="94" t="str">
        <v>1000ml</v>
      </c>
      <c r="I235" s="174">
        <v>12</v>
      </c>
      <c r="J235" s="283"/>
      <c r="K235" s="178"/>
      <c r="L235" s="85"/>
      <c r="M235" s="15"/>
      <c r="N235" s="86"/>
      <c r="O235" s="6"/>
      <c r="P235" s="152">
        <v>0</v>
      </c>
      <c r="Q235" s="6"/>
      <c r="R235" s="96">
        <f t="shared" si="13"/>
        <v>0</v>
      </c>
      <c r="S235" s="97">
        <f t="shared" si="16"/>
        <v>0</v>
      </c>
      <c r="T235" s="98">
        <f t="shared" si="14"/>
        <v>0</v>
      </c>
      <c r="U235" s="117" t="str">
        <f t="shared" si="15"/>
        <v>OK</v>
      </c>
      <c r="V235" s="117" t="b">
        <f>'CASH REBATE'!$P$22</f>
        <v>0</v>
      </c>
      <c r="W235" s="1" t="str">
        <v>ALCHEMY</v>
      </c>
    </row>
    <row r="236" spans="2:23" ht="17.399999999999999" x14ac:dyDescent="0.3">
      <c r="B236" s="161" t="str">
        <v>32-SPLIQ-05001051</v>
      </c>
      <c r="C236" s="156" t="str">
        <v>Campari</v>
      </c>
      <c r="D236" s="94" t="str">
        <v>Aperitif &amp; Bitters</v>
      </c>
      <c r="E236" s="94" t="str">
        <v>Campari</v>
      </c>
      <c r="F236" s="94" t="str">
        <v>CAM</v>
      </c>
      <c r="G236" s="94" t="str">
        <v>Campari Negroni RTE</v>
      </c>
      <c r="H236" s="94" t="str">
        <v>500ml</v>
      </c>
      <c r="I236" s="174">
        <v>12</v>
      </c>
      <c r="J236" s="283"/>
      <c r="K236" s="178"/>
      <c r="L236" s="85"/>
      <c r="M236" s="15"/>
      <c r="N236" s="86"/>
      <c r="O236" s="6"/>
      <c r="P236" s="152">
        <v>0</v>
      </c>
      <c r="Q236" s="6"/>
      <c r="R236" s="96">
        <f t="shared" si="13"/>
        <v>0</v>
      </c>
      <c r="S236" s="97">
        <f t="shared" si="16"/>
        <v>0</v>
      </c>
      <c r="T236" s="98">
        <f t="shared" si="14"/>
        <v>0</v>
      </c>
      <c r="U236" s="117" t="str">
        <f t="shared" si="15"/>
        <v>OK</v>
      </c>
      <c r="V236" s="117" t="b">
        <f>'CASH REBATE'!$P$22</f>
        <v>0</v>
      </c>
      <c r="W236" s="1" t="str">
        <v>ALCHEMY</v>
      </c>
    </row>
    <row r="237" spans="2:23" ht="17.399999999999999" x14ac:dyDescent="0.3">
      <c r="B237" s="161" t="str">
        <v>32-SPLIQ-10000969</v>
      </c>
      <c r="C237" s="156" t="str">
        <v>Campari</v>
      </c>
      <c r="D237" s="94" t="str">
        <v>Aperitif &amp; Bitters</v>
      </c>
      <c r="E237" s="94" t="str">
        <v>Campari</v>
      </c>
      <c r="F237" s="94" t="str">
        <v>CAM</v>
      </c>
      <c r="G237" s="94" t="str">
        <v>Campari Cask Tales Bourbon Barrels</v>
      </c>
      <c r="H237" s="94" t="str">
        <v>1000ml</v>
      </c>
      <c r="I237" s="174">
        <v>6</v>
      </c>
      <c r="J237" s="283"/>
      <c r="K237" s="178"/>
      <c r="L237" s="85"/>
      <c r="M237" s="15"/>
      <c r="N237" s="86"/>
      <c r="O237" s="6"/>
      <c r="P237" s="152">
        <v>0</v>
      </c>
      <c r="Q237" s="6"/>
      <c r="R237" s="96">
        <f t="shared" si="13"/>
        <v>0</v>
      </c>
      <c r="S237" s="97">
        <f t="shared" si="16"/>
        <v>0</v>
      </c>
      <c r="T237" s="98">
        <f t="shared" si="14"/>
        <v>0</v>
      </c>
      <c r="U237" s="117" t="str">
        <f t="shared" si="15"/>
        <v>OK</v>
      </c>
      <c r="V237" s="117" t="b">
        <f>'CASH REBATE'!$P$22</f>
        <v>0</v>
      </c>
      <c r="W237" s="1" t="str">
        <v>ALCHEMY</v>
      </c>
    </row>
    <row r="238" spans="2:23" ht="17.399999999999999" x14ac:dyDescent="0.3">
      <c r="B238" s="161" t="str">
        <v>36-SPLIQ-07003805</v>
      </c>
      <c r="C238" s="156" t="str">
        <v>Campari</v>
      </c>
      <c r="D238" s="94" t="str">
        <v>Aperitif &amp; Bitters</v>
      </c>
      <c r="E238" s="94" t="str">
        <v>Averna</v>
      </c>
      <c r="F238" s="94" t="str">
        <v>AVN</v>
      </c>
      <c r="G238" s="94" t="str">
        <v>Amaro Averna 29%</v>
      </c>
      <c r="H238" s="94" t="str">
        <v>700ml</v>
      </c>
      <c r="I238" s="174">
        <v>6</v>
      </c>
      <c r="J238" s="283"/>
      <c r="K238" s="178"/>
      <c r="L238" s="85"/>
      <c r="M238" s="15"/>
      <c r="N238" s="86"/>
      <c r="O238" s="6"/>
      <c r="P238" s="152">
        <v>0</v>
      </c>
      <c r="Q238" s="6"/>
      <c r="R238" s="96">
        <f t="shared" si="13"/>
        <v>0</v>
      </c>
      <c r="S238" s="97">
        <f t="shared" si="16"/>
        <v>0</v>
      </c>
      <c r="T238" s="98">
        <f t="shared" si="14"/>
        <v>0</v>
      </c>
      <c r="U238" s="117" t="str">
        <f t="shared" si="15"/>
        <v>OK</v>
      </c>
      <c r="V238" s="117" t="b">
        <f>'CASH REBATE'!$P$22</f>
        <v>0</v>
      </c>
      <c r="W238" s="1" t="str">
        <v>ALCHEMY</v>
      </c>
    </row>
    <row r="239" spans="2:23" ht="17.399999999999999" x14ac:dyDescent="0.3">
      <c r="B239" s="161" t="str">
        <v>38-SPLIQ-07001067</v>
      </c>
      <c r="C239" s="156" t="str">
        <v>Campari</v>
      </c>
      <c r="D239" s="94" t="str">
        <v>Aperitif &amp; Bitters</v>
      </c>
      <c r="E239" s="94" t="str">
        <v>Braulio</v>
      </c>
      <c r="F239" s="94" t="str">
        <v>BRA</v>
      </c>
      <c r="G239" s="94" t="str">
        <v>Braulio Bormio Amaro Alpino 21%</v>
      </c>
      <c r="H239" s="94" t="str">
        <v>700ml</v>
      </c>
      <c r="I239" s="174">
        <v>6</v>
      </c>
      <c r="J239" s="283"/>
      <c r="K239" s="178"/>
      <c r="L239" s="85"/>
      <c r="M239" s="15"/>
      <c r="N239" s="86"/>
      <c r="O239" s="6"/>
      <c r="P239" s="152">
        <v>0</v>
      </c>
      <c r="Q239" s="6"/>
      <c r="R239" s="96">
        <f t="shared" si="13"/>
        <v>0</v>
      </c>
      <c r="S239" s="97">
        <f t="shared" si="16"/>
        <v>0</v>
      </c>
      <c r="T239" s="98">
        <f t="shared" si="14"/>
        <v>0</v>
      </c>
      <c r="U239" s="117" t="str">
        <f t="shared" si="15"/>
        <v>OK</v>
      </c>
      <c r="V239" s="117" t="b">
        <f>'CASH REBATE'!$P$22</f>
        <v>0</v>
      </c>
      <c r="W239" s="1" t="str">
        <v>ALCHEMY</v>
      </c>
    </row>
    <row r="240" spans="2:23" ht="17.399999999999999" x14ac:dyDescent="0.3">
      <c r="B240" s="161" t="str">
        <v>43-SPLIQ-07000074</v>
      </c>
      <c r="C240" s="156" t="str">
        <v>Campari</v>
      </c>
      <c r="D240" s="94" t="str">
        <v>Aperitif &amp; Bitters</v>
      </c>
      <c r="E240" s="94" t="str">
        <v>Cynar</v>
      </c>
      <c r="F240" s="94" t="str">
        <v>CYN</v>
      </c>
      <c r="G240" s="94" t="str">
        <v>Cynar 16.5%</v>
      </c>
      <c r="H240" s="94" t="str">
        <v>700ml</v>
      </c>
      <c r="I240" s="174">
        <v>6</v>
      </c>
      <c r="J240" s="283"/>
      <c r="K240" s="178"/>
      <c r="L240" s="85"/>
      <c r="M240" s="15"/>
      <c r="N240" s="86"/>
      <c r="O240" s="6"/>
      <c r="P240" s="152">
        <v>0</v>
      </c>
      <c r="Q240" s="6"/>
      <c r="R240" s="96">
        <f t="shared" si="13"/>
        <v>0</v>
      </c>
      <c r="S240" s="97">
        <f t="shared" si="16"/>
        <v>0</v>
      </c>
      <c r="T240" s="98">
        <f t="shared" si="14"/>
        <v>0</v>
      </c>
      <c r="U240" s="117" t="str">
        <f t="shared" si="15"/>
        <v>OK</v>
      </c>
      <c r="V240" s="117" t="b">
        <f>'CASH REBATE'!$P$22</f>
        <v>0</v>
      </c>
      <c r="W240" s="1" t="str">
        <v>ALCHEMY</v>
      </c>
    </row>
    <row r="241" spans="2:23" ht="17.399999999999999" x14ac:dyDescent="0.3">
      <c r="B241" s="161" t="str">
        <v>42-SPVER-10000846</v>
      </c>
      <c r="C241" s="156" t="str">
        <v>Campari</v>
      </c>
      <c r="D241" s="94" t="str">
        <v>Vermouth</v>
      </c>
      <c r="E241" s="94" t="str">
        <v>Cinzano</v>
      </c>
      <c r="F241" s="94" t="str">
        <v>CZV</v>
      </c>
      <c r="G241" s="94" t="str">
        <v>Cinzano Vermouth Rosso 1L</v>
      </c>
      <c r="H241" s="94" t="str">
        <v>1000ml</v>
      </c>
      <c r="I241" s="174">
        <v>12</v>
      </c>
      <c r="J241" s="283"/>
      <c r="K241" s="178"/>
      <c r="L241" s="85"/>
      <c r="M241" s="15"/>
      <c r="N241" s="86"/>
      <c r="O241" s="6"/>
      <c r="P241" s="152">
        <v>0</v>
      </c>
      <c r="Q241" s="6"/>
      <c r="R241" s="96">
        <f t="shared" si="13"/>
        <v>0</v>
      </c>
      <c r="S241" s="97">
        <f t="shared" si="16"/>
        <v>0</v>
      </c>
      <c r="T241" s="98">
        <f t="shared" si="14"/>
        <v>0</v>
      </c>
      <c r="U241" s="117" t="str">
        <f t="shared" si="15"/>
        <v>OK</v>
      </c>
      <c r="V241" s="117" t="b">
        <f>'CASH REBATE'!$P$22</f>
        <v>0</v>
      </c>
      <c r="W241" s="1" t="str">
        <v>ALCHEMY</v>
      </c>
    </row>
    <row r="242" spans="2:23" ht="17.399999999999999" x14ac:dyDescent="0.3">
      <c r="B242" s="161" t="str">
        <v>42-SPVER-07501423</v>
      </c>
      <c r="C242" s="156" t="str">
        <v>Campari</v>
      </c>
      <c r="D242" s="94" t="str">
        <v>Vermouth</v>
      </c>
      <c r="E242" s="94" t="str">
        <v>Cinzano</v>
      </c>
      <c r="F242" s="94" t="str">
        <v>CZV</v>
      </c>
      <c r="G242" s="94" t="str">
        <v>Cinzano Vermouth Rosso</v>
      </c>
      <c r="H242" s="94" t="str">
        <v>750ml</v>
      </c>
      <c r="I242" s="174">
        <v>12</v>
      </c>
      <c r="J242" s="283"/>
      <c r="K242" s="178"/>
      <c r="L242" s="85"/>
      <c r="M242" s="15"/>
      <c r="N242" s="86"/>
      <c r="O242" s="6"/>
      <c r="P242" s="152">
        <v>0</v>
      </c>
      <c r="Q242" s="6"/>
      <c r="R242" s="96">
        <f t="shared" si="13"/>
        <v>0</v>
      </c>
      <c r="S242" s="97">
        <f t="shared" si="16"/>
        <v>0</v>
      </c>
      <c r="T242" s="98">
        <f t="shared" si="14"/>
        <v>0</v>
      </c>
      <c r="U242" s="117" t="str">
        <f t="shared" si="15"/>
        <v>OK</v>
      </c>
      <c r="V242" s="117" t="b">
        <f>'CASH REBATE'!$P$22</f>
        <v>0</v>
      </c>
      <c r="W242" s="1" t="str">
        <v>ALCHEMY</v>
      </c>
    </row>
    <row r="243" spans="2:23" ht="17.399999999999999" x14ac:dyDescent="0.3">
      <c r="B243" s="161" t="str">
        <v>42-SPVER-07501416</v>
      </c>
      <c r="C243" s="156" t="str">
        <v>Campari</v>
      </c>
      <c r="D243" s="94" t="str">
        <v>Vermouth</v>
      </c>
      <c r="E243" s="94" t="str">
        <v>Cinzano</v>
      </c>
      <c r="F243" s="94" t="str">
        <v>CZV</v>
      </c>
      <c r="G243" s="94" t="str">
        <v>Cinzano Vermouth Bianco</v>
      </c>
      <c r="H243" s="94" t="str">
        <v>750ml</v>
      </c>
      <c r="I243" s="174">
        <v>12</v>
      </c>
      <c r="J243" s="283"/>
      <c r="K243" s="178"/>
      <c r="L243" s="85"/>
      <c r="M243" s="15"/>
      <c r="N243" s="86"/>
      <c r="O243" s="6"/>
      <c r="P243" s="152">
        <v>0</v>
      </c>
      <c r="Q243" s="6"/>
      <c r="R243" s="96">
        <f t="shared" si="13"/>
        <v>0</v>
      </c>
      <c r="S243" s="97">
        <f t="shared" si="16"/>
        <v>0</v>
      </c>
      <c r="T243" s="98">
        <f t="shared" si="14"/>
        <v>0</v>
      </c>
      <c r="U243" s="117" t="str">
        <f t="shared" si="15"/>
        <v>OK</v>
      </c>
      <c r="V243" s="117" t="b">
        <f>'CASH REBATE'!$P$22</f>
        <v>0</v>
      </c>
      <c r="W243" s="1" t="str">
        <v>ALCHEMY</v>
      </c>
    </row>
    <row r="244" spans="2:23" ht="17.399999999999999" x14ac:dyDescent="0.3">
      <c r="B244" s="161" t="str">
        <v>42-SPVER-07502734</v>
      </c>
      <c r="C244" s="156" t="str">
        <v>Campari</v>
      </c>
      <c r="D244" s="94" t="str">
        <v>Vermouth</v>
      </c>
      <c r="E244" s="94" t="str">
        <v>Cinzano</v>
      </c>
      <c r="F244" s="94" t="str">
        <v>CZV</v>
      </c>
      <c r="G244" s="94" t="str">
        <v>Cinzano Vermouth Extra Dry</v>
      </c>
      <c r="H244" s="94" t="str">
        <v>750ml</v>
      </c>
      <c r="I244" s="174">
        <v>12</v>
      </c>
      <c r="J244" s="283"/>
      <c r="K244" s="178"/>
      <c r="L244" s="85"/>
      <c r="M244" s="15"/>
      <c r="N244" s="86"/>
      <c r="O244" s="6"/>
      <c r="P244" s="152">
        <v>0</v>
      </c>
      <c r="Q244" s="6"/>
      <c r="R244" s="96">
        <f t="shared" si="13"/>
        <v>0</v>
      </c>
      <c r="S244" s="97">
        <f t="shared" si="16"/>
        <v>0</v>
      </c>
      <c r="T244" s="98">
        <f t="shared" si="14"/>
        <v>0</v>
      </c>
      <c r="U244" s="117" t="str">
        <f t="shared" si="15"/>
        <v>OK</v>
      </c>
      <c r="V244" s="117" t="b">
        <f>'CASH REBATE'!$P$22</f>
        <v>0</v>
      </c>
      <c r="W244" s="1" t="str">
        <v>ALCHEMY</v>
      </c>
    </row>
    <row r="245" spans="2:23" ht="17.399999999999999" x14ac:dyDescent="0.3">
      <c r="B245" s="161" t="str">
        <v>42-SPVER-10005810</v>
      </c>
      <c r="C245" s="156" t="str">
        <v>Campari</v>
      </c>
      <c r="D245" s="94" t="str">
        <v>Vermouth</v>
      </c>
      <c r="E245" s="94" t="str">
        <v>Cinzano</v>
      </c>
      <c r="F245" s="94" t="str">
        <v>CZV</v>
      </c>
      <c r="G245" s="94" t="str">
        <v>Cinzano 1757 Vermouth Rosso</v>
      </c>
      <c r="H245" s="94" t="str">
        <v>1000ml</v>
      </c>
      <c r="I245" s="174">
        <v>6</v>
      </c>
      <c r="J245" s="283"/>
      <c r="K245" s="178"/>
      <c r="L245" s="85"/>
      <c r="M245" s="15"/>
      <c r="N245" s="86"/>
      <c r="O245" s="6"/>
      <c r="P245" s="152">
        <v>0</v>
      </c>
      <c r="Q245" s="6"/>
      <c r="R245" s="96">
        <f t="shared" si="13"/>
        <v>0</v>
      </c>
      <c r="S245" s="97">
        <f t="shared" si="16"/>
        <v>0</v>
      </c>
      <c r="T245" s="98">
        <f t="shared" si="14"/>
        <v>0</v>
      </c>
      <c r="U245" s="117" t="str">
        <f t="shared" si="15"/>
        <v>OK</v>
      </c>
      <c r="V245" s="117" t="b">
        <f>'CASH REBATE'!$P$22</f>
        <v>0</v>
      </c>
      <c r="W245" s="1" t="str">
        <v>ALCHEMY</v>
      </c>
    </row>
    <row r="246" spans="2:23" ht="17.399999999999999" x14ac:dyDescent="0.3">
      <c r="B246" s="161" t="str">
        <v>42-SPVER-10005834</v>
      </c>
      <c r="C246" s="156" t="str">
        <v>Campari</v>
      </c>
      <c r="D246" s="94" t="str">
        <v>Vermouth</v>
      </c>
      <c r="E246" s="94" t="str">
        <v>Cinzano</v>
      </c>
      <c r="F246" s="94" t="str">
        <v>CZV</v>
      </c>
      <c r="G246" s="94" t="str">
        <v>Cinzano 1757 Vermouth Extra Dry</v>
      </c>
      <c r="H246" s="94" t="str">
        <v>1000ml</v>
      </c>
      <c r="I246" s="174">
        <v>6</v>
      </c>
      <c r="J246" s="283"/>
      <c r="K246" s="178"/>
      <c r="L246" s="85"/>
      <c r="M246" s="15"/>
      <c r="N246" s="86"/>
      <c r="O246" s="6"/>
      <c r="P246" s="152">
        <v>0</v>
      </c>
      <c r="Q246" s="6"/>
      <c r="R246" s="96">
        <f t="shared" si="13"/>
        <v>0</v>
      </c>
      <c r="S246" s="97">
        <f t="shared" si="16"/>
        <v>0</v>
      </c>
      <c r="T246" s="98">
        <f t="shared" si="14"/>
        <v>0</v>
      </c>
      <c r="U246" s="117" t="str">
        <f t="shared" si="15"/>
        <v>OK</v>
      </c>
      <c r="V246" s="117" t="b">
        <f>'CASH REBATE'!$P$22</f>
        <v>0</v>
      </c>
      <c r="W246" s="1" t="str">
        <v>ALCHEMY</v>
      </c>
    </row>
    <row r="247" spans="2:23" ht="17.399999999999999" x14ac:dyDescent="0.3">
      <c r="B247" s="161" t="str">
        <v>42-SPVER-10005896</v>
      </c>
      <c r="C247" s="156" t="str">
        <v>Campari</v>
      </c>
      <c r="D247" s="94" t="str">
        <v>Vermouth</v>
      </c>
      <c r="E247" s="94" t="str">
        <v>Cinzano</v>
      </c>
      <c r="F247" s="94" t="str">
        <v>CZV</v>
      </c>
      <c r="G247" s="94" t="str">
        <v>Cinzano Bottega Rosso 1757</v>
      </c>
      <c r="H247" s="94" t="str">
        <v>1000ml</v>
      </c>
      <c r="I247" s="174">
        <v>6</v>
      </c>
      <c r="J247" s="283"/>
      <c r="K247" s="178"/>
      <c r="L247" s="85"/>
      <c r="M247" s="15"/>
      <c r="N247" s="86"/>
      <c r="O247" s="6"/>
      <c r="P247" s="152">
        <v>0</v>
      </c>
      <c r="Q247" s="6"/>
      <c r="R247" s="96">
        <f t="shared" si="13"/>
        <v>0</v>
      </c>
      <c r="S247" s="97">
        <f t="shared" si="16"/>
        <v>0</v>
      </c>
      <c r="T247" s="98">
        <f t="shared" si="14"/>
        <v>0</v>
      </c>
      <c r="U247" s="117" t="str">
        <f t="shared" si="15"/>
        <v>OK</v>
      </c>
      <c r="V247" s="117" t="b">
        <f>'CASH REBATE'!$P$22</f>
        <v>0</v>
      </c>
      <c r="W247" s="1" t="str">
        <v>ALCHEMY</v>
      </c>
    </row>
    <row r="248" spans="2:23" ht="17.399999999999999" x14ac:dyDescent="0.3">
      <c r="B248" s="161" t="str">
        <v>42-SPVER-10005909</v>
      </c>
      <c r="C248" s="156" t="str">
        <v>Campari</v>
      </c>
      <c r="D248" s="94" t="str">
        <v>Vermouth</v>
      </c>
      <c r="E248" s="94" t="str">
        <v>Cinzano</v>
      </c>
      <c r="F248" s="94" t="str">
        <v>CZV</v>
      </c>
      <c r="G248" s="94" t="str">
        <v>Cinzano Bottega Extra Dry 1757</v>
      </c>
      <c r="H248" s="94" t="str">
        <v>1000ml</v>
      </c>
      <c r="I248" s="174">
        <v>6</v>
      </c>
      <c r="J248" s="283"/>
      <c r="K248" s="178"/>
      <c r="L248" s="85"/>
      <c r="M248" s="15"/>
      <c r="N248" s="86"/>
      <c r="O248" s="6"/>
      <c r="P248" s="152">
        <v>0</v>
      </c>
      <c r="Q248" s="6"/>
      <c r="R248" s="96">
        <f t="shared" si="13"/>
        <v>0</v>
      </c>
      <c r="S248" s="97">
        <f t="shared" si="16"/>
        <v>0</v>
      </c>
      <c r="T248" s="98">
        <f t="shared" si="14"/>
        <v>0</v>
      </c>
      <c r="U248" s="117" t="str">
        <f t="shared" si="15"/>
        <v>OK</v>
      </c>
      <c r="V248" s="117" t="b">
        <f>'CASH REBATE'!$P$22</f>
        <v>0</v>
      </c>
      <c r="W248" s="1" t="str">
        <v>ALCHEMY</v>
      </c>
    </row>
    <row r="249" spans="2:23" ht="17.399999999999999" x14ac:dyDescent="0.3">
      <c r="B249" s="161" t="str">
        <v>42-SPSPA-07505292</v>
      </c>
      <c r="C249" s="156" t="str">
        <v>Campari</v>
      </c>
      <c r="D249" s="94" t="str">
        <v>Sparkling</v>
      </c>
      <c r="E249" s="94" t="str">
        <v>Cinzano</v>
      </c>
      <c r="F249" s="94" t="str">
        <v>CZV</v>
      </c>
      <c r="G249" s="94" t="str">
        <v>Cinzano Prosecco</v>
      </c>
      <c r="H249" s="94" t="str">
        <v>750ml</v>
      </c>
      <c r="I249" s="174">
        <v>6</v>
      </c>
      <c r="J249" s="283"/>
      <c r="K249" s="178"/>
      <c r="L249" s="85"/>
      <c r="M249" s="15"/>
      <c r="N249" s="86"/>
      <c r="O249" s="6"/>
      <c r="P249" s="152">
        <v>0</v>
      </c>
      <c r="Q249" s="6"/>
      <c r="R249" s="96">
        <f t="shared" si="13"/>
        <v>0</v>
      </c>
      <c r="S249" s="97">
        <f t="shared" si="16"/>
        <v>0</v>
      </c>
      <c r="T249" s="98">
        <f t="shared" si="14"/>
        <v>0</v>
      </c>
      <c r="U249" s="117" t="str">
        <f t="shared" si="15"/>
        <v>OK</v>
      </c>
      <c r="V249" s="117" t="b">
        <f>'CASH REBATE'!$P$22</f>
        <v>0</v>
      </c>
      <c r="W249" s="1" t="str">
        <v>ALCHEMY</v>
      </c>
    </row>
    <row r="250" spans="2:23" ht="17.399999999999999" x14ac:dyDescent="0.3">
      <c r="B250" s="161" t="str">
        <v>42-SPSPA-07500969</v>
      </c>
      <c r="C250" s="156" t="str">
        <v>Campari</v>
      </c>
      <c r="D250" s="94" t="str">
        <v>Sparkling</v>
      </c>
      <c r="E250" s="94" t="str">
        <v>Cinzano</v>
      </c>
      <c r="F250" s="94" t="str">
        <v>CZS</v>
      </c>
      <c r="G250" s="94" t="str">
        <v>Cinzano Pinot Chardonnay</v>
      </c>
      <c r="H250" s="94" t="str">
        <v>750ml</v>
      </c>
      <c r="I250" s="174">
        <v>6</v>
      </c>
      <c r="J250" s="283"/>
      <c r="K250" s="178"/>
      <c r="L250" s="85"/>
      <c r="M250" s="15"/>
      <c r="N250" s="86"/>
      <c r="O250" s="6"/>
      <c r="P250" s="152">
        <v>0</v>
      </c>
      <c r="Q250" s="6"/>
      <c r="R250" s="96">
        <f t="shared" si="13"/>
        <v>0</v>
      </c>
      <c r="S250" s="97">
        <f t="shared" si="16"/>
        <v>0</v>
      </c>
      <c r="T250" s="98">
        <f t="shared" si="14"/>
        <v>0</v>
      </c>
      <c r="U250" s="117" t="str">
        <f t="shared" si="15"/>
        <v>OK</v>
      </c>
      <c r="V250" s="117" t="b">
        <f>'CASH REBATE'!$P$22</f>
        <v>0</v>
      </c>
      <c r="W250" s="1" t="str">
        <v>ALCHEMY</v>
      </c>
    </row>
    <row r="251" spans="2:23" ht="17.399999999999999" x14ac:dyDescent="0.3">
      <c r="B251" s="161" t="str">
        <v>42-SPSPA-07500938</v>
      </c>
      <c r="C251" s="156" t="str">
        <v>Campari</v>
      </c>
      <c r="D251" s="94" t="str">
        <v>Sparkling</v>
      </c>
      <c r="E251" s="94" t="str">
        <v>Cinzano</v>
      </c>
      <c r="F251" s="94" t="str">
        <v>CZS</v>
      </c>
      <c r="G251" s="94" t="str">
        <v>Gran Cinzano Dolce</v>
      </c>
      <c r="H251" s="94" t="str">
        <v>750ml</v>
      </c>
      <c r="I251" s="174">
        <v>6</v>
      </c>
      <c r="J251" s="283"/>
      <c r="K251" s="178"/>
      <c r="L251" s="85"/>
      <c r="M251" s="15"/>
      <c r="N251" s="86"/>
      <c r="O251" s="6"/>
      <c r="P251" s="152">
        <v>0</v>
      </c>
      <c r="Q251" s="6"/>
      <c r="R251" s="96">
        <f t="shared" si="13"/>
        <v>0</v>
      </c>
      <c r="S251" s="97">
        <f t="shared" si="16"/>
        <v>0</v>
      </c>
      <c r="T251" s="98">
        <f t="shared" si="14"/>
        <v>0</v>
      </c>
      <c r="U251" s="117" t="str">
        <f t="shared" si="15"/>
        <v>OK</v>
      </c>
      <c r="V251" s="117" t="b">
        <f>'CASH REBATE'!$P$22</f>
        <v>0</v>
      </c>
      <c r="W251" s="1" t="str">
        <v>ALCHEMY</v>
      </c>
    </row>
    <row r="252" spans="2:23" ht="17.399999999999999" x14ac:dyDescent="0.3">
      <c r="B252" s="161" t="str">
        <v>42-WISPA-07500884</v>
      </c>
      <c r="C252" s="156" t="str">
        <v>Campari</v>
      </c>
      <c r="D252" s="94" t="str">
        <v>Sparkling</v>
      </c>
      <c r="E252" s="94" t="str">
        <v>Cinzano</v>
      </c>
      <c r="F252" s="94" t="str">
        <v>CZS</v>
      </c>
      <c r="G252" s="94" t="str">
        <v>Cinzano Asti Sparkling Wine</v>
      </c>
      <c r="H252" s="94" t="str">
        <v>750ml</v>
      </c>
      <c r="I252" s="174">
        <v>6</v>
      </c>
      <c r="J252" s="283"/>
      <c r="K252" s="178"/>
      <c r="L252" s="85"/>
      <c r="M252" s="15"/>
      <c r="N252" s="86"/>
      <c r="O252" s="6"/>
      <c r="P252" s="152">
        <v>0</v>
      </c>
      <c r="Q252" s="6"/>
      <c r="R252" s="96">
        <f t="shared" si="13"/>
        <v>0</v>
      </c>
      <c r="S252" s="97">
        <f t="shared" si="16"/>
        <v>0</v>
      </c>
      <c r="T252" s="98">
        <f t="shared" si="14"/>
        <v>0</v>
      </c>
      <c r="U252" s="117" t="str">
        <f t="shared" si="15"/>
        <v>OK</v>
      </c>
      <c r="V252" s="117" t="b">
        <f>'CASH REBATE'!$P$22</f>
        <v>0</v>
      </c>
      <c r="W252" s="1" t="str">
        <v>ALCHEMY</v>
      </c>
    </row>
    <row r="253" spans="2:23" ht="17.399999999999999" x14ac:dyDescent="0.3">
      <c r="B253" s="161" t="str">
        <v>42-WISPA-07506398</v>
      </c>
      <c r="C253" s="156" t="str">
        <v>Campari</v>
      </c>
      <c r="D253" s="94" t="str">
        <v>Sparkling</v>
      </c>
      <c r="E253" s="94" t="str">
        <v>Cinzano</v>
      </c>
      <c r="F253" s="94" t="str">
        <v>CZS</v>
      </c>
      <c r="G253" s="94" t="str">
        <v>Cinzano Rose Edition Sparkling Wine</v>
      </c>
      <c r="H253" s="94" t="str">
        <v>750ml</v>
      </c>
      <c r="I253" s="174">
        <v>6</v>
      </c>
      <c r="J253" s="283"/>
      <c r="K253" s="178"/>
      <c r="L253" s="85"/>
      <c r="M253" s="15"/>
      <c r="N253" s="86"/>
      <c r="O253" s="6"/>
      <c r="P253" s="152">
        <v>0</v>
      </c>
      <c r="Q253" s="6"/>
      <c r="R253" s="96">
        <f t="shared" si="13"/>
        <v>0</v>
      </c>
      <c r="S253" s="97">
        <f t="shared" si="16"/>
        <v>0</v>
      </c>
      <c r="T253" s="98">
        <f t="shared" si="14"/>
        <v>0</v>
      </c>
      <c r="U253" s="117" t="str">
        <f t="shared" si="15"/>
        <v>OK</v>
      </c>
      <c r="V253" s="117" t="b">
        <f>'CASH REBATE'!$P$22</f>
        <v>0</v>
      </c>
      <c r="W253" s="1" t="str">
        <v>ALCHEMY</v>
      </c>
    </row>
    <row r="254" spans="2:23" ht="17.399999999999999" x14ac:dyDescent="0.3">
      <c r="B254" s="161" t="str">
        <v>42-WISPA-07507064</v>
      </c>
      <c r="C254" s="156" t="str">
        <v>Campari</v>
      </c>
      <c r="D254" s="94" t="str">
        <v>Sparkling</v>
      </c>
      <c r="E254" s="94" t="str">
        <v>Cinzano</v>
      </c>
      <c r="F254" s="94" t="str">
        <v>CZS</v>
      </c>
      <c r="G254" s="94" t="str">
        <v>Cinzano To Spritz Dry Sparkling Wine</v>
      </c>
      <c r="H254" s="94" t="str">
        <v>750ml</v>
      </c>
      <c r="I254" s="174">
        <v>6</v>
      </c>
      <c r="J254" s="283"/>
      <c r="K254" s="178"/>
      <c r="L254" s="85"/>
      <c r="M254" s="15"/>
      <c r="N254" s="86"/>
      <c r="O254" s="6"/>
      <c r="P254" s="152">
        <v>0</v>
      </c>
      <c r="Q254" s="6"/>
      <c r="R254" s="96">
        <f t="shared" si="13"/>
        <v>0</v>
      </c>
      <c r="S254" s="97">
        <f t="shared" si="16"/>
        <v>0</v>
      </c>
      <c r="T254" s="98">
        <f t="shared" si="14"/>
        <v>0</v>
      </c>
      <c r="U254" s="117" t="str">
        <f t="shared" si="15"/>
        <v>OK</v>
      </c>
      <c r="V254" s="117" t="b">
        <f>'CASH REBATE'!$P$22</f>
        <v>0</v>
      </c>
      <c r="W254" s="1" t="str">
        <v>ALCHEMY</v>
      </c>
    </row>
    <row r="255" spans="2:23" ht="17.399999999999999" x14ac:dyDescent="0.3">
      <c r="B255" s="161" t="str">
        <v>52-WISPA-07503752</v>
      </c>
      <c r="C255" s="156" t="str">
        <v>Independent</v>
      </c>
      <c r="D255" s="94" t="str">
        <v>Champagne</v>
      </c>
      <c r="E255" s="94" t="str">
        <v>Pommery</v>
      </c>
      <c r="F255" s="94" t="str">
        <v>POM</v>
      </c>
      <c r="G255" s="94" t="str">
        <v>Champagne Pommery Brut Royal</v>
      </c>
      <c r="H255" s="94" t="str">
        <v>750ml</v>
      </c>
      <c r="I255" s="174">
        <v>6</v>
      </c>
      <c r="J255" s="283"/>
      <c r="K255" s="178"/>
      <c r="L255" s="85"/>
      <c r="M255" s="15"/>
      <c r="N255" s="86"/>
      <c r="O255" s="6"/>
      <c r="P255" s="152">
        <v>0</v>
      </c>
      <c r="Q255" s="6"/>
      <c r="R255" s="96">
        <f t="shared" si="13"/>
        <v>0</v>
      </c>
      <c r="S255" s="97">
        <f t="shared" si="16"/>
        <v>0</v>
      </c>
      <c r="T255" s="98">
        <f t="shared" si="14"/>
        <v>0</v>
      </c>
      <c r="U255" s="117" t="str">
        <f t="shared" si="15"/>
        <v>OK</v>
      </c>
      <c r="V255" s="117" t="b">
        <f>'CASH REBATE'!$P$22</f>
        <v>0</v>
      </c>
      <c r="W255" s="1" t="str">
        <v>ALCHEMY</v>
      </c>
    </row>
    <row r="256" spans="2:23" ht="17.399999999999999" x14ac:dyDescent="0.3">
      <c r="B256" s="161" t="str">
        <v>52-WISPA-07505976</v>
      </c>
      <c r="C256" s="156" t="str">
        <v>Independent</v>
      </c>
      <c r="D256" s="94" t="str">
        <v>Champagne</v>
      </c>
      <c r="E256" s="94" t="str">
        <v>Pommery</v>
      </c>
      <c r="F256" s="94" t="str">
        <v>POM</v>
      </c>
      <c r="G256" s="94" t="str">
        <v>Champagne Pommery Brut Rose Royal</v>
      </c>
      <c r="H256" s="94" t="str">
        <v>750ml</v>
      </c>
      <c r="I256" s="174">
        <v>6</v>
      </c>
      <c r="J256" s="283"/>
      <c r="K256" s="178"/>
      <c r="L256" s="85"/>
      <c r="M256" s="15"/>
      <c r="N256" s="86"/>
      <c r="O256" s="6"/>
      <c r="P256" s="152">
        <v>0</v>
      </c>
      <c r="Q256" s="6"/>
      <c r="R256" s="96">
        <f t="shared" si="13"/>
        <v>0</v>
      </c>
      <c r="S256" s="97">
        <f t="shared" si="16"/>
        <v>0</v>
      </c>
      <c r="T256" s="98">
        <f t="shared" si="14"/>
        <v>0</v>
      </c>
      <c r="U256" s="117" t="str">
        <f t="shared" si="15"/>
        <v>OK</v>
      </c>
      <c r="V256" s="117" t="b">
        <f>'CASH REBATE'!$P$22</f>
        <v>0</v>
      </c>
      <c r="W256" s="1" t="str">
        <v>ALCHEMY</v>
      </c>
    </row>
    <row r="257" spans="2:23" ht="17.399999999999999" x14ac:dyDescent="0.3">
      <c r="B257" s="161" t="str">
        <v>52-WISPA-07509036</v>
      </c>
      <c r="C257" s="156" t="str">
        <v>Independent</v>
      </c>
      <c r="D257" s="94" t="str">
        <v>Champagne</v>
      </c>
      <c r="E257" s="94" t="str">
        <v>Pommery</v>
      </c>
      <c r="F257" s="94" t="str">
        <v>POM</v>
      </c>
      <c r="G257" s="94" t="str">
        <v>Champagne Pommery Royal Blue Sky</v>
      </c>
      <c r="H257" s="94" t="str">
        <v>750ml</v>
      </c>
      <c r="I257" s="174">
        <v>6</v>
      </c>
      <c r="J257" s="283"/>
      <c r="K257" s="178"/>
      <c r="L257" s="85"/>
      <c r="M257" s="15"/>
      <c r="N257" s="86"/>
      <c r="O257" s="6"/>
      <c r="P257" s="152">
        <v>0</v>
      </c>
      <c r="Q257" s="6"/>
      <c r="R257" s="96">
        <f t="shared" si="13"/>
        <v>0</v>
      </c>
      <c r="S257" s="97">
        <f t="shared" si="16"/>
        <v>0</v>
      </c>
      <c r="T257" s="98">
        <f t="shared" si="14"/>
        <v>0</v>
      </c>
      <c r="U257" s="117" t="str">
        <f t="shared" si="15"/>
        <v>OK</v>
      </c>
      <c r="V257" s="117" t="b">
        <f>'CASH REBATE'!$P$22</f>
        <v>0</v>
      </c>
      <c r="W257" s="1" t="str">
        <v>ALCHEMY</v>
      </c>
    </row>
    <row r="258" spans="2:23" ht="17.399999999999999" x14ac:dyDescent="0.3">
      <c r="B258" s="161" t="str">
        <v>52-WISPA-07508039</v>
      </c>
      <c r="C258" s="156" t="str">
        <v>Independent</v>
      </c>
      <c r="D258" s="94" t="str">
        <v>Champagne</v>
      </c>
      <c r="E258" s="94" t="str">
        <v>Pommery</v>
      </c>
      <c r="F258" s="94" t="str">
        <v>POM</v>
      </c>
      <c r="G258" s="94" t="str">
        <v>Champagne Pommery Cuvee Louise 2004</v>
      </c>
      <c r="H258" s="94" t="str">
        <v>750ml</v>
      </c>
      <c r="I258" s="174">
        <v>6</v>
      </c>
      <c r="J258" s="283"/>
      <c r="K258" s="178"/>
      <c r="L258" s="85"/>
      <c r="M258" s="15"/>
      <c r="N258" s="86"/>
      <c r="O258" s="6"/>
      <c r="P258" s="152">
        <v>0</v>
      </c>
      <c r="Q258" s="6"/>
      <c r="R258" s="96">
        <f t="shared" si="13"/>
        <v>0</v>
      </c>
      <c r="S258" s="97">
        <f t="shared" si="16"/>
        <v>0</v>
      </c>
      <c r="T258" s="98">
        <f t="shared" si="14"/>
        <v>0</v>
      </c>
      <c r="U258" s="117" t="str">
        <f t="shared" si="15"/>
        <v>OK</v>
      </c>
      <c r="V258" s="117" t="b">
        <f>'CASH REBATE'!$P$22</f>
        <v>0</v>
      </c>
      <c r="W258" s="1" t="str">
        <v>ALCHEMY</v>
      </c>
    </row>
    <row r="259" spans="2:23" ht="17.399999999999999" x14ac:dyDescent="0.3">
      <c r="B259" s="161" t="str">
        <v>52-WISPA-15003424</v>
      </c>
      <c r="C259" s="157" t="str">
        <v>Independent</v>
      </c>
      <c r="D259" s="99" t="str">
        <v>Champagne</v>
      </c>
      <c r="E259" s="99" t="str">
        <v>Pommery</v>
      </c>
      <c r="F259" s="99" t="str">
        <v>POM</v>
      </c>
      <c r="G259" s="99" t="str">
        <v>Champagne Pommery Brut Royal 1.5L</v>
      </c>
      <c r="H259" s="99" t="str">
        <v>1500ml</v>
      </c>
      <c r="I259" s="175">
        <v>6</v>
      </c>
      <c r="J259" s="283"/>
      <c r="K259" s="178"/>
      <c r="L259" s="85"/>
      <c r="M259" s="15"/>
      <c r="N259" s="86"/>
      <c r="O259" s="6"/>
      <c r="P259" s="152">
        <v>0</v>
      </c>
      <c r="Q259" s="6"/>
      <c r="R259" s="96">
        <f t="shared" si="13"/>
        <v>0</v>
      </c>
      <c r="S259" s="97">
        <f t="shared" si="16"/>
        <v>0</v>
      </c>
      <c r="T259" s="98">
        <f t="shared" si="14"/>
        <v>0</v>
      </c>
      <c r="U259" s="117" t="str">
        <f t="shared" si="15"/>
        <v>OK</v>
      </c>
      <c r="V259" s="117" t="b">
        <f>'CASH REBATE'!$P$22</f>
        <v>0</v>
      </c>
      <c r="W259" s="1" t="str">
        <v>ALCHEMY</v>
      </c>
    </row>
    <row r="260" spans="2:23" ht="17.399999999999999" x14ac:dyDescent="0.3">
      <c r="B260" s="161" t="str">
        <v>52-WISPA-30003356</v>
      </c>
      <c r="C260" s="158" t="str">
        <v>Independent</v>
      </c>
      <c r="D260" s="142" t="str">
        <v>Champagne</v>
      </c>
      <c r="E260" s="142" t="str">
        <v>Pommery</v>
      </c>
      <c r="F260" s="142" t="str">
        <v>POM</v>
      </c>
      <c r="G260" s="142" t="str">
        <v>Champagne Pommery Brut Royal 3L</v>
      </c>
      <c r="H260" s="142" t="str">
        <v>3000ml</v>
      </c>
      <c r="I260" s="176">
        <v>6</v>
      </c>
      <c r="J260" s="283"/>
      <c r="K260" s="178"/>
      <c r="L260" s="85"/>
      <c r="M260" s="143"/>
      <c r="N260" s="86"/>
      <c r="O260" s="53"/>
      <c r="P260" s="152">
        <v>0</v>
      </c>
      <c r="Q260" s="6"/>
      <c r="R260" s="96">
        <f t="shared" si="13"/>
        <v>0</v>
      </c>
      <c r="S260" s="97">
        <f t="shared" si="16"/>
        <v>0</v>
      </c>
      <c r="T260" s="98">
        <f t="shared" si="14"/>
        <v>0</v>
      </c>
      <c r="U260" s="117" t="str">
        <f t="shared" si="15"/>
        <v>OK</v>
      </c>
      <c r="V260" s="117" t="b">
        <f>'CASH REBATE'!$P$22</f>
        <v>0</v>
      </c>
      <c r="W260" s="1" t="str">
        <v>ALCHEMY</v>
      </c>
    </row>
    <row r="261" spans="2:23" ht="17.399999999999999" x14ac:dyDescent="0.3">
      <c r="B261" s="161" t="str">
        <v>52-WISPA-60003325</v>
      </c>
      <c r="C261" s="158" t="str">
        <v>Independent</v>
      </c>
      <c r="D261" s="142" t="str">
        <v>Champagne</v>
      </c>
      <c r="E261" s="142" t="str">
        <v>Pommery</v>
      </c>
      <c r="F261" s="142" t="str">
        <v>POM</v>
      </c>
      <c r="G261" s="142" t="str">
        <v>Champagne Pommery Brut Royal 6L</v>
      </c>
      <c r="H261" s="142" t="str">
        <v>6000ml</v>
      </c>
      <c r="I261" s="176">
        <v>1</v>
      </c>
      <c r="J261" s="283"/>
      <c r="K261" s="178"/>
      <c r="L261" s="85"/>
      <c r="M261" s="143"/>
      <c r="N261" s="86"/>
      <c r="O261" s="53"/>
      <c r="P261" s="152">
        <v>0</v>
      </c>
      <c r="Q261" s="6"/>
      <c r="R261" s="96">
        <f t="shared" si="13"/>
        <v>0</v>
      </c>
      <c r="S261" s="97">
        <f t="shared" si="16"/>
        <v>0</v>
      </c>
      <c r="T261" s="98">
        <f t="shared" si="14"/>
        <v>0</v>
      </c>
      <c r="U261" s="117" t="str">
        <f t="shared" si="15"/>
        <v>OK</v>
      </c>
      <c r="V261" s="117" t="b">
        <f>'CASH REBATE'!$P$22</f>
        <v>0</v>
      </c>
      <c r="W261" s="1" t="str">
        <v>ALCHEMY</v>
      </c>
    </row>
    <row r="262" spans="2:23" ht="17.399999999999999" x14ac:dyDescent="0.3">
      <c r="B262" s="161" t="str">
        <v>52-WISPA-90003295</v>
      </c>
      <c r="C262" s="158" t="str">
        <v>Independent</v>
      </c>
      <c r="D262" s="142" t="str">
        <v>Champagne</v>
      </c>
      <c r="E262" s="142" t="str">
        <v>Pommery</v>
      </c>
      <c r="F262" s="142" t="str">
        <v>POM</v>
      </c>
      <c r="G262" s="142" t="str">
        <v>Champagne Pommery Brut Royal 9L</v>
      </c>
      <c r="H262" s="142" t="str">
        <v>9000ml</v>
      </c>
      <c r="I262" s="176">
        <v>1</v>
      </c>
      <c r="J262" s="283"/>
      <c r="K262" s="178"/>
      <c r="L262" s="85"/>
      <c r="M262" s="143"/>
      <c r="N262" s="86"/>
      <c r="O262" s="53"/>
      <c r="P262" s="152">
        <v>0</v>
      </c>
      <c r="Q262" s="6"/>
      <c r="R262" s="96">
        <f t="shared" si="13"/>
        <v>0</v>
      </c>
      <c r="S262" s="97">
        <f t="shared" si="16"/>
        <v>0</v>
      </c>
      <c r="T262" s="98">
        <f t="shared" si="14"/>
        <v>0</v>
      </c>
      <c r="U262" s="117" t="str">
        <f t="shared" si="15"/>
        <v>OK</v>
      </c>
      <c r="V262" s="117" t="b">
        <f>'CASH REBATE'!$P$22</f>
        <v>0</v>
      </c>
      <c r="W262" s="1" t="str">
        <v>ALCHEMY</v>
      </c>
    </row>
    <row r="263" spans="2:23" ht="17.399999999999999" x14ac:dyDescent="0.3">
      <c r="B263" s="161" t="str">
        <v>52-WISPA-07505021</v>
      </c>
      <c r="C263" s="158" t="str">
        <v>Independent</v>
      </c>
      <c r="D263" s="142" t="str">
        <v>Champagne</v>
      </c>
      <c r="E263" s="142" t="str">
        <v>Pommery</v>
      </c>
      <c r="F263" s="142" t="str">
        <v>POM</v>
      </c>
      <c r="G263" s="142" t="str">
        <v>Champagne Pommery Silver</v>
      </c>
      <c r="H263" s="142" t="str">
        <v>750ml</v>
      </c>
      <c r="I263" s="176">
        <v>6</v>
      </c>
      <c r="J263" s="283"/>
      <c r="K263" s="178"/>
      <c r="L263" s="85"/>
      <c r="M263" s="143"/>
      <c r="N263" s="86"/>
      <c r="O263" s="53"/>
      <c r="P263" s="152">
        <v>0</v>
      </c>
      <c r="Q263" s="6"/>
      <c r="R263" s="96">
        <f t="shared" si="13"/>
        <v>0</v>
      </c>
      <c r="S263" s="97">
        <f t="shared" si="16"/>
        <v>0</v>
      </c>
      <c r="T263" s="98">
        <f t="shared" si="14"/>
        <v>0</v>
      </c>
      <c r="U263" s="117" t="str">
        <f t="shared" si="15"/>
        <v>OK</v>
      </c>
      <c r="V263" s="117" t="b">
        <f>'CASH REBATE'!$P$22</f>
        <v>0</v>
      </c>
      <c r="W263" s="1" t="str">
        <v>ALCHEMY</v>
      </c>
    </row>
    <row r="264" spans="2:23" ht="17.399999999999999" x14ac:dyDescent="0.3">
      <c r="B264" s="161" t="str">
        <v>71-WISPA-07500358</v>
      </c>
      <c r="C264" s="158" t="str">
        <v>RC</v>
      </c>
      <c r="D264" s="142" t="str">
        <v>Champagne</v>
      </c>
      <c r="E264" s="142" t="str">
        <v>Telmont</v>
      </c>
      <c r="F264" s="142" t="str">
        <v>TEL</v>
      </c>
      <c r="G264" s="142" t="str">
        <v>Champagne Telmont Sans Soufre</v>
      </c>
      <c r="H264" s="142" t="str">
        <v>750ml</v>
      </c>
      <c r="I264" s="176">
        <v>6</v>
      </c>
      <c r="J264" s="283"/>
      <c r="K264" s="178"/>
      <c r="L264" s="85"/>
      <c r="M264" s="143"/>
      <c r="N264" s="86"/>
      <c r="O264" s="53"/>
      <c r="P264" s="152">
        <v>0</v>
      </c>
      <c r="Q264" s="6"/>
      <c r="R264" s="96">
        <f t="shared" si="13"/>
        <v>0</v>
      </c>
      <c r="S264" s="97">
        <f t="shared" si="16"/>
        <v>0</v>
      </c>
      <c r="T264" s="98">
        <f t="shared" si="14"/>
        <v>0</v>
      </c>
      <c r="U264" s="117" t="str">
        <f t="shared" si="15"/>
        <v>OK</v>
      </c>
      <c r="V264" s="117" t="b">
        <f>'CASH REBATE'!$P$22</f>
        <v>0</v>
      </c>
      <c r="W264" s="1" t="str">
        <v>ALCHEMY</v>
      </c>
    </row>
    <row r="265" spans="2:23" ht="17.399999999999999" x14ac:dyDescent="0.3">
      <c r="B265" s="161" t="str">
        <v>71-WISPA-07500655</v>
      </c>
      <c r="C265" s="158" t="str">
        <v>RC</v>
      </c>
      <c r="D265" s="142" t="str">
        <v>Champagne</v>
      </c>
      <c r="E265" s="142" t="str">
        <v>Telmont</v>
      </c>
      <c r="F265" s="142" t="str">
        <v>TEL</v>
      </c>
      <c r="G265" s="142" t="str">
        <v>Champagne Telmont Vinotheque</v>
      </c>
      <c r="H265" s="142" t="str">
        <v>750ml</v>
      </c>
      <c r="I265" s="176">
        <v>6</v>
      </c>
      <c r="J265" s="283"/>
      <c r="K265" s="178"/>
      <c r="L265" s="85"/>
      <c r="M265" s="143"/>
      <c r="N265" s="86"/>
      <c r="O265" s="53"/>
      <c r="P265" s="152">
        <v>0</v>
      </c>
      <c r="Q265" s="6"/>
      <c r="R265" s="96">
        <f t="shared" si="13"/>
        <v>0</v>
      </c>
      <c r="S265" s="97">
        <f t="shared" si="16"/>
        <v>0</v>
      </c>
      <c r="T265" s="98">
        <f t="shared" si="14"/>
        <v>0</v>
      </c>
      <c r="U265" s="117" t="str">
        <f t="shared" si="15"/>
        <v>OK</v>
      </c>
      <c r="V265" s="117" t="b">
        <f>'CASH REBATE'!$P$22</f>
        <v>0</v>
      </c>
      <c r="W265" s="1" t="str">
        <v>ALCHEMY</v>
      </c>
    </row>
    <row r="266" spans="2:23" ht="17.399999999999999" x14ac:dyDescent="0.3">
      <c r="B266" s="161" t="str">
        <v>71-WISPA-07500631</v>
      </c>
      <c r="C266" s="158" t="str">
        <v>RC</v>
      </c>
      <c r="D266" s="142" t="str">
        <v>Champagne</v>
      </c>
      <c r="E266" s="142" t="str">
        <v>Telmont</v>
      </c>
      <c r="F266" s="142" t="str">
        <v>TEL</v>
      </c>
      <c r="G266" s="142" t="str">
        <v>Champagne Telmont Blanc De Blancs</v>
      </c>
      <c r="H266" s="142" t="str">
        <v>750ml</v>
      </c>
      <c r="I266" s="176">
        <v>6</v>
      </c>
      <c r="J266" s="283"/>
      <c r="K266" s="178"/>
      <c r="L266" s="85"/>
      <c r="M266" s="143"/>
      <c r="N266" s="86"/>
      <c r="O266" s="53"/>
      <c r="P266" s="152">
        <v>0</v>
      </c>
      <c r="Q266" s="6"/>
      <c r="R266" s="96">
        <f t="shared" si="13"/>
        <v>0</v>
      </c>
      <c r="S266" s="97">
        <f t="shared" si="16"/>
        <v>0</v>
      </c>
      <c r="T266" s="98">
        <f t="shared" si="14"/>
        <v>0</v>
      </c>
      <c r="U266" s="117" t="str">
        <f t="shared" si="15"/>
        <v>OK</v>
      </c>
      <c r="V266" s="117" t="b">
        <f>'CASH REBATE'!$P$22</f>
        <v>0</v>
      </c>
      <c r="W266" s="1" t="str">
        <v>ALCHEMY</v>
      </c>
    </row>
    <row r="267" spans="2:23" ht="17.399999999999999" x14ac:dyDescent="0.3">
      <c r="B267" s="161" t="str">
        <v>71-WISPA-07500617</v>
      </c>
      <c r="C267" s="158" t="str">
        <v>RC</v>
      </c>
      <c r="D267" s="142" t="str">
        <v>Champagne</v>
      </c>
      <c r="E267" s="142" t="str">
        <v>Telmont</v>
      </c>
      <c r="F267" s="142" t="str">
        <v>TEL</v>
      </c>
      <c r="G267" s="142" t="str">
        <v>Champagne Telmont Reserve Rose</v>
      </c>
      <c r="H267" s="142" t="str">
        <v>750ml</v>
      </c>
      <c r="I267" s="176">
        <v>6</v>
      </c>
      <c r="J267" s="283"/>
      <c r="K267" s="178"/>
      <c r="L267" s="85"/>
      <c r="M267" s="143"/>
      <c r="N267" s="86"/>
      <c r="O267" s="53"/>
      <c r="P267" s="152">
        <v>0</v>
      </c>
      <c r="Q267" s="6"/>
      <c r="R267" s="96">
        <f t="shared" si="13"/>
        <v>0</v>
      </c>
      <c r="S267" s="97">
        <f t="shared" si="16"/>
        <v>0</v>
      </c>
      <c r="T267" s="98">
        <f t="shared" si="14"/>
        <v>0</v>
      </c>
      <c r="U267" s="117" t="str">
        <f t="shared" si="15"/>
        <v>OK</v>
      </c>
      <c r="V267" s="117" t="b">
        <f>'CASH REBATE'!$P$22</f>
        <v>0</v>
      </c>
      <c r="W267" s="1" t="str">
        <v>ALCHEMY</v>
      </c>
    </row>
    <row r="268" spans="2:23" ht="17.399999999999999" x14ac:dyDescent="0.3">
      <c r="B268" s="161" t="str">
        <v>71-WISPA-15000303</v>
      </c>
      <c r="C268" s="158" t="str">
        <v>RC</v>
      </c>
      <c r="D268" s="142" t="str">
        <v>Champagne</v>
      </c>
      <c r="E268" s="142" t="str">
        <v>Telmont</v>
      </c>
      <c r="F268" s="142" t="str">
        <v>TEL</v>
      </c>
      <c r="G268" s="142" t="str">
        <v>Champagne Telmont Reserve Rose 1.5L</v>
      </c>
      <c r="H268" s="142" t="str">
        <v>1500ml</v>
      </c>
      <c r="I268" s="176">
        <v>3</v>
      </c>
      <c r="J268" s="283"/>
      <c r="K268" s="178"/>
      <c r="L268" s="85"/>
      <c r="M268" s="143"/>
      <c r="N268" s="86"/>
      <c r="O268" s="53"/>
      <c r="P268" s="152">
        <v>0</v>
      </c>
      <c r="Q268" s="6"/>
      <c r="R268" s="96">
        <f t="shared" si="13"/>
        <v>0</v>
      </c>
      <c r="S268" s="97">
        <f t="shared" si="16"/>
        <v>0</v>
      </c>
      <c r="T268" s="98">
        <f t="shared" si="14"/>
        <v>0</v>
      </c>
      <c r="U268" s="117" t="str">
        <f t="shared" si="15"/>
        <v>OK</v>
      </c>
      <c r="V268" s="117" t="b">
        <f>'CASH REBATE'!$P$22</f>
        <v>0</v>
      </c>
      <c r="W268" s="1" t="str">
        <v>ALCHEMY</v>
      </c>
    </row>
    <row r="269" spans="2:23" ht="17.399999999999999" x14ac:dyDescent="0.3">
      <c r="B269" s="161" t="str">
        <v>71-WISPA-07500211</v>
      </c>
      <c r="C269" s="158" t="str">
        <v>RC</v>
      </c>
      <c r="D269" s="142" t="str">
        <v>Champagne</v>
      </c>
      <c r="E269" s="142" t="str">
        <v>Telmont</v>
      </c>
      <c r="F269" s="142" t="str">
        <v>TEL</v>
      </c>
      <c r="G269" s="142" t="str">
        <v>Champagne Telmont Reserve Brut</v>
      </c>
      <c r="H269" s="142" t="str">
        <v>750ml</v>
      </c>
      <c r="I269" s="176">
        <v>6</v>
      </c>
      <c r="J269" s="283"/>
      <c r="K269" s="178"/>
      <c r="L269" s="85"/>
      <c r="M269" s="143"/>
      <c r="N269" s="86"/>
      <c r="O269" s="53"/>
      <c r="P269" s="152">
        <v>0</v>
      </c>
      <c r="Q269" s="6"/>
      <c r="R269" s="96">
        <f t="shared" ref="R269:R363" si="17">IF(K269&gt;0,K269*N269,L269*1.07*N269)</f>
        <v>0</v>
      </c>
      <c r="S269" s="97">
        <f t="shared" si="16"/>
        <v>0</v>
      </c>
      <c r="T269" s="98">
        <f t="shared" si="14"/>
        <v>0</v>
      </c>
      <c r="U269" s="117" t="str">
        <f t="shared" si="15"/>
        <v>OK</v>
      </c>
      <c r="V269" s="117" t="b">
        <f>'CASH REBATE'!$P$22</f>
        <v>0</v>
      </c>
      <c r="W269" s="1" t="str">
        <v>ALCHEMY</v>
      </c>
    </row>
    <row r="270" spans="2:23" ht="17.399999999999999" x14ac:dyDescent="0.3">
      <c r="B270" s="161" t="str">
        <v>71-WISPA-15000297</v>
      </c>
      <c r="C270" s="158" t="str">
        <v>RC</v>
      </c>
      <c r="D270" s="142" t="str">
        <v>Champagne</v>
      </c>
      <c r="E270" s="142" t="str">
        <v>Telmont</v>
      </c>
      <c r="F270" s="142" t="str">
        <v>TEL</v>
      </c>
      <c r="G270" s="142" t="str">
        <v>Champagne Telmont Reserve Brut 1.5L</v>
      </c>
      <c r="H270" s="142" t="str">
        <v>1500ml</v>
      </c>
      <c r="I270" s="176">
        <v>3</v>
      </c>
      <c r="J270" s="283"/>
      <c r="K270" s="178"/>
      <c r="L270" s="85"/>
      <c r="M270" s="143"/>
      <c r="N270" s="86"/>
      <c r="O270" s="53"/>
      <c r="P270" s="152">
        <v>0</v>
      </c>
      <c r="Q270" s="6"/>
      <c r="R270" s="96">
        <f t="shared" si="17"/>
        <v>0</v>
      </c>
      <c r="S270" s="97">
        <f t="shared" si="16"/>
        <v>0</v>
      </c>
      <c r="T270" s="98">
        <f t="shared" ref="T270:T363" si="18">IF(U270="Input Price only 1 column","",P270*S270)</f>
        <v>0</v>
      </c>
      <c r="U270" s="117" t="str">
        <f t="shared" ref="U270:U363" si="19">IF(AND(K270&gt;0,L270&gt;0),"Input Price only 1 column","OK")</f>
        <v>OK</v>
      </c>
      <c r="V270" s="117" t="b">
        <f>'CASH REBATE'!$P$22</f>
        <v>0</v>
      </c>
      <c r="W270" s="1" t="str">
        <v>ALCHEMY</v>
      </c>
    </row>
    <row r="271" spans="2:23" ht="17.399999999999999" x14ac:dyDescent="0.3">
      <c r="B271" s="161" t="str">
        <v>71-WISPA-30000556</v>
      </c>
      <c r="C271" s="158" t="str">
        <v>RC</v>
      </c>
      <c r="D271" s="142" t="str">
        <v>Champagne</v>
      </c>
      <c r="E271" s="142" t="str">
        <v>Telmont</v>
      </c>
      <c r="F271" s="142" t="str">
        <v>TEL</v>
      </c>
      <c r="G271" s="142" t="str">
        <v>Champagne Telmont Reserve Brut 3L</v>
      </c>
      <c r="H271" s="142" t="str">
        <v>3000ml</v>
      </c>
      <c r="I271" s="176">
        <v>1</v>
      </c>
      <c r="J271" s="283"/>
      <c r="K271" s="178"/>
      <c r="L271" s="85"/>
      <c r="M271" s="143"/>
      <c r="N271" s="86"/>
      <c r="O271" s="53"/>
      <c r="P271" s="152">
        <v>0</v>
      </c>
      <c r="Q271" s="6"/>
      <c r="R271" s="96">
        <f t="shared" si="17"/>
        <v>0</v>
      </c>
      <c r="S271" s="97">
        <f t="shared" ref="S271:S363" si="20">ROUND(R271/1.07,2)</f>
        <v>0</v>
      </c>
      <c r="T271" s="98">
        <f t="shared" si="18"/>
        <v>0</v>
      </c>
      <c r="U271" s="117" t="str">
        <f t="shared" si="19"/>
        <v>OK</v>
      </c>
      <c r="V271" s="117" t="b">
        <f>'CASH REBATE'!$P$22</f>
        <v>0</v>
      </c>
      <c r="W271" s="1" t="str">
        <v>ALCHEMY</v>
      </c>
    </row>
    <row r="272" spans="2:23" ht="17.399999999999999" x14ac:dyDescent="0.3">
      <c r="B272" s="161" t="str">
        <v>71-WISPA-60000570</v>
      </c>
      <c r="C272" s="158" t="str">
        <v>RC</v>
      </c>
      <c r="D272" s="142" t="str">
        <v>Champagne</v>
      </c>
      <c r="E272" s="142" t="str">
        <v>Telmont</v>
      </c>
      <c r="F272" s="142" t="str">
        <v>TEL</v>
      </c>
      <c r="G272" s="142" t="str">
        <v>Champagne Telmont Reserve Brut 6L</v>
      </c>
      <c r="H272" s="142" t="str">
        <v>6000ml</v>
      </c>
      <c r="I272" s="176">
        <v>1</v>
      </c>
      <c r="J272" s="283"/>
      <c r="K272" s="178"/>
      <c r="L272" s="85"/>
      <c r="M272" s="143"/>
      <c r="N272" s="86"/>
      <c r="O272" s="53"/>
      <c r="P272" s="152">
        <v>0</v>
      </c>
      <c r="Q272" s="6"/>
      <c r="R272" s="96">
        <f t="shared" si="17"/>
        <v>0</v>
      </c>
      <c r="S272" s="97">
        <f t="shared" si="20"/>
        <v>0</v>
      </c>
      <c r="T272" s="98">
        <f t="shared" si="18"/>
        <v>0</v>
      </c>
      <c r="U272" s="117" t="str">
        <f t="shared" si="19"/>
        <v>OK</v>
      </c>
      <c r="V272" s="117" t="b">
        <f>'CASH REBATE'!$P$22</f>
        <v>0</v>
      </c>
      <c r="W272" s="1" t="str">
        <v>ALCHEMY</v>
      </c>
    </row>
    <row r="273" spans="2:23" ht="17.399999999999999" x14ac:dyDescent="0.3">
      <c r="B273" s="161" t="str">
        <v>35-SPLIQ-07003779</v>
      </c>
      <c r="C273" s="158" t="str">
        <v>Campari</v>
      </c>
      <c r="D273" s="142" t="str">
        <v>Liqueur</v>
      </c>
      <c r="E273" s="142" t="str">
        <v>Grand Marnier</v>
      </c>
      <c r="F273" s="142" t="str">
        <v>GMN</v>
      </c>
      <c r="G273" s="142" t="str">
        <v>Grand Marnier Liqueur</v>
      </c>
      <c r="H273" s="142" t="str">
        <v>700ml</v>
      </c>
      <c r="I273" s="176">
        <v>12</v>
      </c>
      <c r="J273" s="283"/>
      <c r="K273" s="178"/>
      <c r="L273" s="85"/>
      <c r="M273" s="143"/>
      <c r="N273" s="86"/>
      <c r="O273" s="53"/>
      <c r="P273" s="152">
        <v>0</v>
      </c>
      <c r="Q273" s="6"/>
      <c r="R273" s="96">
        <f t="shared" si="17"/>
        <v>0</v>
      </c>
      <c r="S273" s="97">
        <f t="shared" si="20"/>
        <v>0</v>
      </c>
      <c r="T273" s="98">
        <f t="shared" si="18"/>
        <v>0</v>
      </c>
      <c r="U273" s="117" t="str">
        <f t="shared" si="19"/>
        <v>OK</v>
      </c>
      <c r="V273" s="117" t="b">
        <f>'CASH REBATE'!$P$22</f>
        <v>0</v>
      </c>
      <c r="W273" s="1" t="str">
        <v>ALCHEMY</v>
      </c>
    </row>
    <row r="274" spans="2:23" ht="17.399999999999999" x14ac:dyDescent="0.3">
      <c r="B274" s="161" t="str">
        <v>99-SL001-07000012</v>
      </c>
      <c r="C274" s="158" t="str">
        <v>Branca</v>
      </c>
      <c r="D274" s="142" t="str">
        <v>Bitter</v>
      </c>
      <c r="E274" s="142" t="str">
        <v>Fernet</v>
      </c>
      <c r="F274" s="142" t="str">
        <v>BRC</v>
      </c>
      <c r="G274" s="142" t="str">
        <v>Fernet Branca Bitters 700ml</v>
      </c>
      <c r="H274" s="142" t="str">
        <v>700ml</v>
      </c>
      <c r="I274" s="176">
        <v>6</v>
      </c>
      <c r="J274" s="283"/>
      <c r="K274" s="178"/>
      <c r="L274" s="85"/>
      <c r="M274" s="143"/>
      <c r="N274" s="86"/>
      <c r="O274" s="53"/>
      <c r="P274" s="152">
        <v>0</v>
      </c>
      <c r="Q274" s="6"/>
      <c r="R274" s="96">
        <f t="shared" si="17"/>
        <v>0</v>
      </c>
      <c r="S274" s="97">
        <f t="shared" si="20"/>
        <v>0</v>
      </c>
      <c r="T274" s="98">
        <f t="shared" si="18"/>
        <v>0</v>
      </c>
      <c r="U274" s="117" t="str">
        <f t="shared" si="19"/>
        <v>OK</v>
      </c>
      <c r="V274" s="117" t="b">
        <f>'CASH REBATE'!$P$22</f>
        <v>0</v>
      </c>
      <c r="W274" s="1" t="str">
        <v>ALCHEMY</v>
      </c>
    </row>
    <row r="275" spans="2:23" ht="17.399999999999999" x14ac:dyDescent="0.3">
      <c r="B275" s="161" t="str">
        <v>77-SPLIQ-07502863</v>
      </c>
      <c r="C275" s="158" t="str">
        <v>Branca</v>
      </c>
      <c r="D275" s="142" t="str">
        <v>Liqueur</v>
      </c>
      <c r="E275" s="142" t="str">
        <v>Fernet</v>
      </c>
      <c r="F275" s="142" t="str">
        <v>BRC</v>
      </c>
      <c r="G275" s="142" t="str">
        <v>Branca Fernet Liqueur 750 ML.</v>
      </c>
      <c r="H275" s="142" t="str">
        <v>750ml</v>
      </c>
      <c r="I275" s="176">
        <v>6</v>
      </c>
      <c r="J275" s="283"/>
      <c r="K275" s="178"/>
      <c r="L275" s="85"/>
      <c r="M275" s="143"/>
      <c r="N275" s="86"/>
      <c r="O275" s="53"/>
      <c r="P275" s="152">
        <v>0</v>
      </c>
      <c r="Q275" s="6"/>
      <c r="R275" s="96">
        <f t="shared" si="17"/>
        <v>0</v>
      </c>
      <c r="S275" s="97">
        <f t="shared" si="20"/>
        <v>0</v>
      </c>
      <c r="T275" s="98">
        <f t="shared" si="18"/>
        <v>0</v>
      </c>
      <c r="U275" s="117" t="str">
        <f t="shared" si="19"/>
        <v>OK</v>
      </c>
      <c r="V275" s="117" t="b">
        <f>'CASH REBATE'!$P$22</f>
        <v>0</v>
      </c>
      <c r="W275" s="1" t="str">
        <v>ALCHEMY</v>
      </c>
    </row>
    <row r="276" spans="2:23" ht="17.399999999999999" x14ac:dyDescent="0.3">
      <c r="B276" s="161" t="str">
        <v>77-SPLIQ-10002849</v>
      </c>
      <c r="C276" s="158" t="str">
        <v>Branca</v>
      </c>
      <c r="D276" s="142" t="str">
        <v>Liqueur</v>
      </c>
      <c r="E276" s="142" t="str">
        <v>Fernet</v>
      </c>
      <c r="F276" s="142" t="str">
        <v>BRC</v>
      </c>
      <c r="G276" s="142" t="str">
        <v>Branca Fernet Liqueur</v>
      </c>
      <c r="H276" s="142" t="str">
        <v>1000ml</v>
      </c>
      <c r="I276" s="176">
        <v>6</v>
      </c>
      <c r="J276" s="283"/>
      <c r="K276" s="178"/>
      <c r="L276" s="85"/>
      <c r="M276" s="143"/>
      <c r="N276" s="86"/>
      <c r="O276" s="53"/>
      <c r="P276" s="152">
        <v>0</v>
      </c>
      <c r="Q276" s="6"/>
      <c r="R276" s="96">
        <f t="shared" si="17"/>
        <v>0</v>
      </c>
      <c r="S276" s="97">
        <f t="shared" si="20"/>
        <v>0</v>
      </c>
      <c r="T276" s="98">
        <f t="shared" si="18"/>
        <v>0</v>
      </c>
      <c r="U276" s="117" t="str">
        <f t="shared" si="19"/>
        <v>OK</v>
      </c>
      <c r="V276" s="117" t="b">
        <f>'CASH REBATE'!$P$22</f>
        <v>0</v>
      </c>
      <c r="W276" s="1" t="str">
        <v>ALCHEMY</v>
      </c>
    </row>
    <row r="277" spans="2:23" ht="17.399999999999999" x14ac:dyDescent="0.3">
      <c r="B277" s="161" t="str">
        <v>77-SPVER-10002072</v>
      </c>
      <c r="C277" s="158" t="str">
        <v>Branca</v>
      </c>
      <c r="D277" s="142" t="str">
        <v>Vermouth</v>
      </c>
      <c r="E277" s="142" t="str">
        <v>CARPANO</v>
      </c>
      <c r="F277" s="142" t="str">
        <v>BRC</v>
      </c>
      <c r="G277" s="142" t="str">
        <v>Carpano Classico Vermouth</v>
      </c>
      <c r="H277" s="142" t="str">
        <v>1000ml</v>
      </c>
      <c r="I277" s="176">
        <v>6</v>
      </c>
      <c r="J277" s="283"/>
      <c r="K277" s="178"/>
      <c r="L277" s="85"/>
      <c r="M277" s="143"/>
      <c r="N277" s="86"/>
      <c r="O277" s="53"/>
      <c r="P277" s="152">
        <v>0</v>
      </c>
      <c r="Q277" s="6"/>
      <c r="R277" s="96">
        <f t="shared" si="17"/>
        <v>0</v>
      </c>
      <c r="S277" s="97">
        <f t="shared" si="20"/>
        <v>0</v>
      </c>
      <c r="T277" s="98">
        <f t="shared" si="18"/>
        <v>0</v>
      </c>
      <c r="U277" s="117" t="str">
        <f t="shared" si="19"/>
        <v>OK</v>
      </c>
      <c r="V277" s="117" t="b">
        <f>'CASH REBATE'!$P$22</f>
        <v>0</v>
      </c>
      <c r="W277" s="1" t="str">
        <v>ALCHEMY</v>
      </c>
    </row>
    <row r="278" spans="2:23" ht="17.399999999999999" x14ac:dyDescent="0.3">
      <c r="B278" s="161" t="str">
        <v>77-SPVER-10002157</v>
      </c>
      <c r="C278" s="158" t="str">
        <v>Branca</v>
      </c>
      <c r="D278" s="142" t="str">
        <v>Vermouth</v>
      </c>
      <c r="E278" s="142" t="str">
        <v>CARPANO</v>
      </c>
      <c r="F278" s="142" t="str">
        <v>BRC</v>
      </c>
      <c r="G278" s="142" t="str">
        <v>Carpano Bianco Vermouth</v>
      </c>
      <c r="H278" s="142" t="str">
        <v>1000ml</v>
      </c>
      <c r="I278" s="176">
        <v>6</v>
      </c>
      <c r="J278" s="283"/>
      <c r="K278" s="178"/>
      <c r="L278" s="85"/>
      <c r="M278" s="143"/>
      <c r="N278" s="86"/>
      <c r="O278" s="53"/>
      <c r="P278" s="152">
        <v>0</v>
      </c>
      <c r="Q278" s="6"/>
      <c r="R278" s="96">
        <f t="shared" si="17"/>
        <v>0</v>
      </c>
      <c r="S278" s="97">
        <f t="shared" si="20"/>
        <v>0</v>
      </c>
      <c r="T278" s="98">
        <f t="shared" si="18"/>
        <v>0</v>
      </c>
      <c r="U278" s="117" t="str">
        <f t="shared" si="19"/>
        <v>OK</v>
      </c>
      <c r="V278" s="117" t="b">
        <f>'CASH REBATE'!$P$22</f>
        <v>0</v>
      </c>
      <c r="W278" s="1" t="str">
        <v>ALCHEMY</v>
      </c>
    </row>
    <row r="279" spans="2:23" ht="17.399999999999999" x14ac:dyDescent="0.3">
      <c r="B279" s="161" t="str">
        <v>77-SPVER-10003420</v>
      </c>
      <c r="C279" s="158" t="str">
        <v>Branca</v>
      </c>
      <c r="D279" s="142" t="str">
        <v>Vermouth</v>
      </c>
      <c r="E279" s="142" t="str">
        <v>CARPANO</v>
      </c>
      <c r="F279" s="142" t="str">
        <v>BRC</v>
      </c>
      <c r="G279" s="142" t="str">
        <v>Carpano Antica Formula Vermnouth</v>
      </c>
      <c r="H279" s="142" t="str">
        <v>1000ml</v>
      </c>
      <c r="I279" s="176">
        <v>6</v>
      </c>
      <c r="J279" s="283"/>
      <c r="K279" s="178"/>
      <c r="L279" s="85"/>
      <c r="M279" s="143"/>
      <c r="N279" s="86"/>
      <c r="O279" s="53"/>
      <c r="P279" s="152">
        <v>0</v>
      </c>
      <c r="Q279" s="6"/>
      <c r="R279" s="96">
        <f t="shared" si="17"/>
        <v>0</v>
      </c>
      <c r="S279" s="97">
        <f t="shared" si="20"/>
        <v>0</v>
      </c>
      <c r="T279" s="98">
        <f t="shared" si="18"/>
        <v>0</v>
      </c>
      <c r="U279" s="117" t="str">
        <f t="shared" si="19"/>
        <v>OK</v>
      </c>
      <c r="V279" s="117" t="b">
        <f>'CASH REBATE'!$P$22</f>
        <v>0</v>
      </c>
      <c r="W279" s="1" t="str">
        <v>ALCHEMY</v>
      </c>
    </row>
    <row r="280" spans="2:23" ht="17.399999999999999" x14ac:dyDescent="0.3">
      <c r="B280" s="161" t="str">
        <v>77-SPVER-10006704</v>
      </c>
      <c r="C280" s="158" t="str">
        <v>Branca</v>
      </c>
      <c r="D280" s="142" t="str">
        <v>Vermouth</v>
      </c>
      <c r="E280" s="142" t="str">
        <v>CARPANO</v>
      </c>
      <c r="F280" s="142" t="str">
        <v>BRC</v>
      </c>
      <c r="G280" s="142" t="str">
        <v>Carpano Dry Vermouth</v>
      </c>
      <c r="H280" s="142" t="str">
        <v>1000ml</v>
      </c>
      <c r="I280" s="176">
        <v>6</v>
      </c>
      <c r="J280" s="283"/>
      <c r="K280" s="178"/>
      <c r="L280" s="85"/>
      <c r="M280" s="143"/>
      <c r="N280" s="86"/>
      <c r="O280" s="53"/>
      <c r="P280" s="152">
        <v>0</v>
      </c>
      <c r="Q280" s="6"/>
      <c r="R280" s="96">
        <f t="shared" si="17"/>
        <v>0</v>
      </c>
      <c r="S280" s="97">
        <f t="shared" si="20"/>
        <v>0</v>
      </c>
      <c r="T280" s="98">
        <f t="shared" si="18"/>
        <v>0</v>
      </c>
      <c r="U280" s="117" t="str">
        <f t="shared" si="19"/>
        <v>OK</v>
      </c>
      <c r="V280" s="117" t="b">
        <f>'CASH REBATE'!$P$22</f>
        <v>0</v>
      </c>
      <c r="W280" s="1" t="str">
        <v>ALCHEMY</v>
      </c>
    </row>
    <row r="281" spans="2:23" ht="17.399999999999999" x14ac:dyDescent="0.3">
      <c r="B281" s="161" t="str">
        <v>77-SPVER-10001884</v>
      </c>
      <c r="C281" s="158" t="str">
        <v>Branca</v>
      </c>
      <c r="D281" s="142" t="str">
        <v>Vermouth</v>
      </c>
      <c r="E281" s="142" t="str">
        <v>Branca</v>
      </c>
      <c r="F281" s="142" t="str">
        <v>BRC</v>
      </c>
      <c r="G281" s="142" t="str">
        <v>Carpano Punt E Mes</v>
      </c>
      <c r="H281" s="142" t="str">
        <v>1000ml</v>
      </c>
      <c r="I281" s="176">
        <v>6</v>
      </c>
      <c r="J281" s="283"/>
      <c r="K281" s="178"/>
      <c r="L281" s="85"/>
      <c r="M281" s="143"/>
      <c r="N281" s="86"/>
      <c r="O281" s="53"/>
      <c r="P281" s="152">
        <v>0</v>
      </c>
      <c r="Q281" s="6"/>
      <c r="R281" s="96">
        <f t="shared" si="17"/>
        <v>0</v>
      </c>
      <c r="S281" s="97">
        <f t="shared" si="20"/>
        <v>0</v>
      </c>
      <c r="T281" s="98">
        <f t="shared" si="18"/>
        <v>0</v>
      </c>
      <c r="U281" s="117" t="str">
        <f t="shared" si="19"/>
        <v>OK</v>
      </c>
      <c r="V281" s="117" t="b">
        <f>'CASH REBATE'!$P$22</f>
        <v>0</v>
      </c>
      <c r="W281" s="1" t="str">
        <v>ALCHEMY</v>
      </c>
    </row>
    <row r="282" spans="2:23" ht="17.399999999999999" x14ac:dyDescent="0.3">
      <c r="B282" s="161" t="str">
        <v>35-SPLIQ-07009887</v>
      </c>
      <c r="C282" s="158" t="str">
        <v>Campari</v>
      </c>
      <c r="D282" s="142" t="str">
        <v>Liqueur</v>
      </c>
      <c r="E282" s="142" t="str">
        <v>Grand Marnier</v>
      </c>
      <c r="F282" s="142" t="str">
        <v>GMN</v>
      </c>
      <c r="G282" s="142" t="str">
        <v>Grand Marnier Cuvee Du Centenaire Liqueur</v>
      </c>
      <c r="H282" s="142" t="str">
        <v>700ml</v>
      </c>
      <c r="I282" s="176">
        <v>6</v>
      </c>
      <c r="J282" s="283"/>
      <c r="K282" s="178"/>
      <c r="L282" s="85"/>
      <c r="M282" s="143"/>
      <c r="N282" s="86"/>
      <c r="O282" s="53"/>
      <c r="P282" s="152">
        <v>0</v>
      </c>
      <c r="Q282" s="6"/>
      <c r="R282" s="96">
        <f t="shared" si="17"/>
        <v>0</v>
      </c>
      <c r="S282" s="97">
        <f t="shared" si="20"/>
        <v>0</v>
      </c>
      <c r="T282" s="98">
        <f t="shared" si="18"/>
        <v>0</v>
      </c>
      <c r="U282" s="117" t="str">
        <f t="shared" si="19"/>
        <v>OK</v>
      </c>
      <c r="V282" s="117" t="b">
        <f>'CASH REBATE'!$P$22</f>
        <v>0</v>
      </c>
      <c r="W282" s="1" t="str">
        <v>ALCHEMY</v>
      </c>
    </row>
    <row r="283" spans="2:23" ht="17.399999999999999" x14ac:dyDescent="0.3">
      <c r="B283" s="161" t="str">
        <v>67-SPVOD-07007453</v>
      </c>
      <c r="C283" s="158" t="str">
        <v>Independent</v>
      </c>
      <c r="D283" s="142" t="str">
        <v>Vodka</v>
      </c>
      <c r="E283" s="142" t="str">
        <v>Lady Trieu</v>
      </c>
      <c r="F283" s="142" t="str">
        <v>LDT</v>
      </c>
      <c r="G283" s="142" t="str">
        <v>Nhau Vietnamese Rice Vodka</v>
      </c>
      <c r="H283" s="142" t="str">
        <v>700ml</v>
      </c>
      <c r="I283" s="176">
        <v>6</v>
      </c>
      <c r="J283" s="283"/>
      <c r="K283" s="178"/>
      <c r="L283" s="85"/>
      <c r="M283" s="143"/>
      <c r="N283" s="86"/>
      <c r="O283" s="53"/>
      <c r="P283" s="152">
        <v>0</v>
      </c>
      <c r="Q283" s="6"/>
      <c r="R283" s="96">
        <f t="shared" si="17"/>
        <v>0</v>
      </c>
      <c r="S283" s="97">
        <f t="shared" si="20"/>
        <v>0</v>
      </c>
      <c r="T283" s="98">
        <f t="shared" si="18"/>
        <v>0</v>
      </c>
      <c r="U283" s="117" t="str">
        <f t="shared" si="19"/>
        <v>OK</v>
      </c>
      <c r="V283" s="117" t="b">
        <f>'CASH REBATE'!$P$22</f>
        <v>0</v>
      </c>
      <c r="W283" s="1" t="str">
        <v>ALCHEMY</v>
      </c>
    </row>
    <row r="284" spans="2:23" ht="17.399999999999999" x14ac:dyDescent="0.3">
      <c r="B284" s="161" t="str">
        <v>01-SPVOD-07000328</v>
      </c>
      <c r="C284" s="158" t="str">
        <v>Lucas Bols</v>
      </c>
      <c r="D284" s="142" t="str">
        <v>Vodka</v>
      </c>
      <c r="E284" s="142" t="str">
        <v>Bols Vodka</v>
      </c>
      <c r="F284" s="142" t="str">
        <v>BLV</v>
      </c>
      <c r="G284" s="142" t="str">
        <v>Bols Vodka 700 ml</v>
      </c>
      <c r="H284" s="142" t="str">
        <v>700ml</v>
      </c>
      <c r="I284" s="176">
        <v>12</v>
      </c>
      <c r="J284" s="283"/>
      <c r="K284" s="178"/>
      <c r="L284" s="85"/>
      <c r="M284" s="143"/>
      <c r="N284" s="86"/>
      <c r="O284" s="53"/>
      <c r="P284" s="152">
        <v>0</v>
      </c>
      <c r="Q284" s="6"/>
      <c r="R284" s="96">
        <f t="shared" si="17"/>
        <v>0</v>
      </c>
      <c r="S284" s="97">
        <f t="shared" si="20"/>
        <v>0</v>
      </c>
      <c r="T284" s="98">
        <f t="shared" si="18"/>
        <v>0</v>
      </c>
      <c r="U284" s="117" t="str">
        <f t="shared" si="19"/>
        <v>OK</v>
      </c>
      <c r="V284" s="117" t="b">
        <f>'CASH REBATE'!$P$22</f>
        <v>0</v>
      </c>
      <c r="W284" s="1" t="str">
        <v>ALCHEMY</v>
      </c>
    </row>
    <row r="285" spans="2:23" ht="17.399999999999999" x14ac:dyDescent="0.3">
      <c r="B285" s="161" t="str">
        <v>01-SPVOD-10000311</v>
      </c>
      <c r="C285" s="158" t="str">
        <v>Lucas Bols</v>
      </c>
      <c r="D285" s="142" t="str">
        <v>Vodka</v>
      </c>
      <c r="E285" s="142" t="str">
        <v>Bols Vodka</v>
      </c>
      <c r="F285" s="142" t="str">
        <v>BLV</v>
      </c>
      <c r="G285" s="142" t="str">
        <v>Bols Vodka 1L</v>
      </c>
      <c r="H285" s="142" t="str">
        <v>1000ml</v>
      </c>
      <c r="I285" s="176">
        <v>6</v>
      </c>
      <c r="J285" s="283"/>
      <c r="K285" s="178"/>
      <c r="L285" s="85"/>
      <c r="M285" s="143"/>
      <c r="N285" s="86"/>
      <c r="O285" s="53"/>
      <c r="P285" s="152">
        <v>0</v>
      </c>
      <c r="Q285" s="6"/>
      <c r="R285" s="96">
        <f t="shared" si="17"/>
        <v>0</v>
      </c>
      <c r="S285" s="97">
        <f t="shared" si="20"/>
        <v>0</v>
      </c>
      <c r="T285" s="98">
        <f t="shared" si="18"/>
        <v>0</v>
      </c>
      <c r="U285" s="117" t="str">
        <f t="shared" si="19"/>
        <v>OK</v>
      </c>
      <c r="V285" s="117" t="b">
        <f>'CASH REBATE'!$P$22</f>
        <v>0</v>
      </c>
      <c r="W285" s="1" t="str">
        <v>ALCHEMY</v>
      </c>
    </row>
    <row r="286" spans="2:23" ht="17.399999999999999" x14ac:dyDescent="0.3">
      <c r="B286" s="161" t="str">
        <v>04-23MDC-07000151</v>
      </c>
      <c r="C286" s="158" t="str">
        <v>Edrington</v>
      </c>
      <c r="D286" s="142" t="str">
        <v>Whisky</v>
      </c>
      <c r="E286" s="142" t="str">
        <v>The Macallan</v>
      </c>
      <c r="F286" s="142" t="str">
        <v>MAC</v>
      </c>
      <c r="G286" s="142" t="str">
        <v>The Macallan M Scotch Whisky (2023)</v>
      </c>
      <c r="H286" s="142" t="str">
        <v>700ml</v>
      </c>
      <c r="I286" s="176">
        <v>1</v>
      </c>
      <c r="J286" s="283"/>
      <c r="K286" s="178"/>
      <c r="L286" s="85"/>
      <c r="M286" s="143"/>
      <c r="N286" s="86"/>
      <c r="O286" s="53"/>
      <c r="P286" s="152">
        <v>0</v>
      </c>
      <c r="Q286" s="6"/>
      <c r="R286" s="96">
        <f t="shared" si="17"/>
        <v>0</v>
      </c>
      <c r="S286" s="97">
        <f t="shared" si="20"/>
        <v>0</v>
      </c>
      <c r="T286" s="98">
        <f t="shared" si="18"/>
        <v>0</v>
      </c>
      <c r="U286" s="117" t="str">
        <f t="shared" si="19"/>
        <v>OK</v>
      </c>
      <c r="V286" s="117" t="b">
        <f>'CASH REBATE'!$P$22</f>
        <v>0</v>
      </c>
      <c r="W286" s="1" t="str">
        <v>ALCHEMY</v>
      </c>
    </row>
    <row r="287" spans="2:23" ht="17.399999999999999" x14ac:dyDescent="0.3">
      <c r="B287" s="161" t="str">
        <v>04-SPWHI-07001872</v>
      </c>
      <c r="C287" s="158" t="str">
        <v>Edrington</v>
      </c>
      <c r="D287" s="142" t="str">
        <v>Whisky</v>
      </c>
      <c r="E287" s="142" t="str">
        <v>The Macallan</v>
      </c>
      <c r="F287" s="142" t="str">
        <v>MAC</v>
      </c>
      <c r="G287" s="142" t="str">
        <v>The Macallan Classic Cut 2022 Whisky</v>
      </c>
      <c r="H287" s="142" t="str">
        <v>700ml</v>
      </c>
      <c r="I287" s="176">
        <v>12</v>
      </c>
      <c r="J287" s="283"/>
      <c r="K287" s="178"/>
      <c r="L287" s="85"/>
      <c r="M287" s="143"/>
      <c r="N287" s="86"/>
      <c r="O287" s="53"/>
      <c r="P287" s="152">
        <v>0</v>
      </c>
      <c r="Q287" s="6"/>
      <c r="R287" s="96">
        <f t="shared" si="17"/>
        <v>0</v>
      </c>
      <c r="S287" s="97">
        <f t="shared" si="20"/>
        <v>0</v>
      </c>
      <c r="T287" s="98">
        <f t="shared" si="18"/>
        <v>0</v>
      </c>
      <c r="U287" s="117" t="str">
        <f t="shared" si="19"/>
        <v>OK</v>
      </c>
      <c r="V287" s="117" t="b">
        <f>'CASH REBATE'!$P$22</f>
        <v>0</v>
      </c>
      <c r="W287" s="1" t="str">
        <v>ALCHEMY</v>
      </c>
    </row>
    <row r="288" spans="2:23" ht="17.399999999999999" x14ac:dyDescent="0.3">
      <c r="B288" s="161" t="str">
        <v>04-SPWHI-07002668</v>
      </c>
      <c r="C288" s="158" t="str">
        <v>Edrington</v>
      </c>
      <c r="D288" s="142" t="str">
        <v>Whisky</v>
      </c>
      <c r="E288" s="142" t="str">
        <v>The Macallan</v>
      </c>
      <c r="F288" s="142" t="str">
        <v>MAC</v>
      </c>
      <c r="G288" s="142" t="str">
        <v>The Macallan Edition NO 1 Whisky</v>
      </c>
      <c r="H288" s="142" t="str">
        <v>700ml</v>
      </c>
      <c r="I288" s="176">
        <v>1</v>
      </c>
      <c r="J288" s="283"/>
      <c r="K288" s="178"/>
      <c r="L288" s="85"/>
      <c r="M288" s="143"/>
      <c r="N288" s="86"/>
      <c r="O288" s="53"/>
      <c r="P288" s="152">
        <v>0</v>
      </c>
      <c r="Q288" s="6"/>
      <c r="R288" s="96">
        <f t="shared" si="17"/>
        <v>0</v>
      </c>
      <c r="S288" s="97">
        <f t="shared" si="20"/>
        <v>0</v>
      </c>
      <c r="T288" s="98">
        <f t="shared" si="18"/>
        <v>0</v>
      </c>
      <c r="U288" s="117" t="str">
        <f t="shared" si="19"/>
        <v>OK</v>
      </c>
      <c r="V288" s="117" t="b">
        <f>'CASH REBATE'!$P$22</f>
        <v>0</v>
      </c>
      <c r="W288" s="1" t="str">
        <v>ALCHEMY</v>
      </c>
    </row>
    <row r="289" spans="2:23" ht="17.399999999999999" x14ac:dyDescent="0.3">
      <c r="B289" s="161" t="str">
        <v>04-SPWHI-07002910</v>
      </c>
      <c r="C289" s="158" t="str">
        <v>Edrington</v>
      </c>
      <c r="D289" s="142" t="str">
        <v>Whisky</v>
      </c>
      <c r="E289" s="142" t="str">
        <v>The Macallan</v>
      </c>
      <c r="F289" s="142" t="str">
        <v>MAC</v>
      </c>
      <c r="G289" s="142" t="str">
        <v>The Macallan Edition NO 2 Whisky</v>
      </c>
      <c r="H289" s="142" t="str">
        <v>700ml</v>
      </c>
      <c r="I289" s="176">
        <v>1</v>
      </c>
      <c r="J289" s="283"/>
      <c r="K289" s="178"/>
      <c r="L289" s="85"/>
      <c r="M289" s="143"/>
      <c r="N289" s="86"/>
      <c r="O289" s="53"/>
      <c r="P289" s="152">
        <v>0</v>
      </c>
      <c r="Q289" s="6"/>
      <c r="R289" s="96">
        <f t="shared" si="17"/>
        <v>0</v>
      </c>
      <c r="S289" s="97">
        <f t="shared" si="20"/>
        <v>0</v>
      </c>
      <c r="T289" s="98">
        <f t="shared" si="18"/>
        <v>0</v>
      </c>
      <c r="U289" s="117" t="str">
        <f t="shared" si="19"/>
        <v>OK</v>
      </c>
      <c r="V289" s="117" t="b">
        <f>'CASH REBATE'!$P$22</f>
        <v>0</v>
      </c>
      <c r="W289" s="1" t="str">
        <v>ALCHEMY</v>
      </c>
    </row>
    <row r="290" spans="2:23" ht="17.399999999999999" x14ac:dyDescent="0.3">
      <c r="B290" s="161" t="str">
        <v>04-SPWHI-07004105</v>
      </c>
      <c r="C290" s="158" t="str">
        <v>Edrington</v>
      </c>
      <c r="D290" s="142" t="str">
        <v>Whisky</v>
      </c>
      <c r="E290" s="142" t="str">
        <v>The Macallan</v>
      </c>
      <c r="F290" s="142" t="str">
        <v>MAC</v>
      </c>
      <c r="G290" s="142" t="str">
        <v>The Macallan Edition NO 3 Whisky</v>
      </c>
      <c r="H290" s="142" t="str">
        <v>700ml</v>
      </c>
      <c r="I290" s="176">
        <v>12</v>
      </c>
      <c r="J290" s="283"/>
      <c r="K290" s="178"/>
      <c r="L290" s="85"/>
      <c r="M290" s="143"/>
      <c r="N290" s="86"/>
      <c r="O290" s="53"/>
      <c r="P290" s="152">
        <v>0</v>
      </c>
      <c r="Q290" s="6"/>
      <c r="R290" s="96">
        <f t="shared" si="17"/>
        <v>0</v>
      </c>
      <c r="S290" s="97">
        <f t="shared" si="20"/>
        <v>0</v>
      </c>
      <c r="T290" s="98">
        <f t="shared" si="18"/>
        <v>0</v>
      </c>
      <c r="U290" s="117" t="str">
        <f t="shared" si="19"/>
        <v>OK</v>
      </c>
      <c r="V290" s="117" t="b">
        <f>'CASH REBATE'!$P$22</f>
        <v>0</v>
      </c>
      <c r="W290" s="1" t="str">
        <v>ALCHEMY</v>
      </c>
    </row>
    <row r="291" spans="2:23" ht="17.399999999999999" x14ac:dyDescent="0.3">
      <c r="B291" s="161" t="str">
        <v>04-SPWHI-07005591</v>
      </c>
      <c r="C291" s="158" t="str">
        <v>Edrington</v>
      </c>
      <c r="D291" s="142" t="str">
        <v>Whisky</v>
      </c>
      <c r="E291" s="142" t="str">
        <v>The Macallan</v>
      </c>
      <c r="F291" s="142" t="str">
        <v>MAC</v>
      </c>
      <c r="G291" s="142" t="str">
        <v>The Macallan Edition NO 4 Whisky</v>
      </c>
      <c r="H291" s="142" t="str">
        <v>700ml</v>
      </c>
      <c r="I291" s="176">
        <v>12</v>
      </c>
      <c r="J291" s="283"/>
      <c r="K291" s="178"/>
      <c r="L291" s="85"/>
      <c r="M291" s="143"/>
      <c r="N291" s="86"/>
      <c r="O291" s="53"/>
      <c r="P291" s="152">
        <v>0</v>
      </c>
      <c r="Q291" s="6"/>
      <c r="R291" s="96">
        <f t="shared" si="17"/>
        <v>0</v>
      </c>
      <c r="S291" s="97">
        <f t="shared" si="20"/>
        <v>0</v>
      </c>
      <c r="T291" s="98">
        <f t="shared" si="18"/>
        <v>0</v>
      </c>
      <c r="U291" s="117" t="str">
        <f t="shared" si="19"/>
        <v>OK</v>
      </c>
      <c r="V291" s="117" t="b">
        <f>'CASH REBATE'!$P$22</f>
        <v>0</v>
      </c>
      <c r="W291" s="1" t="str">
        <v>ALCHEMY</v>
      </c>
    </row>
    <row r="292" spans="2:23" ht="17.399999999999999" x14ac:dyDescent="0.3">
      <c r="B292" s="161" t="str">
        <v>04-SPWHI-07007126</v>
      </c>
      <c r="C292" s="158" t="str">
        <v>Edrington</v>
      </c>
      <c r="D292" s="142" t="str">
        <v>Whisky</v>
      </c>
      <c r="E292" s="142" t="str">
        <v>The Macallan</v>
      </c>
      <c r="F292" s="142" t="str">
        <v>MAC</v>
      </c>
      <c r="G292" s="142" t="str">
        <v>The Macallan 18 Years Old</v>
      </c>
      <c r="H292" s="142" t="str">
        <v>700ml</v>
      </c>
      <c r="I292" s="176">
        <v>6</v>
      </c>
      <c r="J292" s="283"/>
      <c r="K292" s="178"/>
      <c r="L292" s="85"/>
      <c r="M292" s="143"/>
      <c r="N292" s="86"/>
      <c r="O292" s="53"/>
      <c r="P292" s="152">
        <v>0</v>
      </c>
      <c r="Q292" s="6"/>
      <c r="R292" s="96">
        <f t="shared" si="17"/>
        <v>0</v>
      </c>
      <c r="S292" s="97">
        <f t="shared" si="20"/>
        <v>0</v>
      </c>
      <c r="T292" s="98">
        <f t="shared" si="18"/>
        <v>0</v>
      </c>
      <c r="U292" s="117" t="str">
        <f t="shared" si="19"/>
        <v>OK</v>
      </c>
      <c r="V292" s="117" t="b">
        <f>'CASH REBATE'!$P$22</f>
        <v>0</v>
      </c>
      <c r="W292" s="1" t="str">
        <v>ALCHEMY</v>
      </c>
    </row>
    <row r="293" spans="2:23" ht="17.399999999999999" x14ac:dyDescent="0.3">
      <c r="B293" s="161" t="str">
        <v>04-SPWHI-07008059</v>
      </c>
      <c r="C293" s="158" t="str">
        <v>Edrington</v>
      </c>
      <c r="D293" s="142" t="str">
        <v>Whisky</v>
      </c>
      <c r="E293" s="142" t="str">
        <v>The Macallan</v>
      </c>
      <c r="F293" s="142" t="str">
        <v>MAC</v>
      </c>
      <c r="G293" s="142" t="str">
        <v>The Macallan Edition NO.5 Whisky</v>
      </c>
      <c r="H293" s="142" t="str">
        <v>700ml</v>
      </c>
      <c r="I293" s="176">
        <v>12</v>
      </c>
      <c r="J293" s="283"/>
      <c r="K293" s="178"/>
      <c r="L293" s="85"/>
      <c r="M293" s="143"/>
      <c r="N293" s="86"/>
      <c r="O293" s="53"/>
      <c r="P293" s="152">
        <v>0</v>
      </c>
      <c r="Q293" s="6"/>
      <c r="R293" s="96">
        <f t="shared" si="17"/>
        <v>0</v>
      </c>
      <c r="S293" s="97">
        <f t="shared" si="20"/>
        <v>0</v>
      </c>
      <c r="T293" s="98">
        <f t="shared" si="18"/>
        <v>0</v>
      </c>
      <c r="U293" s="117" t="str">
        <f t="shared" si="19"/>
        <v>OK</v>
      </c>
      <c r="V293" s="117" t="b">
        <f>'CASH REBATE'!$P$22</f>
        <v>0</v>
      </c>
      <c r="W293" s="1" t="str">
        <v>ALCHEMY</v>
      </c>
    </row>
    <row r="294" spans="2:23" ht="17.399999999999999" x14ac:dyDescent="0.3">
      <c r="B294" s="161" t="str">
        <v>04-SPWHI-07009285</v>
      </c>
      <c r="C294" s="158" t="str">
        <v>Edrington</v>
      </c>
      <c r="D294" s="142" t="str">
        <v>Whisky</v>
      </c>
      <c r="E294" s="142" t="str">
        <v>The Macallan</v>
      </c>
      <c r="F294" s="142" t="str">
        <v>MAC</v>
      </c>
      <c r="G294" s="142" t="str">
        <v>The Macallan Edition NO 6 Whisky</v>
      </c>
      <c r="H294" s="142" t="str">
        <v>700ml</v>
      </c>
      <c r="I294" s="176">
        <v>12</v>
      </c>
      <c r="J294" s="283"/>
      <c r="K294" s="178"/>
      <c r="L294" s="85"/>
      <c r="M294" s="143"/>
      <c r="N294" s="86"/>
      <c r="O294" s="53"/>
      <c r="P294" s="152">
        <v>0</v>
      </c>
      <c r="Q294" s="6"/>
      <c r="R294" s="96">
        <f t="shared" si="17"/>
        <v>0</v>
      </c>
      <c r="S294" s="97">
        <f t="shared" si="20"/>
        <v>0</v>
      </c>
      <c r="T294" s="98">
        <f t="shared" si="18"/>
        <v>0</v>
      </c>
      <c r="U294" s="117" t="str">
        <f t="shared" si="19"/>
        <v>OK</v>
      </c>
      <c r="V294" s="117" t="b">
        <f>'CASH REBATE'!$P$22</f>
        <v>0</v>
      </c>
      <c r="W294" s="1" t="str">
        <v>ALCHEMY</v>
      </c>
    </row>
    <row r="295" spans="2:23" ht="17.399999999999999" x14ac:dyDescent="0.3">
      <c r="B295" s="161" t="str">
        <v>04-SPWHI-4200GSET</v>
      </c>
      <c r="C295" s="158" t="str">
        <v>Edrington</v>
      </c>
      <c r="D295" s="142" t="str">
        <v>Whisky</v>
      </c>
      <c r="E295" s="142" t="str">
        <v>The Macallan</v>
      </c>
      <c r="F295" s="142" t="str">
        <v>MAC</v>
      </c>
      <c r="G295" s="142" t="str">
        <v>The Macallan Edition Gift Set</v>
      </c>
      <c r="H295" s="142" t="str">
        <v>4200ml</v>
      </c>
      <c r="I295" s="176">
        <v>1</v>
      </c>
      <c r="J295" s="283"/>
      <c r="K295" s="178"/>
      <c r="L295" s="85"/>
      <c r="M295" s="143"/>
      <c r="N295" s="86"/>
      <c r="O295" s="53"/>
      <c r="P295" s="152">
        <v>0</v>
      </c>
      <c r="Q295" s="6"/>
      <c r="R295" s="96">
        <f t="shared" si="17"/>
        <v>0</v>
      </c>
      <c r="S295" s="97">
        <f t="shared" si="20"/>
        <v>0</v>
      </c>
      <c r="T295" s="98">
        <f t="shared" si="18"/>
        <v>0</v>
      </c>
      <c r="U295" s="117" t="str">
        <f t="shared" si="19"/>
        <v>OK</v>
      </c>
      <c r="V295" s="117" t="b">
        <f>'CASH REBATE'!$P$22</f>
        <v>0</v>
      </c>
      <c r="W295" s="1" t="str">
        <v>ALCHEMY</v>
      </c>
    </row>
    <row r="296" spans="2:23" ht="17.399999999999999" x14ac:dyDescent="0.3">
      <c r="B296" s="161" t="str">
        <v>06-SPWHI-07004082</v>
      </c>
      <c r="C296" s="158" t="str">
        <v>Edrington</v>
      </c>
      <c r="D296" s="142" t="str">
        <v>Whisky</v>
      </c>
      <c r="E296" s="142" t="str">
        <v>Naked</v>
      </c>
      <c r="F296" s="142" t="str">
        <v>NAK</v>
      </c>
      <c r="G296" s="142" t="str">
        <v>Naked Grouse Blended Malt Scotch Whisky</v>
      </c>
      <c r="H296" s="142" t="str">
        <v>700ml</v>
      </c>
      <c r="I296" s="176">
        <v>6</v>
      </c>
      <c r="J296" s="283"/>
      <c r="K296" s="178"/>
      <c r="L296" s="85"/>
      <c r="M296" s="143"/>
      <c r="N296" s="86"/>
      <c r="O296" s="53"/>
      <c r="P296" s="152">
        <v>0</v>
      </c>
      <c r="Q296" s="6"/>
      <c r="R296" s="96">
        <f t="shared" si="17"/>
        <v>0</v>
      </c>
      <c r="S296" s="97">
        <f t="shared" si="20"/>
        <v>0</v>
      </c>
      <c r="T296" s="98">
        <f t="shared" si="18"/>
        <v>0</v>
      </c>
      <c r="U296" s="117" t="str">
        <f t="shared" si="19"/>
        <v>OK</v>
      </c>
      <c r="V296" s="117" t="b">
        <f>'CASH REBATE'!$P$22</f>
        <v>0</v>
      </c>
      <c r="W296" s="1" t="str">
        <v>ALCHEMY</v>
      </c>
    </row>
    <row r="297" spans="2:23" ht="17.399999999999999" x14ac:dyDescent="0.3">
      <c r="B297" s="161" t="str">
        <v>13-SPGIN-07007377</v>
      </c>
      <c r="C297" s="158" t="str">
        <v>Edrington</v>
      </c>
      <c r="D297" s="142" t="str">
        <v>Gin</v>
      </c>
      <c r="E297" s="142" t="str">
        <v>NO.3</v>
      </c>
      <c r="F297" s="142" t="str">
        <v>NO3</v>
      </c>
      <c r="G297" s="142" t="str">
        <v>No.3 London Dry Organic Gin</v>
      </c>
      <c r="H297" s="142" t="str">
        <v>700ml</v>
      </c>
      <c r="I297" s="176">
        <v>6</v>
      </c>
      <c r="J297" s="283"/>
      <c r="K297" s="178"/>
      <c r="L297" s="85"/>
      <c r="M297" s="143"/>
      <c r="N297" s="86"/>
      <c r="O297" s="53"/>
      <c r="P297" s="152">
        <v>0</v>
      </c>
      <c r="Q297" s="6"/>
      <c r="R297" s="96">
        <f t="shared" si="17"/>
        <v>0</v>
      </c>
      <c r="S297" s="97">
        <f t="shared" si="20"/>
        <v>0</v>
      </c>
      <c r="T297" s="98">
        <f t="shared" si="18"/>
        <v>0</v>
      </c>
      <c r="U297" s="117" t="str">
        <f t="shared" si="19"/>
        <v>OK</v>
      </c>
      <c r="V297" s="117" t="b">
        <f>'CASH REBATE'!$P$22</f>
        <v>0</v>
      </c>
      <c r="W297" s="1" t="str">
        <v>ALCHEMY</v>
      </c>
    </row>
    <row r="298" spans="2:23" ht="17.399999999999999" x14ac:dyDescent="0.3">
      <c r="B298" s="161" t="str">
        <v>15-SPLIQ-07000154</v>
      </c>
      <c r="C298" s="158" t="str">
        <v>Licor 43</v>
      </c>
      <c r="D298" s="142" t="str">
        <v>Liqueur</v>
      </c>
      <c r="E298" s="142" t="str">
        <v>Licor 43</v>
      </c>
      <c r="F298" s="142" t="str">
        <v>LIC</v>
      </c>
      <c r="G298" s="142" t="str">
        <v>Licor 43</v>
      </c>
      <c r="H298" s="142" t="str">
        <v>700ml</v>
      </c>
      <c r="I298" s="176">
        <v>6</v>
      </c>
      <c r="J298" s="283"/>
      <c r="K298" s="178"/>
      <c r="L298" s="85"/>
      <c r="M298" s="143"/>
      <c r="N298" s="86"/>
      <c r="O298" s="53"/>
      <c r="P298" s="152">
        <v>0</v>
      </c>
      <c r="Q298" s="6"/>
      <c r="R298" s="96">
        <f t="shared" si="17"/>
        <v>0</v>
      </c>
      <c r="S298" s="97">
        <f t="shared" si="20"/>
        <v>0</v>
      </c>
      <c r="T298" s="98">
        <f t="shared" si="18"/>
        <v>0</v>
      </c>
      <c r="U298" s="117" t="str">
        <f t="shared" si="19"/>
        <v>OK</v>
      </c>
      <c r="V298" s="117" t="b">
        <f>'CASH REBATE'!$P$22</f>
        <v>0</v>
      </c>
      <c r="W298" s="1" t="str">
        <v>ALCHEMY</v>
      </c>
    </row>
    <row r="299" spans="2:23" ht="17.399999999999999" x14ac:dyDescent="0.3">
      <c r="B299" s="161" t="str">
        <v>18-SPGIN-05000467</v>
      </c>
      <c r="C299" s="158" t="str">
        <v>Ferdinand'S</v>
      </c>
      <c r="D299" s="142" t="str">
        <v>Gin</v>
      </c>
      <c r="E299" s="142" t="str">
        <v>Ferdinand's</v>
      </c>
      <c r="F299" s="142" t="str">
        <v>FER</v>
      </c>
      <c r="G299" s="142" t="str">
        <v>Ferdinand'S Saar Dry Gin</v>
      </c>
      <c r="H299" s="142" t="str">
        <v>500ml</v>
      </c>
      <c r="I299" s="176">
        <v>6</v>
      </c>
      <c r="J299" s="283"/>
      <c r="K299" s="178"/>
      <c r="L299" s="85"/>
      <c r="M299" s="143"/>
      <c r="N299" s="86"/>
      <c r="O299" s="53"/>
      <c r="P299" s="152">
        <v>0</v>
      </c>
      <c r="Q299" s="6"/>
      <c r="R299" s="96">
        <f t="shared" si="17"/>
        <v>0</v>
      </c>
      <c r="S299" s="97">
        <f t="shared" si="20"/>
        <v>0</v>
      </c>
      <c r="T299" s="98">
        <f t="shared" si="18"/>
        <v>0</v>
      </c>
      <c r="U299" s="117" t="str">
        <f t="shared" si="19"/>
        <v>OK</v>
      </c>
      <c r="V299" s="117" t="b">
        <f>'CASH REBATE'!$P$22</f>
        <v>0</v>
      </c>
      <c r="W299" s="1" t="str">
        <v>ALCHEMY</v>
      </c>
    </row>
    <row r="300" spans="2:23" ht="17.399999999999999" x14ac:dyDescent="0.3">
      <c r="B300" s="161" t="str">
        <v>20-06TEQ-07001315</v>
      </c>
      <c r="C300" s="158" t="str">
        <v>Proximo</v>
      </c>
      <c r="D300" s="142" t="str">
        <v>Tequila</v>
      </c>
      <c r="E300" s="142" t="str">
        <v>Jose Cuervo</v>
      </c>
      <c r="F300" s="142" t="str">
        <v>JOC</v>
      </c>
      <c r="G300" s="142" t="str">
        <v>Jose Cuervo Especial Silver Tequila 35%</v>
      </c>
      <c r="H300" s="142" t="str">
        <v>700ml</v>
      </c>
      <c r="I300" s="176">
        <v>6</v>
      </c>
      <c r="J300" s="283"/>
      <c r="K300" s="178"/>
      <c r="L300" s="85"/>
      <c r="M300" s="143"/>
      <c r="N300" s="86"/>
      <c r="O300" s="53"/>
      <c r="P300" s="152">
        <v>0</v>
      </c>
      <c r="Q300" s="6"/>
      <c r="R300" s="96">
        <f t="shared" si="17"/>
        <v>0</v>
      </c>
      <c r="S300" s="97">
        <f t="shared" si="20"/>
        <v>0</v>
      </c>
      <c r="T300" s="98">
        <f t="shared" si="18"/>
        <v>0</v>
      </c>
      <c r="U300" s="117" t="str">
        <f t="shared" si="19"/>
        <v>OK</v>
      </c>
      <c r="V300" s="117" t="b">
        <f>'CASH REBATE'!$P$22</f>
        <v>0</v>
      </c>
      <c r="W300" s="1" t="str">
        <v>ALCHEMY</v>
      </c>
    </row>
    <row r="301" spans="2:23" ht="17.399999999999999" x14ac:dyDescent="0.3">
      <c r="B301" s="161" t="str">
        <v>20-06TEQ-07002302</v>
      </c>
      <c r="C301" s="158" t="str">
        <v>Proximo</v>
      </c>
      <c r="D301" s="142" t="str">
        <v>Tequila</v>
      </c>
      <c r="E301" s="142" t="str">
        <v>Jose Cuervo</v>
      </c>
      <c r="F301" s="142" t="str">
        <v>JOC</v>
      </c>
      <c r="G301" s="142" t="str">
        <v>Jose Cuervo Especial Silver Tequila</v>
      </c>
      <c r="H301" s="142" t="str">
        <v>700ml</v>
      </c>
      <c r="I301" s="176">
        <v>6</v>
      </c>
      <c r="J301" s="283"/>
      <c r="K301" s="178"/>
      <c r="L301" s="85"/>
      <c r="M301" s="143"/>
      <c r="N301" s="86"/>
      <c r="O301" s="53"/>
      <c r="P301" s="152">
        <v>0</v>
      </c>
      <c r="Q301" s="6"/>
      <c r="R301" s="96">
        <f t="shared" si="17"/>
        <v>0</v>
      </c>
      <c r="S301" s="97">
        <f t="shared" si="20"/>
        <v>0</v>
      </c>
      <c r="T301" s="98">
        <f t="shared" si="18"/>
        <v>0</v>
      </c>
      <c r="U301" s="117" t="str">
        <f t="shared" si="19"/>
        <v>OK</v>
      </c>
      <c r="V301" s="117" t="b">
        <f>'CASH REBATE'!$P$22</f>
        <v>0</v>
      </c>
      <c r="W301" s="369" t="str">
        <v>ALCHEMY</v>
      </c>
    </row>
    <row r="302" spans="2:23" ht="17.399999999999999" x14ac:dyDescent="0.3">
      <c r="B302" s="161" t="str">
        <v>20-23SIL-07502322</v>
      </c>
      <c r="C302" s="158" t="str">
        <v>Proximo</v>
      </c>
      <c r="D302" s="142" t="str">
        <v>Tequila</v>
      </c>
      <c r="E302" s="142" t="str">
        <v>Jose Cuervo</v>
      </c>
      <c r="F302" s="142" t="str">
        <v>JOC</v>
      </c>
      <c r="G302" s="142" t="str">
        <v>Jose Cuervo Especial Silver Tequila Limited 2023</v>
      </c>
      <c r="H302" s="142" t="str">
        <v>750ml</v>
      </c>
      <c r="I302" s="176">
        <v>12</v>
      </c>
      <c r="J302" s="283"/>
      <c r="K302" s="178"/>
      <c r="L302" s="85"/>
      <c r="M302" s="143"/>
      <c r="N302" s="86"/>
      <c r="O302" s="53"/>
      <c r="P302" s="152">
        <v>0</v>
      </c>
      <c r="Q302" s="6"/>
      <c r="R302" s="96">
        <f t="shared" si="17"/>
        <v>0</v>
      </c>
      <c r="S302" s="97">
        <f t="shared" si="20"/>
        <v>0</v>
      </c>
      <c r="T302" s="98">
        <f t="shared" si="18"/>
        <v>0</v>
      </c>
      <c r="U302" s="117" t="str">
        <f t="shared" si="19"/>
        <v>OK</v>
      </c>
      <c r="V302" s="117" t="b">
        <f>'CASH REBATE'!$P$22</f>
        <v>0</v>
      </c>
      <c r="W302" s="1" t="str">
        <v>ALCHEMY</v>
      </c>
    </row>
    <row r="303" spans="2:23" ht="17.399999999999999" x14ac:dyDescent="0.3">
      <c r="B303" s="161" t="str">
        <v>20-SPTEQ-10001346</v>
      </c>
      <c r="C303" s="158" t="str">
        <v>Proximo</v>
      </c>
      <c r="D303" s="142" t="str">
        <v>Tequila</v>
      </c>
      <c r="E303" s="142" t="str">
        <v>Jose Cuervo</v>
      </c>
      <c r="F303" s="142" t="str">
        <v>JOC</v>
      </c>
      <c r="G303" s="142" t="str">
        <v>Jose Cuervo Especial Reposado Tequila 1L</v>
      </c>
      <c r="H303" s="142" t="str">
        <v>1000ml</v>
      </c>
      <c r="I303" s="176">
        <v>12</v>
      </c>
      <c r="J303" s="283"/>
      <c r="K303" s="178"/>
      <c r="L303" s="85"/>
      <c r="M303" s="143"/>
      <c r="N303" s="86"/>
      <c r="O303" s="53"/>
      <c r="P303" s="152">
        <v>0</v>
      </c>
      <c r="Q303" s="6"/>
      <c r="R303" s="96">
        <f t="shared" si="17"/>
        <v>0</v>
      </c>
      <c r="S303" s="97">
        <f t="shared" si="20"/>
        <v>0</v>
      </c>
      <c r="T303" s="98">
        <f t="shared" si="18"/>
        <v>0</v>
      </c>
      <c r="U303" s="117" t="str">
        <f t="shared" si="19"/>
        <v>OK</v>
      </c>
      <c r="V303" s="117" t="b">
        <f>'CASH REBATE'!$P$22</f>
        <v>0</v>
      </c>
      <c r="W303" s="1" t="str">
        <v>ALCHEMY</v>
      </c>
    </row>
    <row r="304" spans="2:23" ht="17.399999999999999" x14ac:dyDescent="0.3">
      <c r="B304" s="161" t="str">
        <v>20-SPTEQ-03752302</v>
      </c>
      <c r="C304" s="158" t="str">
        <v>Proximo</v>
      </c>
      <c r="D304" s="142" t="str">
        <v>Tequila</v>
      </c>
      <c r="E304" s="142" t="str">
        <v>Jose Cuervo</v>
      </c>
      <c r="F304" s="142" t="str">
        <v>JOC</v>
      </c>
      <c r="G304" s="142" t="str">
        <v>Jose Cuervo Especial Silver Tequila</v>
      </c>
      <c r="H304" s="142" t="str">
        <v>375ml</v>
      </c>
      <c r="I304" s="176">
        <v>12</v>
      </c>
      <c r="J304" s="283"/>
      <c r="K304" s="178"/>
      <c r="L304" s="85"/>
      <c r="M304" s="143"/>
      <c r="N304" s="86"/>
      <c r="O304" s="53"/>
      <c r="P304" s="152">
        <v>0</v>
      </c>
      <c r="Q304" s="6"/>
      <c r="R304" s="96">
        <f t="shared" si="17"/>
        <v>0</v>
      </c>
      <c r="S304" s="97">
        <f t="shared" si="20"/>
        <v>0</v>
      </c>
      <c r="T304" s="98">
        <f t="shared" si="18"/>
        <v>0</v>
      </c>
      <c r="U304" s="117" t="str">
        <f t="shared" si="19"/>
        <v>OK</v>
      </c>
      <c r="V304" s="117" t="b">
        <f>'CASH REBATE'!$P$22</f>
        <v>0</v>
      </c>
      <c r="W304" s="1" t="str">
        <v>ALCHEMY</v>
      </c>
    </row>
    <row r="305" spans="2:23" ht="17.399999999999999" x14ac:dyDescent="0.3">
      <c r="B305" s="161" t="str">
        <v>20-SPTEQ-10001353</v>
      </c>
      <c r="C305" s="158" t="str">
        <v>Proximo</v>
      </c>
      <c r="D305" s="142" t="str">
        <v>Tequila</v>
      </c>
      <c r="E305" s="142" t="str">
        <v>Jose Cuervo</v>
      </c>
      <c r="F305" s="142" t="str">
        <v>JOC</v>
      </c>
      <c r="G305" s="142" t="str">
        <v>Jose Cuervo Especial Silver Tequila 1L</v>
      </c>
      <c r="H305" s="142" t="str">
        <v>1000ml</v>
      </c>
      <c r="I305" s="176">
        <v>12</v>
      </c>
      <c r="J305" s="283"/>
      <c r="K305" s="178"/>
      <c r="L305" s="85"/>
      <c r="M305" s="143"/>
      <c r="N305" s="86"/>
      <c r="O305" s="53"/>
      <c r="P305" s="152">
        <v>0</v>
      </c>
      <c r="Q305" s="6"/>
      <c r="R305" s="96">
        <f t="shared" si="17"/>
        <v>0</v>
      </c>
      <c r="S305" s="97">
        <f t="shared" si="20"/>
        <v>0</v>
      </c>
      <c r="T305" s="98">
        <f t="shared" si="18"/>
        <v>0</v>
      </c>
      <c r="U305" s="117" t="str">
        <f t="shared" si="19"/>
        <v>OK</v>
      </c>
      <c r="V305" s="117" t="b">
        <f>'CASH REBATE'!$P$22</f>
        <v>0</v>
      </c>
      <c r="W305" s="1" t="str">
        <v>ALCHEMY</v>
      </c>
    </row>
    <row r="306" spans="2:23" ht="17.399999999999999" x14ac:dyDescent="0.3">
      <c r="B306" s="161" t="str">
        <v>20-SPTEQ-07001308</v>
      </c>
      <c r="C306" s="158" t="str">
        <v>Proximo</v>
      </c>
      <c r="D306" s="142" t="str">
        <v>Tequila</v>
      </c>
      <c r="E306" s="142" t="str">
        <v>Jose Cuervo</v>
      </c>
      <c r="F306" s="142" t="str">
        <v>JOC</v>
      </c>
      <c r="G306" s="142" t="str">
        <v>Jose Cuervo Especial Reposado Tequila 35%</v>
      </c>
      <c r="H306" s="142" t="str">
        <v>700ml</v>
      </c>
      <c r="I306" s="176">
        <v>12</v>
      </c>
      <c r="J306" s="283"/>
      <c r="K306" s="178"/>
      <c r="L306" s="85"/>
      <c r="M306" s="143"/>
      <c r="N306" s="86"/>
      <c r="O306" s="53"/>
      <c r="P306" s="152">
        <v>0</v>
      </c>
      <c r="Q306" s="6"/>
      <c r="R306" s="96">
        <f t="shared" si="17"/>
        <v>0</v>
      </c>
      <c r="S306" s="97">
        <f t="shared" si="20"/>
        <v>0</v>
      </c>
      <c r="T306" s="98">
        <f t="shared" si="18"/>
        <v>0</v>
      </c>
      <c r="U306" s="117" t="str">
        <f t="shared" si="19"/>
        <v>OK</v>
      </c>
      <c r="V306" s="117" t="b">
        <f>'CASH REBATE'!$P$22</f>
        <v>0</v>
      </c>
      <c r="W306" s="1" t="str">
        <v>ALCHEMY</v>
      </c>
    </row>
    <row r="307" spans="2:23" ht="17.399999999999999" x14ac:dyDescent="0.3">
      <c r="B307" s="161" t="str">
        <v>20-SPTEQ-07001315</v>
      </c>
      <c r="C307" s="158" t="str">
        <v>Proximo</v>
      </c>
      <c r="D307" s="142" t="str">
        <v>Tequila</v>
      </c>
      <c r="E307" s="142" t="str">
        <v>Jose Cuervo</v>
      </c>
      <c r="F307" s="142" t="str">
        <v>JOC</v>
      </c>
      <c r="G307" s="142" t="str">
        <v>Jose Cuervo Especial Silver Tequila 35%</v>
      </c>
      <c r="H307" s="142" t="str">
        <v>700ml</v>
      </c>
      <c r="I307" s="176">
        <v>12</v>
      </c>
      <c r="J307" s="283"/>
      <c r="K307" s="178"/>
      <c r="L307" s="85"/>
      <c r="M307" s="143"/>
      <c r="N307" s="86"/>
      <c r="O307" s="53"/>
      <c r="P307" s="152">
        <v>0</v>
      </c>
      <c r="Q307" s="6"/>
      <c r="R307" s="96">
        <f t="shared" si="17"/>
        <v>0</v>
      </c>
      <c r="S307" s="97">
        <f t="shared" si="20"/>
        <v>0</v>
      </c>
      <c r="T307" s="98">
        <f t="shared" si="18"/>
        <v>0</v>
      </c>
      <c r="U307" s="117" t="str">
        <f t="shared" si="19"/>
        <v>OK</v>
      </c>
      <c r="V307" s="117" t="b">
        <f>'CASH REBATE'!$P$22</f>
        <v>0</v>
      </c>
      <c r="W307" s="1" t="str">
        <v>ALCHEMY</v>
      </c>
    </row>
    <row r="308" spans="2:23" ht="17.399999999999999" x14ac:dyDescent="0.3">
      <c r="B308" s="161" t="str">
        <v>20-SPTEQ-07002138</v>
      </c>
      <c r="C308" s="158" t="str">
        <v>Proximo</v>
      </c>
      <c r="D308" s="142" t="str">
        <v>Tequila</v>
      </c>
      <c r="E308" s="142" t="str">
        <v>Jose Cuervo</v>
      </c>
      <c r="F308" s="142" t="str">
        <v>JOC</v>
      </c>
      <c r="G308" s="142" t="str">
        <v>Jose Cuervo Especial Reposado Tequila</v>
      </c>
      <c r="H308" s="142" t="str">
        <v>700ml</v>
      </c>
      <c r="I308" s="176">
        <v>6</v>
      </c>
      <c r="J308" s="283"/>
      <c r="K308" s="178"/>
      <c r="L308" s="85"/>
      <c r="M308" s="143"/>
      <c r="N308" s="86"/>
      <c r="O308" s="53"/>
      <c r="P308" s="152">
        <v>0</v>
      </c>
      <c r="Q308" s="6"/>
      <c r="R308" s="96">
        <f t="shared" si="17"/>
        <v>0</v>
      </c>
      <c r="S308" s="97">
        <f t="shared" si="20"/>
        <v>0</v>
      </c>
      <c r="T308" s="98">
        <f t="shared" si="18"/>
        <v>0</v>
      </c>
      <c r="U308" s="117" t="str">
        <f t="shared" si="19"/>
        <v>OK</v>
      </c>
      <c r="V308" s="117" t="b">
        <f>'CASH REBATE'!$P$22</f>
        <v>0</v>
      </c>
      <c r="W308" s="1" t="str">
        <v>ALCHEMY</v>
      </c>
    </row>
    <row r="309" spans="2:23" ht="17.399999999999999" x14ac:dyDescent="0.3">
      <c r="B309" s="161" t="str">
        <v>20-SPTEQ-07007282</v>
      </c>
      <c r="C309" s="158" t="str">
        <v>Proximo</v>
      </c>
      <c r="D309" s="142" t="str">
        <v>Tequila</v>
      </c>
      <c r="E309" s="142" t="str">
        <v>Jose Cuervo</v>
      </c>
      <c r="F309" s="142" t="str">
        <v>JOC</v>
      </c>
      <c r="G309" s="142" t="str">
        <v>Jose Cuervo Tradicional Blanco Tequila 40%</v>
      </c>
      <c r="H309" s="142" t="str">
        <v>700ml</v>
      </c>
      <c r="I309" s="176">
        <v>6</v>
      </c>
      <c r="J309" s="283"/>
      <c r="K309" s="178"/>
      <c r="L309" s="85"/>
      <c r="M309" s="143"/>
      <c r="N309" s="86"/>
      <c r="O309" s="53"/>
      <c r="P309" s="152">
        <v>0</v>
      </c>
      <c r="Q309" s="6"/>
      <c r="R309" s="96">
        <f t="shared" si="17"/>
        <v>0</v>
      </c>
      <c r="S309" s="97">
        <f t="shared" si="20"/>
        <v>0</v>
      </c>
      <c r="T309" s="98">
        <f t="shared" si="18"/>
        <v>0</v>
      </c>
      <c r="U309" s="117" t="str">
        <f t="shared" si="19"/>
        <v>OK</v>
      </c>
      <c r="V309" s="117" t="b">
        <f>'CASH REBATE'!$P$22</f>
        <v>0</v>
      </c>
      <c r="W309" s="1" t="str">
        <v>ALCHEMY</v>
      </c>
    </row>
    <row r="310" spans="2:23" ht="17.399999999999999" x14ac:dyDescent="0.3">
      <c r="B310" s="161" t="str">
        <v>20-SPTEQ-07007299</v>
      </c>
      <c r="C310" s="158" t="str">
        <v>Proximo</v>
      </c>
      <c r="D310" s="142" t="str">
        <v>Tequila</v>
      </c>
      <c r="E310" s="142" t="str">
        <v>Jose Cuervo</v>
      </c>
      <c r="F310" s="142" t="str">
        <v>JOC</v>
      </c>
      <c r="G310" s="142" t="str">
        <v>Jose Cuervo Tradicional Reposado Tequila 40%</v>
      </c>
      <c r="H310" s="142" t="str">
        <v>700ml</v>
      </c>
      <c r="I310" s="176">
        <v>6</v>
      </c>
      <c r="J310" s="283"/>
      <c r="K310" s="178"/>
      <c r="L310" s="85"/>
      <c r="M310" s="143"/>
      <c r="N310" s="86"/>
      <c r="O310" s="53"/>
      <c r="P310" s="152">
        <v>0</v>
      </c>
      <c r="Q310" s="6"/>
      <c r="R310" s="96">
        <f t="shared" si="17"/>
        <v>0</v>
      </c>
      <c r="S310" s="97">
        <f t="shared" si="20"/>
        <v>0</v>
      </c>
      <c r="T310" s="98">
        <f t="shared" si="18"/>
        <v>0</v>
      </c>
      <c r="U310" s="117" t="str">
        <f t="shared" si="19"/>
        <v>OK</v>
      </c>
      <c r="V310" s="117" t="b">
        <f>'CASH REBATE'!$P$22</f>
        <v>0</v>
      </c>
      <c r="W310" s="1" t="str">
        <v>ALCHEMY</v>
      </c>
    </row>
    <row r="311" spans="2:23" ht="17.399999999999999" x14ac:dyDescent="0.3">
      <c r="B311" s="161" t="str">
        <v>23-SPPAC-07000114</v>
      </c>
      <c r="C311" s="158" t="str">
        <v>Proximo</v>
      </c>
      <c r="D311" s="142" t="str">
        <v>Whisky</v>
      </c>
      <c r="E311" s="142" t="str">
        <v>Bushmills</v>
      </c>
      <c r="F311" s="142" t="str">
        <v>BUM</v>
      </c>
      <c r="G311" s="142" t="str">
        <v>Bushmills Black Bush Gift Pack</v>
      </c>
      <c r="H311" s="142" t="str">
        <v>700ml</v>
      </c>
      <c r="I311" s="176">
        <v>3</v>
      </c>
      <c r="J311" s="283"/>
      <c r="K311" s="178"/>
      <c r="L311" s="85"/>
      <c r="M311" s="143"/>
      <c r="N311" s="86"/>
      <c r="O311" s="53"/>
      <c r="P311" s="152">
        <v>0</v>
      </c>
      <c r="Q311" s="6"/>
      <c r="R311" s="96">
        <f t="shared" si="17"/>
        <v>0</v>
      </c>
      <c r="S311" s="97">
        <f t="shared" si="20"/>
        <v>0</v>
      </c>
      <c r="T311" s="98">
        <f t="shared" si="18"/>
        <v>0</v>
      </c>
      <c r="U311" s="117" t="str">
        <f t="shared" si="19"/>
        <v>OK</v>
      </c>
      <c r="V311" s="117" t="b">
        <f>'CASH REBATE'!$P$22</f>
        <v>0</v>
      </c>
      <c r="W311" s="1" t="str">
        <v>ALCHEMY</v>
      </c>
    </row>
    <row r="312" spans="2:23" ht="17.399999999999999" x14ac:dyDescent="0.3">
      <c r="B312" s="161" t="str">
        <v>23-SPWHI-10001085</v>
      </c>
      <c r="C312" s="158" t="str">
        <v>Proximo</v>
      </c>
      <c r="D312" s="142" t="str">
        <v>Whisky</v>
      </c>
      <c r="E312" s="142" t="str">
        <v>Bushmills</v>
      </c>
      <c r="F312" s="142" t="str">
        <v>BUM</v>
      </c>
      <c r="G312" s="142" t="str">
        <v>Bushmills Irish Whiskey 1L</v>
      </c>
      <c r="H312" s="142" t="str">
        <v>1000ml</v>
      </c>
      <c r="I312" s="176">
        <v>6</v>
      </c>
      <c r="J312" s="283"/>
      <c r="K312" s="178"/>
      <c r="L312" s="85"/>
      <c r="M312" s="143"/>
      <c r="N312" s="86"/>
      <c r="O312" s="53"/>
      <c r="P312" s="152">
        <v>0</v>
      </c>
      <c r="Q312" s="6"/>
      <c r="R312" s="96">
        <f t="shared" si="17"/>
        <v>0</v>
      </c>
      <c r="S312" s="97">
        <f t="shared" si="20"/>
        <v>0</v>
      </c>
      <c r="T312" s="98">
        <f t="shared" si="18"/>
        <v>0</v>
      </c>
      <c r="U312" s="117" t="str">
        <f t="shared" si="19"/>
        <v>OK</v>
      </c>
      <c r="V312" s="117" t="b">
        <f>'CASH REBATE'!$P$22</f>
        <v>0</v>
      </c>
      <c r="W312" s="1" t="str">
        <v>ALCHEMY</v>
      </c>
    </row>
    <row r="313" spans="2:23" ht="17.399999999999999" x14ac:dyDescent="0.3">
      <c r="B313" s="161" t="str">
        <v>23-SPWHI-10000070</v>
      </c>
      <c r="C313" s="158" t="str">
        <v>Proximo</v>
      </c>
      <c r="D313" s="142" t="str">
        <v>Whisky</v>
      </c>
      <c r="E313" s="142" t="str">
        <v>Bushmills</v>
      </c>
      <c r="F313" s="142" t="str">
        <v>BUM</v>
      </c>
      <c r="G313" s="142" t="str">
        <v>Bushmills Black Bush Irish Whiskey 1L</v>
      </c>
      <c r="H313" s="142" t="str">
        <v>1000ml</v>
      </c>
      <c r="I313" s="176">
        <v>6</v>
      </c>
      <c r="J313" s="283"/>
      <c r="K313" s="178"/>
      <c r="L313" s="85"/>
      <c r="M313" s="143"/>
      <c r="N313" s="86"/>
      <c r="O313" s="53"/>
      <c r="P313" s="152">
        <v>0</v>
      </c>
      <c r="Q313" s="6"/>
      <c r="R313" s="96">
        <f t="shared" si="17"/>
        <v>0</v>
      </c>
      <c r="S313" s="97">
        <f t="shared" si="20"/>
        <v>0</v>
      </c>
      <c r="T313" s="98">
        <f t="shared" si="18"/>
        <v>0</v>
      </c>
      <c r="U313" s="117" t="str">
        <f t="shared" si="19"/>
        <v>OK</v>
      </c>
      <c r="V313" s="117" t="b">
        <f>'CASH REBATE'!$P$22</f>
        <v>0</v>
      </c>
      <c r="W313" s="1" t="str">
        <v>ALCHEMY</v>
      </c>
    </row>
    <row r="314" spans="2:23" ht="17.399999999999999" x14ac:dyDescent="0.3">
      <c r="B314" s="161" t="str">
        <v>24-06BRA-07005366</v>
      </c>
      <c r="C314" s="158" t="str">
        <v>Remy Cointreau</v>
      </c>
      <c r="D314" s="142" t="str">
        <v>Cognac</v>
      </c>
      <c r="E314" s="142" t="str">
        <v>Remy</v>
      </c>
      <c r="F314" s="142" t="str">
        <v>RMM</v>
      </c>
      <c r="G314" s="142" t="str">
        <v>Remy Martin 1738 Cognac</v>
      </c>
      <c r="H314" s="142" t="str">
        <v>700ml</v>
      </c>
      <c r="I314" s="176">
        <v>6</v>
      </c>
      <c r="J314" s="283"/>
      <c r="K314" s="178"/>
      <c r="L314" s="85"/>
      <c r="M314" s="143"/>
      <c r="N314" s="86"/>
      <c r="O314" s="53"/>
      <c r="P314" s="152">
        <v>0</v>
      </c>
      <c r="Q314" s="6"/>
      <c r="R314" s="96">
        <f t="shared" si="17"/>
        <v>0</v>
      </c>
      <c r="S314" s="97">
        <f t="shared" si="20"/>
        <v>0</v>
      </c>
      <c r="T314" s="98">
        <f t="shared" si="18"/>
        <v>0</v>
      </c>
      <c r="U314" s="117" t="str">
        <f t="shared" si="19"/>
        <v>OK</v>
      </c>
      <c r="V314" s="117" t="b">
        <f>'CASH REBATE'!$P$22</f>
        <v>0</v>
      </c>
      <c r="W314" s="1" t="str">
        <v>ALCHEMY</v>
      </c>
    </row>
    <row r="315" spans="2:23" ht="17.399999999999999" x14ac:dyDescent="0.3">
      <c r="B315" s="161" t="str">
        <v>24-12CNY-07002784</v>
      </c>
      <c r="C315" s="158" t="str">
        <v>Remy Cointreau</v>
      </c>
      <c r="D315" s="142" t="str">
        <v>Cognac</v>
      </c>
      <c r="E315" s="142" t="str">
        <v>Remy</v>
      </c>
      <c r="F315" s="142" t="str">
        <v>RMM</v>
      </c>
      <c r="G315" s="142" t="str">
        <v>Remy Martin Vsop (CNY24)</v>
      </c>
      <c r="H315" s="142" t="str">
        <v>700ml</v>
      </c>
      <c r="I315" s="176">
        <v>12</v>
      </c>
      <c r="J315" s="283"/>
      <c r="K315" s="178"/>
      <c r="L315" s="85"/>
      <c r="M315" s="143"/>
      <c r="N315" s="86"/>
      <c r="O315" s="53"/>
      <c r="P315" s="152">
        <v>0</v>
      </c>
      <c r="Q315" s="6"/>
      <c r="R315" s="96">
        <f t="shared" si="17"/>
        <v>0</v>
      </c>
      <c r="S315" s="97">
        <f t="shared" si="20"/>
        <v>0</v>
      </c>
      <c r="T315" s="98">
        <f t="shared" si="18"/>
        <v>0</v>
      </c>
      <c r="U315" s="117" t="str">
        <f t="shared" si="19"/>
        <v>OK</v>
      </c>
      <c r="V315" s="117" t="b">
        <f>'CASH REBATE'!$P$22</f>
        <v>0</v>
      </c>
      <c r="W315" s="1" t="str">
        <v>ALCHEMY</v>
      </c>
    </row>
    <row r="316" spans="2:23" ht="17.399999999999999" x14ac:dyDescent="0.3">
      <c r="B316" s="161" t="str">
        <v>24-23CNY-07002159</v>
      </c>
      <c r="C316" s="158" t="str">
        <v>Remy Cointreau</v>
      </c>
      <c r="D316" s="142" t="str">
        <v>Cognac</v>
      </c>
      <c r="E316" s="142" t="str">
        <v>Remy</v>
      </c>
      <c r="F316" s="142" t="str">
        <v>RMM</v>
      </c>
      <c r="G316" s="142" t="str">
        <v>Remy Martin XO Cognac (CNY23)</v>
      </c>
      <c r="H316" s="142" t="str">
        <v>700ml</v>
      </c>
      <c r="I316" s="176">
        <v>6</v>
      </c>
      <c r="J316" s="283"/>
      <c r="K316" s="178"/>
      <c r="L316" s="85"/>
      <c r="M316" s="143"/>
      <c r="N316" s="86"/>
      <c r="O316" s="53"/>
      <c r="P316" s="152">
        <v>0</v>
      </c>
      <c r="Q316" s="6"/>
      <c r="R316" s="96">
        <f t="shared" si="17"/>
        <v>0</v>
      </c>
      <c r="S316" s="97">
        <f t="shared" si="20"/>
        <v>0</v>
      </c>
      <c r="T316" s="98">
        <f t="shared" si="18"/>
        <v>0</v>
      </c>
      <c r="U316" s="117" t="str">
        <f t="shared" si="19"/>
        <v>OK</v>
      </c>
      <c r="V316" s="117" t="b">
        <f>'CASH REBATE'!$P$22</f>
        <v>0</v>
      </c>
      <c r="W316" s="1" t="str">
        <v>ALCHEMY</v>
      </c>
    </row>
    <row r="317" spans="2:23" ht="17.399999999999999" x14ac:dyDescent="0.3">
      <c r="B317" s="161" t="str">
        <v>24-23EOY-07002067</v>
      </c>
      <c r="C317" s="158" t="str">
        <v>Remy Cointreau</v>
      </c>
      <c r="D317" s="142" t="str">
        <v>Cognac</v>
      </c>
      <c r="E317" s="142" t="str">
        <v>Remy</v>
      </c>
      <c r="F317" s="142" t="str">
        <v>RMM</v>
      </c>
      <c r="G317" s="142" t="str">
        <v>Remy Martin Vsop (EOY23)</v>
      </c>
      <c r="H317" s="142" t="str">
        <v>700ml</v>
      </c>
      <c r="I317" s="176">
        <v>6</v>
      </c>
      <c r="J317" s="283"/>
      <c r="K317" s="178"/>
      <c r="L317" s="85"/>
      <c r="M317" s="143"/>
      <c r="N317" s="86"/>
      <c r="O317" s="53"/>
      <c r="P317" s="152">
        <v>0</v>
      </c>
      <c r="Q317" s="6"/>
      <c r="R317" s="96">
        <f t="shared" si="17"/>
        <v>0</v>
      </c>
      <c r="S317" s="97">
        <f t="shared" si="20"/>
        <v>0</v>
      </c>
      <c r="T317" s="98">
        <f t="shared" si="18"/>
        <v>0</v>
      </c>
      <c r="U317" s="117" t="str">
        <f t="shared" si="19"/>
        <v>OK</v>
      </c>
      <c r="V317" s="117" t="b">
        <f>'CASH REBATE'!$P$22</f>
        <v>0</v>
      </c>
      <c r="W317" s="1" t="str">
        <v>ALCHEMY</v>
      </c>
    </row>
    <row r="318" spans="2:23" ht="17.399999999999999" x14ac:dyDescent="0.3">
      <c r="B318" s="161" t="str">
        <v>24-23EOY-07002081</v>
      </c>
      <c r="C318" s="158" t="str">
        <v>Remy Cointreau</v>
      </c>
      <c r="D318" s="142" t="str">
        <v>Cognac</v>
      </c>
      <c r="E318" s="142" t="str">
        <v>Remy</v>
      </c>
      <c r="F318" s="142" t="str">
        <v>RMM</v>
      </c>
      <c r="G318" s="142" t="str">
        <v>Remy Martin 1738 (EOY23)</v>
      </c>
      <c r="H318" s="142" t="str">
        <v>700ml</v>
      </c>
      <c r="I318" s="176">
        <v>6</v>
      </c>
      <c r="J318" s="283"/>
      <c r="K318" s="178"/>
      <c r="L318" s="85"/>
      <c r="M318" s="143"/>
      <c r="N318" s="86"/>
      <c r="O318" s="53"/>
      <c r="P318" s="152">
        <v>0</v>
      </c>
      <c r="Q318" s="6"/>
      <c r="R318" s="96">
        <f t="shared" si="17"/>
        <v>0</v>
      </c>
      <c r="S318" s="97">
        <f t="shared" si="20"/>
        <v>0</v>
      </c>
      <c r="T318" s="98">
        <f t="shared" si="18"/>
        <v>0</v>
      </c>
      <c r="U318" s="117" t="str">
        <f t="shared" si="19"/>
        <v>OK</v>
      </c>
      <c r="V318" s="117" t="b">
        <f>'CASH REBATE'!$P$22</f>
        <v>0</v>
      </c>
      <c r="W318" s="1" t="str">
        <v>ALCHEMY</v>
      </c>
    </row>
    <row r="319" spans="2:23" ht="17.399999999999999" x14ac:dyDescent="0.3">
      <c r="B319" s="161" t="str">
        <v>24-23EOY-07002111</v>
      </c>
      <c r="C319" s="158" t="str">
        <v>Remy Cointreau</v>
      </c>
      <c r="D319" s="142" t="str">
        <v>Cognac</v>
      </c>
      <c r="E319" s="142" t="str">
        <v>Remy</v>
      </c>
      <c r="F319" s="142" t="str">
        <v>RMM</v>
      </c>
      <c r="G319" s="142" t="str">
        <v>Remy Martin XO Cognac (EOY23)</v>
      </c>
      <c r="H319" s="142" t="str">
        <v>700ml</v>
      </c>
      <c r="I319" s="176">
        <v>6</v>
      </c>
      <c r="J319" s="283"/>
      <c r="K319" s="178"/>
      <c r="L319" s="85"/>
      <c r="M319" s="143"/>
      <c r="N319" s="86"/>
      <c r="O319" s="53"/>
      <c r="P319" s="152">
        <v>0</v>
      </c>
      <c r="Q319" s="6"/>
      <c r="R319" s="96">
        <f t="shared" si="17"/>
        <v>0</v>
      </c>
      <c r="S319" s="97">
        <f t="shared" si="20"/>
        <v>0</v>
      </c>
      <c r="T319" s="98">
        <f t="shared" si="18"/>
        <v>0</v>
      </c>
      <c r="U319" s="117" t="str">
        <f t="shared" si="19"/>
        <v>OK</v>
      </c>
      <c r="V319" s="117" t="b">
        <f>'CASH REBATE'!$P$22</f>
        <v>0</v>
      </c>
      <c r="W319" s="1" t="str">
        <v>ALCHEMY</v>
      </c>
    </row>
    <row r="320" spans="2:23" ht="17.399999999999999" x14ac:dyDescent="0.3">
      <c r="B320" s="161" t="str">
        <v>24-24CNY-07002784</v>
      </c>
      <c r="C320" s="158" t="str">
        <v>Remy Cointreau</v>
      </c>
      <c r="D320" s="142" t="str">
        <v>Cognac</v>
      </c>
      <c r="E320" s="142" t="str">
        <v>Remy</v>
      </c>
      <c r="F320" s="142" t="str">
        <v>RMM</v>
      </c>
      <c r="G320" s="142" t="str">
        <v>Remy Martin Vsop (CNY24)</v>
      </c>
      <c r="H320" s="142" t="str">
        <v>700ml</v>
      </c>
      <c r="I320" s="176">
        <v>6</v>
      </c>
      <c r="J320" s="283"/>
      <c r="K320" s="178"/>
      <c r="L320" s="85"/>
      <c r="M320" s="143"/>
      <c r="N320" s="86"/>
      <c r="O320" s="53"/>
      <c r="P320" s="152">
        <v>0</v>
      </c>
      <c r="Q320" s="6"/>
      <c r="R320" s="96">
        <f t="shared" si="17"/>
        <v>0</v>
      </c>
      <c r="S320" s="97">
        <f t="shared" si="20"/>
        <v>0</v>
      </c>
      <c r="T320" s="98">
        <f t="shared" si="18"/>
        <v>0</v>
      </c>
      <c r="U320" s="117" t="str">
        <f t="shared" si="19"/>
        <v>OK</v>
      </c>
      <c r="V320" s="117" t="b">
        <f>'CASH REBATE'!$P$22</f>
        <v>0</v>
      </c>
      <c r="W320" s="1" t="str">
        <v>ALCHEMY</v>
      </c>
    </row>
    <row r="321" spans="2:23" ht="17.399999999999999" x14ac:dyDescent="0.3">
      <c r="B321" s="161" t="str">
        <v>24-24CNY-07002807</v>
      </c>
      <c r="C321" s="158" t="str">
        <v>Remy Cointreau</v>
      </c>
      <c r="D321" s="142" t="str">
        <v>Cognac</v>
      </c>
      <c r="E321" s="142" t="str">
        <v>Remy</v>
      </c>
      <c r="F321" s="142" t="str">
        <v>RMM</v>
      </c>
      <c r="G321" s="142" t="str">
        <v>Remy Martin 1738 (CNY24)</v>
      </c>
      <c r="H321" s="142" t="str">
        <v>700ml</v>
      </c>
      <c r="I321" s="176">
        <v>6</v>
      </c>
      <c r="J321" s="283"/>
      <c r="K321" s="178"/>
      <c r="L321" s="85"/>
      <c r="M321" s="143"/>
      <c r="N321" s="86"/>
      <c r="O321" s="53"/>
      <c r="P321" s="152">
        <v>0</v>
      </c>
      <c r="Q321" s="6"/>
      <c r="R321" s="96">
        <f t="shared" ref="R321:R342" si="21">IF(K321&gt;0,K321*N321,L321*1.07*N321)</f>
        <v>0</v>
      </c>
      <c r="S321" s="97">
        <f t="shared" ref="S321:S342" si="22">ROUND(R321/1.07,2)</f>
        <v>0</v>
      </c>
      <c r="T321" s="98">
        <f t="shared" ref="T321:T342" si="23">IF(U321="Input Price only 1 column","",P321*S321)</f>
        <v>0</v>
      </c>
      <c r="U321" s="117" t="str">
        <f t="shared" ref="U321:U342" si="24">IF(AND(K321&gt;0,L321&gt;0),"Input Price only 1 column","OK")</f>
        <v>OK</v>
      </c>
      <c r="V321" s="117" t="b">
        <f>'CASH REBATE'!$P$22</f>
        <v>0</v>
      </c>
      <c r="W321" s="1" t="str">
        <v>ALCHEMY</v>
      </c>
    </row>
    <row r="322" spans="2:23" ht="17.399999999999999" x14ac:dyDescent="0.3">
      <c r="B322" s="161" t="str">
        <v>24-24CNY-07007094</v>
      </c>
      <c r="C322" s="158" t="str">
        <v>Remy Cointreau</v>
      </c>
      <c r="D322" s="142" t="str">
        <v>Cognac</v>
      </c>
      <c r="E322" s="142" t="str">
        <v>Remy</v>
      </c>
      <c r="F322" s="142" t="str">
        <v>RMM</v>
      </c>
      <c r="G322" s="142" t="str">
        <v>Remy Martin Xo Cognac (CNY24)</v>
      </c>
      <c r="H322" s="142" t="str">
        <v>700ml</v>
      </c>
      <c r="I322" s="176">
        <v>6</v>
      </c>
      <c r="J322" s="283"/>
      <c r="K322" s="178"/>
      <c r="L322" s="85"/>
      <c r="M322" s="143"/>
      <c r="N322" s="86"/>
      <c r="O322" s="53"/>
      <c r="P322" s="152">
        <v>0</v>
      </c>
      <c r="Q322" s="6"/>
      <c r="R322" s="96">
        <f t="shared" si="21"/>
        <v>0</v>
      </c>
      <c r="S322" s="97">
        <f t="shared" si="22"/>
        <v>0</v>
      </c>
      <c r="T322" s="98">
        <f t="shared" si="23"/>
        <v>0</v>
      </c>
      <c r="U322" s="117" t="str">
        <f t="shared" si="24"/>
        <v>OK</v>
      </c>
      <c r="V322" s="117" t="b">
        <f>'CASH REBATE'!$P$22</f>
        <v>0</v>
      </c>
      <c r="W322" s="1" t="str">
        <v>ALCHEMY</v>
      </c>
    </row>
    <row r="323" spans="2:23" ht="17.399999999999999" x14ac:dyDescent="0.3">
      <c r="B323" s="161" t="str">
        <v>24-26CNY-07000456</v>
      </c>
      <c r="C323" s="158" t="str">
        <v>Remy Cointreau</v>
      </c>
      <c r="D323" s="142" t="str">
        <v>Cognac</v>
      </c>
      <c r="E323" s="142" t="str">
        <v>Remy</v>
      </c>
      <c r="F323" s="142" t="str">
        <v>RMM</v>
      </c>
      <c r="G323" s="142" t="str">
        <v>Remy Martin Vsop Cognac (CNY26)</v>
      </c>
      <c r="H323" s="142" t="str">
        <v>700ml</v>
      </c>
      <c r="I323" s="176">
        <v>6</v>
      </c>
      <c r="J323" s="283"/>
      <c r="K323" s="178"/>
      <c r="L323" s="85"/>
      <c r="M323" s="143"/>
      <c r="N323" s="86"/>
      <c r="O323" s="53"/>
      <c r="P323" s="152">
        <v>0</v>
      </c>
      <c r="Q323" s="6"/>
      <c r="R323" s="96">
        <f t="shared" si="21"/>
        <v>0</v>
      </c>
      <c r="S323" s="97">
        <f t="shared" si="22"/>
        <v>0</v>
      </c>
      <c r="T323" s="98">
        <f t="shared" si="23"/>
        <v>0</v>
      </c>
      <c r="U323" s="117" t="str">
        <f t="shared" si="24"/>
        <v>OK</v>
      </c>
      <c r="V323" s="117" t="b">
        <f>'CASH REBATE'!$P$22</f>
        <v>0</v>
      </c>
      <c r="W323" s="1" t="str">
        <v>ALCHEMY</v>
      </c>
    </row>
    <row r="324" spans="2:23" ht="17.399999999999999" x14ac:dyDescent="0.3">
      <c r="B324" s="161" t="str">
        <v>24-26CNY-07007094</v>
      </c>
      <c r="C324" s="158" t="str">
        <v>Remy Cointreau</v>
      </c>
      <c r="D324" s="142" t="str">
        <v>Cognac</v>
      </c>
      <c r="E324" s="142" t="str">
        <v>Remy</v>
      </c>
      <c r="F324" s="142" t="str">
        <v>RMM</v>
      </c>
      <c r="G324" s="142" t="str">
        <v>Remy Martin XO Cognac (CNY26)</v>
      </c>
      <c r="H324" s="142" t="str">
        <v>700ml</v>
      </c>
      <c r="I324" s="176">
        <v>6</v>
      </c>
      <c r="J324" s="283"/>
      <c r="K324" s="178"/>
      <c r="L324" s="85"/>
      <c r="M324" s="143"/>
      <c r="N324" s="86"/>
      <c r="O324" s="53"/>
      <c r="P324" s="152">
        <v>0</v>
      </c>
      <c r="Q324" s="6"/>
      <c r="R324" s="96">
        <f t="shared" si="21"/>
        <v>0</v>
      </c>
      <c r="S324" s="97">
        <f t="shared" si="22"/>
        <v>0</v>
      </c>
      <c r="T324" s="98">
        <f t="shared" si="23"/>
        <v>0</v>
      </c>
      <c r="U324" s="117" t="str">
        <f t="shared" si="24"/>
        <v>OK</v>
      </c>
      <c r="V324" s="117" t="b">
        <f>'CASH REBATE'!$P$22</f>
        <v>0</v>
      </c>
      <c r="W324" s="1" t="str">
        <v>ALCHEMY</v>
      </c>
    </row>
    <row r="325" spans="2:23" ht="17.399999999999999" x14ac:dyDescent="0.3">
      <c r="B325" s="161" t="str">
        <v>24-SPBRA-07000429</v>
      </c>
      <c r="C325" s="158" t="str">
        <v>Remy Cointreau</v>
      </c>
      <c r="D325" s="142" t="str">
        <v>Cognac</v>
      </c>
      <c r="E325" s="142" t="str">
        <v>Remy</v>
      </c>
      <c r="F325" s="142" t="str">
        <v>RMM</v>
      </c>
      <c r="G325" s="142" t="str">
        <v>Remy Martin Club</v>
      </c>
      <c r="H325" s="142" t="str">
        <v>700ml</v>
      </c>
      <c r="I325" s="176">
        <v>12</v>
      </c>
      <c r="J325" s="283"/>
      <c r="K325" s="178"/>
      <c r="L325" s="85"/>
      <c r="M325" s="143"/>
      <c r="N325" s="86"/>
      <c r="O325" s="53"/>
      <c r="P325" s="152">
        <v>0</v>
      </c>
      <c r="Q325" s="6"/>
      <c r="R325" s="96">
        <f t="shared" si="21"/>
        <v>0</v>
      </c>
      <c r="S325" s="97">
        <f t="shared" si="22"/>
        <v>0</v>
      </c>
      <c r="T325" s="98">
        <f t="shared" si="23"/>
        <v>0</v>
      </c>
      <c r="U325" s="117" t="str">
        <f t="shared" si="24"/>
        <v>OK</v>
      </c>
      <c r="V325" s="117" t="b">
        <f>'CASH REBATE'!$P$22</f>
        <v>0</v>
      </c>
      <c r="W325" s="1" t="str">
        <v>ALCHEMY</v>
      </c>
    </row>
    <row r="326" spans="2:23" ht="17.399999999999999" x14ac:dyDescent="0.3">
      <c r="B326" s="161" t="str">
        <v>24-SPBRA-07001831</v>
      </c>
      <c r="C326" s="158" t="str">
        <v>Remy Cointreau</v>
      </c>
      <c r="D326" s="142" t="str">
        <v>Cognac</v>
      </c>
      <c r="E326" s="142" t="str">
        <v>Remy</v>
      </c>
      <c r="F326" s="142" t="str">
        <v>RMM</v>
      </c>
      <c r="G326" s="142" t="str">
        <v>Remy Martin 1738 Gift Pack With Shaker</v>
      </c>
      <c r="H326" s="142" t="str">
        <v>700ml</v>
      </c>
      <c r="I326" s="176">
        <v>6</v>
      </c>
      <c r="J326" s="283"/>
      <c r="K326" s="178"/>
      <c r="L326" s="85"/>
      <c r="M326" s="143"/>
      <c r="N326" s="86"/>
      <c r="O326" s="53"/>
      <c r="P326" s="152">
        <v>0</v>
      </c>
      <c r="Q326" s="6"/>
      <c r="R326" s="96">
        <f t="shared" si="21"/>
        <v>0</v>
      </c>
      <c r="S326" s="97">
        <f t="shared" si="22"/>
        <v>0</v>
      </c>
      <c r="T326" s="98">
        <f t="shared" si="23"/>
        <v>0</v>
      </c>
      <c r="U326" s="117" t="str">
        <f t="shared" si="24"/>
        <v>OK</v>
      </c>
      <c r="V326" s="117" t="b">
        <f>'CASH REBATE'!$P$22</f>
        <v>0</v>
      </c>
      <c r="W326" s="1" t="str">
        <v>ALCHEMY</v>
      </c>
    </row>
    <row r="327" spans="2:23" ht="17.399999999999999" x14ac:dyDescent="0.3">
      <c r="B327" s="161" t="str">
        <v>25-06LIQ-03502608</v>
      </c>
      <c r="C327" s="158" t="str">
        <v>Remy Cointreau</v>
      </c>
      <c r="D327" s="142" t="str">
        <v>Liqueur</v>
      </c>
      <c r="E327" s="142" t="str">
        <v>Cointreau</v>
      </c>
      <c r="F327" s="142" t="str">
        <v>COT</v>
      </c>
      <c r="G327" s="142" t="str">
        <v>Cointreau 350 ml</v>
      </c>
      <c r="H327" s="142" t="str">
        <v>350ml</v>
      </c>
      <c r="I327" s="176">
        <v>6</v>
      </c>
      <c r="J327" s="283"/>
      <c r="K327" s="178"/>
      <c r="L327" s="85"/>
      <c r="M327" s="143"/>
      <c r="N327" s="86"/>
      <c r="O327" s="53"/>
      <c r="P327" s="152">
        <v>0</v>
      </c>
      <c r="Q327" s="6"/>
      <c r="R327" s="96">
        <f t="shared" si="21"/>
        <v>0</v>
      </c>
      <c r="S327" s="97">
        <f t="shared" si="22"/>
        <v>0</v>
      </c>
      <c r="T327" s="98">
        <f t="shared" si="23"/>
        <v>0</v>
      </c>
      <c r="U327" s="117" t="str">
        <f t="shared" si="24"/>
        <v>OK</v>
      </c>
      <c r="V327" s="117" t="b">
        <f>'CASH REBATE'!$P$22</f>
        <v>0</v>
      </c>
      <c r="W327" s="1" t="str">
        <v>ALCHEMY</v>
      </c>
    </row>
    <row r="328" spans="2:23" ht="17.399999999999999" x14ac:dyDescent="0.3">
      <c r="B328" s="161" t="str">
        <v>25-06LIQ-07004200</v>
      </c>
      <c r="C328" s="158" t="str">
        <v>Remy Cointreau</v>
      </c>
      <c r="D328" s="142" t="str">
        <v>Liqueur</v>
      </c>
      <c r="E328" s="142" t="str">
        <v>Cointreau</v>
      </c>
      <c r="F328" s="142" t="str">
        <v>COT</v>
      </c>
      <c r="G328" s="142" t="str">
        <v>Cointreau L'Unique</v>
      </c>
      <c r="H328" s="142" t="str">
        <v>700ml</v>
      </c>
      <c r="I328" s="176">
        <v>6</v>
      </c>
      <c r="J328" s="283"/>
      <c r="K328" s="178"/>
      <c r="L328" s="85"/>
      <c r="M328" s="143"/>
      <c r="N328" s="86"/>
      <c r="O328" s="53"/>
      <c r="P328" s="152">
        <v>0</v>
      </c>
      <c r="Q328" s="6"/>
      <c r="R328" s="96">
        <f t="shared" si="21"/>
        <v>0</v>
      </c>
      <c r="S328" s="97">
        <f t="shared" si="22"/>
        <v>0</v>
      </c>
      <c r="T328" s="98">
        <f t="shared" si="23"/>
        <v>0</v>
      </c>
      <c r="U328" s="117" t="str">
        <f t="shared" si="24"/>
        <v>OK</v>
      </c>
      <c r="V328" s="117" t="b">
        <f>'CASH REBATE'!$P$22</f>
        <v>0</v>
      </c>
      <c r="W328" s="1" t="str">
        <v>ALCHEMY</v>
      </c>
    </row>
    <row r="329" spans="2:23" ht="17.399999999999999" x14ac:dyDescent="0.3">
      <c r="B329" s="161" t="str">
        <v>25-12LIQ-03502608</v>
      </c>
      <c r="C329" s="158" t="str">
        <v>Remy Cointreau</v>
      </c>
      <c r="D329" s="142" t="str">
        <v>Liqueur</v>
      </c>
      <c r="E329" s="142" t="str">
        <v>Cointreau</v>
      </c>
      <c r="F329" s="142" t="str">
        <v>COT</v>
      </c>
      <c r="G329" s="142" t="str">
        <v>Cointreau 350 ml</v>
      </c>
      <c r="H329" s="142" t="str">
        <v>350ml</v>
      </c>
      <c r="I329" s="176">
        <v>12</v>
      </c>
      <c r="J329" s="283"/>
      <c r="K329" s="178"/>
      <c r="L329" s="85"/>
      <c r="M329" s="143"/>
      <c r="N329" s="86"/>
      <c r="O329" s="53"/>
      <c r="P329" s="152">
        <v>0</v>
      </c>
      <c r="Q329" s="6"/>
      <c r="R329" s="96">
        <f t="shared" si="21"/>
        <v>0</v>
      </c>
      <c r="S329" s="97">
        <f t="shared" si="22"/>
        <v>0</v>
      </c>
      <c r="T329" s="98">
        <f t="shared" si="23"/>
        <v>0</v>
      </c>
      <c r="U329" s="117" t="str">
        <f t="shared" si="24"/>
        <v>OK</v>
      </c>
      <c r="V329" s="117" t="b">
        <f>'CASH REBATE'!$P$22</f>
        <v>0</v>
      </c>
      <c r="W329" s="1" t="str">
        <v>ALCHEMY</v>
      </c>
    </row>
    <row r="330" spans="2:23" ht="17.399999999999999" x14ac:dyDescent="0.3">
      <c r="B330" s="161" t="str">
        <v>26-06BRA-07002153</v>
      </c>
      <c r="C330" s="157" t="str">
        <v>Remy Cointreau</v>
      </c>
      <c r="D330" s="99" t="str">
        <v>Brandy</v>
      </c>
      <c r="E330" s="99" t="str">
        <v>St Remy</v>
      </c>
      <c r="F330" s="99" t="str">
        <v>ST-RMM</v>
      </c>
      <c r="G330" s="99" t="str">
        <v>St-Remy Vsop</v>
      </c>
      <c r="H330" s="99" t="str">
        <v>700ml</v>
      </c>
      <c r="I330" s="175">
        <v>6</v>
      </c>
      <c r="J330" s="283"/>
      <c r="K330" s="178"/>
      <c r="L330" s="85"/>
      <c r="M330" s="147"/>
      <c r="N330" s="86"/>
      <c r="O330" s="147"/>
      <c r="P330" s="152">
        <v>0</v>
      </c>
      <c r="Q330" s="148"/>
      <c r="R330" s="96">
        <f t="shared" si="21"/>
        <v>0</v>
      </c>
      <c r="S330" s="97">
        <f t="shared" si="22"/>
        <v>0</v>
      </c>
      <c r="T330" s="98">
        <f t="shared" si="23"/>
        <v>0</v>
      </c>
      <c r="U330" s="117" t="str">
        <f t="shared" si="24"/>
        <v>OK</v>
      </c>
      <c r="V330" s="117" t="b">
        <f>'CASH REBATE'!$P$22</f>
        <v>0</v>
      </c>
      <c r="W330" s="1" t="str">
        <v>ALCHEMY</v>
      </c>
    </row>
    <row r="331" spans="2:23" ht="17.399999999999999" x14ac:dyDescent="0.3">
      <c r="B331" s="161" t="str">
        <v>26-06BRA-07002603</v>
      </c>
      <c r="C331" s="157" t="str">
        <v>Remy Cointreau</v>
      </c>
      <c r="D331" s="99" t="str">
        <v>Brandy</v>
      </c>
      <c r="E331" s="99" t="str">
        <v>St Remy</v>
      </c>
      <c r="F331" s="99" t="str">
        <v>ST-RMM</v>
      </c>
      <c r="G331" s="99" t="str">
        <v>St-Remy XO</v>
      </c>
      <c r="H331" s="99" t="str">
        <v>700ml</v>
      </c>
      <c r="I331" s="175">
        <v>6</v>
      </c>
      <c r="J331" s="283"/>
      <c r="K331" s="178"/>
      <c r="L331" s="85"/>
      <c r="M331" s="147"/>
      <c r="N331" s="86"/>
      <c r="O331" s="147"/>
      <c r="P331" s="152">
        <v>0</v>
      </c>
      <c r="Q331" s="148"/>
      <c r="R331" s="96">
        <f t="shared" si="21"/>
        <v>0</v>
      </c>
      <c r="S331" s="97">
        <f t="shared" si="22"/>
        <v>0</v>
      </c>
      <c r="T331" s="98">
        <f t="shared" si="23"/>
        <v>0</v>
      </c>
      <c r="U331" s="117" t="str">
        <f t="shared" si="24"/>
        <v>OK</v>
      </c>
      <c r="V331" s="117" t="b">
        <f>'CASH REBATE'!$P$22</f>
        <v>0</v>
      </c>
      <c r="W331" s="1" t="str">
        <v>ALCHEMY</v>
      </c>
    </row>
    <row r="332" spans="2:23" ht="17.399999999999999" x14ac:dyDescent="0.3">
      <c r="B332" s="161" t="str">
        <v>27-23CNY-07002456</v>
      </c>
      <c r="C332" s="157" t="str">
        <v>Remy Cointreau</v>
      </c>
      <c r="D332" s="99" t="str">
        <v>Cognac</v>
      </c>
      <c r="E332" s="99" t="str">
        <v>Louis XIII</v>
      </c>
      <c r="F332" s="99" t="str">
        <v>LOX</v>
      </c>
      <c r="G332" s="99" t="str">
        <v>Louis XIII Cognac (CNY)</v>
      </c>
      <c r="H332" s="99" t="str">
        <v>700ml</v>
      </c>
      <c r="I332" s="175">
        <v>1</v>
      </c>
      <c r="J332" s="283"/>
      <c r="K332" s="178"/>
      <c r="L332" s="85"/>
      <c r="M332" s="147"/>
      <c r="N332" s="86"/>
      <c r="O332" s="147"/>
      <c r="P332" s="152">
        <v>0</v>
      </c>
      <c r="Q332" s="148"/>
      <c r="R332" s="96">
        <f t="shared" si="21"/>
        <v>0</v>
      </c>
      <c r="S332" s="97">
        <f t="shared" si="22"/>
        <v>0</v>
      </c>
      <c r="T332" s="98">
        <f t="shared" si="23"/>
        <v>0</v>
      </c>
      <c r="U332" s="117" t="str">
        <f t="shared" si="24"/>
        <v>OK</v>
      </c>
      <c r="V332" s="117" t="b">
        <f>'CASH REBATE'!$P$22</f>
        <v>0</v>
      </c>
      <c r="W332" s="1" t="str">
        <v>ALCHEMY</v>
      </c>
    </row>
    <row r="333" spans="2:23" ht="17.399999999999999" x14ac:dyDescent="0.3">
      <c r="B333" s="161" t="str">
        <v>27-24CNY-07002838</v>
      </c>
      <c r="C333" s="157" t="str">
        <v>Remy Cointreau</v>
      </c>
      <c r="D333" s="99" t="str">
        <v>Cognac</v>
      </c>
      <c r="E333" s="99" t="str">
        <v>Louis XIII</v>
      </c>
      <c r="F333" s="99" t="str">
        <v>LOX</v>
      </c>
      <c r="G333" s="99" t="str">
        <v>Louis XIII Cognac (CNY24)</v>
      </c>
      <c r="H333" s="99" t="str">
        <v>700ml</v>
      </c>
      <c r="I333" s="175">
        <v>1</v>
      </c>
      <c r="J333" s="283"/>
      <c r="K333" s="178"/>
      <c r="L333" s="85"/>
      <c r="M333" s="147"/>
      <c r="N333" s="86"/>
      <c r="O333" s="147"/>
      <c r="P333" s="152">
        <v>0</v>
      </c>
      <c r="Q333" s="148"/>
      <c r="R333" s="96">
        <f t="shared" si="21"/>
        <v>0</v>
      </c>
      <c r="S333" s="97">
        <f t="shared" si="22"/>
        <v>0</v>
      </c>
      <c r="T333" s="98">
        <f t="shared" si="23"/>
        <v>0</v>
      </c>
      <c r="U333" s="117" t="str">
        <f t="shared" si="24"/>
        <v>OK</v>
      </c>
      <c r="V333" s="117" t="b">
        <f>'CASH REBATE'!$P$22</f>
        <v>0</v>
      </c>
      <c r="W333" s="1" t="str">
        <v>ALCHEMY</v>
      </c>
    </row>
    <row r="334" spans="2:23" ht="17.399999999999999" x14ac:dyDescent="0.3">
      <c r="B334" s="161" t="str">
        <v>27-26CNY-07000401</v>
      </c>
      <c r="C334" s="157" t="str">
        <v>Remy Cointreau</v>
      </c>
      <c r="D334" s="99" t="str">
        <v>Cognac</v>
      </c>
      <c r="E334" s="99" t="str">
        <v>Louis XIII</v>
      </c>
      <c r="F334" s="99" t="str">
        <v>LOX</v>
      </c>
      <c r="G334" s="99" t="str">
        <v>Louis XIII Cognac (CNY26)</v>
      </c>
      <c r="H334" s="99" t="str">
        <v>700ml</v>
      </c>
      <c r="I334" s="175">
        <v>1</v>
      </c>
      <c r="J334" s="283"/>
      <c r="K334" s="178"/>
      <c r="L334" s="85"/>
      <c r="M334" s="147"/>
      <c r="N334" s="86"/>
      <c r="O334" s="147"/>
      <c r="P334" s="152">
        <v>0</v>
      </c>
      <c r="Q334" s="148"/>
      <c r="R334" s="96">
        <f t="shared" si="21"/>
        <v>0</v>
      </c>
      <c r="S334" s="97">
        <f t="shared" si="22"/>
        <v>0</v>
      </c>
      <c r="T334" s="98">
        <f t="shared" si="23"/>
        <v>0</v>
      </c>
      <c r="U334" s="117" t="str">
        <f t="shared" si="24"/>
        <v>OK</v>
      </c>
      <c r="V334" s="117" t="b">
        <f>'CASH REBATE'!$P$22</f>
        <v>0</v>
      </c>
      <c r="W334" s="1" t="str">
        <v>ALCHEMY</v>
      </c>
    </row>
    <row r="335" spans="2:23" ht="17.399999999999999" x14ac:dyDescent="0.3">
      <c r="B335" s="161" t="str">
        <v>27-SPBRA-07001107</v>
      </c>
      <c r="C335" s="157" t="str">
        <v>Remy Cointreau</v>
      </c>
      <c r="D335" s="99" t="str">
        <v>Cognac</v>
      </c>
      <c r="E335" s="99" t="str">
        <v>Louis XIII</v>
      </c>
      <c r="F335" s="99" t="str">
        <v>LOX</v>
      </c>
      <c r="G335" s="99" t="str">
        <v>Louis XIII Cognac (TC II)</v>
      </c>
      <c r="H335" s="99" t="str">
        <v>700ml</v>
      </c>
      <c r="I335" s="175">
        <v>1</v>
      </c>
      <c r="J335" s="283"/>
      <c r="K335" s="178"/>
      <c r="L335" s="85"/>
      <c r="M335" s="147"/>
      <c r="N335" s="86"/>
      <c r="O335" s="147"/>
      <c r="P335" s="152">
        <v>0</v>
      </c>
      <c r="Q335" s="148"/>
      <c r="R335" s="96">
        <f t="shared" si="21"/>
        <v>0</v>
      </c>
      <c r="S335" s="97">
        <f t="shared" si="22"/>
        <v>0</v>
      </c>
      <c r="T335" s="98">
        <f t="shared" si="23"/>
        <v>0</v>
      </c>
      <c r="U335" s="117" t="str">
        <f t="shared" si="24"/>
        <v>OK</v>
      </c>
      <c r="V335" s="117" t="b">
        <f>'CASH REBATE'!$P$22</f>
        <v>0</v>
      </c>
      <c r="W335" s="1" t="str">
        <v>ALCHEMY</v>
      </c>
    </row>
    <row r="336" spans="2:23" ht="17.399999999999999" x14ac:dyDescent="0.3">
      <c r="B336" s="161" t="str">
        <v>28-SPWHI-07000823</v>
      </c>
      <c r="C336" s="157" t="str">
        <v>Remy Cointreau</v>
      </c>
      <c r="D336" s="99" t="str">
        <v>Whisky</v>
      </c>
      <c r="E336" s="99" t="str">
        <v>Bruichladdich</v>
      </c>
      <c r="F336" s="99" t="str">
        <v>BLD</v>
      </c>
      <c r="G336" s="99" t="str">
        <v>Bruichladdich Octomore</v>
      </c>
      <c r="H336" s="99" t="str">
        <v>700ml</v>
      </c>
      <c r="I336" s="175">
        <v>6</v>
      </c>
      <c r="J336" s="283"/>
      <c r="K336" s="178"/>
      <c r="L336" s="85"/>
      <c r="M336" s="147"/>
      <c r="N336" s="86"/>
      <c r="O336" s="147"/>
      <c r="P336" s="152">
        <v>0</v>
      </c>
      <c r="Q336" s="148"/>
      <c r="R336" s="96">
        <f t="shared" si="21"/>
        <v>0</v>
      </c>
      <c r="S336" s="97">
        <f t="shared" si="22"/>
        <v>0</v>
      </c>
      <c r="T336" s="98">
        <f t="shared" si="23"/>
        <v>0</v>
      </c>
      <c r="U336" s="117" t="str">
        <f t="shared" si="24"/>
        <v>OK</v>
      </c>
      <c r="V336" s="117" t="b">
        <f>'CASH REBATE'!$P$22</f>
        <v>0</v>
      </c>
      <c r="W336" s="1" t="str">
        <v>ALCHEMY</v>
      </c>
    </row>
    <row r="337" spans="2:23" ht="17.399999999999999" x14ac:dyDescent="0.3">
      <c r="B337" s="161" t="str">
        <v>29-SPGIN-07006351</v>
      </c>
      <c r="C337" s="157" t="str">
        <v>Remy Cointreau</v>
      </c>
      <c r="D337" s="99" t="str">
        <v>Gin</v>
      </c>
      <c r="E337" s="99" t="str">
        <v>Botanist</v>
      </c>
      <c r="F337" s="99" t="str">
        <v>BOT</v>
      </c>
      <c r="G337" s="99" t="str">
        <v>The Botanist Islay Dry Gin (Gift Box)</v>
      </c>
      <c r="H337" s="99" t="str">
        <v>700ml</v>
      </c>
      <c r="I337" s="175">
        <v>4</v>
      </c>
      <c r="J337" s="283"/>
      <c r="K337" s="178"/>
      <c r="L337" s="85"/>
      <c r="M337" s="147"/>
      <c r="N337" s="86"/>
      <c r="O337" s="147"/>
      <c r="P337" s="152">
        <v>0</v>
      </c>
      <c r="Q337" s="148"/>
      <c r="R337" s="96">
        <f t="shared" si="21"/>
        <v>0</v>
      </c>
      <c r="S337" s="97">
        <f t="shared" si="22"/>
        <v>0</v>
      </c>
      <c r="T337" s="98">
        <f t="shared" si="23"/>
        <v>0</v>
      </c>
      <c r="U337" s="117" t="str">
        <f t="shared" si="24"/>
        <v>OK</v>
      </c>
      <c r="V337" s="117" t="b">
        <f>'CASH REBATE'!$P$22</f>
        <v>0</v>
      </c>
      <c r="W337" s="1" t="str">
        <v>ALCHEMY</v>
      </c>
    </row>
    <row r="338" spans="2:23" ht="17.399999999999999" x14ac:dyDescent="0.3">
      <c r="B338" s="161" t="str">
        <v>31-SPMIX-1450PACK</v>
      </c>
      <c r="C338" s="158" t="str">
        <v>Campari</v>
      </c>
      <c r="D338" s="142" t="str">
        <v>Liqueur</v>
      </c>
      <c r="E338" s="142" t="str">
        <v>Aperol/Cinzano</v>
      </c>
      <c r="F338" s="142" t="str">
        <v/>
      </c>
      <c r="G338" s="142" t="str">
        <v>Aperol + Cinzano Prosecco</v>
      </c>
      <c r="H338" s="142" t="str">
        <v>1450ml</v>
      </c>
      <c r="I338" s="176">
        <v>3</v>
      </c>
      <c r="J338" s="283"/>
      <c r="K338" s="178"/>
      <c r="L338" s="85"/>
      <c r="M338" s="143"/>
      <c r="N338" s="86"/>
      <c r="O338" s="53"/>
      <c r="P338" s="152">
        <v>0</v>
      </c>
      <c r="Q338" s="6"/>
      <c r="R338" s="96">
        <f t="shared" si="21"/>
        <v>0</v>
      </c>
      <c r="S338" s="97">
        <f t="shared" si="22"/>
        <v>0</v>
      </c>
      <c r="T338" s="98">
        <f t="shared" si="23"/>
        <v>0</v>
      </c>
      <c r="U338" s="117" t="str">
        <f t="shared" si="24"/>
        <v>OK</v>
      </c>
      <c r="V338" s="117" t="b">
        <f>'CASH REBATE'!$P$22</f>
        <v>0</v>
      </c>
      <c r="W338" s="1" t="str">
        <v>ALCHEMY</v>
      </c>
    </row>
    <row r="339" spans="2:23" ht="17.399999999999999" x14ac:dyDescent="0.3">
      <c r="B339" s="161" t="str">
        <v>31-SPPAC-07000575</v>
      </c>
      <c r="C339" s="158" t="str">
        <v>Campari</v>
      </c>
      <c r="D339" s="142" t="str">
        <v>Liqueur</v>
      </c>
      <c r="E339" s="142" t="str">
        <v>Aperol</v>
      </c>
      <c r="F339" s="142" t="str">
        <v>APR</v>
      </c>
      <c r="G339" s="142" t="str">
        <v>Aperol Glass Set</v>
      </c>
      <c r="H339" s="142" t="str">
        <v>700ml</v>
      </c>
      <c r="I339" s="176">
        <v>5</v>
      </c>
      <c r="J339" s="283"/>
      <c r="K339" s="178"/>
      <c r="L339" s="85"/>
      <c r="M339" s="143"/>
      <c r="N339" s="86"/>
      <c r="O339" s="53"/>
      <c r="P339" s="152">
        <v>0</v>
      </c>
      <c r="Q339" s="6"/>
      <c r="R339" s="96">
        <f t="shared" si="21"/>
        <v>0</v>
      </c>
      <c r="S339" s="97">
        <f t="shared" si="22"/>
        <v>0</v>
      </c>
      <c r="T339" s="98">
        <f t="shared" si="23"/>
        <v>0</v>
      </c>
      <c r="U339" s="117" t="str">
        <f t="shared" si="24"/>
        <v>OK</v>
      </c>
      <c r="V339" s="117" t="b">
        <f>'CASH REBATE'!$P$22</f>
        <v>0</v>
      </c>
      <c r="W339" s="1" t="str">
        <v>ALCHEMY</v>
      </c>
    </row>
    <row r="340" spans="2:23" ht="17.399999999999999" x14ac:dyDescent="0.3">
      <c r="B340" s="161" t="str">
        <v>32-06LIQ-05001051</v>
      </c>
      <c r="C340" s="158" t="str">
        <v>Campari</v>
      </c>
      <c r="D340" s="142" t="str">
        <v>Liqueur</v>
      </c>
      <c r="E340" s="142" t="str">
        <v>Campari</v>
      </c>
      <c r="F340" s="142" t="str">
        <v>CAM</v>
      </c>
      <c r="G340" s="142" t="str">
        <v>Campari Negroni Liqueur</v>
      </c>
      <c r="H340" s="142" t="str">
        <v>500ml</v>
      </c>
      <c r="I340" s="176">
        <v>6</v>
      </c>
      <c r="J340" s="283"/>
      <c r="K340" s="178"/>
      <c r="L340" s="85"/>
      <c r="M340" s="143"/>
      <c r="N340" s="86"/>
      <c r="O340" s="53"/>
      <c r="P340" s="152">
        <v>0</v>
      </c>
      <c r="Q340" s="6"/>
      <c r="R340" s="96">
        <f t="shared" si="21"/>
        <v>0</v>
      </c>
      <c r="S340" s="97">
        <f t="shared" si="22"/>
        <v>0</v>
      </c>
      <c r="T340" s="98">
        <f t="shared" si="23"/>
        <v>0</v>
      </c>
      <c r="U340" s="117" t="str">
        <f t="shared" si="24"/>
        <v>OK</v>
      </c>
      <c r="V340" s="117" t="b">
        <f>'CASH REBATE'!$P$22</f>
        <v>0</v>
      </c>
      <c r="W340" s="1" t="str">
        <v>ALCHEMY</v>
      </c>
    </row>
    <row r="341" spans="2:23" ht="17.399999999999999" x14ac:dyDescent="0.3">
      <c r="B341" s="161" t="str">
        <v>32-06LIQ-07501402</v>
      </c>
      <c r="C341" s="158" t="str">
        <v>Campari</v>
      </c>
      <c r="D341" s="142" t="str">
        <v>Liqueur</v>
      </c>
      <c r="E341" s="142" t="str">
        <v>Campari</v>
      </c>
      <c r="F341" s="142" t="str">
        <v>CAM</v>
      </c>
      <c r="G341" s="142" t="str">
        <v>Campari Bitter 750 ml</v>
      </c>
      <c r="H341" s="142" t="str">
        <v>750ml</v>
      </c>
      <c r="I341" s="176">
        <v>6</v>
      </c>
      <c r="J341" s="283"/>
      <c r="K341" s="178"/>
      <c r="L341" s="85"/>
      <c r="M341" s="143"/>
      <c r="N341" s="86"/>
      <c r="O341" s="53"/>
      <c r="P341" s="152">
        <v>0</v>
      </c>
      <c r="Q341" s="6"/>
      <c r="R341" s="96">
        <f t="shared" si="21"/>
        <v>0</v>
      </c>
      <c r="S341" s="97">
        <f t="shared" si="22"/>
        <v>0</v>
      </c>
      <c r="T341" s="98">
        <f t="shared" si="23"/>
        <v>0</v>
      </c>
      <c r="U341" s="117" t="str">
        <f t="shared" si="24"/>
        <v>OK</v>
      </c>
      <c r="V341" s="117" t="b">
        <f>'CASH REBATE'!$P$22</f>
        <v>0</v>
      </c>
      <c r="W341" s="1" t="str">
        <v>ALCHEMY</v>
      </c>
    </row>
    <row r="342" spans="2:23" ht="17.399999999999999" x14ac:dyDescent="0.3">
      <c r="B342" s="161" t="str">
        <v>32-SPPAC-07509002</v>
      </c>
      <c r="C342" s="158" t="str">
        <v>Campari</v>
      </c>
      <c r="D342" s="142" t="str">
        <v>Liqueur</v>
      </c>
      <c r="E342" s="142" t="str">
        <v>Campari</v>
      </c>
      <c r="F342" s="142" t="str">
        <v>CAM</v>
      </c>
      <c r="G342" s="142" t="str">
        <v>Campari Negroni Set</v>
      </c>
      <c r="H342" s="142" t="str">
        <v>2250ml</v>
      </c>
      <c r="I342" s="176">
        <v>4</v>
      </c>
      <c r="J342" s="283"/>
      <c r="K342" s="178"/>
      <c r="L342" s="85"/>
      <c r="M342" s="143"/>
      <c r="N342" s="86"/>
      <c r="O342" s="53"/>
      <c r="P342" s="152">
        <v>0</v>
      </c>
      <c r="Q342" s="6"/>
      <c r="R342" s="96">
        <f t="shared" si="21"/>
        <v>0</v>
      </c>
      <c r="S342" s="97">
        <f t="shared" si="22"/>
        <v>0</v>
      </c>
      <c r="T342" s="98">
        <f t="shared" si="23"/>
        <v>0</v>
      </c>
      <c r="U342" s="117" t="str">
        <f t="shared" si="24"/>
        <v>OK</v>
      </c>
      <c r="V342" s="117" t="b">
        <f>'CASH REBATE'!$P$22</f>
        <v>0</v>
      </c>
      <c r="W342" s="1" t="str">
        <v>ALCHEMY</v>
      </c>
    </row>
    <row r="343" spans="2:23" ht="17.399999999999999" x14ac:dyDescent="0.3">
      <c r="B343" s="161" t="str">
        <v>33-SPGIN-07502000</v>
      </c>
      <c r="C343" s="158" t="str">
        <v>Campari</v>
      </c>
      <c r="D343" s="142" t="str">
        <v>Gin</v>
      </c>
      <c r="E343" s="142" t="str">
        <v>Bulldog</v>
      </c>
      <c r="F343" s="142" t="str">
        <v>BUL</v>
      </c>
      <c r="G343" s="142" t="str">
        <v>Bulldog London Dry Gin 750 ml</v>
      </c>
      <c r="H343" s="142" t="str">
        <v>750ml</v>
      </c>
      <c r="I343" s="176">
        <v>6</v>
      </c>
      <c r="J343" s="283"/>
      <c r="K343" s="178"/>
      <c r="L343" s="85"/>
      <c r="M343" s="143"/>
      <c r="N343" s="86"/>
      <c r="O343" s="53"/>
      <c r="P343" s="152">
        <v>0</v>
      </c>
      <c r="Q343" s="6"/>
      <c r="R343" s="96">
        <f t="shared" si="17"/>
        <v>0</v>
      </c>
      <c r="S343" s="97">
        <f t="shared" si="20"/>
        <v>0</v>
      </c>
      <c r="T343" s="98">
        <f t="shared" si="18"/>
        <v>0</v>
      </c>
      <c r="U343" s="117" t="str">
        <f t="shared" si="19"/>
        <v>OK</v>
      </c>
      <c r="V343" s="117" t="b">
        <f>'CASH REBATE'!$P$22</f>
        <v>0</v>
      </c>
      <c r="W343" s="1" t="str">
        <v>ALCHEMY</v>
      </c>
    </row>
    <row r="344" spans="2:23" ht="17.399999999999999" x14ac:dyDescent="0.3">
      <c r="B344" s="161" t="str">
        <v>33-SPPAC-07506102</v>
      </c>
      <c r="C344" s="158" t="str">
        <v>Campari</v>
      </c>
      <c r="D344" s="142" t="str">
        <v>Gin</v>
      </c>
      <c r="E344" s="142" t="str">
        <v>Bulldog</v>
      </c>
      <c r="F344" s="142" t="str">
        <v>BUL</v>
      </c>
      <c r="G344" s="142" t="str">
        <v>Bulldog Gin Glass Set</v>
      </c>
      <c r="H344" s="142" t="str">
        <v>750ml</v>
      </c>
      <c r="I344" s="176">
        <v>6</v>
      </c>
      <c r="J344" s="283"/>
      <c r="K344" s="178"/>
      <c r="L344" s="85"/>
      <c r="M344" s="143"/>
      <c r="N344" s="86"/>
      <c r="O344" s="53"/>
      <c r="P344" s="152">
        <v>0</v>
      </c>
      <c r="Q344" s="6"/>
      <c r="R344" s="96">
        <f t="shared" si="17"/>
        <v>0</v>
      </c>
      <c r="S344" s="97">
        <f t="shared" si="20"/>
        <v>0</v>
      </c>
      <c r="T344" s="98">
        <f t="shared" si="18"/>
        <v>0</v>
      </c>
      <c r="U344" s="117" t="str">
        <f t="shared" si="19"/>
        <v>OK</v>
      </c>
      <c r="V344" s="117" t="b">
        <f>'CASH REBATE'!$P$22</f>
        <v>0</v>
      </c>
      <c r="W344" s="1" t="str">
        <v>ALCHEMY</v>
      </c>
    </row>
    <row r="345" spans="2:23" ht="17.399999999999999" x14ac:dyDescent="0.3">
      <c r="B345" s="161" t="str">
        <v>34-12VOD-01808261</v>
      </c>
      <c r="C345" s="158" t="str">
        <v>Campari</v>
      </c>
      <c r="D345" s="142" t="str">
        <v>Vodka</v>
      </c>
      <c r="E345" s="142" t="str">
        <v>Skyy</v>
      </c>
      <c r="F345" s="142" t="str">
        <v>SKY</v>
      </c>
      <c r="G345" s="142" t="str">
        <v>Skyy Vodka 180 ml (P12)</v>
      </c>
      <c r="H345" s="142" t="str">
        <v>180ml</v>
      </c>
      <c r="I345" s="176">
        <v>12</v>
      </c>
      <c r="J345" s="283"/>
      <c r="K345" s="178"/>
      <c r="L345" s="85"/>
      <c r="M345" s="143"/>
      <c r="N345" s="86"/>
      <c r="O345" s="53"/>
      <c r="P345" s="152">
        <v>0</v>
      </c>
      <c r="Q345" s="6"/>
      <c r="R345" s="96">
        <f t="shared" si="17"/>
        <v>0</v>
      </c>
      <c r="S345" s="97">
        <f t="shared" si="20"/>
        <v>0</v>
      </c>
      <c r="T345" s="98">
        <f t="shared" si="18"/>
        <v>0</v>
      </c>
      <c r="U345" s="117" t="str">
        <f t="shared" si="19"/>
        <v>OK</v>
      </c>
      <c r="V345" s="117" t="b">
        <f>'CASH REBATE'!$P$22</f>
        <v>0</v>
      </c>
      <c r="W345" s="1" t="str">
        <v>ALCHEMY</v>
      </c>
    </row>
    <row r="346" spans="2:23" ht="17.399999999999999" x14ac:dyDescent="0.3">
      <c r="B346" s="161" t="str">
        <v>34-SPVOD-07007004</v>
      </c>
      <c r="C346" s="158" t="str">
        <v>Campari</v>
      </c>
      <c r="D346" s="142" t="str">
        <v>Vodka</v>
      </c>
      <c r="E346" s="142" t="str">
        <v>Skyy</v>
      </c>
      <c r="F346" s="142" t="str">
        <v>SKY</v>
      </c>
      <c r="G346" s="142" t="str">
        <v>Skyy Vodka</v>
      </c>
      <c r="H346" s="142" t="str">
        <v>700ml</v>
      </c>
      <c r="I346" s="176">
        <v>12</v>
      </c>
      <c r="J346" s="283"/>
      <c r="K346" s="178"/>
      <c r="L346" s="85"/>
      <c r="M346" s="143"/>
      <c r="N346" s="86"/>
      <c r="O346" s="53"/>
      <c r="P346" s="152">
        <v>0</v>
      </c>
      <c r="Q346" s="6"/>
      <c r="R346" s="96">
        <f t="shared" si="17"/>
        <v>0</v>
      </c>
      <c r="S346" s="97">
        <f t="shared" si="20"/>
        <v>0</v>
      </c>
      <c r="T346" s="98">
        <f t="shared" si="18"/>
        <v>0</v>
      </c>
      <c r="U346" s="117" t="str">
        <f t="shared" si="19"/>
        <v>OK</v>
      </c>
      <c r="V346" s="117" t="b">
        <f>'CASH REBATE'!$P$22</f>
        <v>0</v>
      </c>
      <c r="W346" s="1" t="str">
        <v>ALCHEMY</v>
      </c>
    </row>
    <row r="347" spans="2:23" ht="17.399999999999999" x14ac:dyDescent="0.3">
      <c r="B347" s="161" t="str">
        <v>37-SPWHI-07002834</v>
      </c>
      <c r="C347" s="158" t="str">
        <v>Campari</v>
      </c>
      <c r="D347" s="142" t="str">
        <v>Whisky</v>
      </c>
      <c r="E347" s="142" t="str">
        <v>Wild Turkey</v>
      </c>
      <c r="F347" s="142" t="str">
        <v>WTK</v>
      </c>
      <c r="G347" s="142" t="str">
        <v>Wild Turkey Rye Whiskey 700ml</v>
      </c>
      <c r="H347" s="142" t="str">
        <v>700ml</v>
      </c>
      <c r="I347" s="176">
        <v>12</v>
      </c>
      <c r="J347" s="283"/>
      <c r="K347" s="178"/>
      <c r="L347" s="85"/>
      <c r="M347" s="143"/>
      <c r="N347" s="86"/>
      <c r="O347" s="53"/>
      <c r="P347" s="152">
        <v>0</v>
      </c>
      <c r="Q347" s="6"/>
      <c r="R347" s="96">
        <f t="shared" si="17"/>
        <v>0</v>
      </c>
      <c r="S347" s="97">
        <f t="shared" si="20"/>
        <v>0</v>
      </c>
      <c r="T347" s="98">
        <f t="shared" si="18"/>
        <v>0</v>
      </c>
      <c r="U347" s="117" t="str">
        <f t="shared" si="19"/>
        <v>OK</v>
      </c>
      <c r="V347" s="117" t="b">
        <f>'CASH REBATE'!$P$22</f>
        <v>0</v>
      </c>
      <c r="W347" s="1" t="str">
        <v>ALCHEMY</v>
      </c>
    </row>
    <row r="348" spans="2:23" ht="17.399999999999999" x14ac:dyDescent="0.3">
      <c r="B348" s="161" t="str">
        <v>40-SPRUM-07501400</v>
      </c>
      <c r="C348" s="158" t="str">
        <v>Campari</v>
      </c>
      <c r="D348" s="142" t="str">
        <v>Rum</v>
      </c>
      <c r="E348" s="142" t="str">
        <v>Appleton</v>
      </c>
      <c r="F348" s="142" t="str">
        <v>APT</v>
      </c>
      <c r="G348" s="142" t="str">
        <v>Appleton Estate Rare Blend 12 Years</v>
      </c>
      <c r="H348" s="142" t="str">
        <v>750ml</v>
      </c>
      <c r="I348" s="176">
        <v>12</v>
      </c>
      <c r="J348" s="283"/>
      <c r="K348" s="178"/>
      <c r="L348" s="85"/>
      <c r="M348" s="143"/>
      <c r="N348" s="86"/>
      <c r="O348" s="53"/>
      <c r="P348" s="152">
        <v>0</v>
      </c>
      <c r="Q348" s="6"/>
      <c r="R348" s="96">
        <f t="shared" si="17"/>
        <v>0</v>
      </c>
      <c r="S348" s="97">
        <f t="shared" si="20"/>
        <v>0</v>
      </c>
      <c r="T348" s="98">
        <f t="shared" si="18"/>
        <v>0</v>
      </c>
      <c r="U348" s="117" t="str">
        <f t="shared" si="19"/>
        <v>OK</v>
      </c>
      <c r="V348" s="117" t="b">
        <f>'CASH REBATE'!$P$22</f>
        <v>0</v>
      </c>
      <c r="W348" s="1" t="str">
        <v>ALCHEMY</v>
      </c>
    </row>
    <row r="349" spans="2:23" ht="17.399999999999999" x14ac:dyDescent="0.3">
      <c r="B349" s="161" t="str">
        <v>46-ABRGP-07000051</v>
      </c>
      <c r="C349" s="158" t="str">
        <v>Campari</v>
      </c>
      <c r="D349" s="142" t="str">
        <v>Whisky</v>
      </c>
      <c r="E349" s="142" t="str">
        <v>Glen Grant</v>
      </c>
      <c r="F349" s="142" t="str">
        <v>GGT</v>
      </c>
      <c r="G349" s="142" t="str">
        <v>Glen Grant Single Malt Scotch Whisky Arboralis (Gift Pack)</v>
      </c>
      <c r="H349" s="142" t="str">
        <v>700ml</v>
      </c>
      <c r="I349" s="176">
        <v>6</v>
      </c>
      <c r="J349" s="283"/>
      <c r="K349" s="178"/>
      <c r="L349" s="85"/>
      <c r="M349" s="143"/>
      <c r="N349" s="86"/>
      <c r="O349" s="53"/>
      <c r="P349" s="152">
        <v>0</v>
      </c>
      <c r="Q349" s="6"/>
      <c r="R349" s="96">
        <f t="shared" si="17"/>
        <v>0</v>
      </c>
      <c r="S349" s="97">
        <f t="shared" si="20"/>
        <v>0</v>
      </c>
      <c r="T349" s="98">
        <f t="shared" si="18"/>
        <v>0</v>
      </c>
      <c r="U349" s="117" t="str">
        <f t="shared" si="19"/>
        <v>OK</v>
      </c>
      <c r="V349" s="117" t="b">
        <f>'CASH REBATE'!$P$22</f>
        <v>0</v>
      </c>
      <c r="W349" s="1" t="str">
        <v>ALCHEMY</v>
      </c>
    </row>
    <row r="350" spans="2:23" ht="17.399999999999999" x14ac:dyDescent="0.3">
      <c r="B350" s="161" t="str">
        <v>51-WISPA-07505015</v>
      </c>
      <c r="C350" s="158" t="str">
        <v>Luc Belaire</v>
      </c>
      <c r="D350" s="142" t="str">
        <v>Sparkling Wine</v>
      </c>
      <c r="E350" s="142" t="str">
        <v>Luc Belaire</v>
      </c>
      <c r="F350" s="142" t="str">
        <v>LUC</v>
      </c>
      <c r="G350" s="142" t="str">
        <v>Luc Belaire Rare Luxe</v>
      </c>
      <c r="H350" s="142" t="str">
        <v>750ml</v>
      </c>
      <c r="I350" s="176">
        <v>6</v>
      </c>
      <c r="J350" s="283"/>
      <c r="K350" s="178"/>
      <c r="L350" s="85"/>
      <c r="M350" s="143"/>
      <c r="N350" s="86"/>
      <c r="O350" s="53"/>
      <c r="P350" s="152">
        <v>0</v>
      </c>
      <c r="Q350" s="6"/>
      <c r="R350" s="96">
        <f t="shared" si="17"/>
        <v>0</v>
      </c>
      <c r="S350" s="97">
        <f t="shared" si="20"/>
        <v>0</v>
      </c>
      <c r="T350" s="98">
        <f t="shared" si="18"/>
        <v>0</v>
      </c>
      <c r="U350" s="117" t="str">
        <f t="shared" si="19"/>
        <v>OK</v>
      </c>
      <c r="V350" s="117" t="b">
        <f>'CASH REBATE'!$P$22</f>
        <v>0</v>
      </c>
      <c r="W350" s="1" t="str">
        <v>ALCHEMY</v>
      </c>
    </row>
    <row r="351" spans="2:23" ht="17.399999999999999" x14ac:dyDescent="0.3">
      <c r="B351" s="161" t="str">
        <v>51-WISPA-07505572</v>
      </c>
      <c r="C351" s="158" t="str">
        <v>Luc Belaire</v>
      </c>
      <c r="D351" s="142" t="str">
        <v>Sparkling Wine</v>
      </c>
      <c r="E351" s="142" t="str">
        <v>Luc Belaire</v>
      </c>
      <c r="F351" s="142" t="str">
        <v>LUC</v>
      </c>
      <c r="G351" s="142" t="str">
        <v>Luc Belaire Rare Luxe - Fantome</v>
      </c>
      <c r="H351" s="142" t="str">
        <v>750ml</v>
      </c>
      <c r="I351" s="176">
        <v>6</v>
      </c>
      <c r="J351" s="283"/>
      <c r="K351" s="178"/>
      <c r="L351" s="85"/>
      <c r="M351" s="143"/>
      <c r="N351" s="86"/>
      <c r="O351" s="53"/>
      <c r="P351" s="152">
        <v>0</v>
      </c>
      <c r="Q351" s="6"/>
      <c r="R351" s="96">
        <f t="shared" si="17"/>
        <v>0</v>
      </c>
      <c r="S351" s="97">
        <f t="shared" si="20"/>
        <v>0</v>
      </c>
      <c r="T351" s="98">
        <f t="shared" si="18"/>
        <v>0</v>
      </c>
      <c r="U351" s="117" t="str">
        <f t="shared" si="19"/>
        <v>OK</v>
      </c>
      <c r="V351" s="117" t="b">
        <f>'CASH REBATE'!$P$22</f>
        <v>0</v>
      </c>
      <c r="W351" s="1" t="str">
        <v>ALCHEMY</v>
      </c>
    </row>
    <row r="352" spans="2:23" ht="17.399999999999999" x14ac:dyDescent="0.3">
      <c r="B352" s="161" t="str">
        <v>51-WISPA-07505602</v>
      </c>
      <c r="C352" s="157" t="str">
        <v>Luc Belaire</v>
      </c>
      <c r="D352" s="99" t="str">
        <v>Sparkling Wine</v>
      </c>
      <c r="E352" s="99" t="str">
        <v>Luc Belaire</v>
      </c>
      <c r="F352" s="99" t="str">
        <v>LUC</v>
      </c>
      <c r="G352" s="99" t="str">
        <v>Luc Belaire Rare Rose - Fantome</v>
      </c>
      <c r="H352" s="99" t="str">
        <v>750ml</v>
      </c>
      <c r="I352" s="175">
        <v>6</v>
      </c>
      <c r="J352" s="283"/>
      <c r="K352" s="178"/>
      <c r="L352" s="85"/>
      <c r="M352" s="147"/>
      <c r="N352" s="86"/>
      <c r="O352" s="147"/>
      <c r="P352" s="152">
        <v>0</v>
      </c>
      <c r="Q352" s="148"/>
      <c r="R352" s="96">
        <f t="shared" si="17"/>
        <v>0</v>
      </c>
      <c r="S352" s="97">
        <f t="shared" si="20"/>
        <v>0</v>
      </c>
      <c r="T352" s="98">
        <f t="shared" si="18"/>
        <v>0</v>
      </c>
      <c r="U352" s="117" t="str">
        <f t="shared" si="19"/>
        <v>OK</v>
      </c>
      <c r="V352" s="117" t="b">
        <f>'CASH REBATE'!$P$22</f>
        <v>0</v>
      </c>
      <c r="W352" s="1" t="str">
        <v>ALCHEMY</v>
      </c>
    </row>
    <row r="353" spans="2:23" ht="17.399999999999999" x14ac:dyDescent="0.3">
      <c r="B353" s="161" t="str">
        <v>51-WISPA-07505909</v>
      </c>
      <c r="C353" s="157" t="str">
        <v>Luc Belaire</v>
      </c>
      <c r="D353" s="99" t="str">
        <v>Sparkling Wine</v>
      </c>
      <c r="E353" s="99" t="str">
        <v>Luc Belaire</v>
      </c>
      <c r="F353" s="99" t="str">
        <v>LUC</v>
      </c>
      <c r="G353" s="99" t="str">
        <v>Luc Belaire Rare Rose</v>
      </c>
      <c r="H353" s="99" t="str">
        <v>750ml</v>
      </c>
      <c r="I353" s="175">
        <v>6</v>
      </c>
      <c r="J353" s="283"/>
      <c r="K353" s="178"/>
      <c r="L353" s="85"/>
      <c r="M353" s="147"/>
      <c r="N353" s="86"/>
      <c r="O353" s="147"/>
      <c r="P353" s="152">
        <v>0</v>
      </c>
      <c r="Q353" s="148"/>
      <c r="R353" s="96">
        <f t="shared" si="17"/>
        <v>0</v>
      </c>
      <c r="S353" s="97">
        <f t="shared" si="20"/>
        <v>0</v>
      </c>
      <c r="T353" s="98">
        <f t="shared" si="18"/>
        <v>0</v>
      </c>
      <c r="U353" s="117" t="str">
        <f t="shared" si="19"/>
        <v>OK</v>
      </c>
      <c r="V353" s="117" t="b">
        <f>'CASH REBATE'!$P$22</f>
        <v>0</v>
      </c>
      <c r="W353" s="1" t="str">
        <v>ALCHEMY</v>
      </c>
    </row>
    <row r="354" spans="2:23" ht="17.399999999999999" x14ac:dyDescent="0.3">
      <c r="B354" s="161" t="str">
        <v>51-WISPA-15005619</v>
      </c>
      <c r="C354" s="157" t="str">
        <v>Luc Belaire</v>
      </c>
      <c r="D354" s="99" t="str">
        <v>Sparkling Wine</v>
      </c>
      <c r="E354" s="99" t="str">
        <v>Luc Belaire</v>
      </c>
      <c r="F354" s="99" t="str">
        <v>LUC</v>
      </c>
      <c r="G354" s="99" t="str">
        <v>Luc Belaire Rare Rose 1.5 L - Fantome</v>
      </c>
      <c r="H354" s="99" t="str">
        <v>1500ml</v>
      </c>
      <c r="I354" s="175">
        <v>3</v>
      </c>
      <c r="J354" s="283"/>
      <c r="K354" s="178"/>
      <c r="L354" s="85"/>
      <c r="M354" s="147"/>
      <c r="N354" s="86"/>
      <c r="O354" s="147"/>
      <c r="P354" s="152">
        <v>0</v>
      </c>
      <c r="Q354" s="148"/>
      <c r="R354" s="96">
        <f t="shared" si="17"/>
        <v>0</v>
      </c>
      <c r="S354" s="97">
        <f t="shared" si="20"/>
        <v>0</v>
      </c>
      <c r="T354" s="98">
        <f t="shared" si="18"/>
        <v>0</v>
      </c>
      <c r="U354" s="117" t="str">
        <f t="shared" si="19"/>
        <v>OK</v>
      </c>
      <c r="V354" s="117" t="b">
        <f>'CASH REBATE'!$P$22</f>
        <v>0</v>
      </c>
      <c r="W354" s="1" t="str">
        <v>ALCHEMY</v>
      </c>
    </row>
    <row r="355" spans="2:23" ht="17.399999999999999" x14ac:dyDescent="0.3">
      <c r="B355" s="161" t="str">
        <v>52-WISPA-07500750</v>
      </c>
      <c r="C355" s="157" t="str">
        <v>Pommery</v>
      </c>
      <c r="D355" s="99" t="str">
        <v>Champagne</v>
      </c>
      <c r="E355" s="99" t="str">
        <v>Pommery</v>
      </c>
      <c r="F355" s="99" t="str">
        <v>POM</v>
      </c>
      <c r="G355" s="99" t="str">
        <v>Champagne Pommery Brut Rose Royal (GB)</v>
      </c>
      <c r="H355" s="99" t="str">
        <v>750ml</v>
      </c>
      <c r="I355" s="175">
        <v>6</v>
      </c>
      <c r="J355" s="283"/>
      <c r="K355" s="178"/>
      <c r="L355" s="85"/>
      <c r="M355" s="147"/>
      <c r="N355" s="86"/>
      <c r="O355" s="147"/>
      <c r="P355" s="152">
        <v>0</v>
      </c>
      <c r="Q355" s="148"/>
      <c r="R355" s="96">
        <f t="shared" si="17"/>
        <v>0</v>
      </c>
      <c r="S355" s="97">
        <f t="shared" si="20"/>
        <v>0</v>
      </c>
      <c r="T355" s="98">
        <f t="shared" si="18"/>
        <v>0</v>
      </c>
      <c r="U355" s="117" t="str">
        <f t="shared" si="19"/>
        <v>OK</v>
      </c>
      <c r="V355" s="117" t="b">
        <f>'CASH REBATE'!$P$22</f>
        <v>0</v>
      </c>
      <c r="W355" s="1" t="str">
        <v>ALCHEMY</v>
      </c>
    </row>
    <row r="356" spans="2:23" ht="17.399999999999999" x14ac:dyDescent="0.3">
      <c r="B356" s="161" t="str">
        <v>52-WISPA-07500925</v>
      </c>
      <c r="C356" s="157" t="str">
        <v>Pommery</v>
      </c>
      <c r="D356" s="99" t="str">
        <v>Champagne</v>
      </c>
      <c r="E356" s="99" t="str">
        <v>Pommery</v>
      </c>
      <c r="F356" s="99" t="str">
        <v>POM</v>
      </c>
      <c r="G356" s="99" t="str">
        <v>Champagne Pommery Royal Blue Sky (GB)</v>
      </c>
      <c r="H356" s="99" t="str">
        <v>750ml</v>
      </c>
      <c r="I356" s="175">
        <v>6</v>
      </c>
      <c r="J356" s="283"/>
      <c r="K356" s="178"/>
      <c r="L356" s="85"/>
      <c r="M356" s="147"/>
      <c r="N356" s="86"/>
      <c r="O356" s="147"/>
      <c r="P356" s="152">
        <v>0</v>
      </c>
      <c r="Q356" s="148"/>
      <c r="R356" s="96">
        <f t="shared" si="17"/>
        <v>0</v>
      </c>
      <c r="S356" s="97">
        <f t="shared" si="20"/>
        <v>0</v>
      </c>
      <c r="T356" s="98">
        <f t="shared" si="18"/>
        <v>0</v>
      </c>
      <c r="U356" s="117" t="str">
        <f t="shared" si="19"/>
        <v>OK</v>
      </c>
      <c r="V356" s="117" t="b">
        <f>'CASH REBATE'!$P$22</f>
        <v>0</v>
      </c>
      <c r="W356" s="1" t="str">
        <v>ALCHEMY</v>
      </c>
    </row>
    <row r="357" spans="2:23" ht="17.399999999999999" x14ac:dyDescent="0.3">
      <c r="B357" s="161" t="str">
        <v>52-WISPA-07502006</v>
      </c>
      <c r="C357" s="157" t="str">
        <v>Pommery</v>
      </c>
      <c r="D357" s="99" t="str">
        <v>Champagne</v>
      </c>
      <c r="E357" s="99" t="str">
        <v>Pommery</v>
      </c>
      <c r="F357" s="99" t="str">
        <v>POM</v>
      </c>
      <c r="G357" s="99" t="str">
        <v>Pommery Cuvee Louise Champagne (2006)</v>
      </c>
      <c r="H357" s="99" t="str">
        <v>750ml</v>
      </c>
      <c r="I357" s="175">
        <v>6</v>
      </c>
      <c r="J357" s="283"/>
      <c r="K357" s="178"/>
      <c r="L357" s="85"/>
      <c r="M357" s="147"/>
      <c r="N357" s="86"/>
      <c r="O357" s="147"/>
      <c r="P357" s="152">
        <v>0</v>
      </c>
      <c r="Q357" s="148"/>
      <c r="R357" s="96">
        <f t="shared" si="17"/>
        <v>0</v>
      </c>
      <c r="S357" s="97">
        <f t="shared" si="20"/>
        <v>0</v>
      </c>
      <c r="T357" s="98">
        <f t="shared" si="18"/>
        <v>0</v>
      </c>
      <c r="U357" s="117" t="str">
        <f t="shared" si="19"/>
        <v>OK</v>
      </c>
      <c r="V357" s="117" t="b">
        <f>'CASH REBATE'!$P$22</f>
        <v>0</v>
      </c>
      <c r="W357" s="1" t="str">
        <v>ALCHEMY</v>
      </c>
    </row>
    <row r="358" spans="2:23" ht="17.399999999999999" x14ac:dyDescent="0.3">
      <c r="B358" s="161" t="str">
        <v>52-WISPA-07507772</v>
      </c>
      <c r="C358" s="157" t="str">
        <v>Pommery</v>
      </c>
      <c r="D358" s="99" t="str">
        <v>Champagne</v>
      </c>
      <c r="E358" s="99" t="str">
        <v>Pommery</v>
      </c>
      <c r="F358" s="99" t="str">
        <v>POM</v>
      </c>
      <c r="G358" s="99" t="str">
        <v>Champagne Pommery Apanage Brut (1874)</v>
      </c>
      <c r="H358" s="99" t="str">
        <v>750ml</v>
      </c>
      <c r="I358" s="175">
        <v>6</v>
      </c>
      <c r="J358" s="283"/>
      <c r="K358" s="178"/>
      <c r="L358" s="85"/>
      <c r="M358" s="147"/>
      <c r="N358" s="86"/>
      <c r="O358" s="147"/>
      <c r="P358" s="152">
        <v>0</v>
      </c>
      <c r="Q358" s="148"/>
      <c r="R358" s="96">
        <f t="shared" si="17"/>
        <v>0</v>
      </c>
      <c r="S358" s="97">
        <f t="shared" si="20"/>
        <v>0</v>
      </c>
      <c r="T358" s="98">
        <f t="shared" si="18"/>
        <v>0</v>
      </c>
      <c r="U358" s="117" t="str">
        <f t="shared" si="19"/>
        <v>OK</v>
      </c>
      <c r="V358" s="117" t="b">
        <f>'CASH REBATE'!$P$22</f>
        <v>0</v>
      </c>
      <c r="W358" s="1" t="str">
        <v>ALCHEMY</v>
      </c>
    </row>
    <row r="359" spans="2:23" ht="17.399999999999999" x14ac:dyDescent="0.3">
      <c r="B359" s="161" t="str">
        <v>64-SPLIQ-02000983</v>
      </c>
      <c r="C359" s="157" t="str">
        <v>Laiba</v>
      </c>
      <c r="D359" s="99" t="str">
        <v>Liqueur</v>
      </c>
      <c r="E359" s="99" t="str">
        <v>Laiba</v>
      </c>
      <c r="F359" s="99" t="str">
        <v>LAI</v>
      </c>
      <c r="G359" s="99" t="str">
        <v>Laiba Passion De-Light</v>
      </c>
      <c r="H359" s="99" t="str">
        <v>200ml</v>
      </c>
      <c r="I359" s="175">
        <v>12</v>
      </c>
      <c r="J359" s="283"/>
      <c r="K359" s="178"/>
      <c r="L359" s="85"/>
      <c r="M359" s="147"/>
      <c r="N359" s="86"/>
      <c r="O359" s="147"/>
      <c r="P359" s="152">
        <v>0</v>
      </c>
      <c r="Q359" s="148"/>
      <c r="R359" s="96">
        <f t="shared" si="17"/>
        <v>0</v>
      </c>
      <c r="S359" s="97">
        <f t="shared" si="20"/>
        <v>0</v>
      </c>
      <c r="T359" s="98">
        <f t="shared" si="18"/>
        <v>0</v>
      </c>
      <c r="U359" s="117" t="str">
        <f t="shared" si="19"/>
        <v>OK</v>
      </c>
      <c r="V359" s="117" t="b">
        <f>'CASH REBATE'!$P$22</f>
        <v>0</v>
      </c>
      <c r="W359" s="1" t="str">
        <v>ALCHEMY</v>
      </c>
    </row>
    <row r="360" spans="2:23" ht="17.399999999999999" x14ac:dyDescent="0.3">
      <c r="B360" s="161" t="str">
        <v>64-SPLIQ-02000990</v>
      </c>
      <c r="C360" s="158" t="str">
        <v>Laiba</v>
      </c>
      <c r="D360" s="142" t="str">
        <v>Liqueur</v>
      </c>
      <c r="E360" s="142" t="str">
        <v>Laiba</v>
      </c>
      <c r="F360" s="142" t="str">
        <v>LAI</v>
      </c>
      <c r="G360" s="142" t="str">
        <v>Laiba In Love With Rosemary</v>
      </c>
      <c r="H360" s="142" t="str">
        <v>200ml</v>
      </c>
      <c r="I360" s="176">
        <v>12</v>
      </c>
      <c r="J360" s="283"/>
      <c r="K360" s="178"/>
      <c r="L360" s="85"/>
      <c r="M360" s="143"/>
      <c r="N360" s="86"/>
      <c r="O360" s="53"/>
      <c r="P360" s="152">
        <v>0</v>
      </c>
      <c r="Q360" s="6"/>
      <c r="R360" s="96">
        <f t="shared" si="17"/>
        <v>0</v>
      </c>
      <c r="S360" s="97">
        <f t="shared" si="20"/>
        <v>0</v>
      </c>
      <c r="T360" s="98">
        <f t="shared" si="18"/>
        <v>0</v>
      </c>
      <c r="U360" s="117" t="str">
        <f t="shared" si="19"/>
        <v>OK</v>
      </c>
      <c r="V360" s="117" t="b">
        <f>'CASH REBATE'!$P$22</f>
        <v>0</v>
      </c>
      <c r="W360" s="1" t="str">
        <v>ALCHEMY</v>
      </c>
    </row>
    <row r="361" spans="2:23" ht="17.399999999999999" x14ac:dyDescent="0.3">
      <c r="B361" s="161" t="str">
        <v>64-SPLIQ-02001003</v>
      </c>
      <c r="C361" s="158" t="str">
        <v>Laiba</v>
      </c>
      <c r="D361" s="142" t="str">
        <v>Liqueur</v>
      </c>
      <c r="E361" s="142" t="str">
        <v>Laiba</v>
      </c>
      <c r="F361" s="142" t="str">
        <v>LAI</v>
      </c>
      <c r="G361" s="142" t="str">
        <v>Laiba Sour</v>
      </c>
      <c r="H361" s="142" t="str">
        <v>200ml</v>
      </c>
      <c r="I361" s="176">
        <v>12</v>
      </c>
      <c r="J361" s="283"/>
      <c r="K361" s="178"/>
      <c r="L361" s="85"/>
      <c r="M361" s="143"/>
      <c r="N361" s="86"/>
      <c r="O361" s="53"/>
      <c r="P361" s="152">
        <v>0</v>
      </c>
      <c r="Q361" s="6"/>
      <c r="R361" s="96">
        <f t="shared" si="17"/>
        <v>0</v>
      </c>
      <c r="S361" s="97">
        <f t="shared" si="20"/>
        <v>0</v>
      </c>
      <c r="T361" s="98">
        <f t="shared" si="18"/>
        <v>0</v>
      </c>
      <c r="U361" s="117" t="str">
        <f t="shared" si="19"/>
        <v>OK</v>
      </c>
      <c r="V361" s="117" t="b">
        <f>'CASH REBATE'!$P$22</f>
        <v>0</v>
      </c>
      <c r="W361" s="1" t="str">
        <v>ALCHEMY</v>
      </c>
    </row>
    <row r="362" spans="2:23" ht="17.399999999999999" x14ac:dyDescent="0.3">
      <c r="B362" s="161" t="str">
        <v>64-SPLIQ-02001010</v>
      </c>
      <c r="C362" s="158" t="str">
        <v>Laiba</v>
      </c>
      <c r="D362" s="142" t="str">
        <v>Liqueur</v>
      </c>
      <c r="E362" s="142" t="str">
        <v>Laiba</v>
      </c>
      <c r="F362" s="142" t="str">
        <v>LAI</v>
      </c>
      <c r="G362" s="142" t="str">
        <v>Laiba I Am Coconuts</v>
      </c>
      <c r="H362" s="142" t="str">
        <v>200ml</v>
      </c>
      <c r="I362" s="176">
        <v>12</v>
      </c>
      <c r="J362" s="283"/>
      <c r="K362" s="178"/>
      <c r="L362" s="85"/>
      <c r="M362" s="143"/>
      <c r="N362" s="86"/>
      <c r="O362" s="53"/>
      <c r="P362" s="152">
        <v>0</v>
      </c>
      <c r="Q362" s="6"/>
      <c r="R362" s="96">
        <f t="shared" si="17"/>
        <v>0</v>
      </c>
      <c r="S362" s="97">
        <f t="shared" si="20"/>
        <v>0</v>
      </c>
      <c r="T362" s="98">
        <f t="shared" si="18"/>
        <v>0</v>
      </c>
      <c r="U362" s="117" t="str">
        <f t="shared" si="19"/>
        <v>OK</v>
      </c>
      <c r="V362" s="117" t="b">
        <f>'CASH REBATE'!$P$22</f>
        <v>0</v>
      </c>
      <c r="W362" s="1" t="str">
        <v>ALCHEMY</v>
      </c>
    </row>
    <row r="363" spans="2:23" ht="17.399999999999999" x14ac:dyDescent="0.3">
      <c r="B363" s="161" t="str">
        <v>64-SPLIQ-02001027</v>
      </c>
      <c r="C363" s="158" t="str">
        <v>Laiba</v>
      </c>
      <c r="D363" s="142" t="str">
        <v>Liqueur</v>
      </c>
      <c r="E363" s="142" t="str">
        <v>Laiba</v>
      </c>
      <c r="F363" s="142" t="str">
        <v>LAI</v>
      </c>
      <c r="G363" s="142" t="str">
        <v>Laiba Cold Brew Martini</v>
      </c>
      <c r="H363" s="142" t="str">
        <v>200ml</v>
      </c>
      <c r="I363" s="176">
        <v>12</v>
      </c>
      <c r="J363" s="283"/>
      <c r="K363" s="178"/>
      <c r="L363" s="85"/>
      <c r="M363" s="143"/>
      <c r="N363" s="86"/>
      <c r="O363" s="53"/>
      <c r="P363" s="152">
        <v>0</v>
      </c>
      <c r="Q363" s="6"/>
      <c r="R363" s="96">
        <f t="shared" si="17"/>
        <v>0</v>
      </c>
      <c r="S363" s="97">
        <f t="shared" si="20"/>
        <v>0</v>
      </c>
      <c r="T363" s="98">
        <f t="shared" si="18"/>
        <v>0</v>
      </c>
      <c r="U363" s="117" t="str">
        <f t="shared" si="19"/>
        <v>OK</v>
      </c>
      <c r="V363" s="117" t="b">
        <f>'CASH REBATE'!$P$22</f>
        <v>0</v>
      </c>
      <c r="W363" s="1" t="str">
        <v>ALCHEMY</v>
      </c>
    </row>
    <row r="364" spans="2:23" ht="17.399999999999999" x14ac:dyDescent="0.3">
      <c r="B364" s="161" t="str">
        <v>64-SPLIQ-02001034</v>
      </c>
      <c r="C364" s="158" t="str">
        <v>Laiba</v>
      </c>
      <c r="D364" s="142" t="str">
        <v>Liqueur</v>
      </c>
      <c r="E364" s="142" t="str">
        <v>Laiba</v>
      </c>
      <c r="F364" s="142" t="str">
        <v>LAI</v>
      </c>
      <c r="G364" s="142" t="str">
        <v>Laiba Earl 'S Old Fashioned</v>
      </c>
      <c r="H364" s="142" t="str">
        <v>200ml</v>
      </c>
      <c r="I364" s="176">
        <v>12</v>
      </c>
      <c r="J364" s="283"/>
      <c r="K364" s="178"/>
      <c r="L364" s="85"/>
      <c r="M364" s="143"/>
      <c r="N364" s="86"/>
      <c r="O364" s="53"/>
      <c r="P364" s="152">
        <v>0</v>
      </c>
      <c r="Q364" s="6"/>
      <c r="R364" s="96">
        <f t="shared" ref="R364:R394" si="25">IF(K364&gt;0,K364*N364,L364*1.07*N364)</f>
        <v>0</v>
      </c>
      <c r="S364" s="97">
        <f t="shared" ref="S364:S394" si="26">ROUND(R364/1.07,2)</f>
        <v>0</v>
      </c>
      <c r="T364" s="98">
        <f t="shared" ref="T364:T394" si="27">IF(U364="Input Price only 1 column","",P364*S364)</f>
        <v>0</v>
      </c>
      <c r="U364" s="117" t="str">
        <f t="shared" ref="U364:U394" si="28">IF(AND(K364&gt;0,L364&gt;0),"Input Price only 1 column","OK")</f>
        <v>OK</v>
      </c>
      <c r="V364" s="117" t="b">
        <f>'CASH REBATE'!$P$22</f>
        <v>0</v>
      </c>
      <c r="W364" s="1" t="str">
        <v>ALCHEMY</v>
      </c>
    </row>
    <row r="365" spans="2:23" ht="17.399999999999999" x14ac:dyDescent="0.3">
      <c r="B365" s="161" t="str">
        <v>64-SPLIQ-02001041</v>
      </c>
      <c r="C365" s="158" t="str">
        <v>Laiba</v>
      </c>
      <c r="D365" s="142" t="str">
        <v>Liqueur</v>
      </c>
      <c r="E365" s="142" t="str">
        <v>Laiba</v>
      </c>
      <c r="F365" s="142" t="str">
        <v>LAI</v>
      </c>
      <c r="G365" s="142" t="str">
        <v>Laiba Twisted Negroni</v>
      </c>
      <c r="H365" s="142" t="str">
        <v>200ml</v>
      </c>
      <c r="I365" s="176">
        <v>12</v>
      </c>
      <c r="J365" s="283"/>
      <c r="K365" s="178"/>
      <c r="L365" s="85"/>
      <c r="M365" s="143"/>
      <c r="N365" s="86"/>
      <c r="O365" s="53"/>
      <c r="P365" s="152">
        <v>0</v>
      </c>
      <c r="Q365" s="6"/>
      <c r="R365" s="96">
        <f t="shared" si="25"/>
        <v>0</v>
      </c>
      <c r="S365" s="97">
        <f t="shared" si="26"/>
        <v>0</v>
      </c>
      <c r="T365" s="98">
        <f t="shared" si="27"/>
        <v>0</v>
      </c>
      <c r="U365" s="117" t="str">
        <f t="shared" si="28"/>
        <v>OK</v>
      </c>
      <c r="V365" s="117" t="b">
        <f>'CASH REBATE'!$P$22</f>
        <v>0</v>
      </c>
      <c r="W365" s="1" t="str">
        <v>ALCHEMY</v>
      </c>
    </row>
    <row r="366" spans="2:23" ht="17.399999999999999" x14ac:dyDescent="0.3">
      <c r="B366" s="161" t="str">
        <v>64-SPLIQ-02001058</v>
      </c>
      <c r="C366" s="158" t="str">
        <v>Laiba</v>
      </c>
      <c r="D366" s="142" t="str">
        <v>Liqueur</v>
      </c>
      <c r="E366" s="142" t="str">
        <v>Laiba</v>
      </c>
      <c r="F366" s="142" t="str">
        <v>LAI</v>
      </c>
      <c r="G366" s="142" t="str">
        <v>Laiba Bloody Mary</v>
      </c>
      <c r="H366" s="142" t="str">
        <v>200ml</v>
      </c>
      <c r="I366" s="176">
        <v>12</v>
      </c>
      <c r="J366" s="283"/>
      <c r="K366" s="178"/>
      <c r="L366" s="85"/>
      <c r="M366" s="143"/>
      <c r="N366" s="86"/>
      <c r="O366" s="53"/>
      <c r="P366" s="152">
        <v>0</v>
      </c>
      <c r="Q366" s="6"/>
      <c r="R366" s="96">
        <f t="shared" si="25"/>
        <v>0</v>
      </c>
      <c r="S366" s="97">
        <f t="shared" si="26"/>
        <v>0</v>
      </c>
      <c r="T366" s="98">
        <f t="shared" si="27"/>
        <v>0</v>
      </c>
      <c r="U366" s="117" t="str">
        <f t="shared" si="28"/>
        <v>OK</v>
      </c>
      <c r="V366" s="117" t="b">
        <f>'CASH REBATE'!$P$22</f>
        <v>0</v>
      </c>
      <c r="W366" s="1" t="str">
        <v>ALCHEMY</v>
      </c>
    </row>
    <row r="367" spans="2:23" ht="17.399999999999999" x14ac:dyDescent="0.3">
      <c r="B367" s="161" t="str">
        <v>67-SPGIN-02007187</v>
      </c>
      <c r="C367" s="158" t="str">
        <v>Lady Trieu</v>
      </c>
      <c r="D367" s="142" t="str">
        <v>Gin</v>
      </c>
      <c r="E367" s="142" t="str">
        <v>Lady Trieu</v>
      </c>
      <c r="F367" s="142" t="str">
        <v>LDT</v>
      </c>
      <c r="G367" s="142" t="str">
        <v>Lady Trieu Contemporary Vietnam Gin 200 ml</v>
      </c>
      <c r="H367" s="142" t="str">
        <v>200ml</v>
      </c>
      <c r="I367" s="176">
        <v>12</v>
      </c>
      <c r="J367" s="283"/>
      <c r="K367" s="178"/>
      <c r="L367" s="85"/>
      <c r="M367" s="143"/>
      <c r="N367" s="86"/>
      <c r="O367" s="53"/>
      <c r="P367" s="152">
        <v>0</v>
      </c>
      <c r="Q367" s="6"/>
      <c r="R367" s="96">
        <f t="shared" si="25"/>
        <v>0</v>
      </c>
      <c r="S367" s="97">
        <f t="shared" si="26"/>
        <v>0</v>
      </c>
      <c r="T367" s="98">
        <f t="shared" si="27"/>
        <v>0</v>
      </c>
      <c r="U367" s="117" t="str">
        <f t="shared" si="28"/>
        <v>OK</v>
      </c>
      <c r="V367" s="117" t="b">
        <f>'CASH REBATE'!$P$22</f>
        <v>0</v>
      </c>
      <c r="W367" s="1" t="str">
        <v>ALCHEMY</v>
      </c>
    </row>
    <row r="368" spans="2:23" ht="17.399999999999999" x14ac:dyDescent="0.3">
      <c r="B368" s="161" t="str">
        <v>75-06WHI-07007038</v>
      </c>
      <c r="C368" s="158" t="str">
        <v>Vok</v>
      </c>
      <c r="D368" s="142" t="str">
        <v>Whisky</v>
      </c>
      <c r="E368" s="142" t="str">
        <v>Real Mccoy</v>
      </c>
      <c r="F368" s="142" t="str">
        <v>RMC</v>
      </c>
      <c r="G368" s="142" t="str">
        <v>Real Mccoy Bourbon Whiskey</v>
      </c>
      <c r="H368" s="142" t="str">
        <v>700ml</v>
      </c>
      <c r="I368" s="176">
        <v>6</v>
      </c>
      <c r="J368" s="283"/>
      <c r="K368" s="178"/>
      <c r="L368" s="85"/>
      <c r="M368" s="143"/>
      <c r="N368" s="86"/>
      <c r="O368" s="53"/>
      <c r="P368" s="152">
        <v>0</v>
      </c>
      <c r="Q368" s="6"/>
      <c r="R368" s="96">
        <f t="shared" si="25"/>
        <v>0</v>
      </c>
      <c r="S368" s="97">
        <f t="shared" si="26"/>
        <v>0</v>
      </c>
      <c r="T368" s="98">
        <f t="shared" si="27"/>
        <v>0</v>
      </c>
      <c r="U368" s="117" t="str">
        <f t="shared" si="28"/>
        <v>OK</v>
      </c>
      <c r="V368" s="117" t="b">
        <f>'CASH REBATE'!$P$22</f>
        <v>0</v>
      </c>
      <c r="W368" s="1" t="str">
        <v>ALCHEMY</v>
      </c>
    </row>
    <row r="369" spans="2:23" ht="17.399999999999999" x14ac:dyDescent="0.3">
      <c r="B369" s="161" t="str">
        <v>76-SPSHE-05001041</v>
      </c>
      <c r="C369" s="158" t="str">
        <v>Edrington</v>
      </c>
      <c r="D369" s="142" t="str">
        <v>Wine</v>
      </c>
      <c r="E369" s="142" t="str">
        <v>Valdespino</v>
      </c>
      <c r="F369" s="142" t="str">
        <v/>
      </c>
      <c r="G369" s="142" t="str">
        <v>Valdespino Don Gonzalo Oloroso Sherry Wine</v>
      </c>
      <c r="H369" s="142" t="str">
        <v>500ml</v>
      </c>
      <c r="I369" s="176">
        <v>6</v>
      </c>
      <c r="J369" s="283"/>
      <c r="K369" s="178"/>
      <c r="L369" s="85"/>
      <c r="M369" s="143"/>
      <c r="N369" s="86"/>
      <c r="O369" s="53"/>
      <c r="P369" s="152">
        <v>0</v>
      </c>
      <c r="Q369" s="6"/>
      <c r="R369" s="96">
        <f t="shared" si="25"/>
        <v>0</v>
      </c>
      <c r="S369" s="97">
        <f t="shared" si="26"/>
        <v>0</v>
      </c>
      <c r="T369" s="98">
        <f t="shared" si="27"/>
        <v>0</v>
      </c>
      <c r="U369" s="117" t="str">
        <f t="shared" si="28"/>
        <v>OK</v>
      </c>
      <c r="V369" s="117" t="b">
        <f>'CASH REBATE'!$P$22</f>
        <v>0</v>
      </c>
      <c r="W369" s="1" t="str">
        <v>ALCHEMY</v>
      </c>
    </row>
    <row r="370" spans="2:23" ht="17.399999999999999" x14ac:dyDescent="0.3">
      <c r="B370" s="161" t="str">
        <v>76-SPSHE-07500938</v>
      </c>
      <c r="C370" s="158" t="str">
        <v>Edrington</v>
      </c>
      <c r="D370" s="142" t="str">
        <v>Wine</v>
      </c>
      <c r="E370" s="142" t="str">
        <v>Valdespino</v>
      </c>
      <c r="F370" s="142" t="str">
        <v/>
      </c>
      <c r="G370" s="142" t="str">
        <v>Valdespino El Candado PX Sherry Wine</v>
      </c>
      <c r="H370" s="142" t="str">
        <v>700ml</v>
      </c>
      <c r="I370" s="176">
        <v>6</v>
      </c>
      <c r="J370" s="283"/>
      <c r="K370" s="178"/>
      <c r="L370" s="85"/>
      <c r="M370" s="143"/>
      <c r="N370" s="86"/>
      <c r="O370" s="53"/>
      <c r="P370" s="152">
        <v>0</v>
      </c>
      <c r="Q370" s="6"/>
      <c r="R370" s="96">
        <f t="shared" si="25"/>
        <v>0</v>
      </c>
      <c r="S370" s="97">
        <f t="shared" si="26"/>
        <v>0</v>
      </c>
      <c r="T370" s="98">
        <f t="shared" si="27"/>
        <v>0</v>
      </c>
      <c r="U370" s="117" t="str">
        <f t="shared" si="28"/>
        <v>OK</v>
      </c>
      <c r="V370" s="117" t="b">
        <f>'CASH REBATE'!$P$22</f>
        <v>0</v>
      </c>
      <c r="W370" s="1" t="str">
        <v>ALCHEMY</v>
      </c>
    </row>
    <row r="371" spans="2:23" ht="17.399999999999999" x14ac:dyDescent="0.3">
      <c r="B371" s="161" t="str">
        <v>76-SPVER-07500174</v>
      </c>
      <c r="C371" s="158" t="str">
        <v>Edrington</v>
      </c>
      <c r="D371" s="142" t="str">
        <v>Vermouth</v>
      </c>
      <c r="E371" s="142" t="str">
        <v>Valdespino</v>
      </c>
      <c r="F371" s="142" t="str">
        <v/>
      </c>
      <c r="G371" s="142" t="str">
        <v>Valdespino Vermouth</v>
      </c>
      <c r="H371" s="142" t="str">
        <v>700ml</v>
      </c>
      <c r="I371" s="176">
        <v>6</v>
      </c>
      <c r="J371" s="283"/>
      <c r="K371" s="178"/>
      <c r="L371" s="85"/>
      <c r="M371" s="143"/>
      <c r="N371" s="86"/>
      <c r="O371" s="53"/>
      <c r="P371" s="152">
        <v>0</v>
      </c>
      <c r="Q371" s="6"/>
      <c r="R371" s="96">
        <f t="shared" si="25"/>
        <v>0</v>
      </c>
      <c r="S371" s="97">
        <f t="shared" si="26"/>
        <v>0</v>
      </c>
      <c r="T371" s="98">
        <f t="shared" si="27"/>
        <v>0</v>
      </c>
      <c r="U371" s="117" t="str">
        <f t="shared" si="28"/>
        <v>OK</v>
      </c>
      <c r="V371" s="117" t="b">
        <f>'CASH REBATE'!$P$22</f>
        <v>0</v>
      </c>
      <c r="W371" s="1" t="str">
        <v>ALCHEMY</v>
      </c>
    </row>
    <row r="372" spans="2:23" ht="17.399999999999999" x14ac:dyDescent="0.3">
      <c r="B372" s="161" t="str">
        <v>42-SPVER-10000853</v>
      </c>
      <c r="C372" s="158" t="str">
        <v>Campari</v>
      </c>
      <c r="D372" s="142" t="str">
        <v>Vermouth</v>
      </c>
      <c r="E372" s="142" t="str">
        <v>Cinzano</v>
      </c>
      <c r="F372" s="142" t="str">
        <v>CZV</v>
      </c>
      <c r="G372" s="142" t="str">
        <v>CINZANO VERMOUTH EXTRA DRY 1L</v>
      </c>
      <c r="H372" s="142" t="str">
        <v>1000ml</v>
      </c>
      <c r="I372" s="176">
        <v>12</v>
      </c>
      <c r="J372" s="283"/>
      <c r="K372" s="178"/>
      <c r="L372" s="85"/>
      <c r="M372" s="143"/>
      <c r="N372" s="86"/>
      <c r="O372" s="53"/>
      <c r="P372" s="152">
        <v>0</v>
      </c>
      <c r="Q372" s="6"/>
      <c r="R372" s="96">
        <f t="shared" si="25"/>
        <v>0</v>
      </c>
      <c r="S372" s="97">
        <f t="shared" si="26"/>
        <v>0</v>
      </c>
      <c r="T372" s="98">
        <f t="shared" si="27"/>
        <v>0</v>
      </c>
      <c r="U372" s="117" t="str">
        <f t="shared" si="28"/>
        <v>OK</v>
      </c>
      <c r="V372" s="117" t="b">
        <f>'CASH REBATE'!$P$22</f>
        <v>0</v>
      </c>
      <c r="W372" s="1" t="str">
        <v>ALCHEMY</v>
      </c>
    </row>
    <row r="373" spans="2:23" ht="17.399999999999999" x14ac:dyDescent="0.3">
      <c r="B373" s="161" t="str">
        <v>52-WISPB-07503811</v>
      </c>
      <c r="C373" s="158" t="str">
        <v>Pommery</v>
      </c>
      <c r="D373" s="142" t="str">
        <v>Champagne</v>
      </c>
      <c r="E373" s="142" t="str">
        <v>Pommery</v>
      </c>
      <c r="F373" s="142" t="str">
        <v>POM</v>
      </c>
      <c r="G373" s="142" t="str">
        <v>Champagne Heidsieck Monopole Blue Top Brut</v>
      </c>
      <c r="H373" s="142" t="str">
        <v>750ml</v>
      </c>
      <c r="I373" s="176">
        <v>6</v>
      </c>
      <c r="J373" s="283"/>
      <c r="K373" s="178"/>
      <c r="L373" s="85"/>
      <c r="M373" s="143"/>
      <c r="N373" s="86"/>
      <c r="O373" s="53"/>
      <c r="P373" s="152">
        <v>0</v>
      </c>
      <c r="Q373" s="6"/>
      <c r="R373" s="96">
        <f t="shared" si="25"/>
        <v>0</v>
      </c>
      <c r="S373" s="97">
        <f t="shared" si="26"/>
        <v>0</v>
      </c>
      <c r="T373" s="98">
        <f t="shared" si="27"/>
        <v>0</v>
      </c>
      <c r="U373" s="117" t="str">
        <f t="shared" si="28"/>
        <v>OK</v>
      </c>
      <c r="V373" s="117" t="b">
        <f>'CASH REBATE'!$P$22</f>
        <v>0</v>
      </c>
      <c r="W373" s="1" t="str">
        <v>ALCHEMY</v>
      </c>
    </row>
    <row r="374" spans="2:23" ht="17.399999999999999" x14ac:dyDescent="0.3">
      <c r="B374" s="161" t="str">
        <v>24-26CNY-07000401</v>
      </c>
      <c r="C374" s="158" t="str">
        <v>Remy Cointreau</v>
      </c>
      <c r="D374" s="142" t="str">
        <v>Cognac</v>
      </c>
      <c r="E374" s="142" t="str">
        <v>Remy</v>
      </c>
      <c r="F374" s="142" t="str">
        <v>RMM</v>
      </c>
      <c r="G374" s="142" t="str">
        <v>Louis XIII CNY26</v>
      </c>
      <c r="H374" s="142" t="str">
        <v>700ml</v>
      </c>
      <c r="I374" s="176">
        <v>1</v>
      </c>
      <c r="J374" s="283"/>
      <c r="K374" s="178"/>
      <c r="L374" s="85"/>
      <c r="M374" s="143"/>
      <c r="N374" s="86"/>
      <c r="O374" s="53"/>
      <c r="P374" s="152">
        <v>0</v>
      </c>
      <c r="Q374" s="6"/>
      <c r="R374" s="96">
        <f t="shared" si="25"/>
        <v>0</v>
      </c>
      <c r="S374" s="97">
        <f t="shared" si="26"/>
        <v>0</v>
      </c>
      <c r="T374" s="98">
        <f t="shared" si="27"/>
        <v>0</v>
      </c>
      <c r="U374" s="117" t="str">
        <f t="shared" si="28"/>
        <v>OK</v>
      </c>
      <c r="V374" s="117" t="b">
        <f>'CASH REBATE'!$P$22</f>
        <v>0</v>
      </c>
      <c r="W374" s="1" t="str">
        <v>ALCHEMY</v>
      </c>
    </row>
    <row r="375" spans="2:23" ht="17.399999999999999" x14ac:dyDescent="0.3">
      <c r="B375" s="161" t="str">
        <v>42-SPVER-10000822</v>
      </c>
      <c r="C375" s="158" t="str">
        <v>Campari</v>
      </c>
      <c r="D375" s="142" t="str">
        <v>Vermouth</v>
      </c>
      <c r="E375" s="142" t="str">
        <v>Cinzano</v>
      </c>
      <c r="F375" s="142" t="str">
        <v>CZV</v>
      </c>
      <c r="G375" s="142" t="str">
        <v>Cinzano Bianco Vermouth</v>
      </c>
      <c r="H375" s="142" t="str">
        <v>1000ml</v>
      </c>
      <c r="I375" s="176">
        <v>12</v>
      </c>
      <c r="J375" s="283"/>
      <c r="K375" s="178"/>
      <c r="L375" s="85"/>
      <c r="M375" s="143"/>
      <c r="N375" s="86"/>
      <c r="O375" s="53"/>
      <c r="P375" s="152">
        <v>0</v>
      </c>
      <c r="Q375" s="6"/>
      <c r="R375" s="96">
        <f t="shared" si="25"/>
        <v>0</v>
      </c>
      <c r="S375" s="97">
        <f t="shared" si="26"/>
        <v>0</v>
      </c>
      <c r="T375" s="98">
        <f t="shared" si="27"/>
        <v>0</v>
      </c>
      <c r="U375" s="117" t="str">
        <f t="shared" si="28"/>
        <v>OK</v>
      </c>
      <c r="V375" s="117" t="b">
        <f>'CASH REBATE'!$P$22</f>
        <v>0</v>
      </c>
      <c r="W375" s="1" t="str">
        <v>ALCHEMY</v>
      </c>
    </row>
    <row r="376" spans="2:23" ht="17.399999999999999" x14ac:dyDescent="0.3">
      <c r="B376" s="161" t="str">
        <v>76-SPVER-07502857</v>
      </c>
      <c r="C376" s="158" t="str">
        <v>Edrington</v>
      </c>
      <c r="D376" s="142" t="str">
        <v>Vermouth</v>
      </c>
      <c r="E376" s="142" t="str">
        <v>Valdespino</v>
      </c>
      <c r="F376" s="142" t="str">
        <v/>
      </c>
      <c r="G376" s="142" t="str">
        <v>VALDESPINO ORIGEN VERMOUTH 15% 0.75L</v>
      </c>
      <c r="H376" s="142" t="str">
        <v>750ml</v>
      </c>
      <c r="I376" s="176">
        <v>6</v>
      </c>
      <c r="J376" s="283"/>
      <c r="K376" s="178"/>
      <c r="L376" s="85"/>
      <c r="M376" s="143"/>
      <c r="N376" s="86"/>
      <c r="O376" s="53"/>
      <c r="P376" s="152">
        <v>0</v>
      </c>
      <c r="Q376" s="6"/>
      <c r="R376" s="96">
        <f t="shared" si="25"/>
        <v>0</v>
      </c>
      <c r="S376" s="97">
        <f t="shared" si="26"/>
        <v>0</v>
      </c>
      <c r="T376" s="98">
        <f t="shared" si="27"/>
        <v>0</v>
      </c>
      <c r="U376" s="117" t="str">
        <f t="shared" si="28"/>
        <v>OK</v>
      </c>
      <c r="V376" s="117" t="b">
        <f>'CASH REBATE'!$P$22</f>
        <v>0</v>
      </c>
      <c r="W376" s="1" t="str">
        <v>ALCHEMY</v>
      </c>
    </row>
    <row r="377" spans="2:23" ht="17.399999999999999" x14ac:dyDescent="0.3">
      <c r="B377" s="161" t="str">
        <v>103LOWHI-10000617</v>
      </c>
      <c r="C377" s="158" t="str">
        <v>LOCH LOMOND GROUP</v>
      </c>
      <c r="D377" s="142" t="str">
        <v>WHISKY</v>
      </c>
      <c r="E377" s="142" t="str">
        <v>HIGH COMMISSIONER</v>
      </c>
      <c r="F377" s="142" t="str">
        <v/>
      </c>
      <c r="G377" s="142" t="str">
        <v>HIGH COMMISSIONER BLENDED 40% 12x1L</v>
      </c>
      <c r="H377" s="142" t="str">
        <v>1000ml</v>
      </c>
      <c r="I377" s="176">
        <v>12</v>
      </c>
      <c r="J377" s="283"/>
      <c r="K377" s="178"/>
      <c r="L377" s="85"/>
      <c r="M377" s="143"/>
      <c r="N377" s="86"/>
      <c r="O377" s="53"/>
      <c r="P377" s="152">
        <v>0</v>
      </c>
      <c r="Q377" s="6"/>
      <c r="R377" s="96">
        <f t="shared" si="25"/>
        <v>0</v>
      </c>
      <c r="S377" s="97">
        <f t="shared" si="26"/>
        <v>0</v>
      </c>
      <c r="T377" s="98">
        <f t="shared" si="27"/>
        <v>0</v>
      </c>
      <c r="U377" s="117" t="str">
        <f t="shared" si="28"/>
        <v>OK</v>
      </c>
      <c r="V377" s="117" t="b">
        <f>'CASH REBATE'!$P$22</f>
        <v>0</v>
      </c>
      <c r="W377" s="1" t="str">
        <v>ALCHEMY</v>
      </c>
    </row>
    <row r="378" spans="2:23" ht="17.399999999999999" x14ac:dyDescent="0.3">
      <c r="B378" s="161" t="str">
        <v>103LOWHI-07000211</v>
      </c>
      <c r="C378" s="158" t="str">
        <v>LOCH LOMOND GROUP</v>
      </c>
      <c r="D378" s="142" t="str">
        <v>WHISKY</v>
      </c>
      <c r="E378" s="142" t="str">
        <v>HIGH COMMISSIONER</v>
      </c>
      <c r="F378" s="142" t="str">
        <v/>
      </c>
      <c r="G378" s="142" t="str">
        <v>HIGH COMMISSIONER BLENDED 40% 12x0.7L</v>
      </c>
      <c r="H378" s="142" t="str">
        <v>700ml</v>
      </c>
      <c r="I378" s="176">
        <v>12</v>
      </c>
      <c r="J378" s="283"/>
      <c r="K378" s="178"/>
      <c r="L378" s="85"/>
      <c r="M378" s="143"/>
      <c r="N378" s="86"/>
      <c r="O378" s="53"/>
      <c r="P378" s="152">
        <v>0</v>
      </c>
      <c r="Q378" s="6"/>
      <c r="R378" s="96">
        <f t="shared" si="25"/>
        <v>0</v>
      </c>
      <c r="S378" s="97">
        <f t="shared" si="26"/>
        <v>0</v>
      </c>
      <c r="T378" s="98">
        <f t="shared" si="27"/>
        <v>0</v>
      </c>
      <c r="U378" s="117" t="str">
        <f t="shared" si="28"/>
        <v>OK</v>
      </c>
      <c r="V378" s="117" t="b">
        <f>'CASH REBATE'!$P$22</f>
        <v>0</v>
      </c>
      <c r="W378" s="1" t="str">
        <v>ALCHEMY</v>
      </c>
    </row>
    <row r="379" spans="2:23" ht="17.399999999999999" x14ac:dyDescent="0.3">
      <c r="B379" s="161" t="str">
        <v>103LOWHI-03500129</v>
      </c>
      <c r="C379" s="158" t="str">
        <v>LOCH LOMOND GROUP</v>
      </c>
      <c r="D379" s="142" t="str">
        <v>WHISKY</v>
      </c>
      <c r="E379" s="142" t="str">
        <v>HIGH COMMISSIONER</v>
      </c>
      <c r="F379" s="142" t="str">
        <v/>
      </c>
      <c r="G379" s="142" t="str">
        <v>HIGH COMMISSIONER BLENDED 40% 24x0.35L</v>
      </c>
      <c r="H379" s="142" t="str">
        <v>350ml</v>
      </c>
      <c r="I379" s="176">
        <v>24</v>
      </c>
      <c r="J379" s="283"/>
      <c r="K379" s="178"/>
      <c r="L379" s="85"/>
      <c r="M379" s="143"/>
      <c r="N379" s="86"/>
      <c r="O379" s="53"/>
      <c r="P379" s="152">
        <v>0</v>
      </c>
      <c r="Q379" s="6"/>
      <c r="R379" s="96">
        <f t="shared" si="25"/>
        <v>0</v>
      </c>
      <c r="S379" s="97">
        <f t="shared" si="26"/>
        <v>0</v>
      </c>
      <c r="T379" s="98">
        <f t="shared" si="27"/>
        <v>0</v>
      </c>
      <c r="U379" s="117" t="str">
        <f t="shared" si="28"/>
        <v>OK</v>
      </c>
      <c r="V379" s="117" t="b">
        <f>'CASH REBATE'!$P$22</f>
        <v>0</v>
      </c>
      <c r="W379" s="1" t="str">
        <v>ALCHEMY</v>
      </c>
    </row>
    <row r="380" spans="2:23" ht="17.399999999999999" x14ac:dyDescent="0.3">
      <c r="B380" s="161" t="str">
        <v>103LOWHI-02000068</v>
      </c>
      <c r="C380" s="158" t="str">
        <v>LOCH LOMOND GROUP</v>
      </c>
      <c r="D380" s="142" t="str">
        <v>WHISKY</v>
      </c>
      <c r="E380" s="142" t="str">
        <v>HIGH COMMISSIONER</v>
      </c>
      <c r="F380" s="142" t="str">
        <v/>
      </c>
      <c r="G380" s="142" t="str">
        <v>HIGH COMMISSIONER BLENDED 40% 48x0.2L</v>
      </c>
      <c r="H380" s="142" t="str">
        <v>200ml</v>
      </c>
      <c r="I380" s="176">
        <v>48</v>
      </c>
      <c r="J380" s="283"/>
      <c r="K380" s="178"/>
      <c r="L380" s="85"/>
      <c r="M380" s="143"/>
      <c r="N380" s="86"/>
      <c r="O380" s="53"/>
      <c r="P380" s="152">
        <v>0</v>
      </c>
      <c r="Q380" s="6"/>
      <c r="R380" s="96">
        <f t="shared" si="25"/>
        <v>0</v>
      </c>
      <c r="S380" s="97">
        <f t="shared" si="26"/>
        <v>0</v>
      </c>
      <c r="T380" s="98">
        <f t="shared" si="27"/>
        <v>0</v>
      </c>
      <c r="U380" s="117" t="str">
        <f t="shared" si="28"/>
        <v>OK</v>
      </c>
      <c r="V380" s="117" t="b">
        <f>'CASH REBATE'!$P$22</f>
        <v>0</v>
      </c>
      <c r="W380" s="1" t="str">
        <v>ALCHEMY</v>
      </c>
    </row>
    <row r="381" spans="2:23" ht="17.399999999999999" x14ac:dyDescent="0.3">
      <c r="B381" s="161" t="str">
        <v>106LOWHI-07003219</v>
      </c>
      <c r="C381" s="158" t="str">
        <v>LOCH LOMOND GROUP</v>
      </c>
      <c r="D381" s="142" t="str">
        <v>WHISKY</v>
      </c>
      <c r="E381" s="142" t="str">
        <v>LOCH LOMOND</v>
      </c>
      <c r="F381" s="142" t="str">
        <v/>
      </c>
      <c r="G381" s="142" t="str">
        <v>LOCH LOMOND ORIGINAL SCOTCH WHISKY</v>
      </c>
      <c r="H381" s="142" t="str">
        <v>700ml</v>
      </c>
      <c r="I381" s="176">
        <v>6</v>
      </c>
      <c r="J381" s="283"/>
      <c r="K381" s="178"/>
      <c r="L381" s="85"/>
      <c r="M381" s="143"/>
      <c r="N381" s="86"/>
      <c r="O381" s="53"/>
      <c r="P381" s="152">
        <v>0</v>
      </c>
      <c r="Q381" s="6"/>
      <c r="R381" s="96">
        <f t="shared" si="25"/>
        <v>0</v>
      </c>
      <c r="S381" s="97">
        <f t="shared" si="26"/>
        <v>0</v>
      </c>
      <c r="T381" s="98">
        <f t="shared" si="27"/>
        <v>0</v>
      </c>
      <c r="U381" s="117" t="str">
        <f t="shared" si="28"/>
        <v>OK</v>
      </c>
      <c r="V381" s="117" t="b">
        <f>'CASH REBATE'!$P$22</f>
        <v>0</v>
      </c>
      <c r="W381" s="1" t="str">
        <v>ALCHEMY</v>
      </c>
    </row>
    <row r="382" spans="2:23" ht="17.399999999999999" x14ac:dyDescent="0.3">
      <c r="B382" s="161" t="str">
        <v>106LOWHI-07007216</v>
      </c>
      <c r="C382" s="158" t="str">
        <v>LOCH LOMOND GROUP</v>
      </c>
      <c r="D382" s="142" t="str">
        <v>WHISKY</v>
      </c>
      <c r="E382" s="142" t="str">
        <v>LOCH LOMOND</v>
      </c>
      <c r="F382" s="142" t="str">
        <v/>
      </c>
      <c r="G382" s="142" t="str">
        <v>LOCH LOMOND AGED 12 YEARS SCOTCH WHISKY</v>
      </c>
      <c r="H382" s="142" t="str">
        <v>700ml</v>
      </c>
      <c r="I382" s="176">
        <v>6</v>
      </c>
      <c r="J382" s="283"/>
      <c r="K382" s="178"/>
      <c r="L382" s="85"/>
      <c r="M382" s="143"/>
      <c r="N382" s="86"/>
      <c r="O382" s="53"/>
      <c r="P382" s="152">
        <v>0</v>
      </c>
      <c r="Q382" s="6"/>
      <c r="R382" s="96">
        <f t="shared" si="25"/>
        <v>0</v>
      </c>
      <c r="S382" s="97">
        <f t="shared" si="26"/>
        <v>0</v>
      </c>
      <c r="T382" s="98">
        <f t="shared" si="27"/>
        <v>0</v>
      </c>
      <c r="U382" s="117" t="str">
        <f t="shared" si="28"/>
        <v>OK</v>
      </c>
      <c r="V382" s="117" t="b">
        <f>'CASH REBATE'!$P$22</f>
        <v>0</v>
      </c>
    </row>
    <row r="383" spans="2:23" ht="17.399999999999999" x14ac:dyDescent="0.3">
      <c r="B383" s="161" t="str">
        <v>106LOWHI-07009215</v>
      </c>
      <c r="C383" s="158" t="str">
        <v>LOCH LOMOND GROUP</v>
      </c>
      <c r="D383" s="142" t="str">
        <v>WHISKY</v>
      </c>
      <c r="E383" s="142" t="str">
        <v>LOCH LOMOND</v>
      </c>
      <c r="F383" s="142" t="str">
        <v/>
      </c>
      <c r="G383" s="142" t="str">
        <v>LOCH LOMOND AGED 18 YEARS SCOTCH WHISKY</v>
      </c>
      <c r="H383" s="142" t="str">
        <v>700ml</v>
      </c>
      <c r="I383" s="176">
        <v>6</v>
      </c>
      <c r="J383" s="283"/>
      <c r="K383" s="178"/>
      <c r="L383" s="85"/>
      <c r="M383" s="143"/>
      <c r="N383" s="86"/>
      <c r="O383" s="53"/>
      <c r="P383" s="152">
        <v>0</v>
      </c>
      <c r="Q383" s="6"/>
      <c r="R383" s="96">
        <f t="shared" si="25"/>
        <v>0</v>
      </c>
      <c r="S383" s="97">
        <f t="shared" si="26"/>
        <v>0</v>
      </c>
      <c r="T383" s="98">
        <f t="shared" si="27"/>
        <v>0</v>
      </c>
      <c r="U383" s="117" t="str">
        <f t="shared" si="28"/>
        <v>OK</v>
      </c>
      <c r="V383" s="117" t="b">
        <f>'CASH REBATE'!$P$22</f>
        <v>0</v>
      </c>
    </row>
    <row r="384" spans="2:23" ht="17.399999999999999" x14ac:dyDescent="0.3">
      <c r="B384" s="161" t="str">
        <v>04-SPWHI-07001257</v>
      </c>
      <c r="C384" s="158" t="str">
        <v>Edrington</v>
      </c>
      <c r="D384" s="142" t="str">
        <v>WHISKY</v>
      </c>
      <c r="E384" s="142" t="str">
        <v>The Macallan</v>
      </c>
      <c r="F384" s="142" t="str">
        <v>MAC</v>
      </c>
      <c r="G384" s="142" t="str">
        <v>THE MACALLAN LITHA WHISKY</v>
      </c>
      <c r="H384" s="142" t="str">
        <v>700ml</v>
      </c>
      <c r="I384" s="176">
        <v>6</v>
      </c>
      <c r="J384" s="283"/>
      <c r="K384" s="178"/>
      <c r="L384" s="85"/>
      <c r="M384" s="143"/>
      <c r="N384" s="86"/>
      <c r="O384" s="53"/>
      <c r="P384" s="152">
        <v>0</v>
      </c>
      <c r="Q384" s="6"/>
      <c r="R384" s="96">
        <f t="shared" si="25"/>
        <v>0</v>
      </c>
      <c r="S384" s="97">
        <f t="shared" si="26"/>
        <v>0</v>
      </c>
      <c r="T384" s="98">
        <f t="shared" si="27"/>
        <v>0</v>
      </c>
      <c r="U384" s="117" t="str">
        <f t="shared" si="28"/>
        <v>OK</v>
      </c>
      <c r="V384" s="117" t="b">
        <f>'CASH REBATE'!$P$22</f>
        <v>0</v>
      </c>
    </row>
    <row r="385" spans="2:22" ht="17.399999999999999" x14ac:dyDescent="0.3">
      <c r="B385" s="161" t="str">
        <v>42-SPVER-10000061</v>
      </c>
      <c r="C385" s="158" t="str">
        <v>Campari Group</v>
      </c>
      <c r="D385" s="142" t="str">
        <v>Vermouth</v>
      </c>
      <c r="E385" s="142" t="str">
        <v>Del Professore</v>
      </c>
      <c r="F385" s="142" t="str">
        <v/>
      </c>
      <c r="G385" s="142" t="str">
        <v>Del Professore Rosso Vermouth</v>
      </c>
      <c r="H385" s="142" t="str">
        <v>1000ml</v>
      </c>
      <c r="I385" s="176">
        <v>6</v>
      </c>
      <c r="J385" s="283"/>
      <c r="K385" s="178"/>
      <c r="L385" s="85"/>
      <c r="M385" s="143"/>
      <c r="N385" s="86"/>
      <c r="O385" s="53"/>
      <c r="P385" s="152">
        <v>0</v>
      </c>
      <c r="Q385" s="6"/>
      <c r="R385" s="96">
        <f t="shared" si="25"/>
        <v>0</v>
      </c>
      <c r="S385" s="97">
        <f t="shared" si="26"/>
        <v>0</v>
      </c>
      <c r="T385" s="98">
        <f t="shared" si="27"/>
        <v>0</v>
      </c>
      <c r="U385" s="117" t="str">
        <f t="shared" si="28"/>
        <v>OK</v>
      </c>
      <c r="V385" s="117" t="b">
        <f>'CASH REBATE'!$P$22</f>
        <v>0</v>
      </c>
    </row>
    <row r="386" spans="2:22" ht="17.399999999999999" x14ac:dyDescent="0.3">
      <c r="B386" s="161" t="str">
        <v>42-WISPA-07503171</v>
      </c>
      <c r="C386" s="158" t="str">
        <v>Campari Group</v>
      </c>
      <c r="D386" s="142" t="str">
        <v>Sparkling Wine</v>
      </c>
      <c r="E386" s="142" t="str">
        <v>Riccadonna</v>
      </c>
      <c r="F386" s="142" t="str">
        <v/>
      </c>
      <c r="G386" s="142" t="str">
        <v>Riccadonna To Spritz</v>
      </c>
      <c r="H386" s="142" t="str">
        <v>750ml</v>
      </c>
      <c r="I386" s="176">
        <v>6</v>
      </c>
      <c r="J386" s="283"/>
      <c r="K386" s="178"/>
      <c r="L386" s="85"/>
      <c r="M386" s="143"/>
      <c r="N386" s="86"/>
      <c r="O386" s="53"/>
      <c r="P386" s="152">
        <v>0</v>
      </c>
      <c r="Q386" s="6"/>
      <c r="R386" s="96">
        <f t="shared" si="25"/>
        <v>0</v>
      </c>
      <c r="S386" s="97">
        <f t="shared" si="26"/>
        <v>0</v>
      </c>
      <c r="T386" s="98">
        <f t="shared" si="27"/>
        <v>0</v>
      </c>
      <c r="U386" s="117" t="str">
        <f t="shared" si="28"/>
        <v>OK</v>
      </c>
      <c r="V386" s="117" t="b">
        <f>'CASH REBATE'!$P$22</f>
        <v>0</v>
      </c>
    </row>
    <row r="387" spans="2:22" ht="17.399999999999999" x14ac:dyDescent="0.3">
      <c r="B387" s="161" t="str">
        <v>57-SPLIQ-07000707</v>
      </c>
      <c r="C387" s="158" t="str">
        <v>Campari</v>
      </c>
      <c r="D387" s="142" t="str">
        <v>Liqueur</v>
      </c>
      <c r="E387" s="142" t="str">
        <v>Ouzo</v>
      </c>
      <c r="F387" s="142" t="str">
        <v>OUZ</v>
      </c>
      <c r="G387" s="142" t="str">
        <v>Ouzo 12 Liqueur</v>
      </c>
      <c r="H387" s="142" t="str">
        <v>700ml</v>
      </c>
      <c r="I387" s="176">
        <v>6</v>
      </c>
      <c r="J387" s="283"/>
      <c r="K387" s="178"/>
      <c r="L387" s="85"/>
      <c r="M387" s="143"/>
      <c r="N387" s="86"/>
      <c r="O387" s="53"/>
      <c r="P387" s="152">
        <v>0</v>
      </c>
      <c r="Q387" s="6"/>
      <c r="R387" s="96">
        <f t="shared" si="25"/>
        <v>0</v>
      </c>
      <c r="S387" s="97">
        <f t="shared" si="26"/>
        <v>0</v>
      </c>
      <c r="T387" s="98">
        <f t="shared" si="27"/>
        <v>0</v>
      </c>
      <c r="U387" s="117" t="str">
        <f t="shared" si="28"/>
        <v>OK</v>
      </c>
      <c r="V387" s="117" t="b">
        <f>'CASH REBATE'!$P$22</f>
        <v>0</v>
      </c>
    </row>
    <row r="388" spans="2:22" ht="17.399999999999999" x14ac:dyDescent="0.3">
      <c r="B388" s="161" t="str">
        <v>58-SPLIQ-07009164</v>
      </c>
      <c r="C388" s="158" t="str">
        <v>Ancho</v>
      </c>
      <c r="D388" s="142" t="str">
        <v>Liqueur</v>
      </c>
      <c r="E388" s="142" t="str">
        <v>Ancho</v>
      </c>
      <c r="F388" s="142" t="str">
        <v>BRC</v>
      </c>
      <c r="G388" s="142" t="str">
        <v>Ancho Reyes Verde Liqueur</v>
      </c>
      <c r="H388" s="142" t="str">
        <v>700ml</v>
      </c>
      <c r="I388" s="176">
        <v>6</v>
      </c>
      <c r="J388" s="283"/>
      <c r="K388" s="178"/>
      <c r="L388" s="85"/>
      <c r="M388" s="143"/>
      <c r="N388" s="86"/>
      <c r="O388" s="53"/>
      <c r="P388" s="152">
        <v>0</v>
      </c>
      <c r="Q388" s="6"/>
      <c r="R388" s="96">
        <f t="shared" si="25"/>
        <v>0</v>
      </c>
      <c r="S388" s="97">
        <f t="shared" si="26"/>
        <v>0</v>
      </c>
      <c r="T388" s="98">
        <f t="shared" si="27"/>
        <v>0</v>
      </c>
      <c r="U388" s="117" t="str">
        <f t="shared" si="28"/>
        <v>OK</v>
      </c>
      <c r="V388" s="117" t="b">
        <f>'CASH REBATE'!$P$22</f>
        <v>0</v>
      </c>
    </row>
    <row r="389" spans="2:22" ht="17.399999999999999" x14ac:dyDescent="0.3">
      <c r="B389" s="161" t="str">
        <v>66-SPGIN-07000064</v>
      </c>
      <c r="C389" s="158" t="str">
        <v>Bareksten</v>
      </c>
      <c r="D389" s="142" t="str">
        <v>Gin</v>
      </c>
      <c r="E389" s="142" t="str">
        <v>Bareksten</v>
      </c>
      <c r="F389" s="142" t="str">
        <v>BAR</v>
      </c>
      <c r="G389" s="142" t="str">
        <v>Bareksten Botanical Gin</v>
      </c>
      <c r="H389" s="142" t="str">
        <v>700ml</v>
      </c>
      <c r="I389" s="176">
        <v>6</v>
      </c>
      <c r="J389" s="283"/>
      <c r="K389" s="178"/>
      <c r="L389" s="85"/>
      <c r="M389" s="143"/>
      <c r="N389" s="86"/>
      <c r="O389" s="53"/>
      <c r="P389" s="152">
        <v>0</v>
      </c>
      <c r="Q389" s="6"/>
      <c r="R389" s="96">
        <f t="shared" si="25"/>
        <v>0</v>
      </c>
      <c r="S389" s="97">
        <f t="shared" si="26"/>
        <v>0</v>
      </c>
      <c r="T389" s="98">
        <f t="shared" si="27"/>
        <v>0</v>
      </c>
      <c r="U389" s="117" t="str">
        <f t="shared" si="28"/>
        <v>OK</v>
      </c>
      <c r="V389" s="117" t="b">
        <f>'CASH REBATE'!$P$22</f>
        <v>0</v>
      </c>
    </row>
    <row r="390" spans="2:22" ht="17.399999999999999" x14ac:dyDescent="0.3">
      <c r="B390" s="161" t="str">
        <v>84-SPLIQ-07500002</v>
      </c>
      <c r="C390" s="158" t="str">
        <v>BIGGAR &amp; LEITH</v>
      </c>
      <c r="D390" s="142" t="str">
        <v>Liqueur</v>
      </c>
      <c r="E390" s="142" t="str">
        <v>BIGGAR &amp; LEITH</v>
      </c>
      <c r="F390" s="142" t="str">
        <v>BGL</v>
      </c>
      <c r="G390" s="142" t="str">
        <v>Hotel Starlino Aperitivo Orange</v>
      </c>
      <c r="H390" s="142" t="str">
        <v>750ml</v>
      </c>
      <c r="I390" s="176">
        <v>6</v>
      </c>
      <c r="J390" s="283"/>
      <c r="K390" s="178"/>
      <c r="L390" s="85"/>
      <c r="M390" s="143"/>
      <c r="N390" s="86"/>
      <c r="O390" s="53"/>
      <c r="P390" s="152">
        <v>0</v>
      </c>
      <c r="Q390" s="6"/>
      <c r="R390" s="96">
        <f t="shared" si="25"/>
        <v>0</v>
      </c>
      <c r="S390" s="97">
        <f t="shared" si="26"/>
        <v>0</v>
      </c>
      <c r="T390" s="98">
        <f t="shared" si="27"/>
        <v>0</v>
      </c>
      <c r="U390" s="117" t="str">
        <f t="shared" si="28"/>
        <v>OK</v>
      </c>
      <c r="V390" s="117" t="b">
        <f>'CASH REBATE'!$P$22</f>
        <v>0</v>
      </c>
    </row>
    <row r="391" spans="2:22" ht="17.399999999999999" x14ac:dyDescent="0.3">
      <c r="B391" s="161" t="str">
        <v>84-SPLIQ-07500003</v>
      </c>
      <c r="C391" s="158" t="str">
        <v>BIGGAR &amp; LEITH</v>
      </c>
      <c r="D391" s="142" t="str">
        <v>Liqueur</v>
      </c>
      <c r="E391" s="142" t="str">
        <v>BIGGAR &amp; LEITH</v>
      </c>
      <c r="F391" s="142" t="str">
        <v>BGL</v>
      </c>
      <c r="G391" s="142" t="str">
        <v>Hotel Starlino Aperitivo Rose</v>
      </c>
      <c r="H391" s="142" t="str">
        <v>750ml</v>
      </c>
      <c r="I391" s="176">
        <v>6</v>
      </c>
      <c r="J391" s="283"/>
      <c r="K391" s="178"/>
      <c r="L391" s="85"/>
      <c r="M391" s="143"/>
      <c r="N391" s="86"/>
      <c r="O391" s="53"/>
      <c r="P391" s="152">
        <v>0</v>
      </c>
      <c r="Q391" s="6"/>
      <c r="R391" s="96">
        <f t="shared" si="25"/>
        <v>0</v>
      </c>
      <c r="S391" s="97">
        <f t="shared" si="26"/>
        <v>0</v>
      </c>
      <c r="T391" s="98">
        <f t="shared" si="27"/>
        <v>0</v>
      </c>
      <c r="U391" s="117" t="str">
        <f t="shared" si="28"/>
        <v>OK</v>
      </c>
      <c r="V391" s="117" t="b">
        <f>'CASH REBATE'!$P$22</f>
        <v>0</v>
      </c>
    </row>
    <row r="392" spans="2:22" ht="17.399999999999999" x14ac:dyDescent="0.3">
      <c r="B392" s="161" t="str">
        <v>84-SPVER-07500001</v>
      </c>
      <c r="C392" s="158" t="str">
        <v>BIGGAR &amp; LEITH</v>
      </c>
      <c r="D392" s="142" t="str">
        <v>Vermouth</v>
      </c>
      <c r="E392" s="142" t="str">
        <v>BIGGAR &amp; LEITH</v>
      </c>
      <c r="F392" s="142" t="str">
        <v>BGL</v>
      </c>
      <c r="G392" s="142" t="str">
        <v>Hotel Starlino Vermouth Rosso</v>
      </c>
      <c r="H392" s="142" t="str">
        <v>750ml</v>
      </c>
      <c r="I392" s="176">
        <v>6</v>
      </c>
      <c r="J392" s="283"/>
      <c r="K392" s="178"/>
      <c r="L392" s="85"/>
      <c r="M392" s="143"/>
      <c r="N392" s="86"/>
      <c r="O392" s="53"/>
      <c r="P392" s="152">
        <v>0</v>
      </c>
      <c r="Q392" s="6"/>
      <c r="R392" s="96">
        <f t="shared" si="25"/>
        <v>0</v>
      </c>
      <c r="S392" s="97">
        <f t="shared" si="26"/>
        <v>0</v>
      </c>
      <c r="T392" s="98">
        <f t="shared" si="27"/>
        <v>0</v>
      </c>
      <c r="U392" s="117" t="str">
        <f t="shared" si="28"/>
        <v>OK</v>
      </c>
      <c r="V392" s="117" t="b">
        <f>'CASH REBATE'!$P$22</f>
        <v>0</v>
      </c>
    </row>
    <row r="393" spans="2:22" ht="17.399999999999999" x14ac:dyDescent="0.3">
      <c r="B393" s="161" t="str">
        <v>85-SPLIQ-07000001</v>
      </c>
      <c r="C393" s="158" t="str">
        <v>BIGGAR &amp; LEITH</v>
      </c>
      <c r="D393" s="142" t="str">
        <v>Liqueur</v>
      </c>
      <c r="E393" s="142" t="str">
        <v>BIGGAR &amp; LEITH</v>
      </c>
      <c r="F393" s="142" t="str">
        <v>BGL</v>
      </c>
      <c r="G393" s="142" t="str">
        <v>Shanky'S Whip Liqueur And Whisky Blend</v>
      </c>
      <c r="H393" s="142" t="str">
        <v>700ml</v>
      </c>
      <c r="I393" s="176">
        <v>6</v>
      </c>
      <c r="J393" s="283"/>
      <c r="K393" s="178"/>
      <c r="L393" s="85"/>
      <c r="M393" s="143"/>
      <c r="N393" s="86"/>
      <c r="O393" s="53"/>
      <c r="P393" s="152">
        <v>0</v>
      </c>
      <c r="Q393" s="6"/>
      <c r="R393" s="96">
        <f t="shared" si="25"/>
        <v>0</v>
      </c>
      <c r="S393" s="97">
        <f t="shared" si="26"/>
        <v>0</v>
      </c>
      <c r="T393" s="98">
        <f t="shared" si="27"/>
        <v>0</v>
      </c>
      <c r="U393" s="117" t="str">
        <f t="shared" si="28"/>
        <v>OK</v>
      </c>
      <c r="V393" s="117" t="b">
        <f>'CASH REBATE'!$P$22</f>
        <v>0</v>
      </c>
    </row>
    <row r="394" spans="2:22" ht="17.399999999999999" x14ac:dyDescent="0.3">
      <c r="B394" s="161" t="str">
        <v>86-SPLIQ-07000001</v>
      </c>
      <c r="C394" s="158" t="str">
        <v>BIGGAR &amp; LEITH</v>
      </c>
      <c r="D394" s="142" t="str">
        <v>Liqueur</v>
      </c>
      <c r="E394" s="142" t="str">
        <v>BIGGAR &amp; LEITH</v>
      </c>
      <c r="F394" s="142" t="str">
        <v>BGL</v>
      </c>
      <c r="G394" s="142" t="str">
        <v>Stambecco Amaro Maraschino Liqueur</v>
      </c>
      <c r="H394" s="142" t="str">
        <v>700ml</v>
      </c>
      <c r="I394" s="176">
        <v>6</v>
      </c>
      <c r="J394" s="283"/>
      <c r="K394" s="178"/>
      <c r="L394" s="85"/>
      <c r="M394" s="143"/>
      <c r="N394" s="86"/>
      <c r="O394" s="53"/>
      <c r="P394" s="152">
        <v>0</v>
      </c>
      <c r="Q394" s="6"/>
      <c r="R394" s="96">
        <f t="shared" si="25"/>
        <v>0</v>
      </c>
      <c r="S394" s="97">
        <f t="shared" si="26"/>
        <v>0</v>
      </c>
      <c r="T394" s="98">
        <f t="shared" si="27"/>
        <v>0</v>
      </c>
      <c r="U394" s="117" t="str">
        <f t="shared" si="28"/>
        <v>OK</v>
      </c>
      <c r="V394" s="117" t="b">
        <f>'CASH REBATE'!$P$22</f>
        <v>0</v>
      </c>
    </row>
    <row r="395" spans="2:22" x14ac:dyDescent="0.3">
      <c r="B395" s="1" t="str">
        <v>84-SPLIQ-07500852</v>
      </c>
      <c r="C395" s="18" t="str">
        <v>BIGGAR &amp; LEITH</v>
      </c>
      <c r="D395" s="15" t="str">
        <v>Liqueur</v>
      </c>
      <c r="E395" s="15" t="str">
        <v>BIGGAR &amp; LEITH</v>
      </c>
      <c r="F395" s="15" t="str">
        <v>BGL</v>
      </c>
      <c r="G395" s="18" t="str">
        <v>Hotel Starlino Aperitivo Elderflower</v>
      </c>
      <c r="H395" s="18" t="str">
        <v>750ml</v>
      </c>
      <c r="I395" s="2">
        <v>6</v>
      </c>
      <c r="P395" s="2">
        <v>0</v>
      </c>
    </row>
    <row r="396" spans="2:22" x14ac:dyDescent="0.3">
      <c r="B396" s="1" t="str">
        <v>GL-01WHI-07000203</v>
      </c>
      <c r="C396" s="18" t="str">
        <v>BIGGAR &amp; LEITH</v>
      </c>
      <c r="D396" s="15" t="str">
        <v>Whisky</v>
      </c>
      <c r="E396" s="15" t="str">
        <v>BIGGAR &amp; LEITH</v>
      </c>
      <c r="F396" s="15" t="str">
        <v>BGL</v>
      </c>
      <c r="G396" s="18" t="str">
        <v>The Gladstone Axe American Oak Whisky</v>
      </c>
      <c r="H396" s="18" t="str">
        <v>700ml</v>
      </c>
      <c r="I396" s="2">
        <v>6</v>
      </c>
      <c r="P396" s="2">
        <v>0</v>
      </c>
    </row>
    <row r="397" spans="2:22" x14ac:dyDescent="0.3">
      <c r="B397" s="1" t="str">
        <v>BU-03TEQ-05000371</v>
      </c>
      <c r="C397" s="18" t="str">
        <v>BIGGAR &amp; LEITH</v>
      </c>
      <c r="D397" s="15" t="str">
        <v>Tequila</v>
      </c>
      <c r="E397" s="15" t="str">
        <v>BIGGAR &amp; LEITH</v>
      </c>
      <c r="F397" s="15" t="str">
        <v>BGL</v>
      </c>
      <c r="G397" s="18" t="str">
        <v>Butterfly Cannon Rosa Tequila 0.5L</v>
      </c>
      <c r="H397" s="18" t="str">
        <v>500ml</v>
      </c>
      <c r="I397" s="2">
        <v>6</v>
      </c>
      <c r="P397" s="2">
        <v>0</v>
      </c>
    </row>
    <row r="398" spans="2:22" x14ac:dyDescent="0.3">
      <c r="B398" s="1" t="str">
        <v>BU-02TEQ-05000296</v>
      </c>
      <c r="C398" s="18" t="str">
        <v>BIGGAR &amp; LEITH</v>
      </c>
      <c r="D398" s="15" t="str">
        <v>Tequila</v>
      </c>
      <c r="E398" s="15" t="str">
        <v>BIGGAR &amp; LEITH</v>
      </c>
      <c r="F398" s="15" t="str">
        <v>BGL</v>
      </c>
      <c r="G398" s="18" t="str">
        <v>Butterfly Cannon Cristalino Tequila 0.5L</v>
      </c>
      <c r="H398" s="18" t="str">
        <v>500ml</v>
      </c>
      <c r="I398" s="2">
        <v>6</v>
      </c>
      <c r="P398" s="2">
        <v>0</v>
      </c>
    </row>
    <row r="399" spans="2:22" x14ac:dyDescent="0.3">
      <c r="B399" s="1" t="str">
        <v>SP-01RUM-07006059</v>
      </c>
      <c r="C399" s="18" t="str">
        <v>Biggar &amp; Leith</v>
      </c>
      <c r="D399" s="15" t="str">
        <v>Rum</v>
      </c>
      <c r="E399" s="15" t="str">
        <v>Biggar &amp; Leith</v>
      </c>
      <c r="F399" s="15" t="str">
        <v>BGL</v>
      </c>
      <c r="G399" s="18" t="str">
        <v>Spytail Ginger Rum 0.7L</v>
      </c>
      <c r="H399" s="18" t="str">
        <v>700ml</v>
      </c>
      <c r="I399" s="2">
        <v>6</v>
      </c>
      <c r="P399" s="2">
        <v>0</v>
      </c>
    </row>
    <row r="400" spans="2:22" x14ac:dyDescent="0.3">
      <c r="B400" s="1" t="str">
        <v>ST-01LIQ-07001224</v>
      </c>
      <c r="C400" s="18" t="str">
        <v>BIGGAR &amp; LEITH</v>
      </c>
      <c r="D400" s="15" t="str">
        <v>Liqueur</v>
      </c>
      <c r="E400" s="15" t="str">
        <v>BIGGAR &amp; LEITH</v>
      </c>
      <c r="F400" s="15" t="str">
        <v>BGL</v>
      </c>
      <c r="G400" s="18" t="str">
        <v>Stambecco Tiramisu Liqueur 0.7L</v>
      </c>
      <c r="H400" s="18" t="str">
        <v>700ml</v>
      </c>
      <c r="I400" s="2">
        <v>6</v>
      </c>
      <c r="P400" s="2">
        <v>0</v>
      </c>
    </row>
    <row r="401" spans="2:16" x14ac:dyDescent="0.3">
      <c r="B401" s="1" t="str">
        <v>BU-01TEQ-05000333</v>
      </c>
      <c r="C401" s="18" t="str">
        <v>BIGGAR &amp; LEITH</v>
      </c>
      <c r="D401" s="15" t="str">
        <v>Tequila</v>
      </c>
      <c r="E401" s="15" t="str">
        <v>BIGGAR &amp; LEITH</v>
      </c>
      <c r="F401" s="15" t="str">
        <v>BGL</v>
      </c>
      <c r="G401" s="18" t="str">
        <v>Butterfly Cannon Blue Tequila 0.5L</v>
      </c>
      <c r="H401" s="18" t="str">
        <v>500ml</v>
      </c>
      <c r="I401" s="2">
        <v>6</v>
      </c>
      <c r="P401" s="2">
        <v>0</v>
      </c>
    </row>
    <row r="402" spans="2:16" x14ac:dyDescent="0.3">
      <c r="B402" s="1" t="str">
        <v>77-SPLIQ-10001617</v>
      </c>
      <c r="C402" s="18" t="str">
        <v>Branca</v>
      </c>
      <c r="D402" s="15" t="str">
        <v>Liqueur</v>
      </c>
      <c r="E402" s="15" t="str">
        <v>Branca</v>
      </c>
      <c r="F402" s="15" t="str">
        <v>BRC</v>
      </c>
      <c r="G402" s="18" t="str">
        <v>Borghetti Espresso Liqueur</v>
      </c>
      <c r="H402" s="18" t="str">
        <v>1000ml</v>
      </c>
      <c r="I402" s="2">
        <v>6</v>
      </c>
      <c r="P402" s="2">
        <v>0</v>
      </c>
    </row>
    <row r="403" spans="2:16" x14ac:dyDescent="0.3">
      <c r="B403" s="1" t="str">
        <v>58-SPLIQ-07009065</v>
      </c>
      <c r="C403" s="18" t="str">
        <v>Campari</v>
      </c>
      <c r="D403" s="15" t="str">
        <v>Liqueur</v>
      </c>
      <c r="E403" s="15" t="str">
        <v>Campari</v>
      </c>
      <c r="F403" s="15" t="str">
        <v>CAM</v>
      </c>
      <c r="G403" s="18" t="str">
        <v>Ancho Reyes Liqueur</v>
      </c>
      <c r="H403" s="18" t="str">
        <v>700ml</v>
      </c>
      <c r="I403" s="2">
        <v>6</v>
      </c>
      <c r="P403" s="2">
        <v>0</v>
      </c>
    </row>
    <row r="404" spans="2:16" x14ac:dyDescent="0.3">
      <c r="B404" s="1" t="str">
        <v>60-SPGIN-07000522</v>
      </c>
      <c r="C404" s="18" t="str">
        <v>Campari</v>
      </c>
      <c r="D404" s="15" t="str">
        <v>Gin</v>
      </c>
      <c r="E404" s="15" t="str">
        <v>Campari</v>
      </c>
      <c r="F404" s="15" t="str">
        <v>CAM</v>
      </c>
      <c r="G404" s="18" t="str">
        <v>Ondina Gin</v>
      </c>
      <c r="H404" s="18" t="str">
        <v>700ml</v>
      </c>
      <c r="I404" s="2">
        <v>6</v>
      </c>
      <c r="P404" s="2">
        <v>0</v>
      </c>
    </row>
    <row r="405" spans="2:16" x14ac:dyDescent="0.3">
      <c r="B405" s="1" t="str">
        <v>55-SPMEZ-07502893</v>
      </c>
      <c r="C405" s="18" t="str">
        <v>Clase Azul</v>
      </c>
      <c r="D405" s="15" t="str">
        <v>Mezcal</v>
      </c>
      <c r="E405" s="15" t="str">
        <v>Clase Azul</v>
      </c>
      <c r="F405" s="15" t="str">
        <v>CAZ</v>
      </c>
      <c r="G405" s="18" t="str">
        <v>Mezcal Clase Azul Durango</v>
      </c>
      <c r="H405" s="18" t="str">
        <v>750ml</v>
      </c>
      <c r="I405" s="2">
        <v>3</v>
      </c>
      <c r="P405" s="2">
        <v>0</v>
      </c>
    </row>
    <row r="406" spans="2:16" x14ac:dyDescent="0.3">
      <c r="B406" s="1" t="str">
        <v>55-SPTEQ-07504724</v>
      </c>
      <c r="C406" s="18" t="str">
        <v>Clase Azul</v>
      </c>
      <c r="D406" s="15" t="str">
        <v>Tequila</v>
      </c>
      <c r="E406" s="15" t="str">
        <v>Clase Azul</v>
      </c>
      <c r="F406" s="15" t="str">
        <v>CAZ</v>
      </c>
      <c r="G406" s="18" t="str">
        <v>Tequila Clase Azul Anejo</v>
      </c>
      <c r="H406" s="18" t="str">
        <v>750ml</v>
      </c>
      <c r="I406" s="2">
        <v>3</v>
      </c>
      <c r="P406" s="2">
        <v>0</v>
      </c>
    </row>
    <row r="407" spans="2:16" x14ac:dyDescent="0.3">
      <c r="B407" s="1" t="str">
        <v>55-SPTEQ-07500203</v>
      </c>
      <c r="C407" s="18" t="str">
        <v>Clase Azul</v>
      </c>
      <c r="D407" s="15" t="str">
        <v>Tequila</v>
      </c>
      <c r="E407" s="15" t="str">
        <v>Clase Azul</v>
      </c>
      <c r="F407" s="15" t="str">
        <v>CAZ</v>
      </c>
      <c r="G407" s="18" t="str">
        <v>Tequila Clase Azul Gold</v>
      </c>
      <c r="H407" s="18" t="str">
        <v>750ml</v>
      </c>
      <c r="I407" s="2">
        <v>3</v>
      </c>
      <c r="P407" s="2">
        <v>0</v>
      </c>
    </row>
    <row r="408" spans="2:16" x14ac:dyDescent="0.3">
      <c r="B408" s="1" t="str">
        <v>55-SPTEQ-07505117</v>
      </c>
      <c r="C408" s="18" t="str">
        <v>Clase Azul</v>
      </c>
      <c r="D408" s="15" t="str">
        <v>Tequila</v>
      </c>
      <c r="E408" s="15" t="str">
        <v>Clase Azul</v>
      </c>
      <c r="F408" s="15" t="str">
        <v>CAZ</v>
      </c>
      <c r="G408" s="18" t="str">
        <v>Tequila Clase Azul Plata</v>
      </c>
      <c r="H408" s="18" t="str">
        <v>750ml</v>
      </c>
      <c r="I408" s="2">
        <v>6</v>
      </c>
      <c r="P408" s="2">
        <v>0</v>
      </c>
    </row>
    <row r="409" spans="2:16" x14ac:dyDescent="0.3">
      <c r="B409" s="1" t="str">
        <v>55-SPTEQ-07500662</v>
      </c>
      <c r="C409" s="18" t="str">
        <v>Clase Azul</v>
      </c>
      <c r="D409" s="15" t="str">
        <v>Tequila</v>
      </c>
      <c r="E409" s="15" t="str">
        <v>Clase Azul</v>
      </c>
      <c r="F409" s="15" t="str">
        <v>CAZ</v>
      </c>
      <c r="G409" s="18" t="str">
        <v>Tequila Clase Azul Reposado</v>
      </c>
      <c r="H409" s="18" t="str">
        <v>750ml</v>
      </c>
      <c r="I409" s="2">
        <v>6</v>
      </c>
      <c r="P409" s="2">
        <v>0</v>
      </c>
    </row>
    <row r="410" spans="2:16" x14ac:dyDescent="0.3">
      <c r="B410" s="1" t="str">
        <v>55-SPTEQ-10005089</v>
      </c>
      <c r="C410" s="18" t="str">
        <v>Clase Azul</v>
      </c>
      <c r="D410" s="15" t="str">
        <v>Tequila</v>
      </c>
      <c r="E410" s="15" t="str">
        <v>Clase Azul</v>
      </c>
      <c r="F410" s="15" t="str">
        <v>CAZ</v>
      </c>
      <c r="G410" s="18" t="str">
        <v>Tequila Clase Azul Reposado 1L (25 Anniversary Limited Edition)</v>
      </c>
      <c r="H410" s="18" t="str">
        <v>1000ml</v>
      </c>
      <c r="I410" s="2">
        <v>3</v>
      </c>
      <c r="P410" s="2">
        <v>0</v>
      </c>
    </row>
    <row r="411" spans="2:16" x14ac:dyDescent="0.3">
      <c r="B411" s="1" t="str">
        <v>55-SPTEQ-07503493</v>
      </c>
      <c r="C411" s="18" t="str">
        <v>Clase Azul</v>
      </c>
      <c r="D411" s="15" t="str">
        <v>Tequila</v>
      </c>
      <c r="E411" s="15" t="str">
        <v>Clase Azul</v>
      </c>
      <c r="F411" s="15" t="str">
        <v>CAZ</v>
      </c>
      <c r="G411" s="18" t="str">
        <v>Tequila Clase Azul Ultra</v>
      </c>
      <c r="H411" s="18" t="str">
        <v>750ml</v>
      </c>
      <c r="I411" s="2">
        <v>6</v>
      </c>
      <c r="P411" s="2">
        <v>0</v>
      </c>
    </row>
    <row r="412" spans="2:16" x14ac:dyDescent="0.3">
      <c r="B412" s="1" t="str">
        <v>55-SPMEZ-07502001</v>
      </c>
      <c r="C412" s="18" t="str">
        <v>Clase Azul</v>
      </c>
      <c r="D412" s="15" t="str">
        <v>Mezcal</v>
      </c>
      <c r="E412" s="15" t="str">
        <v>Clase Azul</v>
      </c>
      <c r="F412" s="15" t="str">
        <v>CAZ</v>
      </c>
      <c r="G412" s="18" t="str">
        <v>Clase Azul Guerrero Mezcal</v>
      </c>
      <c r="H412" s="18" t="str">
        <v>750ml</v>
      </c>
      <c r="I412" s="2">
        <v>3</v>
      </c>
      <c r="P412" s="2">
        <v>0</v>
      </c>
    </row>
    <row r="413" spans="2:16" x14ac:dyDescent="0.3">
      <c r="B413" s="1" t="str">
        <v>55-SPMEZ-07505355</v>
      </c>
      <c r="C413" s="18" t="str">
        <v>Clase Azul</v>
      </c>
      <c r="D413" s="15" t="str">
        <v>Mezcal</v>
      </c>
      <c r="E413" s="15" t="str">
        <v>Clase Azul</v>
      </c>
      <c r="F413" s="15" t="str">
        <v>CAZ</v>
      </c>
      <c r="G413" s="18" t="str">
        <v>Clase Azul San Luis Potosi Mezcal</v>
      </c>
      <c r="H413" s="18" t="str">
        <v>750ml</v>
      </c>
      <c r="I413" s="2">
        <v>3</v>
      </c>
      <c r="P413" s="2">
        <v>0</v>
      </c>
    </row>
    <row r="414" spans="2:16" x14ac:dyDescent="0.3">
      <c r="B414" s="1" t="str">
        <v>55-SPTEQ-02000486</v>
      </c>
      <c r="C414" s="18" t="str">
        <v>Clase Azul</v>
      </c>
      <c r="D414" s="15" t="str">
        <v>Tequila</v>
      </c>
      <c r="E414" s="15" t="str">
        <v>Clase Azul</v>
      </c>
      <c r="F414" s="15" t="str">
        <v>CAZ</v>
      </c>
      <c r="G414" s="18" t="str">
        <v>Clase Azul Reposado Tequila (200)</v>
      </c>
      <c r="H414" s="18" t="str">
        <v>200ml</v>
      </c>
      <c r="I414" s="2">
        <v>12</v>
      </c>
      <c r="P414" s="2">
        <v>0</v>
      </c>
    </row>
    <row r="415" spans="2:16" x14ac:dyDescent="0.3">
      <c r="B415" s="1" t="str">
        <v>55-SPTEQ-07502201</v>
      </c>
      <c r="C415" s="18" t="str">
        <v>Clase Azul</v>
      </c>
      <c r="D415" s="15" t="str">
        <v>Tequila</v>
      </c>
      <c r="E415" s="15" t="str">
        <v>Clase Azul</v>
      </c>
      <c r="F415" s="15" t="str">
        <v>CAZ</v>
      </c>
      <c r="G415" s="18" t="str">
        <v>Clase Azul Dia De Los Muertos Tequila (2022)</v>
      </c>
      <c r="H415" s="18" t="str">
        <v>750ml</v>
      </c>
      <c r="I415" s="2">
        <v>3</v>
      </c>
      <c r="P415" s="2">
        <v>0</v>
      </c>
    </row>
    <row r="416" spans="2:16" x14ac:dyDescent="0.3">
      <c r="B416" s="1" t="str">
        <v>55-SPTEQ-07502401</v>
      </c>
      <c r="C416" s="18" t="str">
        <v>Clase Azul</v>
      </c>
      <c r="D416" s="15" t="str">
        <v>Tequila</v>
      </c>
      <c r="E416" s="15" t="str">
        <v>Clase Azul</v>
      </c>
      <c r="F416" s="15" t="str">
        <v>CAZ</v>
      </c>
      <c r="G416" s="18" t="str">
        <v>Clase Azul Dia De Los Muertos Tequila (2024)</v>
      </c>
      <c r="H416" s="18" t="str">
        <v>750ml</v>
      </c>
      <c r="I416" s="2">
        <v>3</v>
      </c>
      <c r="P416" s="2">
        <v>0</v>
      </c>
    </row>
    <row r="417" spans="2:16" x14ac:dyDescent="0.3">
      <c r="B417" s="1" t="str">
        <v>55-SPTEQ-07505447</v>
      </c>
      <c r="C417" s="18" t="str">
        <v>Clase Azul</v>
      </c>
      <c r="D417" s="15" t="str">
        <v>Tequila</v>
      </c>
      <c r="E417" s="15" t="str">
        <v>Clase Azul</v>
      </c>
      <c r="F417" s="15" t="str">
        <v>CAZ</v>
      </c>
      <c r="G417" s="18" t="str">
        <v>Clase Azul Blanco Ahumado Tequila</v>
      </c>
      <c r="H417" s="18" t="str">
        <v>750ml</v>
      </c>
      <c r="I417" s="2">
        <v>3</v>
      </c>
      <c r="P417" s="2">
        <v>0</v>
      </c>
    </row>
    <row r="418" spans="2:16" x14ac:dyDescent="0.3">
      <c r="B418" s="1" t="str">
        <v>55-SPTEQ-17504248</v>
      </c>
      <c r="C418" s="18" t="str">
        <v>Clase Azul</v>
      </c>
      <c r="D418" s="15" t="str">
        <v>Tequila</v>
      </c>
      <c r="E418" s="15" t="str">
        <v>Clase Azul</v>
      </c>
      <c r="F418" s="15" t="str">
        <v>CAZ</v>
      </c>
      <c r="G418" s="18" t="str">
        <v>Clase Azul Reposado Tequila 1750ml</v>
      </c>
      <c r="H418" s="18" t="str">
        <v>1750ml</v>
      </c>
      <c r="I418" s="2">
        <v>4</v>
      </c>
      <c r="P418" s="2">
        <v>0</v>
      </c>
    </row>
    <row r="419" spans="2:16" x14ac:dyDescent="0.3">
      <c r="B419" s="1" t="str">
        <v>55-SPTEQ-07505386</v>
      </c>
      <c r="C419" s="18" t="str">
        <v>Clase Azul</v>
      </c>
      <c r="D419" s="15" t="str">
        <v>Tequila</v>
      </c>
      <c r="E419" s="15" t="str">
        <v>Clase Azul</v>
      </c>
      <c r="F419" s="15" t="str">
        <v>CAZ</v>
      </c>
      <c r="G419" s="18" t="str">
        <v>Clase Azul Dia De Muertos Aromas Tequila (2023)</v>
      </c>
      <c r="H419" s="18" t="str">
        <v>750ml</v>
      </c>
      <c r="I419" s="2">
        <v>3</v>
      </c>
      <c r="P419" s="2">
        <v>0</v>
      </c>
    </row>
    <row r="420" spans="2:16" x14ac:dyDescent="0.3">
      <c r="B420" s="1" t="str">
        <v>78-WISPA-07509155</v>
      </c>
      <c r="C420" s="18" t="str">
        <v>D.Rock</v>
      </c>
      <c r="D420" s="15" t="str">
        <v>Champagne</v>
      </c>
      <c r="E420" s="15" t="str">
        <v>D.Rock</v>
      </c>
      <c r="F420" s="15" t="str">
        <v>DRC</v>
      </c>
      <c r="G420" s="18" t="str">
        <v>D.Rock Rose Champagne</v>
      </c>
      <c r="H420" s="18" t="str">
        <v>750ml</v>
      </c>
      <c r="I420" s="2">
        <v>6</v>
      </c>
      <c r="P420" s="2">
        <v>0</v>
      </c>
    </row>
    <row r="421" spans="2:16" x14ac:dyDescent="0.3">
      <c r="B421" s="1" t="str">
        <v>78-WISPA-07509032</v>
      </c>
      <c r="C421" s="18" t="str">
        <v>D.Rock</v>
      </c>
      <c r="D421" s="15" t="str">
        <v>Champagne</v>
      </c>
      <c r="E421" s="15" t="str">
        <v>D.Rock</v>
      </c>
      <c r="F421" s="15" t="str">
        <v>DRC</v>
      </c>
      <c r="G421" s="18" t="str">
        <v>D.Rock Gold Champagne</v>
      </c>
      <c r="H421" s="18" t="str">
        <v>750ml</v>
      </c>
      <c r="I421" s="2">
        <v>6</v>
      </c>
      <c r="P421" s="2">
        <v>0</v>
      </c>
    </row>
    <row r="422" spans="2:16" x14ac:dyDescent="0.3">
      <c r="B422" s="1" t="str">
        <v>78-WISPA-07501001</v>
      </c>
      <c r="C422" s="18" t="str">
        <v>D.Rock</v>
      </c>
      <c r="D422" s="15" t="str">
        <v>Champagne</v>
      </c>
      <c r="E422" s="15" t="str">
        <v>D.Rock</v>
      </c>
      <c r="F422" s="15" t="str">
        <v>DRC</v>
      </c>
      <c r="G422" s="18" t="str">
        <v>D.Rock Gold Luminus Champagne</v>
      </c>
      <c r="H422" s="18" t="str">
        <v>750ml</v>
      </c>
      <c r="I422" s="2">
        <v>6</v>
      </c>
      <c r="P422" s="2">
        <v>0</v>
      </c>
    </row>
    <row r="423" spans="2:16" x14ac:dyDescent="0.3">
      <c r="B423" s="1" t="str">
        <v>80-SPWHI-07001164</v>
      </c>
      <c r="C423" s="18" t="str">
        <v>Glenturret</v>
      </c>
      <c r="D423" s="15" t="str">
        <v>Whisky</v>
      </c>
      <c r="E423" s="15" t="str">
        <v>Glenturret</v>
      </c>
      <c r="F423" s="15" t="str">
        <v>GTR</v>
      </c>
      <c r="G423" s="18" t="str">
        <v>The Glenturret 12 Years Whisky (2023)</v>
      </c>
      <c r="H423" s="18" t="str">
        <v>700ml</v>
      </c>
      <c r="I423" s="2">
        <v>6</v>
      </c>
      <c r="P423" s="2">
        <v>0</v>
      </c>
    </row>
    <row r="424" spans="2:16" x14ac:dyDescent="0.3">
      <c r="B424" s="1" t="str">
        <v>80-SPWHI-07001167</v>
      </c>
      <c r="C424" s="18" t="str">
        <v>Glenturret</v>
      </c>
      <c r="D424" s="15" t="str">
        <v>Whisky</v>
      </c>
      <c r="E424" s="15" t="str">
        <v>Glenturret</v>
      </c>
      <c r="F424" s="15" t="str">
        <v>GTR</v>
      </c>
      <c r="G424" s="18" t="str">
        <v>Glenturret Peat Smoked 10 Years Whisky</v>
      </c>
      <c r="H424" s="18" t="str">
        <v>700ml</v>
      </c>
      <c r="I424" s="2">
        <v>6</v>
      </c>
      <c r="P424" s="2">
        <v>0</v>
      </c>
    </row>
    <row r="425" spans="2:16" x14ac:dyDescent="0.3">
      <c r="B425" s="1" t="str">
        <v>80-SPWHI-07001013</v>
      </c>
      <c r="C425" s="18" t="str">
        <v>Glenturret</v>
      </c>
      <c r="D425" s="15" t="str">
        <v>Whisky</v>
      </c>
      <c r="E425" s="15" t="str">
        <v>Glenturret</v>
      </c>
      <c r="F425" s="15" t="str">
        <v>GTR</v>
      </c>
      <c r="G425" s="18" t="str">
        <v>The Glenturret Triple Wood Whisky (2023)</v>
      </c>
      <c r="H425" s="18" t="str">
        <v>700ml</v>
      </c>
      <c r="I425" s="2">
        <v>6</v>
      </c>
      <c r="P425" s="2">
        <v>0</v>
      </c>
    </row>
    <row r="426" spans="2:16" x14ac:dyDescent="0.3">
      <c r="B426" s="1" t="str">
        <v>80-SPWHI-07000672</v>
      </c>
      <c r="C426" s="18" t="str">
        <v>Glenturret</v>
      </c>
      <c r="D426" s="15" t="str">
        <v>Whisky</v>
      </c>
      <c r="E426" s="15" t="str">
        <v>Glenturret</v>
      </c>
      <c r="F426" s="15" t="str">
        <v>GTR</v>
      </c>
      <c r="G426" s="18" t="str">
        <v>The Glenturret 30 Years Whisky (2022)</v>
      </c>
      <c r="H426" s="18" t="str">
        <v>700ml</v>
      </c>
      <c r="I426" s="2">
        <v>6</v>
      </c>
      <c r="P426" s="2">
        <v>0</v>
      </c>
    </row>
    <row r="427" spans="2:16" x14ac:dyDescent="0.3">
      <c r="B427" s="1" t="str">
        <v>80-SPWHI-07000207</v>
      </c>
      <c r="C427" s="18" t="str">
        <v>Glenturret</v>
      </c>
      <c r="D427" s="15" t="str">
        <v>Whisky</v>
      </c>
      <c r="E427" s="15" t="str">
        <v>Glenturret</v>
      </c>
      <c r="F427" s="15" t="str">
        <v>GTR</v>
      </c>
      <c r="G427" s="18" t="str">
        <v>The Glenturret Jaguar Whisky</v>
      </c>
      <c r="H427" s="18" t="str">
        <v>700ml</v>
      </c>
      <c r="I427" s="2">
        <v>1</v>
      </c>
      <c r="P427" s="2">
        <v>0</v>
      </c>
    </row>
    <row r="428" spans="2:16" x14ac:dyDescent="0.3">
      <c r="B428" s="1" t="str">
        <v>WH-01VOD-07000018</v>
      </c>
      <c r="C428" s="18" t="str">
        <v>Great Wines</v>
      </c>
      <c r="D428" s="15" t="str">
        <v>Vodka</v>
      </c>
      <c r="E428" s="15" t="str">
        <v>Great Wines</v>
      </c>
      <c r="F428" s="15" t="str">
        <v>KYO</v>
      </c>
      <c r="G428" s="18" t="str">
        <v>White Rabbit Vodka</v>
      </c>
      <c r="H428" s="18" t="str">
        <v>700ml</v>
      </c>
      <c r="I428" s="2">
        <v>12</v>
      </c>
      <c r="P428" s="2">
        <v>0</v>
      </c>
    </row>
    <row r="429" spans="2:16" x14ac:dyDescent="0.3">
      <c r="B429" s="1" t="str">
        <v>54-SPGIN-07000235</v>
      </c>
      <c r="C429" s="18" t="str">
        <v>Gunpowder</v>
      </c>
      <c r="D429" s="15" t="str">
        <v>Gin</v>
      </c>
      <c r="E429" s="15" t="str">
        <v>Gunpowder</v>
      </c>
      <c r="F429" s="15" t="str">
        <v>FTS</v>
      </c>
      <c r="G429" s="18" t="str">
        <v>Gunpowder Irish Gin</v>
      </c>
      <c r="H429" s="18" t="str">
        <v>700ml</v>
      </c>
      <c r="I429" s="2">
        <v>6</v>
      </c>
      <c r="P429" s="2">
        <v>0</v>
      </c>
    </row>
    <row r="430" spans="2:16" x14ac:dyDescent="0.3">
      <c r="B430" s="1" t="str">
        <v>54-SPGIN-07000846</v>
      </c>
      <c r="C430" s="18" t="str">
        <v>Gunpowder</v>
      </c>
      <c r="D430" s="15" t="str">
        <v>Gin</v>
      </c>
      <c r="E430" s="15" t="str">
        <v>Gunpowder</v>
      </c>
      <c r="F430" s="15" t="str">
        <v>FTS</v>
      </c>
      <c r="G430" s="18" t="str">
        <v>Drumshanbo Gunpowder Brazilian Pineapple Irish Gin</v>
      </c>
      <c r="H430" s="18" t="str">
        <v>700ml</v>
      </c>
      <c r="I430" s="2">
        <v>6</v>
      </c>
      <c r="P430" s="2">
        <v>0</v>
      </c>
    </row>
    <row r="431" spans="2:16" x14ac:dyDescent="0.3">
      <c r="B431" s="1" t="str">
        <v>54-SPGIN-07000426</v>
      </c>
      <c r="C431" s="18" t="str">
        <v>Gunpowder</v>
      </c>
      <c r="D431" s="15" t="str">
        <v>Gin</v>
      </c>
      <c r="E431" s="15" t="str">
        <v>Gunpowder</v>
      </c>
      <c r="F431" s="15" t="str">
        <v>FTS</v>
      </c>
      <c r="G431" s="18" t="str">
        <v>Drumshanbo Gunpowder Sardinian Citrus Irish Gin</v>
      </c>
      <c r="H431" s="18" t="str">
        <v>700ml</v>
      </c>
      <c r="I431" s="2">
        <v>6</v>
      </c>
      <c r="P431" s="2">
        <v>0</v>
      </c>
    </row>
    <row r="432" spans="2:16" x14ac:dyDescent="0.3">
      <c r="B432" s="1" t="str">
        <v>54-SPGIN-07001001</v>
      </c>
      <c r="C432" s="18" t="str">
        <v>Gunpowder</v>
      </c>
      <c r="D432" s="15" t="str">
        <v>Gin</v>
      </c>
      <c r="E432" s="15" t="str">
        <v>Gunpowder</v>
      </c>
      <c r="F432" s="15" t="str">
        <v>FTS</v>
      </c>
      <c r="G432" s="18" t="str">
        <v>Drumshanbo Gunpowder California Orange Irish Gin</v>
      </c>
      <c r="H432" s="18" t="str">
        <v>700ml</v>
      </c>
      <c r="I432" s="2">
        <v>6</v>
      </c>
      <c r="P432" s="2">
        <v>0</v>
      </c>
    </row>
    <row r="433" spans="2:16" x14ac:dyDescent="0.3">
      <c r="B433" s="1" t="str">
        <v>IT-01LIQ-07000005</v>
      </c>
      <c r="C433" s="18" t="str">
        <v>J.T.W.</v>
      </c>
      <c r="D433" s="15" t="str">
        <v>Liqueur</v>
      </c>
      <c r="E433" s="15" t="str">
        <v>J.T.W.</v>
      </c>
      <c r="F433" s="15" t="str">
        <v>LUN</v>
      </c>
      <c r="G433" s="18" t="str">
        <v>Italicus Rosolio Di Bergamotto Liqueur</v>
      </c>
      <c r="H433" s="18" t="str">
        <v>700ml</v>
      </c>
      <c r="I433" s="2">
        <v>6</v>
      </c>
      <c r="P433" s="2">
        <v>0</v>
      </c>
    </row>
    <row r="434" spans="2:16" x14ac:dyDescent="0.3">
      <c r="B434" s="1" t="str">
        <v>JA-01LIQ-07000040</v>
      </c>
      <c r="C434" s="18" t="str">
        <v>Jackson'S Winery</v>
      </c>
      <c r="D434" s="15" t="str">
        <v>Liqueur</v>
      </c>
      <c r="E434" s="15" t="str">
        <v>Jackson'S Winery</v>
      </c>
      <c r="F434" s="15" t="str">
        <v>LUN</v>
      </c>
      <c r="G434" s="18" t="str">
        <v>Jaquila Jasmine Liqueur 0.7L</v>
      </c>
      <c r="H434" s="18" t="str">
        <v>700ml</v>
      </c>
      <c r="I434" s="2">
        <v>6</v>
      </c>
      <c r="P434" s="2">
        <v>0</v>
      </c>
    </row>
    <row r="435" spans="2:16" x14ac:dyDescent="0.3">
      <c r="B435" s="1" t="str">
        <v>KL-01GIN-07004238</v>
      </c>
      <c r="C435" s="18" t="str">
        <v>Kilo</v>
      </c>
      <c r="D435" s="15" t="str">
        <v>Gin</v>
      </c>
      <c r="E435" s="15" t="str">
        <v>Kilo</v>
      </c>
      <c r="F435" s="15" t="str">
        <v>LUN</v>
      </c>
      <c r="G435" s="18" t="str">
        <v>Kilo Gin 70Cl.</v>
      </c>
      <c r="H435" s="18" t="str">
        <v>700ml</v>
      </c>
      <c r="I435" s="2">
        <v>6</v>
      </c>
      <c r="P435" s="2">
        <v>0</v>
      </c>
    </row>
    <row r="436" spans="2:16" x14ac:dyDescent="0.3">
      <c r="B436" s="1" t="str">
        <v>KL-01GIN-03304290</v>
      </c>
      <c r="C436" s="18" t="str">
        <v>Kilo</v>
      </c>
      <c r="D436" s="15" t="str">
        <v>Gin</v>
      </c>
      <c r="E436" s="15" t="str">
        <v>Kilo</v>
      </c>
      <c r="F436" s="15" t="str">
        <v>LUN</v>
      </c>
      <c r="G436" s="18" t="str">
        <v>Kilo Gin 33Cl.</v>
      </c>
      <c r="H436" s="18" t="str">
        <v>330ml</v>
      </c>
      <c r="I436" s="2">
        <v>12</v>
      </c>
      <c r="P436" s="2">
        <v>0</v>
      </c>
    </row>
    <row r="437" spans="2:16" x14ac:dyDescent="0.3">
      <c r="B437" s="1" t="str">
        <v>KL-02RUM-03304337</v>
      </c>
      <c r="C437" s="18" t="str">
        <v>Kilo</v>
      </c>
      <c r="D437" s="15" t="str">
        <v>Rum</v>
      </c>
      <c r="E437" s="15" t="str">
        <v>Kilo</v>
      </c>
      <c r="F437" s="15" t="str">
        <v>LUN</v>
      </c>
      <c r="G437" s="18" t="str">
        <v>Kilo Rum 33Cl.</v>
      </c>
      <c r="H437" s="18" t="str">
        <v>330ml</v>
      </c>
      <c r="I437" s="2">
        <v>12</v>
      </c>
      <c r="P437" s="2">
        <v>0</v>
      </c>
    </row>
    <row r="438" spans="2:16" x14ac:dyDescent="0.3">
      <c r="B438" s="1" t="str">
        <v>KL-02RUM-07004306</v>
      </c>
      <c r="C438" s="18" t="str">
        <v>Kilo</v>
      </c>
      <c r="D438" s="15" t="str">
        <v>Rum</v>
      </c>
      <c r="E438" s="15" t="str">
        <v>Kilo</v>
      </c>
      <c r="F438" s="15" t="str">
        <v>LUN</v>
      </c>
      <c r="G438" s="18" t="str">
        <v>Kilo Rum 70Cl.</v>
      </c>
      <c r="H438" s="18" t="str">
        <v>700ml</v>
      </c>
      <c r="I438" s="2">
        <v>6</v>
      </c>
      <c r="P438" s="2">
        <v>0</v>
      </c>
    </row>
    <row r="439" spans="2:16" x14ac:dyDescent="0.3">
      <c r="B439" s="1" t="str">
        <v>KL-03VOD-03304283</v>
      </c>
      <c r="C439" s="18" t="str">
        <v>Kilo</v>
      </c>
      <c r="D439" s="15" t="str">
        <v>Vodka</v>
      </c>
      <c r="E439" s="15" t="str">
        <v>Kilo</v>
      </c>
      <c r="F439" s="15" t="str">
        <v>MIN</v>
      </c>
      <c r="G439" s="18" t="str">
        <v>Kilo Vodka 33Cl.</v>
      </c>
      <c r="H439" s="18" t="str">
        <v>330ml</v>
      </c>
      <c r="I439" s="2">
        <v>12</v>
      </c>
      <c r="P439" s="2">
        <v>0</v>
      </c>
    </row>
    <row r="440" spans="2:16" x14ac:dyDescent="0.3">
      <c r="B440" s="1" t="str">
        <v>KL-03VOD-07004245</v>
      </c>
      <c r="C440" s="18" t="str">
        <v>Kilo</v>
      </c>
      <c r="D440" s="15" t="str">
        <v>Vodka</v>
      </c>
      <c r="E440" s="15" t="str">
        <v>Kilo</v>
      </c>
      <c r="F440" s="15" t="str">
        <v>MIN</v>
      </c>
      <c r="G440" s="18" t="str">
        <v>Kilo Vodka 70Cl.</v>
      </c>
      <c r="H440" s="18" t="str">
        <v>700ml</v>
      </c>
      <c r="I440" s="2">
        <v>6</v>
      </c>
      <c r="P440" s="2">
        <v>0</v>
      </c>
    </row>
    <row r="441" spans="2:16" x14ac:dyDescent="0.3">
      <c r="B441" s="1" t="str">
        <v>56-SPWHI-07009999</v>
      </c>
      <c r="C441" s="18" t="str">
        <v>Kyoto</v>
      </c>
      <c r="D441" s="15" t="str">
        <v>Whisky</v>
      </c>
      <c r="E441" s="15" t="str">
        <v>Kyoto</v>
      </c>
      <c r="F441" s="15" t="str">
        <v>KYO</v>
      </c>
      <c r="G441" s="18" t="str">
        <v>Kyoto Whisky Aka-Obi</v>
      </c>
      <c r="H441" s="18" t="str">
        <v>700ml</v>
      </c>
      <c r="I441" s="2">
        <v>12</v>
      </c>
      <c r="P441" s="2">
        <v>0</v>
      </c>
    </row>
    <row r="442" spans="2:16" x14ac:dyDescent="0.3">
      <c r="B442" s="1" t="str">
        <v>56-SPWHI-07000136</v>
      </c>
      <c r="C442" s="18" t="str">
        <v>Kyoto</v>
      </c>
      <c r="D442" s="15" t="str">
        <v>Whisky</v>
      </c>
      <c r="E442" s="15" t="str">
        <v>Kyoto</v>
      </c>
      <c r="F442" s="15" t="str">
        <v>KYO</v>
      </c>
      <c r="G442" s="18" t="str">
        <v>Kyoto Whisky Kuro-Obi</v>
      </c>
      <c r="H442" s="18" t="str">
        <v>700ml</v>
      </c>
      <c r="I442" s="2">
        <v>12</v>
      </c>
      <c r="P442" s="2">
        <v>0</v>
      </c>
    </row>
    <row r="443" spans="2:16" x14ac:dyDescent="0.3">
      <c r="B443" s="1" t="str">
        <v>56-SPWHI-07000129</v>
      </c>
      <c r="C443" s="18" t="str">
        <v>Kyoto</v>
      </c>
      <c r="D443" s="15" t="str">
        <v>Whisky</v>
      </c>
      <c r="E443" s="15" t="str">
        <v>Kyoto</v>
      </c>
      <c r="F443" s="15" t="str">
        <v>KYO</v>
      </c>
      <c r="G443" s="18" t="str">
        <v>Kyoto Whisky Murasaki-Obi</v>
      </c>
      <c r="H443" s="18" t="str">
        <v>700ml</v>
      </c>
      <c r="I443" s="2">
        <v>12</v>
      </c>
      <c r="P443" s="2">
        <v>0</v>
      </c>
    </row>
    <row r="444" spans="2:16" x14ac:dyDescent="0.3">
      <c r="B444" s="1" t="str">
        <v>79-SPGIN-07000422</v>
      </c>
      <c r="C444" s="18" t="str">
        <v>Lark</v>
      </c>
      <c r="D444" s="15" t="str">
        <v>Gin</v>
      </c>
      <c r="E444" s="15" t="str">
        <v>Lark</v>
      </c>
      <c r="F444" s="15" t="str">
        <v>LRK</v>
      </c>
      <c r="G444" s="18" t="str">
        <v>Forty Spotted Citrus Pepperberry Gin</v>
      </c>
      <c r="H444" s="18" t="str">
        <v>700ml</v>
      </c>
      <c r="I444" s="2">
        <v>6</v>
      </c>
      <c r="P444" s="2">
        <v>0</v>
      </c>
    </row>
    <row r="445" spans="2:16" x14ac:dyDescent="0.3">
      <c r="B445" s="1" t="str">
        <v>79-SPGIN-07000446</v>
      </c>
      <c r="C445" s="18" t="str">
        <v>Lark</v>
      </c>
      <c r="D445" s="15" t="str">
        <v>Gin</v>
      </c>
      <c r="E445" s="15" t="str">
        <v>Lark</v>
      </c>
      <c r="F445" s="15" t="str">
        <v>LRK</v>
      </c>
      <c r="G445" s="18" t="str">
        <v>Forty Spotted Raspberry And Rose Gin</v>
      </c>
      <c r="H445" s="18" t="str">
        <v>700ml</v>
      </c>
      <c r="I445" s="2">
        <v>6</v>
      </c>
      <c r="P445" s="2">
        <v>0</v>
      </c>
    </row>
    <row r="446" spans="2:16" x14ac:dyDescent="0.3">
      <c r="B446" s="1" t="str">
        <v>79-SPGIN-07000489</v>
      </c>
      <c r="C446" s="18" t="str">
        <v>Lark</v>
      </c>
      <c r="D446" s="15" t="str">
        <v>Gin</v>
      </c>
      <c r="E446" s="15" t="str">
        <v>Lark</v>
      </c>
      <c r="F446" s="15" t="str">
        <v>LRK</v>
      </c>
      <c r="G446" s="18" t="str">
        <v>Forty Spotted Bush Honey Gin</v>
      </c>
      <c r="H446" s="18" t="str">
        <v>700ml</v>
      </c>
      <c r="I446" s="2">
        <v>6</v>
      </c>
      <c r="P446" s="2">
        <v>0</v>
      </c>
    </row>
    <row r="447" spans="2:16" x14ac:dyDescent="0.3">
      <c r="B447" s="1" t="str">
        <v>79-SPWHI-05001001</v>
      </c>
      <c r="C447" s="18" t="str">
        <v>Lark</v>
      </c>
      <c r="D447" s="15" t="str">
        <v>Whisky</v>
      </c>
      <c r="E447" s="15" t="str">
        <v>Lark</v>
      </c>
      <c r="F447" s="15" t="str">
        <v>LRK</v>
      </c>
      <c r="G447" s="18" t="str">
        <v>Lark Chinotto Citrus Cask Whisky</v>
      </c>
      <c r="H447" s="18" t="str">
        <v>500ml</v>
      </c>
      <c r="I447" s="2">
        <v>6</v>
      </c>
      <c r="P447" s="2">
        <v>0</v>
      </c>
    </row>
    <row r="448" spans="2:16" x14ac:dyDescent="0.3">
      <c r="B448" s="1" t="str">
        <v>79-SPGIN-07000408</v>
      </c>
      <c r="C448" s="18" t="str">
        <v>Lark</v>
      </c>
      <c r="D448" s="15" t="str">
        <v>Gin</v>
      </c>
      <c r="E448" s="15" t="str">
        <v>Lark</v>
      </c>
      <c r="F448" s="15" t="str">
        <v>LRK</v>
      </c>
      <c r="G448" s="18" t="str">
        <v>Forty Spotted Wild Rose Gin</v>
      </c>
      <c r="H448" s="18" t="str">
        <v>700ml</v>
      </c>
      <c r="I448" s="2">
        <v>6</v>
      </c>
      <c r="P448" s="2">
        <v>0</v>
      </c>
    </row>
    <row r="449" spans="2:16" x14ac:dyDescent="0.3">
      <c r="B449" s="1" t="str">
        <v>79-SPGIN-07000415</v>
      </c>
      <c r="C449" s="18" t="str">
        <v>Lark</v>
      </c>
      <c r="D449" s="15" t="str">
        <v>Gin</v>
      </c>
      <c r="E449" s="15" t="str">
        <v>Lark</v>
      </c>
      <c r="F449" s="15" t="str">
        <v>LRK</v>
      </c>
      <c r="G449" s="18" t="str">
        <v>Forty Spotted Classic Tassie Gin</v>
      </c>
      <c r="H449" s="18" t="str">
        <v>700ml</v>
      </c>
      <c r="I449" s="2">
        <v>6</v>
      </c>
      <c r="P449" s="2">
        <v>0</v>
      </c>
    </row>
    <row r="450" spans="2:16" x14ac:dyDescent="0.3">
      <c r="B450" s="1" t="str">
        <v>79-SPWHI-05000459</v>
      </c>
      <c r="C450" s="18" t="str">
        <v>Lark</v>
      </c>
      <c r="D450" s="15" t="str">
        <v>Whisky</v>
      </c>
      <c r="E450" s="15" t="str">
        <v>Lark</v>
      </c>
      <c r="F450" s="15" t="str">
        <v>LRK</v>
      </c>
      <c r="G450" s="18" t="str">
        <v>Lark Classic Cask Whisky</v>
      </c>
      <c r="H450" s="18" t="str">
        <v>500ml</v>
      </c>
      <c r="I450" s="2">
        <v>6</v>
      </c>
      <c r="P450" s="2">
        <v>0</v>
      </c>
    </row>
    <row r="451" spans="2:16" x14ac:dyDescent="0.3">
      <c r="B451" s="1" t="str">
        <v>79-SPWHI-05002655</v>
      </c>
      <c r="C451" s="18" t="str">
        <v>Lark</v>
      </c>
      <c r="D451" s="15" t="str">
        <v>Whisky</v>
      </c>
      <c r="E451" s="15" t="str">
        <v>Lark</v>
      </c>
      <c r="F451" s="15" t="str">
        <v>LRK</v>
      </c>
      <c r="G451" s="18" t="str">
        <v>Lark Tasmanian Peated Whisky</v>
      </c>
      <c r="H451" s="18" t="str">
        <v>500ml</v>
      </c>
      <c r="I451" s="2">
        <v>6</v>
      </c>
      <c r="P451" s="2">
        <v>0</v>
      </c>
    </row>
    <row r="452" spans="2:16" x14ac:dyDescent="0.3">
      <c r="B452" s="1" t="str">
        <v>LA-01WHI-05000487</v>
      </c>
      <c r="C452" s="18" t="str">
        <v>Lark</v>
      </c>
      <c r="D452" s="15" t="str">
        <v>Whisky</v>
      </c>
      <c r="E452" s="15" t="str">
        <v>Lark</v>
      </c>
      <c r="F452" s="15" t="str">
        <v>LRK</v>
      </c>
      <c r="G452" s="18" t="str">
        <v>Lark Tasmanian Symphony No.1 Whisky 0.5L</v>
      </c>
      <c r="H452" s="18" t="str">
        <v>500ml</v>
      </c>
      <c r="I452" s="2">
        <v>6</v>
      </c>
      <c r="P452" s="2">
        <v>0</v>
      </c>
    </row>
    <row r="453" spans="2:16" x14ac:dyDescent="0.3">
      <c r="B453" s="1" t="str">
        <v>61-SPGIN-07007271</v>
      </c>
      <c r="C453" s="18" t="str">
        <v>Scapegrace</v>
      </c>
      <c r="D453" s="15" t="str">
        <v>Gin</v>
      </c>
      <c r="E453" s="15" t="str">
        <v>Scapegrace</v>
      </c>
      <c r="F453" s="15" t="str">
        <v>SCA</v>
      </c>
      <c r="G453" s="18" t="str">
        <v>Scapegrace Dry Gin</v>
      </c>
      <c r="H453" s="18" t="str">
        <v>700ml</v>
      </c>
      <c r="I453" s="2">
        <v>6</v>
      </c>
      <c r="P453" s="2">
        <v>0</v>
      </c>
    </row>
    <row r="454" spans="2:16" x14ac:dyDescent="0.3">
      <c r="B454" s="1" t="str">
        <v>83-SPTEQ-07009145</v>
      </c>
      <c r="C454" s="18" t="str">
        <v>Teremana</v>
      </c>
      <c r="D454" s="15" t="str">
        <v>Tequila</v>
      </c>
      <c r="E454" s="15" t="str">
        <v>Teremana</v>
      </c>
      <c r="F454" s="15" t="str">
        <v>TRM</v>
      </c>
      <c r="G454" s="18" t="str">
        <v>Teremana Blanco Tequila</v>
      </c>
      <c r="H454" s="18" t="str">
        <v>700ml</v>
      </c>
      <c r="I454" s="2">
        <v>6</v>
      </c>
      <c r="P454" s="2">
        <v>0</v>
      </c>
    </row>
    <row r="455" spans="2:16" x14ac:dyDescent="0.3">
      <c r="B455" s="1" t="str">
        <v>83-SPTEQ-07009268</v>
      </c>
      <c r="C455" s="18" t="str">
        <v>Teremana</v>
      </c>
      <c r="D455" s="15" t="str">
        <v>Tequila</v>
      </c>
      <c r="E455" s="15" t="str">
        <v>Teremana</v>
      </c>
      <c r="F455" s="15" t="str">
        <v>TRM</v>
      </c>
      <c r="G455" s="18" t="str">
        <v>Teremana Anejo Tequila</v>
      </c>
      <c r="H455" s="18" t="str">
        <v>700ml</v>
      </c>
      <c r="I455" s="2">
        <v>6</v>
      </c>
      <c r="P455" s="2">
        <v>0</v>
      </c>
    </row>
    <row r="456" spans="2:16" x14ac:dyDescent="0.3">
      <c r="B456" s="1" t="str">
        <v>83-SPTEQ-07009251</v>
      </c>
      <c r="C456" s="18" t="str">
        <v>Teremana</v>
      </c>
      <c r="D456" s="15" t="str">
        <v>Tequila</v>
      </c>
      <c r="E456" s="15" t="str">
        <v>Teremana</v>
      </c>
      <c r="F456" s="15" t="str">
        <v>TRM</v>
      </c>
      <c r="G456" s="18" t="str">
        <v>Teremana Reposado Tequila</v>
      </c>
      <c r="H456" s="18" t="str">
        <v>700ml</v>
      </c>
      <c r="I456" s="2">
        <v>6</v>
      </c>
      <c r="P456" s="2">
        <v>0</v>
      </c>
    </row>
    <row r="457" spans="2:16" x14ac:dyDescent="0.3">
      <c r="B457" s="1" t="str">
        <v>AE-01OTH-01200683</v>
      </c>
      <c r="C457" s="18" t="str">
        <v>Umami</v>
      </c>
      <c r="D457" s="15" t="str">
        <v>Cocktail Enhancer</v>
      </c>
      <c r="E457" s="15" t="str">
        <v>Umami</v>
      </c>
      <c r="F457" s="15" t="str">
        <v>KYO</v>
      </c>
      <c r="G457" s="18" t="str">
        <v>Aer Cocktail Enhancer</v>
      </c>
      <c r="H457" s="18" t="str">
        <v>120ml</v>
      </c>
      <c r="I457" s="2">
        <v>24</v>
      </c>
      <c r="P457" s="2">
        <v>0</v>
      </c>
    </row>
    <row r="458" spans="2:16" x14ac:dyDescent="0.3">
      <c r="B458" s="1" t="str">
        <v>81-WIROS-07501004</v>
      </c>
      <c r="C458" s="18" t="str">
        <v>Vines And Terroirs</v>
      </c>
      <c r="D458" s="15" t="str">
        <v>Wine</v>
      </c>
      <c r="E458" s="15" t="str">
        <v>Vines And Terroirs</v>
      </c>
      <c r="F458" s="15" t="str">
        <v>KYO</v>
      </c>
      <c r="G458" s="18" t="str">
        <v>Minuit Rose</v>
      </c>
      <c r="H458" s="18" t="str">
        <v>750ml</v>
      </c>
      <c r="I458" s="2">
        <v>6</v>
      </c>
      <c r="P458" s="2">
        <v>0</v>
      </c>
    </row>
    <row r="459" spans="2:16" x14ac:dyDescent="0.3">
      <c r="B459" s="1" t="str">
        <v>81-WIROS-07502301</v>
      </c>
      <c r="C459" s="18" t="str">
        <v>Vines And Terroirs</v>
      </c>
      <c r="D459" s="15" t="str">
        <v>Wine</v>
      </c>
      <c r="E459" s="15" t="str">
        <v>Vines And Terroirs</v>
      </c>
      <c r="F459" s="15" t="str">
        <v>KYO</v>
      </c>
      <c r="G459" s="18" t="str">
        <v>The Lunar Collection By Maurel Freres Full Moon</v>
      </c>
      <c r="H459" s="18" t="str">
        <v>750ml</v>
      </c>
      <c r="I459" s="2">
        <v>6</v>
      </c>
      <c r="P459" s="2">
        <v>0</v>
      </c>
    </row>
    <row r="460" spans="2:16" x14ac:dyDescent="0.3">
      <c r="B460" s="1" t="str">
        <v>81-WIROS-07502302</v>
      </c>
      <c r="C460" s="18" t="str">
        <v>Vines And Terroirs</v>
      </c>
      <c r="D460" s="15" t="str">
        <v>Wine</v>
      </c>
      <c r="E460" s="15" t="str">
        <v>Vines And Terroirs</v>
      </c>
      <c r="F460" s="15" t="str">
        <v>KYO</v>
      </c>
      <c r="G460" s="18" t="str">
        <v>The Lunar Collection By Maurel Freres Half Moon</v>
      </c>
      <c r="H460" s="18" t="str">
        <v>750ml</v>
      </c>
      <c r="I460" s="2">
        <v>6</v>
      </c>
      <c r="P460" s="2">
        <v>0</v>
      </c>
    </row>
    <row r="461" spans="2:16" x14ac:dyDescent="0.3">
      <c r="B461" s="1" t="str">
        <v>81-WIROS-07502303</v>
      </c>
      <c r="C461" s="18" t="str">
        <v>Vines And Terroirs</v>
      </c>
      <c r="D461" s="15" t="str">
        <v>Wine</v>
      </c>
      <c r="E461" s="15" t="str">
        <v>Vines And Terroirs</v>
      </c>
      <c r="F461" s="15" t="str">
        <v>KYO</v>
      </c>
      <c r="G461" s="18" t="str">
        <v>The Lunar Collection By Maurel Freres Cresent Moon</v>
      </c>
      <c r="H461" s="18" t="str">
        <v>750ml</v>
      </c>
      <c r="I461" s="2">
        <v>6</v>
      </c>
      <c r="P461" s="2">
        <v>0</v>
      </c>
    </row>
    <row r="462" spans="2:16" x14ac:dyDescent="0.3">
      <c r="B462" s="1" t="str">
        <v>81-WIROS-15002301</v>
      </c>
      <c r="C462" s="18" t="str">
        <v>Vines And Terroirs</v>
      </c>
      <c r="D462" s="15" t="str">
        <v>Wine</v>
      </c>
      <c r="E462" s="15" t="str">
        <v>Vines And Terroirs</v>
      </c>
      <c r="F462" s="15" t="str">
        <v>KYO</v>
      </c>
      <c r="G462" s="18" t="str">
        <v>The Lunar Collection By Maurel Freres Full Moon</v>
      </c>
      <c r="H462" s="18" t="str">
        <v>1500ml</v>
      </c>
      <c r="I462" s="2">
        <v>3</v>
      </c>
      <c r="P462" s="2">
        <v>0</v>
      </c>
    </row>
    <row r="463" spans="2:16" x14ac:dyDescent="0.3">
      <c r="B463" s="1" t="str">
        <v>81-WIROS-15002302</v>
      </c>
      <c r="C463" s="18" t="str">
        <v>Vines And Terroirs</v>
      </c>
      <c r="D463" s="15" t="str">
        <v>Wine</v>
      </c>
      <c r="E463" s="15" t="str">
        <v>Vines And Terroirs</v>
      </c>
      <c r="F463" s="15" t="str">
        <v>KYO</v>
      </c>
      <c r="G463" s="18" t="str">
        <v>The Lunar Collection By Maurel Freres Half Moon</v>
      </c>
      <c r="H463" s="18" t="str">
        <v>1500ml</v>
      </c>
      <c r="I463" s="2">
        <v>3</v>
      </c>
      <c r="P463" s="2">
        <v>0</v>
      </c>
    </row>
    <row r="464" spans="2:16" x14ac:dyDescent="0.3">
      <c r="B464" s="1" t="str">
        <v>81-WIROS-15002303</v>
      </c>
      <c r="C464" s="18" t="str">
        <v>Vines And Terroirs</v>
      </c>
      <c r="D464" s="15" t="str">
        <v>Wine</v>
      </c>
      <c r="E464" s="15" t="str">
        <v>Vines And Terroirs</v>
      </c>
      <c r="F464" s="15" t="str">
        <v>KYO</v>
      </c>
      <c r="G464" s="18" t="str">
        <v>The Lunar Collection By Maurel Freres Cresent Moon</v>
      </c>
      <c r="H464" s="18" t="str">
        <v>1500ml</v>
      </c>
      <c r="I464" s="2">
        <v>3</v>
      </c>
      <c r="P464" s="2">
        <v>0</v>
      </c>
    </row>
    <row r="465" spans="2:16" x14ac:dyDescent="0.3">
      <c r="B465" s="1" t="str">
        <v>81-WIROS-30002301</v>
      </c>
      <c r="C465" s="18" t="str">
        <v>Vines And Terroirs</v>
      </c>
      <c r="D465" s="15" t="str">
        <v>Wine</v>
      </c>
      <c r="E465" s="15" t="str">
        <v>Vines And Terroirs</v>
      </c>
      <c r="F465" s="15" t="str">
        <v>KYO</v>
      </c>
      <c r="G465" s="18" t="str">
        <v>The Lunar Collection By Maurel Freres Full Moon</v>
      </c>
      <c r="H465" s="18" t="str">
        <v>3000ml</v>
      </c>
      <c r="I465" s="2">
        <v>1</v>
      </c>
      <c r="P465" s="2">
        <v>0</v>
      </c>
    </row>
    <row r="466" spans="2:16" x14ac:dyDescent="0.3">
      <c r="B466" s="1" t="str">
        <v>81-WIROS-30002302</v>
      </c>
      <c r="C466" s="18" t="str">
        <v>Vines And Terroirs</v>
      </c>
      <c r="D466" s="15" t="str">
        <v>Wine</v>
      </c>
      <c r="E466" s="15" t="str">
        <v>Vines And Terroirs</v>
      </c>
      <c r="F466" s="15" t="str">
        <v>KYO</v>
      </c>
      <c r="G466" s="18" t="str">
        <v>The Lunar Collection By Maurel Freres Half Moon</v>
      </c>
      <c r="H466" s="18" t="str">
        <v>3000ml</v>
      </c>
      <c r="I466" s="2">
        <v>1</v>
      </c>
      <c r="P466" s="2">
        <v>0</v>
      </c>
    </row>
    <row r="467" spans="2:16" x14ac:dyDescent="0.3">
      <c r="B467" s="1" t="str">
        <v>81-WIROS-60002301</v>
      </c>
      <c r="C467" s="18" t="str">
        <v>Vines And Terroirs</v>
      </c>
      <c r="D467" s="15" t="str">
        <v>Wine</v>
      </c>
      <c r="E467" s="15" t="str">
        <v>Vines And Terroirs</v>
      </c>
      <c r="F467" s="15" t="str">
        <v>KYO</v>
      </c>
      <c r="G467" s="18" t="str">
        <v>The Lunar Collection By Maurel Freres Full Moon</v>
      </c>
      <c r="H467" s="18" t="str">
        <v>6000ml</v>
      </c>
      <c r="I467" s="2">
        <v>1</v>
      </c>
      <c r="P467" s="2">
        <v>0</v>
      </c>
    </row>
    <row r="468" spans="2:16" x14ac:dyDescent="0.3">
      <c r="B468" s="1" t="str">
        <v>81-WIROS-30002303</v>
      </c>
      <c r="C468" s="18" t="str">
        <v>Vines And Terroirs</v>
      </c>
      <c r="D468" s="15" t="str">
        <v>Wine</v>
      </c>
      <c r="E468" s="15" t="str">
        <v>Vines And Terroirs</v>
      </c>
      <c r="F468" s="15" t="str">
        <v>KYO</v>
      </c>
      <c r="G468" s="18" t="str">
        <v>The Lunar Collection By Maurel Freres Cresent Moon 3L</v>
      </c>
      <c r="H468" s="18" t="str">
        <v>3000ml</v>
      </c>
      <c r="I468" s="2">
        <v>1</v>
      </c>
      <c r="P468" s="2">
        <v>0</v>
      </c>
    </row>
    <row r="469" spans="2:16" x14ac:dyDescent="0.3">
      <c r="B469" s="1" t="str">
        <v>81-WIROS-15001004</v>
      </c>
      <c r="C469" s="18" t="str">
        <v>Vines And Terroirs</v>
      </c>
      <c r="D469" s="15" t="str">
        <v>Wine</v>
      </c>
      <c r="E469" s="15" t="str">
        <v>Vines And Terroirs</v>
      </c>
      <c r="F469" s="15" t="str">
        <v>KYO</v>
      </c>
      <c r="G469" s="18" t="str">
        <v>Minuit Rose 1.5L</v>
      </c>
      <c r="H469" s="18" t="str">
        <v>1500ml</v>
      </c>
      <c r="I469" s="2">
        <v>3</v>
      </c>
      <c r="P469" s="2">
        <v>0</v>
      </c>
    </row>
    <row r="470" spans="2:16" x14ac:dyDescent="0.3">
      <c r="B470" s="1" t="str">
        <v>62-SPGIN-07005095</v>
      </c>
      <c r="C470" s="18" t="str">
        <v>Dictador</v>
      </c>
      <c r="D470" s="15" t="str">
        <v>Gin</v>
      </c>
      <c r="E470" s="15" t="str">
        <v>Dictador</v>
      </c>
      <c r="F470" s="15" t="str">
        <v>DIC</v>
      </c>
      <c r="G470" s="18" t="str">
        <v>Dictador Ortodoxy Gin</v>
      </c>
      <c r="H470" s="18" t="str">
        <v>700ml</v>
      </c>
      <c r="I470" s="2">
        <v>6</v>
      </c>
      <c r="P470" s="2">
        <v>0</v>
      </c>
    </row>
    <row r="471" spans="2:16" x14ac:dyDescent="0.3">
      <c r="B471" s="1" t="str">
        <v>62-SPGIN-07005088</v>
      </c>
      <c r="C471" s="18" t="str">
        <v>Dictador</v>
      </c>
      <c r="D471" s="15" t="str">
        <v>Gin</v>
      </c>
      <c r="E471" s="15" t="str">
        <v>Dictador</v>
      </c>
      <c r="F471" s="15" t="str">
        <v>DIC</v>
      </c>
      <c r="G471" s="18" t="str">
        <v>Dictador Treasure Gin</v>
      </c>
      <c r="H471" s="18" t="str">
        <v>700ml</v>
      </c>
      <c r="I471" s="2">
        <v>6</v>
      </c>
      <c r="P471" s="2">
        <v>0</v>
      </c>
    </row>
    <row r="472" spans="2:16" x14ac:dyDescent="0.3">
      <c r="B472" s="1" t="str">
        <v>62-SPRUM-07005323</v>
      </c>
      <c r="C472" s="18" t="str">
        <v>Dictador</v>
      </c>
      <c r="D472" s="15" t="str">
        <v>Rum</v>
      </c>
      <c r="E472" s="15" t="str">
        <v>Dictador</v>
      </c>
      <c r="F472" s="15" t="str">
        <v>DIC</v>
      </c>
      <c r="G472" s="18" t="str">
        <v>Dictador 12 Years Rum</v>
      </c>
      <c r="H472" s="18" t="str">
        <v>700ml</v>
      </c>
      <c r="I472" s="2">
        <v>6</v>
      </c>
      <c r="P472" s="2">
        <v>0</v>
      </c>
    </row>
    <row r="473" spans="2:16" x14ac:dyDescent="0.3">
      <c r="B473" s="1" t="str">
        <v>62-SPRUM-07005330</v>
      </c>
      <c r="C473" s="18" t="str">
        <v>Dictador</v>
      </c>
      <c r="D473" s="15" t="str">
        <v>Rum</v>
      </c>
      <c r="E473" s="15" t="str">
        <v>Dictador</v>
      </c>
      <c r="F473" s="15" t="str">
        <v>DIC</v>
      </c>
      <c r="G473" s="18" t="str">
        <v>Dictador 20 Years Rum</v>
      </c>
      <c r="H473" s="18" t="str">
        <v>700ml</v>
      </c>
      <c r="I473" s="2">
        <v>6</v>
      </c>
      <c r="P473" s="2">
        <v>0</v>
      </c>
    </row>
    <row r="474" spans="2:16" x14ac:dyDescent="0.3">
      <c r="B474" s="1" t="str">
        <v>62-SPRUM-07007181</v>
      </c>
      <c r="C474" s="18" t="str">
        <v>Dictador</v>
      </c>
      <c r="D474" s="15" t="str">
        <v>Rum</v>
      </c>
      <c r="E474" s="15" t="str">
        <v>Dictador</v>
      </c>
      <c r="F474" s="15" t="str">
        <v>DIC</v>
      </c>
      <c r="G474" s="18" t="str">
        <v>Dictador Aurum Rum</v>
      </c>
      <c r="H474" s="18" t="str">
        <v>700ml</v>
      </c>
      <c r="I474" s="2">
        <v>6</v>
      </c>
      <c r="P474" s="2">
        <v>0</v>
      </c>
    </row>
    <row r="475" spans="2:16" x14ac:dyDescent="0.3">
      <c r="B475" s="1" t="str">
        <v>62-SPRUM-07007204</v>
      </c>
      <c r="C475" s="18" t="str">
        <v>Dictador</v>
      </c>
      <c r="D475" s="15" t="str">
        <v>Rum</v>
      </c>
      <c r="E475" s="15" t="str">
        <v>Dictador</v>
      </c>
      <c r="F475" s="15" t="str">
        <v>DIC</v>
      </c>
      <c r="G475" s="18" t="str">
        <v>Dictador Platinum Rum</v>
      </c>
      <c r="H475" s="18" t="str">
        <v>700ml</v>
      </c>
      <c r="I475" s="2">
        <v>6</v>
      </c>
      <c r="P475" s="2">
        <v>0</v>
      </c>
    </row>
    <row r="476" spans="2:16" x14ac:dyDescent="0.3">
      <c r="B476" s="1" t="str">
        <v>62-SPRUM-07001158</v>
      </c>
      <c r="C476" s="18" t="str">
        <v>Dictador</v>
      </c>
      <c r="D476" s="15" t="str">
        <v>Rum</v>
      </c>
      <c r="E476" s="15" t="str">
        <v>Dictador</v>
      </c>
      <c r="F476" s="15" t="str">
        <v>DIC</v>
      </c>
      <c r="G476" s="18" t="str">
        <v>Dictador Game Changer Lilac</v>
      </c>
      <c r="H476" s="18" t="str">
        <v>700ml</v>
      </c>
      <c r="I476" s="2">
        <v>6</v>
      </c>
      <c r="P476" s="2">
        <v>0</v>
      </c>
    </row>
    <row r="477" spans="2:16" x14ac:dyDescent="0.3">
      <c r="B477" s="1" t="str">
        <v>62-SPRUM-07002490</v>
      </c>
      <c r="C477" s="18" t="str">
        <v>Dictador</v>
      </c>
      <c r="D477" s="15" t="str">
        <v>Rum</v>
      </c>
      <c r="E477" s="15" t="str">
        <v>Dictador</v>
      </c>
      <c r="F477" s="15" t="str">
        <v>DIC</v>
      </c>
      <c r="G477" s="18" t="str">
        <v>Dictador Game Changer Neon Yellow</v>
      </c>
      <c r="H477" s="18" t="str">
        <v>700ml</v>
      </c>
      <c r="I477" s="2">
        <v>6</v>
      </c>
      <c r="P477" s="2">
        <v>0</v>
      </c>
    </row>
    <row r="478" spans="2:16" x14ac:dyDescent="0.3">
      <c r="B478" s="1" t="str">
        <v>35-06LIQ-07003779</v>
      </c>
      <c r="C478" s="18" t="str">
        <v>Campari</v>
      </c>
      <c r="D478" s="15" t="str">
        <v>Liqueur</v>
      </c>
      <c r="E478" s="15" t="str">
        <v>Grand Marnier</v>
      </c>
      <c r="F478" s="15" t="str">
        <v>GMN</v>
      </c>
      <c r="G478" s="18" t="str">
        <v>Grand Marnier Liqueur</v>
      </c>
      <c r="H478" s="18" t="str">
        <v>700ml</v>
      </c>
      <c r="I478" s="2">
        <v>6</v>
      </c>
      <c r="P478" s="2">
        <v>0</v>
      </c>
    </row>
    <row r="479" spans="2:16" x14ac:dyDescent="0.3">
      <c r="B479" s="1" t="str">
        <v>41-SPTEQ-07507500</v>
      </c>
      <c r="C479" s="18" t="str">
        <v>Campari</v>
      </c>
      <c r="D479" s="15" t="str">
        <v>Tequila</v>
      </c>
      <c r="E479" s="15" t="str">
        <v>Espolon</v>
      </c>
      <c r="F479" s="15" t="str">
        <v>ESP</v>
      </c>
      <c r="G479" s="18" t="str">
        <v>Espolon Blanco Tequila</v>
      </c>
      <c r="H479" s="18" t="str">
        <v>750ml</v>
      </c>
      <c r="I479" s="2">
        <v>6</v>
      </c>
      <c r="P479" s="2">
        <v>0</v>
      </c>
    </row>
    <row r="480" spans="2:16" x14ac:dyDescent="0.3">
      <c r="B480" s="1" t="str">
        <v>41-SPTEQ-07507517</v>
      </c>
      <c r="C480" s="18" t="str">
        <v>Campari</v>
      </c>
      <c r="D480" s="15" t="str">
        <v>Tequila</v>
      </c>
      <c r="E480" s="15" t="str">
        <v>Espolon</v>
      </c>
      <c r="F480" s="15" t="str">
        <v>ESP</v>
      </c>
      <c r="G480" s="18" t="str">
        <v>Espolon Reposado Tequila</v>
      </c>
      <c r="H480" s="18" t="str">
        <v>750ml</v>
      </c>
      <c r="I480" s="2">
        <v>6</v>
      </c>
      <c r="P480" s="2">
        <v>0</v>
      </c>
    </row>
    <row r="481" spans="2:16" x14ac:dyDescent="0.3">
      <c r="B481" s="1" t="str">
        <v>53-SPMEZ-07009072</v>
      </c>
      <c r="C481" s="18" t="str">
        <v>Campari</v>
      </c>
      <c r="D481" s="15" t="str">
        <v>Mezcal</v>
      </c>
      <c r="E481" s="15" t="str">
        <v>Montelobos</v>
      </c>
      <c r="F481" s="15" t="str">
        <v>MON</v>
      </c>
      <c r="G481" s="18" t="str">
        <v>Montelobos Mezcal Espadin</v>
      </c>
      <c r="H481" s="18" t="str">
        <v>700ml</v>
      </c>
      <c r="I481" s="2">
        <v>6</v>
      </c>
      <c r="P481" s="2">
        <v>0</v>
      </c>
    </row>
    <row r="482" spans="2:16" x14ac:dyDescent="0.3">
      <c r="B482" s="1" t="str">
        <v>53-SPMEZ-07009324</v>
      </c>
      <c r="C482" s="18" t="str">
        <v>Campari</v>
      </c>
      <c r="D482" s="15" t="str">
        <v>Mezcal</v>
      </c>
      <c r="E482" s="15" t="str">
        <v>Montelobos</v>
      </c>
      <c r="F482" s="15" t="str">
        <v>MON</v>
      </c>
      <c r="G482" s="18" t="str">
        <v>Montelobos Mezcal Tobala</v>
      </c>
      <c r="H482" s="18" t="str">
        <v>700ml</v>
      </c>
      <c r="I482" s="2">
        <v>6</v>
      </c>
      <c r="P482" s="2">
        <v>0</v>
      </c>
    </row>
    <row r="483" spans="2:16" x14ac:dyDescent="0.3">
      <c r="B483" s="1" t="str">
        <v>53-SPMEZ-07009447</v>
      </c>
      <c r="C483" s="18" t="str">
        <v>Campari</v>
      </c>
      <c r="D483" s="15" t="str">
        <v>Mezcal</v>
      </c>
      <c r="E483" s="15" t="str">
        <v>Montelobos</v>
      </c>
      <c r="F483" s="15" t="str">
        <v>MON</v>
      </c>
      <c r="G483" s="18" t="str">
        <v>Montelobos Mezcal Ensamble</v>
      </c>
      <c r="H483" s="18" t="str">
        <v>700ml</v>
      </c>
      <c r="I483" s="2">
        <v>6</v>
      </c>
      <c r="P483" s="2">
        <v>0</v>
      </c>
    </row>
    <row r="484" spans="2:16" x14ac:dyDescent="0.3">
      <c r="B484" s="1" t="str">
        <v>53-SPMEZ-07009829</v>
      </c>
      <c r="C484" s="18" t="str">
        <v>Campari</v>
      </c>
      <c r="D484" s="15" t="str">
        <v>Mezcal</v>
      </c>
      <c r="E484" s="15" t="str">
        <v>Montelobos</v>
      </c>
      <c r="F484" s="15" t="str">
        <v>MON</v>
      </c>
      <c r="G484" s="18" t="str">
        <v>Montelobos Mezcal Pechuga</v>
      </c>
      <c r="H484" s="18" t="str">
        <v>700ml</v>
      </c>
      <c r="I484" s="2">
        <v>6</v>
      </c>
      <c r="P484" s="2">
        <v>0</v>
      </c>
    </row>
    <row r="485" spans="2:16" x14ac:dyDescent="0.3">
      <c r="B485" s="1" t="str">
        <v>62-SPGIN-07004692</v>
      </c>
      <c r="C485" s="18" t="str">
        <v>Dictador</v>
      </c>
      <c r="D485" s="15" t="str">
        <v>Rum</v>
      </c>
      <c r="E485" s="15" t="str">
        <v>Dictador</v>
      </c>
      <c r="F485" s="15" t="str">
        <v>DIC</v>
      </c>
      <c r="G485" s="18" t="str">
        <v>Dictador XO Insolent Rum</v>
      </c>
      <c r="H485" s="18" t="str">
        <v>700ml</v>
      </c>
      <c r="I485" s="2">
        <v>6</v>
      </c>
      <c r="P485" s="2">
        <v>0</v>
      </c>
    </row>
    <row r="486" spans="2:16" x14ac:dyDescent="0.3">
      <c r="B486" s="1" t="str">
        <v>62-SPGIN-07004708</v>
      </c>
      <c r="C486" s="18" t="str">
        <v>Dictador</v>
      </c>
      <c r="D486" s="15" t="str">
        <v>Rum</v>
      </c>
      <c r="E486" s="15" t="str">
        <v>Dictador</v>
      </c>
      <c r="F486" s="15" t="str">
        <v>DIC</v>
      </c>
      <c r="G486" s="18" t="str">
        <v>Dictador XO Perpetual Rum</v>
      </c>
      <c r="H486" s="18" t="str">
        <v>700ml</v>
      </c>
      <c r="I486" s="2">
        <v>6</v>
      </c>
      <c r="P486" s="2">
        <v>0</v>
      </c>
    </row>
    <row r="487" spans="2:16" x14ac:dyDescent="0.3">
      <c r="B487" s="1" t="str">
        <v>77-SPLIQ-10003760</v>
      </c>
      <c r="C487" s="18" t="str">
        <v>BRANCA</v>
      </c>
      <c r="D487" s="15" t="str">
        <v>LIQUEUR</v>
      </c>
      <c r="E487" s="15" t="str">
        <v>Fernet</v>
      </c>
      <c r="F487" s="15" t="str">
        <v>BRC</v>
      </c>
      <c r="G487" s="18" t="str">
        <v>Branca Menta Liqueur 1000ML.</v>
      </c>
      <c r="H487" s="18" t="str">
        <v>1000ml</v>
      </c>
      <c r="I487" s="2">
        <v>6</v>
      </c>
      <c r="P487" s="2">
        <v>0</v>
      </c>
    </row>
    <row r="488" spans="2:16" x14ac:dyDescent="0.3">
      <c r="B488" s="1" t="str">
        <v>99-SL001-07000013</v>
      </c>
      <c r="C488" s="18" t="str">
        <v>BRANCA</v>
      </c>
      <c r="D488" s="15" t="str">
        <v>BITTER</v>
      </c>
      <c r="E488" s="15" t="str">
        <v>Fernet</v>
      </c>
      <c r="F488" s="15" t="str">
        <v>BRC</v>
      </c>
      <c r="G488" s="18" t="str">
        <v>Fernet Branca Bitters 700ml</v>
      </c>
      <c r="H488" s="18" t="str">
        <v>700ml</v>
      </c>
      <c r="I488" s="2">
        <v>6</v>
      </c>
      <c r="P488" s="2">
        <v>0</v>
      </c>
    </row>
    <row r="489" spans="2:16" x14ac:dyDescent="0.3">
      <c r="B489" s="1" t="str">
        <v>GL-02WHI-07000241</v>
      </c>
      <c r="C489" s="18" t="str">
        <v>BIGGAR &amp; LEITH</v>
      </c>
      <c r="D489" s="15" t="str">
        <v>WHISKY</v>
      </c>
      <c r="E489" s="15" t="str">
        <v>The Gladstone</v>
      </c>
      <c r="F489" s="15" t="str">
        <v/>
      </c>
      <c r="G489" s="18" t="str">
        <v>The Gladstone Axe The Black Axe Whisky</v>
      </c>
      <c r="H489" s="18" t="str">
        <v>700ml</v>
      </c>
      <c r="I489" s="2">
        <v>6</v>
      </c>
      <c r="P489" s="2">
        <v>0</v>
      </c>
    </row>
    <row r="490" spans="2:16" x14ac:dyDescent="0.3">
      <c r="B490" s="1" t="str">
        <v>SP-02RUM-07006523</v>
      </c>
      <c r="C490" s="18" t="str">
        <v>Biggar &amp; Leith</v>
      </c>
      <c r="D490" s="15" t="str">
        <v>Rum</v>
      </c>
      <c r="E490" s="15" t="str">
        <v>Spytail</v>
      </c>
      <c r="F490" s="15" t="str">
        <v/>
      </c>
      <c r="G490" s="18" t="str">
        <v>Spytail Cognac Barrel Rum</v>
      </c>
      <c r="H490" s="18" t="str">
        <v>700ml</v>
      </c>
      <c r="I490" s="2">
        <v>6</v>
      </c>
      <c r="P490" s="2">
        <v>0</v>
      </c>
    </row>
    <row r="491" spans="2:16" x14ac:dyDescent="0.3">
      <c r="B491" s="1" t="str">
        <v>80-SPWHI-07001488</v>
      </c>
      <c r="C491" s="18" t="str">
        <v>GLENTURRET</v>
      </c>
      <c r="D491" s="15" t="str">
        <v>WHISKY</v>
      </c>
      <c r="E491" s="15" t="str">
        <v>Glenturret</v>
      </c>
      <c r="F491" s="15" t="str">
        <v>GTR</v>
      </c>
      <c r="G491" s="18" t="str">
        <v>The Glenturret Triple Wood Whisky (2024)</v>
      </c>
      <c r="H491" s="18" t="str">
        <v>700ml</v>
      </c>
      <c r="I491" s="2">
        <v>6</v>
      </c>
      <c r="P491" s="2">
        <v>0</v>
      </c>
    </row>
    <row r="492" spans="2:16" x14ac:dyDescent="0.3">
      <c r="B492" s="1" t="str">
        <v>79-SPGIN-07000392</v>
      </c>
      <c r="C492" s="18" t="str">
        <v>LARK</v>
      </c>
      <c r="D492" s="15" t="str">
        <v>GIN</v>
      </c>
      <c r="E492" s="15" t="str">
        <v>Forty Spotted</v>
      </c>
      <c r="F492" s="15" t="str">
        <v/>
      </c>
      <c r="G492" s="18" t="str">
        <v>Forty Spotted Pinot Noir</v>
      </c>
      <c r="H492" s="18" t="str">
        <v>700ml</v>
      </c>
      <c r="I492" s="2">
        <v>6</v>
      </c>
      <c r="P492" s="2">
        <v>0</v>
      </c>
    </row>
    <row r="493" spans="2:16" x14ac:dyDescent="0.3">
      <c r="B493" s="1" t="str">
        <v>79-SPWHI-07003577</v>
      </c>
      <c r="C493" s="18" t="str">
        <v>LARK</v>
      </c>
      <c r="D493" s="15" t="str">
        <v>WHISKY</v>
      </c>
      <c r="E493" s="15" t="str">
        <v>Lark</v>
      </c>
      <c r="F493" s="15" t="str">
        <v>LRK</v>
      </c>
      <c r="G493" s="18" t="str">
        <v>LARK NO. 151 FIRE TRAIL WHISKY</v>
      </c>
      <c r="H493" s="18" t="str">
        <v>700ml</v>
      </c>
      <c r="I493" s="2">
        <v>6</v>
      </c>
      <c r="P493" s="2">
        <v>0</v>
      </c>
    </row>
    <row r="494" spans="2:16" x14ac:dyDescent="0.3">
      <c r="B494" s="1" t="str">
        <v>79-SPWHI-07003584</v>
      </c>
      <c r="C494" s="18" t="str">
        <v>LARK</v>
      </c>
      <c r="D494" s="15" t="str">
        <v>WHISKY</v>
      </c>
      <c r="E494" s="15" t="str">
        <v>Lark</v>
      </c>
      <c r="F494" s="15" t="str">
        <v>LRK</v>
      </c>
      <c r="G494" s="18" t="str">
        <v>LARK NO. 183 DEVIL'S STORM WHISKY</v>
      </c>
      <c r="H494" s="18" t="str">
        <v>700ml</v>
      </c>
      <c r="I494" s="2">
        <v>6</v>
      </c>
      <c r="P494" s="2">
        <v>0</v>
      </c>
    </row>
    <row r="495" spans="2:16" x14ac:dyDescent="0.3">
      <c r="B495" s="1" t="str">
        <v>79-SPWHI-07003607</v>
      </c>
      <c r="C495" s="18" t="str">
        <v>LARK</v>
      </c>
      <c r="D495" s="15" t="str">
        <v>WHISKY</v>
      </c>
      <c r="E495" s="15" t="str">
        <v>Lark</v>
      </c>
      <c r="F495" s="15" t="str">
        <v>LRK</v>
      </c>
      <c r="G495" s="18" t="str">
        <v>LARK NO. 285 RUBY ABYSS WHISKY</v>
      </c>
      <c r="H495" s="18" t="str">
        <v>700ml</v>
      </c>
      <c r="I495" s="2">
        <v>6</v>
      </c>
      <c r="P495" s="2">
        <v>0</v>
      </c>
    </row>
    <row r="496" spans="2:16" x14ac:dyDescent="0.3">
      <c r="B496" s="1" t="str">
        <v>106PEWHI-07003015</v>
      </c>
      <c r="C496" s="18" t="str">
        <v>PENDULUM</v>
      </c>
      <c r="D496" s="15" t="str">
        <v>WHISKY</v>
      </c>
      <c r="E496" s="15" t="str">
        <v>FABLE</v>
      </c>
      <c r="F496" s="15" t="str">
        <v/>
      </c>
      <c r="G496" s="18" t="str">
        <v>FABLE PALE HORSE 8 YEARS SCOTCH WHISKY</v>
      </c>
      <c r="H496" s="18" t="str">
        <v>700ml</v>
      </c>
      <c r="I496" s="2">
        <v>6</v>
      </c>
      <c r="P496" s="2">
        <v>0</v>
      </c>
    </row>
    <row r="497" spans="2:16" x14ac:dyDescent="0.3">
      <c r="B497" s="1" t="str">
        <v>106PEWHI-07002919</v>
      </c>
      <c r="C497" s="18" t="str">
        <v>PENDULUM</v>
      </c>
      <c r="D497" s="15" t="str">
        <v>WHISKY</v>
      </c>
      <c r="E497" s="15" t="str">
        <v>FABLE</v>
      </c>
      <c r="F497" s="15" t="str">
        <v/>
      </c>
      <c r="G497" s="18" t="str">
        <v>FABLE CHAPTER 8 CANARY 11 YEARS SCOTCH WHISKY</v>
      </c>
      <c r="H497" s="18" t="str">
        <v>700ml</v>
      </c>
      <c r="I497" s="2">
        <v>6</v>
      </c>
      <c r="P497" s="2">
        <v>0</v>
      </c>
    </row>
    <row r="498" spans="2:16" x14ac:dyDescent="0.3">
      <c r="B498" s="1" t="str">
        <v>101SESPA-07500680</v>
      </c>
      <c r="C498" s="18" t="str">
        <v>SERENA</v>
      </c>
      <c r="D498" s="15" t="str">
        <v>Sparkling Wine</v>
      </c>
      <c r="E498" s="15" t="str">
        <v>PIU</v>
      </c>
      <c r="F498" s="15" t="str">
        <v/>
      </c>
      <c r="G498" s="18" t="str">
        <v>Piu Brioso Vino Spumante Bianco</v>
      </c>
      <c r="H498" s="18" t="str">
        <v>750ml</v>
      </c>
      <c r="I498" s="2">
        <v>6</v>
      </c>
      <c r="P498" s="2">
        <v>0</v>
      </c>
    </row>
    <row r="499" spans="2:16" x14ac:dyDescent="0.3">
      <c r="B499" s="1" t="str">
        <v>101SESPA-07500703</v>
      </c>
      <c r="C499" s="18" t="str">
        <v>SERENA</v>
      </c>
      <c r="D499" s="15" t="str">
        <v>Sparkling Wine</v>
      </c>
      <c r="E499" s="15" t="str">
        <v>PIU</v>
      </c>
      <c r="F499" s="15" t="str">
        <v/>
      </c>
      <c r="G499" s="18" t="str">
        <v>Piu Brioso Prosecco Valdobbiadene</v>
      </c>
      <c r="H499" s="18" t="str">
        <v>750ml</v>
      </c>
      <c r="I499" s="2">
        <v>6</v>
      </c>
      <c r="P499" s="2">
        <v>0</v>
      </c>
    </row>
    <row r="500" spans="2:16" x14ac:dyDescent="0.3">
      <c r="B500" s="1" t="str">
        <v>101SESPA-07500727</v>
      </c>
      <c r="C500" s="18" t="str">
        <v>SERENA</v>
      </c>
      <c r="D500" s="15" t="str">
        <v>Sparkling Wine</v>
      </c>
      <c r="E500" s="15" t="str">
        <v>PIU</v>
      </c>
      <c r="F500" s="15" t="str">
        <v/>
      </c>
      <c r="G500" s="18" t="str">
        <v>Piu Brioso Prosecco Rose</v>
      </c>
      <c r="H500" s="18" t="str">
        <v>750ml</v>
      </c>
      <c r="I500" s="2">
        <v>6</v>
      </c>
      <c r="P500" s="2">
        <v>0</v>
      </c>
    </row>
  </sheetData>
  <autoFilter ref="B12:T365" xr:uid="{AB61BD39-7656-4AB4-B82E-6A8931787B5C}"/>
  <conditionalFormatting sqref="U1:U298 V12:V298 U299:V394 U395:U1048576">
    <cfRule type="cellIs" dxfId="23" priority="1" operator="equal">
      <formula>"Input Price only 1 column"</formula>
    </cfRule>
  </conditionalFormatting>
  <dataValidations count="1">
    <dataValidation allowBlank="1" showInputMessage="1" showErrorMessage="1" errorTitle="ผิดครับ !!!" error="กรุณากรอกข้อมูลเฉพาะช่องสีชมพูครับ" sqref="C395:H1048576 F66:G394 C12:G65 H12:I394 B12 C139:E394 C66:C131 D66:E138 C124:G125 W301 W13" xr:uid="{2B288402-D571-4FA8-BE04-EC22054B3537}"/>
  </dataValidations>
  <pageMargins left="0.25" right="0.25" top="0.75" bottom="0.75" header="0.3" footer="0.3"/>
  <pageSetup paperSize="9" scale="5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57B8D7D-1387-42C9-B3C1-DA222E4AE7C7}">
          <x14:formula1>
            <xm:f>WHOLESALE!$C$12:$C$118</xm:f>
          </x14:formula1>
          <xm:sqref>J13:J394</xm:sqref>
        </x14:dataValidation>
        <x14:dataValidation type="list" allowBlank="1" showInputMessage="1" showErrorMessage="1" xr:uid="{0C0EF3C4-FD65-4B05-AE27-7B3317B211AD}">
          <x14:formula1>
            <xm:f>MAPPING!#REF!</xm:f>
          </x14:formula1>
          <xm:sqref>L5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2278-27DB-4D4F-B94C-E74D2F86C512}">
  <sheetPr>
    <tabColor theme="7" tint="0.79998168889431442"/>
    <pageSetUpPr fitToPage="1"/>
  </sheetPr>
  <dimension ref="B1:W500"/>
  <sheetViews>
    <sheetView showGridLines="0" zoomScale="80" zoomScaleNormal="80" zoomScaleSheetLayoutView="100" workbookViewId="0">
      <pane ySplit="12" topLeftCell="A13" activePane="bottomLeft" state="frozen"/>
      <selection activeCell="P14" sqref="P14"/>
      <selection pane="bottomLeft" activeCell="P14" sqref="P14"/>
    </sheetView>
  </sheetViews>
  <sheetFormatPr defaultColWidth="9.33203125" defaultRowHeight="15.6" x14ac:dyDescent="0.3"/>
  <cols>
    <col min="1" max="1" width="2.6640625" style="1" customWidth="1"/>
    <col min="2" max="2" width="22.109375" style="1" customWidth="1"/>
    <col min="3" max="3" width="12.6640625" style="18" customWidth="1"/>
    <col min="4" max="5" width="17.44140625" style="15" customWidth="1"/>
    <col min="6" max="6" width="6.6640625" style="15" customWidth="1"/>
    <col min="7" max="7" width="49.33203125" style="18" customWidth="1"/>
    <col min="8" max="8" width="8.88671875" style="18" customWidth="1"/>
    <col min="9" max="9" width="7.88671875" style="2" customWidth="1"/>
    <col min="10" max="10" width="16.44140625" style="108" customWidth="1"/>
    <col min="11" max="11" width="15.6640625" style="2" customWidth="1"/>
    <col min="12" max="12" width="18.6640625" style="2" bestFit="1" customWidth="1"/>
    <col min="13" max="13" width="0.6640625" style="2" customWidth="1"/>
    <col min="14" max="14" width="11.33203125" style="2" customWidth="1"/>
    <col min="15" max="15" width="0.6640625" style="2" customWidth="1"/>
    <col min="16" max="16" width="11.33203125" style="2" customWidth="1"/>
    <col min="17" max="17" width="0.6640625" style="2" customWidth="1"/>
    <col min="18" max="20" width="15.6640625" style="2" customWidth="1"/>
    <col min="21" max="21" width="8.33203125" style="118" customWidth="1"/>
    <col min="22" max="22" width="8.33203125" style="2" customWidth="1"/>
    <col min="23" max="23" width="0" style="1" hidden="1" customWidth="1"/>
    <col min="24" max="16384" width="9.33203125" style="1"/>
  </cols>
  <sheetData>
    <row r="1" spans="2:23" ht="25.8" x14ac:dyDescent="0.3">
      <c r="B1" s="112" t="s">
        <v>1352</v>
      </c>
      <c r="D1" s="32"/>
      <c r="E1" s="32"/>
      <c r="F1" s="32"/>
      <c r="G1" s="32"/>
      <c r="H1" s="32"/>
      <c r="I1" s="32"/>
      <c r="J1" s="279"/>
      <c r="K1" s="32"/>
      <c r="L1" s="32"/>
      <c r="M1" s="32"/>
      <c r="N1" s="32"/>
      <c r="O1" s="32"/>
      <c r="P1" s="32"/>
      <c r="Q1" s="32"/>
      <c r="R1" s="32"/>
      <c r="S1" s="32"/>
      <c r="T1" s="32"/>
      <c r="U1" s="114"/>
      <c r="V1" s="32"/>
    </row>
    <row r="2" spans="2:23" ht="16.2" thickBot="1" x14ac:dyDescent="0.35">
      <c r="B2" s="109" t="s">
        <v>1468</v>
      </c>
      <c r="C2" s="140" t="str">
        <f>IF(INDEX!C3="","",INDEX!C3)</f>
        <v>Outlet Name</v>
      </c>
      <c r="E2" s="109" t="s">
        <v>5</v>
      </c>
      <c r="F2" s="140" t="str">
        <f>IF(INDEX!C9="","",INDEX!C9)</f>
        <v>Area</v>
      </c>
      <c r="H2" s="111"/>
      <c r="I2" s="111"/>
      <c r="J2" s="280"/>
      <c r="K2" s="109"/>
      <c r="M2" s="109"/>
      <c r="N2" s="146" t="s">
        <v>1365</v>
      </c>
      <c r="O2" s="111"/>
      <c r="P2" s="111" t="s">
        <v>1366</v>
      </c>
      <c r="Q2" s="111"/>
      <c r="R2" s="111" t="s">
        <v>1469</v>
      </c>
      <c r="S2" s="111" t="s">
        <v>1470</v>
      </c>
      <c r="T2" s="111" t="s">
        <v>1449</v>
      </c>
      <c r="U2" s="115"/>
      <c r="V2" s="119"/>
    </row>
    <row r="3" spans="2:23" ht="16.2" thickBot="1" x14ac:dyDescent="0.35">
      <c r="B3" s="109" t="s">
        <v>1471</v>
      </c>
      <c r="C3" s="140" t="str">
        <f>IF(INDEX!C5="","",INDEX!C5)</f>
        <v>Outlet Company Limited</v>
      </c>
      <c r="E3" s="109" t="s">
        <v>7</v>
      </c>
      <c r="F3" s="140" t="str">
        <f>IF(INDEX!C11="","",INDEX!C11)</f>
        <v>Agent name</v>
      </c>
      <c r="H3" s="111"/>
      <c r="I3" s="111"/>
      <c r="J3" s="280"/>
      <c r="K3" s="109"/>
      <c r="L3" s="107" t="s">
        <v>1444</v>
      </c>
      <c r="M3" s="109"/>
      <c r="N3" s="145">
        <f>SUM(N12:N394)</f>
        <v>10</v>
      </c>
      <c r="O3" s="109"/>
      <c r="P3" s="144">
        <f>IFERROR(T3/S3,"")</f>
        <v>0</v>
      </c>
      <c r="Q3" s="109"/>
      <c r="R3" s="113">
        <f>SUM(R12:R394)</f>
        <v>10700</v>
      </c>
      <c r="S3" s="113">
        <f>SUM(S12:S394)</f>
        <v>10000</v>
      </c>
      <c r="T3" s="113">
        <f>SUM(T12:T394)</f>
        <v>0</v>
      </c>
      <c r="U3" s="115"/>
      <c r="V3" s="109"/>
    </row>
    <row r="4" spans="2:23" ht="6" customHeight="1" thickBot="1" x14ac:dyDescent="0.35">
      <c r="B4" s="109"/>
      <c r="C4" s="140"/>
      <c r="E4" s="109"/>
      <c r="F4" s="140"/>
      <c r="H4" s="111"/>
      <c r="I4" s="111"/>
      <c r="J4" s="280"/>
      <c r="K4" s="109"/>
      <c r="L4" s="109"/>
      <c r="M4" s="109"/>
      <c r="N4" s="109"/>
      <c r="O4" s="109"/>
      <c r="P4" s="109"/>
      <c r="Q4" s="109"/>
      <c r="R4" s="368"/>
      <c r="S4" s="368"/>
      <c r="T4" s="109"/>
      <c r="U4" s="115"/>
      <c r="V4" s="109"/>
    </row>
    <row r="5" spans="2:23" ht="16.2" thickBot="1" x14ac:dyDescent="0.35">
      <c r="B5" s="109" t="s">
        <v>2</v>
      </c>
      <c r="C5" s="140" t="str">
        <f>IF(INDEX!C7="","",INDEX!C7)</f>
        <v>Name of BDE</v>
      </c>
      <c r="E5" s="109" t="s">
        <v>1472</v>
      </c>
      <c r="F5" s="140" t="str">
        <f>IF(INDEX!C13="","",INDEX!C13)</f>
        <v>Manager Name</v>
      </c>
      <c r="H5" s="111"/>
      <c r="I5" s="111"/>
      <c r="J5" s="281"/>
      <c r="K5" s="1"/>
      <c r="L5" s="370" t="s">
        <v>59</v>
      </c>
      <c r="M5" s="1"/>
      <c r="N5" s="145">
        <f>SUMIFS(N$12:N$394,$C$12:$C$394,$L$5)</f>
        <v>0</v>
      </c>
      <c r="O5" s="1"/>
      <c r="P5" s="144" t="str">
        <f>IFERROR(T5/S5,"")</f>
        <v/>
      </c>
      <c r="Q5" s="1"/>
      <c r="R5" s="113">
        <f>SUMIFS(R$12:R$394,$C$12:$C$394,$L$5)</f>
        <v>0</v>
      </c>
      <c r="S5" s="113">
        <f>SUMIFS(S$12:S$394,$C$12:$C$394,$L$5)</f>
        <v>0</v>
      </c>
      <c r="T5" s="113">
        <f>SUMIFS(T$12:T$394,$C$12:$C$394,$L$5)</f>
        <v>0</v>
      </c>
      <c r="U5" s="106"/>
      <c r="V5" s="1"/>
    </row>
    <row r="6" spans="2:23" ht="6" customHeight="1" thickBot="1" x14ac:dyDescent="0.35">
      <c r="B6" s="109"/>
      <c r="C6" s="140"/>
      <c r="E6" s="110"/>
      <c r="F6" s="109"/>
      <c r="G6" s="109"/>
      <c r="H6" s="111"/>
      <c r="I6" s="111"/>
      <c r="J6" s="280"/>
      <c r="K6" s="109"/>
      <c r="L6" s="115"/>
      <c r="M6" s="109"/>
      <c r="N6" s="109"/>
      <c r="O6" s="109"/>
      <c r="P6" s="109"/>
      <c r="Q6" s="109"/>
      <c r="R6" s="368"/>
      <c r="S6" s="368"/>
      <c r="T6" s="109"/>
      <c r="U6" s="115"/>
      <c r="V6" s="109"/>
    </row>
    <row r="7" spans="2:23" ht="16.2" thickBot="1" x14ac:dyDescent="0.35">
      <c r="B7" s="109" t="s">
        <v>1473</v>
      </c>
      <c r="C7" s="365" t="str">
        <f>INDEX!C21</f>
        <v>Marketing Contract &amp; Yearly Contract</v>
      </c>
      <c r="D7" s="403"/>
      <c r="E7" s="110"/>
      <c r="F7" s="109"/>
      <c r="G7" s="109"/>
      <c r="H7" s="111"/>
      <c r="I7" s="111"/>
      <c r="J7" s="280"/>
      <c r="K7" s="109"/>
      <c r="L7" s="401" t="s">
        <v>1474</v>
      </c>
      <c r="M7" s="109"/>
      <c r="N7" s="145">
        <f>SUMIFS($N$12:N394,$W$12:$W$394,"ALCHEMY")</f>
        <v>10</v>
      </c>
      <c r="O7" s="109"/>
      <c r="P7" s="144">
        <f>IFERROR(T7/S7,"")</f>
        <v>0</v>
      </c>
      <c r="Q7" s="109"/>
      <c r="R7" s="113">
        <f>SUMIFS($R$12:R394,$W$12:$W$394,"ALCHEMY")</f>
        <v>10700</v>
      </c>
      <c r="S7" s="113">
        <f>SUMIFS($S$12:S394,$W$12:$W$394,"ALCHEMY")</f>
        <v>10000</v>
      </c>
      <c r="T7" s="145">
        <f>SUMIFS($T$12:T394,$W$12:$W$394,"ALCHEMY")</f>
        <v>0</v>
      </c>
      <c r="U7" s="115"/>
      <c r="V7" s="109"/>
    </row>
    <row r="8" spans="2:23" ht="6" customHeight="1" thickBot="1" x14ac:dyDescent="0.35">
      <c r="E8" s="109"/>
      <c r="G8" s="109"/>
      <c r="H8" s="111"/>
      <c r="I8" s="111"/>
      <c r="J8" s="281"/>
      <c r="K8" s="1"/>
      <c r="L8" s="118"/>
      <c r="U8" s="106"/>
      <c r="V8" s="1"/>
    </row>
    <row r="9" spans="2:23" ht="16.2" thickBot="1" x14ac:dyDescent="0.35">
      <c r="B9" s="109" t="s">
        <v>1277</v>
      </c>
      <c r="C9" s="170" t="str">
        <f>INDEX!C19</f>
        <v>01 Jan 26 - 31 Dec 26</v>
      </c>
      <c r="E9" s="110"/>
      <c r="G9" s="109"/>
      <c r="H9" s="111"/>
      <c r="I9" s="111"/>
      <c r="J9" s="280"/>
      <c r="K9" s="109"/>
      <c r="L9" s="402" t="s">
        <v>1475</v>
      </c>
      <c r="M9" s="109"/>
      <c r="N9" s="145">
        <f>SUMIFS($N$12:N394,$W$12:$W$394,"BBC")</f>
        <v>0</v>
      </c>
      <c r="O9" s="109"/>
      <c r="P9" s="144" t="str">
        <f>IFERROR(T9/S9,"")</f>
        <v/>
      </c>
      <c r="Q9" s="109"/>
      <c r="R9" s="113">
        <f>SUMIFS($R$12:R394,$W$12:$W$394,"BBC")</f>
        <v>0</v>
      </c>
      <c r="S9" s="113">
        <f>SUMIFS($S$12:S394,$W$12:$W$394,"BBC")</f>
        <v>0</v>
      </c>
      <c r="T9" s="145">
        <f>SUMIFS($T$12:T394,$W$12:$W$394,"BBC")</f>
        <v>0</v>
      </c>
      <c r="U9" s="115"/>
      <c r="V9" s="109"/>
    </row>
    <row r="10" spans="2:23" x14ac:dyDescent="0.3">
      <c r="B10" s="109" t="s">
        <v>1476</v>
      </c>
      <c r="C10" s="153" t="s">
        <v>1488</v>
      </c>
      <c r="E10" s="109"/>
      <c r="G10" s="109"/>
      <c r="H10" s="111"/>
      <c r="I10" s="111"/>
      <c r="J10" s="281"/>
      <c r="K10" s="1"/>
      <c r="L10" s="1"/>
      <c r="M10" s="1"/>
      <c r="N10" s="1"/>
      <c r="O10" s="1"/>
      <c r="P10" s="1"/>
      <c r="Q10" s="1"/>
      <c r="R10" s="107"/>
      <c r="S10" s="1"/>
      <c r="T10" s="1"/>
      <c r="U10" s="106"/>
      <c r="V10" s="1"/>
    </row>
    <row r="11" spans="2:23" ht="17.399999999999999" x14ac:dyDescent="0.3">
      <c r="D11" s="17"/>
      <c r="E11" s="17"/>
      <c r="I11" s="18"/>
      <c r="J11" s="282"/>
      <c r="K11" s="78" t="s">
        <v>1478</v>
      </c>
      <c r="L11" s="78"/>
      <c r="M11" s="3"/>
      <c r="N11" s="78" t="s">
        <v>1479</v>
      </c>
      <c r="O11" s="3"/>
      <c r="P11" s="78"/>
      <c r="Q11" s="3"/>
      <c r="R11" s="108">
        <f>SUBTOTAL(9,R13:R394)</f>
        <v>10700</v>
      </c>
      <c r="S11" s="108">
        <f t="shared" ref="S11:T11" si="0">SUBTOTAL(9,S13:S394)</f>
        <v>10000</v>
      </c>
      <c r="T11" s="108">
        <f t="shared" si="0"/>
        <v>0</v>
      </c>
      <c r="U11" s="105"/>
      <c r="V11" s="6"/>
    </row>
    <row r="12" spans="2:23" s="82" customFormat="1" ht="38.25" customHeight="1" x14ac:dyDescent="0.3">
      <c r="B12" s="159" t="s">
        <v>310</v>
      </c>
      <c r="C12" s="100" t="s">
        <v>10</v>
      </c>
      <c r="D12" s="101" t="s">
        <v>11</v>
      </c>
      <c r="E12" s="101" t="s">
        <v>12</v>
      </c>
      <c r="F12" s="102" t="s">
        <v>1361</v>
      </c>
      <c r="G12" s="101" t="s">
        <v>13</v>
      </c>
      <c r="H12" s="102" t="s">
        <v>14</v>
      </c>
      <c r="I12" s="103" t="s">
        <v>15</v>
      </c>
      <c r="J12" s="278" t="s">
        <v>1362</v>
      </c>
      <c r="K12" s="79" t="s">
        <v>1480</v>
      </c>
      <c r="L12" s="80" t="s">
        <v>1481</v>
      </c>
      <c r="M12" s="104" t="s">
        <v>1316</v>
      </c>
      <c r="N12" s="81" t="s">
        <v>1365</v>
      </c>
      <c r="O12" s="104" t="s">
        <v>1316</v>
      </c>
      <c r="P12" s="81" t="s">
        <v>1366</v>
      </c>
      <c r="Q12" s="104" t="s">
        <v>1316</v>
      </c>
      <c r="R12" s="87" t="s">
        <v>1367</v>
      </c>
      <c r="S12" s="88" t="s">
        <v>1368</v>
      </c>
      <c r="T12" s="89" t="s">
        <v>1369</v>
      </c>
      <c r="U12" s="116" t="s">
        <v>1482</v>
      </c>
      <c r="V12" s="116" t="s">
        <v>1483</v>
      </c>
    </row>
    <row r="13" spans="2:23" ht="17.100000000000001" customHeight="1" x14ac:dyDescent="0.3">
      <c r="B13" s="161" t="str" cm="1">
        <f t="array" ref="B13:I500">MAPPING!$B$3:$I$490</f>
        <v>04-SPWHI-07007491</v>
      </c>
      <c r="C13" s="155" t="str">
        <v>TEG</v>
      </c>
      <c r="D13" s="90" t="str">
        <v>Single Malt Scotch</v>
      </c>
      <c r="E13" s="90" t="str">
        <v>The Macallan</v>
      </c>
      <c r="F13" s="90" t="str">
        <v>MAC</v>
      </c>
      <c r="G13" s="90" t="str">
        <v>The Macallan Sherry Oak 12YO</v>
      </c>
      <c r="H13" s="90" t="str">
        <v>700ml</v>
      </c>
      <c r="I13" s="173">
        <v>12</v>
      </c>
      <c r="J13" s="283"/>
      <c r="K13" s="177"/>
      <c r="L13" s="83"/>
      <c r="M13" s="15"/>
      <c r="N13" s="84"/>
      <c r="O13" s="6"/>
      <c r="P13" s="151" cm="1">
        <f t="array" ref="P13:P500">MAPPING!J3:J490</f>
        <v>0</v>
      </c>
      <c r="Q13" s="6"/>
      <c r="R13" s="91">
        <f t="shared" ref="R13:R76" si="1">IF(K13&gt;0,K13*N13,L13*1.07*N13)</f>
        <v>0</v>
      </c>
      <c r="S13" s="92">
        <f>ROUND(R13/1.07,2)</f>
        <v>0</v>
      </c>
      <c r="T13" s="93">
        <f>IF(U13="Input Price only 1 column","",P13*S13)</f>
        <v>0</v>
      </c>
      <c r="U13" s="117" t="str">
        <f>IF(AND(K13&gt;0,L13&gt;0),"Input Price only 1 column","OK")</f>
        <v>OK</v>
      </c>
      <c r="V13" s="117" t="b">
        <f>'CASH REBATE'!$P$22</f>
        <v>0</v>
      </c>
      <c r="W13" s="367" t="str" cm="1">
        <f t="array" ref="W13:W381">MAPPING!$A$3:$A$371</f>
        <v>ALCHEMY</v>
      </c>
    </row>
    <row r="14" spans="2:23" ht="17.100000000000001" customHeight="1" x14ac:dyDescent="0.3">
      <c r="B14" s="161" t="str">
        <v>04-SPWHI-07017065</v>
      </c>
      <c r="C14" s="156" t="str">
        <v>TEG</v>
      </c>
      <c r="D14" s="94" t="str">
        <v>Single Malt Scotch</v>
      </c>
      <c r="E14" s="94" t="str">
        <v>The Macallan</v>
      </c>
      <c r="F14" s="94" t="str">
        <v>MAC</v>
      </c>
      <c r="G14" s="94" t="str">
        <v>The Macallan Sherry Oak 18YO</v>
      </c>
      <c r="H14" s="94" t="str">
        <v>700ml</v>
      </c>
      <c r="I14" s="174">
        <v>6</v>
      </c>
      <c r="J14" s="283"/>
      <c r="K14" s="178"/>
      <c r="L14" s="85"/>
      <c r="M14" s="15"/>
      <c r="N14" s="86"/>
      <c r="O14" s="6"/>
      <c r="P14" s="152">
        <v>0</v>
      </c>
      <c r="Q14" s="6"/>
      <c r="R14" s="96">
        <f t="shared" si="1"/>
        <v>0</v>
      </c>
      <c r="S14" s="97">
        <f>ROUND(R14/1.07,2)</f>
        <v>0</v>
      </c>
      <c r="T14" s="98">
        <f t="shared" ref="T14:T77" si="2">IF(U14="Input Price only 1 column","",P14*S14)</f>
        <v>0</v>
      </c>
      <c r="U14" s="117" t="str">
        <f t="shared" ref="U14:U77" si="3">IF(AND(K14&gt;0,L14&gt;0),"Input Price only 1 column","OK")</f>
        <v>OK</v>
      </c>
      <c r="V14" s="117" t="b">
        <f>'CASH REBATE'!$P$22</f>
        <v>0</v>
      </c>
      <c r="W14" s="1" t="str">
        <v>ALCHEMY</v>
      </c>
    </row>
    <row r="15" spans="2:23" ht="17.100000000000001" customHeight="1" x14ac:dyDescent="0.3">
      <c r="B15" s="161" t="str">
        <v>04-SPWHI-07006031</v>
      </c>
      <c r="C15" s="156" t="str">
        <v>TEG</v>
      </c>
      <c r="D15" s="94" t="str">
        <v>Single Malt Scotch</v>
      </c>
      <c r="E15" s="94" t="str">
        <v>The Macallan</v>
      </c>
      <c r="F15" s="94" t="str">
        <v>MAC</v>
      </c>
      <c r="G15" s="94" t="str">
        <v>The Macallan Sherry Oak 25YO</v>
      </c>
      <c r="H15" s="94" t="str">
        <v>700ml</v>
      </c>
      <c r="I15" s="174">
        <v>3</v>
      </c>
      <c r="J15" s="283"/>
      <c r="K15" s="178"/>
      <c r="L15" s="85">
        <v>1000</v>
      </c>
      <c r="M15" s="15"/>
      <c r="N15" s="86">
        <v>10</v>
      </c>
      <c r="O15" s="6"/>
      <c r="P15" s="152">
        <v>0</v>
      </c>
      <c r="Q15" s="6"/>
      <c r="R15" s="96">
        <f t="shared" si="1"/>
        <v>10700</v>
      </c>
      <c r="S15" s="97">
        <f t="shared" ref="S15:S78" si="4">ROUND(R15/1.07,2)</f>
        <v>10000</v>
      </c>
      <c r="T15" s="98">
        <f t="shared" si="2"/>
        <v>0</v>
      </c>
      <c r="U15" s="117" t="str">
        <f t="shared" si="3"/>
        <v>OK</v>
      </c>
      <c r="V15" s="117" t="b">
        <f>'CASH REBATE'!$P$22</f>
        <v>0</v>
      </c>
      <c r="W15" s="1" t="str">
        <v>ALCHEMY</v>
      </c>
    </row>
    <row r="16" spans="2:23" ht="17.100000000000001" customHeight="1" x14ac:dyDescent="0.3">
      <c r="B16" s="161" t="str">
        <v>04-SPWHI-07006048</v>
      </c>
      <c r="C16" s="156" t="str">
        <v>TEG</v>
      </c>
      <c r="D16" s="94" t="str">
        <v>Single Malt Scotch</v>
      </c>
      <c r="E16" s="94" t="str">
        <v>The Macallan</v>
      </c>
      <c r="F16" s="94" t="str">
        <v>MAC</v>
      </c>
      <c r="G16" s="94" t="str">
        <v>The Macallan Sherry Oak 30YO</v>
      </c>
      <c r="H16" s="94" t="str">
        <v>700ml</v>
      </c>
      <c r="I16" s="174">
        <v>3</v>
      </c>
      <c r="J16" s="283"/>
      <c r="K16" s="178"/>
      <c r="L16" s="85"/>
      <c r="M16" s="15"/>
      <c r="N16" s="86"/>
      <c r="O16" s="6"/>
      <c r="P16" s="152">
        <v>0</v>
      </c>
      <c r="Q16" s="6"/>
      <c r="R16" s="96">
        <f t="shared" si="1"/>
        <v>0</v>
      </c>
      <c r="S16" s="97">
        <f t="shared" si="4"/>
        <v>0</v>
      </c>
      <c r="T16" s="98">
        <f t="shared" si="2"/>
        <v>0</v>
      </c>
      <c r="U16" s="117" t="str">
        <f t="shared" si="3"/>
        <v>OK</v>
      </c>
      <c r="V16" s="117" t="b">
        <f>'CASH REBATE'!$P$22</f>
        <v>0</v>
      </c>
      <c r="W16" s="1" t="str">
        <v>ALCHEMY</v>
      </c>
    </row>
    <row r="17" spans="2:23" ht="17.100000000000001" customHeight="1" x14ac:dyDescent="0.3">
      <c r="B17" s="161" t="str">
        <v>04-SPWHI-07003009</v>
      </c>
      <c r="C17" s="156" t="str">
        <v>TEG</v>
      </c>
      <c r="D17" s="94" t="str">
        <v>Single Malt Scotch</v>
      </c>
      <c r="E17" s="94" t="str">
        <v>The Macallan</v>
      </c>
      <c r="F17" s="94" t="str">
        <v>MAC</v>
      </c>
      <c r="G17" s="94" t="str">
        <v>The Macallan Double Cask 12YO</v>
      </c>
      <c r="H17" s="94" t="str">
        <v>700ml</v>
      </c>
      <c r="I17" s="174">
        <v>12</v>
      </c>
      <c r="J17" s="283"/>
      <c r="K17" s="178"/>
      <c r="L17" s="85"/>
      <c r="M17" s="15"/>
      <c r="N17" s="86"/>
      <c r="O17" s="6"/>
      <c r="P17" s="152">
        <v>0</v>
      </c>
      <c r="Q17" s="6"/>
      <c r="R17" s="96">
        <f t="shared" si="1"/>
        <v>0</v>
      </c>
      <c r="S17" s="97">
        <f t="shared" si="4"/>
        <v>0</v>
      </c>
      <c r="T17" s="98">
        <f t="shared" si="2"/>
        <v>0</v>
      </c>
      <c r="U17" s="117" t="str">
        <f t="shared" si="3"/>
        <v>OK</v>
      </c>
      <c r="V17" s="117" t="b">
        <f>'CASH REBATE'!$P$22</f>
        <v>0</v>
      </c>
      <c r="W17" s="1" t="str">
        <v>ALCHEMY</v>
      </c>
    </row>
    <row r="18" spans="2:23" ht="17.100000000000001" customHeight="1" x14ac:dyDescent="0.3">
      <c r="B18" s="161" t="str">
        <v>04-SPWHI-07007700</v>
      </c>
      <c r="C18" s="156" t="str">
        <v>TEG</v>
      </c>
      <c r="D18" s="94" t="str">
        <v>Single Malt Scotch</v>
      </c>
      <c r="E18" s="94" t="str">
        <v>The Macallan</v>
      </c>
      <c r="F18" s="94" t="str">
        <v>MAC</v>
      </c>
      <c r="G18" s="94" t="str">
        <v>The Macallan Double Cask 15YO</v>
      </c>
      <c r="H18" s="94" t="str">
        <v>700ml</v>
      </c>
      <c r="I18" s="174">
        <v>6</v>
      </c>
      <c r="J18" s="283"/>
      <c r="K18" s="178"/>
      <c r="L18" s="85"/>
      <c r="M18" s="15"/>
      <c r="N18" s="86"/>
      <c r="O18" s="6"/>
      <c r="P18" s="152">
        <v>0</v>
      </c>
      <c r="Q18" s="6"/>
      <c r="R18" s="96">
        <f t="shared" si="1"/>
        <v>0</v>
      </c>
      <c r="S18" s="97">
        <f t="shared" si="4"/>
        <v>0</v>
      </c>
      <c r="T18" s="98">
        <f t="shared" si="2"/>
        <v>0</v>
      </c>
      <c r="U18" s="117" t="str">
        <f t="shared" si="3"/>
        <v>OK</v>
      </c>
      <c r="V18" s="117" t="b">
        <f>'CASH REBATE'!$P$22</f>
        <v>0</v>
      </c>
      <c r="W18" s="1" t="str">
        <v>ALCHEMY</v>
      </c>
    </row>
    <row r="19" spans="2:23" ht="17.100000000000001" customHeight="1" x14ac:dyDescent="0.3">
      <c r="B19" s="161" t="str">
        <v>04-SPWHI-07009254</v>
      </c>
      <c r="C19" s="156" t="str">
        <v>TEG</v>
      </c>
      <c r="D19" s="94" t="str">
        <v>Single Malt Scotch</v>
      </c>
      <c r="E19" s="94" t="str">
        <v>The Macallan</v>
      </c>
      <c r="F19" s="94" t="str">
        <v>MAC</v>
      </c>
      <c r="G19" s="94" t="str">
        <v>The Macallan Double Cask 18YO</v>
      </c>
      <c r="H19" s="94" t="str">
        <v>700ml</v>
      </c>
      <c r="I19" s="174">
        <v>6</v>
      </c>
      <c r="J19" s="283"/>
      <c r="K19" s="178"/>
      <c r="L19" s="85"/>
      <c r="M19" s="15"/>
      <c r="N19" s="86"/>
      <c r="O19" s="6"/>
      <c r="P19" s="152">
        <v>0</v>
      </c>
      <c r="Q19" s="6"/>
      <c r="R19" s="96">
        <f t="shared" si="1"/>
        <v>0</v>
      </c>
      <c r="S19" s="97">
        <f t="shared" si="4"/>
        <v>0</v>
      </c>
      <c r="T19" s="98">
        <f t="shared" si="2"/>
        <v>0</v>
      </c>
      <c r="U19" s="117" t="str">
        <f t="shared" si="3"/>
        <v>OK</v>
      </c>
      <c r="V19" s="117" t="b">
        <f>'CASH REBATE'!$P$22</f>
        <v>0</v>
      </c>
      <c r="W19" s="1" t="str">
        <v>ALCHEMY</v>
      </c>
    </row>
    <row r="20" spans="2:23" ht="17.100000000000001" customHeight="1" x14ac:dyDescent="0.3">
      <c r="B20" s="161" t="str">
        <v>04-SPWHI-07000311</v>
      </c>
      <c r="C20" s="156" t="str">
        <v>TEG</v>
      </c>
      <c r="D20" s="94" t="str">
        <v>Single Malt Scotch</v>
      </c>
      <c r="E20" s="94" t="str">
        <v>The Macallan</v>
      </c>
      <c r="F20" s="94" t="str">
        <v>MAC</v>
      </c>
      <c r="G20" s="94" t="str">
        <v>The Macallan Double Cask 30YO</v>
      </c>
      <c r="H20" s="94" t="str">
        <v>700ml</v>
      </c>
      <c r="I20" s="174">
        <v>3</v>
      </c>
      <c r="J20" s="283"/>
      <c r="K20" s="178"/>
      <c r="L20" s="85"/>
      <c r="M20" s="15"/>
      <c r="N20" s="86"/>
      <c r="O20" s="6"/>
      <c r="P20" s="152">
        <v>0</v>
      </c>
      <c r="Q20" s="6"/>
      <c r="R20" s="96">
        <f t="shared" si="1"/>
        <v>0</v>
      </c>
      <c r="S20" s="97">
        <f t="shared" si="4"/>
        <v>0</v>
      </c>
      <c r="T20" s="98">
        <f t="shared" si="2"/>
        <v>0</v>
      </c>
      <c r="U20" s="117" t="str">
        <f t="shared" si="3"/>
        <v>OK</v>
      </c>
      <c r="V20" s="117" t="b">
        <f>'CASH REBATE'!$P$22</f>
        <v>0</v>
      </c>
      <c r="W20" s="1" t="str">
        <v>ALCHEMY</v>
      </c>
    </row>
    <row r="21" spans="2:23" ht="17.100000000000001" customHeight="1" x14ac:dyDescent="0.3">
      <c r="B21" s="161" t="str">
        <v>04-SPWHI-07000796</v>
      </c>
      <c r="C21" s="156" t="str">
        <v>TEG</v>
      </c>
      <c r="D21" s="94" t="str">
        <v>Single Malt Scotch</v>
      </c>
      <c r="E21" s="94" t="str">
        <v>The Macallan</v>
      </c>
      <c r="F21" s="94" t="str">
        <v>MAC</v>
      </c>
      <c r="G21" s="94" t="str">
        <v>The Macallan Triple Cask 12YO</v>
      </c>
      <c r="H21" s="94" t="str">
        <v>700ml</v>
      </c>
      <c r="I21" s="174">
        <v>12</v>
      </c>
      <c r="J21" s="283"/>
      <c r="K21" s="178"/>
      <c r="L21" s="85"/>
      <c r="M21" s="15"/>
      <c r="N21" s="86"/>
      <c r="O21" s="6"/>
      <c r="P21" s="152">
        <v>0</v>
      </c>
      <c r="Q21" s="6"/>
      <c r="R21" s="96">
        <f t="shared" si="1"/>
        <v>0</v>
      </c>
      <c r="S21" s="97">
        <f t="shared" si="4"/>
        <v>0</v>
      </c>
      <c r="T21" s="98">
        <f t="shared" si="2"/>
        <v>0</v>
      </c>
      <c r="U21" s="117" t="str">
        <f t="shared" si="3"/>
        <v>OK</v>
      </c>
      <c r="V21" s="117" t="b">
        <f>'CASH REBATE'!$P$22</f>
        <v>0</v>
      </c>
      <c r="W21" s="1" t="str">
        <v>ALCHEMY</v>
      </c>
    </row>
    <row r="22" spans="2:23" ht="17.100000000000001" customHeight="1" x14ac:dyDescent="0.3">
      <c r="B22" s="161" t="str">
        <v>04-24HMN-07002650</v>
      </c>
      <c r="C22" s="156" t="str">
        <v>TEG</v>
      </c>
      <c r="D22" s="94" t="str">
        <v>Single Malt Scotch</v>
      </c>
      <c r="E22" s="94" t="str">
        <v>The Macallan</v>
      </c>
      <c r="F22" s="94" t="str">
        <v>MAC</v>
      </c>
      <c r="G22" s="94" t="str">
        <v>The Macallan Harmony Vibrant Oak</v>
      </c>
      <c r="H22" s="94" t="str">
        <v>700ml</v>
      </c>
      <c r="I22" s="174">
        <v>6</v>
      </c>
      <c r="J22" s="283"/>
      <c r="K22" s="178"/>
      <c r="L22" s="85"/>
      <c r="M22" s="15"/>
      <c r="N22" s="86"/>
      <c r="O22" s="6"/>
      <c r="P22" s="152">
        <v>0</v>
      </c>
      <c r="Q22" s="6"/>
      <c r="R22" s="96">
        <f t="shared" si="1"/>
        <v>0</v>
      </c>
      <c r="S22" s="97">
        <f t="shared" si="4"/>
        <v>0</v>
      </c>
      <c r="T22" s="98">
        <f t="shared" si="2"/>
        <v>0</v>
      </c>
      <c r="U22" s="117" t="str">
        <f t="shared" si="3"/>
        <v>OK</v>
      </c>
      <c r="V22" s="117" t="b">
        <f>'CASH REBATE'!$P$22</f>
        <v>0</v>
      </c>
      <c r="W22" s="1" t="str">
        <v>ALCHEMY</v>
      </c>
    </row>
    <row r="23" spans="2:23" ht="17.100000000000001" customHeight="1" x14ac:dyDescent="0.3">
      <c r="B23" s="161" t="str">
        <v>04-23WHI-07002322</v>
      </c>
      <c r="C23" s="156" t="str">
        <v>TEG</v>
      </c>
      <c r="D23" s="94" t="str">
        <v>Single Malt Scotch</v>
      </c>
      <c r="E23" s="94" t="str">
        <v>The Macallan</v>
      </c>
      <c r="F23" s="94" t="str">
        <v>MAC</v>
      </c>
      <c r="G23" s="94" t="str">
        <v>The Macallan Harmony Collection Amber Meadow</v>
      </c>
      <c r="H23" s="94" t="str">
        <v>700ml</v>
      </c>
      <c r="I23" s="174">
        <v>12</v>
      </c>
      <c r="J23" s="283"/>
      <c r="K23" s="178"/>
      <c r="L23" s="85"/>
      <c r="M23" s="15"/>
      <c r="N23" s="86"/>
      <c r="O23" s="6"/>
      <c r="P23" s="152">
        <v>0</v>
      </c>
      <c r="Q23" s="6"/>
      <c r="R23" s="96">
        <f t="shared" si="1"/>
        <v>0</v>
      </c>
      <c r="S23" s="97">
        <f t="shared" si="4"/>
        <v>0</v>
      </c>
      <c r="T23" s="98">
        <f t="shared" si="2"/>
        <v>0</v>
      </c>
      <c r="U23" s="117" t="str">
        <f t="shared" si="3"/>
        <v>OK</v>
      </c>
      <c r="V23" s="117" t="b">
        <f>'CASH REBATE'!$P$22</f>
        <v>0</v>
      </c>
      <c r="W23" s="1" t="str">
        <v>ALCHEMY</v>
      </c>
    </row>
    <row r="24" spans="2:23" ht="17.100000000000001" customHeight="1" x14ac:dyDescent="0.3">
      <c r="B24" s="161" t="str">
        <v>04-SPWHI-07000557</v>
      </c>
      <c r="C24" s="156" t="str">
        <v>TEG</v>
      </c>
      <c r="D24" s="94" t="str">
        <v>Single Malt Scotch</v>
      </c>
      <c r="E24" s="94" t="str">
        <v>The Macallan</v>
      </c>
      <c r="F24" s="94" t="str">
        <v>MAC</v>
      </c>
      <c r="G24" s="94" t="str">
        <v>The Macallan Harmony Collection</v>
      </c>
      <c r="H24" s="94" t="str">
        <v>700ml</v>
      </c>
      <c r="I24" s="174">
        <v>6</v>
      </c>
      <c r="J24" s="283"/>
      <c r="K24" s="178"/>
      <c r="L24" s="85"/>
      <c r="M24" s="15"/>
      <c r="N24" s="86"/>
      <c r="O24" s="6"/>
      <c r="P24" s="152">
        <v>0</v>
      </c>
      <c r="Q24" s="6"/>
      <c r="R24" s="96">
        <f t="shared" si="1"/>
        <v>0</v>
      </c>
      <c r="S24" s="97">
        <f t="shared" si="4"/>
        <v>0</v>
      </c>
      <c r="T24" s="98">
        <f t="shared" si="2"/>
        <v>0</v>
      </c>
      <c r="U24" s="117" t="str">
        <f t="shared" si="3"/>
        <v>OK</v>
      </c>
      <c r="V24" s="117" t="b">
        <f>'CASH REBATE'!$P$22</f>
        <v>0</v>
      </c>
      <c r="W24" s="1" t="str">
        <v>ALCHEMY</v>
      </c>
    </row>
    <row r="25" spans="2:23" ht="17.100000000000001" customHeight="1" x14ac:dyDescent="0.3">
      <c r="B25" s="161" t="str">
        <v>04-SPWHI-07001226</v>
      </c>
      <c r="C25" s="156" t="str">
        <v>TEG</v>
      </c>
      <c r="D25" s="94" t="str">
        <v>Single Malt Scotch</v>
      </c>
      <c r="E25" s="94" t="str">
        <v>The Macallan</v>
      </c>
      <c r="F25" s="94" t="str">
        <v>MAC</v>
      </c>
      <c r="G25" s="94" t="str">
        <v>The Macallan Harmony Collection Intense Arabica</v>
      </c>
      <c r="H25" s="94" t="str">
        <v>700ml</v>
      </c>
      <c r="I25" s="174">
        <v>6</v>
      </c>
      <c r="J25" s="283"/>
      <c r="K25" s="178"/>
      <c r="L25" s="85"/>
      <c r="M25" s="15"/>
      <c r="N25" s="86"/>
      <c r="O25" s="6"/>
      <c r="P25" s="152">
        <v>0</v>
      </c>
      <c r="Q25" s="6"/>
      <c r="R25" s="96">
        <f t="shared" si="1"/>
        <v>0</v>
      </c>
      <c r="S25" s="97">
        <f t="shared" si="4"/>
        <v>0</v>
      </c>
      <c r="T25" s="98">
        <f t="shared" si="2"/>
        <v>0</v>
      </c>
      <c r="U25" s="117" t="str">
        <f t="shared" si="3"/>
        <v>OK</v>
      </c>
      <c r="V25" s="117" t="b">
        <f>'CASH REBATE'!$P$22</f>
        <v>0</v>
      </c>
      <c r="W25" s="1" t="str">
        <v>ALCHEMY</v>
      </c>
    </row>
    <row r="26" spans="2:23" ht="17.100000000000001" customHeight="1" x14ac:dyDescent="0.3">
      <c r="B26" s="161" t="str">
        <v>04-25HMN-07002971</v>
      </c>
      <c r="C26" s="156" t="str">
        <v>TEG</v>
      </c>
      <c r="D26" s="94" t="str">
        <v>Single Malt Scotch</v>
      </c>
      <c r="E26" s="94" t="str">
        <v>The Macallan</v>
      </c>
      <c r="F26" s="94" t="str">
        <v>MAC</v>
      </c>
      <c r="G26" s="94" t="str">
        <v>The Macallan Harmony Phoenix Honey Whisky</v>
      </c>
      <c r="H26" s="94" t="str">
        <v>700ml</v>
      </c>
      <c r="I26" s="174">
        <v>6</v>
      </c>
      <c r="J26" s="283"/>
      <c r="K26" s="178"/>
      <c r="L26" s="85"/>
      <c r="M26" s="15"/>
      <c r="N26" s="86"/>
      <c r="O26" s="6"/>
      <c r="P26" s="152">
        <v>0</v>
      </c>
      <c r="Q26" s="6"/>
      <c r="R26" s="96">
        <f t="shared" si="1"/>
        <v>0</v>
      </c>
      <c r="S26" s="97">
        <f t="shared" si="4"/>
        <v>0</v>
      </c>
      <c r="T26" s="98">
        <f t="shared" si="2"/>
        <v>0</v>
      </c>
      <c r="U26" s="117" t="str">
        <f t="shared" si="3"/>
        <v>OK</v>
      </c>
      <c r="V26" s="117" t="b">
        <f>'CASH REBATE'!$P$22</f>
        <v>0</v>
      </c>
      <c r="W26" s="1" t="str">
        <v>ALCHEMY</v>
      </c>
    </row>
    <row r="27" spans="2:23" ht="17.100000000000001" customHeight="1" x14ac:dyDescent="0.3">
      <c r="B27" s="161" t="str">
        <v>04-SPWHI-07007984</v>
      </c>
      <c r="C27" s="156" t="str">
        <v>TEG</v>
      </c>
      <c r="D27" s="94" t="str">
        <v>Single Malt Scotch</v>
      </c>
      <c r="E27" s="94" t="str">
        <v>The Macallan</v>
      </c>
      <c r="F27" s="94" t="str">
        <v>MAC</v>
      </c>
      <c r="G27" s="94" t="str">
        <v>The Macallan Rare Cask</v>
      </c>
      <c r="H27" s="94" t="str">
        <v>700ml</v>
      </c>
      <c r="I27" s="174">
        <v>3</v>
      </c>
      <c r="J27" s="283"/>
      <c r="K27" s="178"/>
      <c r="L27" s="85"/>
      <c r="M27" s="15"/>
      <c r="N27" s="86"/>
      <c r="O27" s="6"/>
      <c r="P27" s="152">
        <v>0</v>
      </c>
      <c r="Q27" s="6"/>
      <c r="R27" s="96">
        <f t="shared" si="1"/>
        <v>0</v>
      </c>
      <c r="S27" s="97">
        <f t="shared" si="4"/>
        <v>0</v>
      </c>
      <c r="T27" s="98">
        <f t="shared" si="2"/>
        <v>0</v>
      </c>
      <c r="U27" s="117" t="str">
        <f t="shared" si="3"/>
        <v>OK</v>
      </c>
      <c r="V27" s="117" t="b">
        <f>'CASH REBATE'!$P$22</f>
        <v>0</v>
      </c>
      <c r="W27" s="1" t="str">
        <v>ALCHEMY</v>
      </c>
    </row>
    <row r="28" spans="2:23" ht="17.100000000000001" customHeight="1" x14ac:dyDescent="0.3">
      <c r="B28" s="161" t="str">
        <v>04-SPWHI-07001883</v>
      </c>
      <c r="C28" s="156" t="str">
        <v>TEG</v>
      </c>
      <c r="D28" s="94" t="str">
        <v>Single Malt Scotch</v>
      </c>
      <c r="E28" s="94" t="str">
        <v>The Macallan</v>
      </c>
      <c r="F28" s="94" t="str">
        <v>MAC</v>
      </c>
      <c r="G28" s="94" t="str">
        <v>The Macallan Reflexion</v>
      </c>
      <c r="H28" s="94" t="str">
        <v>700ml</v>
      </c>
      <c r="I28" s="174">
        <v>2</v>
      </c>
      <c r="J28" s="283"/>
      <c r="K28" s="178"/>
      <c r="L28" s="85"/>
      <c r="M28" s="15"/>
      <c r="N28" s="86"/>
      <c r="O28" s="6"/>
      <c r="P28" s="152">
        <v>0</v>
      </c>
      <c r="Q28" s="6"/>
      <c r="R28" s="96">
        <f t="shared" si="1"/>
        <v>0</v>
      </c>
      <c r="S28" s="97">
        <f t="shared" si="4"/>
        <v>0</v>
      </c>
      <c r="T28" s="98">
        <f t="shared" si="2"/>
        <v>0</v>
      </c>
      <c r="U28" s="117" t="str">
        <f t="shared" si="3"/>
        <v>OK</v>
      </c>
      <c r="V28" s="117" t="b">
        <f>'CASH REBATE'!$P$22</f>
        <v>0</v>
      </c>
      <c r="W28" s="1" t="str">
        <v>ALCHEMY</v>
      </c>
    </row>
    <row r="29" spans="2:23" ht="17.100000000000001" customHeight="1" x14ac:dyDescent="0.3">
      <c r="B29" s="161" t="str">
        <v>04-SPWHI-07001162</v>
      </c>
      <c r="C29" s="156" t="str">
        <v>TEG</v>
      </c>
      <c r="D29" s="94" t="str">
        <v>Single Malt Scotch</v>
      </c>
      <c r="E29" s="94" t="str">
        <v>The Macallan</v>
      </c>
      <c r="F29" s="94" t="str">
        <v>MAC</v>
      </c>
      <c r="G29" s="94" t="str">
        <v>The Macallan Classic Cut Whisky</v>
      </c>
      <c r="H29" s="94" t="str">
        <v>700ml</v>
      </c>
      <c r="I29" s="174">
        <v>12</v>
      </c>
      <c r="J29" s="283"/>
      <c r="K29" s="178"/>
      <c r="L29" s="85"/>
      <c r="M29" s="15"/>
      <c r="N29" s="86"/>
      <c r="O29" s="6"/>
      <c r="P29" s="152">
        <v>0</v>
      </c>
      <c r="Q29" s="6"/>
      <c r="R29" s="96">
        <f t="shared" si="1"/>
        <v>0</v>
      </c>
      <c r="S29" s="97">
        <f t="shared" si="4"/>
        <v>0</v>
      </c>
      <c r="T29" s="98">
        <f t="shared" si="2"/>
        <v>0</v>
      </c>
      <c r="U29" s="117" t="str">
        <f t="shared" si="3"/>
        <v>OK</v>
      </c>
      <c r="V29" s="117" t="b">
        <f>'CASH REBATE'!$P$22</f>
        <v>0</v>
      </c>
      <c r="W29" s="1" t="str">
        <v>ALCHEMY</v>
      </c>
    </row>
    <row r="30" spans="2:23" ht="17.100000000000001" customHeight="1" x14ac:dyDescent="0.3">
      <c r="B30" s="161" t="str">
        <v>04-SPWHI-07001155</v>
      </c>
      <c r="C30" s="156" t="str">
        <v>TEG</v>
      </c>
      <c r="D30" s="94" t="str">
        <v>Single Malt Scotch</v>
      </c>
      <c r="E30" s="94" t="str">
        <v>The Macallan</v>
      </c>
      <c r="F30" s="94" t="str">
        <v>MAC</v>
      </c>
      <c r="G30" s="94" t="str">
        <v>The Macallan A Night On Earth Scotch Whisky Y21</v>
      </c>
      <c r="H30" s="94" t="str">
        <v>700ml</v>
      </c>
      <c r="I30" s="174">
        <v>6</v>
      </c>
      <c r="J30" s="283"/>
      <c r="K30" s="178"/>
      <c r="L30" s="85"/>
      <c r="M30" s="15"/>
      <c r="N30" s="86"/>
      <c r="O30" s="6"/>
      <c r="P30" s="152">
        <v>0</v>
      </c>
      <c r="Q30" s="6"/>
      <c r="R30" s="96">
        <f t="shared" si="1"/>
        <v>0</v>
      </c>
      <c r="S30" s="97">
        <f t="shared" si="4"/>
        <v>0</v>
      </c>
      <c r="T30" s="98">
        <f t="shared" si="2"/>
        <v>0</v>
      </c>
      <c r="U30" s="117" t="str">
        <f t="shared" si="3"/>
        <v>OK</v>
      </c>
      <c r="V30" s="117" t="b">
        <f>'CASH REBATE'!$P$22</f>
        <v>0</v>
      </c>
      <c r="W30" s="1" t="str">
        <v>ALCHEMY</v>
      </c>
    </row>
    <row r="31" spans="2:23" ht="17.100000000000001" customHeight="1" x14ac:dyDescent="0.3">
      <c r="B31" s="161" t="str">
        <v>04-SPWHI-07001080</v>
      </c>
      <c r="C31" s="156" t="str">
        <v>TEG</v>
      </c>
      <c r="D31" s="94" t="str">
        <v>Single Malt Scotch</v>
      </c>
      <c r="E31" s="94" t="str">
        <v>The Macallan</v>
      </c>
      <c r="F31" s="94" t="str">
        <v>MAC</v>
      </c>
      <c r="G31" s="94" t="str">
        <v>The Macallan A Night On Earth Scotch Whisky Y22</v>
      </c>
      <c r="H31" s="94" t="str">
        <v>700ml</v>
      </c>
      <c r="I31" s="174">
        <v>6</v>
      </c>
      <c r="J31" s="283"/>
      <c r="K31" s="178"/>
      <c r="L31" s="85"/>
      <c r="M31" s="15"/>
      <c r="N31" s="86"/>
      <c r="O31" s="6"/>
      <c r="P31" s="152">
        <v>0</v>
      </c>
      <c r="Q31" s="6"/>
      <c r="R31" s="96">
        <f t="shared" si="1"/>
        <v>0</v>
      </c>
      <c r="S31" s="97">
        <f t="shared" si="4"/>
        <v>0</v>
      </c>
      <c r="T31" s="98">
        <f t="shared" si="2"/>
        <v>0</v>
      </c>
      <c r="U31" s="117" t="str">
        <f t="shared" si="3"/>
        <v>OK</v>
      </c>
      <c r="V31" s="117" t="b">
        <f>'CASH REBATE'!$P$22</f>
        <v>0</v>
      </c>
      <c r="W31" s="1" t="str">
        <v>ALCHEMY</v>
      </c>
    </row>
    <row r="32" spans="2:23" ht="17.100000000000001" customHeight="1" x14ac:dyDescent="0.3">
      <c r="B32" s="161" t="str">
        <v>04-23WHI-07001806</v>
      </c>
      <c r="C32" s="156" t="str">
        <v>TEG</v>
      </c>
      <c r="D32" s="94" t="str">
        <v>Single Malt Scotch</v>
      </c>
      <c r="E32" s="94" t="str">
        <v>The Macallan</v>
      </c>
      <c r="F32" s="94" t="str">
        <v>MAC</v>
      </c>
      <c r="G32" s="94" t="str">
        <v>The Macallan A Night On Earth Scotch Whisky Y23</v>
      </c>
      <c r="H32" s="94" t="str">
        <v>700ml</v>
      </c>
      <c r="I32" s="174">
        <v>6</v>
      </c>
      <c r="J32" s="283"/>
      <c r="K32" s="178"/>
      <c r="L32" s="85"/>
      <c r="M32" s="15"/>
      <c r="N32" s="86"/>
      <c r="O32" s="6"/>
      <c r="P32" s="152">
        <v>0</v>
      </c>
      <c r="Q32" s="6"/>
      <c r="R32" s="96">
        <f t="shared" si="1"/>
        <v>0</v>
      </c>
      <c r="S32" s="97">
        <f t="shared" si="4"/>
        <v>0</v>
      </c>
      <c r="T32" s="98">
        <f t="shared" si="2"/>
        <v>0</v>
      </c>
      <c r="U32" s="117" t="str">
        <f t="shared" si="3"/>
        <v>OK</v>
      </c>
      <c r="V32" s="117" t="b">
        <f>'CASH REBATE'!$P$22</f>
        <v>0</v>
      </c>
      <c r="W32" s="1" t="str">
        <v>ALCHEMY</v>
      </c>
    </row>
    <row r="33" spans="2:23" ht="17.100000000000001" customHeight="1" x14ac:dyDescent="0.3">
      <c r="B33" s="161" t="str">
        <v>04-24NOE-07002766</v>
      </c>
      <c r="C33" s="156" t="str">
        <v>TEG</v>
      </c>
      <c r="D33" s="94" t="str">
        <v>Single Malt Scotch</v>
      </c>
      <c r="E33" s="94" t="str">
        <v>The Macallan</v>
      </c>
      <c r="F33" s="94" t="str">
        <v>MAC</v>
      </c>
      <c r="G33" s="94" t="str">
        <v>The Macallan A Night On Earth Scotch Whisky Y24</v>
      </c>
      <c r="H33" s="94" t="str">
        <v>700ml</v>
      </c>
      <c r="I33" s="174">
        <v>6</v>
      </c>
      <c r="J33" s="283"/>
      <c r="K33" s="178"/>
      <c r="L33" s="85"/>
      <c r="M33" s="15"/>
      <c r="N33" s="86"/>
      <c r="O33" s="6"/>
      <c r="P33" s="152">
        <v>0</v>
      </c>
      <c r="Q33" s="6"/>
      <c r="R33" s="96">
        <f t="shared" si="1"/>
        <v>0</v>
      </c>
      <c r="S33" s="97">
        <f t="shared" si="4"/>
        <v>0</v>
      </c>
      <c r="T33" s="98">
        <f t="shared" si="2"/>
        <v>0</v>
      </c>
      <c r="U33" s="117" t="str">
        <f t="shared" si="3"/>
        <v>OK</v>
      </c>
      <c r="V33" s="117" t="b">
        <f>'CASH REBATE'!$P$22</f>
        <v>0</v>
      </c>
      <c r="W33" s="1" t="str">
        <v>ALCHEMY</v>
      </c>
    </row>
    <row r="34" spans="2:23" ht="17.100000000000001" customHeight="1" x14ac:dyDescent="0.3">
      <c r="B34" s="161" t="str">
        <v>04-25NOE-07003381</v>
      </c>
      <c r="C34" s="156" t="str">
        <v>TEG</v>
      </c>
      <c r="D34" s="94" t="str">
        <v>Single Malt Scotch</v>
      </c>
      <c r="E34" s="94" t="str">
        <v>The Macallan</v>
      </c>
      <c r="F34" s="94" t="str">
        <v>MAC</v>
      </c>
      <c r="G34" s="94" t="str">
        <v>The Macallan A Night On Earth Scotch Whisky Y25</v>
      </c>
      <c r="H34" s="94" t="str">
        <v>700ml</v>
      </c>
      <c r="I34" s="174">
        <v>6</v>
      </c>
      <c r="J34" s="283"/>
      <c r="K34" s="178"/>
      <c r="L34" s="85"/>
      <c r="M34" s="15"/>
      <c r="N34" s="86"/>
      <c r="O34" s="6"/>
      <c r="P34" s="152">
        <v>0</v>
      </c>
      <c r="Q34" s="6"/>
      <c r="R34" s="96">
        <f t="shared" si="1"/>
        <v>0</v>
      </c>
      <c r="S34" s="97">
        <f t="shared" si="4"/>
        <v>0</v>
      </c>
      <c r="T34" s="98">
        <f t="shared" si="2"/>
        <v>0</v>
      </c>
      <c r="U34" s="117" t="str">
        <f t="shared" si="3"/>
        <v>OK</v>
      </c>
      <c r="V34" s="117" t="b">
        <f>'CASH REBATE'!$P$22</f>
        <v>0</v>
      </c>
      <c r="W34" s="1" t="str">
        <v>ALCHEMY</v>
      </c>
    </row>
    <row r="35" spans="2:23" ht="17.100000000000001" customHeight="1" x14ac:dyDescent="0.3">
      <c r="B35" s="161" t="str">
        <v>04-SPWHI-07002919</v>
      </c>
      <c r="C35" s="156" t="str">
        <v>TEG</v>
      </c>
      <c r="D35" s="94" t="str">
        <v>Single Malt Scotch</v>
      </c>
      <c r="E35" s="94" t="str">
        <v>The Macallan</v>
      </c>
      <c r="F35" s="94" t="str">
        <v>MAC</v>
      </c>
      <c r="G35" s="94" t="str">
        <v>The Macallan Time Space Mastery</v>
      </c>
      <c r="H35" s="94" t="str">
        <v>700ml</v>
      </c>
      <c r="I35" s="174">
        <v>3</v>
      </c>
      <c r="J35" s="283"/>
      <c r="K35" s="178"/>
      <c r="L35" s="85"/>
      <c r="M35" s="15"/>
      <c r="N35" s="86"/>
      <c r="O35" s="6"/>
      <c r="P35" s="152">
        <v>0</v>
      </c>
      <c r="Q35" s="6"/>
      <c r="R35" s="96">
        <f t="shared" si="1"/>
        <v>0</v>
      </c>
      <c r="S35" s="97">
        <f t="shared" si="4"/>
        <v>0</v>
      </c>
      <c r="T35" s="98">
        <f t="shared" si="2"/>
        <v>0</v>
      </c>
      <c r="U35" s="117" t="str">
        <f t="shared" si="3"/>
        <v>OK</v>
      </c>
      <c r="V35" s="117" t="b">
        <f>'CASH REBATE'!$P$22</f>
        <v>0</v>
      </c>
      <c r="W35" s="1" t="str">
        <v>ALCHEMY</v>
      </c>
    </row>
    <row r="36" spans="2:23" ht="17.100000000000001" customHeight="1" x14ac:dyDescent="0.3">
      <c r="B36" s="161" t="str">
        <v>04-SPWHI-07001622</v>
      </c>
      <c r="C36" s="156" t="str">
        <v>TEG</v>
      </c>
      <c r="D36" s="94" t="str">
        <v>Single Malt Scotch</v>
      </c>
      <c r="E36" s="94" t="str">
        <v>The Macallan</v>
      </c>
      <c r="F36" s="94" t="str">
        <v>MAC</v>
      </c>
      <c r="G36" s="94" t="str">
        <v>The Macallan Art is the Flower Whisky</v>
      </c>
      <c r="H36" s="94" t="str">
        <v>700ml</v>
      </c>
      <c r="I36" s="174">
        <v>4</v>
      </c>
      <c r="J36" s="283"/>
      <c r="K36" s="178"/>
      <c r="L36" s="85"/>
      <c r="M36" s="15"/>
      <c r="N36" s="86"/>
      <c r="O36" s="6"/>
      <c r="P36" s="152">
        <v>0</v>
      </c>
      <c r="Q36" s="6"/>
      <c r="R36" s="96">
        <f t="shared" si="1"/>
        <v>0</v>
      </c>
      <c r="S36" s="97">
        <f t="shared" si="4"/>
        <v>0</v>
      </c>
      <c r="T36" s="98">
        <f t="shared" si="2"/>
        <v>0</v>
      </c>
      <c r="U36" s="117" t="str">
        <f t="shared" si="3"/>
        <v>OK</v>
      </c>
      <c r="V36" s="117" t="b">
        <f>'CASH REBATE'!$P$22</f>
        <v>0</v>
      </c>
      <c r="W36" s="1" t="str">
        <v>ALCHEMY</v>
      </c>
    </row>
    <row r="37" spans="2:23" ht="17.100000000000001" customHeight="1" x14ac:dyDescent="0.3">
      <c r="B37" s="161" t="str">
        <v>04-SPWHI-07003299</v>
      </c>
      <c r="C37" s="156" t="str">
        <v>TEG</v>
      </c>
      <c r="D37" s="94" t="str">
        <v>Single Malt Scotch</v>
      </c>
      <c r="E37" s="94" t="str">
        <v>The Macallan</v>
      </c>
      <c r="F37" s="94" t="str">
        <v>MAC</v>
      </c>
      <c r="G37" s="94" t="str">
        <v>The Macallan Folio 8 Scotch Whisky</v>
      </c>
      <c r="H37" s="94" t="str">
        <v>700ml</v>
      </c>
      <c r="I37" s="174">
        <v>1</v>
      </c>
      <c r="J37" s="283"/>
      <c r="K37" s="178"/>
      <c r="L37" s="85"/>
      <c r="M37" s="15"/>
      <c r="N37" s="86"/>
      <c r="O37" s="6"/>
      <c r="P37" s="152">
        <v>0</v>
      </c>
      <c r="Q37" s="6"/>
      <c r="R37" s="96">
        <f t="shared" si="1"/>
        <v>0</v>
      </c>
      <c r="S37" s="97">
        <f t="shared" si="4"/>
        <v>0</v>
      </c>
      <c r="T37" s="98">
        <f t="shared" si="2"/>
        <v>0</v>
      </c>
      <c r="U37" s="117" t="str">
        <f t="shared" si="3"/>
        <v>OK</v>
      </c>
      <c r="V37" s="117" t="b">
        <f>'CASH REBATE'!$P$22</f>
        <v>0</v>
      </c>
      <c r="W37" s="1" t="str">
        <v>ALCHEMY</v>
      </c>
    </row>
    <row r="38" spans="2:23" ht="17.399999999999999" x14ac:dyDescent="0.3">
      <c r="B38" s="161" t="str">
        <v>04-23MBL-07000168</v>
      </c>
      <c r="C38" s="156" t="str">
        <v>TEG</v>
      </c>
      <c r="D38" s="94" t="str">
        <v>Single Malt Scotch</v>
      </c>
      <c r="E38" s="94" t="str">
        <v>The Macallan</v>
      </c>
      <c r="F38" s="94" t="str">
        <v>MAC</v>
      </c>
      <c r="G38" s="94" t="str">
        <v>The Macallan M Black Scotch Whisky</v>
      </c>
      <c r="H38" s="94" t="str">
        <v>700ml</v>
      </c>
      <c r="I38" s="174">
        <v>1</v>
      </c>
      <c r="J38" s="283"/>
      <c r="K38" s="178"/>
      <c r="L38" s="85"/>
      <c r="M38" s="15"/>
      <c r="N38" s="86"/>
      <c r="O38" s="6"/>
      <c r="P38" s="152">
        <v>0</v>
      </c>
      <c r="Q38" s="6"/>
      <c r="R38" s="96">
        <f t="shared" si="1"/>
        <v>0</v>
      </c>
      <c r="S38" s="97">
        <f t="shared" si="4"/>
        <v>0</v>
      </c>
      <c r="T38" s="98">
        <f t="shared" si="2"/>
        <v>0</v>
      </c>
      <c r="U38" s="117" t="str">
        <f t="shared" si="3"/>
        <v>OK</v>
      </c>
      <c r="V38" s="117" t="b">
        <f>'CASH REBATE'!$P$22</f>
        <v>0</v>
      </c>
      <c r="W38" s="1" t="str">
        <v>ALCHEMY</v>
      </c>
    </row>
    <row r="39" spans="2:23" ht="17.399999999999999" x14ac:dyDescent="0.3">
      <c r="B39" s="161" t="str">
        <v>04-23MCO-07000175</v>
      </c>
      <c r="C39" s="156" t="str">
        <v>TEG</v>
      </c>
      <c r="D39" s="94" t="str">
        <v>Single Malt Scotch</v>
      </c>
      <c r="E39" s="94" t="str">
        <v>The Macallan</v>
      </c>
      <c r="F39" s="94" t="str">
        <v>MAC</v>
      </c>
      <c r="G39" s="94" t="str">
        <v>The Macallan M Copper Scotch Whisky</v>
      </c>
      <c r="H39" s="94" t="str">
        <v>700ml</v>
      </c>
      <c r="I39" s="174">
        <v>1</v>
      </c>
      <c r="J39" s="283"/>
      <c r="K39" s="178"/>
      <c r="L39" s="85"/>
      <c r="M39" s="15"/>
      <c r="N39" s="86"/>
      <c r="O39" s="6"/>
      <c r="P39" s="152">
        <v>0</v>
      </c>
      <c r="Q39" s="6"/>
      <c r="R39" s="96">
        <f t="shared" si="1"/>
        <v>0</v>
      </c>
      <c r="S39" s="97">
        <f t="shared" si="4"/>
        <v>0</v>
      </c>
      <c r="T39" s="98">
        <f t="shared" si="2"/>
        <v>0</v>
      </c>
      <c r="U39" s="117" t="str">
        <f t="shared" si="3"/>
        <v>OK</v>
      </c>
      <c r="V39" s="117" t="b">
        <f>'CASH REBATE'!$P$22</f>
        <v>0</v>
      </c>
      <c r="W39" s="1" t="str">
        <v>ALCHEMY</v>
      </c>
    </row>
    <row r="40" spans="2:23" ht="17.399999999999999" x14ac:dyDescent="0.3">
      <c r="B40" s="161" t="str">
        <v>04-SPWHI-07003372</v>
      </c>
      <c r="C40" s="156" t="str">
        <v>TEG</v>
      </c>
      <c r="D40" s="94" t="str">
        <v>Single Malt Scotch</v>
      </c>
      <c r="E40" s="94" t="str">
        <v>The Macallan</v>
      </c>
      <c r="F40" s="94" t="str">
        <v>MAC</v>
      </c>
      <c r="G40" s="94" t="str">
        <v>The Macallan M Scotch Whisky</v>
      </c>
      <c r="H40" s="94" t="str">
        <v>700ml</v>
      </c>
      <c r="I40" s="174">
        <v>1</v>
      </c>
      <c r="J40" s="283"/>
      <c r="K40" s="178"/>
      <c r="L40" s="85"/>
      <c r="M40" s="15"/>
      <c r="N40" s="86"/>
      <c r="O40" s="6"/>
      <c r="P40" s="152">
        <v>0</v>
      </c>
      <c r="Q40" s="6"/>
      <c r="R40" s="96">
        <f t="shared" si="1"/>
        <v>0</v>
      </c>
      <c r="S40" s="97">
        <f t="shared" si="4"/>
        <v>0</v>
      </c>
      <c r="T40" s="98">
        <f t="shared" si="2"/>
        <v>0</v>
      </c>
      <c r="U40" s="117" t="str">
        <f t="shared" si="3"/>
        <v>OK</v>
      </c>
      <c r="V40" s="117" t="b">
        <f>'CASH REBATE'!$P$22</f>
        <v>0</v>
      </c>
      <c r="W40" s="1" t="str">
        <v>ALCHEMY</v>
      </c>
    </row>
    <row r="41" spans="2:23" ht="17.399999999999999" x14ac:dyDescent="0.3">
      <c r="B41" s="161" t="str">
        <v>11-SPWHI-07003795</v>
      </c>
      <c r="C41" s="156" t="str">
        <v>TEG</v>
      </c>
      <c r="D41" s="94" t="str">
        <v>Single Malt Scotch</v>
      </c>
      <c r="E41" s="94" t="str">
        <v>Highland Park</v>
      </c>
      <c r="F41" s="94" t="str">
        <v>HLP</v>
      </c>
      <c r="G41" s="94" t="str">
        <v>Highland Park 10YO</v>
      </c>
      <c r="H41" s="94" t="str">
        <v>700ml</v>
      </c>
      <c r="I41" s="174">
        <v>6</v>
      </c>
      <c r="J41" s="283"/>
      <c r="K41" s="178"/>
      <c r="L41" s="85"/>
      <c r="M41" s="15"/>
      <c r="N41" s="86"/>
      <c r="O41" s="6"/>
      <c r="P41" s="152">
        <v>0</v>
      </c>
      <c r="Q41" s="6"/>
      <c r="R41" s="96">
        <f t="shared" si="1"/>
        <v>0</v>
      </c>
      <c r="S41" s="97">
        <f t="shared" si="4"/>
        <v>0</v>
      </c>
      <c r="T41" s="98">
        <f t="shared" si="2"/>
        <v>0</v>
      </c>
      <c r="U41" s="117" t="str">
        <f t="shared" si="3"/>
        <v>OK</v>
      </c>
      <c r="V41" s="117" t="b">
        <f>'CASH REBATE'!$P$22</f>
        <v>0</v>
      </c>
      <c r="W41" s="1" t="str">
        <v>ALCHEMY</v>
      </c>
    </row>
    <row r="42" spans="2:23" ht="17.399999999999999" x14ac:dyDescent="0.3">
      <c r="B42" s="161" t="str">
        <v>11-SPWHI-07000996</v>
      </c>
      <c r="C42" s="156" t="str">
        <v>TEG</v>
      </c>
      <c r="D42" s="94" t="str">
        <v>Single Malt Scotch</v>
      </c>
      <c r="E42" s="94" t="str">
        <v>Highland Park</v>
      </c>
      <c r="F42" s="94" t="str">
        <v>HLP</v>
      </c>
      <c r="G42" s="94" t="str">
        <v>Highland Park 12YO</v>
      </c>
      <c r="H42" s="94" t="str">
        <v>700ml</v>
      </c>
      <c r="I42" s="174">
        <v>6</v>
      </c>
      <c r="J42" s="283"/>
      <c r="K42" s="178"/>
      <c r="L42" s="85"/>
      <c r="M42" s="15"/>
      <c r="N42" s="86"/>
      <c r="O42" s="6"/>
      <c r="P42" s="152">
        <v>0</v>
      </c>
      <c r="Q42" s="6"/>
      <c r="R42" s="96">
        <f t="shared" si="1"/>
        <v>0</v>
      </c>
      <c r="S42" s="97">
        <f t="shared" si="4"/>
        <v>0</v>
      </c>
      <c r="T42" s="98">
        <f t="shared" si="2"/>
        <v>0</v>
      </c>
      <c r="U42" s="117" t="str">
        <f t="shared" si="3"/>
        <v>OK</v>
      </c>
      <c r="V42" s="117" t="b">
        <f>'CASH REBATE'!$P$22</f>
        <v>0</v>
      </c>
      <c r="W42" s="1" t="str">
        <v>ALCHEMY</v>
      </c>
    </row>
    <row r="43" spans="2:23" ht="17.399999999999999" x14ac:dyDescent="0.3">
      <c r="B43" s="161" t="str">
        <v>11-SPWHI-07000489</v>
      </c>
      <c r="C43" s="156" t="str">
        <v>TEG</v>
      </c>
      <c r="D43" s="94" t="str">
        <v>Single Malt Scotch</v>
      </c>
      <c r="E43" s="94" t="str">
        <v>Highland Park</v>
      </c>
      <c r="F43" s="94" t="str">
        <v>HLP</v>
      </c>
      <c r="G43" s="94" t="str">
        <v>Highland Park 15YO</v>
      </c>
      <c r="H43" s="94" t="str">
        <v>700ml</v>
      </c>
      <c r="I43" s="174">
        <v>6</v>
      </c>
      <c r="J43" s="283"/>
      <c r="K43" s="178"/>
      <c r="L43" s="85"/>
      <c r="M43" s="15"/>
      <c r="N43" s="86"/>
      <c r="O43" s="6"/>
      <c r="P43" s="152">
        <v>0</v>
      </c>
      <c r="Q43" s="6"/>
      <c r="R43" s="96">
        <f t="shared" si="1"/>
        <v>0</v>
      </c>
      <c r="S43" s="97">
        <f t="shared" si="4"/>
        <v>0</v>
      </c>
      <c r="T43" s="98">
        <f t="shared" si="2"/>
        <v>0</v>
      </c>
      <c r="U43" s="117" t="str">
        <f t="shared" si="3"/>
        <v>OK</v>
      </c>
      <c r="V43" s="117" t="b">
        <f>'CASH REBATE'!$P$22</f>
        <v>0</v>
      </c>
      <c r="W43" s="1" t="str">
        <v>ALCHEMY</v>
      </c>
    </row>
    <row r="44" spans="2:23" ht="17.399999999999999" x14ac:dyDescent="0.3">
      <c r="B44" s="161" t="str">
        <v>11-SPWHI-07005191</v>
      </c>
      <c r="C44" s="156" t="str">
        <v>TEG</v>
      </c>
      <c r="D44" s="94" t="str">
        <v>Single Malt Scotch</v>
      </c>
      <c r="E44" s="94" t="str">
        <v>Highland Park</v>
      </c>
      <c r="F44" s="94" t="str">
        <v>HLP</v>
      </c>
      <c r="G44" s="94" t="str">
        <v>Highland Park 18YO</v>
      </c>
      <c r="H44" s="94" t="str">
        <v>700ml</v>
      </c>
      <c r="I44" s="174">
        <v>6</v>
      </c>
      <c r="J44" s="283"/>
      <c r="K44" s="178"/>
      <c r="L44" s="85"/>
      <c r="M44" s="15"/>
      <c r="N44" s="86"/>
      <c r="O44" s="6"/>
      <c r="P44" s="152">
        <v>0</v>
      </c>
      <c r="Q44" s="6"/>
      <c r="R44" s="96">
        <f t="shared" si="1"/>
        <v>0</v>
      </c>
      <c r="S44" s="97">
        <f t="shared" si="4"/>
        <v>0</v>
      </c>
      <c r="T44" s="98">
        <f t="shared" si="2"/>
        <v>0</v>
      </c>
      <c r="U44" s="117" t="str">
        <f t="shared" si="3"/>
        <v>OK</v>
      </c>
      <c r="V44" s="117" t="b">
        <f>'CASH REBATE'!$P$22</f>
        <v>0</v>
      </c>
      <c r="W44" s="1" t="str">
        <v>ALCHEMY</v>
      </c>
    </row>
    <row r="45" spans="2:23" ht="17.399999999999999" x14ac:dyDescent="0.3">
      <c r="B45" s="161" t="str">
        <v>11-SPWHI-07008264</v>
      </c>
      <c r="C45" s="156" t="str">
        <v>TEG</v>
      </c>
      <c r="D45" s="94" t="str">
        <v>Single Malt Scotch</v>
      </c>
      <c r="E45" s="94" t="str">
        <v>Highland Park</v>
      </c>
      <c r="F45" s="94" t="str">
        <v>HLP</v>
      </c>
      <c r="G45" s="94" t="str">
        <v>Highland Park Valfather</v>
      </c>
      <c r="H45" s="94" t="str">
        <v>700ml</v>
      </c>
      <c r="I45" s="174">
        <v>6</v>
      </c>
      <c r="J45" s="283"/>
      <c r="K45" s="178"/>
      <c r="L45" s="85"/>
      <c r="M45" s="15"/>
      <c r="N45" s="86"/>
      <c r="O45" s="6"/>
      <c r="P45" s="152">
        <v>0</v>
      </c>
      <c r="Q45" s="6"/>
      <c r="R45" s="96">
        <f t="shared" si="1"/>
        <v>0</v>
      </c>
      <c r="S45" s="97">
        <f t="shared" si="4"/>
        <v>0</v>
      </c>
      <c r="T45" s="98">
        <f t="shared" si="2"/>
        <v>0</v>
      </c>
      <c r="U45" s="117" t="str">
        <f t="shared" si="3"/>
        <v>OK</v>
      </c>
      <c r="V45" s="117" t="b">
        <f>'CASH REBATE'!$P$22</f>
        <v>0</v>
      </c>
      <c r="W45" s="1" t="str">
        <v>ALCHEMY</v>
      </c>
    </row>
    <row r="46" spans="2:23" ht="17.399999999999999" x14ac:dyDescent="0.3">
      <c r="B46" s="161" t="str">
        <v>11-SPWHI-07006123</v>
      </c>
      <c r="C46" s="156" t="str">
        <v>TEG</v>
      </c>
      <c r="D46" s="94" t="str">
        <v>Single Malt Scotch</v>
      </c>
      <c r="E46" s="94" t="str">
        <v>Highland Park</v>
      </c>
      <c r="F46" s="94" t="str">
        <v>HLP</v>
      </c>
      <c r="G46" s="94" t="str">
        <v>Highland Park Valknut</v>
      </c>
      <c r="H46" s="94" t="str">
        <v>700ml</v>
      </c>
      <c r="I46" s="174">
        <v>6</v>
      </c>
      <c r="J46" s="283"/>
      <c r="K46" s="178"/>
      <c r="L46" s="85"/>
      <c r="M46" s="15"/>
      <c r="N46" s="86"/>
      <c r="O46" s="6"/>
      <c r="P46" s="152">
        <v>0</v>
      </c>
      <c r="Q46" s="6"/>
      <c r="R46" s="96">
        <f t="shared" si="1"/>
        <v>0</v>
      </c>
      <c r="S46" s="97">
        <f t="shared" si="4"/>
        <v>0</v>
      </c>
      <c r="T46" s="98">
        <f t="shared" si="2"/>
        <v>0</v>
      </c>
      <c r="U46" s="117" t="str">
        <f t="shared" si="3"/>
        <v>OK</v>
      </c>
      <c r="V46" s="117" t="b">
        <f>'CASH REBATE'!$P$22</f>
        <v>0</v>
      </c>
      <c r="W46" s="1" t="str">
        <v>ALCHEMY</v>
      </c>
    </row>
    <row r="47" spans="2:23" ht="17.399999999999999" x14ac:dyDescent="0.3">
      <c r="B47" s="161" t="str">
        <v>12-SPWHI-07005935</v>
      </c>
      <c r="C47" s="156" t="str">
        <v>TEG</v>
      </c>
      <c r="D47" s="94" t="str">
        <v>Single Malt Scotch</v>
      </c>
      <c r="E47" s="94" t="str">
        <v>The Glenrothes</v>
      </c>
      <c r="F47" s="94" t="str">
        <v>TGR</v>
      </c>
      <c r="G47" s="94" t="str">
        <v>The Glenrothes 12YO</v>
      </c>
      <c r="H47" s="94" t="str">
        <v>700ml</v>
      </c>
      <c r="I47" s="174">
        <v>6</v>
      </c>
      <c r="J47" s="283"/>
      <c r="K47" s="178"/>
      <c r="L47" s="85"/>
      <c r="M47" s="15"/>
      <c r="N47" s="86"/>
      <c r="O47" s="6"/>
      <c r="P47" s="152">
        <v>0</v>
      </c>
      <c r="Q47" s="6"/>
      <c r="R47" s="96">
        <f t="shared" si="1"/>
        <v>0</v>
      </c>
      <c r="S47" s="97">
        <f t="shared" si="4"/>
        <v>0</v>
      </c>
      <c r="T47" s="98">
        <f t="shared" si="2"/>
        <v>0</v>
      </c>
      <c r="U47" s="117" t="str">
        <f t="shared" si="3"/>
        <v>OK</v>
      </c>
      <c r="V47" s="117" t="b">
        <f>'CASH REBATE'!$P$22</f>
        <v>0</v>
      </c>
      <c r="W47" s="1" t="str">
        <v>ALCHEMY</v>
      </c>
    </row>
    <row r="48" spans="2:23" ht="17.399999999999999" x14ac:dyDescent="0.3">
      <c r="B48" s="161" t="str">
        <v>12-SPWHI-07005959</v>
      </c>
      <c r="C48" s="156" t="str">
        <v>TEG</v>
      </c>
      <c r="D48" s="94" t="str">
        <v>Single Malt Scotch</v>
      </c>
      <c r="E48" s="94" t="str">
        <v>The Glenrothes</v>
      </c>
      <c r="F48" s="94" t="str">
        <v>TGR</v>
      </c>
      <c r="G48" s="94" t="str">
        <v>The Glenrothes 18YO</v>
      </c>
      <c r="H48" s="94" t="str">
        <v>700ml</v>
      </c>
      <c r="I48" s="174">
        <v>6</v>
      </c>
      <c r="J48" s="283"/>
      <c r="K48" s="178"/>
      <c r="L48" s="85"/>
      <c r="M48" s="15"/>
      <c r="N48" s="86"/>
      <c r="O48" s="6"/>
      <c r="P48" s="152">
        <v>0</v>
      </c>
      <c r="Q48" s="6"/>
      <c r="R48" s="96">
        <f t="shared" si="1"/>
        <v>0</v>
      </c>
      <c r="S48" s="97">
        <f t="shared" si="4"/>
        <v>0</v>
      </c>
      <c r="T48" s="98">
        <f t="shared" si="2"/>
        <v>0</v>
      </c>
      <c r="U48" s="117" t="str">
        <f t="shared" si="3"/>
        <v>OK</v>
      </c>
      <c r="V48" s="117" t="b">
        <f>'CASH REBATE'!$P$22</f>
        <v>0</v>
      </c>
      <c r="W48" s="1" t="str">
        <v>ALCHEMY</v>
      </c>
    </row>
    <row r="49" spans="2:23" ht="17.399999999999999" x14ac:dyDescent="0.3">
      <c r="B49" s="161" t="str">
        <v>12-SPWHI-07005966</v>
      </c>
      <c r="C49" s="156" t="str">
        <v>TEG</v>
      </c>
      <c r="D49" s="94" t="str">
        <v>Single Malt Scotch</v>
      </c>
      <c r="E49" s="94" t="str">
        <v>The Glenrothes</v>
      </c>
      <c r="F49" s="94" t="str">
        <v>TGR</v>
      </c>
      <c r="G49" s="94" t="str">
        <v>The Glenrothes 25YO</v>
      </c>
      <c r="H49" s="94" t="str">
        <v>700ml</v>
      </c>
      <c r="I49" s="174">
        <v>4</v>
      </c>
      <c r="J49" s="283"/>
      <c r="K49" s="178"/>
      <c r="L49" s="85"/>
      <c r="M49" s="15"/>
      <c r="N49" s="86"/>
      <c r="O49" s="6"/>
      <c r="P49" s="152">
        <v>0</v>
      </c>
      <c r="Q49" s="6"/>
      <c r="R49" s="96">
        <f t="shared" si="1"/>
        <v>0</v>
      </c>
      <c r="S49" s="97">
        <f t="shared" si="4"/>
        <v>0</v>
      </c>
      <c r="T49" s="98">
        <f t="shared" si="2"/>
        <v>0</v>
      </c>
      <c r="U49" s="117" t="str">
        <f t="shared" si="3"/>
        <v>OK</v>
      </c>
      <c r="V49" s="117" t="b">
        <f>'CASH REBATE'!$P$22</f>
        <v>0</v>
      </c>
      <c r="W49" s="1" t="str">
        <v>ALCHEMY</v>
      </c>
    </row>
    <row r="50" spans="2:23" ht="17.399999999999999" x14ac:dyDescent="0.3">
      <c r="B50" s="161" t="str">
        <v>12-SPWHI-07005942</v>
      </c>
      <c r="C50" s="156" t="str">
        <v>TEG</v>
      </c>
      <c r="D50" s="94" t="str">
        <v>Single Malt Scotch</v>
      </c>
      <c r="E50" s="94" t="str">
        <v>The Glenrothes</v>
      </c>
      <c r="F50" s="94" t="str">
        <v>TGR</v>
      </c>
      <c r="G50" s="94" t="str">
        <v>The Glenrothes Makers Cut</v>
      </c>
      <c r="H50" s="94" t="str">
        <v>700ml</v>
      </c>
      <c r="I50" s="174">
        <v>6</v>
      </c>
      <c r="J50" s="283"/>
      <c r="K50" s="178"/>
      <c r="L50" s="85"/>
      <c r="M50" s="15"/>
      <c r="N50" s="86"/>
      <c r="O50" s="6"/>
      <c r="P50" s="152">
        <v>0</v>
      </c>
      <c r="Q50" s="6"/>
      <c r="R50" s="96">
        <f t="shared" si="1"/>
        <v>0</v>
      </c>
      <c r="S50" s="97">
        <f t="shared" si="4"/>
        <v>0</v>
      </c>
      <c r="T50" s="98">
        <f t="shared" si="2"/>
        <v>0</v>
      </c>
      <c r="U50" s="117" t="str">
        <f t="shared" si="3"/>
        <v>OK</v>
      </c>
      <c r="V50" s="117" t="b">
        <f>'CASH REBATE'!$P$22</f>
        <v>0</v>
      </c>
      <c r="W50" s="1" t="str">
        <v>ALCHEMY</v>
      </c>
    </row>
    <row r="51" spans="2:23" ht="17.399999999999999" x14ac:dyDescent="0.3">
      <c r="B51" s="161" t="str">
        <v>12-SPWHI-07000235</v>
      </c>
      <c r="C51" s="156" t="str">
        <v>TEG</v>
      </c>
      <c r="D51" s="94" t="str">
        <v>Single Malt Scotch</v>
      </c>
      <c r="E51" s="94" t="str">
        <v>The Glenrothes</v>
      </c>
      <c r="F51" s="94" t="str">
        <v>TGR</v>
      </c>
      <c r="G51" s="94" t="str">
        <v>The Glenrothes Vintage Reserve</v>
      </c>
      <c r="H51" s="94" t="str">
        <v>700ml</v>
      </c>
      <c r="I51" s="174">
        <v>6</v>
      </c>
      <c r="J51" s="283"/>
      <c r="K51" s="178"/>
      <c r="L51" s="85"/>
      <c r="M51" s="15"/>
      <c r="N51" s="86"/>
      <c r="O51" s="6"/>
      <c r="P51" s="152">
        <v>0</v>
      </c>
      <c r="Q51" s="6"/>
      <c r="R51" s="96">
        <f t="shared" si="1"/>
        <v>0</v>
      </c>
      <c r="S51" s="97">
        <f t="shared" si="4"/>
        <v>0</v>
      </c>
      <c r="T51" s="98">
        <f t="shared" si="2"/>
        <v>0</v>
      </c>
      <c r="U51" s="117" t="str">
        <f t="shared" si="3"/>
        <v>OK</v>
      </c>
      <c r="V51" s="117" t="b">
        <f>'CASH REBATE'!$P$22</f>
        <v>0</v>
      </c>
      <c r="W51" s="1" t="str">
        <v>ALCHEMY</v>
      </c>
    </row>
    <row r="52" spans="2:23" ht="17.399999999999999" x14ac:dyDescent="0.3">
      <c r="B52" s="161" t="str">
        <v>28-SPWHI-07000329</v>
      </c>
      <c r="C52" s="156" t="str">
        <v>RC</v>
      </c>
      <c r="D52" s="94" t="str">
        <v>Single Malt Scotch</v>
      </c>
      <c r="E52" s="94" t="str">
        <v>Bruichladdich</v>
      </c>
      <c r="F52" s="94" t="str">
        <v>BLD</v>
      </c>
      <c r="G52" s="94" t="str">
        <v>Bruichladdich Classic Laddie</v>
      </c>
      <c r="H52" s="94" t="str">
        <v>700ml</v>
      </c>
      <c r="I52" s="174">
        <v>6</v>
      </c>
      <c r="J52" s="283"/>
      <c r="K52" s="178"/>
      <c r="L52" s="85"/>
      <c r="M52" s="15"/>
      <c r="N52" s="86"/>
      <c r="O52" s="6"/>
      <c r="P52" s="152">
        <v>0</v>
      </c>
      <c r="Q52" s="6"/>
      <c r="R52" s="96">
        <f t="shared" si="1"/>
        <v>0</v>
      </c>
      <c r="S52" s="97">
        <f t="shared" si="4"/>
        <v>0</v>
      </c>
      <c r="T52" s="98">
        <f t="shared" si="2"/>
        <v>0</v>
      </c>
      <c r="U52" s="117" t="str">
        <f t="shared" si="3"/>
        <v>OK</v>
      </c>
      <c r="V52" s="117" t="b">
        <f>'CASH REBATE'!$P$22</f>
        <v>0</v>
      </c>
      <c r="W52" s="1" t="str">
        <v>ALCHEMY</v>
      </c>
    </row>
    <row r="53" spans="2:23" ht="17.399999999999999" x14ac:dyDescent="0.3">
      <c r="B53" s="161" t="str">
        <v>28-SPWHI-07009957</v>
      </c>
      <c r="C53" s="156" t="str">
        <v>RC</v>
      </c>
      <c r="D53" s="94" t="str">
        <v>Single Malt Scotch</v>
      </c>
      <c r="E53" s="94" t="str">
        <v>Bruichladdich</v>
      </c>
      <c r="F53" s="94" t="str">
        <v>BLD</v>
      </c>
      <c r="G53" s="94" t="str">
        <v>Bruichladdich Port Charlotte 10YO</v>
      </c>
      <c r="H53" s="94" t="str">
        <v>700ml</v>
      </c>
      <c r="I53" s="174">
        <v>6</v>
      </c>
      <c r="J53" s="283"/>
      <c r="K53" s="178"/>
      <c r="L53" s="85"/>
      <c r="M53" s="15"/>
      <c r="N53" s="86"/>
      <c r="O53" s="6"/>
      <c r="P53" s="152">
        <v>0</v>
      </c>
      <c r="Q53" s="6"/>
      <c r="R53" s="96">
        <f t="shared" si="1"/>
        <v>0</v>
      </c>
      <c r="S53" s="97">
        <f t="shared" si="4"/>
        <v>0</v>
      </c>
      <c r="T53" s="98">
        <f t="shared" si="2"/>
        <v>0</v>
      </c>
      <c r="U53" s="117" t="str">
        <f t="shared" si="3"/>
        <v>OK</v>
      </c>
      <c r="V53" s="117" t="b">
        <f>'CASH REBATE'!$P$22</f>
        <v>0</v>
      </c>
      <c r="W53" s="1" t="str">
        <v>ALCHEMY</v>
      </c>
    </row>
    <row r="54" spans="2:23" ht="17.399999999999999" x14ac:dyDescent="0.3">
      <c r="B54" s="161" t="str">
        <v>28-SPWHI-07008041</v>
      </c>
      <c r="C54" s="156" t="str">
        <v>RC</v>
      </c>
      <c r="D54" s="94" t="str">
        <v>Single Malt Scotch</v>
      </c>
      <c r="E54" s="94" t="str">
        <v>Bruichladdich</v>
      </c>
      <c r="F54" s="94" t="str">
        <v>BLD</v>
      </c>
      <c r="G54" s="94" t="str">
        <v>Bruichladdich 18 YO</v>
      </c>
      <c r="H54" s="94" t="str">
        <v>700ml</v>
      </c>
      <c r="I54" s="174">
        <v>6</v>
      </c>
      <c r="J54" s="283"/>
      <c r="K54" s="178"/>
      <c r="L54" s="85"/>
      <c r="M54" s="15"/>
      <c r="N54" s="86"/>
      <c r="O54" s="6"/>
      <c r="P54" s="152">
        <v>0</v>
      </c>
      <c r="Q54" s="6"/>
      <c r="R54" s="96">
        <f t="shared" si="1"/>
        <v>0</v>
      </c>
      <c r="S54" s="97">
        <f t="shared" si="4"/>
        <v>0</v>
      </c>
      <c r="T54" s="98">
        <f t="shared" si="2"/>
        <v>0</v>
      </c>
      <c r="U54" s="117" t="str">
        <f t="shared" si="3"/>
        <v>OK</v>
      </c>
      <c r="V54" s="117" t="b">
        <f>'CASH REBATE'!$P$22</f>
        <v>0</v>
      </c>
      <c r="W54" s="1" t="str">
        <v>ALCHEMY</v>
      </c>
    </row>
    <row r="55" spans="2:23" ht="17.399999999999999" x14ac:dyDescent="0.3">
      <c r="B55" s="161" t="str">
        <v>28-SPWHI-07008102</v>
      </c>
      <c r="C55" s="156" t="str">
        <v>RC</v>
      </c>
      <c r="D55" s="94" t="str">
        <v>Single Malt Scotch</v>
      </c>
      <c r="E55" s="94" t="str">
        <v>Bruichladdich</v>
      </c>
      <c r="F55" s="94" t="str">
        <v>BLD</v>
      </c>
      <c r="G55" s="94" t="str">
        <v>Bruichladdich 30 YO</v>
      </c>
      <c r="H55" s="94" t="str">
        <v>700ml</v>
      </c>
      <c r="I55" s="174">
        <v>6</v>
      </c>
      <c r="J55" s="283"/>
      <c r="K55" s="178"/>
      <c r="L55" s="85"/>
      <c r="M55" s="15"/>
      <c r="N55" s="86"/>
      <c r="O55" s="6"/>
      <c r="P55" s="152">
        <v>0</v>
      </c>
      <c r="Q55" s="6"/>
      <c r="R55" s="96">
        <f t="shared" si="1"/>
        <v>0</v>
      </c>
      <c r="S55" s="97">
        <f t="shared" si="4"/>
        <v>0</v>
      </c>
      <c r="T55" s="98">
        <f t="shared" si="2"/>
        <v>0</v>
      </c>
      <c r="U55" s="117" t="str">
        <f t="shared" si="3"/>
        <v>OK</v>
      </c>
      <c r="V55" s="117" t="b">
        <f>'CASH REBATE'!$P$22</f>
        <v>0</v>
      </c>
      <c r="W55" s="1" t="str">
        <v>ALCHEMY</v>
      </c>
    </row>
    <row r="56" spans="2:23" ht="17.399999999999999" x14ac:dyDescent="0.3">
      <c r="B56" s="161" t="str">
        <v>28-SPWHI-07002230</v>
      </c>
      <c r="C56" s="156" t="str">
        <v>RC</v>
      </c>
      <c r="D56" s="94" t="str">
        <v>Single Malt Scotch</v>
      </c>
      <c r="E56" s="94" t="str">
        <v>Bruichladdich</v>
      </c>
      <c r="F56" s="94" t="str">
        <v>BLD</v>
      </c>
      <c r="G56" s="94" t="str">
        <v>Bruichladdich Octomore 10.1</v>
      </c>
      <c r="H56" s="94" t="str">
        <v>700ml</v>
      </c>
      <c r="I56" s="174">
        <v>6</v>
      </c>
      <c r="J56" s="283"/>
      <c r="K56" s="178"/>
      <c r="L56" s="85"/>
      <c r="M56" s="15"/>
      <c r="N56" s="86"/>
      <c r="O56" s="6"/>
      <c r="P56" s="152">
        <v>0</v>
      </c>
      <c r="Q56" s="6"/>
      <c r="R56" s="96">
        <f t="shared" si="1"/>
        <v>0</v>
      </c>
      <c r="S56" s="97">
        <f t="shared" si="4"/>
        <v>0</v>
      </c>
      <c r="T56" s="98">
        <f t="shared" si="2"/>
        <v>0</v>
      </c>
      <c r="U56" s="117" t="str">
        <f t="shared" si="3"/>
        <v>OK</v>
      </c>
      <c r="V56" s="117" t="b">
        <f>'CASH REBATE'!$P$22</f>
        <v>0</v>
      </c>
      <c r="W56" s="1" t="str">
        <v>ALCHEMY</v>
      </c>
    </row>
    <row r="57" spans="2:23" ht="17.399999999999999" x14ac:dyDescent="0.3">
      <c r="B57" s="161" t="str">
        <v>28-SPWHI-07005392</v>
      </c>
      <c r="C57" s="156" t="str">
        <v>RC</v>
      </c>
      <c r="D57" s="94" t="str">
        <v>Single Malt Scotch</v>
      </c>
      <c r="E57" s="94" t="str">
        <v>Bruichladdich</v>
      </c>
      <c r="F57" s="94" t="str">
        <v>BLD</v>
      </c>
      <c r="G57" s="94" t="str">
        <v>Bruichladdich Octomore 13.1</v>
      </c>
      <c r="H57" s="94" t="str">
        <v>700ml</v>
      </c>
      <c r="I57" s="174">
        <v>6</v>
      </c>
      <c r="J57" s="283"/>
      <c r="K57" s="178"/>
      <c r="L57" s="85"/>
      <c r="M57" s="15"/>
      <c r="N57" s="86"/>
      <c r="O57" s="6"/>
      <c r="P57" s="152">
        <v>0</v>
      </c>
      <c r="Q57" s="6"/>
      <c r="R57" s="96">
        <f t="shared" si="1"/>
        <v>0</v>
      </c>
      <c r="S57" s="97">
        <f t="shared" si="4"/>
        <v>0</v>
      </c>
      <c r="T57" s="98">
        <f t="shared" si="2"/>
        <v>0</v>
      </c>
      <c r="U57" s="117" t="str">
        <f t="shared" si="3"/>
        <v>OK</v>
      </c>
      <c r="V57" s="117" t="b">
        <f>'CASH REBATE'!$P$22</f>
        <v>0</v>
      </c>
      <c r="W57" s="1" t="str">
        <v>ALCHEMY</v>
      </c>
    </row>
    <row r="58" spans="2:23" ht="17.399999999999999" x14ac:dyDescent="0.3">
      <c r="B58" s="161" t="str">
        <v>28-SPWHI-07006474</v>
      </c>
      <c r="C58" s="156" t="str">
        <v>RC</v>
      </c>
      <c r="D58" s="94" t="str">
        <v>Single Malt Scotch</v>
      </c>
      <c r="E58" s="94" t="str">
        <v>Bruichladdich</v>
      </c>
      <c r="F58" s="94" t="str">
        <v>BLD</v>
      </c>
      <c r="G58" s="94" t="str">
        <v>Bruichladdich Octomore 14.1</v>
      </c>
      <c r="H58" s="94" t="str">
        <v>700ml</v>
      </c>
      <c r="I58" s="174">
        <v>6</v>
      </c>
      <c r="J58" s="283"/>
      <c r="K58" s="178"/>
      <c r="L58" s="85"/>
      <c r="M58" s="15"/>
      <c r="N58" s="86"/>
      <c r="O58" s="6"/>
      <c r="P58" s="152">
        <v>0</v>
      </c>
      <c r="Q58" s="6"/>
      <c r="R58" s="96">
        <f t="shared" si="1"/>
        <v>0</v>
      </c>
      <c r="S58" s="97">
        <f t="shared" si="4"/>
        <v>0</v>
      </c>
      <c r="T58" s="98">
        <f t="shared" si="2"/>
        <v>0</v>
      </c>
      <c r="U58" s="117" t="str">
        <f t="shared" si="3"/>
        <v>OK</v>
      </c>
      <c r="V58" s="117" t="b">
        <f>'CASH REBATE'!$P$22</f>
        <v>0</v>
      </c>
      <c r="W58" s="1" t="str">
        <v>ALCHEMY</v>
      </c>
    </row>
    <row r="59" spans="2:23" ht="17.399999999999999" x14ac:dyDescent="0.3">
      <c r="B59" s="161" t="str">
        <v>28-SPWHI-07006511</v>
      </c>
      <c r="C59" s="156" t="str">
        <v>RC</v>
      </c>
      <c r="D59" s="94" t="str">
        <v>Single Malt Scotch</v>
      </c>
      <c r="E59" s="94" t="str">
        <v>Bruichladdich</v>
      </c>
      <c r="F59" s="94" t="str">
        <v>BLD</v>
      </c>
      <c r="G59" s="94" t="str">
        <v>Bruichladdich Octomore 14.2</v>
      </c>
      <c r="H59" s="94" t="str">
        <v>700ml</v>
      </c>
      <c r="I59" s="174">
        <v>6</v>
      </c>
      <c r="J59" s="283"/>
      <c r="K59" s="178"/>
      <c r="L59" s="85"/>
      <c r="M59" s="15"/>
      <c r="N59" s="86"/>
      <c r="O59" s="6"/>
      <c r="P59" s="152">
        <v>0</v>
      </c>
      <c r="Q59" s="6"/>
      <c r="R59" s="96">
        <f t="shared" si="1"/>
        <v>0</v>
      </c>
      <c r="S59" s="97">
        <f t="shared" si="4"/>
        <v>0</v>
      </c>
      <c r="T59" s="98">
        <f t="shared" si="2"/>
        <v>0</v>
      </c>
      <c r="U59" s="117" t="str">
        <f t="shared" si="3"/>
        <v>OK</v>
      </c>
      <c r="V59" s="117" t="b">
        <f>'CASH REBATE'!$P$22</f>
        <v>0</v>
      </c>
      <c r="W59" s="1" t="str">
        <v>ALCHEMY</v>
      </c>
    </row>
    <row r="60" spans="2:23" ht="17.399999999999999" x14ac:dyDescent="0.3">
      <c r="B60" s="161" t="str">
        <v>28-SPWHI-07006597</v>
      </c>
      <c r="C60" s="156" t="str">
        <v>RC</v>
      </c>
      <c r="D60" s="94" t="str">
        <v>Single Malt Scotch</v>
      </c>
      <c r="E60" s="94" t="str">
        <v>Bruichladdich</v>
      </c>
      <c r="F60" s="94" t="str">
        <v>BLD</v>
      </c>
      <c r="G60" s="94" t="str">
        <v>Bruichladdich Octomore 14.3</v>
      </c>
      <c r="H60" s="94" t="str">
        <v>700ml</v>
      </c>
      <c r="I60" s="174">
        <v>6</v>
      </c>
      <c r="J60" s="283"/>
      <c r="K60" s="178"/>
      <c r="L60" s="85"/>
      <c r="M60" s="15"/>
      <c r="N60" s="86"/>
      <c r="O60" s="6"/>
      <c r="P60" s="152">
        <v>0</v>
      </c>
      <c r="Q60" s="6"/>
      <c r="R60" s="96">
        <f t="shared" si="1"/>
        <v>0</v>
      </c>
      <c r="S60" s="97">
        <f t="shared" si="4"/>
        <v>0</v>
      </c>
      <c r="T60" s="98">
        <f t="shared" si="2"/>
        <v>0</v>
      </c>
      <c r="U60" s="117" t="str">
        <f t="shared" si="3"/>
        <v>OK</v>
      </c>
      <c r="V60" s="117" t="b">
        <f>'CASH REBATE'!$P$22</f>
        <v>0</v>
      </c>
      <c r="W60" s="1" t="str">
        <v>ALCHEMY</v>
      </c>
    </row>
    <row r="61" spans="2:23" ht="17.399999999999999" x14ac:dyDescent="0.3">
      <c r="B61" s="161" t="str">
        <v>28-SPWHI-07005538</v>
      </c>
      <c r="C61" s="156" t="str">
        <v>RC</v>
      </c>
      <c r="D61" s="94" t="str">
        <v>Single Malt Scotch</v>
      </c>
      <c r="E61" s="94" t="str">
        <v>Bruichladdich</v>
      </c>
      <c r="F61" s="94" t="str">
        <v>BLD</v>
      </c>
      <c r="G61" s="94" t="str">
        <v>Bruichladdich Black Art Whisky</v>
      </c>
      <c r="H61" s="94" t="str">
        <v>700ml</v>
      </c>
      <c r="I61" s="174">
        <v>6</v>
      </c>
      <c r="J61" s="283"/>
      <c r="K61" s="178"/>
      <c r="L61" s="85"/>
      <c r="M61" s="15"/>
      <c r="N61" s="86"/>
      <c r="O61" s="6"/>
      <c r="P61" s="152">
        <v>0</v>
      </c>
      <c r="Q61" s="6"/>
      <c r="R61" s="96">
        <f t="shared" si="1"/>
        <v>0</v>
      </c>
      <c r="S61" s="97">
        <f t="shared" si="4"/>
        <v>0</v>
      </c>
      <c r="T61" s="98">
        <f t="shared" si="2"/>
        <v>0</v>
      </c>
      <c r="U61" s="117" t="str">
        <f t="shared" si="3"/>
        <v>OK</v>
      </c>
      <c r="V61" s="117" t="b">
        <f>'CASH REBATE'!$P$22</f>
        <v>0</v>
      </c>
      <c r="W61" s="1" t="str">
        <v>ALCHEMY</v>
      </c>
    </row>
    <row r="62" spans="2:23" ht="17.399999999999999" x14ac:dyDescent="0.3">
      <c r="B62" s="161" t="str">
        <v>46-SPWHI-07000051</v>
      </c>
      <c r="C62" s="156" t="str">
        <v>Campari</v>
      </c>
      <c r="D62" s="94" t="str">
        <v>Single Malt Scotch</v>
      </c>
      <c r="E62" s="94" t="str">
        <v>Glen Grant</v>
      </c>
      <c r="F62" s="94" t="str">
        <v>GGT</v>
      </c>
      <c r="G62" s="94" t="str">
        <v>Glen Grant Single Malt Arboralis</v>
      </c>
      <c r="H62" s="94" t="str">
        <v>700ml</v>
      </c>
      <c r="I62" s="174">
        <v>6</v>
      </c>
      <c r="J62" s="283"/>
      <c r="K62" s="178"/>
      <c r="L62" s="85"/>
      <c r="M62" s="15"/>
      <c r="N62" s="86"/>
      <c r="O62" s="6"/>
      <c r="P62" s="152">
        <v>0</v>
      </c>
      <c r="Q62" s="6"/>
      <c r="R62" s="96">
        <f t="shared" si="1"/>
        <v>0</v>
      </c>
      <c r="S62" s="97">
        <f t="shared" si="4"/>
        <v>0</v>
      </c>
      <c r="T62" s="98">
        <f t="shared" si="2"/>
        <v>0</v>
      </c>
      <c r="U62" s="117" t="str">
        <f t="shared" si="3"/>
        <v>OK</v>
      </c>
      <c r="V62" s="117" t="b">
        <f>'CASH REBATE'!$P$22</f>
        <v>0</v>
      </c>
      <c r="W62" s="1" t="str">
        <v>ALCHEMY</v>
      </c>
    </row>
    <row r="63" spans="2:23" ht="17.399999999999999" x14ac:dyDescent="0.3">
      <c r="B63" s="161" t="str">
        <v>46-SPWHI-07002976</v>
      </c>
      <c r="C63" s="156" t="str">
        <v>Campari</v>
      </c>
      <c r="D63" s="94" t="str">
        <v>Single Malt Scotch</v>
      </c>
      <c r="E63" s="94" t="str">
        <v>Glen Grant</v>
      </c>
      <c r="F63" s="94" t="str">
        <v>GGT</v>
      </c>
      <c r="G63" s="94" t="str">
        <v>Glen Grant Single Malt 10YO</v>
      </c>
      <c r="H63" s="94" t="str">
        <v>700ml</v>
      </c>
      <c r="I63" s="174">
        <v>6</v>
      </c>
      <c r="J63" s="283"/>
      <c r="K63" s="178"/>
      <c r="L63" s="85"/>
      <c r="M63" s="15"/>
      <c r="N63" s="86"/>
      <c r="O63" s="6"/>
      <c r="P63" s="152">
        <v>0</v>
      </c>
      <c r="Q63" s="6"/>
      <c r="R63" s="96">
        <f t="shared" si="1"/>
        <v>0</v>
      </c>
      <c r="S63" s="97">
        <f t="shared" si="4"/>
        <v>0</v>
      </c>
      <c r="T63" s="98">
        <f t="shared" si="2"/>
        <v>0</v>
      </c>
      <c r="U63" s="117" t="str">
        <f t="shared" si="3"/>
        <v>OK</v>
      </c>
      <c r="V63" s="117" t="b">
        <f>'CASH REBATE'!$P$22</f>
        <v>0</v>
      </c>
      <c r="W63" s="1" t="str">
        <v>ALCHEMY</v>
      </c>
    </row>
    <row r="64" spans="2:23" ht="17.399999999999999" x14ac:dyDescent="0.3">
      <c r="B64" s="161" t="str">
        <v>46-SPWHI-07000266</v>
      </c>
      <c r="C64" s="156" t="str">
        <v>Campari</v>
      </c>
      <c r="D64" s="94" t="str">
        <v>Single Malt Scotch</v>
      </c>
      <c r="E64" s="94" t="str">
        <v>Glen Grant</v>
      </c>
      <c r="F64" s="94" t="str">
        <v>GGT</v>
      </c>
      <c r="G64" s="94" t="str">
        <v>Glen Grant Single Malt 12YO</v>
      </c>
      <c r="H64" s="94" t="str">
        <v>700ml</v>
      </c>
      <c r="I64" s="174">
        <v>6</v>
      </c>
      <c r="J64" s="283"/>
      <c r="K64" s="178"/>
      <c r="L64" s="85"/>
      <c r="M64" s="15"/>
      <c r="N64" s="86"/>
      <c r="O64" s="6"/>
      <c r="P64" s="152">
        <v>0</v>
      </c>
      <c r="Q64" s="6"/>
      <c r="R64" s="96">
        <f t="shared" si="1"/>
        <v>0</v>
      </c>
      <c r="S64" s="97">
        <f t="shared" si="4"/>
        <v>0</v>
      </c>
      <c r="T64" s="98">
        <f t="shared" si="2"/>
        <v>0</v>
      </c>
      <c r="U64" s="117" t="str">
        <f t="shared" si="3"/>
        <v>OK</v>
      </c>
      <c r="V64" s="117" t="b">
        <f>'CASH REBATE'!$P$22</f>
        <v>0</v>
      </c>
      <c r="W64" s="1" t="str">
        <v>ALCHEMY</v>
      </c>
    </row>
    <row r="65" spans="2:23" ht="17.399999999999999" x14ac:dyDescent="0.3">
      <c r="B65" s="161" t="str">
        <v>46-SPWHI-07000399</v>
      </c>
      <c r="C65" s="156" t="str">
        <v>Campari</v>
      </c>
      <c r="D65" s="94" t="str">
        <v>Single Malt Scotch</v>
      </c>
      <c r="E65" s="94" t="str">
        <v>Glen Grant</v>
      </c>
      <c r="F65" s="94" t="str">
        <v>GGT</v>
      </c>
      <c r="G65" s="94" t="str">
        <v>Glen Grant Single Malt 18YO</v>
      </c>
      <c r="H65" s="94" t="str">
        <v>700ml</v>
      </c>
      <c r="I65" s="174">
        <v>6</v>
      </c>
      <c r="J65" s="283"/>
      <c r="K65" s="178"/>
      <c r="L65" s="85"/>
      <c r="M65" s="15"/>
      <c r="N65" s="86"/>
      <c r="O65" s="6"/>
      <c r="P65" s="152">
        <v>0</v>
      </c>
      <c r="Q65" s="6"/>
      <c r="R65" s="96">
        <f t="shared" si="1"/>
        <v>0</v>
      </c>
      <c r="S65" s="97">
        <f t="shared" si="4"/>
        <v>0</v>
      </c>
      <c r="T65" s="98">
        <f t="shared" si="2"/>
        <v>0</v>
      </c>
      <c r="U65" s="117" t="str">
        <f t="shared" si="3"/>
        <v>OK</v>
      </c>
      <c r="V65" s="117" t="b">
        <f>'CASH REBATE'!$P$22</f>
        <v>0</v>
      </c>
      <c r="W65" s="1" t="str">
        <v>ALCHEMY</v>
      </c>
    </row>
    <row r="66" spans="2:23" ht="17.399999999999999" x14ac:dyDescent="0.3">
      <c r="B66" s="161" t="str">
        <v>06-SPWHI-07000096</v>
      </c>
      <c r="C66" s="156" t="str">
        <v>TEG</v>
      </c>
      <c r="D66" s="94" t="str">
        <v>Blended Scotch</v>
      </c>
      <c r="E66" s="94" t="str">
        <v>The Famous Grouse</v>
      </c>
      <c r="F66" s="94" t="str">
        <v>TFG</v>
      </c>
      <c r="G66" s="94" t="str">
        <v>The Famous Grouse Finest 700ml</v>
      </c>
      <c r="H66" s="94" t="str">
        <v>700ml</v>
      </c>
      <c r="I66" s="174">
        <v>12</v>
      </c>
      <c r="J66" s="283"/>
      <c r="K66" s="178"/>
      <c r="L66" s="85"/>
      <c r="M66" s="15"/>
      <c r="N66" s="86"/>
      <c r="O66" s="6"/>
      <c r="P66" s="152">
        <v>0</v>
      </c>
      <c r="Q66" s="6"/>
      <c r="R66" s="96">
        <f t="shared" si="1"/>
        <v>0</v>
      </c>
      <c r="S66" s="97">
        <f t="shared" si="4"/>
        <v>0</v>
      </c>
      <c r="T66" s="98">
        <f t="shared" si="2"/>
        <v>0</v>
      </c>
      <c r="U66" s="117" t="str">
        <f t="shared" si="3"/>
        <v>OK</v>
      </c>
      <c r="V66" s="117" t="b">
        <f>'CASH REBATE'!$P$22</f>
        <v>0</v>
      </c>
      <c r="W66" s="1" t="str">
        <v>ALCHEMY</v>
      </c>
    </row>
    <row r="67" spans="2:23" ht="17.399999999999999" x14ac:dyDescent="0.3">
      <c r="B67" s="161" t="str">
        <v>06-SPWHI-10001091</v>
      </c>
      <c r="C67" s="156" t="str">
        <v>TEG</v>
      </c>
      <c r="D67" s="94" t="str">
        <v>Blended Scotch</v>
      </c>
      <c r="E67" s="94" t="str">
        <v>The Famous Grouse</v>
      </c>
      <c r="F67" s="94" t="str">
        <v>TFG</v>
      </c>
      <c r="G67" s="94" t="str">
        <v>The Famous Grouse Finest 1L</v>
      </c>
      <c r="H67" s="94" t="str">
        <v>1000ml</v>
      </c>
      <c r="I67" s="174">
        <v>12</v>
      </c>
      <c r="J67" s="283"/>
      <c r="K67" s="178"/>
      <c r="L67" s="85"/>
      <c r="M67" s="15"/>
      <c r="N67" s="86"/>
      <c r="O67" s="6"/>
      <c r="P67" s="152">
        <v>0</v>
      </c>
      <c r="Q67" s="6"/>
      <c r="R67" s="96">
        <f t="shared" si="1"/>
        <v>0</v>
      </c>
      <c r="S67" s="97">
        <f t="shared" si="4"/>
        <v>0</v>
      </c>
      <c r="T67" s="98">
        <f t="shared" si="2"/>
        <v>0</v>
      </c>
      <c r="U67" s="117" t="str">
        <f t="shared" si="3"/>
        <v>OK</v>
      </c>
      <c r="V67" s="117" t="b">
        <f>'CASH REBATE'!$P$22</f>
        <v>0</v>
      </c>
      <c r="W67" s="1" t="str">
        <v>ALCHEMY</v>
      </c>
    </row>
    <row r="68" spans="2:23" ht="17.399999999999999" x14ac:dyDescent="0.3">
      <c r="B68" s="161" t="str">
        <v>06-SPWHI-07000649</v>
      </c>
      <c r="C68" s="156" t="str">
        <v>TEG</v>
      </c>
      <c r="D68" s="94" t="str">
        <v>Blended Scotch</v>
      </c>
      <c r="E68" s="94" t="str">
        <v>The Famous Grouse</v>
      </c>
      <c r="F68" s="94" t="str">
        <v>TFG</v>
      </c>
      <c r="G68" s="94" t="str">
        <v>The Famous Grouse Sherry Cask</v>
      </c>
      <c r="H68" s="94" t="str">
        <v>700ml</v>
      </c>
      <c r="I68" s="174">
        <v>6</v>
      </c>
      <c r="J68" s="283"/>
      <c r="K68" s="178"/>
      <c r="L68" s="85"/>
      <c r="M68" s="15"/>
      <c r="N68" s="86"/>
      <c r="O68" s="6"/>
      <c r="P68" s="152">
        <v>0</v>
      </c>
      <c r="Q68" s="6"/>
      <c r="R68" s="96">
        <f t="shared" si="1"/>
        <v>0</v>
      </c>
      <c r="S68" s="97">
        <f t="shared" si="4"/>
        <v>0</v>
      </c>
      <c r="T68" s="98">
        <f t="shared" si="2"/>
        <v>0</v>
      </c>
      <c r="U68" s="117" t="str">
        <f t="shared" si="3"/>
        <v>OK</v>
      </c>
      <c r="V68" s="117" t="b">
        <f>'CASH REBATE'!$P$22</f>
        <v>0</v>
      </c>
      <c r="W68" s="1" t="str">
        <v>ALCHEMY</v>
      </c>
    </row>
    <row r="69" spans="2:23" ht="17.399999999999999" x14ac:dyDescent="0.3">
      <c r="B69" s="161" t="str">
        <v>06-SPWHI-07002675</v>
      </c>
      <c r="C69" s="156" t="str">
        <v>TEG</v>
      </c>
      <c r="D69" s="94" t="str">
        <v>Blended Scotch</v>
      </c>
      <c r="E69" s="94" t="str">
        <v>The Famous Grouse</v>
      </c>
      <c r="F69" s="94" t="str">
        <v>TFG</v>
      </c>
      <c r="G69" s="94" t="str">
        <v>The Famous Grouse Smoky Black</v>
      </c>
      <c r="H69" s="94" t="str">
        <v>700ml</v>
      </c>
      <c r="I69" s="174">
        <v>6</v>
      </c>
      <c r="J69" s="283"/>
      <c r="K69" s="178"/>
      <c r="L69" s="85"/>
      <c r="M69" s="15"/>
      <c r="N69" s="86"/>
      <c r="O69" s="6"/>
      <c r="P69" s="152">
        <v>0</v>
      </c>
      <c r="Q69" s="6"/>
      <c r="R69" s="96">
        <f t="shared" si="1"/>
        <v>0</v>
      </c>
      <c r="S69" s="97">
        <f t="shared" si="4"/>
        <v>0</v>
      </c>
      <c r="T69" s="98">
        <f t="shared" si="2"/>
        <v>0</v>
      </c>
      <c r="U69" s="117" t="str">
        <f t="shared" si="3"/>
        <v>OK</v>
      </c>
      <c r="V69" s="117" t="b">
        <f>'CASH REBATE'!$P$22</f>
        <v>0</v>
      </c>
      <c r="W69" s="1" t="str">
        <v>ALCHEMY</v>
      </c>
    </row>
    <row r="70" spans="2:23" ht="17.399999999999999" x14ac:dyDescent="0.3">
      <c r="B70" s="161" t="str">
        <v>06-SPWHI-07014082</v>
      </c>
      <c r="C70" s="156" t="str">
        <v>TEG</v>
      </c>
      <c r="D70" s="94" t="str">
        <v>Blended Scotch</v>
      </c>
      <c r="E70" s="94" t="str">
        <v>Naked Malt</v>
      </c>
      <c r="F70" s="94" t="str">
        <v>NAK</v>
      </c>
      <c r="G70" s="94" t="str">
        <v>Naked Malt Blended Malt Scotch Whisky</v>
      </c>
      <c r="H70" s="94" t="str">
        <v>700ml</v>
      </c>
      <c r="I70" s="174">
        <v>6</v>
      </c>
      <c r="J70" s="283"/>
      <c r="K70" s="178"/>
      <c r="L70" s="85"/>
      <c r="M70" s="15"/>
      <c r="N70" s="86"/>
      <c r="O70" s="6"/>
      <c r="P70" s="152">
        <v>0</v>
      </c>
      <c r="Q70" s="6"/>
      <c r="R70" s="96">
        <f t="shared" si="1"/>
        <v>0</v>
      </c>
      <c r="S70" s="97">
        <f t="shared" si="4"/>
        <v>0</v>
      </c>
      <c r="T70" s="98">
        <f t="shared" si="2"/>
        <v>0</v>
      </c>
      <c r="U70" s="117" t="str">
        <f t="shared" si="3"/>
        <v>OK</v>
      </c>
      <c r="V70" s="117" t="b">
        <f>'CASH REBATE'!$P$22</f>
        <v>0</v>
      </c>
      <c r="W70" s="1" t="str">
        <v>ALCHEMY</v>
      </c>
    </row>
    <row r="71" spans="2:23" ht="17.399999999999999" x14ac:dyDescent="0.3">
      <c r="B71" s="161" t="str">
        <v>23-SPWHI-07000029</v>
      </c>
      <c r="C71" s="156" t="str">
        <v>Proximo</v>
      </c>
      <c r="D71" s="94" t="str">
        <v>Irish Whiskey</v>
      </c>
      <c r="E71" s="94" t="str">
        <v>Bushmills</v>
      </c>
      <c r="F71" s="94" t="str">
        <v>BUM</v>
      </c>
      <c r="G71" s="94" t="str">
        <v>Bushmills Original Blend</v>
      </c>
      <c r="H71" s="94" t="str">
        <v>700ml</v>
      </c>
      <c r="I71" s="174">
        <v>6</v>
      </c>
      <c r="J71" s="283"/>
      <c r="K71" s="178"/>
      <c r="L71" s="85"/>
      <c r="M71" s="15"/>
      <c r="N71" s="86"/>
      <c r="O71" s="6"/>
      <c r="P71" s="152">
        <v>0</v>
      </c>
      <c r="Q71" s="6"/>
      <c r="R71" s="96">
        <f t="shared" si="1"/>
        <v>0</v>
      </c>
      <c r="S71" s="97">
        <f t="shared" si="4"/>
        <v>0</v>
      </c>
      <c r="T71" s="98">
        <f t="shared" si="2"/>
        <v>0</v>
      </c>
      <c r="U71" s="117" t="str">
        <f t="shared" si="3"/>
        <v>OK</v>
      </c>
      <c r="V71" s="117" t="b">
        <f>'CASH REBATE'!$P$22</f>
        <v>0</v>
      </c>
      <c r="W71" s="1" t="str">
        <v>ALCHEMY</v>
      </c>
    </row>
    <row r="72" spans="2:23" ht="17.399999999999999" x14ac:dyDescent="0.3">
      <c r="B72" s="161" t="str">
        <v>23-SPWHI-07000066</v>
      </c>
      <c r="C72" s="156" t="str">
        <v>Proximo</v>
      </c>
      <c r="D72" s="94" t="str">
        <v>Irish Whiskey</v>
      </c>
      <c r="E72" s="94" t="str">
        <v>Bushmills</v>
      </c>
      <c r="F72" s="94" t="str">
        <v>BUM</v>
      </c>
      <c r="G72" s="94" t="str">
        <v>Bushmills Black Bush Blend</v>
      </c>
      <c r="H72" s="94" t="str">
        <v>700ml</v>
      </c>
      <c r="I72" s="174">
        <v>6</v>
      </c>
      <c r="J72" s="283"/>
      <c r="K72" s="178"/>
      <c r="L72" s="85"/>
      <c r="M72" s="15"/>
      <c r="N72" s="86"/>
      <c r="O72" s="6"/>
      <c r="P72" s="152">
        <v>0</v>
      </c>
      <c r="Q72" s="6"/>
      <c r="R72" s="96">
        <f t="shared" si="1"/>
        <v>0</v>
      </c>
      <c r="S72" s="97">
        <f t="shared" si="4"/>
        <v>0</v>
      </c>
      <c r="T72" s="98">
        <f t="shared" si="2"/>
        <v>0</v>
      </c>
      <c r="U72" s="117" t="str">
        <f t="shared" si="3"/>
        <v>OK</v>
      </c>
      <c r="V72" s="117" t="b">
        <f>'CASH REBATE'!$P$22</f>
        <v>0</v>
      </c>
      <c r="W72" s="1" t="str">
        <v>ALCHEMY</v>
      </c>
    </row>
    <row r="73" spans="2:23" ht="17.399999999999999" x14ac:dyDescent="0.3">
      <c r="B73" s="161" t="str">
        <v>23-SPWHI-07000031</v>
      </c>
      <c r="C73" s="156" t="str">
        <v>Proximo</v>
      </c>
      <c r="D73" s="94" t="str">
        <v>Irish Whiskey</v>
      </c>
      <c r="E73" s="94" t="str">
        <v>Bushmills</v>
      </c>
      <c r="F73" s="94" t="str">
        <v>BUM</v>
      </c>
      <c r="G73" s="94" t="str">
        <v>Bushmills Single Malt 10YO</v>
      </c>
      <c r="H73" s="94" t="str">
        <v>700ml</v>
      </c>
      <c r="I73" s="174">
        <v>6</v>
      </c>
      <c r="J73" s="283"/>
      <c r="K73" s="178"/>
      <c r="L73" s="85"/>
      <c r="M73" s="15"/>
      <c r="N73" s="86"/>
      <c r="O73" s="6"/>
      <c r="P73" s="152">
        <v>0</v>
      </c>
      <c r="Q73" s="6"/>
      <c r="R73" s="96">
        <f t="shared" si="1"/>
        <v>0</v>
      </c>
      <c r="S73" s="97">
        <f t="shared" si="4"/>
        <v>0</v>
      </c>
      <c r="T73" s="98">
        <f t="shared" si="2"/>
        <v>0</v>
      </c>
      <c r="U73" s="117" t="str">
        <f t="shared" si="3"/>
        <v>OK</v>
      </c>
      <c r="V73" s="117" t="b">
        <f>'CASH REBATE'!$P$22</f>
        <v>0</v>
      </c>
      <c r="W73" s="1" t="str">
        <v>ALCHEMY</v>
      </c>
    </row>
    <row r="74" spans="2:23" ht="17.399999999999999" x14ac:dyDescent="0.3">
      <c r="B74" s="161" t="str">
        <v>23-SPWHI-07000197</v>
      </c>
      <c r="C74" s="156" t="str">
        <v>Proximo</v>
      </c>
      <c r="D74" s="94" t="str">
        <v>Irish Whiskey</v>
      </c>
      <c r="E74" s="94" t="str">
        <v>Bushmills</v>
      </c>
      <c r="F74" s="94" t="str">
        <v>BUM</v>
      </c>
      <c r="G74" s="94" t="str">
        <v>Bushmills Single Malt 12YO</v>
      </c>
      <c r="H74" s="94" t="str">
        <v>700ml</v>
      </c>
      <c r="I74" s="174">
        <v>6</v>
      </c>
      <c r="J74" s="283"/>
      <c r="K74" s="178"/>
      <c r="L74" s="85"/>
      <c r="M74" s="15"/>
      <c r="N74" s="86"/>
      <c r="O74" s="6"/>
      <c r="P74" s="152">
        <v>0</v>
      </c>
      <c r="Q74" s="6"/>
      <c r="R74" s="96">
        <f t="shared" si="1"/>
        <v>0</v>
      </c>
      <c r="S74" s="97">
        <f t="shared" si="4"/>
        <v>0</v>
      </c>
      <c r="T74" s="98">
        <f t="shared" si="2"/>
        <v>0</v>
      </c>
      <c r="U74" s="117" t="str">
        <f t="shared" si="3"/>
        <v>OK</v>
      </c>
      <c r="V74" s="117" t="b">
        <f>'CASH REBATE'!$P$22</f>
        <v>0</v>
      </c>
      <c r="W74" s="1" t="str">
        <v>ALCHEMY</v>
      </c>
    </row>
    <row r="75" spans="2:23" ht="17.399999999999999" x14ac:dyDescent="0.3">
      <c r="B75" s="161" t="str">
        <v>23-SPWHI-07005022</v>
      </c>
      <c r="C75" s="156" t="str">
        <v>Proximo</v>
      </c>
      <c r="D75" s="94" t="str">
        <v>Irish Whiskey</v>
      </c>
      <c r="E75" s="94" t="str">
        <v>Bushmills</v>
      </c>
      <c r="F75" s="94" t="str">
        <v>BUM</v>
      </c>
      <c r="G75" s="94" t="str">
        <v>Bushmills Single Malt 16YO</v>
      </c>
      <c r="H75" s="94" t="str">
        <v>700ml</v>
      </c>
      <c r="I75" s="174">
        <v>6</v>
      </c>
      <c r="J75" s="283"/>
      <c r="K75" s="178"/>
      <c r="L75" s="85"/>
      <c r="M75" s="15"/>
      <c r="N75" s="86"/>
      <c r="O75" s="6"/>
      <c r="P75" s="152">
        <v>0</v>
      </c>
      <c r="Q75" s="6"/>
      <c r="R75" s="96">
        <f t="shared" si="1"/>
        <v>0</v>
      </c>
      <c r="S75" s="97">
        <f t="shared" si="4"/>
        <v>0</v>
      </c>
      <c r="T75" s="98">
        <f t="shared" si="2"/>
        <v>0</v>
      </c>
      <c r="U75" s="117" t="str">
        <f t="shared" si="3"/>
        <v>OK</v>
      </c>
      <c r="V75" s="117" t="b">
        <f>'CASH REBATE'!$P$22</f>
        <v>0</v>
      </c>
      <c r="W75" s="1" t="str">
        <v>ALCHEMY</v>
      </c>
    </row>
    <row r="76" spans="2:23" ht="17.399999999999999" x14ac:dyDescent="0.3">
      <c r="B76" s="161" t="str">
        <v>23-SPWHI-07008268</v>
      </c>
      <c r="C76" s="156" t="str">
        <v>Proximo</v>
      </c>
      <c r="D76" s="94" t="str">
        <v>Irish Whiskey</v>
      </c>
      <c r="E76" s="94" t="str">
        <v>Bushmills</v>
      </c>
      <c r="F76" s="94" t="str">
        <v>BUM</v>
      </c>
      <c r="G76" s="94" t="str">
        <v>Bushmills Single Malt 21YO</v>
      </c>
      <c r="H76" s="94" t="str">
        <v>700ml</v>
      </c>
      <c r="I76" s="174">
        <v>6</v>
      </c>
      <c r="J76" s="283"/>
      <c r="K76" s="178"/>
      <c r="L76" s="85"/>
      <c r="M76" s="15"/>
      <c r="N76" s="86"/>
      <c r="O76" s="6"/>
      <c r="P76" s="152">
        <v>0</v>
      </c>
      <c r="Q76" s="6"/>
      <c r="R76" s="96">
        <f t="shared" si="1"/>
        <v>0</v>
      </c>
      <c r="S76" s="97">
        <f t="shared" si="4"/>
        <v>0</v>
      </c>
      <c r="T76" s="98">
        <f t="shared" si="2"/>
        <v>0</v>
      </c>
      <c r="U76" s="117" t="str">
        <f t="shared" si="3"/>
        <v>OK</v>
      </c>
      <c r="V76" s="117" t="b">
        <f>'CASH REBATE'!$P$22</f>
        <v>0</v>
      </c>
      <c r="W76" s="1" t="str">
        <v>ALCHEMY</v>
      </c>
    </row>
    <row r="77" spans="2:23" ht="17.399999999999999" x14ac:dyDescent="0.3">
      <c r="B77" s="161" t="str">
        <v>47-SPWHI-07000010</v>
      </c>
      <c r="C77" s="156" t="str">
        <v>Proximo</v>
      </c>
      <c r="D77" s="94" t="str">
        <v>Irish Whiskey</v>
      </c>
      <c r="E77" s="94" t="str">
        <v>The Sexton</v>
      </c>
      <c r="F77" s="94" t="str">
        <v>TST</v>
      </c>
      <c r="G77" s="94" t="str">
        <v>Sexton Single Malt</v>
      </c>
      <c r="H77" s="94" t="str">
        <v>700ml</v>
      </c>
      <c r="I77" s="174">
        <v>6</v>
      </c>
      <c r="J77" s="283"/>
      <c r="K77" s="178"/>
      <c r="L77" s="85"/>
      <c r="M77" s="15"/>
      <c r="N77" s="86"/>
      <c r="O77" s="6"/>
      <c r="P77" s="152">
        <v>0</v>
      </c>
      <c r="Q77" s="6"/>
      <c r="R77" s="96">
        <f t="shared" ref="R77:R140" si="5">IF(K77&gt;0,K77*N77,L77*1.07*N77)</f>
        <v>0</v>
      </c>
      <c r="S77" s="97">
        <f t="shared" si="4"/>
        <v>0</v>
      </c>
      <c r="T77" s="98">
        <f t="shared" si="2"/>
        <v>0</v>
      </c>
      <c r="U77" s="117" t="str">
        <f t="shared" si="3"/>
        <v>OK</v>
      </c>
      <c r="V77" s="117" t="b">
        <f>'CASH REBATE'!$P$22</f>
        <v>0</v>
      </c>
      <c r="W77" s="1" t="str">
        <v>ALCHEMY</v>
      </c>
    </row>
    <row r="78" spans="2:23" ht="17.399999999999999" x14ac:dyDescent="0.3">
      <c r="B78" s="161" t="str">
        <v>37-SPWHI-07003251</v>
      </c>
      <c r="C78" s="156" t="str">
        <v>Campari</v>
      </c>
      <c r="D78" s="94" t="str">
        <v>American Whiskey</v>
      </c>
      <c r="E78" s="94" t="str">
        <v>Wild Turkey</v>
      </c>
      <c r="F78" s="94" t="str">
        <v>WTK</v>
      </c>
      <c r="G78" s="94" t="str">
        <v>Wild Turkey Aged 8 YO</v>
      </c>
      <c r="H78" s="94" t="str">
        <v>700ml</v>
      </c>
      <c r="I78" s="174">
        <v>12</v>
      </c>
      <c r="J78" s="283"/>
      <c r="K78" s="178"/>
      <c r="L78" s="85"/>
      <c r="M78" s="15"/>
      <c r="N78" s="86"/>
      <c r="O78" s="6"/>
      <c r="P78" s="152">
        <v>0</v>
      </c>
      <c r="Q78" s="6"/>
      <c r="R78" s="96">
        <f t="shared" si="5"/>
        <v>0</v>
      </c>
      <c r="S78" s="97">
        <f t="shared" si="4"/>
        <v>0</v>
      </c>
      <c r="T78" s="98">
        <f t="shared" ref="T78:T141" si="6">IF(U78="Input Price only 1 column","",P78*S78)</f>
        <v>0</v>
      </c>
      <c r="U78" s="117" t="str">
        <f t="shared" ref="U78:U141" si="7">IF(AND(K78&gt;0,L78&gt;0),"Input Price only 1 column","OK")</f>
        <v>OK</v>
      </c>
      <c r="V78" s="117" t="b">
        <f>'CASH REBATE'!$P$22</f>
        <v>0</v>
      </c>
      <c r="W78" s="1" t="str">
        <v>ALCHEMY</v>
      </c>
    </row>
    <row r="79" spans="2:23" ht="17.399999999999999" x14ac:dyDescent="0.3">
      <c r="B79" s="161" t="str">
        <v>37-SPWHI-07507508</v>
      </c>
      <c r="C79" s="156" t="str">
        <v>Campari</v>
      </c>
      <c r="D79" s="94" t="str">
        <v>American Whiskey</v>
      </c>
      <c r="E79" s="94" t="str">
        <v>Wild Turkey</v>
      </c>
      <c r="F79" s="94" t="str">
        <v>WTK</v>
      </c>
      <c r="G79" s="94" t="str">
        <v>Wild Turkey 101 Bourbon</v>
      </c>
      <c r="H79" s="94" t="str">
        <v>750ml</v>
      </c>
      <c r="I79" s="174">
        <v>12</v>
      </c>
      <c r="J79" s="283"/>
      <c r="K79" s="178"/>
      <c r="L79" s="85"/>
      <c r="M79" s="15"/>
      <c r="N79" s="86"/>
      <c r="O79" s="6"/>
      <c r="P79" s="152">
        <v>0</v>
      </c>
      <c r="Q79" s="6"/>
      <c r="R79" s="96">
        <f t="shared" si="5"/>
        <v>0</v>
      </c>
      <c r="S79" s="97">
        <f t="shared" ref="S79:S142" si="8">ROUND(R79/1.07,2)</f>
        <v>0</v>
      </c>
      <c r="T79" s="98">
        <f t="shared" si="6"/>
        <v>0</v>
      </c>
      <c r="U79" s="117" t="str">
        <f t="shared" si="7"/>
        <v>OK</v>
      </c>
      <c r="V79" s="117" t="b">
        <f>'CASH REBATE'!$P$22</f>
        <v>0</v>
      </c>
      <c r="W79" s="1" t="str">
        <v>ALCHEMY</v>
      </c>
    </row>
    <row r="80" spans="2:23" ht="17.399999999999999" x14ac:dyDescent="0.3">
      <c r="B80" s="161" t="str">
        <v>37-SPWHI-07507503</v>
      </c>
      <c r="C80" s="156" t="str">
        <v>Campari</v>
      </c>
      <c r="D80" s="94" t="str">
        <v>American Whiskey</v>
      </c>
      <c r="E80" s="94" t="str">
        <v>Wild Turkey</v>
      </c>
      <c r="F80" s="94" t="str">
        <v>WTK</v>
      </c>
      <c r="G80" s="94" t="str">
        <v>Wild Turkey Bourbon 750ml</v>
      </c>
      <c r="H80" s="94" t="str">
        <v>750ml</v>
      </c>
      <c r="I80" s="174">
        <v>12</v>
      </c>
      <c r="J80" s="283"/>
      <c r="K80" s="178"/>
      <c r="L80" s="85"/>
      <c r="M80" s="15"/>
      <c r="N80" s="86"/>
      <c r="O80" s="6"/>
      <c r="P80" s="152">
        <v>0</v>
      </c>
      <c r="Q80" s="6"/>
      <c r="R80" s="96">
        <f t="shared" si="5"/>
        <v>0</v>
      </c>
      <c r="S80" s="97">
        <f t="shared" si="8"/>
        <v>0</v>
      </c>
      <c r="T80" s="98">
        <f t="shared" si="6"/>
        <v>0</v>
      </c>
      <c r="U80" s="117" t="str">
        <f t="shared" si="7"/>
        <v>OK</v>
      </c>
      <c r="V80" s="117" t="b">
        <f>'CASH REBATE'!$P$22</f>
        <v>0</v>
      </c>
      <c r="W80" s="1" t="str">
        <v>ALCHEMY</v>
      </c>
    </row>
    <row r="81" spans="2:23" ht="17.399999999999999" x14ac:dyDescent="0.3">
      <c r="B81" s="161" t="str">
        <v>37-SPWHI-10001006</v>
      </c>
      <c r="C81" s="156" t="str">
        <v>Campari</v>
      </c>
      <c r="D81" s="94" t="str">
        <v>American Whiskey</v>
      </c>
      <c r="E81" s="94" t="str">
        <v>Wild Turkey</v>
      </c>
      <c r="F81" s="94" t="str">
        <v>WTK</v>
      </c>
      <c r="G81" s="94" t="str">
        <v>Wild Turkey Bourbon 1L</v>
      </c>
      <c r="H81" s="94" t="str">
        <v>1000ml</v>
      </c>
      <c r="I81" s="174">
        <v>12</v>
      </c>
      <c r="J81" s="283"/>
      <c r="K81" s="178"/>
      <c r="L81" s="85"/>
      <c r="M81" s="15"/>
      <c r="N81" s="86"/>
      <c r="O81" s="6"/>
      <c r="P81" s="152">
        <v>0</v>
      </c>
      <c r="Q81" s="6"/>
      <c r="R81" s="96">
        <f t="shared" si="5"/>
        <v>0</v>
      </c>
      <c r="S81" s="97">
        <f t="shared" si="8"/>
        <v>0</v>
      </c>
      <c r="T81" s="98">
        <f t="shared" si="6"/>
        <v>0</v>
      </c>
      <c r="U81" s="117" t="str">
        <f t="shared" si="7"/>
        <v>OK</v>
      </c>
      <c r="V81" s="117" t="b">
        <f>'CASH REBATE'!$P$22</f>
        <v>0</v>
      </c>
      <c r="W81" s="1" t="str">
        <v>ALCHEMY</v>
      </c>
    </row>
    <row r="82" spans="2:23" ht="17.399999999999999" x14ac:dyDescent="0.3">
      <c r="B82" s="161" t="str">
        <v>37-SPWHI-07007019</v>
      </c>
      <c r="C82" s="156" t="str">
        <v>Campari</v>
      </c>
      <c r="D82" s="94" t="str">
        <v>American Whiskey</v>
      </c>
      <c r="E82" s="94" t="str">
        <v>Wild Turkey</v>
      </c>
      <c r="F82" s="94" t="str">
        <v>WTK</v>
      </c>
      <c r="G82" s="94" t="str">
        <v>Wild Turkey Rye 40.5% 700ml</v>
      </c>
      <c r="H82" s="94" t="str">
        <v>700ml</v>
      </c>
      <c r="I82" s="174">
        <v>6</v>
      </c>
      <c r="J82" s="283"/>
      <c r="K82" s="178"/>
      <c r="L82" s="85"/>
      <c r="M82" s="15"/>
      <c r="N82" s="86"/>
      <c r="O82" s="6"/>
      <c r="P82" s="152">
        <v>0</v>
      </c>
      <c r="Q82" s="6"/>
      <c r="R82" s="96">
        <f t="shared" si="5"/>
        <v>0</v>
      </c>
      <c r="S82" s="97">
        <f t="shared" si="8"/>
        <v>0</v>
      </c>
      <c r="T82" s="98">
        <f t="shared" si="6"/>
        <v>0</v>
      </c>
      <c r="U82" s="117" t="str">
        <f t="shared" si="7"/>
        <v>OK</v>
      </c>
      <c r="V82" s="117" t="b">
        <f>'CASH REBATE'!$P$22</f>
        <v>0</v>
      </c>
      <c r="W82" s="1" t="str">
        <v>ALCHEMY</v>
      </c>
    </row>
    <row r="83" spans="2:23" ht="17.399999999999999" x14ac:dyDescent="0.3">
      <c r="B83" s="161" t="str">
        <v>37-SPWHI-07500229</v>
      </c>
      <c r="C83" s="156" t="str">
        <v>Campari</v>
      </c>
      <c r="D83" s="94" t="str">
        <v>American Whiskey</v>
      </c>
      <c r="E83" s="94" t="str">
        <v>Wild Turkey</v>
      </c>
      <c r="F83" s="94" t="str">
        <v>WTK</v>
      </c>
      <c r="G83" s="94" t="str">
        <v>Wild Turkey Rare Breed Bourbon 54.1%</v>
      </c>
      <c r="H83" s="94" t="str">
        <v>750ml</v>
      </c>
      <c r="I83" s="174">
        <v>6</v>
      </c>
      <c r="J83" s="283"/>
      <c r="K83" s="178"/>
      <c r="L83" s="85"/>
      <c r="M83" s="15"/>
      <c r="N83" s="86"/>
      <c r="O83" s="6"/>
      <c r="P83" s="152">
        <v>0</v>
      </c>
      <c r="Q83" s="6"/>
      <c r="R83" s="96">
        <f t="shared" si="5"/>
        <v>0</v>
      </c>
      <c r="S83" s="97">
        <f t="shared" si="8"/>
        <v>0</v>
      </c>
      <c r="T83" s="98">
        <f t="shared" si="6"/>
        <v>0</v>
      </c>
      <c r="U83" s="117" t="str">
        <f t="shared" si="7"/>
        <v>OK</v>
      </c>
      <c r="V83" s="117" t="b">
        <f>'CASH REBATE'!$P$22</f>
        <v>0</v>
      </c>
      <c r="W83" s="1" t="str">
        <v>ALCHEMY</v>
      </c>
    </row>
    <row r="84" spans="2:23" ht="17.399999999999999" x14ac:dyDescent="0.3">
      <c r="B84" s="161" t="str">
        <v>37-SPWHI-07003268</v>
      </c>
      <c r="C84" s="156" t="str">
        <v>Campari</v>
      </c>
      <c r="D84" s="94" t="str">
        <v>American Whiskey</v>
      </c>
      <c r="E84" s="94" t="str">
        <v>Wild Turkey</v>
      </c>
      <c r="F84" s="94" t="str">
        <v>WTK</v>
      </c>
      <c r="G84" s="94" t="str">
        <v>Wild Turkey Aged 12 Years GB</v>
      </c>
      <c r="H84" s="94" t="str">
        <v>700ml</v>
      </c>
      <c r="I84" s="174">
        <v>6</v>
      </c>
      <c r="J84" s="283"/>
      <c r="K84" s="178"/>
      <c r="L84" s="85"/>
      <c r="M84" s="15"/>
      <c r="N84" s="86"/>
      <c r="O84" s="6"/>
      <c r="P84" s="152">
        <v>0</v>
      </c>
      <c r="Q84" s="6"/>
      <c r="R84" s="96">
        <f t="shared" si="5"/>
        <v>0</v>
      </c>
      <c r="S84" s="97">
        <f t="shared" si="8"/>
        <v>0</v>
      </c>
      <c r="T84" s="98">
        <f t="shared" si="6"/>
        <v>0</v>
      </c>
      <c r="U84" s="117" t="str">
        <f t="shared" si="7"/>
        <v>OK</v>
      </c>
      <c r="V84" s="117" t="b">
        <f>'CASH REBATE'!$P$22</f>
        <v>0</v>
      </c>
      <c r="W84" s="1" t="str">
        <v>ALCHEMY</v>
      </c>
    </row>
    <row r="85" spans="2:23" ht="17.399999999999999" x14ac:dyDescent="0.3">
      <c r="B85" s="161" t="str">
        <v>37-SPLIQ-07507506</v>
      </c>
      <c r="C85" s="156" t="str">
        <v>Campari</v>
      </c>
      <c r="D85" s="94" t="str">
        <v>American Whiskey</v>
      </c>
      <c r="E85" s="94" t="str">
        <v>Wild Turkey</v>
      </c>
      <c r="F85" s="94" t="str">
        <v>WTK</v>
      </c>
      <c r="G85" s="94" t="str">
        <v>Wild Turkey American Honey 35.5%</v>
      </c>
      <c r="H85" s="94" t="str">
        <v>750ml</v>
      </c>
      <c r="I85" s="174">
        <v>12</v>
      </c>
      <c r="J85" s="283"/>
      <c r="K85" s="178"/>
      <c r="L85" s="85"/>
      <c r="M85" s="15"/>
      <c r="N85" s="86"/>
      <c r="O85" s="6"/>
      <c r="P85" s="152">
        <v>0</v>
      </c>
      <c r="Q85" s="6"/>
      <c r="R85" s="96">
        <f t="shared" si="5"/>
        <v>0</v>
      </c>
      <c r="S85" s="97">
        <f t="shared" si="8"/>
        <v>0</v>
      </c>
      <c r="T85" s="98">
        <f t="shared" si="6"/>
        <v>0</v>
      </c>
      <c r="U85" s="117" t="str">
        <f t="shared" si="7"/>
        <v>OK</v>
      </c>
      <c r="V85" s="117" t="b">
        <f>'CASH REBATE'!$P$22</f>
        <v>0</v>
      </c>
      <c r="W85" s="1" t="str">
        <v>ALCHEMY</v>
      </c>
    </row>
    <row r="86" spans="2:23" ht="17.399999999999999" x14ac:dyDescent="0.3">
      <c r="B86" s="161" t="str">
        <v>37-WTWHI-07507507</v>
      </c>
      <c r="C86" s="156" t="str">
        <v>Campari</v>
      </c>
      <c r="D86" s="94" t="str">
        <v>American Whiskey</v>
      </c>
      <c r="E86" s="94" t="str">
        <v>Wild Turkey</v>
      </c>
      <c r="F86" s="94" t="str">
        <v>WTK</v>
      </c>
      <c r="G86" s="94" t="str">
        <v>Wild Turkey Kentucky Spirit Single Barrel</v>
      </c>
      <c r="H86" s="94" t="str">
        <v>750ml</v>
      </c>
      <c r="I86" s="174">
        <v>6</v>
      </c>
      <c r="J86" s="283"/>
      <c r="K86" s="178"/>
      <c r="L86" s="85"/>
      <c r="M86" s="15"/>
      <c r="N86" s="86"/>
      <c r="O86" s="6"/>
      <c r="P86" s="152">
        <v>0</v>
      </c>
      <c r="Q86" s="6"/>
      <c r="R86" s="96">
        <f t="shared" si="5"/>
        <v>0</v>
      </c>
      <c r="S86" s="97">
        <f t="shared" si="8"/>
        <v>0</v>
      </c>
      <c r="T86" s="98">
        <f t="shared" si="6"/>
        <v>0</v>
      </c>
      <c r="U86" s="117" t="str">
        <f t="shared" si="7"/>
        <v>OK</v>
      </c>
      <c r="V86" s="117" t="b">
        <f>'CASH REBATE'!$P$22</f>
        <v>0</v>
      </c>
      <c r="W86" s="1" t="str">
        <v>ALCHEMY</v>
      </c>
    </row>
    <row r="87" spans="2:23" ht="17.399999999999999" x14ac:dyDescent="0.3">
      <c r="B87" s="161" t="str">
        <v>39-SPWHI-07500007</v>
      </c>
      <c r="C87" s="156" t="str">
        <v>Campari</v>
      </c>
      <c r="D87" s="94" t="str">
        <v>American Whiskey</v>
      </c>
      <c r="E87" s="94" t="str">
        <v>Russell's</v>
      </c>
      <c r="F87" s="94" t="str">
        <v>WTK</v>
      </c>
      <c r="G87" s="94" t="str">
        <v>Russell's Reserve Single Barrel</v>
      </c>
      <c r="H87" s="94" t="str">
        <v>750ml</v>
      </c>
      <c r="I87" s="174">
        <v>6</v>
      </c>
      <c r="J87" s="283"/>
      <c r="K87" s="178"/>
      <c r="L87" s="85"/>
      <c r="M87" s="15"/>
      <c r="N87" s="86"/>
      <c r="O87" s="6"/>
      <c r="P87" s="152">
        <v>0</v>
      </c>
      <c r="Q87" s="6"/>
      <c r="R87" s="96">
        <f t="shared" si="5"/>
        <v>0</v>
      </c>
      <c r="S87" s="97">
        <f t="shared" si="8"/>
        <v>0</v>
      </c>
      <c r="T87" s="98">
        <f t="shared" si="6"/>
        <v>0</v>
      </c>
      <c r="U87" s="117" t="str">
        <f t="shared" si="7"/>
        <v>OK</v>
      </c>
      <c r="V87" s="117" t="b">
        <f>'CASH REBATE'!$P$22</f>
        <v>0</v>
      </c>
      <c r="W87" s="1" t="str">
        <v>ALCHEMY</v>
      </c>
    </row>
    <row r="88" spans="2:23" ht="17.399999999999999" x14ac:dyDescent="0.3">
      <c r="B88" s="161" t="str">
        <v>39-SPWHI-07507509</v>
      </c>
      <c r="C88" s="156" t="str">
        <v>Campari</v>
      </c>
      <c r="D88" s="94" t="str">
        <v>American Whiskey</v>
      </c>
      <c r="E88" s="94" t="str">
        <v>Russell's</v>
      </c>
      <c r="F88" s="94" t="str">
        <v>WTK</v>
      </c>
      <c r="G88" s="94" t="str">
        <v>Russell's Reserve 10YO</v>
      </c>
      <c r="H88" s="94" t="str">
        <v>750ml</v>
      </c>
      <c r="I88" s="174">
        <v>6</v>
      </c>
      <c r="J88" s="283"/>
      <c r="K88" s="178"/>
      <c r="L88" s="85"/>
      <c r="M88" s="15"/>
      <c r="N88" s="86"/>
      <c r="O88" s="6"/>
      <c r="P88" s="152">
        <v>0</v>
      </c>
      <c r="Q88" s="6"/>
      <c r="R88" s="96">
        <f t="shared" si="5"/>
        <v>0</v>
      </c>
      <c r="S88" s="97">
        <f t="shared" si="8"/>
        <v>0</v>
      </c>
      <c r="T88" s="98">
        <f t="shared" si="6"/>
        <v>0</v>
      </c>
      <c r="U88" s="117" t="str">
        <f t="shared" si="7"/>
        <v>OK</v>
      </c>
      <c r="V88" s="117" t="b">
        <f>'CASH REBATE'!$P$22</f>
        <v>0</v>
      </c>
      <c r="W88" s="1" t="str">
        <v>ALCHEMY</v>
      </c>
    </row>
    <row r="89" spans="2:23" ht="17.399999999999999" x14ac:dyDescent="0.3">
      <c r="B89" s="161" t="str">
        <v>75-SPWHI-07007038</v>
      </c>
      <c r="C89" s="156" t="str">
        <v>Independent</v>
      </c>
      <c r="D89" s="94" t="str">
        <v>American Whiskey</v>
      </c>
      <c r="E89" s="94" t="str">
        <v>Real Mccoy</v>
      </c>
      <c r="F89" s="94" t="str">
        <v>RMC</v>
      </c>
      <c r="G89" s="94" t="str">
        <v>Real Mccoy Bourbon Whiskey</v>
      </c>
      <c r="H89" s="94" t="str">
        <v>700ml</v>
      </c>
      <c r="I89" s="174">
        <v>12</v>
      </c>
      <c r="J89" s="283"/>
      <c r="K89" s="178"/>
      <c r="L89" s="85"/>
      <c r="M89" s="15"/>
      <c r="N89" s="86"/>
      <c r="O89" s="6"/>
      <c r="P89" s="152">
        <v>0</v>
      </c>
      <c r="Q89" s="6"/>
      <c r="R89" s="96">
        <f t="shared" si="5"/>
        <v>0</v>
      </c>
      <c r="S89" s="97">
        <f t="shared" si="8"/>
        <v>0</v>
      </c>
      <c r="T89" s="98">
        <f t="shared" si="6"/>
        <v>0</v>
      </c>
      <c r="U89" s="117" t="str">
        <f t="shared" si="7"/>
        <v>OK</v>
      </c>
      <c r="V89" s="117" t="b">
        <f>'CASH REBATE'!$P$22</f>
        <v>0</v>
      </c>
      <c r="W89" s="1" t="str">
        <v>ALCHEMY</v>
      </c>
    </row>
    <row r="90" spans="2:23" ht="17.399999999999999" x14ac:dyDescent="0.3">
      <c r="B90" s="161" t="str">
        <v>74-SPWHI-07000029</v>
      </c>
      <c r="C90" s="156" t="str">
        <v>Independent</v>
      </c>
      <c r="D90" s="94" t="str">
        <v>Japanese Whiskey</v>
      </c>
      <c r="E90" s="94" t="str">
        <v>Kaibutsu</v>
      </c>
      <c r="F90" s="94" t="str">
        <v>KAI</v>
      </c>
      <c r="G90" s="94" t="str">
        <v>Kaibutsu Doragon 43%</v>
      </c>
      <c r="H90" s="94" t="str">
        <v>700ml</v>
      </c>
      <c r="I90" s="174">
        <v>12</v>
      </c>
      <c r="J90" s="283"/>
      <c r="K90" s="178"/>
      <c r="L90" s="85"/>
      <c r="M90" s="15"/>
      <c r="N90" s="86"/>
      <c r="O90" s="6"/>
      <c r="P90" s="152">
        <v>0</v>
      </c>
      <c r="Q90" s="6"/>
      <c r="R90" s="96">
        <f t="shared" si="5"/>
        <v>0</v>
      </c>
      <c r="S90" s="97">
        <f t="shared" si="8"/>
        <v>0</v>
      </c>
      <c r="T90" s="98">
        <f t="shared" si="6"/>
        <v>0</v>
      </c>
      <c r="U90" s="117" t="str">
        <f t="shared" si="7"/>
        <v>OK</v>
      </c>
      <c r="V90" s="117" t="b">
        <f>'CASH REBATE'!$P$22</f>
        <v>0</v>
      </c>
      <c r="W90" s="1" t="str">
        <v>ALCHEMY</v>
      </c>
    </row>
    <row r="91" spans="2:23" ht="17.399999999999999" x14ac:dyDescent="0.3">
      <c r="B91" s="161" t="str">
        <v>74-SPWHI-07000012</v>
      </c>
      <c r="C91" s="156" t="str">
        <v>Independent</v>
      </c>
      <c r="D91" s="94" t="str">
        <v>Japanese Whiskey</v>
      </c>
      <c r="E91" s="94" t="str">
        <v>Kaibutsu</v>
      </c>
      <c r="F91" s="94" t="str">
        <v>KAI</v>
      </c>
      <c r="G91" s="94" t="str">
        <v>Kaibutsu Monki 43%</v>
      </c>
      <c r="H91" s="94" t="str">
        <v>700ml</v>
      </c>
      <c r="I91" s="174">
        <v>12</v>
      </c>
      <c r="J91" s="283"/>
      <c r="K91" s="178"/>
      <c r="L91" s="85"/>
      <c r="M91" s="15"/>
      <c r="N91" s="86"/>
      <c r="O91" s="6"/>
      <c r="P91" s="152">
        <v>0</v>
      </c>
      <c r="Q91" s="6"/>
      <c r="R91" s="96">
        <f t="shared" si="5"/>
        <v>0</v>
      </c>
      <c r="S91" s="97">
        <f t="shared" si="8"/>
        <v>0</v>
      </c>
      <c r="T91" s="98">
        <f t="shared" si="6"/>
        <v>0</v>
      </c>
      <c r="U91" s="117" t="str">
        <f t="shared" si="7"/>
        <v>OK</v>
      </c>
      <c r="V91" s="117" t="b">
        <f>'CASH REBATE'!$P$22</f>
        <v>0</v>
      </c>
      <c r="W91" s="1" t="str">
        <v>ALCHEMY</v>
      </c>
    </row>
    <row r="92" spans="2:23" ht="17.399999999999999" x14ac:dyDescent="0.3">
      <c r="B92" s="161" t="str">
        <v>45-SPRUM-07000051</v>
      </c>
      <c r="C92" s="156" t="str">
        <v>Campari</v>
      </c>
      <c r="D92" s="94" t="str">
        <v>Cachaca</v>
      </c>
      <c r="E92" s="94" t="str">
        <v>Sagatiba</v>
      </c>
      <c r="F92" s="94" t="str">
        <v>SGT</v>
      </c>
      <c r="G92" s="94" t="str">
        <v>Sagatiba Cachaca</v>
      </c>
      <c r="H92" s="94" t="str">
        <v>700ml</v>
      </c>
      <c r="I92" s="174">
        <v>6</v>
      </c>
      <c r="J92" s="283"/>
      <c r="K92" s="178"/>
      <c r="L92" s="85"/>
      <c r="M92" s="15"/>
      <c r="N92" s="86"/>
      <c r="O92" s="6"/>
      <c r="P92" s="152">
        <v>0</v>
      </c>
      <c r="Q92" s="6"/>
      <c r="R92" s="96">
        <f t="shared" si="5"/>
        <v>0</v>
      </c>
      <c r="S92" s="97">
        <f t="shared" si="8"/>
        <v>0</v>
      </c>
      <c r="T92" s="98">
        <f t="shared" si="6"/>
        <v>0</v>
      </c>
      <c r="U92" s="117" t="str">
        <f t="shared" si="7"/>
        <v>OK</v>
      </c>
      <c r="V92" s="117" t="b">
        <f>'CASH REBATE'!$P$22</f>
        <v>0</v>
      </c>
      <c r="W92" s="1" t="str">
        <v>ALCHEMY</v>
      </c>
    </row>
    <row r="93" spans="2:23" ht="17.399999999999999" x14ac:dyDescent="0.3">
      <c r="B93" s="161" t="str">
        <v>40-SPRUM-07505400</v>
      </c>
      <c r="C93" s="156" t="str">
        <v>Campari</v>
      </c>
      <c r="D93" s="94" t="str">
        <v>RUM</v>
      </c>
      <c r="E93" s="94" t="str">
        <v>Appleton</v>
      </c>
      <c r="F93" s="94" t="str">
        <v>APT</v>
      </c>
      <c r="G93" s="94" t="str">
        <v>Appleton White Jamaican</v>
      </c>
      <c r="H93" s="94" t="str">
        <v>750ml</v>
      </c>
      <c r="I93" s="174">
        <v>12</v>
      </c>
      <c r="J93" s="283"/>
      <c r="K93" s="178"/>
      <c r="L93" s="85"/>
      <c r="M93" s="15"/>
      <c r="N93" s="86"/>
      <c r="O93" s="6"/>
      <c r="P93" s="152">
        <v>0</v>
      </c>
      <c r="Q93" s="6"/>
      <c r="R93" s="96">
        <f t="shared" si="5"/>
        <v>0</v>
      </c>
      <c r="S93" s="97">
        <f t="shared" si="8"/>
        <v>0</v>
      </c>
      <c r="T93" s="98">
        <f t="shared" si="6"/>
        <v>0</v>
      </c>
      <c r="U93" s="117" t="str">
        <f t="shared" si="7"/>
        <v>OK</v>
      </c>
      <c r="V93" s="117" t="b">
        <f>'CASH REBATE'!$P$22</f>
        <v>0</v>
      </c>
      <c r="W93" s="1" t="str">
        <v>ALCHEMY</v>
      </c>
    </row>
    <row r="94" spans="2:23" ht="17.399999999999999" x14ac:dyDescent="0.3">
      <c r="B94" s="161" t="str">
        <v>40-SPRUM-07507404</v>
      </c>
      <c r="C94" s="156" t="str">
        <v>Campari</v>
      </c>
      <c r="D94" s="94" t="str">
        <v>RUM</v>
      </c>
      <c r="E94" s="94" t="str">
        <v>Appleton</v>
      </c>
      <c r="F94" s="94" t="str">
        <v>APT</v>
      </c>
      <c r="G94" s="94" t="str">
        <v>Appleton Special Dark Jamaican</v>
      </c>
      <c r="H94" s="94" t="str">
        <v>750ml</v>
      </c>
      <c r="I94" s="174">
        <v>12</v>
      </c>
      <c r="J94" s="283"/>
      <c r="K94" s="178"/>
      <c r="L94" s="85"/>
      <c r="M94" s="15"/>
      <c r="N94" s="86"/>
      <c r="O94" s="6"/>
      <c r="P94" s="152">
        <v>0</v>
      </c>
      <c r="Q94" s="6"/>
      <c r="R94" s="96">
        <f t="shared" si="5"/>
        <v>0</v>
      </c>
      <c r="S94" s="97">
        <f t="shared" si="8"/>
        <v>0</v>
      </c>
      <c r="T94" s="98">
        <f t="shared" si="6"/>
        <v>0</v>
      </c>
      <c r="U94" s="117" t="str">
        <f t="shared" si="7"/>
        <v>OK</v>
      </c>
      <c r="V94" s="117" t="b">
        <f>'CASH REBATE'!$P$22</f>
        <v>0</v>
      </c>
      <c r="W94" s="1" t="str">
        <v>ALCHEMY</v>
      </c>
    </row>
    <row r="95" spans="2:23" ht="17.399999999999999" x14ac:dyDescent="0.3">
      <c r="B95" s="161" t="str">
        <v>40-SPRUM-07500403</v>
      </c>
      <c r="C95" s="156" t="str">
        <v>Campari</v>
      </c>
      <c r="D95" s="94" t="str">
        <v>RUM</v>
      </c>
      <c r="E95" s="94" t="str">
        <v>Appleton</v>
      </c>
      <c r="F95" s="94" t="str">
        <v>APT</v>
      </c>
      <c r="G95" s="94" t="str">
        <v>Appleton Estate Reserve Jamaican</v>
      </c>
      <c r="H95" s="94" t="str">
        <v>750ml</v>
      </c>
      <c r="I95" s="174">
        <v>12</v>
      </c>
      <c r="J95" s="283"/>
      <c r="K95" s="178"/>
      <c r="L95" s="85"/>
      <c r="M95" s="15"/>
      <c r="N95" s="86"/>
      <c r="O95" s="6"/>
      <c r="P95" s="152">
        <v>0</v>
      </c>
      <c r="Q95" s="6"/>
      <c r="R95" s="96">
        <f t="shared" si="5"/>
        <v>0</v>
      </c>
      <c r="S95" s="97">
        <f t="shared" si="8"/>
        <v>0</v>
      </c>
      <c r="T95" s="98">
        <f t="shared" si="6"/>
        <v>0</v>
      </c>
      <c r="U95" s="117" t="str">
        <f t="shared" si="7"/>
        <v>OK</v>
      </c>
      <c r="V95" s="117" t="b">
        <f>'CASH REBATE'!$P$22</f>
        <v>0</v>
      </c>
      <c r="W95" s="1" t="str">
        <v>ALCHEMY</v>
      </c>
    </row>
    <row r="96" spans="2:23" ht="17.399999999999999" x14ac:dyDescent="0.3">
      <c r="B96" s="161" t="str">
        <v>40-SPRUM-07503406</v>
      </c>
      <c r="C96" s="156" t="str">
        <v>Campari</v>
      </c>
      <c r="D96" s="94" t="str">
        <v>RUM</v>
      </c>
      <c r="E96" s="94" t="str">
        <v>Appleton</v>
      </c>
      <c r="F96" s="94" t="str">
        <v>APT</v>
      </c>
      <c r="G96" s="94" t="str">
        <v>Appleton Estate Signature Jamaican Blend</v>
      </c>
      <c r="H96" s="94" t="str">
        <v>750ml</v>
      </c>
      <c r="I96" s="174">
        <v>12</v>
      </c>
      <c r="J96" s="283"/>
      <c r="K96" s="178"/>
      <c r="L96" s="85"/>
      <c r="M96" s="15"/>
      <c r="N96" s="86"/>
      <c r="O96" s="6"/>
      <c r="P96" s="152">
        <v>0</v>
      </c>
      <c r="Q96" s="6"/>
      <c r="R96" s="96">
        <f t="shared" si="5"/>
        <v>0</v>
      </c>
      <c r="S96" s="97">
        <f t="shared" si="8"/>
        <v>0</v>
      </c>
      <c r="T96" s="98">
        <f t="shared" si="6"/>
        <v>0</v>
      </c>
      <c r="U96" s="117" t="str">
        <f t="shared" si="7"/>
        <v>OK</v>
      </c>
      <c r="V96" s="117" t="b">
        <f>'CASH REBATE'!$P$22</f>
        <v>0</v>
      </c>
      <c r="W96" s="1" t="str">
        <v>ALCHEMY</v>
      </c>
    </row>
    <row r="97" spans="2:23" ht="17.399999999999999" x14ac:dyDescent="0.3">
      <c r="B97" s="161" t="str">
        <v>40-SPRUM-07500408</v>
      </c>
      <c r="C97" s="156" t="str">
        <v>Campari</v>
      </c>
      <c r="D97" s="94" t="str">
        <v>RUM</v>
      </c>
      <c r="E97" s="94" t="str">
        <v>Appleton</v>
      </c>
      <c r="F97" s="94" t="str">
        <v>APT</v>
      </c>
      <c r="G97" s="94" t="str">
        <v>Appleton Estate 12YO Rare Cask</v>
      </c>
      <c r="H97" s="94" t="str">
        <v>750ml</v>
      </c>
      <c r="I97" s="174">
        <v>12</v>
      </c>
      <c r="J97" s="283"/>
      <c r="K97" s="178"/>
      <c r="L97" s="85"/>
      <c r="M97" s="15"/>
      <c r="N97" s="86"/>
      <c r="O97" s="6"/>
      <c r="P97" s="152">
        <v>0</v>
      </c>
      <c r="Q97" s="6"/>
      <c r="R97" s="96">
        <f t="shared" si="5"/>
        <v>0</v>
      </c>
      <c r="S97" s="97">
        <f t="shared" si="8"/>
        <v>0</v>
      </c>
      <c r="T97" s="98">
        <f t="shared" si="6"/>
        <v>0</v>
      </c>
      <c r="U97" s="117" t="str">
        <f t="shared" si="7"/>
        <v>OK</v>
      </c>
      <c r="V97" s="117" t="b">
        <f>'CASH REBATE'!$P$22</f>
        <v>0</v>
      </c>
      <c r="W97" s="1" t="str">
        <v>ALCHEMY</v>
      </c>
    </row>
    <row r="98" spans="2:23" ht="17.399999999999999" x14ac:dyDescent="0.3">
      <c r="B98" s="161" t="str">
        <v>40-SPRUM-07504405</v>
      </c>
      <c r="C98" s="156" t="str">
        <v>Campari</v>
      </c>
      <c r="D98" s="94" t="str">
        <v>RUM</v>
      </c>
      <c r="E98" s="94" t="str">
        <v>Appleton</v>
      </c>
      <c r="F98" s="94" t="str">
        <v>APT</v>
      </c>
      <c r="G98" s="94" t="str">
        <v>Appleton Estate 21YO Jamaican</v>
      </c>
      <c r="H98" s="94" t="str">
        <v>750ml</v>
      </c>
      <c r="I98" s="174">
        <v>6</v>
      </c>
      <c r="J98" s="283"/>
      <c r="K98" s="178"/>
      <c r="L98" s="85"/>
      <c r="M98" s="15"/>
      <c r="N98" s="86"/>
      <c r="O98" s="6"/>
      <c r="P98" s="152">
        <v>0</v>
      </c>
      <c r="Q98" s="6"/>
      <c r="R98" s="96">
        <f t="shared" si="5"/>
        <v>0</v>
      </c>
      <c r="S98" s="97">
        <f t="shared" si="8"/>
        <v>0</v>
      </c>
      <c r="T98" s="98">
        <f t="shared" si="6"/>
        <v>0</v>
      </c>
      <c r="U98" s="117" t="str">
        <f t="shared" si="7"/>
        <v>OK</v>
      </c>
      <c r="V98" s="117" t="b">
        <f>'CASH REBATE'!$P$22</f>
        <v>0</v>
      </c>
      <c r="W98" s="1" t="str">
        <v>ALCHEMY</v>
      </c>
    </row>
    <row r="99" spans="2:23" ht="17.399999999999999" x14ac:dyDescent="0.3">
      <c r="B99" s="161" t="str">
        <v>40-SPRUM-07502400</v>
      </c>
      <c r="C99" s="156" t="str">
        <v>Campari</v>
      </c>
      <c r="D99" s="94" t="str">
        <v>RUM</v>
      </c>
      <c r="E99" s="94" t="str">
        <v>Appleton</v>
      </c>
      <c r="F99" s="94" t="str">
        <v>APT</v>
      </c>
      <c r="G99" s="94" t="str">
        <v>Appleton Estate 30YO Jamaican</v>
      </c>
      <c r="H99" s="94" t="str">
        <v>750ml</v>
      </c>
      <c r="I99" s="174">
        <v>6</v>
      </c>
      <c r="J99" s="283"/>
      <c r="K99" s="178"/>
      <c r="L99" s="85"/>
      <c r="M99" s="15"/>
      <c r="N99" s="86"/>
      <c r="O99" s="6"/>
      <c r="P99" s="152">
        <v>0</v>
      </c>
      <c r="Q99" s="6"/>
      <c r="R99" s="96">
        <f t="shared" si="5"/>
        <v>0</v>
      </c>
      <c r="S99" s="97">
        <f t="shared" si="8"/>
        <v>0</v>
      </c>
      <c r="T99" s="98">
        <f t="shared" si="6"/>
        <v>0</v>
      </c>
      <c r="U99" s="117" t="str">
        <f t="shared" si="7"/>
        <v>OK</v>
      </c>
      <c r="V99" s="117" t="b">
        <f>'CASH REBATE'!$P$22</f>
        <v>0</v>
      </c>
      <c r="W99" s="1" t="str">
        <v>ALCHEMY</v>
      </c>
    </row>
    <row r="100" spans="2:23" ht="17.399999999999999" x14ac:dyDescent="0.3">
      <c r="B100" s="161" t="str">
        <v>40-SPRUM-07517404</v>
      </c>
      <c r="C100" s="156" t="str">
        <v>Campari</v>
      </c>
      <c r="D100" s="94" t="str">
        <v>RUM</v>
      </c>
      <c r="E100" s="94" t="str">
        <v>Kingston</v>
      </c>
      <c r="F100" s="94" t="str">
        <v>KIN</v>
      </c>
      <c r="G100" s="94" t="str">
        <v>Kingston 62 Jamaica Gold Rum</v>
      </c>
      <c r="H100" s="94" t="str">
        <v>750ml</v>
      </c>
      <c r="I100" s="174">
        <v>12</v>
      </c>
      <c r="J100" s="283"/>
      <c r="K100" s="178"/>
      <c r="L100" s="85"/>
      <c r="M100" s="15"/>
      <c r="N100" s="86"/>
      <c r="O100" s="6"/>
      <c r="P100" s="152">
        <v>0</v>
      </c>
      <c r="Q100" s="6"/>
      <c r="R100" s="96">
        <f t="shared" si="5"/>
        <v>0</v>
      </c>
      <c r="S100" s="97">
        <f t="shared" si="8"/>
        <v>0</v>
      </c>
      <c r="T100" s="98">
        <f t="shared" si="6"/>
        <v>0</v>
      </c>
      <c r="U100" s="117" t="str">
        <f t="shared" si="7"/>
        <v>OK</v>
      </c>
      <c r="V100" s="117" t="b">
        <f>'CASH REBATE'!$P$22</f>
        <v>0</v>
      </c>
      <c r="W100" s="1" t="str">
        <v>ALCHEMY</v>
      </c>
    </row>
    <row r="101" spans="2:23" ht="17.399999999999999" x14ac:dyDescent="0.3">
      <c r="B101" s="161" t="str">
        <v>40-SPRUM-07515400</v>
      </c>
      <c r="C101" s="156" t="str">
        <v>Campari</v>
      </c>
      <c r="D101" s="94" t="str">
        <v>RUM</v>
      </c>
      <c r="E101" s="94" t="str">
        <v>Kingston</v>
      </c>
      <c r="F101" s="94" t="str">
        <v>KIN</v>
      </c>
      <c r="G101" s="94" t="str">
        <v>Kingston 62 Jamaica White Rum</v>
      </c>
      <c r="H101" s="94" t="str">
        <v>750ml</v>
      </c>
      <c r="I101" s="174">
        <v>12</v>
      </c>
      <c r="J101" s="283"/>
      <c r="K101" s="178"/>
      <c r="L101" s="85"/>
      <c r="M101" s="15"/>
      <c r="N101" s="86"/>
      <c r="O101" s="6"/>
      <c r="P101" s="152">
        <v>0</v>
      </c>
      <c r="Q101" s="6"/>
      <c r="R101" s="96">
        <f t="shared" si="5"/>
        <v>0</v>
      </c>
      <c r="S101" s="97">
        <f t="shared" si="8"/>
        <v>0</v>
      </c>
      <c r="T101" s="98">
        <f t="shared" si="6"/>
        <v>0</v>
      </c>
      <c r="U101" s="117" t="str">
        <f t="shared" si="7"/>
        <v>OK</v>
      </c>
      <c r="V101" s="117" t="b">
        <f>'CASH REBATE'!$P$22</f>
        <v>0</v>
      </c>
      <c r="W101" s="1" t="str">
        <v>ALCHEMY</v>
      </c>
    </row>
    <row r="102" spans="2:23" ht="17.399999999999999" x14ac:dyDescent="0.3">
      <c r="B102" s="161" t="str">
        <v>30-SPRUM-07005168</v>
      </c>
      <c r="C102" s="156" t="str">
        <v>RC</v>
      </c>
      <c r="D102" s="94" t="str">
        <v>RUM</v>
      </c>
      <c r="E102" s="94" t="str">
        <v>Mount Gay</v>
      </c>
      <c r="F102" s="94" t="str">
        <v>MGY</v>
      </c>
      <c r="G102" s="94" t="str">
        <v>Mt Gay Eclipse Barbados</v>
      </c>
      <c r="H102" s="94" t="str">
        <v>700ml</v>
      </c>
      <c r="I102" s="174">
        <v>6</v>
      </c>
      <c r="J102" s="283"/>
      <c r="K102" s="178"/>
      <c r="L102" s="85"/>
      <c r="M102" s="15"/>
      <c r="N102" s="86"/>
      <c r="O102" s="6"/>
      <c r="P102" s="152">
        <v>0</v>
      </c>
      <c r="Q102" s="6"/>
      <c r="R102" s="96">
        <f t="shared" si="5"/>
        <v>0</v>
      </c>
      <c r="S102" s="97">
        <f t="shared" si="8"/>
        <v>0</v>
      </c>
      <c r="T102" s="98">
        <f t="shared" si="6"/>
        <v>0</v>
      </c>
      <c r="U102" s="117" t="str">
        <f t="shared" si="7"/>
        <v>OK</v>
      </c>
      <c r="V102" s="117" t="b">
        <f>'CASH REBATE'!$P$22</f>
        <v>0</v>
      </c>
      <c r="W102" s="1" t="str">
        <v>ALCHEMY</v>
      </c>
    </row>
    <row r="103" spans="2:23" ht="17.399999999999999" x14ac:dyDescent="0.3">
      <c r="B103" s="161" t="str">
        <v>30-SPRUM-07003508</v>
      </c>
      <c r="C103" s="156" t="str">
        <v>RC</v>
      </c>
      <c r="D103" s="94" t="str">
        <v>RUM</v>
      </c>
      <c r="E103" s="94" t="str">
        <v>Mount Gay</v>
      </c>
      <c r="F103" s="94" t="str">
        <v>MGY</v>
      </c>
      <c r="G103" s="94" t="str">
        <v>Mt Gay Black Barrel Barbados</v>
      </c>
      <c r="H103" s="94" t="str">
        <v>700ml</v>
      </c>
      <c r="I103" s="174">
        <v>6</v>
      </c>
      <c r="J103" s="283"/>
      <c r="K103" s="178"/>
      <c r="L103" s="85"/>
      <c r="M103" s="15"/>
      <c r="N103" s="86"/>
      <c r="O103" s="6"/>
      <c r="P103" s="152">
        <v>0</v>
      </c>
      <c r="Q103" s="6"/>
      <c r="R103" s="96">
        <f t="shared" si="5"/>
        <v>0</v>
      </c>
      <c r="S103" s="97">
        <f t="shared" si="8"/>
        <v>0</v>
      </c>
      <c r="T103" s="98">
        <f t="shared" si="6"/>
        <v>0</v>
      </c>
      <c r="U103" s="117" t="str">
        <f t="shared" si="7"/>
        <v>OK</v>
      </c>
      <c r="V103" s="117" t="b">
        <f>'CASH REBATE'!$P$22</f>
        <v>0</v>
      </c>
      <c r="W103" s="1" t="str">
        <v>ALCHEMY</v>
      </c>
    </row>
    <row r="104" spans="2:23" ht="17.399999999999999" x14ac:dyDescent="0.3">
      <c r="B104" s="161" t="str">
        <v>30-SPRUM-07003502</v>
      </c>
      <c r="C104" s="156" t="str">
        <v>RC</v>
      </c>
      <c r="D104" s="94" t="str">
        <v>RUM</v>
      </c>
      <c r="E104" s="94" t="str">
        <v>Mount Gay</v>
      </c>
      <c r="F104" s="94" t="str">
        <v>MGY</v>
      </c>
      <c r="G104" s="94" t="str">
        <v>Mt Gay XO Barbados</v>
      </c>
      <c r="H104" s="94" t="str">
        <v>700ml</v>
      </c>
      <c r="I104" s="174">
        <v>6</v>
      </c>
      <c r="J104" s="283"/>
      <c r="K104" s="178"/>
      <c r="L104" s="85"/>
      <c r="M104" s="15"/>
      <c r="N104" s="86"/>
      <c r="O104" s="6"/>
      <c r="P104" s="152">
        <v>0</v>
      </c>
      <c r="Q104" s="6"/>
      <c r="R104" s="96">
        <f t="shared" si="5"/>
        <v>0</v>
      </c>
      <c r="S104" s="97">
        <f t="shared" si="8"/>
        <v>0</v>
      </c>
      <c r="T104" s="98">
        <f t="shared" si="6"/>
        <v>0</v>
      </c>
      <c r="U104" s="117" t="str">
        <f t="shared" si="7"/>
        <v>OK</v>
      </c>
      <c r="V104" s="117" t="b">
        <f>'CASH REBATE'!$P$22</f>
        <v>0</v>
      </c>
      <c r="W104" s="1" t="str">
        <v>ALCHEMY</v>
      </c>
    </row>
    <row r="105" spans="2:23" ht="17.399999999999999" x14ac:dyDescent="0.3">
      <c r="B105" s="161" t="str">
        <v>30-SPRUM-07002463</v>
      </c>
      <c r="C105" s="156" t="str">
        <v>RC</v>
      </c>
      <c r="D105" s="94" t="str">
        <v>RUM</v>
      </c>
      <c r="E105" s="94" t="str">
        <v>Mount Gay</v>
      </c>
      <c r="F105" s="94" t="str">
        <v>MGY</v>
      </c>
      <c r="G105" s="94" t="str">
        <v>Mt Gay Estate Rum</v>
      </c>
      <c r="H105" s="94" t="str">
        <v>700ml</v>
      </c>
      <c r="I105" s="174">
        <v>6</v>
      </c>
      <c r="J105" s="283"/>
      <c r="K105" s="178"/>
      <c r="L105" s="85"/>
      <c r="M105" s="15"/>
      <c r="N105" s="86"/>
      <c r="O105" s="6"/>
      <c r="P105" s="152">
        <v>0</v>
      </c>
      <c r="Q105" s="6"/>
      <c r="R105" s="96">
        <f t="shared" si="5"/>
        <v>0</v>
      </c>
      <c r="S105" s="97">
        <f t="shared" si="8"/>
        <v>0</v>
      </c>
      <c r="T105" s="98">
        <f t="shared" si="6"/>
        <v>0</v>
      </c>
      <c r="U105" s="117" t="str">
        <f t="shared" si="7"/>
        <v>OK</v>
      </c>
      <c r="V105" s="117" t="b">
        <f>'CASH REBATE'!$P$22</f>
        <v>0</v>
      </c>
      <c r="W105" s="1" t="str">
        <v>ALCHEMY</v>
      </c>
    </row>
    <row r="106" spans="2:23" ht="17.399999999999999" x14ac:dyDescent="0.3">
      <c r="B106" s="161" t="str">
        <v>07-SPRUM-07000534</v>
      </c>
      <c r="C106" s="156" t="str">
        <v>TEG</v>
      </c>
      <c r="D106" s="94" t="str">
        <v>RUM</v>
      </c>
      <c r="E106" s="94" t="str">
        <v>Brugal</v>
      </c>
      <c r="F106" s="94" t="str">
        <v>BRU</v>
      </c>
      <c r="G106" s="94" t="str">
        <v>Brugal Supremo Blanco White Rum</v>
      </c>
      <c r="H106" s="94" t="str">
        <v>700ml</v>
      </c>
      <c r="I106" s="174">
        <v>12</v>
      </c>
      <c r="J106" s="283"/>
      <c r="K106" s="178"/>
      <c r="L106" s="85"/>
      <c r="M106" s="15"/>
      <c r="N106" s="86"/>
      <c r="O106" s="6"/>
      <c r="P106" s="152">
        <v>0</v>
      </c>
      <c r="Q106" s="6"/>
      <c r="R106" s="96">
        <f t="shared" si="5"/>
        <v>0</v>
      </c>
      <c r="S106" s="97">
        <f t="shared" si="8"/>
        <v>0</v>
      </c>
      <c r="T106" s="98">
        <f t="shared" si="6"/>
        <v>0</v>
      </c>
      <c r="U106" s="117" t="str">
        <f t="shared" si="7"/>
        <v>OK</v>
      </c>
      <c r="V106" s="117" t="b">
        <f>'CASH REBATE'!$P$22</f>
        <v>0</v>
      </c>
      <c r="W106" s="1" t="str">
        <v>ALCHEMY</v>
      </c>
    </row>
    <row r="107" spans="2:23" ht="17.399999999999999" x14ac:dyDescent="0.3">
      <c r="B107" s="161" t="str">
        <v>07-SPRUM-07001468</v>
      </c>
      <c r="C107" s="156" t="str">
        <v>TEG</v>
      </c>
      <c r="D107" s="94" t="str">
        <v>RUM</v>
      </c>
      <c r="E107" s="94" t="str">
        <v>Brugal</v>
      </c>
      <c r="F107" s="94" t="str">
        <v>BRU</v>
      </c>
      <c r="G107" s="94" t="str">
        <v>Brugal Anejo Superior Rum</v>
      </c>
      <c r="H107" s="94" t="str">
        <v>700ml</v>
      </c>
      <c r="I107" s="174">
        <v>6</v>
      </c>
      <c r="J107" s="283"/>
      <c r="K107" s="178"/>
      <c r="L107" s="85"/>
      <c r="M107" s="15"/>
      <c r="N107" s="86"/>
      <c r="O107" s="6"/>
      <c r="P107" s="152">
        <v>0</v>
      </c>
      <c r="Q107" s="6"/>
      <c r="R107" s="96">
        <f t="shared" si="5"/>
        <v>0</v>
      </c>
      <c r="S107" s="97">
        <f t="shared" si="8"/>
        <v>0</v>
      </c>
      <c r="T107" s="98">
        <f t="shared" si="6"/>
        <v>0</v>
      </c>
      <c r="U107" s="117" t="str">
        <f t="shared" si="7"/>
        <v>OK</v>
      </c>
      <c r="V107" s="117" t="b">
        <f>'CASH REBATE'!$P$22</f>
        <v>0</v>
      </c>
      <c r="W107" s="1" t="str">
        <v>ALCHEMY</v>
      </c>
    </row>
    <row r="108" spans="2:23" ht="17.399999999999999" x14ac:dyDescent="0.3">
      <c r="B108" s="161" t="str">
        <v>07-SPRUM-07002960</v>
      </c>
      <c r="C108" s="156" t="str">
        <v>TEG</v>
      </c>
      <c r="D108" s="94" t="str">
        <v>RUM</v>
      </c>
      <c r="E108" s="94" t="str">
        <v>Brugal</v>
      </c>
      <c r="F108" s="94" t="str">
        <v>BRU</v>
      </c>
      <c r="G108" s="94" t="str">
        <v>Brugal 1888 Dominican</v>
      </c>
      <c r="H108" s="94" t="str">
        <v>700ml</v>
      </c>
      <c r="I108" s="174">
        <v>6</v>
      </c>
      <c r="J108" s="283"/>
      <c r="K108" s="178"/>
      <c r="L108" s="85"/>
      <c r="M108" s="15"/>
      <c r="N108" s="86"/>
      <c r="O108" s="6"/>
      <c r="P108" s="152">
        <v>0</v>
      </c>
      <c r="Q108" s="6"/>
      <c r="R108" s="96">
        <f t="shared" si="5"/>
        <v>0</v>
      </c>
      <c r="S108" s="97">
        <f t="shared" si="8"/>
        <v>0</v>
      </c>
      <c r="T108" s="98">
        <f t="shared" si="6"/>
        <v>0</v>
      </c>
      <c r="U108" s="117" t="str">
        <f t="shared" si="7"/>
        <v>OK</v>
      </c>
      <c r="V108" s="117" t="b">
        <f>'CASH REBATE'!$P$22</f>
        <v>0</v>
      </c>
      <c r="W108" s="1" t="str">
        <v>ALCHEMY</v>
      </c>
    </row>
    <row r="109" spans="2:23" ht="17.399999999999999" x14ac:dyDescent="0.3">
      <c r="B109" s="161" t="str">
        <v>21-SPRUM-07003069</v>
      </c>
      <c r="C109" s="156" t="str">
        <v>Proximo</v>
      </c>
      <c r="D109" s="94" t="str">
        <v>RUM</v>
      </c>
      <c r="E109" s="94" t="str">
        <v>Kraken</v>
      </c>
      <c r="F109" s="94" t="str">
        <v>KKR</v>
      </c>
      <c r="G109" s="94" t="str">
        <v>Kraken Black Spiced</v>
      </c>
      <c r="H109" s="94" t="str">
        <v>700ml</v>
      </c>
      <c r="I109" s="174">
        <v>6</v>
      </c>
      <c r="J109" s="283"/>
      <c r="K109" s="178"/>
      <c r="L109" s="85"/>
      <c r="M109" s="15"/>
      <c r="N109" s="86"/>
      <c r="O109" s="6"/>
      <c r="P109" s="152">
        <v>0</v>
      </c>
      <c r="Q109" s="6"/>
      <c r="R109" s="96">
        <f t="shared" si="5"/>
        <v>0</v>
      </c>
      <c r="S109" s="97">
        <f t="shared" si="8"/>
        <v>0</v>
      </c>
      <c r="T109" s="98">
        <f t="shared" si="6"/>
        <v>0</v>
      </c>
      <c r="U109" s="117" t="str">
        <f t="shared" si="7"/>
        <v>OK</v>
      </c>
      <c r="V109" s="117" t="b">
        <f>'CASH REBATE'!$P$22</f>
        <v>0</v>
      </c>
      <c r="W109" s="1" t="str">
        <v>ALCHEMY</v>
      </c>
    </row>
    <row r="110" spans="2:23" ht="17.399999999999999" x14ac:dyDescent="0.3">
      <c r="B110" s="161" t="str">
        <v>63-SPRUM-07000050</v>
      </c>
      <c r="C110" s="156" t="str">
        <v>Independent</v>
      </c>
      <c r="D110" s="94" t="str">
        <v>RUM</v>
      </c>
      <c r="E110" s="94" t="str">
        <v>Matusalem</v>
      </c>
      <c r="F110" s="94" t="str">
        <v>MAT</v>
      </c>
      <c r="G110" s="94" t="str">
        <v>Matusalem Platino Rum</v>
      </c>
      <c r="H110" s="94" t="str">
        <v>700ml</v>
      </c>
      <c r="I110" s="174">
        <v>6</v>
      </c>
      <c r="J110" s="283"/>
      <c r="K110" s="178"/>
      <c r="L110" s="85"/>
      <c r="M110" s="15"/>
      <c r="N110" s="86"/>
      <c r="O110" s="6"/>
      <c r="P110" s="152">
        <v>0</v>
      </c>
      <c r="Q110" s="6"/>
      <c r="R110" s="96">
        <f t="shared" si="5"/>
        <v>0</v>
      </c>
      <c r="S110" s="97">
        <f t="shared" si="8"/>
        <v>0</v>
      </c>
      <c r="T110" s="98">
        <f t="shared" si="6"/>
        <v>0</v>
      </c>
      <c r="U110" s="117" t="str">
        <f t="shared" si="7"/>
        <v>OK</v>
      </c>
      <c r="V110" s="117" t="b">
        <f>'CASH REBATE'!$P$22</f>
        <v>0</v>
      </c>
      <c r="W110" s="1" t="str">
        <v>ALCHEMY</v>
      </c>
    </row>
    <row r="111" spans="2:23" ht="17.399999999999999" x14ac:dyDescent="0.3">
      <c r="B111" s="161" t="str">
        <v>63-SPRUM-07000053</v>
      </c>
      <c r="C111" s="156" t="str">
        <v>Independent</v>
      </c>
      <c r="D111" s="94" t="str">
        <v>RUM</v>
      </c>
      <c r="E111" s="94" t="str">
        <v>Matusalem</v>
      </c>
      <c r="F111" s="94" t="str">
        <v>MAT</v>
      </c>
      <c r="G111" s="94" t="str">
        <v>Matusalem Solera 7 Rum</v>
      </c>
      <c r="H111" s="94" t="str">
        <v>700ml</v>
      </c>
      <c r="I111" s="174">
        <v>6</v>
      </c>
      <c r="J111" s="283"/>
      <c r="K111" s="178"/>
      <c r="L111" s="85"/>
      <c r="M111" s="15"/>
      <c r="N111" s="86"/>
      <c r="O111" s="6"/>
      <c r="P111" s="152">
        <v>0</v>
      </c>
      <c r="Q111" s="6"/>
      <c r="R111" s="96">
        <f t="shared" si="5"/>
        <v>0</v>
      </c>
      <c r="S111" s="97">
        <f t="shared" si="8"/>
        <v>0</v>
      </c>
      <c r="T111" s="98">
        <f t="shared" si="6"/>
        <v>0</v>
      </c>
      <c r="U111" s="117" t="str">
        <f t="shared" si="7"/>
        <v>OK</v>
      </c>
      <c r="V111" s="117" t="b">
        <f>'CASH REBATE'!$P$22</f>
        <v>0</v>
      </c>
      <c r="W111" s="1" t="str">
        <v>ALCHEMY</v>
      </c>
    </row>
    <row r="112" spans="2:23" ht="17.399999999999999" x14ac:dyDescent="0.3">
      <c r="B112" s="161" t="str">
        <v>63-SPRUM-07000055</v>
      </c>
      <c r="C112" s="156" t="str">
        <v>Independent</v>
      </c>
      <c r="D112" s="94" t="str">
        <v>RUM</v>
      </c>
      <c r="E112" s="94" t="str">
        <v>Matusalem</v>
      </c>
      <c r="F112" s="94" t="str">
        <v>MAT</v>
      </c>
      <c r="G112" s="94" t="str">
        <v>Matusalem Gran Reserva 15 Rum</v>
      </c>
      <c r="H112" s="94" t="str">
        <v>700ml</v>
      </c>
      <c r="I112" s="174">
        <v>6</v>
      </c>
      <c r="J112" s="283"/>
      <c r="K112" s="178"/>
      <c r="L112" s="85"/>
      <c r="M112" s="15"/>
      <c r="N112" s="86"/>
      <c r="O112" s="6"/>
      <c r="P112" s="152">
        <v>0</v>
      </c>
      <c r="Q112" s="6"/>
      <c r="R112" s="96">
        <f t="shared" si="5"/>
        <v>0</v>
      </c>
      <c r="S112" s="97">
        <f t="shared" si="8"/>
        <v>0</v>
      </c>
      <c r="T112" s="98">
        <f t="shared" si="6"/>
        <v>0</v>
      </c>
      <c r="U112" s="117" t="str">
        <f t="shared" si="7"/>
        <v>OK</v>
      </c>
      <c r="V112" s="117" t="b">
        <f>'CASH REBATE'!$P$22</f>
        <v>0</v>
      </c>
      <c r="W112" s="1" t="str">
        <v>ALCHEMY</v>
      </c>
    </row>
    <row r="113" spans="2:23" ht="17.399999999999999" x14ac:dyDescent="0.3">
      <c r="B113" s="161" t="str">
        <v>63-SPRUM-07000052</v>
      </c>
      <c r="C113" s="156" t="str">
        <v>Independent</v>
      </c>
      <c r="D113" s="94" t="str">
        <v>RUM</v>
      </c>
      <c r="E113" s="94" t="str">
        <v>Matusalem</v>
      </c>
      <c r="F113" s="94" t="str">
        <v>MAT</v>
      </c>
      <c r="G113" s="94" t="str">
        <v>Matusalem Gran Reserva 23 Rum</v>
      </c>
      <c r="H113" s="94" t="str">
        <v>700ml</v>
      </c>
      <c r="I113" s="174">
        <v>3</v>
      </c>
      <c r="J113" s="283"/>
      <c r="K113" s="178"/>
      <c r="L113" s="85"/>
      <c r="M113" s="15"/>
      <c r="N113" s="86"/>
      <c r="O113" s="6"/>
      <c r="P113" s="152">
        <v>0</v>
      </c>
      <c r="Q113" s="6"/>
      <c r="R113" s="96">
        <f t="shared" si="5"/>
        <v>0</v>
      </c>
      <c r="S113" s="97">
        <f t="shared" si="8"/>
        <v>0</v>
      </c>
      <c r="T113" s="98">
        <f t="shared" si="6"/>
        <v>0</v>
      </c>
      <c r="U113" s="117" t="str">
        <f t="shared" si="7"/>
        <v>OK</v>
      </c>
      <c r="V113" s="117" t="b">
        <f>'CASH REBATE'!$P$22</f>
        <v>0</v>
      </c>
      <c r="W113" s="1" t="str">
        <v>ALCHEMY</v>
      </c>
    </row>
    <row r="114" spans="2:23" ht="17.399999999999999" x14ac:dyDescent="0.3">
      <c r="B114" s="161" t="str">
        <v>63-SPRUM-07010055</v>
      </c>
      <c r="C114" s="156" t="str">
        <v>Independent</v>
      </c>
      <c r="D114" s="94" t="str">
        <v>RUM</v>
      </c>
      <c r="E114" s="94" t="str">
        <v>Matusalem</v>
      </c>
      <c r="F114" s="94" t="str">
        <v>MAT</v>
      </c>
      <c r="G114" s="94" t="str">
        <v>Matusalem Gran Reserva Lefebre Rum</v>
      </c>
      <c r="H114" s="94" t="str">
        <v>700ml</v>
      </c>
      <c r="I114" s="174">
        <v>3</v>
      </c>
      <c r="J114" s="283"/>
      <c r="K114" s="178"/>
      <c r="L114" s="85"/>
      <c r="M114" s="15"/>
      <c r="N114" s="86"/>
      <c r="O114" s="6"/>
      <c r="P114" s="152">
        <v>0</v>
      </c>
      <c r="Q114" s="6"/>
      <c r="R114" s="96">
        <f t="shared" si="5"/>
        <v>0</v>
      </c>
      <c r="S114" s="97">
        <f t="shared" si="8"/>
        <v>0</v>
      </c>
      <c r="T114" s="98">
        <f t="shared" si="6"/>
        <v>0</v>
      </c>
      <c r="U114" s="117" t="str">
        <f t="shared" si="7"/>
        <v>OK</v>
      </c>
      <c r="V114" s="117" t="b">
        <f>'CASH REBATE'!$P$22</f>
        <v>0</v>
      </c>
      <c r="W114" s="1" t="str">
        <v>ALCHEMY</v>
      </c>
    </row>
    <row r="115" spans="2:23" ht="17.399999999999999" x14ac:dyDescent="0.3">
      <c r="B115" s="161" t="str">
        <v>63-SPRUM-07000057</v>
      </c>
      <c r="C115" s="156" t="str">
        <v>Independent</v>
      </c>
      <c r="D115" s="94" t="str">
        <v>RUM</v>
      </c>
      <c r="E115" s="94" t="str">
        <v>Matusalem</v>
      </c>
      <c r="F115" s="94" t="str">
        <v>MAT</v>
      </c>
      <c r="G115" s="94" t="str">
        <v>Matusalem Insolito Rum</v>
      </c>
      <c r="H115" s="94" t="str">
        <v>700ml</v>
      </c>
      <c r="I115" s="174">
        <v>3</v>
      </c>
      <c r="J115" s="283"/>
      <c r="K115" s="178"/>
      <c r="L115" s="85"/>
      <c r="M115" s="15"/>
      <c r="N115" s="86"/>
      <c r="O115" s="6"/>
      <c r="P115" s="152">
        <v>0</v>
      </c>
      <c r="Q115" s="6"/>
      <c r="R115" s="96">
        <f t="shared" si="5"/>
        <v>0</v>
      </c>
      <c r="S115" s="97">
        <f t="shared" si="8"/>
        <v>0</v>
      </c>
      <c r="T115" s="98">
        <f t="shared" si="6"/>
        <v>0</v>
      </c>
      <c r="U115" s="117" t="str">
        <f t="shared" si="7"/>
        <v>OK</v>
      </c>
      <c r="V115" s="117" t="b">
        <f>'CASH REBATE'!$P$22</f>
        <v>0</v>
      </c>
      <c r="W115" s="1" t="str">
        <v>ALCHEMY</v>
      </c>
    </row>
    <row r="116" spans="2:23" ht="17.399999999999999" x14ac:dyDescent="0.3">
      <c r="B116" s="161" t="str">
        <v>24-SPBRA-03758190</v>
      </c>
      <c r="C116" s="156" t="str">
        <v>RC</v>
      </c>
      <c r="D116" s="94" t="str">
        <v>Brandy and Cognac</v>
      </c>
      <c r="E116" s="94" t="str">
        <v>Remy</v>
      </c>
      <c r="F116" s="94" t="str">
        <v>RMM</v>
      </c>
      <c r="G116" s="94" t="str">
        <v>Remy Martin VSOP 375ml</v>
      </c>
      <c r="H116" s="94" t="str">
        <v>375ml</v>
      </c>
      <c r="I116" s="174">
        <v>12</v>
      </c>
      <c r="J116" s="283"/>
      <c r="K116" s="178"/>
      <c r="L116" s="85"/>
      <c r="M116" s="15"/>
      <c r="N116" s="86"/>
      <c r="O116" s="6"/>
      <c r="P116" s="152">
        <v>0</v>
      </c>
      <c r="Q116" s="6"/>
      <c r="R116" s="96">
        <f t="shared" si="5"/>
        <v>0</v>
      </c>
      <c r="S116" s="97">
        <f t="shared" si="8"/>
        <v>0</v>
      </c>
      <c r="T116" s="98">
        <f t="shared" si="6"/>
        <v>0</v>
      </c>
      <c r="U116" s="117" t="str">
        <f t="shared" si="7"/>
        <v>OK</v>
      </c>
      <c r="V116" s="117" t="b">
        <f>'CASH REBATE'!$P$22</f>
        <v>0</v>
      </c>
      <c r="W116" s="1" t="str">
        <v>ALCHEMY</v>
      </c>
    </row>
    <row r="117" spans="2:23" ht="17.399999999999999" x14ac:dyDescent="0.3">
      <c r="B117" s="161" t="str">
        <v>24-SPBRA-07000427</v>
      </c>
      <c r="C117" s="156" t="str">
        <v>RC</v>
      </c>
      <c r="D117" s="94" t="str">
        <v>Brandy and Cognac</v>
      </c>
      <c r="E117" s="94" t="str">
        <v>Remy</v>
      </c>
      <c r="F117" s="94" t="str">
        <v>RMM</v>
      </c>
      <c r="G117" s="94" t="str">
        <v>Remy Martin VSOP 700ml</v>
      </c>
      <c r="H117" s="94" t="str">
        <v>700ml</v>
      </c>
      <c r="I117" s="174">
        <v>12</v>
      </c>
      <c r="J117" s="283"/>
      <c r="K117" s="178"/>
      <c r="L117" s="85"/>
      <c r="M117" s="15"/>
      <c r="N117" s="86"/>
      <c r="O117" s="6"/>
      <c r="P117" s="152">
        <v>0</v>
      </c>
      <c r="Q117" s="6"/>
      <c r="R117" s="96">
        <f t="shared" si="5"/>
        <v>0</v>
      </c>
      <c r="S117" s="97">
        <f t="shared" si="8"/>
        <v>0</v>
      </c>
      <c r="T117" s="98">
        <f t="shared" si="6"/>
        <v>0</v>
      </c>
      <c r="U117" s="117" t="str">
        <f t="shared" si="7"/>
        <v>OK</v>
      </c>
      <c r="V117" s="117" t="b">
        <f>'CASH REBATE'!$P$22</f>
        <v>0</v>
      </c>
      <c r="W117" s="1" t="str">
        <v>ALCHEMY</v>
      </c>
    </row>
    <row r="118" spans="2:23" ht="17.399999999999999" x14ac:dyDescent="0.3">
      <c r="B118" s="161" t="str">
        <v>24-SPBRA-07004581</v>
      </c>
      <c r="C118" s="156" t="str">
        <v>RC</v>
      </c>
      <c r="D118" s="94" t="str">
        <v>Brandy and Cognac</v>
      </c>
      <c r="E118" s="94" t="str">
        <v>Remy</v>
      </c>
      <c r="F118" s="94" t="str">
        <v>RMM</v>
      </c>
      <c r="G118" s="94" t="str">
        <v>Remy Martin XO 700ml</v>
      </c>
      <c r="H118" s="94" t="str">
        <v>700ml</v>
      </c>
      <c r="I118" s="174">
        <v>12</v>
      </c>
      <c r="J118" s="283"/>
      <c r="K118" s="178"/>
      <c r="L118" s="85"/>
      <c r="M118" s="15"/>
      <c r="N118" s="86"/>
      <c r="O118" s="6"/>
      <c r="P118" s="152">
        <v>0</v>
      </c>
      <c r="Q118" s="6"/>
      <c r="R118" s="96">
        <f t="shared" si="5"/>
        <v>0</v>
      </c>
      <c r="S118" s="97">
        <f t="shared" si="8"/>
        <v>0</v>
      </c>
      <c r="T118" s="98">
        <f t="shared" si="6"/>
        <v>0</v>
      </c>
      <c r="U118" s="117" t="str">
        <f t="shared" si="7"/>
        <v>OK</v>
      </c>
      <c r="V118" s="117" t="b">
        <f>'CASH REBATE'!$P$22</f>
        <v>0</v>
      </c>
      <c r="W118" s="1" t="str">
        <v>ALCHEMY</v>
      </c>
    </row>
    <row r="119" spans="2:23" ht="17.399999999999999" x14ac:dyDescent="0.3">
      <c r="B119" s="161" t="str">
        <v>24-SPBRA-07002463</v>
      </c>
      <c r="C119" s="156" t="str">
        <v>RC</v>
      </c>
      <c r="D119" s="94" t="str">
        <v>Brandy and Cognac</v>
      </c>
      <c r="E119" s="94" t="str">
        <v>Remy</v>
      </c>
      <c r="F119" s="94" t="str">
        <v>RMM</v>
      </c>
      <c r="G119" s="94" t="str">
        <v>Remy Martin XO Night 700ml</v>
      </c>
      <c r="H119" s="94" t="str">
        <v>700ml</v>
      </c>
      <c r="I119" s="174">
        <v>12</v>
      </c>
      <c r="J119" s="283"/>
      <c r="K119" s="178"/>
      <c r="L119" s="85"/>
      <c r="M119" s="15"/>
      <c r="N119" s="86"/>
      <c r="O119" s="6"/>
      <c r="P119" s="152">
        <v>0</v>
      </c>
      <c r="Q119" s="6"/>
      <c r="R119" s="96">
        <f t="shared" si="5"/>
        <v>0</v>
      </c>
      <c r="S119" s="97">
        <f t="shared" si="8"/>
        <v>0</v>
      </c>
      <c r="T119" s="98">
        <f t="shared" si="6"/>
        <v>0</v>
      </c>
      <c r="U119" s="117" t="str">
        <f t="shared" si="7"/>
        <v>OK</v>
      </c>
      <c r="V119" s="117" t="b">
        <f>'CASH REBATE'!$P$22</f>
        <v>0</v>
      </c>
      <c r="W119" s="1" t="str">
        <v>ALCHEMY</v>
      </c>
    </row>
    <row r="120" spans="2:23" ht="17.399999999999999" x14ac:dyDescent="0.3">
      <c r="B120" s="161" t="str">
        <v>24-SPBRA-07005366</v>
      </c>
      <c r="C120" s="156" t="str">
        <v>RC</v>
      </c>
      <c r="D120" s="94" t="str">
        <v>Brandy and Cognac</v>
      </c>
      <c r="E120" s="94" t="str">
        <v>Remy</v>
      </c>
      <c r="F120" s="94" t="str">
        <v>RMM</v>
      </c>
      <c r="G120" s="94" t="str">
        <v>Remy Martin 1738</v>
      </c>
      <c r="H120" s="94" t="str">
        <v>700ml</v>
      </c>
      <c r="I120" s="174">
        <v>12</v>
      </c>
      <c r="J120" s="283"/>
      <c r="K120" s="178"/>
      <c r="L120" s="85"/>
      <c r="M120" s="15"/>
      <c r="N120" s="86"/>
      <c r="O120" s="6"/>
      <c r="P120" s="152">
        <v>0</v>
      </c>
      <c r="Q120" s="6"/>
      <c r="R120" s="96">
        <f t="shared" si="5"/>
        <v>0</v>
      </c>
      <c r="S120" s="97">
        <f t="shared" si="8"/>
        <v>0</v>
      </c>
      <c r="T120" s="98">
        <f t="shared" si="6"/>
        <v>0</v>
      </c>
      <c r="U120" s="117" t="str">
        <f t="shared" si="7"/>
        <v>OK</v>
      </c>
      <c r="V120" s="117" t="b">
        <f>'CASH REBATE'!$P$22</f>
        <v>0</v>
      </c>
      <c r="W120" s="1" t="str">
        <v>ALCHEMY</v>
      </c>
    </row>
    <row r="121" spans="2:23" ht="17.399999999999999" x14ac:dyDescent="0.3">
      <c r="B121" s="161" t="str">
        <v>27-SPBRA-07007452</v>
      </c>
      <c r="C121" s="156" t="str">
        <v>RC</v>
      </c>
      <c r="D121" s="94" t="str">
        <v>Brandy and Cognac</v>
      </c>
      <c r="E121" s="94" t="str">
        <v>LOUIS XIII</v>
      </c>
      <c r="F121" s="94" t="str">
        <v>RMM</v>
      </c>
      <c r="G121" s="94" t="str">
        <v>Remy Martin Louis XIII 700ml</v>
      </c>
      <c r="H121" s="94" t="str">
        <v>700ml</v>
      </c>
      <c r="I121" s="174">
        <v>3</v>
      </c>
      <c r="J121" s="283"/>
      <c r="K121" s="178"/>
      <c r="L121" s="85"/>
      <c r="M121" s="15"/>
      <c r="N121" s="86"/>
      <c r="O121" s="6"/>
      <c r="P121" s="152">
        <v>0</v>
      </c>
      <c r="Q121" s="6"/>
      <c r="R121" s="96">
        <f t="shared" si="5"/>
        <v>0</v>
      </c>
      <c r="S121" s="97">
        <f t="shared" si="8"/>
        <v>0</v>
      </c>
      <c r="T121" s="98">
        <f t="shared" si="6"/>
        <v>0</v>
      </c>
      <c r="U121" s="117" t="str">
        <f t="shared" si="7"/>
        <v>OK</v>
      </c>
      <c r="V121" s="117" t="b">
        <f>'CASH REBATE'!$P$22</f>
        <v>0</v>
      </c>
      <c r="W121" s="1" t="str">
        <v>ALCHEMY</v>
      </c>
    </row>
    <row r="122" spans="2:23" ht="17.399999999999999" x14ac:dyDescent="0.3">
      <c r="B122" s="161" t="str">
        <v>27-SPBRA-15008565</v>
      </c>
      <c r="C122" s="156" t="str">
        <v>RC</v>
      </c>
      <c r="D122" s="94" t="str">
        <v>Brandy and Cognac</v>
      </c>
      <c r="E122" s="94" t="str">
        <v>LOUIS XIII</v>
      </c>
      <c r="F122" s="94" t="str">
        <v>RMM</v>
      </c>
      <c r="G122" s="94" t="str">
        <v>Louis XIII Magnum 1.5L</v>
      </c>
      <c r="H122" s="94" t="str">
        <v>1500ml</v>
      </c>
      <c r="I122" s="174">
        <v>1</v>
      </c>
      <c r="J122" s="283"/>
      <c r="K122" s="178"/>
      <c r="L122" s="85"/>
      <c r="M122" s="15"/>
      <c r="N122" s="86"/>
      <c r="O122" s="6"/>
      <c r="P122" s="152">
        <v>0</v>
      </c>
      <c r="Q122" s="6"/>
      <c r="R122" s="96">
        <f t="shared" si="5"/>
        <v>0</v>
      </c>
      <c r="S122" s="97">
        <f t="shared" si="8"/>
        <v>0</v>
      </c>
      <c r="T122" s="98">
        <f t="shared" si="6"/>
        <v>0</v>
      </c>
      <c r="U122" s="117" t="str">
        <f t="shared" si="7"/>
        <v>OK</v>
      </c>
      <c r="V122" s="117" t="b">
        <f>'CASH REBATE'!$P$22</f>
        <v>0</v>
      </c>
      <c r="W122" s="1" t="str">
        <v>ALCHEMY</v>
      </c>
    </row>
    <row r="123" spans="2:23" ht="17.399999999999999" x14ac:dyDescent="0.3">
      <c r="B123" s="161" t="str">
        <v>27-SPBRA-30008169</v>
      </c>
      <c r="C123" s="156" t="str">
        <v>RC</v>
      </c>
      <c r="D123" s="94" t="str">
        <v>Brandy and Cognac</v>
      </c>
      <c r="E123" s="94" t="str">
        <v>LOUIS XIII</v>
      </c>
      <c r="F123" s="94" t="str">
        <v>RMM</v>
      </c>
      <c r="G123" s="94" t="str">
        <v>Louis XIII Decanter Jeroboam 3L</v>
      </c>
      <c r="H123" s="94" t="str">
        <v>3000ml</v>
      </c>
      <c r="I123" s="174">
        <v>1</v>
      </c>
      <c r="J123" s="283"/>
      <c r="K123" s="178"/>
      <c r="L123" s="85"/>
      <c r="M123" s="15"/>
      <c r="N123" s="86"/>
      <c r="O123" s="6"/>
      <c r="P123" s="152">
        <v>0</v>
      </c>
      <c r="Q123" s="6"/>
      <c r="R123" s="96">
        <f t="shared" si="5"/>
        <v>0</v>
      </c>
      <c r="S123" s="97">
        <f t="shared" si="8"/>
        <v>0</v>
      </c>
      <c r="T123" s="98">
        <f t="shared" si="6"/>
        <v>0</v>
      </c>
      <c r="U123" s="117" t="str">
        <f t="shared" si="7"/>
        <v>OK</v>
      </c>
      <c r="V123" s="117" t="b">
        <f>'CASH REBATE'!$P$22</f>
        <v>0</v>
      </c>
      <c r="W123" s="1" t="str">
        <v>ALCHEMY</v>
      </c>
    </row>
    <row r="124" spans="2:23" ht="17.399999999999999" x14ac:dyDescent="0.3">
      <c r="B124" s="161" t="str">
        <v>27-SPBRA-60000155</v>
      </c>
      <c r="C124" s="156" t="str">
        <v>RC</v>
      </c>
      <c r="D124" s="94" t="str">
        <v>Brandy and Cognac</v>
      </c>
      <c r="E124" s="94" t="str">
        <v>LOUIS XIII</v>
      </c>
      <c r="F124" s="94" t="str">
        <v>RMM</v>
      </c>
      <c r="G124" s="94" t="str">
        <v>Louis XIII Mathusalem 6L</v>
      </c>
      <c r="H124" s="94" t="str">
        <v>6000ml</v>
      </c>
      <c r="I124" s="174">
        <v>1</v>
      </c>
      <c r="J124" s="283"/>
      <c r="K124" s="178"/>
      <c r="L124" s="85"/>
      <c r="M124" s="15"/>
      <c r="N124" s="86"/>
      <c r="O124" s="6"/>
      <c r="P124" s="152">
        <v>0</v>
      </c>
      <c r="Q124" s="6"/>
      <c r="R124" s="96">
        <f t="shared" si="5"/>
        <v>0</v>
      </c>
      <c r="S124" s="97">
        <f t="shared" si="8"/>
        <v>0</v>
      </c>
      <c r="T124" s="98">
        <f t="shared" si="6"/>
        <v>0</v>
      </c>
      <c r="U124" s="117" t="str">
        <f t="shared" si="7"/>
        <v>OK</v>
      </c>
      <c r="V124" s="117" t="b">
        <f>'CASH REBATE'!$P$22</f>
        <v>0</v>
      </c>
      <c r="W124" s="1" t="str">
        <v>ALCHEMY</v>
      </c>
    </row>
    <row r="125" spans="2:23" ht="17.399999999999999" x14ac:dyDescent="0.3">
      <c r="B125" s="161" t="str">
        <v>26-SPBRA-07002153</v>
      </c>
      <c r="C125" s="156" t="str">
        <v>RC</v>
      </c>
      <c r="D125" s="94" t="str">
        <v>Brandy and Cognac</v>
      </c>
      <c r="E125" s="94" t="str">
        <v>St Remy</v>
      </c>
      <c r="F125" s="94" t="str">
        <v>RMM</v>
      </c>
      <c r="G125" s="94" t="str">
        <v>St Remy VSOP</v>
      </c>
      <c r="H125" s="94" t="str">
        <v>700ml</v>
      </c>
      <c r="I125" s="174">
        <v>12</v>
      </c>
      <c r="J125" s="283"/>
      <c r="K125" s="178"/>
      <c r="L125" s="85"/>
      <c r="M125" s="15"/>
      <c r="N125" s="86"/>
      <c r="O125" s="6"/>
      <c r="P125" s="152">
        <v>0</v>
      </c>
      <c r="Q125" s="6"/>
      <c r="R125" s="96">
        <f t="shared" si="5"/>
        <v>0</v>
      </c>
      <c r="S125" s="97">
        <f t="shared" si="8"/>
        <v>0</v>
      </c>
      <c r="T125" s="98">
        <f t="shared" si="6"/>
        <v>0</v>
      </c>
      <c r="U125" s="117" t="str">
        <f t="shared" si="7"/>
        <v>OK</v>
      </c>
      <c r="V125" s="117" t="b">
        <f>'CASH REBATE'!$P$22</f>
        <v>0</v>
      </c>
      <c r="W125" s="1" t="str">
        <v>ALCHEMY</v>
      </c>
    </row>
    <row r="126" spans="2:23" ht="17.399999999999999" x14ac:dyDescent="0.3">
      <c r="B126" s="161" t="str">
        <v>26-SPBRA-07002603</v>
      </c>
      <c r="C126" s="156" t="str">
        <v>RC</v>
      </c>
      <c r="D126" s="94" t="str">
        <v>Brandy and Cognac</v>
      </c>
      <c r="E126" s="94" t="str">
        <v>St Remy</v>
      </c>
      <c r="F126" s="94" t="str">
        <v>RMM</v>
      </c>
      <c r="G126" s="94" t="str">
        <v>St Remy XO</v>
      </c>
      <c r="H126" s="94" t="str">
        <v>700ml</v>
      </c>
      <c r="I126" s="174">
        <v>12</v>
      </c>
      <c r="J126" s="283"/>
      <c r="K126" s="178"/>
      <c r="L126" s="85"/>
      <c r="M126" s="15"/>
      <c r="N126" s="86"/>
      <c r="O126" s="6"/>
      <c r="P126" s="152">
        <v>0</v>
      </c>
      <c r="Q126" s="6"/>
      <c r="R126" s="96">
        <f t="shared" si="5"/>
        <v>0</v>
      </c>
      <c r="S126" s="97">
        <f t="shared" si="8"/>
        <v>0</v>
      </c>
      <c r="T126" s="98">
        <f t="shared" si="6"/>
        <v>0</v>
      </c>
      <c r="U126" s="117" t="str">
        <f t="shared" si="7"/>
        <v>OK</v>
      </c>
      <c r="V126" s="117" t="b">
        <f>'CASH REBATE'!$P$22</f>
        <v>0</v>
      </c>
      <c r="W126" s="1" t="str">
        <v>ALCHEMY</v>
      </c>
    </row>
    <row r="127" spans="2:23" ht="17.399999999999999" x14ac:dyDescent="0.3">
      <c r="B127" s="161" t="str">
        <v>01-SPVOD-07008530</v>
      </c>
      <c r="C127" s="156" t="str">
        <v>Lucas Bols</v>
      </c>
      <c r="D127" s="94" t="str">
        <v>Vodka</v>
      </c>
      <c r="E127" s="94" t="str">
        <v>Bols Vodka</v>
      </c>
      <c r="F127" s="94" t="str">
        <v>BLV</v>
      </c>
      <c r="G127" s="94" t="str">
        <v>Bols Vodka 700ml</v>
      </c>
      <c r="H127" s="94" t="str">
        <v>700ml</v>
      </c>
      <c r="I127" s="174">
        <v>12</v>
      </c>
      <c r="J127" s="283"/>
      <c r="K127" s="178"/>
      <c r="L127" s="85"/>
      <c r="M127" s="15"/>
      <c r="N127" s="86"/>
      <c r="O127" s="6"/>
      <c r="P127" s="152">
        <v>0</v>
      </c>
      <c r="Q127" s="6"/>
      <c r="R127" s="96">
        <f t="shared" si="5"/>
        <v>0</v>
      </c>
      <c r="S127" s="97">
        <f t="shared" si="8"/>
        <v>0</v>
      </c>
      <c r="T127" s="98">
        <f t="shared" si="6"/>
        <v>0</v>
      </c>
      <c r="U127" s="117" t="str">
        <f t="shared" si="7"/>
        <v>OK</v>
      </c>
      <c r="V127" s="117" t="b">
        <f>'CASH REBATE'!$P$22</f>
        <v>0</v>
      </c>
      <c r="W127" s="1" t="str">
        <v>ALCHEMY</v>
      </c>
    </row>
    <row r="128" spans="2:23" ht="17.399999999999999" x14ac:dyDescent="0.3">
      <c r="B128" s="161" t="str">
        <v>01-SPVOD-10008547</v>
      </c>
      <c r="C128" s="156" t="str">
        <v>Lucas Bols</v>
      </c>
      <c r="D128" s="94" t="str">
        <v>Vodka</v>
      </c>
      <c r="E128" s="94" t="str">
        <v>Bols Vodka</v>
      </c>
      <c r="F128" s="94" t="str">
        <v>BLV</v>
      </c>
      <c r="G128" s="94" t="str">
        <v>Bols Vodka 1L</v>
      </c>
      <c r="H128" s="94" t="str">
        <v>1000ml</v>
      </c>
      <c r="I128" s="174">
        <v>6</v>
      </c>
      <c r="J128" s="283"/>
      <c r="K128" s="178"/>
      <c r="L128" s="85"/>
      <c r="M128" s="15"/>
      <c r="N128" s="86"/>
      <c r="O128" s="6"/>
      <c r="P128" s="152">
        <v>0</v>
      </c>
      <c r="Q128" s="6"/>
      <c r="R128" s="96">
        <f t="shared" si="5"/>
        <v>0</v>
      </c>
      <c r="S128" s="97">
        <f t="shared" si="8"/>
        <v>0</v>
      </c>
      <c r="T128" s="98">
        <f t="shared" si="6"/>
        <v>0</v>
      </c>
      <c r="U128" s="117" t="str">
        <f t="shared" si="7"/>
        <v>OK</v>
      </c>
      <c r="V128" s="117" t="b">
        <f>'CASH REBATE'!$P$22</f>
        <v>0</v>
      </c>
      <c r="W128" s="1" t="str">
        <v>ALCHEMY</v>
      </c>
    </row>
    <row r="129" spans="2:23" ht="17.399999999999999" x14ac:dyDescent="0.3">
      <c r="B129" s="161" t="str">
        <v>34-SPVOD-01808261</v>
      </c>
      <c r="C129" s="156" t="str">
        <v>Campari</v>
      </c>
      <c r="D129" s="94" t="str">
        <v>Vodka</v>
      </c>
      <c r="E129" s="94" t="str">
        <v>Skyy</v>
      </c>
      <c r="F129" s="94" t="str">
        <v>SKY</v>
      </c>
      <c r="G129" s="94" t="str">
        <v>Skyy 180ml</v>
      </c>
      <c r="H129" s="94" t="str">
        <v>180ml</v>
      </c>
      <c r="I129" s="174">
        <v>12</v>
      </c>
      <c r="J129" s="283"/>
      <c r="K129" s="178"/>
      <c r="L129" s="85"/>
      <c r="M129" s="15"/>
      <c r="N129" s="86"/>
      <c r="O129" s="6"/>
      <c r="P129" s="152">
        <v>0</v>
      </c>
      <c r="Q129" s="6"/>
      <c r="R129" s="96">
        <f t="shared" si="5"/>
        <v>0</v>
      </c>
      <c r="S129" s="97">
        <f t="shared" si="8"/>
        <v>0</v>
      </c>
      <c r="T129" s="98">
        <f t="shared" si="6"/>
        <v>0</v>
      </c>
      <c r="U129" s="117" t="str">
        <f t="shared" si="7"/>
        <v>OK</v>
      </c>
      <c r="V129" s="117" t="b">
        <f>'CASH REBATE'!$P$22</f>
        <v>0</v>
      </c>
      <c r="W129" s="1" t="str">
        <v>ALCHEMY</v>
      </c>
    </row>
    <row r="130" spans="2:23" ht="17.399999999999999" x14ac:dyDescent="0.3">
      <c r="B130" s="161" t="str">
        <v>34-SPVOD-07507004</v>
      </c>
      <c r="C130" s="156" t="str">
        <v>Campari</v>
      </c>
      <c r="D130" s="94" t="str">
        <v>Vodka</v>
      </c>
      <c r="E130" s="94" t="str">
        <v>Skyy</v>
      </c>
      <c r="F130" s="94" t="str">
        <v>SKY</v>
      </c>
      <c r="G130" s="94" t="str">
        <v>Skyy 750ml</v>
      </c>
      <c r="H130" s="94" t="str">
        <v>750ml</v>
      </c>
      <c r="I130" s="174">
        <v>12</v>
      </c>
      <c r="J130" s="283"/>
      <c r="K130" s="178"/>
      <c r="L130" s="85"/>
      <c r="M130" s="15"/>
      <c r="N130" s="86"/>
      <c r="O130" s="6"/>
      <c r="P130" s="152">
        <v>0</v>
      </c>
      <c r="Q130" s="6"/>
      <c r="R130" s="96">
        <f t="shared" si="5"/>
        <v>0</v>
      </c>
      <c r="S130" s="97">
        <f t="shared" si="8"/>
        <v>0</v>
      </c>
      <c r="T130" s="98">
        <f t="shared" si="6"/>
        <v>0</v>
      </c>
      <c r="U130" s="117" t="str">
        <f t="shared" si="7"/>
        <v>OK</v>
      </c>
      <c r="V130" s="117" t="b">
        <f>'CASH REBATE'!$P$22</f>
        <v>0</v>
      </c>
      <c r="W130" s="1" t="str">
        <v>ALCHEMY</v>
      </c>
    </row>
    <row r="131" spans="2:23" ht="17.399999999999999" x14ac:dyDescent="0.3">
      <c r="B131" s="161" t="str">
        <v>34-SPVOD-10001002</v>
      </c>
      <c r="C131" s="156" t="str">
        <v>Campari</v>
      </c>
      <c r="D131" s="94" t="str">
        <v>Vodka</v>
      </c>
      <c r="E131" s="94" t="str">
        <v>Skyy</v>
      </c>
      <c r="F131" s="94" t="str">
        <v>SKY</v>
      </c>
      <c r="G131" s="94" t="str">
        <v>Skyy 1L</v>
      </c>
      <c r="H131" s="94" t="str">
        <v>1000ml</v>
      </c>
      <c r="I131" s="174">
        <v>12</v>
      </c>
      <c r="J131" s="283"/>
      <c r="K131" s="178"/>
      <c r="L131" s="85"/>
      <c r="M131" s="15"/>
      <c r="N131" s="86"/>
      <c r="O131" s="6"/>
      <c r="P131" s="152">
        <v>0</v>
      </c>
      <c r="Q131" s="6"/>
      <c r="R131" s="96">
        <f t="shared" si="5"/>
        <v>0</v>
      </c>
      <c r="S131" s="97">
        <f t="shared" si="8"/>
        <v>0</v>
      </c>
      <c r="T131" s="98">
        <f t="shared" si="6"/>
        <v>0</v>
      </c>
      <c r="U131" s="117" t="str">
        <f t="shared" si="7"/>
        <v>OK</v>
      </c>
      <c r="V131" s="117" t="b">
        <f>'CASH REBATE'!$P$22</f>
        <v>0</v>
      </c>
      <c r="W131" s="1" t="str">
        <v>ALCHEMY</v>
      </c>
    </row>
    <row r="132" spans="2:23" ht="17.399999999999999" x14ac:dyDescent="0.3">
      <c r="B132" s="161" t="str">
        <v>34-SPVOD-07017004</v>
      </c>
      <c r="C132" s="156" t="str">
        <v>Campari</v>
      </c>
      <c r="D132" s="94" t="str">
        <v>Vodka</v>
      </c>
      <c r="E132" s="94" t="str">
        <v>Skyy</v>
      </c>
      <c r="F132" s="94" t="str">
        <v>SKY</v>
      </c>
      <c r="G132" s="94" t="str">
        <v>Skyy Neptune</v>
      </c>
      <c r="H132" s="94" t="str">
        <v>700ml</v>
      </c>
      <c r="I132" s="174">
        <v>12</v>
      </c>
      <c r="J132" s="283"/>
      <c r="K132" s="178"/>
      <c r="L132" s="85"/>
      <c r="M132" s="15"/>
      <c r="N132" s="86"/>
      <c r="O132" s="6"/>
      <c r="P132" s="152">
        <v>0</v>
      </c>
      <c r="Q132" s="6"/>
      <c r="R132" s="96">
        <f t="shared" si="5"/>
        <v>0</v>
      </c>
      <c r="S132" s="97">
        <f t="shared" si="8"/>
        <v>0</v>
      </c>
      <c r="T132" s="98">
        <f t="shared" si="6"/>
        <v>0</v>
      </c>
      <c r="U132" s="117" t="str">
        <f t="shared" si="7"/>
        <v>OK</v>
      </c>
      <c r="V132" s="117" t="b">
        <f>'CASH REBATE'!$P$22</f>
        <v>0</v>
      </c>
      <c r="W132" s="1" t="str">
        <v>ALCHEMY</v>
      </c>
    </row>
    <row r="133" spans="2:23" ht="17.399999999999999" x14ac:dyDescent="0.3">
      <c r="B133" s="161" t="str">
        <v>34-SPLIQ-07007012</v>
      </c>
      <c r="C133" s="156" t="str">
        <v>Campari</v>
      </c>
      <c r="D133" s="94" t="str">
        <v>Vodka</v>
      </c>
      <c r="E133" s="94" t="str">
        <v>Skyy</v>
      </c>
      <c r="F133" s="94" t="str">
        <v>SKY</v>
      </c>
      <c r="G133" s="94" t="str">
        <v>Skyy Citrus</v>
      </c>
      <c r="H133" s="94" t="str">
        <v>700ml</v>
      </c>
      <c r="I133" s="174">
        <v>6</v>
      </c>
      <c r="J133" s="283"/>
      <c r="K133" s="178"/>
      <c r="L133" s="85"/>
      <c r="M133" s="15"/>
      <c r="N133" s="86"/>
      <c r="O133" s="6"/>
      <c r="P133" s="152">
        <v>0</v>
      </c>
      <c r="Q133" s="6"/>
      <c r="R133" s="96">
        <f t="shared" si="5"/>
        <v>0</v>
      </c>
      <c r="S133" s="97">
        <f t="shared" si="8"/>
        <v>0</v>
      </c>
      <c r="T133" s="98">
        <f t="shared" si="6"/>
        <v>0</v>
      </c>
      <c r="U133" s="117" t="str">
        <f t="shared" si="7"/>
        <v>OK</v>
      </c>
      <c r="V133" s="117" t="b">
        <f>'CASH REBATE'!$P$22</f>
        <v>0</v>
      </c>
      <c r="W133" s="1" t="str">
        <v>ALCHEMY</v>
      </c>
    </row>
    <row r="134" spans="2:23" ht="17.399999999999999" x14ac:dyDescent="0.3">
      <c r="B134" s="161" t="str">
        <v>34-SPLIQ-07007036</v>
      </c>
      <c r="C134" s="156" t="str">
        <v>Campari</v>
      </c>
      <c r="D134" s="94" t="str">
        <v>Vodka</v>
      </c>
      <c r="E134" s="94" t="str">
        <v>Skyy</v>
      </c>
      <c r="F134" s="94" t="str">
        <v>SKY</v>
      </c>
      <c r="G134" s="94" t="str">
        <v>Skyy Raspberry</v>
      </c>
      <c r="H134" s="94" t="str">
        <v>700ml</v>
      </c>
      <c r="I134" s="174">
        <v>6</v>
      </c>
      <c r="J134" s="283"/>
      <c r="K134" s="178"/>
      <c r="L134" s="85"/>
      <c r="M134" s="15"/>
      <c r="N134" s="86"/>
      <c r="O134" s="6"/>
      <c r="P134" s="152">
        <v>0</v>
      </c>
      <c r="Q134" s="6"/>
      <c r="R134" s="96">
        <f t="shared" si="5"/>
        <v>0</v>
      </c>
      <c r="S134" s="97">
        <f t="shared" si="8"/>
        <v>0</v>
      </c>
      <c r="T134" s="98">
        <f t="shared" si="6"/>
        <v>0</v>
      </c>
      <c r="U134" s="117" t="str">
        <f t="shared" si="7"/>
        <v>OK</v>
      </c>
      <c r="V134" s="117" t="b">
        <f>'CASH REBATE'!$P$22</f>
        <v>0</v>
      </c>
      <c r="W134" s="1" t="str">
        <v>ALCHEMY</v>
      </c>
    </row>
    <row r="135" spans="2:23" ht="17.399999999999999" x14ac:dyDescent="0.3">
      <c r="B135" s="161" t="str">
        <v>34-SPLIQ-07007050</v>
      </c>
      <c r="C135" s="156" t="str">
        <v>Campari</v>
      </c>
      <c r="D135" s="94" t="str">
        <v>Vodka</v>
      </c>
      <c r="E135" s="94" t="str">
        <v>Skyy</v>
      </c>
      <c r="F135" s="94" t="str">
        <v>SKY</v>
      </c>
      <c r="G135" s="94" t="str">
        <v>Skyy Passionfruit</v>
      </c>
      <c r="H135" s="94" t="str">
        <v>700ml</v>
      </c>
      <c r="I135" s="174">
        <v>6</v>
      </c>
      <c r="J135" s="283"/>
      <c r="K135" s="178"/>
      <c r="L135" s="85"/>
      <c r="M135" s="15"/>
      <c r="N135" s="86"/>
      <c r="O135" s="6"/>
      <c r="P135" s="152">
        <v>0</v>
      </c>
      <c r="Q135" s="6"/>
      <c r="R135" s="96">
        <f t="shared" si="5"/>
        <v>0</v>
      </c>
      <c r="S135" s="97">
        <f t="shared" si="8"/>
        <v>0</v>
      </c>
      <c r="T135" s="98">
        <f t="shared" si="6"/>
        <v>0</v>
      </c>
      <c r="U135" s="117" t="str">
        <f t="shared" si="7"/>
        <v>OK</v>
      </c>
      <c r="V135" s="117" t="b">
        <f>'CASH REBATE'!$P$22</f>
        <v>0</v>
      </c>
      <c r="W135" s="1" t="str">
        <v>ALCHEMY</v>
      </c>
    </row>
    <row r="136" spans="2:23" ht="17.399999999999999" x14ac:dyDescent="0.3">
      <c r="B136" s="161" t="str">
        <v>34-SPVOD-07001021</v>
      </c>
      <c r="C136" s="156" t="str">
        <v>Campari</v>
      </c>
      <c r="D136" s="94" t="str">
        <v>Vodka</v>
      </c>
      <c r="E136" s="94" t="str">
        <v>Skyy</v>
      </c>
      <c r="F136" s="94" t="str">
        <v>SKY</v>
      </c>
      <c r="G136" s="94" t="str">
        <v>Skyy 90 Luxury</v>
      </c>
      <c r="H136" s="94" t="str">
        <v>700ml</v>
      </c>
      <c r="I136" s="174">
        <v>6</v>
      </c>
      <c r="J136" s="283"/>
      <c r="K136" s="178"/>
      <c r="L136" s="85"/>
      <c r="M136" s="15"/>
      <c r="N136" s="86"/>
      <c r="O136" s="6"/>
      <c r="P136" s="152">
        <v>0</v>
      </c>
      <c r="Q136" s="6"/>
      <c r="R136" s="96">
        <f t="shared" si="5"/>
        <v>0</v>
      </c>
      <c r="S136" s="97">
        <f t="shared" si="8"/>
        <v>0</v>
      </c>
      <c r="T136" s="98">
        <f t="shared" si="6"/>
        <v>0</v>
      </c>
      <c r="U136" s="117" t="str">
        <f t="shared" si="7"/>
        <v>OK</v>
      </c>
      <c r="V136" s="117" t="b">
        <f>'CASH REBATE'!$P$22</f>
        <v>0</v>
      </c>
      <c r="W136" s="1" t="str">
        <v>ALCHEMY</v>
      </c>
    </row>
    <row r="137" spans="2:23" ht="17.399999999999999" x14ac:dyDescent="0.3">
      <c r="B137" s="161" t="str">
        <v>65-SPVOD-07507828</v>
      </c>
      <c r="C137" s="156" t="str">
        <v>Proximo</v>
      </c>
      <c r="D137" s="94" t="str">
        <v>Vodka</v>
      </c>
      <c r="E137" s="94" t="str">
        <v>Hangar</v>
      </c>
      <c r="F137" s="94" t="str">
        <v>HG1</v>
      </c>
      <c r="G137" s="94" t="str">
        <v>Hangar 1 Straight Vodka</v>
      </c>
      <c r="H137" s="94" t="str">
        <v>750ml</v>
      </c>
      <c r="I137" s="174">
        <v>12</v>
      </c>
      <c r="J137" s="283"/>
      <c r="K137" s="178"/>
      <c r="L137" s="85"/>
      <c r="M137" s="15"/>
      <c r="N137" s="86"/>
      <c r="O137" s="6"/>
      <c r="P137" s="152">
        <v>0</v>
      </c>
      <c r="Q137" s="6"/>
      <c r="R137" s="96">
        <f t="shared" si="5"/>
        <v>0</v>
      </c>
      <c r="S137" s="97">
        <f t="shared" si="8"/>
        <v>0</v>
      </c>
      <c r="T137" s="98">
        <f t="shared" si="6"/>
        <v>0</v>
      </c>
      <c r="U137" s="117" t="str">
        <f t="shared" si="7"/>
        <v>OK</v>
      </c>
      <c r="V137" s="117" t="b">
        <f>'CASH REBATE'!$P$22</f>
        <v>0</v>
      </c>
      <c r="W137" s="1" t="str">
        <v>ALCHEMY</v>
      </c>
    </row>
    <row r="138" spans="2:23" ht="17.399999999999999" x14ac:dyDescent="0.3">
      <c r="B138" s="161" t="str">
        <v>65-SPVOD-07507842</v>
      </c>
      <c r="C138" s="156" t="str">
        <v>Proximo</v>
      </c>
      <c r="D138" s="94" t="str">
        <v>Vodka</v>
      </c>
      <c r="E138" s="94" t="str">
        <v>Hangar</v>
      </c>
      <c r="F138" s="94" t="str">
        <v>HG1</v>
      </c>
      <c r="G138" s="94" t="str">
        <v>Hangar 1 Buddha'S Hand Citron Vodka</v>
      </c>
      <c r="H138" s="94" t="str">
        <v>750ml</v>
      </c>
      <c r="I138" s="174">
        <v>12</v>
      </c>
      <c r="J138" s="283"/>
      <c r="K138" s="178"/>
      <c r="L138" s="85"/>
      <c r="M138" s="15"/>
      <c r="N138" s="86"/>
      <c r="O138" s="6"/>
      <c r="P138" s="152">
        <v>0</v>
      </c>
      <c r="Q138" s="6"/>
      <c r="R138" s="96">
        <f t="shared" si="5"/>
        <v>0</v>
      </c>
      <c r="S138" s="97">
        <f t="shared" si="8"/>
        <v>0</v>
      </c>
      <c r="T138" s="98">
        <f t="shared" si="6"/>
        <v>0</v>
      </c>
      <c r="U138" s="117" t="str">
        <f t="shared" si="7"/>
        <v>OK</v>
      </c>
      <c r="V138" s="117" t="b">
        <f>'CASH REBATE'!$P$22</f>
        <v>0</v>
      </c>
      <c r="W138" s="1" t="str">
        <v>ALCHEMY</v>
      </c>
    </row>
    <row r="139" spans="2:23" ht="17.399999999999999" x14ac:dyDescent="0.3">
      <c r="B139" s="161" t="str">
        <v>65-SPVOD-07507866</v>
      </c>
      <c r="C139" s="156" t="str">
        <v>Proximo</v>
      </c>
      <c r="D139" s="94" t="str">
        <v>Vodka</v>
      </c>
      <c r="E139" s="94" t="str">
        <v>Hangar</v>
      </c>
      <c r="F139" s="94" t="str">
        <v>HG1</v>
      </c>
      <c r="G139" s="94" t="str">
        <v>Hangar 1 Mandarin Blossom Vodka</v>
      </c>
      <c r="H139" s="94" t="str">
        <v>750ml</v>
      </c>
      <c r="I139" s="174">
        <v>12</v>
      </c>
      <c r="J139" s="283"/>
      <c r="K139" s="178"/>
      <c r="L139" s="85"/>
      <c r="M139" s="15"/>
      <c r="N139" s="86"/>
      <c r="O139" s="6"/>
      <c r="P139" s="152">
        <v>0</v>
      </c>
      <c r="Q139" s="6"/>
      <c r="R139" s="96">
        <f t="shared" si="5"/>
        <v>0</v>
      </c>
      <c r="S139" s="97">
        <f t="shared" si="8"/>
        <v>0</v>
      </c>
      <c r="T139" s="98">
        <f t="shared" si="6"/>
        <v>0</v>
      </c>
      <c r="U139" s="117" t="str">
        <f t="shared" si="7"/>
        <v>OK</v>
      </c>
      <c r="V139" s="117" t="b">
        <f>'CASH REBATE'!$P$22</f>
        <v>0</v>
      </c>
      <c r="W139" s="1" t="str">
        <v>ALCHEMY</v>
      </c>
    </row>
    <row r="140" spans="2:23" ht="17.399999999999999" x14ac:dyDescent="0.3">
      <c r="B140" s="161" t="str">
        <v>65-SPVOD-07507361</v>
      </c>
      <c r="C140" s="156" t="str">
        <v>Proximo</v>
      </c>
      <c r="D140" s="94" t="str">
        <v>Vodka</v>
      </c>
      <c r="E140" s="94" t="str">
        <v>Hangar</v>
      </c>
      <c r="F140" s="94" t="str">
        <v>HG1</v>
      </c>
      <c r="G140" s="94" t="str">
        <v>Hangar 1 Rose Vodka</v>
      </c>
      <c r="H140" s="94" t="str">
        <v>750ml</v>
      </c>
      <c r="I140" s="174">
        <v>12</v>
      </c>
      <c r="J140" s="283"/>
      <c r="K140" s="178"/>
      <c r="L140" s="85"/>
      <c r="M140" s="15"/>
      <c r="N140" s="86"/>
      <c r="O140" s="6"/>
      <c r="P140" s="152">
        <v>0</v>
      </c>
      <c r="Q140" s="6"/>
      <c r="R140" s="96">
        <f t="shared" si="5"/>
        <v>0</v>
      </c>
      <c r="S140" s="97">
        <f t="shared" si="8"/>
        <v>0</v>
      </c>
      <c r="T140" s="98">
        <f t="shared" si="6"/>
        <v>0</v>
      </c>
      <c r="U140" s="117" t="str">
        <f t="shared" si="7"/>
        <v>OK</v>
      </c>
      <c r="V140" s="117" t="b">
        <f>'CASH REBATE'!$P$22</f>
        <v>0</v>
      </c>
      <c r="W140" s="1" t="str">
        <v>ALCHEMY</v>
      </c>
    </row>
    <row r="141" spans="2:23" ht="17.399999999999999" x14ac:dyDescent="0.3">
      <c r="B141" s="161" t="str">
        <v>48-SPVOD-02000045</v>
      </c>
      <c r="C141" s="156" t="str">
        <v>Independent</v>
      </c>
      <c r="D141" s="94" t="str">
        <v>Vodka</v>
      </c>
      <c r="E141" s="94" t="str">
        <v>Tito's</v>
      </c>
      <c r="F141" s="94" t="str">
        <v>TTO</v>
      </c>
      <c r="G141" s="94" t="str">
        <v>Tito's Vodka 200ml</v>
      </c>
      <c r="H141" s="94" t="str">
        <v>200ml</v>
      </c>
      <c r="I141" s="174">
        <v>24</v>
      </c>
      <c r="J141" s="283"/>
      <c r="K141" s="178"/>
      <c r="L141" s="85"/>
      <c r="M141" s="15"/>
      <c r="N141" s="86"/>
      <c r="O141" s="6"/>
      <c r="P141" s="152">
        <v>0</v>
      </c>
      <c r="Q141" s="6"/>
      <c r="R141" s="96">
        <f t="shared" ref="R141:R204" si="9">IF(K141&gt;0,K141*N141,L141*1.07*N141)</f>
        <v>0</v>
      </c>
      <c r="S141" s="97">
        <f t="shared" si="8"/>
        <v>0</v>
      </c>
      <c r="T141" s="98">
        <f t="shared" si="6"/>
        <v>0</v>
      </c>
      <c r="U141" s="117" t="str">
        <f t="shared" si="7"/>
        <v>OK</v>
      </c>
      <c r="V141" s="117" t="b">
        <f>'CASH REBATE'!$P$22</f>
        <v>0</v>
      </c>
      <c r="W141" s="1" t="str">
        <v>ALCHEMY</v>
      </c>
    </row>
    <row r="142" spans="2:23" ht="17.399999999999999" x14ac:dyDescent="0.3">
      <c r="B142" s="161" t="str">
        <v>48-SPVOD-07500027</v>
      </c>
      <c r="C142" s="156" t="str">
        <v>Independent</v>
      </c>
      <c r="D142" s="94" t="str">
        <v>Vodka</v>
      </c>
      <c r="E142" s="94" t="str">
        <v>Tito's</v>
      </c>
      <c r="F142" s="94" t="str">
        <v>TTO</v>
      </c>
      <c r="G142" s="94" t="str">
        <v>Tito's Vodka 750ml</v>
      </c>
      <c r="H142" s="94" t="str">
        <v>750ml</v>
      </c>
      <c r="I142" s="174">
        <v>12</v>
      </c>
      <c r="J142" s="283"/>
      <c r="K142" s="178"/>
      <c r="L142" s="85"/>
      <c r="M142" s="15"/>
      <c r="N142" s="86"/>
      <c r="O142" s="6"/>
      <c r="P142" s="152">
        <v>0</v>
      </c>
      <c r="Q142" s="6"/>
      <c r="R142" s="96">
        <f t="shared" si="9"/>
        <v>0</v>
      </c>
      <c r="S142" s="97">
        <f t="shared" si="8"/>
        <v>0</v>
      </c>
      <c r="T142" s="98">
        <f t="shared" ref="T142:T205" si="10">IF(U142="Input Price only 1 column","",P142*S142)</f>
        <v>0</v>
      </c>
      <c r="U142" s="117" t="str">
        <f t="shared" ref="U142:U205" si="11">IF(AND(K142&gt;0,L142&gt;0),"Input Price only 1 column","OK")</f>
        <v>OK</v>
      </c>
      <c r="V142" s="117" t="b">
        <f>'CASH REBATE'!$P$22</f>
        <v>0</v>
      </c>
      <c r="W142" s="1" t="str">
        <v>ALCHEMY</v>
      </c>
    </row>
    <row r="143" spans="2:23" ht="17.399999999999999" x14ac:dyDescent="0.3">
      <c r="B143" s="161" t="str">
        <v>48-SPVOD-10000010</v>
      </c>
      <c r="C143" s="156" t="str">
        <v>Independent</v>
      </c>
      <c r="D143" s="94" t="str">
        <v>Vodka</v>
      </c>
      <c r="E143" s="94" t="str">
        <v>Tito's</v>
      </c>
      <c r="F143" s="94" t="str">
        <v>TTO</v>
      </c>
      <c r="G143" s="94" t="str">
        <v>Tito's Vodka 1L</v>
      </c>
      <c r="H143" s="94" t="str">
        <v>1000ml</v>
      </c>
      <c r="I143" s="174">
        <v>12</v>
      </c>
      <c r="J143" s="283"/>
      <c r="K143" s="178"/>
      <c r="L143" s="85"/>
      <c r="M143" s="15"/>
      <c r="N143" s="86"/>
      <c r="O143" s="6"/>
      <c r="P143" s="152">
        <v>0</v>
      </c>
      <c r="Q143" s="6"/>
      <c r="R143" s="96">
        <f t="shared" si="9"/>
        <v>0</v>
      </c>
      <c r="S143" s="97">
        <f t="shared" ref="S143:S206" si="12">ROUND(R143/1.07,2)</f>
        <v>0</v>
      </c>
      <c r="T143" s="98">
        <f t="shared" si="10"/>
        <v>0</v>
      </c>
      <c r="U143" s="117" t="str">
        <f t="shared" si="11"/>
        <v>OK</v>
      </c>
      <c r="V143" s="117" t="b">
        <f>'CASH REBATE'!$P$22</f>
        <v>0</v>
      </c>
      <c r="W143" s="1" t="str">
        <v>ALCHEMY</v>
      </c>
    </row>
    <row r="144" spans="2:23" ht="17.399999999999999" x14ac:dyDescent="0.3">
      <c r="B144" s="161" t="str">
        <v>48-SPVOD-17500034</v>
      </c>
      <c r="C144" s="156" t="str">
        <v>Independent</v>
      </c>
      <c r="D144" s="94" t="str">
        <v>Vodka</v>
      </c>
      <c r="E144" s="94" t="str">
        <v>Tito's</v>
      </c>
      <c r="F144" s="94" t="str">
        <v>TTO</v>
      </c>
      <c r="G144" s="94" t="str">
        <v>Tito's Vodka 1.75L</v>
      </c>
      <c r="H144" s="94" t="str">
        <v>1750ml</v>
      </c>
      <c r="I144" s="174">
        <v>6</v>
      </c>
      <c r="J144" s="283"/>
      <c r="K144" s="178"/>
      <c r="L144" s="85"/>
      <c r="M144" s="15"/>
      <c r="N144" s="86"/>
      <c r="O144" s="6"/>
      <c r="P144" s="152">
        <v>0</v>
      </c>
      <c r="Q144" s="6"/>
      <c r="R144" s="96">
        <f t="shared" si="9"/>
        <v>0</v>
      </c>
      <c r="S144" s="97">
        <f t="shared" si="12"/>
        <v>0</v>
      </c>
      <c r="T144" s="98">
        <f t="shared" si="10"/>
        <v>0</v>
      </c>
      <c r="U144" s="117" t="str">
        <f t="shared" si="11"/>
        <v>OK</v>
      </c>
      <c r="V144" s="117" t="b">
        <f>'CASH REBATE'!$P$22</f>
        <v>0</v>
      </c>
      <c r="W144" s="1" t="str">
        <v>ALCHEMY</v>
      </c>
    </row>
    <row r="145" spans="2:23" ht="17.399999999999999" x14ac:dyDescent="0.3">
      <c r="B145" s="161" t="str">
        <v>01-SPGIN-07003727</v>
      </c>
      <c r="C145" s="156" t="str">
        <v>Lucas Bols</v>
      </c>
      <c r="D145" s="94" t="str">
        <v>GIN</v>
      </c>
      <c r="E145" s="94" t="str">
        <v>Bols Gin</v>
      </c>
      <c r="F145" s="94" t="str">
        <v>SVT</v>
      </c>
      <c r="G145" s="94" t="str">
        <v>Bols Silvertop Dutch</v>
      </c>
      <c r="H145" s="94" t="str">
        <v>700ml</v>
      </c>
      <c r="I145" s="174">
        <v>6</v>
      </c>
      <c r="J145" s="283"/>
      <c r="K145" s="178"/>
      <c r="L145" s="85"/>
      <c r="M145" s="15"/>
      <c r="N145" s="86"/>
      <c r="O145" s="6"/>
      <c r="P145" s="152">
        <v>0</v>
      </c>
      <c r="Q145" s="6"/>
      <c r="R145" s="96">
        <f t="shared" si="9"/>
        <v>0</v>
      </c>
      <c r="S145" s="97">
        <f t="shared" si="12"/>
        <v>0</v>
      </c>
      <c r="T145" s="98">
        <f t="shared" si="10"/>
        <v>0</v>
      </c>
      <c r="U145" s="117" t="str">
        <f t="shared" si="11"/>
        <v>OK</v>
      </c>
      <c r="V145" s="117" t="b">
        <f>'CASH REBATE'!$P$22</f>
        <v>0</v>
      </c>
      <c r="W145" s="1" t="str">
        <v>ALCHEMY</v>
      </c>
    </row>
    <row r="146" spans="2:23" ht="17.399999999999999" x14ac:dyDescent="0.3">
      <c r="B146" s="161" t="str">
        <v>33-SPGIN-07507509</v>
      </c>
      <c r="C146" s="156" t="str">
        <v>Campari</v>
      </c>
      <c r="D146" s="94" t="str">
        <v>GIN</v>
      </c>
      <c r="E146" s="94" t="str">
        <v>Bulldog</v>
      </c>
      <c r="F146" s="94" t="str">
        <v>BUL</v>
      </c>
      <c r="G146" s="94" t="str">
        <v>Bulldog London Dry 750ml</v>
      </c>
      <c r="H146" s="94" t="str">
        <v>750ml</v>
      </c>
      <c r="I146" s="174">
        <v>6</v>
      </c>
      <c r="J146" s="283"/>
      <c r="K146" s="178"/>
      <c r="L146" s="85"/>
      <c r="M146" s="15"/>
      <c r="N146" s="86"/>
      <c r="O146" s="6"/>
      <c r="P146" s="152">
        <v>0</v>
      </c>
      <c r="Q146" s="6"/>
      <c r="R146" s="96">
        <f t="shared" si="9"/>
        <v>0</v>
      </c>
      <c r="S146" s="97">
        <f t="shared" si="12"/>
        <v>0</v>
      </c>
      <c r="T146" s="98">
        <f t="shared" si="10"/>
        <v>0</v>
      </c>
      <c r="U146" s="117" t="str">
        <f t="shared" si="11"/>
        <v>OK</v>
      </c>
      <c r="V146" s="117" t="b">
        <f>'CASH REBATE'!$P$22</f>
        <v>0</v>
      </c>
      <c r="W146" s="1" t="str">
        <v>ALCHEMY</v>
      </c>
    </row>
    <row r="147" spans="2:23" ht="17.399999999999999" x14ac:dyDescent="0.3">
      <c r="B147" s="161" t="str">
        <v>33-SPGIN-10002048</v>
      </c>
      <c r="C147" s="156" t="str">
        <v>Campari</v>
      </c>
      <c r="D147" s="94" t="str">
        <v>GIN</v>
      </c>
      <c r="E147" s="94" t="str">
        <v>Bulldog</v>
      </c>
      <c r="F147" s="94" t="str">
        <v>BUL</v>
      </c>
      <c r="G147" s="94" t="str">
        <v>Bulldog London Dry 1L</v>
      </c>
      <c r="H147" s="94" t="str">
        <v>1000ml</v>
      </c>
      <c r="I147" s="174">
        <v>6</v>
      </c>
      <c r="J147" s="283"/>
      <c r="K147" s="178"/>
      <c r="L147" s="85"/>
      <c r="M147" s="15"/>
      <c r="N147" s="86"/>
      <c r="O147" s="6"/>
      <c r="P147" s="152">
        <v>0</v>
      </c>
      <c r="Q147" s="6"/>
      <c r="R147" s="96">
        <f t="shared" si="9"/>
        <v>0</v>
      </c>
      <c r="S147" s="97">
        <f t="shared" si="12"/>
        <v>0</v>
      </c>
      <c r="T147" s="98">
        <f t="shared" si="10"/>
        <v>0</v>
      </c>
      <c r="U147" s="117" t="str">
        <f t="shared" si="11"/>
        <v>OK</v>
      </c>
      <c r="V147" s="117" t="b">
        <f>'CASH REBATE'!$P$22</f>
        <v>0</v>
      </c>
      <c r="W147" s="1" t="str">
        <v>ALCHEMY</v>
      </c>
    </row>
    <row r="148" spans="2:23" ht="17.399999999999999" x14ac:dyDescent="0.3">
      <c r="B148" s="161" t="str">
        <v>59-SPGIN-10000065</v>
      </c>
      <c r="C148" s="156" t="str">
        <v>Campari</v>
      </c>
      <c r="D148" s="94" t="str">
        <v>GIN</v>
      </c>
      <c r="E148" s="94" t="str">
        <v>Bickens</v>
      </c>
      <c r="F148" s="94" t="str">
        <v>BIC</v>
      </c>
      <c r="G148" s="94" t="str">
        <v>Bickens London Dry Gin</v>
      </c>
      <c r="H148" s="94" t="str">
        <v>1000ml</v>
      </c>
      <c r="I148" s="174">
        <v>6</v>
      </c>
      <c r="J148" s="283"/>
      <c r="K148" s="178"/>
      <c r="L148" s="85"/>
      <c r="M148" s="15"/>
      <c r="N148" s="86"/>
      <c r="O148" s="6"/>
      <c r="P148" s="152">
        <v>0</v>
      </c>
      <c r="Q148" s="6"/>
      <c r="R148" s="96">
        <f t="shared" si="9"/>
        <v>0</v>
      </c>
      <c r="S148" s="97">
        <f t="shared" si="12"/>
        <v>0</v>
      </c>
      <c r="T148" s="98">
        <f t="shared" si="10"/>
        <v>0</v>
      </c>
      <c r="U148" s="117" t="str">
        <f t="shared" si="11"/>
        <v>OK</v>
      </c>
      <c r="V148" s="117" t="b">
        <f>'CASH REBATE'!$P$22</f>
        <v>0</v>
      </c>
      <c r="W148" s="1" t="str">
        <v>ALCHEMY</v>
      </c>
    </row>
    <row r="149" spans="2:23" ht="17.399999999999999" x14ac:dyDescent="0.3">
      <c r="B149" s="161" t="str">
        <v>22-SPGIN-07000693</v>
      </c>
      <c r="C149" s="156" t="str">
        <v>Proximo</v>
      </c>
      <c r="D149" s="94" t="str">
        <v>GIN</v>
      </c>
      <c r="E149" s="94" t="str">
        <v>Boodles</v>
      </c>
      <c r="F149" s="94" t="str">
        <v>BOD</v>
      </c>
      <c r="G149" s="94" t="str">
        <v>Boodles London Dry</v>
      </c>
      <c r="H149" s="94" t="str">
        <v>700ml</v>
      </c>
      <c r="I149" s="174">
        <v>6</v>
      </c>
      <c r="J149" s="283"/>
      <c r="K149" s="178"/>
      <c r="L149" s="85"/>
      <c r="M149" s="15"/>
      <c r="N149" s="86"/>
      <c r="O149" s="6"/>
      <c r="P149" s="152">
        <v>0</v>
      </c>
      <c r="Q149" s="6"/>
      <c r="R149" s="96">
        <f t="shared" si="9"/>
        <v>0</v>
      </c>
      <c r="S149" s="97">
        <f t="shared" si="12"/>
        <v>0</v>
      </c>
      <c r="T149" s="98">
        <f t="shared" si="10"/>
        <v>0</v>
      </c>
      <c r="U149" s="117" t="str">
        <f t="shared" si="11"/>
        <v>OK</v>
      </c>
      <c r="V149" s="117" t="b">
        <f>'CASH REBATE'!$P$22</f>
        <v>0</v>
      </c>
      <c r="W149" s="1" t="str">
        <v>ALCHEMY</v>
      </c>
    </row>
    <row r="150" spans="2:23" ht="17.399999999999999" x14ac:dyDescent="0.3">
      <c r="B150" s="161" t="str">
        <v>13-SPGIN-07006017</v>
      </c>
      <c r="C150" s="156" t="str">
        <v>TEG</v>
      </c>
      <c r="D150" s="94" t="str">
        <v>GIN</v>
      </c>
      <c r="E150" s="94" t="str">
        <v>No.3 London Dry</v>
      </c>
      <c r="F150" s="94" t="str">
        <v>NO3</v>
      </c>
      <c r="G150" s="94" t="str">
        <v>No.3 London Dry</v>
      </c>
      <c r="H150" s="94" t="str">
        <v>700ml</v>
      </c>
      <c r="I150" s="174">
        <v>6</v>
      </c>
      <c r="J150" s="283"/>
      <c r="K150" s="178"/>
      <c r="L150" s="85"/>
      <c r="M150" s="15"/>
      <c r="N150" s="86"/>
      <c r="O150" s="6"/>
      <c r="P150" s="152">
        <v>0</v>
      </c>
      <c r="Q150" s="6"/>
      <c r="R150" s="96">
        <f t="shared" si="9"/>
        <v>0</v>
      </c>
      <c r="S150" s="97">
        <f t="shared" si="12"/>
        <v>0</v>
      </c>
      <c r="T150" s="98">
        <f t="shared" si="10"/>
        <v>0</v>
      </c>
      <c r="U150" s="117" t="str">
        <f t="shared" si="11"/>
        <v>OK</v>
      </c>
      <c r="V150" s="117" t="b">
        <f>'CASH REBATE'!$P$22</f>
        <v>0</v>
      </c>
      <c r="W150" s="1" t="str">
        <v>ALCHEMY</v>
      </c>
    </row>
    <row r="151" spans="2:23" ht="17.399999999999999" x14ac:dyDescent="0.3">
      <c r="B151" s="161" t="str">
        <v>03-SPGIN-07006598</v>
      </c>
      <c r="C151" s="156" t="str">
        <v>Lucas Bols</v>
      </c>
      <c r="D151" s="94" t="str">
        <v>GIN</v>
      </c>
      <c r="E151" s="94" t="str">
        <v>Damrak</v>
      </c>
      <c r="F151" s="94" t="str">
        <v>DAM</v>
      </c>
      <c r="G151" s="94" t="str">
        <v>Damrak Dutch</v>
      </c>
      <c r="H151" s="94" t="str">
        <v>700ml</v>
      </c>
      <c r="I151" s="174">
        <v>6</v>
      </c>
      <c r="J151" s="283"/>
      <c r="K151" s="178"/>
      <c r="L151" s="85"/>
      <c r="M151" s="15"/>
      <c r="N151" s="86"/>
      <c r="O151" s="6"/>
      <c r="P151" s="152">
        <v>0</v>
      </c>
      <c r="Q151" s="6"/>
      <c r="R151" s="96">
        <f t="shared" si="9"/>
        <v>0</v>
      </c>
      <c r="S151" s="97">
        <f t="shared" si="12"/>
        <v>0</v>
      </c>
      <c r="T151" s="98">
        <f t="shared" si="10"/>
        <v>0</v>
      </c>
      <c r="U151" s="117" t="str">
        <f t="shared" si="11"/>
        <v>OK</v>
      </c>
      <c r="V151" s="117" t="b">
        <f>'CASH REBATE'!$P$22</f>
        <v>0</v>
      </c>
      <c r="W151" s="1" t="str">
        <v>ALCHEMY</v>
      </c>
    </row>
    <row r="152" spans="2:23" ht="17.399999999999999" x14ac:dyDescent="0.3">
      <c r="B152" s="161" t="str">
        <v>01-SPGIN-07008005</v>
      </c>
      <c r="C152" s="156" t="str">
        <v>Lucas Bols</v>
      </c>
      <c r="D152" s="94" t="str">
        <v>GIN</v>
      </c>
      <c r="E152" s="94" t="str">
        <v>Bols Gin</v>
      </c>
      <c r="F152" s="94" t="str">
        <v>BLG</v>
      </c>
      <c r="G152" s="94" t="str">
        <v>Bols Dutch Genever</v>
      </c>
      <c r="H152" s="94" t="str">
        <v>700ml</v>
      </c>
      <c r="I152" s="174">
        <v>6</v>
      </c>
      <c r="J152" s="283"/>
      <c r="K152" s="178"/>
      <c r="L152" s="85"/>
      <c r="M152" s="15"/>
      <c r="N152" s="86"/>
      <c r="O152" s="6"/>
      <c r="P152" s="152">
        <v>0</v>
      </c>
      <c r="Q152" s="6"/>
      <c r="R152" s="96">
        <f t="shared" si="9"/>
        <v>0</v>
      </c>
      <c r="S152" s="97">
        <f t="shared" si="12"/>
        <v>0</v>
      </c>
      <c r="T152" s="98">
        <f t="shared" si="10"/>
        <v>0</v>
      </c>
      <c r="U152" s="117" t="str">
        <f t="shared" si="11"/>
        <v>OK</v>
      </c>
      <c r="V152" s="117" t="b">
        <f>'CASH REBATE'!$P$22</f>
        <v>0</v>
      </c>
      <c r="W152" s="1" t="str">
        <v>ALCHEMY</v>
      </c>
    </row>
    <row r="153" spans="2:23" ht="17.399999999999999" x14ac:dyDescent="0.3">
      <c r="B153" s="161" t="str">
        <v>03-SPGIN-07504125</v>
      </c>
      <c r="C153" s="156" t="str">
        <v>Lucas Bols</v>
      </c>
      <c r="D153" s="94" t="str">
        <v>GIN</v>
      </c>
      <c r="E153" s="94" t="str">
        <v>Henkes</v>
      </c>
      <c r="F153" s="94" t="str">
        <v>HEK</v>
      </c>
      <c r="G153" s="94" t="str">
        <v>Henkes Gin</v>
      </c>
      <c r="H153" s="94" t="str">
        <v>750ml</v>
      </c>
      <c r="I153" s="174">
        <v>6</v>
      </c>
      <c r="J153" s="283"/>
      <c r="K153" s="178"/>
      <c r="L153" s="85"/>
      <c r="M153" s="15"/>
      <c r="N153" s="86"/>
      <c r="O153" s="6"/>
      <c r="P153" s="152">
        <v>0</v>
      </c>
      <c r="Q153" s="6"/>
      <c r="R153" s="96">
        <f t="shared" si="9"/>
        <v>0</v>
      </c>
      <c r="S153" s="97">
        <f t="shared" si="12"/>
        <v>0</v>
      </c>
      <c r="T153" s="98">
        <f t="shared" si="10"/>
        <v>0</v>
      </c>
      <c r="U153" s="117" t="str">
        <f t="shared" si="11"/>
        <v>OK</v>
      </c>
      <c r="V153" s="117" t="b">
        <f>'CASH REBATE'!$P$22</f>
        <v>0</v>
      </c>
      <c r="W153" s="1" t="str">
        <v>ALCHEMY</v>
      </c>
    </row>
    <row r="154" spans="2:23" ht="17.399999999999999" x14ac:dyDescent="0.3">
      <c r="B154" s="161" t="str">
        <v>29-SPGIN-07000602</v>
      </c>
      <c r="C154" s="156" t="str">
        <v>RC</v>
      </c>
      <c r="D154" s="94" t="str">
        <v>GIN</v>
      </c>
      <c r="E154" s="94" t="str">
        <v>Botanist</v>
      </c>
      <c r="F154" s="94" t="str">
        <v>BOT</v>
      </c>
      <c r="G154" s="94" t="str">
        <v>The Botanist Islay Scotland</v>
      </c>
      <c r="H154" s="94" t="str">
        <v>700ml</v>
      </c>
      <c r="I154" s="174">
        <v>6</v>
      </c>
      <c r="J154" s="283"/>
      <c r="K154" s="178"/>
      <c r="L154" s="85"/>
      <c r="M154" s="15"/>
      <c r="N154" s="86"/>
      <c r="O154" s="6"/>
      <c r="P154" s="152">
        <v>0</v>
      </c>
      <c r="Q154" s="6"/>
      <c r="R154" s="96">
        <f t="shared" si="9"/>
        <v>0</v>
      </c>
      <c r="S154" s="97">
        <f t="shared" si="12"/>
        <v>0</v>
      </c>
      <c r="T154" s="98">
        <f t="shared" si="10"/>
        <v>0</v>
      </c>
      <c r="U154" s="117" t="str">
        <f t="shared" si="11"/>
        <v>OK</v>
      </c>
      <c r="V154" s="117" t="b">
        <f>'CASH REBATE'!$P$22</f>
        <v>0</v>
      </c>
      <c r="W154" s="1" t="str">
        <v>ALCHEMY</v>
      </c>
    </row>
    <row r="155" spans="2:23" ht="17.399999999999999" x14ac:dyDescent="0.3">
      <c r="B155" s="161" t="str">
        <v>29-SPGIN-07008423</v>
      </c>
      <c r="C155" s="156" t="str">
        <v>RC</v>
      </c>
      <c r="D155" s="94" t="str">
        <v>GIN</v>
      </c>
      <c r="E155" s="94" t="str">
        <v>Botanist</v>
      </c>
      <c r="F155" s="94" t="str">
        <v>BOT</v>
      </c>
      <c r="G155" s="94" t="str">
        <v>The Botanist Islay Cask Rested Gin</v>
      </c>
      <c r="H155" s="94" t="str">
        <v>700ml</v>
      </c>
      <c r="I155" s="174">
        <v>6</v>
      </c>
      <c r="J155" s="283"/>
      <c r="K155" s="178"/>
      <c r="L155" s="85"/>
      <c r="M155" s="15"/>
      <c r="N155" s="86"/>
      <c r="O155" s="6"/>
      <c r="P155" s="152">
        <v>0</v>
      </c>
      <c r="Q155" s="6"/>
      <c r="R155" s="96">
        <f t="shared" si="9"/>
        <v>0</v>
      </c>
      <c r="S155" s="97">
        <f t="shared" si="12"/>
        <v>0</v>
      </c>
      <c r="T155" s="98">
        <f t="shared" si="10"/>
        <v>0</v>
      </c>
      <c r="U155" s="117" t="str">
        <f t="shared" si="11"/>
        <v>OK</v>
      </c>
      <c r="V155" s="117" t="b">
        <f>'CASH REBATE'!$P$22</f>
        <v>0</v>
      </c>
      <c r="W155" s="1" t="str">
        <v>ALCHEMY</v>
      </c>
    </row>
    <row r="156" spans="2:23" ht="17.399999999999999" x14ac:dyDescent="0.3">
      <c r="B156" s="161" t="str">
        <v>29-SPGIN-07008683</v>
      </c>
      <c r="C156" s="156" t="str">
        <v>RC</v>
      </c>
      <c r="D156" s="94" t="str">
        <v>GIN</v>
      </c>
      <c r="E156" s="94" t="str">
        <v>Botanist</v>
      </c>
      <c r="F156" s="94" t="str">
        <v>BOT</v>
      </c>
      <c r="G156" s="94" t="str">
        <v>The Botanist Islay Cask Aged Gin</v>
      </c>
      <c r="H156" s="94" t="str">
        <v>700ml</v>
      </c>
      <c r="I156" s="174">
        <v>6</v>
      </c>
      <c r="J156" s="283"/>
      <c r="K156" s="178"/>
      <c r="L156" s="85"/>
      <c r="M156" s="15"/>
      <c r="N156" s="86"/>
      <c r="O156" s="6"/>
      <c r="P156" s="152">
        <v>0</v>
      </c>
      <c r="Q156" s="6"/>
      <c r="R156" s="96">
        <f t="shared" si="9"/>
        <v>0</v>
      </c>
      <c r="S156" s="97">
        <f t="shared" si="12"/>
        <v>0</v>
      </c>
      <c r="T156" s="98">
        <f t="shared" si="10"/>
        <v>0</v>
      </c>
      <c r="U156" s="117" t="str">
        <f t="shared" si="11"/>
        <v>OK</v>
      </c>
      <c r="V156" s="117" t="b">
        <f>'CASH REBATE'!$P$22</f>
        <v>0</v>
      </c>
      <c r="W156" s="1" t="str">
        <v>ALCHEMY</v>
      </c>
    </row>
    <row r="157" spans="2:23" ht="17.399999999999999" x14ac:dyDescent="0.3">
      <c r="B157" s="161" t="str">
        <v>16-SPGIN-07000194</v>
      </c>
      <c r="C157" s="156" t="str">
        <v>Independent</v>
      </c>
      <c r="D157" s="94" t="str">
        <v>GIN</v>
      </c>
      <c r="E157" s="94" t="str">
        <v>Four Pillars</v>
      </c>
      <c r="F157" s="94" t="str">
        <v>FPL</v>
      </c>
      <c r="G157" s="94" t="str">
        <v>Four Pillars Rare Dry Australian</v>
      </c>
      <c r="H157" s="94" t="str">
        <v>700ml</v>
      </c>
      <c r="I157" s="174">
        <v>6</v>
      </c>
      <c r="J157" s="283"/>
      <c r="K157" s="178"/>
      <c r="L157" s="85"/>
      <c r="M157" s="15"/>
      <c r="N157" s="86"/>
      <c r="O157" s="6"/>
      <c r="P157" s="152">
        <v>0</v>
      </c>
      <c r="Q157" s="6"/>
      <c r="R157" s="96">
        <f t="shared" si="9"/>
        <v>0</v>
      </c>
      <c r="S157" s="97">
        <f t="shared" si="12"/>
        <v>0</v>
      </c>
      <c r="T157" s="98">
        <f t="shared" si="10"/>
        <v>0</v>
      </c>
      <c r="U157" s="117" t="str">
        <f t="shared" si="11"/>
        <v>OK</v>
      </c>
      <c r="V157" s="117" t="b">
        <f>'CASH REBATE'!$P$22</f>
        <v>0</v>
      </c>
      <c r="W157" s="1" t="str">
        <v>ALCHEMY</v>
      </c>
    </row>
    <row r="158" spans="2:23" ht="17.399999999999999" x14ac:dyDescent="0.3">
      <c r="B158" s="161" t="str">
        <v>16-SPGIN-07001741</v>
      </c>
      <c r="C158" s="156" t="str">
        <v>Independent</v>
      </c>
      <c r="D158" s="94" t="str">
        <v>GIN</v>
      </c>
      <c r="E158" s="94" t="str">
        <v>Four Pillars</v>
      </c>
      <c r="F158" s="94" t="str">
        <v>FPL</v>
      </c>
      <c r="G158" s="94" t="str">
        <v>Four Pillars Fresh Yuzu</v>
      </c>
      <c r="H158" s="94" t="str">
        <v>700ml</v>
      </c>
      <c r="I158" s="174">
        <v>6</v>
      </c>
      <c r="J158" s="283"/>
      <c r="K158" s="178"/>
      <c r="L158" s="85"/>
      <c r="M158" s="15"/>
      <c r="N158" s="86"/>
      <c r="O158" s="6"/>
      <c r="P158" s="152">
        <v>0</v>
      </c>
      <c r="Q158" s="6"/>
      <c r="R158" s="96">
        <f t="shared" si="9"/>
        <v>0</v>
      </c>
      <c r="S158" s="97">
        <f t="shared" si="12"/>
        <v>0</v>
      </c>
      <c r="T158" s="98">
        <f t="shared" si="10"/>
        <v>0</v>
      </c>
      <c r="U158" s="117" t="str">
        <f t="shared" si="11"/>
        <v>OK</v>
      </c>
      <c r="V158" s="117" t="b">
        <f>'CASH REBATE'!$P$22</f>
        <v>0</v>
      </c>
      <c r="W158" s="1" t="str">
        <v>ALCHEMY</v>
      </c>
    </row>
    <row r="159" spans="2:23" ht="17.399999999999999" x14ac:dyDescent="0.3">
      <c r="B159" s="161" t="str">
        <v>16-SPGIN-07000256</v>
      </c>
      <c r="C159" s="156" t="str">
        <v>Independent</v>
      </c>
      <c r="D159" s="94" t="str">
        <v>GIN</v>
      </c>
      <c r="E159" s="94" t="str">
        <v>Four Pillars</v>
      </c>
      <c r="F159" s="94" t="str">
        <v>FPL</v>
      </c>
      <c r="G159" s="94" t="str">
        <v>Four Pillars Bloody Shiraz Australian</v>
      </c>
      <c r="H159" s="94" t="str">
        <v>700ml</v>
      </c>
      <c r="I159" s="174">
        <v>6</v>
      </c>
      <c r="J159" s="283"/>
      <c r="K159" s="178"/>
      <c r="L159" s="85"/>
      <c r="M159" s="15"/>
      <c r="N159" s="86"/>
      <c r="O159" s="6"/>
      <c r="P159" s="152">
        <v>0</v>
      </c>
      <c r="Q159" s="6"/>
      <c r="R159" s="96">
        <f t="shared" si="9"/>
        <v>0</v>
      </c>
      <c r="S159" s="97">
        <f t="shared" si="12"/>
        <v>0</v>
      </c>
      <c r="T159" s="98">
        <f t="shared" si="10"/>
        <v>0</v>
      </c>
      <c r="U159" s="117" t="str">
        <f t="shared" si="11"/>
        <v>OK</v>
      </c>
      <c r="V159" s="117" t="b">
        <f>'CASH REBATE'!$P$22</f>
        <v>0</v>
      </c>
      <c r="W159" s="1" t="str">
        <v>ALCHEMY</v>
      </c>
    </row>
    <row r="160" spans="2:23" ht="17.399999999999999" x14ac:dyDescent="0.3">
      <c r="B160" s="161" t="str">
        <v>16-SPGIN-07000263</v>
      </c>
      <c r="C160" s="156" t="str">
        <v>Independent</v>
      </c>
      <c r="D160" s="94" t="str">
        <v>GIN</v>
      </c>
      <c r="E160" s="94" t="str">
        <v>Four Pillars</v>
      </c>
      <c r="F160" s="94" t="str">
        <v>FPL</v>
      </c>
      <c r="G160" s="94" t="str">
        <v>Four Pillars Spiced Negroni Australian</v>
      </c>
      <c r="H160" s="94" t="str">
        <v>700ml</v>
      </c>
      <c r="I160" s="174">
        <v>6</v>
      </c>
      <c r="J160" s="283"/>
      <c r="K160" s="178"/>
      <c r="L160" s="85"/>
      <c r="M160" s="15"/>
      <c r="N160" s="86"/>
      <c r="O160" s="6"/>
      <c r="P160" s="152">
        <v>0</v>
      </c>
      <c r="Q160" s="6"/>
      <c r="R160" s="96">
        <f t="shared" si="9"/>
        <v>0</v>
      </c>
      <c r="S160" s="97">
        <f t="shared" si="12"/>
        <v>0</v>
      </c>
      <c r="T160" s="98">
        <f t="shared" si="10"/>
        <v>0</v>
      </c>
      <c r="U160" s="117" t="str">
        <f t="shared" si="11"/>
        <v>OK</v>
      </c>
      <c r="V160" s="117" t="b">
        <f>'CASH REBATE'!$P$22</f>
        <v>0</v>
      </c>
      <c r="W160" s="1" t="str">
        <v>ALCHEMY</v>
      </c>
    </row>
    <row r="161" spans="2:23" ht="17.399999999999999" x14ac:dyDescent="0.3">
      <c r="B161" s="161" t="str">
        <v>16-SPGIN-07000157</v>
      </c>
      <c r="C161" s="156" t="str">
        <v>Independent</v>
      </c>
      <c r="D161" s="94" t="str">
        <v>GIN</v>
      </c>
      <c r="E161" s="94" t="str">
        <v>Four Pillars</v>
      </c>
      <c r="F161" s="94" t="str">
        <v>FPL</v>
      </c>
      <c r="G161" s="94" t="str">
        <v>Four Pillars Barrel Aged Australian</v>
      </c>
      <c r="H161" s="94" t="str">
        <v>700ml</v>
      </c>
      <c r="I161" s="174">
        <v>6</v>
      </c>
      <c r="J161" s="283"/>
      <c r="K161" s="178"/>
      <c r="L161" s="85"/>
      <c r="M161" s="15"/>
      <c r="N161" s="86"/>
      <c r="O161" s="6"/>
      <c r="P161" s="152">
        <v>0</v>
      </c>
      <c r="Q161" s="6"/>
      <c r="R161" s="96">
        <f t="shared" si="9"/>
        <v>0</v>
      </c>
      <c r="S161" s="97">
        <f t="shared" si="12"/>
        <v>0</v>
      </c>
      <c r="T161" s="98">
        <f t="shared" si="10"/>
        <v>0</v>
      </c>
      <c r="U161" s="117" t="str">
        <f t="shared" si="11"/>
        <v>OK</v>
      </c>
      <c r="V161" s="117" t="b">
        <f>'CASH REBATE'!$P$22</f>
        <v>0</v>
      </c>
      <c r="W161" s="1" t="str">
        <v>ALCHEMY</v>
      </c>
    </row>
    <row r="162" spans="2:23" ht="17.399999999999999" x14ac:dyDescent="0.3">
      <c r="B162" s="161" t="str">
        <v>16-SPGIN-07000648</v>
      </c>
      <c r="C162" s="156" t="str">
        <v>Independent</v>
      </c>
      <c r="D162" s="94" t="str">
        <v>GIN</v>
      </c>
      <c r="E162" s="94" t="str">
        <v>Four Pillars</v>
      </c>
      <c r="F162" s="94" t="str">
        <v>FPL</v>
      </c>
      <c r="G162" s="94" t="str">
        <v>Four Pillars Navy Strength Australian</v>
      </c>
      <c r="H162" s="94" t="str">
        <v>700ml</v>
      </c>
      <c r="I162" s="174">
        <v>6</v>
      </c>
      <c r="J162" s="283"/>
      <c r="K162" s="178"/>
      <c r="L162" s="85"/>
      <c r="M162" s="15"/>
      <c r="N162" s="86"/>
      <c r="O162" s="6"/>
      <c r="P162" s="152">
        <v>0</v>
      </c>
      <c r="Q162" s="6"/>
      <c r="R162" s="96">
        <f t="shared" si="9"/>
        <v>0</v>
      </c>
      <c r="S162" s="97">
        <f t="shared" si="12"/>
        <v>0</v>
      </c>
      <c r="T162" s="98">
        <f t="shared" si="10"/>
        <v>0</v>
      </c>
      <c r="U162" s="117" t="str">
        <f t="shared" si="11"/>
        <v>OK</v>
      </c>
      <c r="V162" s="117" t="b">
        <f>'CASH REBATE'!$P$22</f>
        <v>0</v>
      </c>
      <c r="W162" s="1" t="str">
        <v>ALCHEMY</v>
      </c>
    </row>
    <row r="163" spans="2:23" ht="17.399999999999999" x14ac:dyDescent="0.3">
      <c r="B163" s="161" t="str">
        <v>16-SPGIN-07000348</v>
      </c>
      <c r="C163" s="156" t="str">
        <v>Independent</v>
      </c>
      <c r="D163" s="94" t="str">
        <v>GIN</v>
      </c>
      <c r="E163" s="94" t="str">
        <v>Four Pillars</v>
      </c>
      <c r="F163" s="94" t="str">
        <v>FPL</v>
      </c>
      <c r="G163" s="94" t="str">
        <v>Four Pillars Australian Christmas</v>
      </c>
      <c r="H163" s="94" t="str">
        <v>700ml</v>
      </c>
      <c r="I163" s="174">
        <v>6</v>
      </c>
      <c r="J163" s="283"/>
      <c r="K163" s="178"/>
      <c r="L163" s="85"/>
      <c r="M163" s="15"/>
      <c r="N163" s="86"/>
      <c r="O163" s="6"/>
      <c r="P163" s="152">
        <v>0</v>
      </c>
      <c r="Q163" s="6"/>
      <c r="R163" s="96">
        <f t="shared" si="9"/>
        <v>0</v>
      </c>
      <c r="S163" s="97">
        <f t="shared" si="12"/>
        <v>0</v>
      </c>
      <c r="T163" s="98">
        <f t="shared" si="10"/>
        <v>0</v>
      </c>
      <c r="U163" s="117" t="str">
        <f t="shared" si="11"/>
        <v>OK</v>
      </c>
      <c r="V163" s="117" t="b">
        <f>'CASH REBATE'!$P$22</f>
        <v>0</v>
      </c>
      <c r="W163" s="1" t="str">
        <v>ALCHEMY</v>
      </c>
    </row>
    <row r="164" spans="2:23" ht="17.399999999999999" x14ac:dyDescent="0.3">
      <c r="B164" s="161" t="str">
        <v>67-SPGIN-07007296</v>
      </c>
      <c r="C164" s="156" t="str">
        <v>Independent</v>
      </c>
      <c r="D164" s="94" t="str">
        <v>GIN</v>
      </c>
      <c r="E164" s="94" t="str">
        <v>Lady Trieu</v>
      </c>
      <c r="F164" s="94" t="str">
        <v>LDT</v>
      </c>
      <c r="G164" s="94" t="str">
        <v>Lady Trieu Contemporary Gin</v>
      </c>
      <c r="H164" s="94" t="str">
        <v>700ml</v>
      </c>
      <c r="I164" s="174">
        <v>6</v>
      </c>
      <c r="J164" s="283"/>
      <c r="K164" s="178"/>
      <c r="L164" s="85"/>
      <c r="M164" s="15"/>
      <c r="N164" s="86"/>
      <c r="O164" s="6"/>
      <c r="P164" s="152">
        <v>0</v>
      </c>
      <c r="Q164" s="6"/>
      <c r="R164" s="96">
        <f t="shared" si="9"/>
        <v>0</v>
      </c>
      <c r="S164" s="97">
        <f t="shared" si="12"/>
        <v>0</v>
      </c>
      <c r="T164" s="98">
        <f t="shared" si="10"/>
        <v>0</v>
      </c>
      <c r="U164" s="117" t="str">
        <f t="shared" si="11"/>
        <v>OK</v>
      </c>
      <c r="V164" s="117" t="b">
        <f>'CASH REBATE'!$P$22</f>
        <v>0</v>
      </c>
      <c r="W164" s="1" t="str">
        <v>ALCHEMY</v>
      </c>
    </row>
    <row r="165" spans="2:23" ht="17.399999999999999" x14ac:dyDescent="0.3">
      <c r="B165" s="161" t="str">
        <v>67-SPGIN-07007265</v>
      </c>
      <c r="C165" s="156" t="str">
        <v>Independent</v>
      </c>
      <c r="D165" s="94" t="str">
        <v>GIN</v>
      </c>
      <c r="E165" s="94" t="str">
        <v>Lady Trieu</v>
      </c>
      <c r="F165" s="94" t="str">
        <v>LDT</v>
      </c>
      <c r="G165" s="94" t="str">
        <v>Lady Trieu Dalat Flowerbomb Gin</v>
      </c>
      <c r="H165" s="94" t="str">
        <v>700ml</v>
      </c>
      <c r="I165" s="174">
        <v>6</v>
      </c>
      <c r="J165" s="283"/>
      <c r="K165" s="178"/>
      <c r="L165" s="85"/>
      <c r="M165" s="15"/>
      <c r="N165" s="86"/>
      <c r="O165" s="6"/>
      <c r="P165" s="152">
        <v>0</v>
      </c>
      <c r="Q165" s="6"/>
      <c r="R165" s="96">
        <f t="shared" si="9"/>
        <v>0</v>
      </c>
      <c r="S165" s="97">
        <f t="shared" si="12"/>
        <v>0</v>
      </c>
      <c r="T165" s="98">
        <f t="shared" si="10"/>
        <v>0</v>
      </c>
      <c r="U165" s="117" t="str">
        <f t="shared" si="11"/>
        <v>OK</v>
      </c>
      <c r="V165" s="117" t="b">
        <f>'CASH REBATE'!$P$22</f>
        <v>0</v>
      </c>
      <c r="W165" s="1" t="str">
        <v>ALCHEMY</v>
      </c>
    </row>
    <row r="166" spans="2:23" ht="17.399999999999999" x14ac:dyDescent="0.3">
      <c r="B166" s="161" t="str">
        <v>67-SPGIN-07007272</v>
      </c>
      <c r="C166" s="156" t="str">
        <v>Independent</v>
      </c>
      <c r="D166" s="94" t="str">
        <v>GIN</v>
      </c>
      <c r="E166" s="94" t="str">
        <v>Lady Trieu</v>
      </c>
      <c r="F166" s="94" t="str">
        <v>LDT</v>
      </c>
      <c r="G166" s="94" t="str">
        <v>Lady Trieu Hoi An Spice Road Gin</v>
      </c>
      <c r="H166" s="94" t="str">
        <v>700ml</v>
      </c>
      <c r="I166" s="174">
        <v>6</v>
      </c>
      <c r="J166" s="283"/>
      <c r="K166" s="178"/>
      <c r="L166" s="85"/>
      <c r="M166" s="15"/>
      <c r="N166" s="86"/>
      <c r="O166" s="6"/>
      <c r="P166" s="152">
        <v>0</v>
      </c>
      <c r="Q166" s="6"/>
      <c r="R166" s="96">
        <f t="shared" si="9"/>
        <v>0</v>
      </c>
      <c r="S166" s="97">
        <f t="shared" si="12"/>
        <v>0</v>
      </c>
      <c r="T166" s="98">
        <f t="shared" si="10"/>
        <v>0</v>
      </c>
      <c r="U166" s="117" t="str">
        <f t="shared" si="11"/>
        <v>OK</v>
      </c>
      <c r="V166" s="117" t="b">
        <f>'CASH REBATE'!$P$22</f>
        <v>0</v>
      </c>
      <c r="W166" s="1" t="str">
        <v>ALCHEMY</v>
      </c>
    </row>
    <row r="167" spans="2:23" ht="17.399999999999999" x14ac:dyDescent="0.3">
      <c r="B167" s="161" t="str">
        <v>67-SPGIN-02007163</v>
      </c>
      <c r="C167" s="156" t="str">
        <v>Independent</v>
      </c>
      <c r="D167" s="94" t="str">
        <v>GIN</v>
      </c>
      <c r="E167" s="94" t="str">
        <v>Lady Trieu</v>
      </c>
      <c r="F167" s="94" t="str">
        <v>LDT</v>
      </c>
      <c r="G167" s="94" t="str">
        <v>Lady Trieu Mekong Delta Dry Gin 200ml</v>
      </c>
      <c r="H167" s="94" t="str">
        <v>200ml</v>
      </c>
      <c r="I167" s="174">
        <v>12</v>
      </c>
      <c r="J167" s="283"/>
      <c r="K167" s="178"/>
      <c r="L167" s="85"/>
      <c r="M167" s="15"/>
      <c r="N167" s="86"/>
      <c r="O167" s="6"/>
      <c r="P167" s="152">
        <v>0</v>
      </c>
      <c r="Q167" s="6"/>
      <c r="R167" s="96">
        <f t="shared" si="9"/>
        <v>0</v>
      </c>
      <c r="S167" s="97">
        <f t="shared" si="12"/>
        <v>0</v>
      </c>
      <c r="T167" s="98">
        <f t="shared" si="10"/>
        <v>0</v>
      </c>
      <c r="U167" s="117" t="str">
        <f t="shared" si="11"/>
        <v>OK</v>
      </c>
      <c r="V167" s="117" t="b">
        <f>'CASH REBATE'!$P$22</f>
        <v>0</v>
      </c>
      <c r="W167" s="1" t="str">
        <v>ALCHEMY</v>
      </c>
    </row>
    <row r="168" spans="2:23" ht="17.399999999999999" x14ac:dyDescent="0.3">
      <c r="B168" s="161" t="str">
        <v>67-SPGIN-07007258</v>
      </c>
      <c r="C168" s="156" t="str">
        <v>Independent</v>
      </c>
      <c r="D168" s="94" t="str">
        <v>GIN</v>
      </c>
      <c r="E168" s="94" t="str">
        <v>Lady Trieu</v>
      </c>
      <c r="F168" s="94" t="str">
        <v>LDT</v>
      </c>
      <c r="G168" s="94" t="str">
        <v>Lady Trieu Mekong Delta Dry Gin</v>
      </c>
      <c r="H168" s="94" t="str">
        <v>700ml</v>
      </c>
      <c r="I168" s="174">
        <v>6</v>
      </c>
      <c r="J168" s="283"/>
      <c r="K168" s="178"/>
      <c r="L168" s="85"/>
      <c r="M168" s="15"/>
      <c r="N168" s="86"/>
      <c r="O168" s="6"/>
      <c r="P168" s="152">
        <v>0</v>
      </c>
      <c r="Q168" s="6"/>
      <c r="R168" s="96">
        <f t="shared" si="9"/>
        <v>0</v>
      </c>
      <c r="S168" s="97">
        <f t="shared" si="12"/>
        <v>0</v>
      </c>
      <c r="T168" s="98">
        <f t="shared" si="10"/>
        <v>0</v>
      </c>
      <c r="U168" s="117" t="str">
        <f t="shared" si="11"/>
        <v>OK</v>
      </c>
      <c r="V168" s="117" t="b">
        <f>'CASH REBATE'!$P$22</f>
        <v>0</v>
      </c>
      <c r="W168" s="1" t="str">
        <v>ALCHEMY</v>
      </c>
    </row>
    <row r="169" spans="2:23" ht="17.399999999999999" x14ac:dyDescent="0.3">
      <c r="B169" s="161" t="str">
        <v>67-SPGIN-07007289</v>
      </c>
      <c r="C169" s="156" t="str">
        <v>Independent</v>
      </c>
      <c r="D169" s="94" t="str">
        <v>GIN</v>
      </c>
      <c r="E169" s="94" t="str">
        <v>Lady Trieu</v>
      </c>
      <c r="F169" s="94" t="str">
        <v>LDT</v>
      </c>
      <c r="G169" s="94" t="str">
        <v>Lady Trieu Sapa Citrus Tea Gin</v>
      </c>
      <c r="H169" s="94" t="str">
        <v>700ml</v>
      </c>
      <c r="I169" s="174">
        <v>6</v>
      </c>
      <c r="J169" s="283"/>
      <c r="K169" s="178"/>
      <c r="L169" s="85"/>
      <c r="M169" s="15"/>
      <c r="N169" s="86"/>
      <c r="O169" s="6"/>
      <c r="P169" s="152">
        <v>0</v>
      </c>
      <c r="Q169" s="6"/>
      <c r="R169" s="96">
        <f t="shared" si="9"/>
        <v>0</v>
      </c>
      <c r="S169" s="97">
        <f t="shared" si="12"/>
        <v>0</v>
      </c>
      <c r="T169" s="98">
        <f t="shared" si="10"/>
        <v>0</v>
      </c>
      <c r="U169" s="117" t="str">
        <f t="shared" si="11"/>
        <v>OK</v>
      </c>
      <c r="V169" s="117" t="b">
        <f>'CASH REBATE'!$P$22</f>
        <v>0</v>
      </c>
      <c r="W169" s="1" t="str">
        <v>ALCHEMY</v>
      </c>
    </row>
    <row r="170" spans="2:23" ht="17.399999999999999" x14ac:dyDescent="0.3">
      <c r="B170" s="161" t="str">
        <v>67-SPGIN-07007248</v>
      </c>
      <c r="C170" s="156" t="str">
        <v>Independent</v>
      </c>
      <c r="D170" s="94" t="str">
        <v>GIN</v>
      </c>
      <c r="E170" s="94" t="str">
        <v>Lady Trieu</v>
      </c>
      <c r="F170" s="94" t="str">
        <v>LDT</v>
      </c>
      <c r="G170" s="94" t="str">
        <v>Lady Trieu King Orange Gin</v>
      </c>
      <c r="H170" s="94" t="str">
        <v>700ml</v>
      </c>
      <c r="I170" s="174">
        <v>6</v>
      </c>
      <c r="J170" s="283"/>
      <c r="K170" s="178"/>
      <c r="L170" s="85"/>
      <c r="M170" s="15"/>
      <c r="N170" s="86"/>
      <c r="O170" s="6"/>
      <c r="P170" s="152">
        <v>0</v>
      </c>
      <c r="Q170" s="6"/>
      <c r="R170" s="96">
        <f t="shared" si="9"/>
        <v>0</v>
      </c>
      <c r="S170" s="97">
        <f t="shared" si="12"/>
        <v>0</v>
      </c>
      <c r="T170" s="98">
        <f t="shared" si="10"/>
        <v>0</v>
      </c>
      <c r="U170" s="117" t="str">
        <f t="shared" si="11"/>
        <v>OK</v>
      </c>
      <c r="V170" s="117" t="b">
        <f>'CASH REBATE'!$P$22</f>
        <v>0</v>
      </c>
      <c r="W170" s="1" t="str">
        <v>ALCHEMY</v>
      </c>
    </row>
    <row r="171" spans="2:23" ht="17.399999999999999" x14ac:dyDescent="0.3">
      <c r="B171" s="161" t="str">
        <v>49-SPMEZ-07501154</v>
      </c>
      <c r="C171" s="156" t="str">
        <v>Proximo</v>
      </c>
      <c r="D171" s="94" t="str">
        <v>Mezcal</v>
      </c>
      <c r="E171" s="94" t="str">
        <v>400 Conejos</v>
      </c>
      <c r="F171" s="94" t="str">
        <v>400</v>
      </c>
      <c r="G171" s="94" t="str">
        <v>400 Conejos Mezcal</v>
      </c>
      <c r="H171" s="94" t="str">
        <v>750ml</v>
      </c>
      <c r="I171" s="174">
        <v>6</v>
      </c>
      <c r="J171" s="283"/>
      <c r="K171" s="178"/>
      <c r="L171" s="85"/>
      <c r="M171" s="15"/>
      <c r="N171" s="86"/>
      <c r="O171" s="6"/>
      <c r="P171" s="152">
        <v>0</v>
      </c>
      <c r="Q171" s="6"/>
      <c r="R171" s="96">
        <f t="shared" si="9"/>
        <v>0</v>
      </c>
      <c r="S171" s="97">
        <f t="shared" si="12"/>
        <v>0</v>
      </c>
      <c r="T171" s="98">
        <f t="shared" si="10"/>
        <v>0</v>
      </c>
      <c r="U171" s="117" t="str">
        <f t="shared" si="11"/>
        <v>OK</v>
      </c>
      <c r="V171" s="117" t="b">
        <f>'CASH REBATE'!$P$22</f>
        <v>0</v>
      </c>
      <c r="W171" s="1" t="str">
        <v>ALCHEMY</v>
      </c>
    </row>
    <row r="172" spans="2:23" ht="17.399999999999999" x14ac:dyDescent="0.3">
      <c r="B172" s="161" t="str">
        <v>49-SPMEZ-07502090</v>
      </c>
      <c r="C172" s="156" t="str">
        <v>Proximo</v>
      </c>
      <c r="D172" s="94" t="str">
        <v>Mezcal</v>
      </c>
      <c r="E172" s="94" t="str">
        <v>Creyente</v>
      </c>
      <c r="F172" s="94" t="str">
        <v>CYT</v>
      </c>
      <c r="G172" s="94" t="str">
        <v>Creyente Mezcal</v>
      </c>
      <c r="H172" s="94" t="str">
        <v>750ml</v>
      </c>
      <c r="I172" s="174">
        <v>6</v>
      </c>
      <c r="J172" s="283"/>
      <c r="K172" s="178"/>
      <c r="L172" s="85"/>
      <c r="M172" s="15"/>
      <c r="N172" s="86"/>
      <c r="O172" s="6"/>
      <c r="P172" s="152">
        <v>0</v>
      </c>
      <c r="Q172" s="6"/>
      <c r="R172" s="96">
        <f t="shared" si="9"/>
        <v>0</v>
      </c>
      <c r="S172" s="97">
        <f t="shared" si="12"/>
        <v>0</v>
      </c>
      <c r="T172" s="98">
        <f t="shared" si="10"/>
        <v>0</v>
      </c>
      <c r="U172" s="117" t="str">
        <f t="shared" si="11"/>
        <v>OK</v>
      </c>
      <c r="V172" s="117" t="b">
        <f>'CASH REBATE'!$P$22</f>
        <v>0</v>
      </c>
      <c r="W172" s="1" t="str">
        <v>ALCHEMY</v>
      </c>
    </row>
    <row r="173" spans="2:23" ht="17.399999999999999" x14ac:dyDescent="0.3">
      <c r="B173" s="161" t="str">
        <v>72-SPTEQ-07001004</v>
      </c>
      <c r="C173" s="156" t="str">
        <v>Proximo</v>
      </c>
      <c r="D173" s="94" t="str">
        <v>Tequila</v>
      </c>
      <c r="E173" s="94" t="str">
        <v>Gran Centenario</v>
      </c>
      <c r="F173" s="94" t="str">
        <v>GCN</v>
      </c>
      <c r="G173" s="94" t="str">
        <v>Gran Centenario Plata Tequila</v>
      </c>
      <c r="H173" s="94" t="str">
        <v>700ml</v>
      </c>
      <c r="I173" s="174">
        <v>6</v>
      </c>
      <c r="J173" s="283"/>
      <c r="K173" s="178"/>
      <c r="L173" s="85"/>
      <c r="M173" s="15"/>
      <c r="N173" s="86"/>
      <c r="O173" s="6"/>
      <c r="P173" s="152">
        <v>0</v>
      </c>
      <c r="Q173" s="6"/>
      <c r="R173" s="96">
        <f t="shared" si="9"/>
        <v>0</v>
      </c>
      <c r="S173" s="97">
        <f t="shared" si="12"/>
        <v>0</v>
      </c>
      <c r="T173" s="98">
        <f t="shared" si="10"/>
        <v>0</v>
      </c>
      <c r="U173" s="117" t="str">
        <f t="shared" si="11"/>
        <v>OK</v>
      </c>
      <c r="V173" s="117" t="b">
        <f>'CASH REBATE'!$P$22</f>
        <v>0</v>
      </c>
      <c r="W173" s="1" t="str">
        <v>ALCHEMY</v>
      </c>
    </row>
    <row r="174" spans="2:23" ht="17.399999999999999" x14ac:dyDescent="0.3">
      <c r="B174" s="161" t="str">
        <v>72-SPTEQ-07001001</v>
      </c>
      <c r="C174" s="156" t="str">
        <v>Proximo</v>
      </c>
      <c r="D174" s="94" t="str">
        <v>Tequila</v>
      </c>
      <c r="E174" s="94" t="str">
        <v>Gran Centenario</v>
      </c>
      <c r="F174" s="94" t="str">
        <v>GCN</v>
      </c>
      <c r="G174" s="94" t="str">
        <v>Gran Centenario Reposado Tequila</v>
      </c>
      <c r="H174" s="94" t="str">
        <v>700ml</v>
      </c>
      <c r="I174" s="174">
        <v>6</v>
      </c>
      <c r="J174" s="283"/>
      <c r="K174" s="178"/>
      <c r="L174" s="85"/>
      <c r="M174" s="15"/>
      <c r="N174" s="86"/>
      <c r="O174" s="6"/>
      <c r="P174" s="152">
        <v>0</v>
      </c>
      <c r="Q174" s="6"/>
      <c r="R174" s="96">
        <f t="shared" si="9"/>
        <v>0</v>
      </c>
      <c r="S174" s="97">
        <f t="shared" si="12"/>
        <v>0</v>
      </c>
      <c r="T174" s="98">
        <f t="shared" si="10"/>
        <v>0</v>
      </c>
      <c r="U174" s="117" t="str">
        <f t="shared" si="11"/>
        <v>OK</v>
      </c>
      <c r="V174" s="117" t="b">
        <f>'CASH REBATE'!$P$22</f>
        <v>0</v>
      </c>
      <c r="W174" s="1" t="str">
        <v>ALCHEMY</v>
      </c>
    </row>
    <row r="175" spans="2:23" ht="17.399999999999999" x14ac:dyDescent="0.3">
      <c r="B175" s="161" t="str">
        <v>72-SPTEQ-07001011</v>
      </c>
      <c r="C175" s="156" t="str">
        <v>Proximo</v>
      </c>
      <c r="D175" s="94" t="str">
        <v>Tequila</v>
      </c>
      <c r="E175" s="94" t="str">
        <v>Gran Centenario</v>
      </c>
      <c r="F175" s="94" t="str">
        <v>GCN</v>
      </c>
      <c r="G175" s="94" t="str">
        <v>Gran Centenario Anejo Tequila</v>
      </c>
      <c r="H175" s="94" t="str">
        <v>700ml</v>
      </c>
      <c r="I175" s="174">
        <v>6</v>
      </c>
      <c r="J175" s="283"/>
      <c r="K175" s="178"/>
      <c r="L175" s="85"/>
      <c r="M175" s="15"/>
      <c r="N175" s="86"/>
      <c r="O175" s="6"/>
      <c r="P175" s="152">
        <v>0</v>
      </c>
      <c r="Q175" s="6"/>
      <c r="R175" s="96">
        <f t="shared" si="9"/>
        <v>0</v>
      </c>
      <c r="S175" s="97">
        <f t="shared" si="12"/>
        <v>0</v>
      </c>
      <c r="T175" s="98">
        <f t="shared" si="10"/>
        <v>0</v>
      </c>
      <c r="U175" s="117" t="str">
        <f t="shared" si="11"/>
        <v>OK</v>
      </c>
      <c r="V175" s="117" t="b">
        <f>'CASH REBATE'!$P$22</f>
        <v>0</v>
      </c>
      <c r="W175" s="1" t="str">
        <v>ALCHEMY</v>
      </c>
    </row>
    <row r="176" spans="2:23" ht="17.399999999999999" x14ac:dyDescent="0.3">
      <c r="B176" s="161" t="str">
        <v>72-SPTEQ-07507409</v>
      </c>
      <c r="C176" s="156" t="str">
        <v>Proximo</v>
      </c>
      <c r="D176" s="94" t="str">
        <v>Tequila</v>
      </c>
      <c r="E176" s="94" t="str">
        <v>Gran Centenario</v>
      </c>
      <c r="F176" s="94" t="str">
        <v>GCN</v>
      </c>
      <c r="G176" s="94" t="str">
        <v>Gran Centenario Leyenda Extra Anejo Tequila</v>
      </c>
      <c r="H176" s="94" t="str">
        <v>750ml</v>
      </c>
      <c r="I176" s="174">
        <v>3</v>
      </c>
      <c r="J176" s="283"/>
      <c r="K176" s="178"/>
      <c r="L176" s="85"/>
      <c r="M176" s="15"/>
      <c r="N176" s="86"/>
      <c r="O176" s="6"/>
      <c r="P176" s="152">
        <v>0</v>
      </c>
      <c r="Q176" s="6"/>
      <c r="R176" s="96">
        <f t="shared" si="9"/>
        <v>0</v>
      </c>
      <c r="S176" s="97">
        <f t="shared" si="12"/>
        <v>0</v>
      </c>
      <c r="T176" s="98">
        <f t="shared" si="10"/>
        <v>0</v>
      </c>
      <c r="U176" s="117" t="str">
        <f t="shared" si="11"/>
        <v>OK</v>
      </c>
      <c r="V176" s="117" t="b">
        <f>'CASH REBATE'!$P$22</f>
        <v>0</v>
      </c>
      <c r="W176" s="1" t="str">
        <v>ALCHEMY</v>
      </c>
    </row>
    <row r="177" spans="2:23" ht="17.399999999999999" x14ac:dyDescent="0.3">
      <c r="B177" s="161" t="str">
        <v>73-SPTEQ-07500217</v>
      </c>
      <c r="C177" s="156" t="str">
        <v>Proximo</v>
      </c>
      <c r="D177" s="94" t="str">
        <v>Tequila</v>
      </c>
      <c r="E177" s="94" t="str">
        <v>Maestro Dobel</v>
      </c>
      <c r="F177" s="94" t="str">
        <v>MTD</v>
      </c>
      <c r="G177" s="94" t="str">
        <v>Maestro Dobel Silver Tequila</v>
      </c>
      <c r="H177" s="94" t="str">
        <v>750ml</v>
      </c>
      <c r="I177" s="174">
        <v>6</v>
      </c>
      <c r="J177" s="283"/>
      <c r="K177" s="178"/>
      <c r="L177" s="85"/>
      <c r="M177" s="15"/>
      <c r="N177" s="86"/>
      <c r="O177" s="6"/>
      <c r="P177" s="152">
        <v>0</v>
      </c>
      <c r="Q177" s="6"/>
      <c r="R177" s="96">
        <f t="shared" si="9"/>
        <v>0</v>
      </c>
      <c r="S177" s="97">
        <f t="shared" si="12"/>
        <v>0</v>
      </c>
      <c r="T177" s="98">
        <f t="shared" si="10"/>
        <v>0</v>
      </c>
      <c r="U177" s="117" t="str">
        <f t="shared" si="11"/>
        <v>OK</v>
      </c>
      <c r="V177" s="117" t="b">
        <f>'CASH REBATE'!$P$22</f>
        <v>0</v>
      </c>
      <c r="W177" s="1" t="str">
        <v>ALCHEMY</v>
      </c>
    </row>
    <row r="178" spans="2:23" ht="17.399999999999999" x14ac:dyDescent="0.3">
      <c r="B178" s="161" t="str">
        <v>73-SPTEQ-07500248</v>
      </c>
      <c r="C178" s="156" t="str">
        <v>Proximo</v>
      </c>
      <c r="D178" s="94" t="str">
        <v>Tequila</v>
      </c>
      <c r="E178" s="94" t="str">
        <v>Maestro Dobel</v>
      </c>
      <c r="F178" s="94" t="str">
        <v>MTD</v>
      </c>
      <c r="G178" s="94" t="str">
        <v>Maestro Dobel Diamante Tequila</v>
      </c>
      <c r="H178" s="94" t="str">
        <v>750ml</v>
      </c>
      <c r="I178" s="174">
        <v>6</v>
      </c>
      <c r="J178" s="283"/>
      <c r="K178" s="178"/>
      <c r="L178" s="85"/>
      <c r="M178" s="15"/>
      <c r="N178" s="86"/>
      <c r="O178" s="6"/>
      <c r="P178" s="152">
        <v>0</v>
      </c>
      <c r="Q178" s="6"/>
      <c r="R178" s="96">
        <f t="shared" si="9"/>
        <v>0</v>
      </c>
      <c r="S178" s="97">
        <f t="shared" si="12"/>
        <v>0</v>
      </c>
      <c r="T178" s="98">
        <f t="shared" si="10"/>
        <v>0</v>
      </c>
      <c r="U178" s="117" t="str">
        <f t="shared" si="11"/>
        <v>OK</v>
      </c>
      <c r="V178" s="117" t="b">
        <f>'CASH REBATE'!$P$22</f>
        <v>0</v>
      </c>
      <c r="W178" s="1" t="str">
        <v>ALCHEMY</v>
      </c>
    </row>
    <row r="179" spans="2:23" ht="17.399999999999999" x14ac:dyDescent="0.3">
      <c r="B179" s="161" t="str">
        <v>73-SPTEQ-07500224</v>
      </c>
      <c r="C179" s="156" t="str">
        <v>Proximo</v>
      </c>
      <c r="D179" s="94" t="str">
        <v>Tequila</v>
      </c>
      <c r="E179" s="94" t="str">
        <v>Maestro Dobel</v>
      </c>
      <c r="F179" s="94" t="str">
        <v>MTD</v>
      </c>
      <c r="G179" s="94" t="str">
        <v>Maestro Dobel Reposado Tequila</v>
      </c>
      <c r="H179" s="94" t="str">
        <v>750ml</v>
      </c>
      <c r="I179" s="174">
        <v>6</v>
      </c>
      <c r="J179" s="283"/>
      <c r="K179" s="178"/>
      <c r="L179" s="85"/>
      <c r="M179" s="15"/>
      <c r="N179" s="86"/>
      <c r="O179" s="6"/>
      <c r="P179" s="152">
        <v>0</v>
      </c>
      <c r="Q179" s="6"/>
      <c r="R179" s="96">
        <f t="shared" si="9"/>
        <v>0</v>
      </c>
      <c r="S179" s="97">
        <f t="shared" si="12"/>
        <v>0</v>
      </c>
      <c r="T179" s="98">
        <f t="shared" si="10"/>
        <v>0</v>
      </c>
      <c r="U179" s="117" t="str">
        <f t="shared" si="11"/>
        <v>OK</v>
      </c>
      <c r="V179" s="117" t="b">
        <f>'CASH REBATE'!$P$22</f>
        <v>0</v>
      </c>
      <c r="W179" s="1" t="str">
        <v>ALCHEMY</v>
      </c>
    </row>
    <row r="180" spans="2:23" ht="17.399999999999999" x14ac:dyDescent="0.3">
      <c r="B180" s="161" t="str">
        <v>73-SPTEQ-07500231</v>
      </c>
      <c r="C180" s="156" t="str">
        <v>Proximo</v>
      </c>
      <c r="D180" s="94" t="str">
        <v>Tequila</v>
      </c>
      <c r="E180" s="94" t="str">
        <v>Maestro Dobel</v>
      </c>
      <c r="F180" s="94" t="str">
        <v>MTD</v>
      </c>
      <c r="G180" s="94" t="str">
        <v>Maestro Dobel Anejo Tequila</v>
      </c>
      <c r="H180" s="94" t="str">
        <v>750ml</v>
      </c>
      <c r="I180" s="174">
        <v>6</v>
      </c>
      <c r="J180" s="283"/>
      <c r="K180" s="178"/>
      <c r="L180" s="85"/>
      <c r="M180" s="15"/>
      <c r="N180" s="86"/>
      <c r="O180" s="6"/>
      <c r="P180" s="152">
        <v>0</v>
      </c>
      <c r="Q180" s="6"/>
      <c r="R180" s="96">
        <f t="shared" si="9"/>
        <v>0</v>
      </c>
      <c r="S180" s="97">
        <f t="shared" si="12"/>
        <v>0</v>
      </c>
      <c r="T180" s="98">
        <f t="shared" si="10"/>
        <v>0</v>
      </c>
      <c r="U180" s="117" t="str">
        <f t="shared" si="11"/>
        <v>OK</v>
      </c>
      <c r="V180" s="117" t="b">
        <f>'CASH REBATE'!$P$22</f>
        <v>0</v>
      </c>
      <c r="W180" s="1" t="str">
        <v>ALCHEMY</v>
      </c>
    </row>
    <row r="181" spans="2:23" ht="17.399999999999999" x14ac:dyDescent="0.3">
      <c r="B181" s="161" t="str">
        <v>73-SPTEQ-07500255</v>
      </c>
      <c r="C181" s="156" t="str">
        <v>Proximo</v>
      </c>
      <c r="D181" s="94" t="str">
        <v>Tequila</v>
      </c>
      <c r="E181" s="94" t="str">
        <v>Maestro Dobel</v>
      </c>
      <c r="F181" s="94" t="str">
        <v>MTD</v>
      </c>
      <c r="G181" s="94" t="str">
        <v>Maestro Dobel Humito Smoked Silver Tequila</v>
      </c>
      <c r="H181" s="94" t="str">
        <v>750ml</v>
      </c>
      <c r="I181" s="174">
        <v>6</v>
      </c>
      <c r="J181" s="283"/>
      <c r="K181" s="178"/>
      <c r="L181" s="85"/>
      <c r="M181" s="15"/>
      <c r="N181" s="86"/>
      <c r="O181" s="6"/>
      <c r="P181" s="152">
        <v>0</v>
      </c>
      <c r="Q181" s="6"/>
      <c r="R181" s="96">
        <f t="shared" si="9"/>
        <v>0</v>
      </c>
      <c r="S181" s="97">
        <f t="shared" si="12"/>
        <v>0</v>
      </c>
      <c r="T181" s="98">
        <f t="shared" si="10"/>
        <v>0</v>
      </c>
      <c r="U181" s="117" t="str">
        <f t="shared" si="11"/>
        <v>OK</v>
      </c>
      <c r="V181" s="117" t="b">
        <f>'CASH REBATE'!$P$22</f>
        <v>0</v>
      </c>
      <c r="W181" s="1" t="str">
        <v>ALCHEMY</v>
      </c>
    </row>
    <row r="182" spans="2:23" ht="17.399999999999999" x14ac:dyDescent="0.3">
      <c r="B182" s="161" t="str">
        <v>73-SPTEQ-07507591</v>
      </c>
      <c r="C182" s="156" t="str">
        <v>Proximo</v>
      </c>
      <c r="D182" s="94" t="str">
        <v>Tequila</v>
      </c>
      <c r="E182" s="94" t="str">
        <v>Maestro Dobel</v>
      </c>
      <c r="F182" s="94" t="str">
        <v>MTD</v>
      </c>
      <c r="G182" s="94" t="str">
        <v>Maestro Dobel 50 Cristalino</v>
      </c>
      <c r="H182" s="94" t="str">
        <v>750ml</v>
      </c>
      <c r="I182" s="174">
        <v>3</v>
      </c>
      <c r="J182" s="283"/>
      <c r="K182" s="178"/>
      <c r="L182" s="85"/>
      <c r="M182" s="15"/>
      <c r="N182" s="86"/>
      <c r="O182" s="6"/>
      <c r="P182" s="152">
        <v>0</v>
      </c>
      <c r="Q182" s="6"/>
      <c r="R182" s="96">
        <f t="shared" si="9"/>
        <v>0</v>
      </c>
      <c r="S182" s="97">
        <f t="shared" si="12"/>
        <v>0</v>
      </c>
      <c r="T182" s="98">
        <f t="shared" si="10"/>
        <v>0</v>
      </c>
      <c r="U182" s="117" t="str">
        <f t="shared" si="11"/>
        <v>OK</v>
      </c>
      <c r="V182" s="117" t="b">
        <f>'CASH REBATE'!$P$22</f>
        <v>0</v>
      </c>
      <c r="W182" s="1" t="str">
        <v>ALCHEMY</v>
      </c>
    </row>
    <row r="183" spans="2:23" ht="17.399999999999999" x14ac:dyDescent="0.3">
      <c r="B183" s="161" t="str">
        <v>19-SPTEQ-07503234</v>
      </c>
      <c r="C183" s="156" t="str">
        <v>Proximo</v>
      </c>
      <c r="D183" s="94" t="str">
        <v>Tequila</v>
      </c>
      <c r="E183" s="94" t="str">
        <v>1800</v>
      </c>
      <c r="F183" s="94" t="str">
        <v>18T</v>
      </c>
      <c r="G183" s="94" t="str">
        <v>1800 Tequila Silver</v>
      </c>
      <c r="H183" s="94" t="str">
        <v>750ml</v>
      </c>
      <c r="I183" s="174">
        <v>12</v>
      </c>
      <c r="J183" s="283"/>
      <c r="K183" s="178"/>
      <c r="L183" s="85"/>
      <c r="M183" s="15"/>
      <c r="N183" s="86"/>
      <c r="O183" s="6"/>
      <c r="P183" s="152">
        <v>0</v>
      </c>
      <c r="Q183" s="6"/>
      <c r="R183" s="96">
        <f t="shared" si="9"/>
        <v>0</v>
      </c>
      <c r="S183" s="97">
        <f t="shared" si="12"/>
        <v>0</v>
      </c>
      <c r="T183" s="98">
        <f t="shared" si="10"/>
        <v>0</v>
      </c>
      <c r="U183" s="117" t="str">
        <f t="shared" si="11"/>
        <v>OK</v>
      </c>
      <c r="V183" s="117" t="b">
        <f>'CASH REBATE'!$P$22</f>
        <v>0</v>
      </c>
      <c r="W183" s="1" t="str">
        <v>ALCHEMY</v>
      </c>
    </row>
    <row r="184" spans="2:23" ht="17.399999999999999" x14ac:dyDescent="0.3">
      <c r="B184" s="161" t="str">
        <v>19-SPTEQ-07500196</v>
      </c>
      <c r="C184" s="156" t="str">
        <v>Proximo</v>
      </c>
      <c r="D184" s="94" t="str">
        <v>Tequila</v>
      </c>
      <c r="E184" s="94" t="str">
        <v>1800</v>
      </c>
      <c r="F184" s="94" t="str">
        <v>18T</v>
      </c>
      <c r="G184" s="94" t="str">
        <v>1800 Tequila Reposado</v>
      </c>
      <c r="H184" s="94" t="str">
        <v>750ml</v>
      </c>
      <c r="I184" s="174">
        <v>12</v>
      </c>
      <c r="J184" s="283"/>
      <c r="K184" s="178"/>
      <c r="L184" s="85"/>
      <c r="M184" s="15"/>
      <c r="N184" s="86"/>
      <c r="O184" s="6"/>
      <c r="P184" s="152">
        <v>0</v>
      </c>
      <c r="Q184" s="6"/>
      <c r="R184" s="96">
        <f t="shared" si="9"/>
        <v>0</v>
      </c>
      <c r="S184" s="97">
        <f t="shared" si="12"/>
        <v>0</v>
      </c>
      <c r="T184" s="98">
        <f t="shared" si="10"/>
        <v>0</v>
      </c>
      <c r="U184" s="117" t="str">
        <f t="shared" si="11"/>
        <v>OK</v>
      </c>
      <c r="V184" s="117" t="b">
        <f>'CASH REBATE'!$P$22</f>
        <v>0</v>
      </c>
      <c r="W184" s="1" t="str">
        <v>ALCHEMY</v>
      </c>
    </row>
    <row r="185" spans="2:23" ht="17.399999999999999" x14ac:dyDescent="0.3">
      <c r="B185" s="161" t="str">
        <v>19-SPTEQ-07500379</v>
      </c>
      <c r="C185" s="156" t="str">
        <v>Proximo</v>
      </c>
      <c r="D185" s="94" t="str">
        <v>Tequila</v>
      </c>
      <c r="E185" s="94" t="str">
        <v>1800</v>
      </c>
      <c r="F185" s="94" t="str">
        <v>18T</v>
      </c>
      <c r="G185" s="94" t="str">
        <v>1800 Tequila Coconut</v>
      </c>
      <c r="H185" s="94" t="str">
        <v>750ml</v>
      </c>
      <c r="I185" s="174">
        <v>12</v>
      </c>
      <c r="J185" s="283"/>
      <c r="K185" s="178"/>
      <c r="L185" s="85"/>
      <c r="M185" s="15"/>
      <c r="N185" s="86"/>
      <c r="O185" s="6"/>
      <c r="P185" s="152">
        <v>0</v>
      </c>
      <c r="Q185" s="6"/>
      <c r="R185" s="96">
        <f t="shared" si="9"/>
        <v>0</v>
      </c>
      <c r="S185" s="97">
        <f t="shared" si="12"/>
        <v>0</v>
      </c>
      <c r="T185" s="98">
        <f t="shared" si="10"/>
        <v>0</v>
      </c>
      <c r="U185" s="117" t="str">
        <f t="shared" si="11"/>
        <v>OK</v>
      </c>
      <c r="V185" s="117" t="b">
        <f>'CASH REBATE'!$P$22</f>
        <v>0</v>
      </c>
      <c r="W185" s="1" t="str">
        <v>ALCHEMY</v>
      </c>
    </row>
    <row r="186" spans="2:23" ht="17.399999999999999" x14ac:dyDescent="0.3">
      <c r="B186" s="161" t="str">
        <v>19-SPTEQ-07500205</v>
      </c>
      <c r="C186" s="156" t="str">
        <v>Proximo</v>
      </c>
      <c r="D186" s="94" t="str">
        <v>Tequila</v>
      </c>
      <c r="E186" s="94" t="str">
        <v>1800</v>
      </c>
      <c r="F186" s="94" t="str">
        <v>18T</v>
      </c>
      <c r="G186" s="94" t="str">
        <v>1800 Tequila Anejo</v>
      </c>
      <c r="H186" s="94" t="str">
        <v>750ml</v>
      </c>
      <c r="I186" s="174">
        <v>6</v>
      </c>
      <c r="J186" s="283"/>
      <c r="K186" s="178"/>
      <c r="L186" s="85"/>
      <c r="M186" s="15"/>
      <c r="N186" s="86"/>
      <c r="O186" s="6"/>
      <c r="P186" s="152">
        <v>0</v>
      </c>
      <c r="Q186" s="6"/>
      <c r="R186" s="96">
        <f t="shared" si="9"/>
        <v>0</v>
      </c>
      <c r="S186" s="97">
        <f t="shared" si="12"/>
        <v>0</v>
      </c>
      <c r="T186" s="98">
        <f t="shared" si="10"/>
        <v>0</v>
      </c>
      <c r="U186" s="117" t="str">
        <f t="shared" si="11"/>
        <v>OK</v>
      </c>
      <c r="V186" s="117" t="b">
        <f>'CASH REBATE'!$P$22</f>
        <v>0</v>
      </c>
      <c r="W186" s="1" t="str">
        <v>ALCHEMY</v>
      </c>
    </row>
    <row r="187" spans="2:23" ht="17.399999999999999" x14ac:dyDescent="0.3">
      <c r="B187" s="161" t="str">
        <v>19-SPTEQ-07506466</v>
      </c>
      <c r="C187" s="156" t="str">
        <v>Proximo</v>
      </c>
      <c r="D187" s="94" t="str">
        <v>Tequila</v>
      </c>
      <c r="E187" s="94" t="str">
        <v>1800</v>
      </c>
      <c r="F187" s="94" t="str">
        <v>18T</v>
      </c>
      <c r="G187" s="94" t="str">
        <v>1800 Tequila Cristalino</v>
      </c>
      <c r="H187" s="94" t="str">
        <v>750ml</v>
      </c>
      <c r="I187" s="174">
        <v>6</v>
      </c>
      <c r="J187" s="283"/>
      <c r="K187" s="178"/>
      <c r="L187" s="85"/>
      <c r="M187" s="15"/>
      <c r="N187" s="86"/>
      <c r="O187" s="6"/>
      <c r="P187" s="152">
        <v>0</v>
      </c>
      <c r="Q187" s="6"/>
      <c r="R187" s="96">
        <f t="shared" si="9"/>
        <v>0</v>
      </c>
      <c r="S187" s="97">
        <f t="shared" si="12"/>
        <v>0</v>
      </c>
      <c r="T187" s="98">
        <f t="shared" si="10"/>
        <v>0</v>
      </c>
      <c r="U187" s="117" t="str">
        <f t="shared" si="11"/>
        <v>OK</v>
      </c>
      <c r="V187" s="117" t="b">
        <f>'CASH REBATE'!$P$22</f>
        <v>0</v>
      </c>
      <c r="W187" s="1" t="str">
        <v>ALCHEMY</v>
      </c>
    </row>
    <row r="188" spans="2:23" ht="17.399999999999999" x14ac:dyDescent="0.3">
      <c r="B188" s="161" t="str">
        <v>19-SPTEQ-07500462</v>
      </c>
      <c r="C188" s="156" t="str">
        <v>Proximo</v>
      </c>
      <c r="D188" s="94" t="str">
        <v>Tequila</v>
      </c>
      <c r="E188" s="94" t="str">
        <v>1800</v>
      </c>
      <c r="F188" s="94" t="str">
        <v>18T</v>
      </c>
      <c r="G188" s="94" t="str">
        <v>1800 Tequila Milenio</v>
      </c>
      <c r="H188" s="94" t="str">
        <v>700ml</v>
      </c>
      <c r="I188" s="174">
        <v>3</v>
      </c>
      <c r="J188" s="283"/>
      <c r="K188" s="178"/>
      <c r="L188" s="85"/>
      <c r="M188" s="15"/>
      <c r="N188" s="86"/>
      <c r="O188" s="6"/>
      <c r="P188" s="152">
        <v>0</v>
      </c>
      <c r="Q188" s="6"/>
      <c r="R188" s="96">
        <f t="shared" si="9"/>
        <v>0</v>
      </c>
      <c r="S188" s="97">
        <f t="shared" si="12"/>
        <v>0</v>
      </c>
      <c r="T188" s="98">
        <f t="shared" si="10"/>
        <v>0</v>
      </c>
      <c r="U188" s="117" t="str">
        <f t="shared" si="11"/>
        <v>OK</v>
      </c>
      <c r="V188" s="117" t="b">
        <f>'CASH REBATE'!$P$22</f>
        <v>0</v>
      </c>
      <c r="W188" s="1" t="str">
        <v>ALCHEMY</v>
      </c>
    </row>
    <row r="189" spans="2:23" ht="17.399999999999999" x14ac:dyDescent="0.3">
      <c r="B189" s="161" t="str">
        <v>19-SPTEQ-07503891</v>
      </c>
      <c r="C189" s="156" t="str">
        <v>Proximo</v>
      </c>
      <c r="D189" s="94" t="str">
        <v>Tequila</v>
      </c>
      <c r="E189" s="94" t="str">
        <v>1800</v>
      </c>
      <c r="F189" s="94" t="str">
        <v>18T</v>
      </c>
      <c r="G189" s="94" t="str">
        <v>1800 Tequila Guachimonton Anejo</v>
      </c>
      <c r="H189" s="94" t="str">
        <v>750ml</v>
      </c>
      <c r="I189" s="174">
        <v>3</v>
      </c>
      <c r="J189" s="283"/>
      <c r="K189" s="178"/>
      <c r="L189" s="85"/>
      <c r="M189" s="15"/>
      <c r="N189" s="86"/>
      <c r="O189" s="6"/>
      <c r="P189" s="152">
        <v>0</v>
      </c>
      <c r="Q189" s="6"/>
      <c r="R189" s="96">
        <f t="shared" si="9"/>
        <v>0</v>
      </c>
      <c r="S189" s="97">
        <f t="shared" si="12"/>
        <v>0</v>
      </c>
      <c r="T189" s="98">
        <f t="shared" si="10"/>
        <v>0</v>
      </c>
      <c r="U189" s="117" t="str">
        <f t="shared" si="11"/>
        <v>OK</v>
      </c>
      <c r="V189" s="117" t="b">
        <f>'CASH REBATE'!$P$22</f>
        <v>0</v>
      </c>
      <c r="W189" s="1" t="str">
        <v>ALCHEMY</v>
      </c>
    </row>
    <row r="190" spans="2:23" ht="17.399999999999999" x14ac:dyDescent="0.3">
      <c r="B190" s="161" t="str">
        <v>20-SPTEQ-07000830</v>
      </c>
      <c r="C190" s="156" t="str">
        <v>Proximo</v>
      </c>
      <c r="D190" s="94" t="str">
        <v>Tequila</v>
      </c>
      <c r="E190" s="94" t="str">
        <v>Jose Cuervo</v>
      </c>
      <c r="F190" s="94" t="str">
        <v>JOC</v>
      </c>
      <c r="G190" s="94" t="str">
        <v>Jose Cuervo Platino</v>
      </c>
      <c r="H190" s="94" t="str">
        <v>700ml</v>
      </c>
      <c r="I190" s="174">
        <v>6</v>
      </c>
      <c r="J190" s="283"/>
      <c r="K190" s="178"/>
      <c r="L190" s="85"/>
      <c r="M190" s="15"/>
      <c r="N190" s="86"/>
      <c r="O190" s="6"/>
      <c r="P190" s="152">
        <v>0</v>
      </c>
      <c r="Q190" s="6"/>
      <c r="R190" s="96">
        <f t="shared" si="9"/>
        <v>0</v>
      </c>
      <c r="S190" s="97">
        <f t="shared" si="12"/>
        <v>0</v>
      </c>
      <c r="T190" s="98">
        <f t="shared" si="10"/>
        <v>0</v>
      </c>
      <c r="U190" s="117" t="str">
        <f t="shared" si="11"/>
        <v>OK</v>
      </c>
      <c r="V190" s="117" t="b">
        <f>'CASH REBATE'!$P$22</f>
        <v>0</v>
      </c>
      <c r="W190" s="1" t="str">
        <v>ALCHEMY</v>
      </c>
    </row>
    <row r="191" spans="2:23" ht="17.399999999999999" x14ac:dyDescent="0.3">
      <c r="B191" s="161" t="str">
        <v>20-SPTEQ-07501478</v>
      </c>
      <c r="C191" s="156" t="str">
        <v>Proximo</v>
      </c>
      <c r="D191" s="94" t="str">
        <v>Tequila</v>
      </c>
      <c r="E191" s="94" t="str">
        <v>Jose Cuervo</v>
      </c>
      <c r="F191" s="94" t="str">
        <v>JOC</v>
      </c>
      <c r="G191" s="94" t="str">
        <v>Jose Cuervo Reserva De La Familia Platino</v>
      </c>
      <c r="H191" s="94" t="str">
        <v>750ml</v>
      </c>
      <c r="I191" s="174">
        <v>3</v>
      </c>
      <c r="J191" s="283"/>
      <c r="K191" s="178"/>
      <c r="L191" s="85"/>
      <c r="M191" s="15"/>
      <c r="N191" s="86"/>
      <c r="O191" s="6"/>
      <c r="P191" s="152">
        <v>0</v>
      </c>
      <c r="Q191" s="6"/>
      <c r="R191" s="96">
        <f t="shared" si="9"/>
        <v>0</v>
      </c>
      <c r="S191" s="97">
        <f t="shared" si="12"/>
        <v>0</v>
      </c>
      <c r="T191" s="98">
        <f t="shared" si="10"/>
        <v>0</v>
      </c>
      <c r="U191" s="117" t="str">
        <f t="shared" si="11"/>
        <v>OK</v>
      </c>
      <c r="V191" s="117" t="b">
        <f>'CASH REBATE'!$P$22</f>
        <v>0</v>
      </c>
      <c r="W191" s="1" t="str">
        <v>ALCHEMY</v>
      </c>
    </row>
    <row r="192" spans="2:23" ht="17.399999999999999" x14ac:dyDescent="0.3">
      <c r="B192" s="161" t="str">
        <v>20-SPTEQ-07501452</v>
      </c>
      <c r="C192" s="156" t="str">
        <v>Proximo</v>
      </c>
      <c r="D192" s="94" t="str">
        <v>Tequila</v>
      </c>
      <c r="E192" s="94" t="str">
        <v>Jose Cuervo</v>
      </c>
      <c r="F192" s="94" t="str">
        <v>JOC</v>
      </c>
      <c r="G192" s="94" t="str">
        <v>Jose Cuervo Reserva De La Familia Extra Anejo Tequila</v>
      </c>
      <c r="H192" s="94" t="str">
        <v>750ml</v>
      </c>
      <c r="I192" s="174">
        <v>3</v>
      </c>
      <c r="J192" s="283"/>
      <c r="K192" s="178"/>
      <c r="L192" s="85"/>
      <c r="M192" s="15"/>
      <c r="N192" s="86"/>
      <c r="O192" s="6"/>
      <c r="P192" s="152">
        <v>0</v>
      </c>
      <c r="Q192" s="6"/>
      <c r="R192" s="96">
        <f t="shared" si="9"/>
        <v>0</v>
      </c>
      <c r="S192" s="97">
        <f t="shared" si="12"/>
        <v>0</v>
      </c>
      <c r="T192" s="98">
        <f t="shared" si="10"/>
        <v>0</v>
      </c>
      <c r="U192" s="117" t="str">
        <f t="shared" si="11"/>
        <v>OK</v>
      </c>
      <c r="V192" s="117" t="b">
        <f>'CASH REBATE'!$P$22</f>
        <v>0</v>
      </c>
      <c r="W192" s="1" t="str">
        <v>ALCHEMY</v>
      </c>
    </row>
    <row r="193" spans="2:23" ht="17.399999999999999" x14ac:dyDescent="0.3">
      <c r="B193" s="161" t="str">
        <v>20-SPTEQ-07002216</v>
      </c>
      <c r="C193" s="156" t="str">
        <v>Proximo</v>
      </c>
      <c r="D193" s="94" t="str">
        <v>Tequila</v>
      </c>
      <c r="E193" s="94" t="str">
        <v>Jose Cuervo</v>
      </c>
      <c r="F193" s="94" t="str">
        <v>JOC</v>
      </c>
      <c r="G193" s="94" t="str">
        <v>Jose Cuervo Tradicional Reposado</v>
      </c>
      <c r="H193" s="94" t="str">
        <v>700ml</v>
      </c>
      <c r="I193" s="174">
        <v>6</v>
      </c>
      <c r="J193" s="283"/>
      <c r="K193" s="178"/>
      <c r="L193" s="85"/>
      <c r="M193" s="15"/>
      <c r="N193" s="86"/>
      <c r="O193" s="6"/>
      <c r="P193" s="152">
        <v>0</v>
      </c>
      <c r="Q193" s="6"/>
      <c r="R193" s="96">
        <f t="shared" si="9"/>
        <v>0</v>
      </c>
      <c r="S193" s="97">
        <f t="shared" si="12"/>
        <v>0</v>
      </c>
      <c r="T193" s="98">
        <f t="shared" si="10"/>
        <v>0</v>
      </c>
      <c r="U193" s="117" t="str">
        <f t="shared" si="11"/>
        <v>OK</v>
      </c>
      <c r="V193" s="117" t="b">
        <f>'CASH REBATE'!$P$22</f>
        <v>0</v>
      </c>
      <c r="W193" s="1" t="str">
        <v>ALCHEMY</v>
      </c>
    </row>
    <row r="194" spans="2:23" ht="17.399999999999999" x14ac:dyDescent="0.3">
      <c r="B194" s="161" t="str">
        <v>20-SPTEQ-07002230</v>
      </c>
      <c r="C194" s="156" t="str">
        <v>Proximo</v>
      </c>
      <c r="D194" s="94" t="str">
        <v>Tequila</v>
      </c>
      <c r="E194" s="94" t="str">
        <v>Jose Cuervo</v>
      </c>
      <c r="F194" s="94" t="str">
        <v>JOC</v>
      </c>
      <c r="G194" s="94" t="str">
        <v>Jose Cuervo Tradicional Silver</v>
      </c>
      <c r="H194" s="94" t="str">
        <v>700ml</v>
      </c>
      <c r="I194" s="174">
        <v>6</v>
      </c>
      <c r="J194" s="283"/>
      <c r="K194" s="178"/>
      <c r="L194" s="85"/>
      <c r="M194" s="15"/>
      <c r="N194" s="86"/>
      <c r="O194" s="6"/>
      <c r="P194" s="152">
        <v>0</v>
      </c>
      <c r="Q194" s="6"/>
      <c r="R194" s="96">
        <f t="shared" si="9"/>
        <v>0</v>
      </c>
      <c r="S194" s="97">
        <f t="shared" si="12"/>
        <v>0</v>
      </c>
      <c r="T194" s="98">
        <f t="shared" si="10"/>
        <v>0</v>
      </c>
      <c r="U194" s="117" t="str">
        <f t="shared" si="11"/>
        <v>OK</v>
      </c>
      <c r="V194" s="117" t="b">
        <f>'CASH REBATE'!$P$22</f>
        <v>0</v>
      </c>
      <c r="W194" s="1" t="str">
        <v>ALCHEMY</v>
      </c>
    </row>
    <row r="195" spans="2:23" ht="17.399999999999999" x14ac:dyDescent="0.3">
      <c r="B195" s="161" t="str">
        <v>20-SPTEQ-07002135</v>
      </c>
      <c r="C195" s="156" t="str">
        <v>Proximo</v>
      </c>
      <c r="D195" s="94" t="str">
        <v>Tequila</v>
      </c>
      <c r="E195" s="94" t="str">
        <v>Jose Cuervo</v>
      </c>
      <c r="F195" s="94" t="str">
        <v>JOC</v>
      </c>
      <c r="G195" s="94" t="str">
        <v>Jose Cuervo Especial Reposado</v>
      </c>
      <c r="H195" s="94" t="str">
        <v>700ml</v>
      </c>
      <c r="I195" s="174">
        <v>12</v>
      </c>
      <c r="J195" s="283"/>
      <c r="K195" s="178"/>
      <c r="L195" s="85"/>
      <c r="M195" s="15"/>
      <c r="N195" s="86"/>
      <c r="O195" s="6"/>
      <c r="P195" s="152">
        <v>0</v>
      </c>
      <c r="Q195" s="6"/>
      <c r="R195" s="96">
        <f t="shared" si="9"/>
        <v>0</v>
      </c>
      <c r="S195" s="97">
        <f t="shared" si="12"/>
        <v>0</v>
      </c>
      <c r="T195" s="98">
        <f t="shared" si="10"/>
        <v>0</v>
      </c>
      <c r="U195" s="117" t="str">
        <f t="shared" si="11"/>
        <v>OK</v>
      </c>
      <c r="V195" s="117" t="b">
        <f>'CASH REBATE'!$P$22</f>
        <v>0</v>
      </c>
      <c r="W195" s="1" t="str">
        <v>ALCHEMY</v>
      </c>
    </row>
    <row r="196" spans="2:23" ht="17.399999999999999" x14ac:dyDescent="0.3">
      <c r="B196" s="161" t="str">
        <v>20-SPTEQ-07002302</v>
      </c>
      <c r="C196" s="156" t="str">
        <v>Proximo</v>
      </c>
      <c r="D196" s="94" t="str">
        <v>Tequila</v>
      </c>
      <c r="E196" s="94" t="str">
        <v>Jose Cuervo</v>
      </c>
      <c r="F196" s="94" t="str">
        <v>JOC</v>
      </c>
      <c r="G196" s="94" t="str">
        <v>Jose Cuervo Especial Silver</v>
      </c>
      <c r="H196" s="94" t="str">
        <v>700ml</v>
      </c>
      <c r="I196" s="174">
        <v>12</v>
      </c>
      <c r="J196" s="283"/>
      <c r="K196" s="178"/>
      <c r="L196" s="85"/>
      <c r="M196" s="15"/>
      <c r="N196" s="86"/>
      <c r="O196" s="6"/>
      <c r="P196" s="152">
        <v>0</v>
      </c>
      <c r="Q196" s="6"/>
      <c r="R196" s="96">
        <f t="shared" si="9"/>
        <v>0</v>
      </c>
      <c r="S196" s="97">
        <f t="shared" si="12"/>
        <v>0</v>
      </c>
      <c r="T196" s="98">
        <f t="shared" si="10"/>
        <v>0</v>
      </c>
      <c r="U196" s="117" t="str">
        <f t="shared" si="11"/>
        <v>OK</v>
      </c>
      <c r="V196" s="117" t="b">
        <f>'CASH REBATE'!$P$22</f>
        <v>0</v>
      </c>
      <c r="W196" s="1" t="str">
        <v>ALCHEMY</v>
      </c>
    </row>
    <row r="197" spans="2:23" ht="17.399999999999999" x14ac:dyDescent="0.3">
      <c r="B197" s="161" t="str">
        <v>20-SPTEQ-07502135</v>
      </c>
      <c r="C197" s="156" t="str">
        <v>Proximo</v>
      </c>
      <c r="D197" s="94" t="str">
        <v>Tequila</v>
      </c>
      <c r="E197" s="94" t="str">
        <v>Jose Cuervo</v>
      </c>
      <c r="F197" s="94" t="str">
        <v>JOC</v>
      </c>
      <c r="G197" s="94" t="str">
        <v>Jose Cuervo Especial Reposado Limited Edition 2022</v>
      </c>
      <c r="H197" s="94" t="str">
        <v>750ml</v>
      </c>
      <c r="I197" s="174">
        <v>12</v>
      </c>
      <c r="J197" s="283"/>
      <c r="K197" s="178"/>
      <c r="L197" s="85"/>
      <c r="M197" s="15"/>
      <c r="N197" s="86"/>
      <c r="O197" s="6"/>
      <c r="P197" s="152">
        <v>0</v>
      </c>
      <c r="Q197" s="6"/>
      <c r="R197" s="96">
        <f t="shared" si="9"/>
        <v>0</v>
      </c>
      <c r="S197" s="97">
        <f t="shared" si="12"/>
        <v>0</v>
      </c>
      <c r="T197" s="98">
        <f t="shared" si="10"/>
        <v>0</v>
      </c>
      <c r="U197" s="117" t="str">
        <f t="shared" si="11"/>
        <v>OK</v>
      </c>
      <c r="V197" s="117" t="b">
        <f>'CASH REBATE'!$P$22</f>
        <v>0</v>
      </c>
      <c r="W197" s="1" t="str">
        <v>ALCHEMY</v>
      </c>
    </row>
    <row r="198" spans="2:23" ht="17.399999999999999" x14ac:dyDescent="0.3">
      <c r="B198" s="161" t="str">
        <v>20-SPTEQ-07500103</v>
      </c>
      <c r="C198" s="156" t="str">
        <v>Proximo</v>
      </c>
      <c r="D198" s="94" t="str">
        <v>Tequila</v>
      </c>
      <c r="E198" s="94" t="str">
        <v>Jose Cuervo</v>
      </c>
      <c r="F198" s="94" t="str">
        <v>JOC</v>
      </c>
      <c r="G198" s="94" t="str">
        <v>Jose Cuervo Especial Reposado Limited Edition 2023</v>
      </c>
      <c r="H198" s="94" t="str">
        <v>750ml</v>
      </c>
      <c r="I198" s="174">
        <v>12</v>
      </c>
      <c r="J198" s="283"/>
      <c r="K198" s="178"/>
      <c r="L198" s="85"/>
      <c r="M198" s="15"/>
      <c r="N198" s="86"/>
      <c r="O198" s="6"/>
      <c r="P198" s="152">
        <v>0</v>
      </c>
      <c r="Q198" s="6"/>
      <c r="R198" s="96">
        <f t="shared" si="9"/>
        <v>0</v>
      </c>
      <c r="S198" s="97">
        <f t="shared" si="12"/>
        <v>0</v>
      </c>
      <c r="T198" s="98">
        <f t="shared" si="10"/>
        <v>0</v>
      </c>
      <c r="U198" s="117" t="str">
        <f t="shared" si="11"/>
        <v>OK</v>
      </c>
      <c r="V198" s="117" t="b">
        <f>'CASH REBATE'!$P$22</f>
        <v>0</v>
      </c>
      <c r="W198" s="1" t="str">
        <v>ALCHEMY</v>
      </c>
    </row>
    <row r="199" spans="2:23" ht="17.399999999999999" x14ac:dyDescent="0.3">
      <c r="B199" s="161" t="str">
        <v>20-24REP-07500109</v>
      </c>
      <c r="C199" s="156" t="str">
        <v>Proximo</v>
      </c>
      <c r="D199" s="94" t="str">
        <v>Tequila</v>
      </c>
      <c r="E199" s="94" t="str">
        <v>Jose Cuervo</v>
      </c>
      <c r="F199" s="94" t="str">
        <v>JOC</v>
      </c>
      <c r="G199" s="94" t="str">
        <v>Jose Cuervo Especial Reposado Limited Edition 2024</v>
      </c>
      <c r="H199" s="94" t="str">
        <v>750ml</v>
      </c>
      <c r="I199" s="174">
        <v>12</v>
      </c>
      <c r="J199" s="283"/>
      <c r="K199" s="178"/>
      <c r="L199" s="85"/>
      <c r="M199" s="15"/>
      <c r="N199" s="86"/>
      <c r="O199" s="6"/>
      <c r="P199" s="152">
        <v>0</v>
      </c>
      <c r="Q199" s="6"/>
      <c r="R199" s="96">
        <f t="shared" si="9"/>
        <v>0</v>
      </c>
      <c r="S199" s="97">
        <f t="shared" si="12"/>
        <v>0</v>
      </c>
      <c r="T199" s="98">
        <f t="shared" si="10"/>
        <v>0</v>
      </c>
      <c r="U199" s="117" t="str">
        <f t="shared" si="11"/>
        <v>OK</v>
      </c>
      <c r="V199" s="117" t="b">
        <f>'CASH REBATE'!$P$22</f>
        <v>0</v>
      </c>
      <c r="W199" s="1" t="str">
        <v>ALCHEMY</v>
      </c>
    </row>
    <row r="200" spans="2:23" ht="17.399999999999999" x14ac:dyDescent="0.3">
      <c r="B200" s="161" t="str">
        <v>20-25REP-07001301</v>
      </c>
      <c r="C200" s="156" t="str">
        <v>Proximo</v>
      </c>
      <c r="D200" s="94" t="str">
        <v>Tequila</v>
      </c>
      <c r="E200" s="94" t="str">
        <v>Jose Cuervo</v>
      </c>
      <c r="F200" s="94" t="str">
        <v>JOC</v>
      </c>
      <c r="G200" s="94" t="str">
        <v>Jose Cuervo Especial Reposado Limited Edition 2025</v>
      </c>
      <c r="H200" s="94" t="str">
        <v>700ml</v>
      </c>
      <c r="I200" s="174">
        <v>12</v>
      </c>
      <c r="J200" s="283"/>
      <c r="K200" s="178"/>
      <c r="L200" s="85"/>
      <c r="M200" s="15"/>
      <c r="N200" s="86"/>
      <c r="O200" s="6"/>
      <c r="P200" s="152">
        <v>0</v>
      </c>
      <c r="Q200" s="6"/>
      <c r="R200" s="96">
        <f t="shared" si="9"/>
        <v>0</v>
      </c>
      <c r="S200" s="97">
        <f t="shared" si="12"/>
        <v>0</v>
      </c>
      <c r="T200" s="98">
        <f t="shared" si="10"/>
        <v>0</v>
      </c>
      <c r="U200" s="117" t="str">
        <f t="shared" si="11"/>
        <v>OK</v>
      </c>
      <c r="V200" s="117" t="b">
        <f>'CASH REBATE'!$P$22</f>
        <v>0</v>
      </c>
      <c r="W200" s="1" t="str">
        <v>ALCHEMY</v>
      </c>
    </row>
    <row r="201" spans="2:23" ht="17.399999999999999" x14ac:dyDescent="0.3">
      <c r="B201" s="161" t="str">
        <v>20-24SIL-07502322</v>
      </c>
      <c r="C201" s="156" t="str">
        <v>Proximo</v>
      </c>
      <c r="D201" s="94" t="str">
        <v>Tequila</v>
      </c>
      <c r="E201" s="94" t="str">
        <v>Jose Cuervo</v>
      </c>
      <c r="F201" s="94" t="str">
        <v>JOC</v>
      </c>
      <c r="G201" s="94" t="str">
        <v>Jose Cuervo Especial Silver Limited Edition 2024</v>
      </c>
      <c r="H201" s="94" t="str">
        <v>750ml</v>
      </c>
      <c r="I201" s="174">
        <v>12</v>
      </c>
      <c r="J201" s="283"/>
      <c r="K201" s="178"/>
      <c r="L201" s="85"/>
      <c r="M201" s="15"/>
      <c r="N201" s="86"/>
      <c r="O201" s="6"/>
      <c r="P201" s="152">
        <v>0</v>
      </c>
      <c r="Q201" s="6"/>
      <c r="R201" s="96">
        <f t="shared" si="9"/>
        <v>0</v>
      </c>
      <c r="S201" s="97">
        <f t="shared" si="12"/>
        <v>0</v>
      </c>
      <c r="T201" s="98">
        <f t="shared" si="10"/>
        <v>0</v>
      </c>
      <c r="U201" s="117" t="str">
        <f t="shared" si="11"/>
        <v>OK</v>
      </c>
      <c r="V201" s="117" t="b">
        <f>'CASH REBATE'!$P$22</f>
        <v>0</v>
      </c>
      <c r="W201" s="1" t="str">
        <v>ALCHEMY</v>
      </c>
    </row>
    <row r="202" spans="2:23" ht="17.399999999999999" x14ac:dyDescent="0.3">
      <c r="B202" s="161" t="str">
        <v>20-25SIL-07001318</v>
      </c>
      <c r="C202" s="156" t="str">
        <v>Proximo</v>
      </c>
      <c r="D202" s="94" t="str">
        <v>Tequila</v>
      </c>
      <c r="E202" s="94" t="str">
        <v>Jose Cuervo</v>
      </c>
      <c r="F202" s="94" t="str">
        <v>JOC</v>
      </c>
      <c r="G202" s="94" t="str">
        <v>Jose Cuervo Especial Silver Limited Edition 2025</v>
      </c>
      <c r="H202" s="94" t="str">
        <v>700ml</v>
      </c>
      <c r="I202" s="174">
        <v>12</v>
      </c>
      <c r="J202" s="283"/>
      <c r="K202" s="178"/>
      <c r="L202" s="85"/>
      <c r="M202" s="15"/>
      <c r="N202" s="86"/>
      <c r="O202" s="6"/>
      <c r="P202" s="152">
        <v>0</v>
      </c>
      <c r="Q202" s="6"/>
      <c r="R202" s="96">
        <f t="shared" si="9"/>
        <v>0</v>
      </c>
      <c r="S202" s="97">
        <f t="shared" si="12"/>
        <v>0</v>
      </c>
      <c r="T202" s="98">
        <f t="shared" si="10"/>
        <v>0</v>
      </c>
      <c r="U202" s="117" t="str">
        <f t="shared" si="11"/>
        <v>OK</v>
      </c>
      <c r="V202" s="117" t="b">
        <f>'CASH REBATE'!$P$22</f>
        <v>0</v>
      </c>
      <c r="W202" s="1" t="str">
        <v>ALCHEMY</v>
      </c>
    </row>
    <row r="203" spans="2:23" ht="17.399999999999999" x14ac:dyDescent="0.3">
      <c r="B203" s="161" t="str">
        <v>20-SPTEQ-07502302</v>
      </c>
      <c r="C203" s="156" t="str">
        <v>Proximo</v>
      </c>
      <c r="D203" s="94" t="str">
        <v>Tequila</v>
      </c>
      <c r="E203" s="94" t="str">
        <v>Jose Cuervo</v>
      </c>
      <c r="F203" s="94" t="str">
        <v>JOC</v>
      </c>
      <c r="G203" s="94" t="str">
        <v>Jose Cuervo Especial Plata Limited Edition</v>
      </c>
      <c r="H203" s="94" t="str">
        <v>750ml</v>
      </c>
      <c r="I203" s="174">
        <v>12</v>
      </c>
      <c r="J203" s="283"/>
      <c r="K203" s="178"/>
      <c r="L203" s="85"/>
      <c r="M203" s="15"/>
      <c r="N203" s="86"/>
      <c r="O203" s="6"/>
      <c r="P203" s="152">
        <v>0</v>
      </c>
      <c r="Q203" s="6"/>
      <c r="R203" s="96">
        <f t="shared" si="9"/>
        <v>0</v>
      </c>
      <c r="S203" s="97">
        <f t="shared" si="12"/>
        <v>0</v>
      </c>
      <c r="T203" s="98">
        <f t="shared" si="10"/>
        <v>0</v>
      </c>
      <c r="U203" s="117" t="str">
        <f t="shared" si="11"/>
        <v>OK</v>
      </c>
      <c r="V203" s="117" t="b">
        <f>'CASH REBATE'!$P$22</f>
        <v>0</v>
      </c>
      <c r="W203" s="1" t="str">
        <v>ALCHEMY</v>
      </c>
    </row>
    <row r="204" spans="2:23" ht="17.399999999999999" x14ac:dyDescent="0.3">
      <c r="B204" s="161" t="str">
        <v>25-SPLIQ-03502608</v>
      </c>
      <c r="C204" s="156" t="str">
        <v>RC</v>
      </c>
      <c r="D204" s="94" t="str">
        <v>Liqueur</v>
      </c>
      <c r="E204" s="94" t="str">
        <v>Cointreau</v>
      </c>
      <c r="F204" s="94" t="str">
        <v>COT</v>
      </c>
      <c r="G204" s="94" t="str">
        <v>Cointreau 350ml</v>
      </c>
      <c r="H204" s="94" t="str">
        <v>350ml</v>
      </c>
      <c r="I204" s="174">
        <v>24</v>
      </c>
      <c r="J204" s="283"/>
      <c r="K204" s="178"/>
      <c r="L204" s="85"/>
      <c r="M204" s="15"/>
      <c r="N204" s="86"/>
      <c r="O204" s="6"/>
      <c r="P204" s="152">
        <v>0</v>
      </c>
      <c r="Q204" s="6"/>
      <c r="R204" s="96">
        <f t="shared" si="9"/>
        <v>0</v>
      </c>
      <c r="S204" s="97">
        <f t="shared" si="12"/>
        <v>0</v>
      </c>
      <c r="T204" s="98">
        <f t="shared" si="10"/>
        <v>0</v>
      </c>
      <c r="U204" s="117" t="str">
        <f t="shared" si="11"/>
        <v>OK</v>
      </c>
      <c r="V204" s="117" t="b">
        <f>'CASH REBATE'!$P$22</f>
        <v>0</v>
      </c>
      <c r="W204" s="1" t="str">
        <v>ALCHEMY</v>
      </c>
    </row>
    <row r="205" spans="2:23" ht="17.399999999999999" x14ac:dyDescent="0.3">
      <c r="B205" s="161" t="str">
        <v>25-SPLIQ-07004200</v>
      </c>
      <c r="C205" s="156" t="str">
        <v>RC</v>
      </c>
      <c r="D205" s="94" t="str">
        <v>Liqueur</v>
      </c>
      <c r="E205" s="94" t="str">
        <v>Cointreau</v>
      </c>
      <c r="F205" s="94" t="str">
        <v>COT</v>
      </c>
      <c r="G205" s="94" t="str">
        <v>Cointreau 700ml</v>
      </c>
      <c r="H205" s="94" t="str">
        <v>700ml</v>
      </c>
      <c r="I205" s="174">
        <v>12</v>
      </c>
      <c r="J205" s="283"/>
      <c r="K205" s="178"/>
      <c r="L205" s="85"/>
      <c r="M205" s="15"/>
      <c r="N205" s="86"/>
      <c r="O205" s="6"/>
      <c r="P205" s="152">
        <v>0</v>
      </c>
      <c r="Q205" s="6"/>
      <c r="R205" s="96">
        <f t="shared" ref="R205:R268" si="13">IF(K205&gt;0,K205*N205,L205*1.07*N205)</f>
        <v>0</v>
      </c>
      <c r="S205" s="97">
        <f t="shared" si="12"/>
        <v>0</v>
      </c>
      <c r="T205" s="98">
        <f t="shared" si="10"/>
        <v>0</v>
      </c>
      <c r="U205" s="117" t="str">
        <f t="shared" si="11"/>
        <v>OK</v>
      </c>
      <c r="V205" s="117" t="b">
        <f>'CASH REBATE'!$P$22</f>
        <v>0</v>
      </c>
      <c r="W205" s="1" t="str">
        <v>ALCHEMY</v>
      </c>
    </row>
    <row r="206" spans="2:23" ht="17.399999999999999" x14ac:dyDescent="0.3">
      <c r="B206" s="161" t="str">
        <v>02-SPLIQ-05001661</v>
      </c>
      <c r="C206" s="156" t="str">
        <v>Lucas Bols</v>
      </c>
      <c r="D206" s="94" t="str">
        <v>Liqueur</v>
      </c>
      <c r="E206" s="94" t="str">
        <v>Galliano Espresso</v>
      </c>
      <c r="F206" s="94" t="str">
        <v>GAL</v>
      </c>
      <c r="G206" s="94" t="str">
        <v>Galliano Espresso Liqueur 500ml</v>
      </c>
      <c r="H206" s="94" t="str">
        <v>500ml</v>
      </c>
      <c r="I206" s="174">
        <v>6</v>
      </c>
      <c r="J206" s="283"/>
      <c r="K206" s="178"/>
      <c r="L206" s="85"/>
      <c r="M206" s="15"/>
      <c r="N206" s="86"/>
      <c r="O206" s="6"/>
      <c r="P206" s="152">
        <v>0</v>
      </c>
      <c r="Q206" s="6"/>
      <c r="R206" s="96">
        <f t="shared" si="13"/>
        <v>0</v>
      </c>
      <c r="S206" s="97">
        <f t="shared" si="12"/>
        <v>0</v>
      </c>
      <c r="T206" s="98">
        <f t="shared" ref="T206:T269" si="14">IF(U206="Input Price only 1 column","",P206*S206)</f>
        <v>0</v>
      </c>
      <c r="U206" s="117" t="str">
        <f t="shared" ref="U206:U269" si="15">IF(AND(K206&gt;0,L206&gt;0),"Input Price only 1 column","OK")</f>
        <v>OK</v>
      </c>
      <c r="V206" s="117" t="b">
        <f>'CASH REBATE'!$P$22</f>
        <v>0</v>
      </c>
      <c r="W206" s="1" t="str">
        <v>ALCHEMY</v>
      </c>
    </row>
    <row r="207" spans="2:23" ht="17.399999999999999" x14ac:dyDescent="0.3">
      <c r="B207" s="161" t="str">
        <v>02-SPLIQ-05009501</v>
      </c>
      <c r="C207" s="156" t="str">
        <v>Lucas Bols</v>
      </c>
      <c r="D207" s="94" t="str">
        <v>Liqueur</v>
      </c>
      <c r="E207" s="94" t="str">
        <v>Galliano Vanilla</v>
      </c>
      <c r="F207" s="94" t="str">
        <v>GAL</v>
      </c>
      <c r="G207" s="94" t="str">
        <v>Galliano Vanilla Liqueur 500ml</v>
      </c>
      <c r="H207" s="94" t="str">
        <v>500ml</v>
      </c>
      <c r="I207" s="174">
        <v>6</v>
      </c>
      <c r="J207" s="283"/>
      <c r="K207" s="178"/>
      <c r="L207" s="85"/>
      <c r="M207" s="15"/>
      <c r="N207" s="86"/>
      <c r="O207" s="6"/>
      <c r="P207" s="152">
        <v>0</v>
      </c>
      <c r="Q207" s="6"/>
      <c r="R207" s="96">
        <f t="shared" si="13"/>
        <v>0</v>
      </c>
      <c r="S207" s="97">
        <f t="shared" ref="S207:S270" si="16">ROUND(R207/1.07,2)</f>
        <v>0</v>
      </c>
      <c r="T207" s="98">
        <f t="shared" si="14"/>
        <v>0</v>
      </c>
      <c r="U207" s="117" t="str">
        <f t="shared" si="15"/>
        <v>OK</v>
      </c>
      <c r="V207" s="117" t="b">
        <f>'CASH REBATE'!$P$22</f>
        <v>0</v>
      </c>
      <c r="W207" s="1" t="str">
        <v>ALCHEMY</v>
      </c>
    </row>
    <row r="208" spans="2:23" ht="17.399999999999999" x14ac:dyDescent="0.3">
      <c r="B208" s="161" t="str">
        <v>02-SPLIQ-07009594</v>
      </c>
      <c r="C208" s="156" t="str">
        <v>Lucas Bols</v>
      </c>
      <c r="D208" s="94" t="str">
        <v>Liqueur</v>
      </c>
      <c r="E208" s="94" t="str">
        <v>Galliano Vanilla</v>
      </c>
      <c r="F208" s="94" t="str">
        <v>GAL</v>
      </c>
      <c r="G208" s="94" t="str">
        <v>Galliano Vanilla Liqueur 700ml</v>
      </c>
      <c r="H208" s="94" t="str">
        <v>700ml</v>
      </c>
      <c r="I208" s="174">
        <v>6</v>
      </c>
      <c r="J208" s="283"/>
      <c r="K208" s="178"/>
      <c r="L208" s="85"/>
      <c r="M208" s="15"/>
      <c r="N208" s="86"/>
      <c r="O208" s="6"/>
      <c r="P208" s="152">
        <v>0</v>
      </c>
      <c r="Q208" s="6"/>
      <c r="R208" s="96">
        <f t="shared" si="13"/>
        <v>0</v>
      </c>
      <c r="S208" s="97">
        <f t="shared" si="16"/>
        <v>0</v>
      </c>
      <c r="T208" s="98">
        <f t="shared" si="14"/>
        <v>0</v>
      </c>
      <c r="U208" s="117" t="str">
        <f t="shared" si="15"/>
        <v>OK</v>
      </c>
      <c r="V208" s="117" t="b">
        <f>'CASH REBATE'!$P$22</f>
        <v>0</v>
      </c>
      <c r="W208" s="1" t="str">
        <v>ALCHEMY</v>
      </c>
    </row>
    <row r="209" spans="2:23" ht="17.399999999999999" x14ac:dyDescent="0.3">
      <c r="B209" s="161" t="str">
        <v>09-SPLIQ-07009136</v>
      </c>
      <c r="C209" s="156" t="str">
        <v>Lucas Bols</v>
      </c>
      <c r="D209" s="94" t="str">
        <v>Liqueur</v>
      </c>
      <c r="E209" s="94" t="str">
        <v>Vaccari Sambuca</v>
      </c>
      <c r="F209" s="94" t="str">
        <v>VAC</v>
      </c>
      <c r="G209" s="94" t="str">
        <v>Vaccari Sambuca</v>
      </c>
      <c r="H209" s="94" t="str">
        <v>700ml</v>
      </c>
      <c r="I209" s="174">
        <v>6</v>
      </c>
      <c r="J209" s="283"/>
      <c r="K209" s="178"/>
      <c r="L209" s="85"/>
      <c r="M209" s="15"/>
      <c r="N209" s="86"/>
      <c r="O209" s="6"/>
      <c r="P209" s="152">
        <v>0</v>
      </c>
      <c r="Q209" s="6"/>
      <c r="R209" s="96">
        <f t="shared" si="13"/>
        <v>0</v>
      </c>
      <c r="S209" s="97">
        <f t="shared" si="16"/>
        <v>0</v>
      </c>
      <c r="T209" s="98">
        <f t="shared" si="14"/>
        <v>0</v>
      </c>
      <c r="U209" s="117" t="str">
        <f t="shared" si="15"/>
        <v>OK</v>
      </c>
      <c r="V209" s="117" t="b">
        <f>'CASH REBATE'!$P$22</f>
        <v>0</v>
      </c>
      <c r="W209" s="1" t="str">
        <v>ALCHEMY</v>
      </c>
    </row>
    <row r="210" spans="2:23" ht="17.399999999999999" x14ac:dyDescent="0.3">
      <c r="B210" s="161" t="str">
        <v>44-SPLIQ-07000397</v>
      </c>
      <c r="C210" s="156" t="str">
        <v>Campari</v>
      </c>
      <c r="D210" s="94" t="str">
        <v>Liqueur</v>
      </c>
      <c r="E210" s="94" t="str">
        <v>Frangelico</v>
      </c>
      <c r="F210" s="94" t="str">
        <v>FRG</v>
      </c>
      <c r="G210" s="94" t="str">
        <v>Frangelico</v>
      </c>
      <c r="H210" s="94" t="str">
        <v>700ml</v>
      </c>
      <c r="I210" s="174">
        <v>12</v>
      </c>
      <c r="J210" s="283"/>
      <c r="K210" s="178"/>
      <c r="L210" s="85"/>
      <c r="M210" s="15"/>
      <c r="N210" s="86"/>
      <c r="O210" s="6"/>
      <c r="P210" s="152">
        <v>0</v>
      </c>
      <c r="Q210" s="6"/>
      <c r="R210" s="96">
        <f t="shared" si="13"/>
        <v>0</v>
      </c>
      <c r="S210" s="97">
        <f t="shared" si="16"/>
        <v>0</v>
      </c>
      <c r="T210" s="98">
        <f t="shared" si="14"/>
        <v>0</v>
      </c>
      <c r="U210" s="117" t="str">
        <f t="shared" si="15"/>
        <v>OK</v>
      </c>
      <c r="V210" s="117" t="b">
        <f>'CASH REBATE'!$P$22</f>
        <v>0</v>
      </c>
      <c r="W210" s="1" t="str">
        <v>ALCHEMY</v>
      </c>
    </row>
    <row r="211" spans="2:23" ht="17.399999999999999" x14ac:dyDescent="0.3">
      <c r="B211" s="161" t="str">
        <v>09-SPLIQ-07001757</v>
      </c>
      <c r="C211" s="156" t="str">
        <v>Lucas Bols</v>
      </c>
      <c r="D211" s="94" t="str">
        <v>Liqueur</v>
      </c>
      <c r="E211" s="94" t="str">
        <v>Passoa</v>
      </c>
      <c r="F211" s="94" t="str">
        <v>PSO</v>
      </c>
      <c r="G211" s="94" t="str">
        <v>Passoa Liqueur</v>
      </c>
      <c r="H211" s="94" t="str">
        <v>700ml</v>
      </c>
      <c r="I211" s="174">
        <v>6</v>
      </c>
      <c r="J211" s="283"/>
      <c r="K211" s="178"/>
      <c r="L211" s="85"/>
      <c r="M211" s="15"/>
      <c r="N211" s="86"/>
      <c r="O211" s="6"/>
      <c r="P211" s="152">
        <v>0</v>
      </c>
      <c r="Q211" s="6"/>
      <c r="R211" s="96">
        <f t="shared" si="13"/>
        <v>0</v>
      </c>
      <c r="S211" s="97">
        <f t="shared" si="16"/>
        <v>0</v>
      </c>
      <c r="T211" s="98">
        <f t="shared" si="14"/>
        <v>0</v>
      </c>
      <c r="U211" s="117" t="str">
        <f t="shared" si="15"/>
        <v>OK</v>
      </c>
      <c r="V211" s="117" t="b">
        <f>'CASH REBATE'!$P$22</f>
        <v>0</v>
      </c>
      <c r="W211" s="1" t="str">
        <v>ALCHEMY</v>
      </c>
    </row>
    <row r="212" spans="2:23" ht="17.399999999999999" x14ac:dyDescent="0.3">
      <c r="B212" s="161" t="str">
        <v>68-SPLIQ-10002002</v>
      </c>
      <c r="C212" s="156" t="str">
        <v>Campari</v>
      </c>
      <c r="D212" s="94" t="str">
        <v>Liqueur</v>
      </c>
      <c r="E212" s="94" t="str">
        <v>X-Rated</v>
      </c>
      <c r="F212" s="94" t="str">
        <v>XRT</v>
      </c>
      <c r="G212" s="94" t="str">
        <v>X-Rated Fusion Liqueur</v>
      </c>
      <c r="H212" s="94" t="str">
        <v>1000ml</v>
      </c>
      <c r="I212" s="174">
        <v>6</v>
      </c>
      <c r="J212" s="283"/>
      <c r="K212" s="178"/>
      <c r="L212" s="85"/>
      <c r="M212" s="15"/>
      <c r="N212" s="86"/>
      <c r="O212" s="6"/>
      <c r="P212" s="152">
        <v>0</v>
      </c>
      <c r="Q212" s="6"/>
      <c r="R212" s="96">
        <f t="shared" si="13"/>
        <v>0</v>
      </c>
      <c r="S212" s="97">
        <f t="shared" si="16"/>
        <v>0</v>
      </c>
      <c r="T212" s="98">
        <f t="shared" si="14"/>
        <v>0</v>
      </c>
      <c r="U212" s="117" t="str">
        <f t="shared" si="15"/>
        <v>OK</v>
      </c>
      <c r="V212" s="117" t="b">
        <f>'CASH REBATE'!$P$22</f>
        <v>0</v>
      </c>
      <c r="W212" s="1" t="str">
        <v>ALCHEMY</v>
      </c>
    </row>
    <row r="213" spans="2:23" ht="17.399999999999999" x14ac:dyDescent="0.3">
      <c r="B213" s="161" t="str">
        <v>01-SPLIQ-07006625</v>
      </c>
      <c r="C213" s="156" t="str">
        <v>Lucas Bols</v>
      </c>
      <c r="D213" s="94" t="str">
        <v>Liqueur</v>
      </c>
      <c r="E213" s="94" t="str">
        <v>Bols Liqueur</v>
      </c>
      <c r="F213" s="94" t="str">
        <v>BOL</v>
      </c>
      <c r="G213" s="94" t="str">
        <v>Bols Amaretto</v>
      </c>
      <c r="H213" s="94" t="str">
        <v>700ml</v>
      </c>
      <c r="I213" s="174">
        <v>6</v>
      </c>
      <c r="J213" s="283"/>
      <c r="K213" s="178"/>
      <c r="L213" s="85"/>
      <c r="M213" s="15"/>
      <c r="N213" s="86"/>
      <c r="O213" s="6"/>
      <c r="P213" s="152">
        <v>0</v>
      </c>
      <c r="Q213" s="6"/>
      <c r="R213" s="96">
        <f t="shared" si="13"/>
        <v>0</v>
      </c>
      <c r="S213" s="97">
        <f t="shared" si="16"/>
        <v>0</v>
      </c>
      <c r="T213" s="98">
        <f t="shared" si="14"/>
        <v>0</v>
      </c>
      <c r="U213" s="117" t="str">
        <f t="shared" si="15"/>
        <v>OK</v>
      </c>
      <c r="V213" s="117" t="b">
        <f>'CASH REBATE'!$P$22</f>
        <v>0</v>
      </c>
      <c r="W213" s="1" t="str">
        <v>ALCHEMY</v>
      </c>
    </row>
    <row r="214" spans="2:23" ht="17.399999999999999" x14ac:dyDescent="0.3">
      <c r="B214" s="161" t="str">
        <v>01-SPLIQ-07006632</v>
      </c>
      <c r="C214" s="156" t="str">
        <v>Lucas Bols</v>
      </c>
      <c r="D214" s="94" t="str">
        <v>Liqueur</v>
      </c>
      <c r="E214" s="94" t="str">
        <v>Bols Liqueur</v>
      </c>
      <c r="F214" s="94" t="str">
        <v>BOL</v>
      </c>
      <c r="G214" s="94" t="str">
        <v>Bols Apricot Brandy</v>
      </c>
      <c r="H214" s="94" t="str">
        <v>700ml</v>
      </c>
      <c r="I214" s="174">
        <v>6</v>
      </c>
      <c r="J214" s="283"/>
      <c r="K214" s="178"/>
      <c r="L214" s="85"/>
      <c r="M214" s="15"/>
      <c r="N214" s="86"/>
      <c r="O214" s="6"/>
      <c r="P214" s="152">
        <v>0</v>
      </c>
      <c r="Q214" s="6"/>
      <c r="R214" s="96">
        <f t="shared" si="13"/>
        <v>0</v>
      </c>
      <c r="S214" s="97">
        <f t="shared" si="16"/>
        <v>0</v>
      </c>
      <c r="T214" s="98">
        <f t="shared" si="14"/>
        <v>0</v>
      </c>
      <c r="U214" s="117" t="str">
        <f t="shared" si="15"/>
        <v>OK</v>
      </c>
      <c r="V214" s="117" t="b">
        <f>'CASH REBATE'!$P$22</f>
        <v>0</v>
      </c>
      <c r="W214" s="1" t="str">
        <v>ALCHEMY</v>
      </c>
    </row>
    <row r="215" spans="2:23" ht="17.399999999999999" x14ac:dyDescent="0.3">
      <c r="B215" s="161" t="str">
        <v>01-SPLIQ-07006694</v>
      </c>
      <c r="C215" s="156" t="str">
        <v>Lucas Bols</v>
      </c>
      <c r="D215" s="94" t="str">
        <v>Liqueur</v>
      </c>
      <c r="E215" s="94" t="str">
        <v>Bols Liqueur</v>
      </c>
      <c r="F215" s="94" t="str">
        <v>BOL</v>
      </c>
      <c r="G215" s="94" t="str">
        <v>Bols Banana</v>
      </c>
      <c r="H215" s="94" t="str">
        <v>700ml</v>
      </c>
      <c r="I215" s="174">
        <v>6</v>
      </c>
      <c r="J215" s="283"/>
      <c r="K215" s="178"/>
      <c r="L215" s="85"/>
      <c r="M215" s="15"/>
      <c r="N215" s="86"/>
      <c r="O215" s="6"/>
      <c r="P215" s="152">
        <v>0</v>
      </c>
      <c r="Q215" s="6"/>
      <c r="R215" s="96">
        <f t="shared" si="13"/>
        <v>0</v>
      </c>
      <c r="S215" s="97">
        <f t="shared" si="16"/>
        <v>0</v>
      </c>
      <c r="T215" s="98">
        <f t="shared" si="14"/>
        <v>0</v>
      </c>
      <c r="U215" s="117" t="str">
        <f t="shared" si="15"/>
        <v>OK</v>
      </c>
      <c r="V215" s="117" t="b">
        <f>'CASH REBATE'!$P$22</f>
        <v>0</v>
      </c>
      <c r="W215" s="1" t="str">
        <v>ALCHEMY</v>
      </c>
    </row>
    <row r="216" spans="2:23" ht="17.399999999999999" x14ac:dyDescent="0.3">
      <c r="B216" s="161" t="str">
        <v>01-SPLIQ-07006656</v>
      </c>
      <c r="C216" s="156" t="str">
        <v>Lucas Bols</v>
      </c>
      <c r="D216" s="94" t="str">
        <v>Liqueur</v>
      </c>
      <c r="E216" s="94" t="str">
        <v>Bols Liqueur</v>
      </c>
      <c r="F216" s="94" t="str">
        <v>BOL</v>
      </c>
      <c r="G216" s="94" t="str">
        <v>Bols Blue Curacao</v>
      </c>
      <c r="H216" s="94" t="str">
        <v>700ml</v>
      </c>
      <c r="I216" s="174">
        <v>6</v>
      </c>
      <c r="J216" s="283"/>
      <c r="K216" s="178"/>
      <c r="L216" s="85"/>
      <c r="M216" s="15"/>
      <c r="N216" s="86"/>
      <c r="O216" s="6"/>
      <c r="P216" s="152">
        <v>0</v>
      </c>
      <c r="Q216" s="6"/>
      <c r="R216" s="96">
        <f t="shared" si="13"/>
        <v>0</v>
      </c>
      <c r="S216" s="97">
        <f t="shared" si="16"/>
        <v>0</v>
      </c>
      <c r="T216" s="98">
        <f t="shared" si="14"/>
        <v>0</v>
      </c>
      <c r="U216" s="117" t="str">
        <f t="shared" si="15"/>
        <v>OK</v>
      </c>
      <c r="V216" s="117" t="b">
        <f>'CASH REBATE'!$P$22</f>
        <v>0</v>
      </c>
      <c r="W216" s="1" t="str">
        <v>ALCHEMY</v>
      </c>
    </row>
    <row r="217" spans="2:23" ht="17.399999999999999" x14ac:dyDescent="0.3">
      <c r="B217" s="161" t="str">
        <v>01-SPLIQ-07006717</v>
      </c>
      <c r="C217" s="156" t="str">
        <v>Lucas Bols</v>
      </c>
      <c r="D217" s="94" t="str">
        <v>Liqueur</v>
      </c>
      <c r="E217" s="94" t="str">
        <v>Bols Liqueur</v>
      </c>
      <c r="F217" s="94" t="str">
        <v>BOL</v>
      </c>
      <c r="G217" s="94" t="str">
        <v>Bols Cacao Brown</v>
      </c>
      <c r="H217" s="94" t="str">
        <v>700ml</v>
      </c>
      <c r="I217" s="174">
        <v>6</v>
      </c>
      <c r="J217" s="283"/>
      <c r="K217" s="178"/>
      <c r="L217" s="85"/>
      <c r="M217" s="15"/>
      <c r="N217" s="86"/>
      <c r="O217" s="6"/>
      <c r="P217" s="152">
        <v>0</v>
      </c>
      <c r="Q217" s="6"/>
      <c r="R217" s="96">
        <f t="shared" si="13"/>
        <v>0</v>
      </c>
      <c r="S217" s="97">
        <f t="shared" si="16"/>
        <v>0</v>
      </c>
      <c r="T217" s="98">
        <f t="shared" si="14"/>
        <v>0</v>
      </c>
      <c r="U217" s="117" t="str">
        <f t="shared" si="15"/>
        <v>OK</v>
      </c>
      <c r="V217" s="117" t="b">
        <f>'CASH REBATE'!$P$22</f>
        <v>0</v>
      </c>
      <c r="W217" s="1" t="str">
        <v>ALCHEMY</v>
      </c>
    </row>
    <row r="218" spans="2:23" ht="17.399999999999999" x14ac:dyDescent="0.3">
      <c r="B218" s="161" t="str">
        <v>01-SPLIQ-07006724</v>
      </c>
      <c r="C218" s="156" t="str">
        <v>Lucas Bols</v>
      </c>
      <c r="D218" s="94" t="str">
        <v>Liqueur</v>
      </c>
      <c r="E218" s="94" t="str">
        <v>Bols Liqueur</v>
      </c>
      <c r="F218" s="94" t="str">
        <v>BOL</v>
      </c>
      <c r="G218" s="94" t="str">
        <v>Bols Cacao White</v>
      </c>
      <c r="H218" s="94" t="str">
        <v>700ml</v>
      </c>
      <c r="I218" s="174">
        <v>6</v>
      </c>
      <c r="J218" s="283"/>
      <c r="K218" s="178"/>
      <c r="L218" s="85"/>
      <c r="M218" s="15"/>
      <c r="N218" s="86"/>
      <c r="O218" s="6"/>
      <c r="P218" s="152">
        <v>0</v>
      </c>
      <c r="Q218" s="6"/>
      <c r="R218" s="96">
        <f t="shared" si="13"/>
        <v>0</v>
      </c>
      <c r="S218" s="97">
        <f t="shared" si="16"/>
        <v>0</v>
      </c>
      <c r="T218" s="98">
        <f t="shared" si="14"/>
        <v>0</v>
      </c>
      <c r="U218" s="117" t="str">
        <f t="shared" si="15"/>
        <v>OK</v>
      </c>
      <c r="V218" s="117" t="b">
        <f>'CASH REBATE'!$P$22</f>
        <v>0</v>
      </c>
      <c r="W218" s="1" t="str">
        <v>ALCHEMY</v>
      </c>
    </row>
    <row r="219" spans="2:23" ht="17.399999999999999" x14ac:dyDescent="0.3">
      <c r="B219" s="161" t="str">
        <v>01-SPLIQ-07006663</v>
      </c>
      <c r="C219" s="156" t="str">
        <v>Lucas Bols</v>
      </c>
      <c r="D219" s="94" t="str">
        <v>Liqueur</v>
      </c>
      <c r="E219" s="94" t="str">
        <v>Bols Liqueur</v>
      </c>
      <c r="F219" s="94" t="str">
        <v>BOL</v>
      </c>
      <c r="G219" s="94" t="str">
        <v>Bols Cherry Brandy</v>
      </c>
      <c r="H219" s="94" t="str">
        <v>700ml</v>
      </c>
      <c r="I219" s="174">
        <v>6</v>
      </c>
      <c r="J219" s="283"/>
      <c r="K219" s="178"/>
      <c r="L219" s="85"/>
      <c r="M219" s="15"/>
      <c r="N219" s="86"/>
      <c r="O219" s="6"/>
      <c r="P219" s="152">
        <v>0</v>
      </c>
      <c r="Q219" s="6"/>
      <c r="R219" s="96">
        <f t="shared" si="13"/>
        <v>0</v>
      </c>
      <c r="S219" s="97">
        <f t="shared" si="16"/>
        <v>0</v>
      </c>
      <c r="T219" s="98">
        <f t="shared" si="14"/>
        <v>0</v>
      </c>
      <c r="U219" s="117" t="str">
        <f t="shared" si="15"/>
        <v>OK</v>
      </c>
      <c r="V219" s="117" t="b">
        <f>'CASH REBATE'!$P$22</f>
        <v>0</v>
      </c>
      <c r="W219" s="1" t="str">
        <v>ALCHEMY</v>
      </c>
    </row>
    <row r="220" spans="2:23" ht="17.399999999999999" x14ac:dyDescent="0.3">
      <c r="B220" s="161" t="str">
        <v>01-SPLIQ-07006700</v>
      </c>
      <c r="C220" s="156" t="str">
        <v>Lucas Bols</v>
      </c>
      <c r="D220" s="94" t="str">
        <v>Liqueur</v>
      </c>
      <c r="E220" s="94" t="str">
        <v>Bols Liqueur</v>
      </c>
      <c r="F220" s="94" t="str">
        <v>BOL</v>
      </c>
      <c r="G220" s="94" t="str">
        <v>Bols Crème De Cassis</v>
      </c>
      <c r="H220" s="94" t="str">
        <v>700ml</v>
      </c>
      <c r="I220" s="174">
        <v>6</v>
      </c>
      <c r="J220" s="283"/>
      <c r="K220" s="178"/>
      <c r="L220" s="85"/>
      <c r="M220" s="15"/>
      <c r="N220" s="86"/>
      <c r="O220" s="6"/>
      <c r="P220" s="152">
        <v>0</v>
      </c>
      <c r="Q220" s="6"/>
      <c r="R220" s="96">
        <f t="shared" si="13"/>
        <v>0</v>
      </c>
      <c r="S220" s="97">
        <f t="shared" si="16"/>
        <v>0</v>
      </c>
      <c r="T220" s="98">
        <f t="shared" si="14"/>
        <v>0</v>
      </c>
      <c r="U220" s="117" t="str">
        <f t="shared" si="15"/>
        <v>OK</v>
      </c>
      <c r="V220" s="117" t="b">
        <f>'CASH REBATE'!$P$22</f>
        <v>0</v>
      </c>
      <c r="W220" s="1" t="str">
        <v>ALCHEMY</v>
      </c>
    </row>
    <row r="221" spans="2:23" ht="17.399999999999999" x14ac:dyDescent="0.3">
      <c r="B221" s="161" t="str">
        <v>01-SPLIQ-07006731</v>
      </c>
      <c r="C221" s="156" t="str">
        <v>Lucas Bols</v>
      </c>
      <c r="D221" s="94" t="str">
        <v>Liqueur</v>
      </c>
      <c r="E221" s="94" t="str">
        <v>Bols Liqueur</v>
      </c>
      <c r="F221" s="94" t="str">
        <v>BOL</v>
      </c>
      <c r="G221" s="94" t="str">
        <v>Bols Dry Orange</v>
      </c>
      <c r="H221" s="94" t="str">
        <v>700ml</v>
      </c>
      <c r="I221" s="174">
        <v>6</v>
      </c>
      <c r="J221" s="283"/>
      <c r="K221" s="178"/>
      <c r="L221" s="85"/>
      <c r="M221" s="15"/>
      <c r="N221" s="86"/>
      <c r="O221" s="6"/>
      <c r="P221" s="152">
        <v>0</v>
      </c>
      <c r="Q221" s="6"/>
      <c r="R221" s="96">
        <f t="shared" si="13"/>
        <v>0</v>
      </c>
      <c r="S221" s="97">
        <f t="shared" si="16"/>
        <v>0</v>
      </c>
      <c r="T221" s="98">
        <f t="shared" si="14"/>
        <v>0</v>
      </c>
      <c r="U221" s="117" t="str">
        <f t="shared" si="15"/>
        <v>OK</v>
      </c>
      <c r="V221" s="117" t="b">
        <f>'CASH REBATE'!$P$22</f>
        <v>0</v>
      </c>
      <c r="W221" s="1" t="str">
        <v>ALCHEMY</v>
      </c>
    </row>
    <row r="222" spans="2:23" ht="17.399999999999999" x14ac:dyDescent="0.3">
      <c r="B222" s="161" t="str">
        <v>01-SPLIQ-07002897</v>
      </c>
      <c r="C222" s="156" t="str">
        <v>Lucas Bols</v>
      </c>
      <c r="D222" s="94" t="str">
        <v>Liqueur</v>
      </c>
      <c r="E222" s="94" t="str">
        <v>Bols Liqueur</v>
      </c>
      <c r="F222" s="94" t="str">
        <v>BOL</v>
      </c>
      <c r="G222" s="94" t="str">
        <v>Bols Elderflower</v>
      </c>
      <c r="H222" s="94" t="str">
        <v>700ml</v>
      </c>
      <c r="I222" s="174">
        <v>6</v>
      </c>
      <c r="J222" s="283"/>
      <c r="K222" s="178"/>
      <c r="L222" s="85"/>
      <c r="M222" s="15"/>
      <c r="N222" s="86"/>
      <c r="O222" s="6"/>
      <c r="P222" s="152">
        <v>0</v>
      </c>
      <c r="Q222" s="6"/>
      <c r="R222" s="96">
        <f t="shared" si="13"/>
        <v>0</v>
      </c>
      <c r="S222" s="97">
        <f t="shared" si="16"/>
        <v>0</v>
      </c>
      <c r="T222" s="98">
        <f t="shared" si="14"/>
        <v>0</v>
      </c>
      <c r="U222" s="117" t="str">
        <f t="shared" si="15"/>
        <v>OK</v>
      </c>
      <c r="V222" s="117" t="b">
        <f>'CASH REBATE'!$P$22</f>
        <v>0</v>
      </c>
      <c r="W222" s="1" t="str">
        <v>ALCHEMY</v>
      </c>
    </row>
    <row r="223" spans="2:23" ht="17.399999999999999" x14ac:dyDescent="0.3">
      <c r="B223" s="161" t="str">
        <v>01-SPLIQ-07006786</v>
      </c>
      <c r="C223" s="156" t="str">
        <v>Lucas Bols</v>
      </c>
      <c r="D223" s="94" t="str">
        <v>Liqueur</v>
      </c>
      <c r="E223" s="94" t="str">
        <v>Bols Liqueur</v>
      </c>
      <c r="F223" s="94" t="str">
        <v>BOL</v>
      </c>
      <c r="G223" s="94" t="str">
        <v>Bols Lychee</v>
      </c>
      <c r="H223" s="94" t="str">
        <v>700ml</v>
      </c>
      <c r="I223" s="174">
        <v>6</v>
      </c>
      <c r="J223" s="283"/>
      <c r="K223" s="178"/>
      <c r="L223" s="85"/>
      <c r="M223" s="15"/>
      <c r="N223" s="86"/>
      <c r="O223" s="6"/>
      <c r="P223" s="152">
        <v>0</v>
      </c>
      <c r="Q223" s="6"/>
      <c r="R223" s="96">
        <f t="shared" si="13"/>
        <v>0</v>
      </c>
      <c r="S223" s="97">
        <f t="shared" si="16"/>
        <v>0</v>
      </c>
      <c r="T223" s="98">
        <f t="shared" si="14"/>
        <v>0</v>
      </c>
      <c r="U223" s="117" t="str">
        <f t="shared" si="15"/>
        <v>OK</v>
      </c>
      <c r="V223" s="117" t="b">
        <f>'CASH REBATE'!$P$22</f>
        <v>0</v>
      </c>
      <c r="W223" s="1" t="str">
        <v>ALCHEMY</v>
      </c>
    </row>
    <row r="224" spans="2:23" ht="17.399999999999999" x14ac:dyDescent="0.3">
      <c r="B224" s="161" t="str">
        <v>01-SPLIQ-07006809</v>
      </c>
      <c r="C224" s="156" t="str">
        <v>Lucas Bols</v>
      </c>
      <c r="D224" s="94" t="str">
        <v>Liqueur</v>
      </c>
      <c r="E224" s="94" t="str">
        <v>Bols Liqueur</v>
      </c>
      <c r="F224" s="94" t="str">
        <v>BOL</v>
      </c>
      <c r="G224" s="94" t="str">
        <v>Bols Melon</v>
      </c>
      <c r="H224" s="94" t="str">
        <v>700ml</v>
      </c>
      <c r="I224" s="174">
        <v>6</v>
      </c>
      <c r="J224" s="283"/>
      <c r="K224" s="178"/>
      <c r="L224" s="85"/>
      <c r="M224" s="15"/>
      <c r="N224" s="86"/>
      <c r="O224" s="6"/>
      <c r="P224" s="152">
        <v>0</v>
      </c>
      <c r="Q224" s="6"/>
      <c r="R224" s="96">
        <f t="shared" si="13"/>
        <v>0</v>
      </c>
      <c r="S224" s="97">
        <f t="shared" si="16"/>
        <v>0</v>
      </c>
      <c r="T224" s="98">
        <f t="shared" si="14"/>
        <v>0</v>
      </c>
      <c r="U224" s="117" t="str">
        <f t="shared" si="15"/>
        <v>OK</v>
      </c>
      <c r="V224" s="117" t="b">
        <f>'CASH REBATE'!$P$22</f>
        <v>0</v>
      </c>
      <c r="W224" s="1" t="str">
        <v>ALCHEMY</v>
      </c>
    </row>
    <row r="225" spans="2:23" ht="17.399999999999999" x14ac:dyDescent="0.3">
      <c r="B225" s="161" t="str">
        <v>01-SPLIQ-07006830</v>
      </c>
      <c r="C225" s="156" t="str">
        <v>Lucas Bols</v>
      </c>
      <c r="D225" s="94" t="str">
        <v>Liqueur</v>
      </c>
      <c r="E225" s="94" t="str">
        <v>Bols Liqueur</v>
      </c>
      <c r="F225" s="94" t="str">
        <v>BOL</v>
      </c>
      <c r="G225" s="94" t="str">
        <v>Bols Peach</v>
      </c>
      <c r="H225" s="94" t="str">
        <v>700ml</v>
      </c>
      <c r="I225" s="174">
        <v>6</v>
      </c>
      <c r="J225" s="283"/>
      <c r="K225" s="178"/>
      <c r="L225" s="85"/>
      <c r="M225" s="15"/>
      <c r="N225" s="86"/>
      <c r="O225" s="6"/>
      <c r="P225" s="152">
        <v>0</v>
      </c>
      <c r="Q225" s="6"/>
      <c r="R225" s="96">
        <f t="shared" si="13"/>
        <v>0</v>
      </c>
      <c r="S225" s="97">
        <f t="shared" si="16"/>
        <v>0</v>
      </c>
      <c r="T225" s="98">
        <f t="shared" si="14"/>
        <v>0</v>
      </c>
      <c r="U225" s="117" t="str">
        <f t="shared" si="15"/>
        <v>OK</v>
      </c>
      <c r="V225" s="117" t="b">
        <f>'CASH REBATE'!$P$22</f>
        <v>0</v>
      </c>
      <c r="W225" s="1" t="str">
        <v>ALCHEMY</v>
      </c>
    </row>
    <row r="226" spans="2:23" ht="17.399999999999999" x14ac:dyDescent="0.3">
      <c r="B226" s="161" t="str">
        <v>01-SPLIQ-07009408</v>
      </c>
      <c r="C226" s="156" t="str">
        <v>Lucas Bols</v>
      </c>
      <c r="D226" s="94" t="str">
        <v>Liqueur</v>
      </c>
      <c r="E226" s="94" t="str">
        <v>Bols Liqueur</v>
      </c>
      <c r="F226" s="94" t="str">
        <v>BOL</v>
      </c>
      <c r="G226" s="94" t="str">
        <v>Bols Peppermint Green</v>
      </c>
      <c r="H226" s="94" t="str">
        <v>700ml</v>
      </c>
      <c r="I226" s="174">
        <v>6</v>
      </c>
      <c r="J226" s="283"/>
      <c r="K226" s="178"/>
      <c r="L226" s="85"/>
      <c r="M226" s="15"/>
      <c r="N226" s="86"/>
      <c r="O226" s="6"/>
      <c r="P226" s="152">
        <v>0</v>
      </c>
      <c r="Q226" s="6"/>
      <c r="R226" s="96">
        <f t="shared" si="13"/>
        <v>0</v>
      </c>
      <c r="S226" s="97">
        <f t="shared" si="16"/>
        <v>0</v>
      </c>
      <c r="T226" s="98">
        <f t="shared" si="14"/>
        <v>0</v>
      </c>
      <c r="U226" s="117" t="str">
        <f t="shared" si="15"/>
        <v>OK</v>
      </c>
      <c r="V226" s="117" t="b">
        <f>'CASH REBATE'!$P$22</f>
        <v>0</v>
      </c>
      <c r="W226" s="1" t="str">
        <v>ALCHEMY</v>
      </c>
    </row>
    <row r="227" spans="2:23" ht="17.399999999999999" x14ac:dyDescent="0.3">
      <c r="B227" s="161" t="str">
        <v>01-SPLIQ-07009334</v>
      </c>
      <c r="C227" s="156" t="str">
        <v>Lucas Bols</v>
      </c>
      <c r="D227" s="94" t="str">
        <v>Liqueur</v>
      </c>
      <c r="E227" s="94" t="str">
        <v>Bols Liqueur</v>
      </c>
      <c r="F227" s="94" t="str">
        <v>BOL</v>
      </c>
      <c r="G227" s="94" t="str">
        <v>Bols Sour Apple</v>
      </c>
      <c r="H227" s="94" t="str">
        <v>700ml</v>
      </c>
      <c r="I227" s="174">
        <v>6</v>
      </c>
      <c r="J227" s="283"/>
      <c r="K227" s="178"/>
      <c r="L227" s="85"/>
      <c r="M227" s="15"/>
      <c r="N227" s="86"/>
      <c r="O227" s="6"/>
      <c r="P227" s="152">
        <v>0</v>
      </c>
      <c r="Q227" s="6"/>
      <c r="R227" s="96">
        <f t="shared" si="13"/>
        <v>0</v>
      </c>
      <c r="S227" s="97">
        <f t="shared" si="16"/>
        <v>0</v>
      </c>
      <c r="T227" s="98">
        <f t="shared" si="14"/>
        <v>0</v>
      </c>
      <c r="U227" s="117" t="str">
        <f t="shared" si="15"/>
        <v>OK</v>
      </c>
      <c r="V227" s="117" t="b">
        <f>'CASH REBATE'!$P$22</f>
        <v>0</v>
      </c>
      <c r="W227" s="1" t="str">
        <v>ALCHEMY</v>
      </c>
    </row>
    <row r="228" spans="2:23" ht="17.399999999999999" x14ac:dyDescent="0.3">
      <c r="B228" s="161" t="str">
        <v>01-SPLIQ-07006885</v>
      </c>
      <c r="C228" s="156" t="str">
        <v>Lucas Bols</v>
      </c>
      <c r="D228" s="94" t="str">
        <v>Liqueur</v>
      </c>
      <c r="E228" s="94" t="str">
        <v>Bols Liqueur</v>
      </c>
      <c r="F228" s="94" t="str">
        <v>BOL</v>
      </c>
      <c r="G228" s="94" t="str">
        <v>Bols Strawberry</v>
      </c>
      <c r="H228" s="94" t="str">
        <v>700ml</v>
      </c>
      <c r="I228" s="174">
        <v>6</v>
      </c>
      <c r="J228" s="283"/>
      <c r="K228" s="178"/>
      <c r="L228" s="85"/>
      <c r="M228" s="15"/>
      <c r="N228" s="86"/>
      <c r="O228" s="6"/>
      <c r="P228" s="152">
        <v>0</v>
      </c>
      <c r="Q228" s="6"/>
      <c r="R228" s="96">
        <f t="shared" si="13"/>
        <v>0</v>
      </c>
      <c r="S228" s="97">
        <f t="shared" si="16"/>
        <v>0</v>
      </c>
      <c r="T228" s="98">
        <f t="shared" si="14"/>
        <v>0</v>
      </c>
      <c r="U228" s="117" t="str">
        <f t="shared" si="15"/>
        <v>OK</v>
      </c>
      <c r="V228" s="117" t="b">
        <f>'CASH REBATE'!$P$22</f>
        <v>0</v>
      </c>
      <c r="W228" s="1" t="str">
        <v>ALCHEMY</v>
      </c>
    </row>
    <row r="229" spans="2:23" ht="17.399999999999999" x14ac:dyDescent="0.3">
      <c r="B229" s="161" t="str">
        <v>01-SPLIQ-07002941</v>
      </c>
      <c r="C229" s="156" t="str">
        <v>Lucas Bols</v>
      </c>
      <c r="D229" s="94" t="str">
        <v>Liqueur</v>
      </c>
      <c r="E229" s="94" t="str">
        <v>Bols Liqueur</v>
      </c>
      <c r="F229" s="94" t="str">
        <v>BOL</v>
      </c>
      <c r="G229" s="94" t="str">
        <v>Bols Triple Sec</v>
      </c>
      <c r="H229" s="94" t="str">
        <v>700ml</v>
      </c>
      <c r="I229" s="174">
        <v>6</v>
      </c>
      <c r="J229" s="283"/>
      <c r="K229" s="178"/>
      <c r="L229" s="85"/>
      <c r="M229" s="15"/>
      <c r="N229" s="86"/>
      <c r="O229" s="6"/>
      <c r="P229" s="152">
        <v>0</v>
      </c>
      <c r="Q229" s="6"/>
      <c r="R229" s="96">
        <f t="shared" si="13"/>
        <v>0</v>
      </c>
      <c r="S229" s="97">
        <f t="shared" si="16"/>
        <v>0</v>
      </c>
      <c r="T229" s="98">
        <f t="shared" si="14"/>
        <v>0</v>
      </c>
      <c r="U229" s="117" t="str">
        <f t="shared" si="15"/>
        <v>OK</v>
      </c>
      <c r="V229" s="117" t="b">
        <f>'CASH REBATE'!$P$22</f>
        <v>0</v>
      </c>
      <c r="W229" s="1" t="str">
        <v>ALCHEMY</v>
      </c>
    </row>
    <row r="230" spans="2:23" ht="17.399999999999999" x14ac:dyDescent="0.3">
      <c r="B230" s="161" t="str">
        <v>01-SPLIQ-07002551</v>
      </c>
      <c r="C230" s="156" t="str">
        <v>Lucas Bols</v>
      </c>
      <c r="D230" s="94" t="str">
        <v>Liqueur</v>
      </c>
      <c r="E230" s="94" t="str">
        <v>Bols Liqueur</v>
      </c>
      <c r="F230" s="94" t="str">
        <v>BOL</v>
      </c>
      <c r="G230" s="94" t="str">
        <v>Bols Brown Cream</v>
      </c>
      <c r="H230" s="94" t="str">
        <v>700ml</v>
      </c>
      <c r="I230" s="174">
        <v>6</v>
      </c>
      <c r="J230" s="283"/>
      <c r="K230" s="178"/>
      <c r="L230" s="85"/>
      <c r="M230" s="15"/>
      <c r="N230" s="86"/>
      <c r="O230" s="6"/>
      <c r="P230" s="152">
        <v>0</v>
      </c>
      <c r="Q230" s="6"/>
      <c r="R230" s="96">
        <f t="shared" si="13"/>
        <v>0</v>
      </c>
      <c r="S230" s="97">
        <f t="shared" si="16"/>
        <v>0</v>
      </c>
      <c r="T230" s="98">
        <f t="shared" si="14"/>
        <v>0</v>
      </c>
      <c r="U230" s="117" t="str">
        <f t="shared" si="15"/>
        <v>OK</v>
      </c>
      <c r="V230" s="117" t="b">
        <f>'CASH REBATE'!$P$22</f>
        <v>0</v>
      </c>
      <c r="W230" s="1" t="str">
        <v>ALCHEMY</v>
      </c>
    </row>
    <row r="231" spans="2:23" ht="17.399999999999999" x14ac:dyDescent="0.3">
      <c r="B231" s="161" t="str">
        <v>31-SPLIQ-07000575</v>
      </c>
      <c r="C231" s="156" t="str">
        <v>Campari</v>
      </c>
      <c r="D231" s="94" t="str">
        <v>Aperitif &amp; Bitters</v>
      </c>
      <c r="E231" s="94" t="str">
        <v>Aperol</v>
      </c>
      <c r="F231" s="94" t="str">
        <v>APR</v>
      </c>
      <c r="G231" s="94" t="str">
        <v>Aperol 700ml</v>
      </c>
      <c r="H231" s="94" t="str">
        <v>700ml</v>
      </c>
      <c r="I231" s="174">
        <v>6</v>
      </c>
      <c r="J231" s="283"/>
      <c r="K231" s="178"/>
      <c r="L231" s="85"/>
      <c r="M231" s="15"/>
      <c r="N231" s="86"/>
      <c r="O231" s="6"/>
      <c r="P231" s="152">
        <v>0</v>
      </c>
      <c r="Q231" s="6"/>
      <c r="R231" s="96">
        <f t="shared" si="13"/>
        <v>0</v>
      </c>
      <c r="S231" s="97">
        <f t="shared" si="16"/>
        <v>0</v>
      </c>
      <c r="T231" s="98">
        <f t="shared" si="14"/>
        <v>0</v>
      </c>
      <c r="U231" s="117" t="str">
        <f t="shared" si="15"/>
        <v>OK</v>
      </c>
      <c r="V231" s="117" t="b">
        <f>'CASH REBATE'!$P$22</f>
        <v>0</v>
      </c>
      <c r="W231" s="1" t="str">
        <v>ALCHEMY</v>
      </c>
    </row>
    <row r="232" spans="2:23" ht="17.399999999999999" x14ac:dyDescent="0.3">
      <c r="B232" s="161" t="str">
        <v>31-SPLIQ-10000278</v>
      </c>
      <c r="C232" s="156" t="str">
        <v>Campari</v>
      </c>
      <c r="D232" s="94" t="str">
        <v>Aperitif &amp; Bitters</v>
      </c>
      <c r="E232" s="94" t="str">
        <v>Aperol</v>
      </c>
      <c r="F232" s="94" t="str">
        <v>APR</v>
      </c>
      <c r="G232" s="94" t="str">
        <v>Aperol 1L</v>
      </c>
      <c r="H232" s="94" t="str">
        <v>1000ml</v>
      </c>
      <c r="I232" s="174">
        <v>6</v>
      </c>
      <c r="J232" s="283"/>
      <c r="K232" s="178"/>
      <c r="L232" s="85"/>
      <c r="M232" s="15"/>
      <c r="N232" s="86"/>
      <c r="O232" s="6"/>
      <c r="P232" s="152">
        <v>0</v>
      </c>
      <c r="Q232" s="6"/>
      <c r="R232" s="96">
        <f t="shared" si="13"/>
        <v>0</v>
      </c>
      <c r="S232" s="97">
        <f t="shared" si="16"/>
        <v>0</v>
      </c>
      <c r="T232" s="98">
        <f t="shared" si="14"/>
        <v>0</v>
      </c>
      <c r="U232" s="117" t="str">
        <f t="shared" si="15"/>
        <v>OK</v>
      </c>
      <c r="V232" s="117" t="b">
        <f>'CASH REBATE'!$P$22</f>
        <v>0</v>
      </c>
      <c r="W232" s="1" t="str">
        <v>ALCHEMY</v>
      </c>
    </row>
    <row r="233" spans="2:23" ht="17.399999999999999" x14ac:dyDescent="0.3">
      <c r="B233" s="161" t="str">
        <v>32-SPLIQ-02001054</v>
      </c>
      <c r="C233" s="156" t="str">
        <v>Campari</v>
      </c>
      <c r="D233" s="94" t="str">
        <v>Aperitif &amp; Bitters</v>
      </c>
      <c r="E233" s="94" t="str">
        <v>Campari</v>
      </c>
      <c r="F233" s="94" t="str">
        <v>CAM</v>
      </c>
      <c r="G233" s="94" t="str">
        <v>Campari 25% 200ml</v>
      </c>
      <c r="H233" s="94" t="str">
        <v>200ml</v>
      </c>
      <c r="I233" s="174">
        <v>24</v>
      </c>
      <c r="J233" s="283"/>
      <c r="K233" s="178"/>
      <c r="L233" s="85"/>
      <c r="M233" s="15"/>
      <c r="N233" s="86"/>
      <c r="O233" s="6"/>
      <c r="P233" s="152">
        <v>0</v>
      </c>
      <c r="Q233" s="6"/>
      <c r="R233" s="96">
        <f t="shared" si="13"/>
        <v>0</v>
      </c>
      <c r="S233" s="97">
        <f t="shared" si="16"/>
        <v>0</v>
      </c>
      <c r="T233" s="98">
        <f t="shared" si="14"/>
        <v>0</v>
      </c>
      <c r="U233" s="117" t="str">
        <f t="shared" si="15"/>
        <v>OK</v>
      </c>
      <c r="V233" s="117" t="b">
        <f>'CASH REBATE'!$P$22</f>
        <v>0</v>
      </c>
      <c r="W233" s="1" t="str">
        <v>ALCHEMY</v>
      </c>
    </row>
    <row r="234" spans="2:23" ht="17.399999999999999" x14ac:dyDescent="0.3">
      <c r="B234" s="161" t="str">
        <v>32-SPLIQ-07501402</v>
      </c>
      <c r="C234" s="156" t="str">
        <v>Campari</v>
      </c>
      <c r="D234" s="94" t="str">
        <v>Aperitif &amp; Bitters</v>
      </c>
      <c r="E234" s="94" t="str">
        <v>Campari</v>
      </c>
      <c r="F234" s="94" t="str">
        <v>CAM</v>
      </c>
      <c r="G234" s="94" t="str">
        <v>Campari 25% 750ml</v>
      </c>
      <c r="H234" s="94" t="str">
        <v>750ml</v>
      </c>
      <c r="I234" s="174">
        <v>12</v>
      </c>
      <c r="J234" s="283"/>
      <c r="K234" s="178"/>
      <c r="L234" s="85"/>
      <c r="M234" s="15"/>
      <c r="N234" s="86"/>
      <c r="O234" s="6"/>
      <c r="P234" s="152">
        <v>0</v>
      </c>
      <c r="Q234" s="6"/>
      <c r="R234" s="96">
        <f t="shared" si="13"/>
        <v>0</v>
      </c>
      <c r="S234" s="97">
        <f t="shared" si="16"/>
        <v>0</v>
      </c>
      <c r="T234" s="98">
        <f t="shared" si="14"/>
        <v>0</v>
      </c>
      <c r="U234" s="117" t="str">
        <f t="shared" si="15"/>
        <v>OK</v>
      </c>
      <c r="V234" s="117" t="b">
        <f>'CASH REBATE'!$P$22</f>
        <v>0</v>
      </c>
      <c r="W234" s="1" t="str">
        <v>ALCHEMY</v>
      </c>
    </row>
    <row r="235" spans="2:23" ht="17.399999999999999" x14ac:dyDescent="0.3">
      <c r="B235" s="161" t="str">
        <v>32-SPLIQ-10001006</v>
      </c>
      <c r="C235" s="156" t="str">
        <v>Campari</v>
      </c>
      <c r="D235" s="94" t="str">
        <v>Aperitif &amp; Bitters</v>
      </c>
      <c r="E235" s="94" t="str">
        <v>Campari</v>
      </c>
      <c r="F235" s="94" t="str">
        <v>CAM</v>
      </c>
      <c r="G235" s="94" t="str">
        <v>Campari 25% 1L</v>
      </c>
      <c r="H235" s="94" t="str">
        <v>1000ml</v>
      </c>
      <c r="I235" s="174">
        <v>12</v>
      </c>
      <c r="J235" s="283"/>
      <c r="K235" s="178"/>
      <c r="L235" s="85"/>
      <c r="M235" s="15"/>
      <c r="N235" s="86"/>
      <c r="O235" s="6"/>
      <c r="P235" s="152">
        <v>0</v>
      </c>
      <c r="Q235" s="6"/>
      <c r="R235" s="96">
        <f t="shared" si="13"/>
        <v>0</v>
      </c>
      <c r="S235" s="97">
        <f t="shared" si="16"/>
        <v>0</v>
      </c>
      <c r="T235" s="98">
        <f t="shared" si="14"/>
        <v>0</v>
      </c>
      <c r="U235" s="117" t="str">
        <f t="shared" si="15"/>
        <v>OK</v>
      </c>
      <c r="V235" s="117" t="b">
        <f>'CASH REBATE'!$P$22</f>
        <v>0</v>
      </c>
      <c r="W235" s="1" t="str">
        <v>ALCHEMY</v>
      </c>
    </row>
    <row r="236" spans="2:23" ht="17.399999999999999" x14ac:dyDescent="0.3">
      <c r="B236" s="161" t="str">
        <v>32-SPLIQ-05001051</v>
      </c>
      <c r="C236" s="156" t="str">
        <v>Campari</v>
      </c>
      <c r="D236" s="94" t="str">
        <v>Aperitif &amp; Bitters</v>
      </c>
      <c r="E236" s="94" t="str">
        <v>Campari</v>
      </c>
      <c r="F236" s="94" t="str">
        <v>CAM</v>
      </c>
      <c r="G236" s="94" t="str">
        <v>Campari Negroni RTE</v>
      </c>
      <c r="H236" s="94" t="str">
        <v>500ml</v>
      </c>
      <c r="I236" s="174">
        <v>12</v>
      </c>
      <c r="J236" s="283"/>
      <c r="K236" s="178"/>
      <c r="L236" s="85"/>
      <c r="M236" s="15"/>
      <c r="N236" s="86"/>
      <c r="O236" s="6"/>
      <c r="P236" s="152">
        <v>0</v>
      </c>
      <c r="Q236" s="6"/>
      <c r="R236" s="96">
        <f t="shared" si="13"/>
        <v>0</v>
      </c>
      <c r="S236" s="97">
        <f t="shared" si="16"/>
        <v>0</v>
      </c>
      <c r="T236" s="98">
        <f t="shared" si="14"/>
        <v>0</v>
      </c>
      <c r="U236" s="117" t="str">
        <f t="shared" si="15"/>
        <v>OK</v>
      </c>
      <c r="V236" s="117" t="b">
        <f>'CASH REBATE'!$P$22</f>
        <v>0</v>
      </c>
      <c r="W236" s="1" t="str">
        <v>ALCHEMY</v>
      </c>
    </row>
    <row r="237" spans="2:23" ht="17.399999999999999" x14ac:dyDescent="0.3">
      <c r="B237" s="161" t="str">
        <v>32-SPLIQ-10000969</v>
      </c>
      <c r="C237" s="156" t="str">
        <v>Campari</v>
      </c>
      <c r="D237" s="94" t="str">
        <v>Aperitif &amp; Bitters</v>
      </c>
      <c r="E237" s="94" t="str">
        <v>Campari</v>
      </c>
      <c r="F237" s="94" t="str">
        <v>CAM</v>
      </c>
      <c r="G237" s="94" t="str">
        <v>Campari Cask Tales Bourbon Barrels</v>
      </c>
      <c r="H237" s="94" t="str">
        <v>1000ml</v>
      </c>
      <c r="I237" s="174">
        <v>6</v>
      </c>
      <c r="J237" s="283"/>
      <c r="K237" s="178"/>
      <c r="L237" s="85"/>
      <c r="M237" s="15"/>
      <c r="N237" s="86"/>
      <c r="O237" s="6"/>
      <c r="P237" s="152">
        <v>0</v>
      </c>
      <c r="Q237" s="6"/>
      <c r="R237" s="96">
        <f t="shared" si="13"/>
        <v>0</v>
      </c>
      <c r="S237" s="97">
        <f t="shared" si="16"/>
        <v>0</v>
      </c>
      <c r="T237" s="98">
        <f t="shared" si="14"/>
        <v>0</v>
      </c>
      <c r="U237" s="117" t="str">
        <f t="shared" si="15"/>
        <v>OK</v>
      </c>
      <c r="V237" s="117" t="b">
        <f>'CASH REBATE'!$P$22</f>
        <v>0</v>
      </c>
      <c r="W237" s="1" t="str">
        <v>ALCHEMY</v>
      </c>
    </row>
    <row r="238" spans="2:23" ht="17.399999999999999" x14ac:dyDescent="0.3">
      <c r="B238" s="161" t="str">
        <v>36-SPLIQ-07003805</v>
      </c>
      <c r="C238" s="156" t="str">
        <v>Campari</v>
      </c>
      <c r="D238" s="94" t="str">
        <v>Aperitif &amp; Bitters</v>
      </c>
      <c r="E238" s="94" t="str">
        <v>Averna</v>
      </c>
      <c r="F238" s="94" t="str">
        <v>AVN</v>
      </c>
      <c r="G238" s="94" t="str">
        <v>Amaro Averna 29%</v>
      </c>
      <c r="H238" s="94" t="str">
        <v>700ml</v>
      </c>
      <c r="I238" s="174">
        <v>6</v>
      </c>
      <c r="J238" s="283"/>
      <c r="K238" s="178"/>
      <c r="L238" s="85"/>
      <c r="M238" s="15"/>
      <c r="N238" s="86"/>
      <c r="O238" s="6"/>
      <c r="P238" s="152">
        <v>0</v>
      </c>
      <c r="Q238" s="6"/>
      <c r="R238" s="96">
        <f t="shared" si="13"/>
        <v>0</v>
      </c>
      <c r="S238" s="97">
        <f t="shared" si="16"/>
        <v>0</v>
      </c>
      <c r="T238" s="98">
        <f t="shared" si="14"/>
        <v>0</v>
      </c>
      <c r="U238" s="117" t="str">
        <f t="shared" si="15"/>
        <v>OK</v>
      </c>
      <c r="V238" s="117" t="b">
        <f>'CASH REBATE'!$P$22</f>
        <v>0</v>
      </c>
      <c r="W238" s="1" t="str">
        <v>ALCHEMY</v>
      </c>
    </row>
    <row r="239" spans="2:23" ht="17.399999999999999" x14ac:dyDescent="0.3">
      <c r="B239" s="161" t="str">
        <v>38-SPLIQ-07001067</v>
      </c>
      <c r="C239" s="156" t="str">
        <v>Campari</v>
      </c>
      <c r="D239" s="94" t="str">
        <v>Aperitif &amp; Bitters</v>
      </c>
      <c r="E239" s="94" t="str">
        <v>Braulio</v>
      </c>
      <c r="F239" s="94" t="str">
        <v>BRA</v>
      </c>
      <c r="G239" s="94" t="str">
        <v>Braulio Bormio Amaro Alpino 21%</v>
      </c>
      <c r="H239" s="94" t="str">
        <v>700ml</v>
      </c>
      <c r="I239" s="174">
        <v>6</v>
      </c>
      <c r="J239" s="283"/>
      <c r="K239" s="178"/>
      <c r="L239" s="85"/>
      <c r="M239" s="15"/>
      <c r="N239" s="86"/>
      <c r="O239" s="6"/>
      <c r="P239" s="152">
        <v>0</v>
      </c>
      <c r="Q239" s="6"/>
      <c r="R239" s="96">
        <f t="shared" si="13"/>
        <v>0</v>
      </c>
      <c r="S239" s="97">
        <f t="shared" si="16"/>
        <v>0</v>
      </c>
      <c r="T239" s="98">
        <f t="shared" si="14"/>
        <v>0</v>
      </c>
      <c r="U239" s="117" t="str">
        <f t="shared" si="15"/>
        <v>OK</v>
      </c>
      <c r="V239" s="117" t="b">
        <f>'CASH REBATE'!$P$22</f>
        <v>0</v>
      </c>
      <c r="W239" s="1" t="str">
        <v>ALCHEMY</v>
      </c>
    </row>
    <row r="240" spans="2:23" ht="17.399999999999999" x14ac:dyDescent="0.3">
      <c r="B240" s="161" t="str">
        <v>43-SPLIQ-07000074</v>
      </c>
      <c r="C240" s="156" t="str">
        <v>Campari</v>
      </c>
      <c r="D240" s="94" t="str">
        <v>Aperitif &amp; Bitters</v>
      </c>
      <c r="E240" s="94" t="str">
        <v>Cynar</v>
      </c>
      <c r="F240" s="94" t="str">
        <v>CYN</v>
      </c>
      <c r="G240" s="94" t="str">
        <v>Cynar 16.5%</v>
      </c>
      <c r="H240" s="94" t="str">
        <v>700ml</v>
      </c>
      <c r="I240" s="174">
        <v>6</v>
      </c>
      <c r="J240" s="283"/>
      <c r="K240" s="178"/>
      <c r="L240" s="85"/>
      <c r="M240" s="15"/>
      <c r="N240" s="86"/>
      <c r="O240" s="6"/>
      <c r="P240" s="152">
        <v>0</v>
      </c>
      <c r="Q240" s="6"/>
      <c r="R240" s="96">
        <f t="shared" si="13"/>
        <v>0</v>
      </c>
      <c r="S240" s="97">
        <f t="shared" si="16"/>
        <v>0</v>
      </c>
      <c r="T240" s="98">
        <f t="shared" si="14"/>
        <v>0</v>
      </c>
      <c r="U240" s="117" t="str">
        <f t="shared" si="15"/>
        <v>OK</v>
      </c>
      <c r="V240" s="117" t="b">
        <f>'CASH REBATE'!$P$22</f>
        <v>0</v>
      </c>
      <c r="W240" s="1" t="str">
        <v>ALCHEMY</v>
      </c>
    </row>
    <row r="241" spans="2:23" ht="17.399999999999999" x14ac:dyDescent="0.3">
      <c r="B241" s="161" t="str">
        <v>42-SPVER-10000846</v>
      </c>
      <c r="C241" s="156" t="str">
        <v>Campari</v>
      </c>
      <c r="D241" s="94" t="str">
        <v>Vermouth</v>
      </c>
      <c r="E241" s="94" t="str">
        <v>Cinzano</v>
      </c>
      <c r="F241" s="94" t="str">
        <v>CZV</v>
      </c>
      <c r="G241" s="94" t="str">
        <v>Cinzano Vermouth Rosso 1L</v>
      </c>
      <c r="H241" s="94" t="str">
        <v>1000ml</v>
      </c>
      <c r="I241" s="174">
        <v>12</v>
      </c>
      <c r="J241" s="283"/>
      <c r="K241" s="178"/>
      <c r="L241" s="85"/>
      <c r="M241" s="15"/>
      <c r="N241" s="86"/>
      <c r="O241" s="6"/>
      <c r="P241" s="152">
        <v>0</v>
      </c>
      <c r="Q241" s="6"/>
      <c r="R241" s="96">
        <f t="shared" si="13"/>
        <v>0</v>
      </c>
      <c r="S241" s="97">
        <f t="shared" si="16"/>
        <v>0</v>
      </c>
      <c r="T241" s="98">
        <f t="shared" si="14"/>
        <v>0</v>
      </c>
      <c r="U241" s="117" t="str">
        <f t="shared" si="15"/>
        <v>OK</v>
      </c>
      <c r="V241" s="117" t="b">
        <f>'CASH REBATE'!$P$22</f>
        <v>0</v>
      </c>
      <c r="W241" s="1" t="str">
        <v>ALCHEMY</v>
      </c>
    </row>
    <row r="242" spans="2:23" ht="17.399999999999999" x14ac:dyDescent="0.3">
      <c r="B242" s="161" t="str">
        <v>42-SPVER-07501423</v>
      </c>
      <c r="C242" s="156" t="str">
        <v>Campari</v>
      </c>
      <c r="D242" s="94" t="str">
        <v>Vermouth</v>
      </c>
      <c r="E242" s="94" t="str">
        <v>Cinzano</v>
      </c>
      <c r="F242" s="94" t="str">
        <v>CZV</v>
      </c>
      <c r="G242" s="94" t="str">
        <v>Cinzano Vermouth Rosso</v>
      </c>
      <c r="H242" s="94" t="str">
        <v>750ml</v>
      </c>
      <c r="I242" s="174">
        <v>12</v>
      </c>
      <c r="J242" s="283"/>
      <c r="K242" s="178"/>
      <c r="L242" s="85"/>
      <c r="M242" s="15"/>
      <c r="N242" s="86"/>
      <c r="O242" s="6"/>
      <c r="P242" s="152">
        <v>0</v>
      </c>
      <c r="Q242" s="6"/>
      <c r="R242" s="96">
        <f t="shared" si="13"/>
        <v>0</v>
      </c>
      <c r="S242" s="97">
        <f t="shared" si="16"/>
        <v>0</v>
      </c>
      <c r="T242" s="98">
        <f t="shared" si="14"/>
        <v>0</v>
      </c>
      <c r="U242" s="117" t="str">
        <f t="shared" si="15"/>
        <v>OK</v>
      </c>
      <c r="V242" s="117" t="b">
        <f>'CASH REBATE'!$P$22</f>
        <v>0</v>
      </c>
      <c r="W242" s="1" t="str">
        <v>ALCHEMY</v>
      </c>
    </row>
    <row r="243" spans="2:23" ht="17.399999999999999" x14ac:dyDescent="0.3">
      <c r="B243" s="161" t="str">
        <v>42-SPVER-07501416</v>
      </c>
      <c r="C243" s="156" t="str">
        <v>Campari</v>
      </c>
      <c r="D243" s="94" t="str">
        <v>Vermouth</v>
      </c>
      <c r="E243" s="94" t="str">
        <v>Cinzano</v>
      </c>
      <c r="F243" s="94" t="str">
        <v>CZV</v>
      </c>
      <c r="G243" s="94" t="str">
        <v>Cinzano Vermouth Bianco</v>
      </c>
      <c r="H243" s="94" t="str">
        <v>750ml</v>
      </c>
      <c r="I243" s="174">
        <v>12</v>
      </c>
      <c r="J243" s="283"/>
      <c r="K243" s="178"/>
      <c r="L243" s="85"/>
      <c r="M243" s="15"/>
      <c r="N243" s="86"/>
      <c r="O243" s="6"/>
      <c r="P243" s="152">
        <v>0</v>
      </c>
      <c r="Q243" s="6"/>
      <c r="R243" s="96">
        <f t="shared" si="13"/>
        <v>0</v>
      </c>
      <c r="S243" s="97">
        <f t="shared" si="16"/>
        <v>0</v>
      </c>
      <c r="T243" s="98">
        <f t="shared" si="14"/>
        <v>0</v>
      </c>
      <c r="U243" s="117" t="str">
        <f t="shared" si="15"/>
        <v>OK</v>
      </c>
      <c r="V243" s="117" t="b">
        <f>'CASH REBATE'!$P$22</f>
        <v>0</v>
      </c>
      <c r="W243" s="1" t="str">
        <v>ALCHEMY</v>
      </c>
    </row>
    <row r="244" spans="2:23" ht="17.399999999999999" x14ac:dyDescent="0.3">
      <c r="B244" s="161" t="str">
        <v>42-SPVER-07502734</v>
      </c>
      <c r="C244" s="156" t="str">
        <v>Campari</v>
      </c>
      <c r="D244" s="94" t="str">
        <v>Vermouth</v>
      </c>
      <c r="E244" s="94" t="str">
        <v>Cinzano</v>
      </c>
      <c r="F244" s="94" t="str">
        <v>CZV</v>
      </c>
      <c r="G244" s="94" t="str">
        <v>Cinzano Vermouth Extra Dry</v>
      </c>
      <c r="H244" s="94" t="str">
        <v>750ml</v>
      </c>
      <c r="I244" s="174">
        <v>12</v>
      </c>
      <c r="J244" s="283"/>
      <c r="K244" s="178"/>
      <c r="L244" s="85"/>
      <c r="M244" s="15"/>
      <c r="N244" s="86"/>
      <c r="O244" s="6"/>
      <c r="P244" s="152">
        <v>0</v>
      </c>
      <c r="Q244" s="6"/>
      <c r="R244" s="96">
        <f t="shared" si="13"/>
        <v>0</v>
      </c>
      <c r="S244" s="97">
        <f t="shared" si="16"/>
        <v>0</v>
      </c>
      <c r="T244" s="98">
        <f t="shared" si="14"/>
        <v>0</v>
      </c>
      <c r="U244" s="117" t="str">
        <f t="shared" si="15"/>
        <v>OK</v>
      </c>
      <c r="V244" s="117" t="b">
        <f>'CASH REBATE'!$P$22</f>
        <v>0</v>
      </c>
      <c r="W244" s="1" t="str">
        <v>ALCHEMY</v>
      </c>
    </row>
    <row r="245" spans="2:23" ht="17.399999999999999" x14ac:dyDescent="0.3">
      <c r="B245" s="161" t="str">
        <v>42-SPVER-10005810</v>
      </c>
      <c r="C245" s="156" t="str">
        <v>Campari</v>
      </c>
      <c r="D245" s="94" t="str">
        <v>Vermouth</v>
      </c>
      <c r="E245" s="94" t="str">
        <v>Cinzano</v>
      </c>
      <c r="F245" s="94" t="str">
        <v>CZV</v>
      </c>
      <c r="G245" s="94" t="str">
        <v>Cinzano 1757 Vermouth Rosso</v>
      </c>
      <c r="H245" s="94" t="str">
        <v>1000ml</v>
      </c>
      <c r="I245" s="174">
        <v>6</v>
      </c>
      <c r="J245" s="283"/>
      <c r="K245" s="178"/>
      <c r="L245" s="85"/>
      <c r="M245" s="15"/>
      <c r="N245" s="86"/>
      <c r="O245" s="6"/>
      <c r="P245" s="152">
        <v>0</v>
      </c>
      <c r="Q245" s="6"/>
      <c r="R245" s="96">
        <f t="shared" si="13"/>
        <v>0</v>
      </c>
      <c r="S245" s="97">
        <f t="shared" si="16"/>
        <v>0</v>
      </c>
      <c r="T245" s="98">
        <f t="shared" si="14"/>
        <v>0</v>
      </c>
      <c r="U245" s="117" t="str">
        <f t="shared" si="15"/>
        <v>OK</v>
      </c>
      <c r="V245" s="117" t="b">
        <f>'CASH REBATE'!$P$22</f>
        <v>0</v>
      </c>
      <c r="W245" s="1" t="str">
        <v>ALCHEMY</v>
      </c>
    </row>
    <row r="246" spans="2:23" ht="17.399999999999999" x14ac:dyDescent="0.3">
      <c r="B246" s="161" t="str">
        <v>42-SPVER-10005834</v>
      </c>
      <c r="C246" s="156" t="str">
        <v>Campari</v>
      </c>
      <c r="D246" s="94" t="str">
        <v>Vermouth</v>
      </c>
      <c r="E246" s="94" t="str">
        <v>Cinzano</v>
      </c>
      <c r="F246" s="94" t="str">
        <v>CZV</v>
      </c>
      <c r="G246" s="94" t="str">
        <v>Cinzano 1757 Vermouth Extra Dry</v>
      </c>
      <c r="H246" s="94" t="str">
        <v>1000ml</v>
      </c>
      <c r="I246" s="174">
        <v>6</v>
      </c>
      <c r="J246" s="283"/>
      <c r="K246" s="178"/>
      <c r="L246" s="85"/>
      <c r="M246" s="15"/>
      <c r="N246" s="86"/>
      <c r="O246" s="6"/>
      <c r="P246" s="152">
        <v>0</v>
      </c>
      <c r="Q246" s="6"/>
      <c r="R246" s="96">
        <f t="shared" si="13"/>
        <v>0</v>
      </c>
      <c r="S246" s="97">
        <f t="shared" si="16"/>
        <v>0</v>
      </c>
      <c r="T246" s="98">
        <f t="shared" si="14"/>
        <v>0</v>
      </c>
      <c r="U246" s="117" t="str">
        <f t="shared" si="15"/>
        <v>OK</v>
      </c>
      <c r="V246" s="117" t="b">
        <f>'CASH REBATE'!$P$22</f>
        <v>0</v>
      </c>
      <c r="W246" s="1" t="str">
        <v>ALCHEMY</v>
      </c>
    </row>
    <row r="247" spans="2:23" ht="17.399999999999999" x14ac:dyDescent="0.3">
      <c r="B247" s="161" t="str">
        <v>42-SPVER-10005896</v>
      </c>
      <c r="C247" s="156" t="str">
        <v>Campari</v>
      </c>
      <c r="D247" s="94" t="str">
        <v>Vermouth</v>
      </c>
      <c r="E247" s="94" t="str">
        <v>Cinzano</v>
      </c>
      <c r="F247" s="94" t="str">
        <v>CZV</v>
      </c>
      <c r="G247" s="94" t="str">
        <v>Cinzano Bottega Rosso 1757</v>
      </c>
      <c r="H247" s="94" t="str">
        <v>1000ml</v>
      </c>
      <c r="I247" s="174">
        <v>6</v>
      </c>
      <c r="J247" s="283"/>
      <c r="K247" s="178"/>
      <c r="L247" s="85"/>
      <c r="M247" s="15"/>
      <c r="N247" s="86"/>
      <c r="O247" s="6"/>
      <c r="P247" s="152">
        <v>0</v>
      </c>
      <c r="Q247" s="6"/>
      <c r="R247" s="96">
        <f t="shared" si="13"/>
        <v>0</v>
      </c>
      <c r="S247" s="97">
        <f t="shared" si="16"/>
        <v>0</v>
      </c>
      <c r="T247" s="98">
        <f t="shared" si="14"/>
        <v>0</v>
      </c>
      <c r="U247" s="117" t="str">
        <f t="shared" si="15"/>
        <v>OK</v>
      </c>
      <c r="V247" s="117" t="b">
        <f>'CASH REBATE'!$P$22</f>
        <v>0</v>
      </c>
      <c r="W247" s="1" t="str">
        <v>ALCHEMY</v>
      </c>
    </row>
    <row r="248" spans="2:23" ht="17.399999999999999" x14ac:dyDescent="0.3">
      <c r="B248" s="161" t="str">
        <v>42-SPVER-10005909</v>
      </c>
      <c r="C248" s="156" t="str">
        <v>Campari</v>
      </c>
      <c r="D248" s="94" t="str">
        <v>Vermouth</v>
      </c>
      <c r="E248" s="94" t="str">
        <v>Cinzano</v>
      </c>
      <c r="F248" s="94" t="str">
        <v>CZV</v>
      </c>
      <c r="G248" s="94" t="str">
        <v>Cinzano Bottega Extra Dry 1757</v>
      </c>
      <c r="H248" s="94" t="str">
        <v>1000ml</v>
      </c>
      <c r="I248" s="174">
        <v>6</v>
      </c>
      <c r="J248" s="283"/>
      <c r="K248" s="178"/>
      <c r="L248" s="85"/>
      <c r="M248" s="15"/>
      <c r="N248" s="86"/>
      <c r="O248" s="6"/>
      <c r="P248" s="152">
        <v>0</v>
      </c>
      <c r="Q248" s="6"/>
      <c r="R248" s="96">
        <f t="shared" si="13"/>
        <v>0</v>
      </c>
      <c r="S248" s="97">
        <f t="shared" si="16"/>
        <v>0</v>
      </c>
      <c r="T248" s="98">
        <f t="shared" si="14"/>
        <v>0</v>
      </c>
      <c r="U248" s="117" t="str">
        <f t="shared" si="15"/>
        <v>OK</v>
      </c>
      <c r="V248" s="117" t="b">
        <f>'CASH REBATE'!$P$22</f>
        <v>0</v>
      </c>
      <c r="W248" s="1" t="str">
        <v>ALCHEMY</v>
      </c>
    </row>
    <row r="249" spans="2:23" ht="17.399999999999999" x14ac:dyDescent="0.3">
      <c r="B249" s="161" t="str">
        <v>42-SPSPA-07505292</v>
      </c>
      <c r="C249" s="156" t="str">
        <v>Campari</v>
      </c>
      <c r="D249" s="94" t="str">
        <v>Sparkling</v>
      </c>
      <c r="E249" s="94" t="str">
        <v>Cinzano</v>
      </c>
      <c r="F249" s="94" t="str">
        <v>CZV</v>
      </c>
      <c r="G249" s="94" t="str">
        <v>Cinzano Prosecco</v>
      </c>
      <c r="H249" s="94" t="str">
        <v>750ml</v>
      </c>
      <c r="I249" s="174">
        <v>6</v>
      </c>
      <c r="J249" s="283"/>
      <c r="K249" s="178"/>
      <c r="L249" s="85"/>
      <c r="M249" s="15"/>
      <c r="N249" s="86"/>
      <c r="O249" s="6"/>
      <c r="P249" s="152">
        <v>0</v>
      </c>
      <c r="Q249" s="6"/>
      <c r="R249" s="96">
        <f t="shared" si="13"/>
        <v>0</v>
      </c>
      <c r="S249" s="97">
        <f t="shared" si="16"/>
        <v>0</v>
      </c>
      <c r="T249" s="98">
        <f t="shared" si="14"/>
        <v>0</v>
      </c>
      <c r="U249" s="117" t="str">
        <f t="shared" si="15"/>
        <v>OK</v>
      </c>
      <c r="V249" s="117" t="b">
        <f>'CASH REBATE'!$P$22</f>
        <v>0</v>
      </c>
      <c r="W249" s="1" t="str">
        <v>ALCHEMY</v>
      </c>
    </row>
    <row r="250" spans="2:23" ht="17.399999999999999" x14ac:dyDescent="0.3">
      <c r="B250" s="161" t="str">
        <v>42-SPSPA-07500969</v>
      </c>
      <c r="C250" s="156" t="str">
        <v>Campari</v>
      </c>
      <c r="D250" s="94" t="str">
        <v>Sparkling</v>
      </c>
      <c r="E250" s="94" t="str">
        <v>Cinzano</v>
      </c>
      <c r="F250" s="94" t="str">
        <v>CZS</v>
      </c>
      <c r="G250" s="94" t="str">
        <v>Cinzano Pinot Chardonnay</v>
      </c>
      <c r="H250" s="94" t="str">
        <v>750ml</v>
      </c>
      <c r="I250" s="174">
        <v>6</v>
      </c>
      <c r="J250" s="283"/>
      <c r="K250" s="178"/>
      <c r="L250" s="85"/>
      <c r="M250" s="15"/>
      <c r="N250" s="86"/>
      <c r="O250" s="6"/>
      <c r="P250" s="152">
        <v>0</v>
      </c>
      <c r="Q250" s="6"/>
      <c r="R250" s="96">
        <f t="shared" si="13"/>
        <v>0</v>
      </c>
      <c r="S250" s="97">
        <f t="shared" si="16"/>
        <v>0</v>
      </c>
      <c r="T250" s="98">
        <f t="shared" si="14"/>
        <v>0</v>
      </c>
      <c r="U250" s="117" t="str">
        <f t="shared" si="15"/>
        <v>OK</v>
      </c>
      <c r="V250" s="117" t="b">
        <f>'CASH REBATE'!$P$22</f>
        <v>0</v>
      </c>
      <c r="W250" s="1" t="str">
        <v>ALCHEMY</v>
      </c>
    </row>
    <row r="251" spans="2:23" ht="17.399999999999999" x14ac:dyDescent="0.3">
      <c r="B251" s="161" t="str">
        <v>42-SPSPA-07500938</v>
      </c>
      <c r="C251" s="156" t="str">
        <v>Campari</v>
      </c>
      <c r="D251" s="94" t="str">
        <v>Sparkling</v>
      </c>
      <c r="E251" s="94" t="str">
        <v>Cinzano</v>
      </c>
      <c r="F251" s="94" t="str">
        <v>CZS</v>
      </c>
      <c r="G251" s="94" t="str">
        <v>Gran Cinzano Dolce</v>
      </c>
      <c r="H251" s="94" t="str">
        <v>750ml</v>
      </c>
      <c r="I251" s="174">
        <v>6</v>
      </c>
      <c r="J251" s="283"/>
      <c r="K251" s="178"/>
      <c r="L251" s="85"/>
      <c r="M251" s="15"/>
      <c r="N251" s="86"/>
      <c r="O251" s="6"/>
      <c r="P251" s="152">
        <v>0</v>
      </c>
      <c r="Q251" s="6"/>
      <c r="R251" s="96">
        <f t="shared" si="13"/>
        <v>0</v>
      </c>
      <c r="S251" s="97">
        <f t="shared" si="16"/>
        <v>0</v>
      </c>
      <c r="T251" s="98">
        <f t="shared" si="14"/>
        <v>0</v>
      </c>
      <c r="U251" s="117" t="str">
        <f t="shared" si="15"/>
        <v>OK</v>
      </c>
      <c r="V251" s="117" t="b">
        <f>'CASH REBATE'!$P$22</f>
        <v>0</v>
      </c>
      <c r="W251" s="1" t="str">
        <v>ALCHEMY</v>
      </c>
    </row>
    <row r="252" spans="2:23" ht="17.399999999999999" x14ac:dyDescent="0.3">
      <c r="B252" s="161" t="str">
        <v>42-WISPA-07500884</v>
      </c>
      <c r="C252" s="156" t="str">
        <v>Campari</v>
      </c>
      <c r="D252" s="94" t="str">
        <v>Sparkling</v>
      </c>
      <c r="E252" s="94" t="str">
        <v>Cinzano</v>
      </c>
      <c r="F252" s="94" t="str">
        <v>CZS</v>
      </c>
      <c r="G252" s="94" t="str">
        <v>Cinzano Asti Sparkling Wine</v>
      </c>
      <c r="H252" s="94" t="str">
        <v>750ml</v>
      </c>
      <c r="I252" s="174">
        <v>6</v>
      </c>
      <c r="J252" s="283"/>
      <c r="K252" s="178"/>
      <c r="L252" s="85"/>
      <c r="M252" s="15"/>
      <c r="N252" s="86"/>
      <c r="O252" s="6"/>
      <c r="P252" s="152">
        <v>0</v>
      </c>
      <c r="Q252" s="6"/>
      <c r="R252" s="96">
        <f t="shared" si="13"/>
        <v>0</v>
      </c>
      <c r="S252" s="97">
        <f t="shared" si="16"/>
        <v>0</v>
      </c>
      <c r="T252" s="98">
        <f t="shared" si="14"/>
        <v>0</v>
      </c>
      <c r="U252" s="117" t="str">
        <f t="shared" si="15"/>
        <v>OK</v>
      </c>
      <c r="V252" s="117" t="b">
        <f>'CASH REBATE'!$P$22</f>
        <v>0</v>
      </c>
      <c r="W252" s="1" t="str">
        <v>ALCHEMY</v>
      </c>
    </row>
    <row r="253" spans="2:23" ht="17.399999999999999" x14ac:dyDescent="0.3">
      <c r="B253" s="161" t="str">
        <v>42-WISPA-07506398</v>
      </c>
      <c r="C253" s="156" t="str">
        <v>Campari</v>
      </c>
      <c r="D253" s="94" t="str">
        <v>Sparkling</v>
      </c>
      <c r="E253" s="94" t="str">
        <v>Cinzano</v>
      </c>
      <c r="F253" s="94" t="str">
        <v>CZS</v>
      </c>
      <c r="G253" s="94" t="str">
        <v>Cinzano Rose Edition Sparkling Wine</v>
      </c>
      <c r="H253" s="94" t="str">
        <v>750ml</v>
      </c>
      <c r="I253" s="174">
        <v>6</v>
      </c>
      <c r="J253" s="283"/>
      <c r="K253" s="178"/>
      <c r="L253" s="85"/>
      <c r="M253" s="15"/>
      <c r="N253" s="86"/>
      <c r="O253" s="6"/>
      <c r="P253" s="152">
        <v>0</v>
      </c>
      <c r="Q253" s="6"/>
      <c r="R253" s="96">
        <f t="shared" si="13"/>
        <v>0</v>
      </c>
      <c r="S253" s="97">
        <f t="shared" si="16"/>
        <v>0</v>
      </c>
      <c r="T253" s="98">
        <f t="shared" si="14"/>
        <v>0</v>
      </c>
      <c r="U253" s="117" t="str">
        <f t="shared" si="15"/>
        <v>OK</v>
      </c>
      <c r="V253" s="117" t="b">
        <f>'CASH REBATE'!$P$22</f>
        <v>0</v>
      </c>
      <c r="W253" s="1" t="str">
        <v>ALCHEMY</v>
      </c>
    </row>
    <row r="254" spans="2:23" ht="17.399999999999999" x14ac:dyDescent="0.3">
      <c r="B254" s="161" t="str">
        <v>42-WISPA-07507064</v>
      </c>
      <c r="C254" s="156" t="str">
        <v>Campari</v>
      </c>
      <c r="D254" s="94" t="str">
        <v>Sparkling</v>
      </c>
      <c r="E254" s="94" t="str">
        <v>Cinzano</v>
      </c>
      <c r="F254" s="94" t="str">
        <v>CZS</v>
      </c>
      <c r="G254" s="94" t="str">
        <v>Cinzano To Spritz Dry Sparkling Wine</v>
      </c>
      <c r="H254" s="94" t="str">
        <v>750ml</v>
      </c>
      <c r="I254" s="174">
        <v>6</v>
      </c>
      <c r="J254" s="283"/>
      <c r="K254" s="178"/>
      <c r="L254" s="85"/>
      <c r="M254" s="15"/>
      <c r="N254" s="86"/>
      <c r="O254" s="6"/>
      <c r="P254" s="152">
        <v>0</v>
      </c>
      <c r="Q254" s="6"/>
      <c r="R254" s="96">
        <f t="shared" si="13"/>
        <v>0</v>
      </c>
      <c r="S254" s="97">
        <f t="shared" si="16"/>
        <v>0</v>
      </c>
      <c r="T254" s="98">
        <f t="shared" si="14"/>
        <v>0</v>
      </c>
      <c r="U254" s="117" t="str">
        <f t="shared" si="15"/>
        <v>OK</v>
      </c>
      <c r="V254" s="117" t="b">
        <f>'CASH REBATE'!$P$22</f>
        <v>0</v>
      </c>
      <c r="W254" s="1" t="str">
        <v>ALCHEMY</v>
      </c>
    </row>
    <row r="255" spans="2:23" ht="17.399999999999999" x14ac:dyDescent="0.3">
      <c r="B255" s="161" t="str">
        <v>52-WISPA-07503752</v>
      </c>
      <c r="C255" s="156" t="str">
        <v>Independent</v>
      </c>
      <c r="D255" s="94" t="str">
        <v>Champagne</v>
      </c>
      <c r="E255" s="94" t="str">
        <v>Pommery</v>
      </c>
      <c r="F255" s="94" t="str">
        <v>POM</v>
      </c>
      <c r="G255" s="94" t="str">
        <v>Champagne Pommery Brut Royal</v>
      </c>
      <c r="H255" s="94" t="str">
        <v>750ml</v>
      </c>
      <c r="I255" s="174">
        <v>6</v>
      </c>
      <c r="J255" s="283"/>
      <c r="K255" s="178"/>
      <c r="L255" s="85"/>
      <c r="M255" s="15"/>
      <c r="N255" s="86"/>
      <c r="O255" s="6"/>
      <c r="P255" s="152">
        <v>0</v>
      </c>
      <c r="Q255" s="6"/>
      <c r="R255" s="96">
        <f t="shared" si="13"/>
        <v>0</v>
      </c>
      <c r="S255" s="97">
        <f t="shared" si="16"/>
        <v>0</v>
      </c>
      <c r="T255" s="98">
        <f t="shared" si="14"/>
        <v>0</v>
      </c>
      <c r="U255" s="117" t="str">
        <f t="shared" si="15"/>
        <v>OK</v>
      </c>
      <c r="V255" s="117" t="b">
        <f>'CASH REBATE'!$P$22</f>
        <v>0</v>
      </c>
      <c r="W255" s="1" t="str">
        <v>ALCHEMY</v>
      </c>
    </row>
    <row r="256" spans="2:23" ht="17.399999999999999" x14ac:dyDescent="0.3">
      <c r="B256" s="161" t="str">
        <v>52-WISPA-07505976</v>
      </c>
      <c r="C256" s="156" t="str">
        <v>Independent</v>
      </c>
      <c r="D256" s="94" t="str">
        <v>Champagne</v>
      </c>
      <c r="E256" s="94" t="str">
        <v>Pommery</v>
      </c>
      <c r="F256" s="94" t="str">
        <v>POM</v>
      </c>
      <c r="G256" s="94" t="str">
        <v>Champagne Pommery Brut Rose Royal</v>
      </c>
      <c r="H256" s="94" t="str">
        <v>750ml</v>
      </c>
      <c r="I256" s="174">
        <v>6</v>
      </c>
      <c r="J256" s="283"/>
      <c r="K256" s="178"/>
      <c r="L256" s="85"/>
      <c r="M256" s="15"/>
      <c r="N256" s="86"/>
      <c r="O256" s="6"/>
      <c r="P256" s="152">
        <v>0</v>
      </c>
      <c r="Q256" s="6"/>
      <c r="R256" s="96">
        <f t="shared" si="13"/>
        <v>0</v>
      </c>
      <c r="S256" s="97">
        <f t="shared" si="16"/>
        <v>0</v>
      </c>
      <c r="T256" s="98">
        <f t="shared" si="14"/>
        <v>0</v>
      </c>
      <c r="U256" s="117" t="str">
        <f t="shared" si="15"/>
        <v>OK</v>
      </c>
      <c r="V256" s="117" t="b">
        <f>'CASH REBATE'!$P$22</f>
        <v>0</v>
      </c>
      <c r="W256" s="1" t="str">
        <v>ALCHEMY</v>
      </c>
    </row>
    <row r="257" spans="2:23" ht="17.399999999999999" x14ac:dyDescent="0.3">
      <c r="B257" s="161" t="str">
        <v>52-WISPA-07509036</v>
      </c>
      <c r="C257" s="156" t="str">
        <v>Independent</v>
      </c>
      <c r="D257" s="94" t="str">
        <v>Champagne</v>
      </c>
      <c r="E257" s="94" t="str">
        <v>Pommery</v>
      </c>
      <c r="F257" s="94" t="str">
        <v>POM</v>
      </c>
      <c r="G257" s="94" t="str">
        <v>Champagne Pommery Royal Blue Sky</v>
      </c>
      <c r="H257" s="94" t="str">
        <v>750ml</v>
      </c>
      <c r="I257" s="174">
        <v>6</v>
      </c>
      <c r="J257" s="283"/>
      <c r="K257" s="178"/>
      <c r="L257" s="85"/>
      <c r="M257" s="15"/>
      <c r="N257" s="86"/>
      <c r="O257" s="6"/>
      <c r="P257" s="152">
        <v>0</v>
      </c>
      <c r="Q257" s="6"/>
      <c r="R257" s="96">
        <f t="shared" si="13"/>
        <v>0</v>
      </c>
      <c r="S257" s="97">
        <f t="shared" si="16"/>
        <v>0</v>
      </c>
      <c r="T257" s="98">
        <f t="shared" si="14"/>
        <v>0</v>
      </c>
      <c r="U257" s="117" t="str">
        <f t="shared" si="15"/>
        <v>OK</v>
      </c>
      <c r="V257" s="117" t="b">
        <f>'CASH REBATE'!$P$22</f>
        <v>0</v>
      </c>
      <c r="W257" s="1" t="str">
        <v>ALCHEMY</v>
      </c>
    </row>
    <row r="258" spans="2:23" ht="17.399999999999999" x14ac:dyDescent="0.3">
      <c r="B258" s="161" t="str">
        <v>52-WISPA-07508039</v>
      </c>
      <c r="C258" s="156" t="str">
        <v>Independent</v>
      </c>
      <c r="D258" s="94" t="str">
        <v>Champagne</v>
      </c>
      <c r="E258" s="94" t="str">
        <v>Pommery</v>
      </c>
      <c r="F258" s="94" t="str">
        <v>POM</v>
      </c>
      <c r="G258" s="94" t="str">
        <v>Champagne Pommery Cuvee Louise 2004</v>
      </c>
      <c r="H258" s="94" t="str">
        <v>750ml</v>
      </c>
      <c r="I258" s="174">
        <v>6</v>
      </c>
      <c r="J258" s="283"/>
      <c r="K258" s="178"/>
      <c r="L258" s="85"/>
      <c r="M258" s="15"/>
      <c r="N258" s="86"/>
      <c r="O258" s="6"/>
      <c r="P258" s="152">
        <v>0</v>
      </c>
      <c r="Q258" s="6"/>
      <c r="R258" s="96">
        <f t="shared" si="13"/>
        <v>0</v>
      </c>
      <c r="S258" s="97">
        <f t="shared" si="16"/>
        <v>0</v>
      </c>
      <c r="T258" s="98">
        <f t="shared" si="14"/>
        <v>0</v>
      </c>
      <c r="U258" s="117" t="str">
        <f t="shared" si="15"/>
        <v>OK</v>
      </c>
      <c r="V258" s="117" t="b">
        <f>'CASH REBATE'!$P$22</f>
        <v>0</v>
      </c>
      <c r="W258" s="1" t="str">
        <v>ALCHEMY</v>
      </c>
    </row>
    <row r="259" spans="2:23" ht="17.399999999999999" x14ac:dyDescent="0.3">
      <c r="B259" s="161" t="str">
        <v>52-WISPA-15003424</v>
      </c>
      <c r="C259" s="157" t="str">
        <v>Independent</v>
      </c>
      <c r="D259" s="99" t="str">
        <v>Champagne</v>
      </c>
      <c r="E259" s="99" t="str">
        <v>Pommery</v>
      </c>
      <c r="F259" s="99" t="str">
        <v>POM</v>
      </c>
      <c r="G259" s="99" t="str">
        <v>Champagne Pommery Brut Royal 1.5L</v>
      </c>
      <c r="H259" s="99" t="str">
        <v>1500ml</v>
      </c>
      <c r="I259" s="175">
        <v>6</v>
      </c>
      <c r="J259" s="283"/>
      <c r="K259" s="178"/>
      <c r="L259" s="85"/>
      <c r="M259" s="15"/>
      <c r="N259" s="86"/>
      <c r="O259" s="6"/>
      <c r="P259" s="152">
        <v>0</v>
      </c>
      <c r="Q259" s="6"/>
      <c r="R259" s="96">
        <f t="shared" si="13"/>
        <v>0</v>
      </c>
      <c r="S259" s="97">
        <f t="shared" si="16"/>
        <v>0</v>
      </c>
      <c r="T259" s="98">
        <f t="shared" si="14"/>
        <v>0</v>
      </c>
      <c r="U259" s="117" t="str">
        <f t="shared" si="15"/>
        <v>OK</v>
      </c>
      <c r="V259" s="117" t="b">
        <f>'CASH REBATE'!$P$22</f>
        <v>0</v>
      </c>
      <c r="W259" s="1" t="str">
        <v>ALCHEMY</v>
      </c>
    </row>
    <row r="260" spans="2:23" ht="17.399999999999999" x14ac:dyDescent="0.3">
      <c r="B260" s="161" t="str">
        <v>52-WISPA-30003356</v>
      </c>
      <c r="C260" s="158" t="str">
        <v>Independent</v>
      </c>
      <c r="D260" s="142" t="str">
        <v>Champagne</v>
      </c>
      <c r="E260" s="142" t="str">
        <v>Pommery</v>
      </c>
      <c r="F260" s="142" t="str">
        <v>POM</v>
      </c>
      <c r="G260" s="142" t="str">
        <v>Champagne Pommery Brut Royal 3L</v>
      </c>
      <c r="H260" s="142" t="str">
        <v>3000ml</v>
      </c>
      <c r="I260" s="176">
        <v>6</v>
      </c>
      <c r="J260" s="283"/>
      <c r="K260" s="178"/>
      <c r="L260" s="85"/>
      <c r="M260" s="143"/>
      <c r="N260" s="86"/>
      <c r="O260" s="53"/>
      <c r="P260" s="152">
        <v>0</v>
      </c>
      <c r="Q260" s="6"/>
      <c r="R260" s="96">
        <f t="shared" si="13"/>
        <v>0</v>
      </c>
      <c r="S260" s="97">
        <f t="shared" si="16"/>
        <v>0</v>
      </c>
      <c r="T260" s="98">
        <f t="shared" si="14"/>
        <v>0</v>
      </c>
      <c r="U260" s="117" t="str">
        <f t="shared" si="15"/>
        <v>OK</v>
      </c>
      <c r="V260" s="117" t="b">
        <f>'CASH REBATE'!$P$22</f>
        <v>0</v>
      </c>
      <c r="W260" s="1" t="str">
        <v>ALCHEMY</v>
      </c>
    </row>
    <row r="261" spans="2:23" ht="17.399999999999999" x14ac:dyDescent="0.3">
      <c r="B261" s="161" t="str">
        <v>52-WISPA-60003325</v>
      </c>
      <c r="C261" s="158" t="str">
        <v>Independent</v>
      </c>
      <c r="D261" s="142" t="str">
        <v>Champagne</v>
      </c>
      <c r="E261" s="142" t="str">
        <v>Pommery</v>
      </c>
      <c r="F261" s="142" t="str">
        <v>POM</v>
      </c>
      <c r="G261" s="142" t="str">
        <v>Champagne Pommery Brut Royal 6L</v>
      </c>
      <c r="H261" s="142" t="str">
        <v>6000ml</v>
      </c>
      <c r="I261" s="176">
        <v>1</v>
      </c>
      <c r="J261" s="283"/>
      <c r="K261" s="178"/>
      <c r="L261" s="85"/>
      <c r="M261" s="143"/>
      <c r="N261" s="86"/>
      <c r="O261" s="53"/>
      <c r="P261" s="152">
        <v>0</v>
      </c>
      <c r="Q261" s="6"/>
      <c r="R261" s="96">
        <f t="shared" si="13"/>
        <v>0</v>
      </c>
      <c r="S261" s="97">
        <f t="shared" si="16"/>
        <v>0</v>
      </c>
      <c r="T261" s="98">
        <f t="shared" si="14"/>
        <v>0</v>
      </c>
      <c r="U261" s="117" t="str">
        <f t="shared" si="15"/>
        <v>OK</v>
      </c>
      <c r="V261" s="117" t="b">
        <f>'CASH REBATE'!$P$22</f>
        <v>0</v>
      </c>
      <c r="W261" s="1" t="str">
        <v>ALCHEMY</v>
      </c>
    </row>
    <row r="262" spans="2:23" ht="17.399999999999999" x14ac:dyDescent="0.3">
      <c r="B262" s="161" t="str">
        <v>52-WISPA-90003295</v>
      </c>
      <c r="C262" s="158" t="str">
        <v>Independent</v>
      </c>
      <c r="D262" s="142" t="str">
        <v>Champagne</v>
      </c>
      <c r="E262" s="142" t="str">
        <v>Pommery</v>
      </c>
      <c r="F262" s="142" t="str">
        <v>POM</v>
      </c>
      <c r="G262" s="142" t="str">
        <v>Champagne Pommery Brut Royal 9L</v>
      </c>
      <c r="H262" s="142" t="str">
        <v>9000ml</v>
      </c>
      <c r="I262" s="176">
        <v>1</v>
      </c>
      <c r="J262" s="283"/>
      <c r="K262" s="178"/>
      <c r="L262" s="85"/>
      <c r="M262" s="143"/>
      <c r="N262" s="86"/>
      <c r="O262" s="53"/>
      <c r="P262" s="152">
        <v>0</v>
      </c>
      <c r="Q262" s="6"/>
      <c r="R262" s="96">
        <f t="shared" si="13"/>
        <v>0</v>
      </c>
      <c r="S262" s="97">
        <f t="shared" si="16"/>
        <v>0</v>
      </c>
      <c r="T262" s="98">
        <f t="shared" si="14"/>
        <v>0</v>
      </c>
      <c r="U262" s="117" t="str">
        <f t="shared" si="15"/>
        <v>OK</v>
      </c>
      <c r="V262" s="117" t="b">
        <f>'CASH REBATE'!$P$22</f>
        <v>0</v>
      </c>
      <c r="W262" s="1" t="str">
        <v>ALCHEMY</v>
      </c>
    </row>
    <row r="263" spans="2:23" ht="17.399999999999999" x14ac:dyDescent="0.3">
      <c r="B263" s="161" t="str">
        <v>52-WISPA-07505021</v>
      </c>
      <c r="C263" s="158" t="str">
        <v>Independent</v>
      </c>
      <c r="D263" s="142" t="str">
        <v>Champagne</v>
      </c>
      <c r="E263" s="142" t="str">
        <v>Pommery</v>
      </c>
      <c r="F263" s="142" t="str">
        <v>POM</v>
      </c>
      <c r="G263" s="142" t="str">
        <v>Champagne Pommery Silver</v>
      </c>
      <c r="H263" s="142" t="str">
        <v>750ml</v>
      </c>
      <c r="I263" s="176">
        <v>6</v>
      </c>
      <c r="J263" s="283"/>
      <c r="K263" s="178"/>
      <c r="L263" s="85"/>
      <c r="M263" s="143"/>
      <c r="N263" s="86"/>
      <c r="O263" s="53"/>
      <c r="P263" s="152">
        <v>0</v>
      </c>
      <c r="Q263" s="6"/>
      <c r="R263" s="96">
        <f t="shared" si="13"/>
        <v>0</v>
      </c>
      <c r="S263" s="97">
        <f t="shared" si="16"/>
        <v>0</v>
      </c>
      <c r="T263" s="98">
        <f t="shared" si="14"/>
        <v>0</v>
      </c>
      <c r="U263" s="117" t="str">
        <f t="shared" si="15"/>
        <v>OK</v>
      </c>
      <c r="V263" s="117" t="b">
        <f>'CASH REBATE'!$P$22</f>
        <v>0</v>
      </c>
      <c r="W263" s="1" t="str">
        <v>ALCHEMY</v>
      </c>
    </row>
    <row r="264" spans="2:23" ht="17.399999999999999" x14ac:dyDescent="0.3">
      <c r="B264" s="161" t="str">
        <v>71-WISPA-07500358</v>
      </c>
      <c r="C264" s="158" t="str">
        <v>RC</v>
      </c>
      <c r="D264" s="142" t="str">
        <v>Champagne</v>
      </c>
      <c r="E264" s="142" t="str">
        <v>Telmont</v>
      </c>
      <c r="F264" s="142" t="str">
        <v>TEL</v>
      </c>
      <c r="G264" s="142" t="str">
        <v>Champagne Telmont Sans Soufre</v>
      </c>
      <c r="H264" s="142" t="str">
        <v>750ml</v>
      </c>
      <c r="I264" s="176">
        <v>6</v>
      </c>
      <c r="J264" s="283"/>
      <c r="K264" s="178"/>
      <c r="L264" s="85"/>
      <c r="M264" s="143"/>
      <c r="N264" s="86"/>
      <c r="O264" s="53"/>
      <c r="P264" s="152">
        <v>0</v>
      </c>
      <c r="Q264" s="6"/>
      <c r="R264" s="96">
        <f t="shared" si="13"/>
        <v>0</v>
      </c>
      <c r="S264" s="97">
        <f t="shared" si="16"/>
        <v>0</v>
      </c>
      <c r="T264" s="98">
        <f t="shared" si="14"/>
        <v>0</v>
      </c>
      <c r="U264" s="117" t="str">
        <f t="shared" si="15"/>
        <v>OK</v>
      </c>
      <c r="V264" s="117" t="b">
        <f>'CASH REBATE'!$P$22</f>
        <v>0</v>
      </c>
      <c r="W264" s="1" t="str">
        <v>ALCHEMY</v>
      </c>
    </row>
    <row r="265" spans="2:23" ht="17.399999999999999" x14ac:dyDescent="0.3">
      <c r="B265" s="161" t="str">
        <v>71-WISPA-07500655</v>
      </c>
      <c r="C265" s="158" t="str">
        <v>RC</v>
      </c>
      <c r="D265" s="142" t="str">
        <v>Champagne</v>
      </c>
      <c r="E265" s="142" t="str">
        <v>Telmont</v>
      </c>
      <c r="F265" s="142" t="str">
        <v>TEL</v>
      </c>
      <c r="G265" s="142" t="str">
        <v>Champagne Telmont Vinotheque</v>
      </c>
      <c r="H265" s="142" t="str">
        <v>750ml</v>
      </c>
      <c r="I265" s="176">
        <v>6</v>
      </c>
      <c r="J265" s="283"/>
      <c r="K265" s="178"/>
      <c r="L265" s="85"/>
      <c r="M265" s="143"/>
      <c r="N265" s="86"/>
      <c r="O265" s="53"/>
      <c r="P265" s="152">
        <v>0</v>
      </c>
      <c r="Q265" s="6"/>
      <c r="R265" s="96">
        <f t="shared" si="13"/>
        <v>0</v>
      </c>
      <c r="S265" s="97">
        <f t="shared" si="16"/>
        <v>0</v>
      </c>
      <c r="T265" s="98">
        <f t="shared" si="14"/>
        <v>0</v>
      </c>
      <c r="U265" s="117" t="str">
        <f t="shared" si="15"/>
        <v>OK</v>
      </c>
      <c r="V265" s="117" t="b">
        <f>'CASH REBATE'!$P$22</f>
        <v>0</v>
      </c>
      <c r="W265" s="1" t="str">
        <v>ALCHEMY</v>
      </c>
    </row>
    <row r="266" spans="2:23" ht="17.399999999999999" x14ac:dyDescent="0.3">
      <c r="B266" s="161" t="str">
        <v>71-WISPA-07500631</v>
      </c>
      <c r="C266" s="158" t="str">
        <v>RC</v>
      </c>
      <c r="D266" s="142" t="str">
        <v>Champagne</v>
      </c>
      <c r="E266" s="142" t="str">
        <v>Telmont</v>
      </c>
      <c r="F266" s="142" t="str">
        <v>TEL</v>
      </c>
      <c r="G266" s="142" t="str">
        <v>Champagne Telmont Blanc De Blancs</v>
      </c>
      <c r="H266" s="142" t="str">
        <v>750ml</v>
      </c>
      <c r="I266" s="176">
        <v>6</v>
      </c>
      <c r="J266" s="283"/>
      <c r="K266" s="178"/>
      <c r="L266" s="85"/>
      <c r="M266" s="143"/>
      <c r="N266" s="86"/>
      <c r="O266" s="53"/>
      <c r="P266" s="152">
        <v>0</v>
      </c>
      <c r="Q266" s="6"/>
      <c r="R266" s="96">
        <f t="shared" si="13"/>
        <v>0</v>
      </c>
      <c r="S266" s="97">
        <f t="shared" si="16"/>
        <v>0</v>
      </c>
      <c r="T266" s="98">
        <f t="shared" si="14"/>
        <v>0</v>
      </c>
      <c r="U266" s="117" t="str">
        <f t="shared" si="15"/>
        <v>OK</v>
      </c>
      <c r="V266" s="117" t="b">
        <f>'CASH REBATE'!$P$22</f>
        <v>0</v>
      </c>
      <c r="W266" s="1" t="str">
        <v>ALCHEMY</v>
      </c>
    </row>
    <row r="267" spans="2:23" ht="17.399999999999999" x14ac:dyDescent="0.3">
      <c r="B267" s="161" t="str">
        <v>71-WISPA-07500617</v>
      </c>
      <c r="C267" s="158" t="str">
        <v>RC</v>
      </c>
      <c r="D267" s="142" t="str">
        <v>Champagne</v>
      </c>
      <c r="E267" s="142" t="str">
        <v>Telmont</v>
      </c>
      <c r="F267" s="142" t="str">
        <v>TEL</v>
      </c>
      <c r="G267" s="142" t="str">
        <v>Champagne Telmont Reserve Rose</v>
      </c>
      <c r="H267" s="142" t="str">
        <v>750ml</v>
      </c>
      <c r="I267" s="176">
        <v>6</v>
      </c>
      <c r="J267" s="283"/>
      <c r="K267" s="178"/>
      <c r="L267" s="85"/>
      <c r="M267" s="143"/>
      <c r="N267" s="86"/>
      <c r="O267" s="53"/>
      <c r="P267" s="152">
        <v>0</v>
      </c>
      <c r="Q267" s="6"/>
      <c r="R267" s="96">
        <f t="shared" si="13"/>
        <v>0</v>
      </c>
      <c r="S267" s="97">
        <f t="shared" si="16"/>
        <v>0</v>
      </c>
      <c r="T267" s="98">
        <f t="shared" si="14"/>
        <v>0</v>
      </c>
      <c r="U267" s="117" t="str">
        <f t="shared" si="15"/>
        <v>OK</v>
      </c>
      <c r="V267" s="117" t="b">
        <f>'CASH REBATE'!$P$22</f>
        <v>0</v>
      </c>
      <c r="W267" s="1" t="str">
        <v>ALCHEMY</v>
      </c>
    </row>
    <row r="268" spans="2:23" ht="17.399999999999999" x14ac:dyDescent="0.3">
      <c r="B268" s="161" t="str">
        <v>71-WISPA-15000303</v>
      </c>
      <c r="C268" s="158" t="str">
        <v>RC</v>
      </c>
      <c r="D268" s="142" t="str">
        <v>Champagne</v>
      </c>
      <c r="E268" s="142" t="str">
        <v>Telmont</v>
      </c>
      <c r="F268" s="142" t="str">
        <v>TEL</v>
      </c>
      <c r="G268" s="142" t="str">
        <v>Champagne Telmont Reserve Rose 1.5L</v>
      </c>
      <c r="H268" s="142" t="str">
        <v>1500ml</v>
      </c>
      <c r="I268" s="176">
        <v>3</v>
      </c>
      <c r="J268" s="283"/>
      <c r="K268" s="178"/>
      <c r="L268" s="85"/>
      <c r="M268" s="143"/>
      <c r="N268" s="86"/>
      <c r="O268" s="53"/>
      <c r="P268" s="152">
        <v>0</v>
      </c>
      <c r="Q268" s="6"/>
      <c r="R268" s="96">
        <f t="shared" si="13"/>
        <v>0</v>
      </c>
      <c r="S268" s="97">
        <f t="shared" si="16"/>
        <v>0</v>
      </c>
      <c r="T268" s="98">
        <f t="shared" si="14"/>
        <v>0</v>
      </c>
      <c r="U268" s="117" t="str">
        <f t="shared" si="15"/>
        <v>OK</v>
      </c>
      <c r="V268" s="117" t="b">
        <f>'CASH REBATE'!$P$22</f>
        <v>0</v>
      </c>
      <c r="W268" s="1" t="str">
        <v>ALCHEMY</v>
      </c>
    </row>
    <row r="269" spans="2:23" ht="17.399999999999999" x14ac:dyDescent="0.3">
      <c r="B269" s="161" t="str">
        <v>71-WISPA-07500211</v>
      </c>
      <c r="C269" s="158" t="str">
        <v>RC</v>
      </c>
      <c r="D269" s="142" t="str">
        <v>Champagne</v>
      </c>
      <c r="E269" s="142" t="str">
        <v>Telmont</v>
      </c>
      <c r="F269" s="142" t="str">
        <v>TEL</v>
      </c>
      <c r="G269" s="142" t="str">
        <v>Champagne Telmont Reserve Brut</v>
      </c>
      <c r="H269" s="142" t="str">
        <v>750ml</v>
      </c>
      <c r="I269" s="176">
        <v>6</v>
      </c>
      <c r="J269" s="283"/>
      <c r="K269" s="178"/>
      <c r="L269" s="85"/>
      <c r="M269" s="143"/>
      <c r="N269" s="86"/>
      <c r="O269" s="53"/>
      <c r="P269" s="152">
        <v>0</v>
      </c>
      <c r="Q269" s="6"/>
      <c r="R269" s="96">
        <f t="shared" ref="R269:R362" si="17">IF(K269&gt;0,K269*N269,L269*1.07*N269)</f>
        <v>0</v>
      </c>
      <c r="S269" s="97">
        <f t="shared" si="16"/>
        <v>0</v>
      </c>
      <c r="T269" s="98">
        <f t="shared" si="14"/>
        <v>0</v>
      </c>
      <c r="U269" s="117" t="str">
        <f t="shared" si="15"/>
        <v>OK</v>
      </c>
      <c r="V269" s="117" t="b">
        <f>'CASH REBATE'!$P$22</f>
        <v>0</v>
      </c>
      <c r="W269" s="1" t="str">
        <v>ALCHEMY</v>
      </c>
    </row>
    <row r="270" spans="2:23" ht="17.399999999999999" x14ac:dyDescent="0.3">
      <c r="B270" s="161" t="str">
        <v>71-WISPA-15000297</v>
      </c>
      <c r="C270" s="158" t="str">
        <v>RC</v>
      </c>
      <c r="D270" s="142" t="str">
        <v>Champagne</v>
      </c>
      <c r="E270" s="142" t="str">
        <v>Telmont</v>
      </c>
      <c r="F270" s="142" t="str">
        <v>TEL</v>
      </c>
      <c r="G270" s="142" t="str">
        <v>Champagne Telmont Reserve Brut 1.5L</v>
      </c>
      <c r="H270" s="142" t="str">
        <v>1500ml</v>
      </c>
      <c r="I270" s="176">
        <v>3</v>
      </c>
      <c r="J270" s="283"/>
      <c r="K270" s="178"/>
      <c r="L270" s="85"/>
      <c r="M270" s="143"/>
      <c r="N270" s="86"/>
      <c r="O270" s="53"/>
      <c r="P270" s="152">
        <v>0</v>
      </c>
      <c r="Q270" s="6"/>
      <c r="R270" s="96">
        <f t="shared" si="17"/>
        <v>0</v>
      </c>
      <c r="S270" s="97">
        <f t="shared" si="16"/>
        <v>0</v>
      </c>
      <c r="T270" s="98">
        <f t="shared" ref="T270:T362" si="18">IF(U270="Input Price only 1 column","",P270*S270)</f>
        <v>0</v>
      </c>
      <c r="U270" s="117" t="str">
        <f t="shared" ref="U270:U362" si="19">IF(AND(K270&gt;0,L270&gt;0),"Input Price only 1 column","OK")</f>
        <v>OK</v>
      </c>
      <c r="V270" s="117" t="b">
        <f>'CASH REBATE'!$P$22</f>
        <v>0</v>
      </c>
      <c r="W270" s="1" t="str">
        <v>ALCHEMY</v>
      </c>
    </row>
    <row r="271" spans="2:23" ht="17.399999999999999" x14ac:dyDescent="0.3">
      <c r="B271" s="161" t="str">
        <v>71-WISPA-30000556</v>
      </c>
      <c r="C271" s="158" t="str">
        <v>RC</v>
      </c>
      <c r="D271" s="142" t="str">
        <v>Champagne</v>
      </c>
      <c r="E271" s="142" t="str">
        <v>Telmont</v>
      </c>
      <c r="F271" s="142" t="str">
        <v>TEL</v>
      </c>
      <c r="G271" s="142" t="str">
        <v>Champagne Telmont Reserve Brut 3L</v>
      </c>
      <c r="H271" s="142" t="str">
        <v>3000ml</v>
      </c>
      <c r="I271" s="176">
        <v>1</v>
      </c>
      <c r="J271" s="283"/>
      <c r="K271" s="178"/>
      <c r="L271" s="85"/>
      <c r="M271" s="143"/>
      <c r="N271" s="86"/>
      <c r="O271" s="53"/>
      <c r="P271" s="152">
        <v>0</v>
      </c>
      <c r="Q271" s="6"/>
      <c r="R271" s="96">
        <f t="shared" si="17"/>
        <v>0</v>
      </c>
      <c r="S271" s="97">
        <f t="shared" ref="S271:S362" si="20">ROUND(R271/1.07,2)</f>
        <v>0</v>
      </c>
      <c r="T271" s="98">
        <f t="shared" si="18"/>
        <v>0</v>
      </c>
      <c r="U271" s="117" t="str">
        <f t="shared" si="19"/>
        <v>OK</v>
      </c>
      <c r="V271" s="117" t="b">
        <f>'CASH REBATE'!$P$22</f>
        <v>0</v>
      </c>
      <c r="W271" s="1" t="str">
        <v>ALCHEMY</v>
      </c>
    </row>
    <row r="272" spans="2:23" ht="17.399999999999999" x14ac:dyDescent="0.3">
      <c r="B272" s="161" t="str">
        <v>71-WISPA-60000570</v>
      </c>
      <c r="C272" s="158" t="str">
        <v>RC</v>
      </c>
      <c r="D272" s="142" t="str">
        <v>Champagne</v>
      </c>
      <c r="E272" s="142" t="str">
        <v>Telmont</v>
      </c>
      <c r="F272" s="142" t="str">
        <v>TEL</v>
      </c>
      <c r="G272" s="142" t="str">
        <v>Champagne Telmont Reserve Brut 6L</v>
      </c>
      <c r="H272" s="142" t="str">
        <v>6000ml</v>
      </c>
      <c r="I272" s="176">
        <v>1</v>
      </c>
      <c r="J272" s="283"/>
      <c r="K272" s="178"/>
      <c r="L272" s="85"/>
      <c r="M272" s="143"/>
      <c r="N272" s="86"/>
      <c r="O272" s="53"/>
      <c r="P272" s="152">
        <v>0</v>
      </c>
      <c r="Q272" s="6"/>
      <c r="R272" s="96">
        <f t="shared" si="17"/>
        <v>0</v>
      </c>
      <c r="S272" s="97">
        <f t="shared" si="20"/>
        <v>0</v>
      </c>
      <c r="T272" s="98">
        <f t="shared" si="18"/>
        <v>0</v>
      </c>
      <c r="U272" s="117" t="str">
        <f t="shared" si="19"/>
        <v>OK</v>
      </c>
      <c r="V272" s="117" t="b">
        <f>'CASH REBATE'!$P$22</f>
        <v>0</v>
      </c>
      <c r="W272" s="1" t="str">
        <v>ALCHEMY</v>
      </c>
    </row>
    <row r="273" spans="2:23" ht="17.399999999999999" x14ac:dyDescent="0.3">
      <c r="B273" s="161" t="str">
        <v>35-SPLIQ-07003779</v>
      </c>
      <c r="C273" s="158" t="str">
        <v>Campari</v>
      </c>
      <c r="D273" s="142" t="str">
        <v>Liqueur</v>
      </c>
      <c r="E273" s="142" t="str">
        <v>Grand Marnier</v>
      </c>
      <c r="F273" s="142" t="str">
        <v>GMN</v>
      </c>
      <c r="G273" s="142" t="str">
        <v>Grand Marnier Liqueur</v>
      </c>
      <c r="H273" s="142" t="str">
        <v>700ml</v>
      </c>
      <c r="I273" s="176">
        <v>12</v>
      </c>
      <c r="J273" s="283"/>
      <c r="K273" s="178"/>
      <c r="L273" s="85"/>
      <c r="M273" s="143"/>
      <c r="N273" s="86"/>
      <c r="O273" s="53"/>
      <c r="P273" s="152">
        <v>0</v>
      </c>
      <c r="Q273" s="6"/>
      <c r="R273" s="96">
        <f t="shared" si="17"/>
        <v>0</v>
      </c>
      <c r="S273" s="97">
        <f t="shared" si="20"/>
        <v>0</v>
      </c>
      <c r="T273" s="98">
        <f t="shared" si="18"/>
        <v>0</v>
      </c>
      <c r="U273" s="117" t="str">
        <f t="shared" si="19"/>
        <v>OK</v>
      </c>
      <c r="V273" s="117" t="b">
        <f>'CASH REBATE'!$P$22</f>
        <v>0</v>
      </c>
      <c r="W273" s="1" t="str">
        <v>ALCHEMY</v>
      </c>
    </row>
    <row r="274" spans="2:23" ht="17.399999999999999" x14ac:dyDescent="0.3">
      <c r="B274" s="161" t="str">
        <v>99-SL001-07000012</v>
      </c>
      <c r="C274" s="158" t="str">
        <v>Branca</v>
      </c>
      <c r="D274" s="142" t="str">
        <v>Bitter</v>
      </c>
      <c r="E274" s="142" t="str">
        <v>Fernet</v>
      </c>
      <c r="F274" s="142" t="str">
        <v>BRC</v>
      </c>
      <c r="G274" s="142" t="str">
        <v>Fernet Branca Bitters 700ml</v>
      </c>
      <c r="H274" s="142" t="str">
        <v>700ml</v>
      </c>
      <c r="I274" s="176">
        <v>6</v>
      </c>
      <c r="J274" s="283"/>
      <c r="K274" s="178"/>
      <c r="L274" s="85"/>
      <c r="M274" s="143"/>
      <c r="N274" s="86"/>
      <c r="O274" s="53"/>
      <c r="P274" s="152">
        <v>0</v>
      </c>
      <c r="Q274" s="6"/>
      <c r="R274" s="96">
        <f t="shared" si="17"/>
        <v>0</v>
      </c>
      <c r="S274" s="97">
        <f t="shared" si="20"/>
        <v>0</v>
      </c>
      <c r="T274" s="98">
        <f t="shared" si="18"/>
        <v>0</v>
      </c>
      <c r="U274" s="117" t="str">
        <f t="shared" si="19"/>
        <v>OK</v>
      </c>
      <c r="V274" s="117" t="b">
        <f>'CASH REBATE'!$P$22</f>
        <v>0</v>
      </c>
      <c r="W274" s="1" t="str">
        <v>ALCHEMY</v>
      </c>
    </row>
    <row r="275" spans="2:23" ht="17.399999999999999" x14ac:dyDescent="0.3">
      <c r="B275" s="161" t="str">
        <v>77-SPLIQ-07502863</v>
      </c>
      <c r="C275" s="158" t="str">
        <v>Branca</v>
      </c>
      <c r="D275" s="142" t="str">
        <v>Liqueur</v>
      </c>
      <c r="E275" s="142" t="str">
        <v>Fernet</v>
      </c>
      <c r="F275" s="142" t="str">
        <v>BRC</v>
      </c>
      <c r="G275" s="142" t="str">
        <v>Branca Fernet Liqueur 750 ML.</v>
      </c>
      <c r="H275" s="142" t="str">
        <v>750ml</v>
      </c>
      <c r="I275" s="176">
        <v>6</v>
      </c>
      <c r="J275" s="283"/>
      <c r="K275" s="178"/>
      <c r="L275" s="85"/>
      <c r="M275" s="143"/>
      <c r="N275" s="86"/>
      <c r="O275" s="53"/>
      <c r="P275" s="152">
        <v>0</v>
      </c>
      <c r="Q275" s="6"/>
      <c r="R275" s="96">
        <f t="shared" si="17"/>
        <v>0</v>
      </c>
      <c r="S275" s="97">
        <f t="shared" si="20"/>
        <v>0</v>
      </c>
      <c r="T275" s="98">
        <f t="shared" si="18"/>
        <v>0</v>
      </c>
      <c r="U275" s="117" t="str">
        <f t="shared" si="19"/>
        <v>OK</v>
      </c>
      <c r="V275" s="117" t="b">
        <f>'CASH REBATE'!$P$22</f>
        <v>0</v>
      </c>
      <c r="W275" s="1" t="str">
        <v>ALCHEMY</v>
      </c>
    </row>
    <row r="276" spans="2:23" ht="17.399999999999999" x14ac:dyDescent="0.3">
      <c r="B276" s="161" t="str">
        <v>77-SPLIQ-10002849</v>
      </c>
      <c r="C276" s="158" t="str">
        <v>Branca</v>
      </c>
      <c r="D276" s="142" t="str">
        <v>Liqueur</v>
      </c>
      <c r="E276" s="142" t="str">
        <v>Fernet</v>
      </c>
      <c r="F276" s="142" t="str">
        <v>BRC</v>
      </c>
      <c r="G276" s="142" t="str">
        <v>Branca Fernet Liqueur</v>
      </c>
      <c r="H276" s="142" t="str">
        <v>1000ml</v>
      </c>
      <c r="I276" s="176">
        <v>6</v>
      </c>
      <c r="J276" s="283"/>
      <c r="K276" s="178"/>
      <c r="L276" s="85"/>
      <c r="M276" s="143"/>
      <c r="N276" s="86"/>
      <c r="O276" s="53"/>
      <c r="P276" s="152">
        <v>0</v>
      </c>
      <c r="Q276" s="6"/>
      <c r="R276" s="96">
        <f t="shared" si="17"/>
        <v>0</v>
      </c>
      <c r="S276" s="97">
        <f t="shared" si="20"/>
        <v>0</v>
      </c>
      <c r="T276" s="98">
        <f t="shared" si="18"/>
        <v>0</v>
      </c>
      <c r="U276" s="117" t="str">
        <f t="shared" si="19"/>
        <v>OK</v>
      </c>
      <c r="V276" s="117" t="b">
        <f>'CASH REBATE'!$P$22</f>
        <v>0</v>
      </c>
      <c r="W276" s="1" t="str">
        <v>ALCHEMY</v>
      </c>
    </row>
    <row r="277" spans="2:23" ht="17.399999999999999" x14ac:dyDescent="0.3">
      <c r="B277" s="161" t="str">
        <v>77-SPVER-10002072</v>
      </c>
      <c r="C277" s="158" t="str">
        <v>Branca</v>
      </c>
      <c r="D277" s="142" t="str">
        <v>Vermouth</v>
      </c>
      <c r="E277" s="142" t="str">
        <v>CARPANO</v>
      </c>
      <c r="F277" s="142" t="str">
        <v>BRC</v>
      </c>
      <c r="G277" s="142" t="str">
        <v>Carpano Classico Vermouth</v>
      </c>
      <c r="H277" s="142" t="str">
        <v>1000ml</v>
      </c>
      <c r="I277" s="176">
        <v>6</v>
      </c>
      <c r="J277" s="283"/>
      <c r="K277" s="178"/>
      <c r="L277" s="85"/>
      <c r="M277" s="143"/>
      <c r="N277" s="86"/>
      <c r="O277" s="53"/>
      <c r="P277" s="152">
        <v>0</v>
      </c>
      <c r="Q277" s="6"/>
      <c r="R277" s="96">
        <f t="shared" si="17"/>
        <v>0</v>
      </c>
      <c r="S277" s="97">
        <f t="shared" si="20"/>
        <v>0</v>
      </c>
      <c r="T277" s="98">
        <f t="shared" si="18"/>
        <v>0</v>
      </c>
      <c r="U277" s="117" t="str">
        <f t="shared" si="19"/>
        <v>OK</v>
      </c>
      <c r="V277" s="117" t="b">
        <f>'CASH REBATE'!$P$22</f>
        <v>0</v>
      </c>
      <c r="W277" s="1" t="str">
        <v>ALCHEMY</v>
      </c>
    </row>
    <row r="278" spans="2:23" ht="17.399999999999999" x14ac:dyDescent="0.3">
      <c r="B278" s="161" t="str">
        <v>77-SPVER-10002157</v>
      </c>
      <c r="C278" s="158" t="str">
        <v>Branca</v>
      </c>
      <c r="D278" s="142" t="str">
        <v>Vermouth</v>
      </c>
      <c r="E278" s="142" t="str">
        <v>CARPANO</v>
      </c>
      <c r="F278" s="142" t="str">
        <v>BRC</v>
      </c>
      <c r="G278" s="142" t="str">
        <v>Carpano Bianco Vermouth</v>
      </c>
      <c r="H278" s="142" t="str">
        <v>1000ml</v>
      </c>
      <c r="I278" s="176">
        <v>6</v>
      </c>
      <c r="J278" s="283"/>
      <c r="K278" s="178"/>
      <c r="L278" s="85"/>
      <c r="M278" s="143"/>
      <c r="N278" s="86"/>
      <c r="O278" s="53"/>
      <c r="P278" s="152">
        <v>0</v>
      </c>
      <c r="Q278" s="6"/>
      <c r="R278" s="96">
        <f t="shared" si="17"/>
        <v>0</v>
      </c>
      <c r="S278" s="97">
        <f t="shared" si="20"/>
        <v>0</v>
      </c>
      <c r="T278" s="98">
        <f t="shared" si="18"/>
        <v>0</v>
      </c>
      <c r="U278" s="117" t="str">
        <f t="shared" si="19"/>
        <v>OK</v>
      </c>
      <c r="V278" s="117" t="b">
        <f>'CASH REBATE'!$P$22</f>
        <v>0</v>
      </c>
      <c r="W278" s="1" t="str">
        <v>ALCHEMY</v>
      </c>
    </row>
    <row r="279" spans="2:23" ht="17.399999999999999" x14ac:dyDescent="0.3">
      <c r="B279" s="161" t="str">
        <v>77-SPVER-10003420</v>
      </c>
      <c r="C279" s="158" t="str">
        <v>Branca</v>
      </c>
      <c r="D279" s="142" t="str">
        <v>Vermouth</v>
      </c>
      <c r="E279" s="142" t="str">
        <v>CARPANO</v>
      </c>
      <c r="F279" s="142" t="str">
        <v>BRC</v>
      </c>
      <c r="G279" s="142" t="str">
        <v>Carpano Antica Formula Vermnouth</v>
      </c>
      <c r="H279" s="142" t="str">
        <v>1000ml</v>
      </c>
      <c r="I279" s="176">
        <v>6</v>
      </c>
      <c r="J279" s="283"/>
      <c r="K279" s="178"/>
      <c r="L279" s="85"/>
      <c r="M279" s="143"/>
      <c r="N279" s="86"/>
      <c r="O279" s="53"/>
      <c r="P279" s="152">
        <v>0</v>
      </c>
      <c r="Q279" s="6"/>
      <c r="R279" s="96">
        <f t="shared" si="17"/>
        <v>0</v>
      </c>
      <c r="S279" s="97">
        <f t="shared" si="20"/>
        <v>0</v>
      </c>
      <c r="T279" s="98">
        <f t="shared" si="18"/>
        <v>0</v>
      </c>
      <c r="U279" s="117" t="str">
        <f t="shared" si="19"/>
        <v>OK</v>
      </c>
      <c r="V279" s="117" t="b">
        <f>'CASH REBATE'!$P$22</f>
        <v>0</v>
      </c>
      <c r="W279" s="1" t="str">
        <v>ALCHEMY</v>
      </c>
    </row>
    <row r="280" spans="2:23" ht="17.399999999999999" x14ac:dyDescent="0.3">
      <c r="B280" s="161" t="str">
        <v>77-SPVER-10006704</v>
      </c>
      <c r="C280" s="158" t="str">
        <v>Branca</v>
      </c>
      <c r="D280" s="142" t="str">
        <v>Vermouth</v>
      </c>
      <c r="E280" s="142" t="str">
        <v>CARPANO</v>
      </c>
      <c r="F280" s="142" t="str">
        <v>BRC</v>
      </c>
      <c r="G280" s="142" t="str">
        <v>Carpano Dry Vermouth</v>
      </c>
      <c r="H280" s="142" t="str">
        <v>1000ml</v>
      </c>
      <c r="I280" s="176">
        <v>6</v>
      </c>
      <c r="J280" s="283"/>
      <c r="K280" s="178"/>
      <c r="L280" s="85"/>
      <c r="M280" s="143"/>
      <c r="N280" s="86"/>
      <c r="O280" s="53"/>
      <c r="P280" s="152">
        <v>0</v>
      </c>
      <c r="Q280" s="6"/>
      <c r="R280" s="96">
        <f t="shared" si="17"/>
        <v>0</v>
      </c>
      <c r="S280" s="97">
        <f t="shared" si="20"/>
        <v>0</v>
      </c>
      <c r="T280" s="98">
        <f t="shared" si="18"/>
        <v>0</v>
      </c>
      <c r="U280" s="117" t="str">
        <f t="shared" si="19"/>
        <v>OK</v>
      </c>
      <c r="V280" s="117" t="b">
        <f>'CASH REBATE'!$P$22</f>
        <v>0</v>
      </c>
      <c r="W280" s="1" t="str">
        <v>ALCHEMY</v>
      </c>
    </row>
    <row r="281" spans="2:23" ht="17.399999999999999" x14ac:dyDescent="0.3">
      <c r="B281" s="161" t="str">
        <v>77-SPVER-10001884</v>
      </c>
      <c r="C281" s="158" t="str">
        <v>Branca</v>
      </c>
      <c r="D281" s="142" t="str">
        <v>Vermouth</v>
      </c>
      <c r="E281" s="142" t="str">
        <v>Branca</v>
      </c>
      <c r="F281" s="142" t="str">
        <v>BRC</v>
      </c>
      <c r="G281" s="142" t="str">
        <v>Carpano Punt E Mes</v>
      </c>
      <c r="H281" s="142" t="str">
        <v>1000ml</v>
      </c>
      <c r="I281" s="176">
        <v>6</v>
      </c>
      <c r="J281" s="283"/>
      <c r="K281" s="178"/>
      <c r="L281" s="85"/>
      <c r="M281" s="143"/>
      <c r="N281" s="86"/>
      <c r="O281" s="53"/>
      <c r="P281" s="152">
        <v>0</v>
      </c>
      <c r="Q281" s="6"/>
      <c r="R281" s="96">
        <f t="shared" si="17"/>
        <v>0</v>
      </c>
      <c r="S281" s="97">
        <f t="shared" si="20"/>
        <v>0</v>
      </c>
      <c r="T281" s="98">
        <f t="shared" si="18"/>
        <v>0</v>
      </c>
      <c r="U281" s="117" t="str">
        <f t="shared" si="19"/>
        <v>OK</v>
      </c>
      <c r="V281" s="117" t="b">
        <f>'CASH REBATE'!$P$22</f>
        <v>0</v>
      </c>
      <c r="W281" s="1" t="str">
        <v>ALCHEMY</v>
      </c>
    </row>
    <row r="282" spans="2:23" ht="17.399999999999999" x14ac:dyDescent="0.3">
      <c r="B282" s="161" t="str">
        <v>35-SPLIQ-07009887</v>
      </c>
      <c r="C282" s="158" t="str">
        <v>Campari</v>
      </c>
      <c r="D282" s="142" t="str">
        <v>Liqueur</v>
      </c>
      <c r="E282" s="142" t="str">
        <v>Grand Marnier</v>
      </c>
      <c r="F282" s="142" t="str">
        <v>GMN</v>
      </c>
      <c r="G282" s="142" t="str">
        <v>Grand Marnier Cuvee Du Centenaire Liqueur</v>
      </c>
      <c r="H282" s="142" t="str">
        <v>700ml</v>
      </c>
      <c r="I282" s="176">
        <v>6</v>
      </c>
      <c r="J282" s="283"/>
      <c r="K282" s="178"/>
      <c r="L282" s="85"/>
      <c r="M282" s="143"/>
      <c r="N282" s="86"/>
      <c r="O282" s="53"/>
      <c r="P282" s="152">
        <v>0</v>
      </c>
      <c r="Q282" s="6"/>
      <c r="R282" s="96">
        <f t="shared" si="17"/>
        <v>0</v>
      </c>
      <c r="S282" s="97">
        <f t="shared" si="20"/>
        <v>0</v>
      </c>
      <c r="T282" s="98">
        <f t="shared" si="18"/>
        <v>0</v>
      </c>
      <c r="U282" s="117" t="str">
        <f t="shared" si="19"/>
        <v>OK</v>
      </c>
      <c r="V282" s="117" t="b">
        <f>'CASH REBATE'!$P$22</f>
        <v>0</v>
      </c>
      <c r="W282" s="1" t="str">
        <v>ALCHEMY</v>
      </c>
    </row>
    <row r="283" spans="2:23" ht="17.399999999999999" x14ac:dyDescent="0.3">
      <c r="B283" s="161" t="str">
        <v>67-SPVOD-07007453</v>
      </c>
      <c r="C283" s="158" t="str">
        <v>Independent</v>
      </c>
      <c r="D283" s="142" t="str">
        <v>Vodka</v>
      </c>
      <c r="E283" s="142" t="str">
        <v>Lady Trieu</v>
      </c>
      <c r="F283" s="142" t="str">
        <v>LDT</v>
      </c>
      <c r="G283" s="142" t="str">
        <v>Nhau Vietnamese Rice Vodka</v>
      </c>
      <c r="H283" s="142" t="str">
        <v>700ml</v>
      </c>
      <c r="I283" s="176">
        <v>6</v>
      </c>
      <c r="J283" s="283"/>
      <c r="K283" s="178"/>
      <c r="L283" s="85"/>
      <c r="M283" s="143"/>
      <c r="N283" s="86"/>
      <c r="O283" s="53"/>
      <c r="P283" s="152">
        <v>0</v>
      </c>
      <c r="Q283" s="6"/>
      <c r="R283" s="96">
        <f t="shared" si="17"/>
        <v>0</v>
      </c>
      <c r="S283" s="97">
        <f t="shared" si="20"/>
        <v>0</v>
      </c>
      <c r="T283" s="98">
        <f t="shared" si="18"/>
        <v>0</v>
      </c>
      <c r="U283" s="117" t="str">
        <f t="shared" si="19"/>
        <v>OK</v>
      </c>
      <c r="V283" s="117" t="b">
        <f>'CASH REBATE'!$P$22</f>
        <v>0</v>
      </c>
      <c r="W283" s="1" t="str">
        <v>ALCHEMY</v>
      </c>
    </row>
    <row r="284" spans="2:23" ht="17.399999999999999" x14ac:dyDescent="0.3">
      <c r="B284" s="161" t="str">
        <v>01-SPVOD-07000328</v>
      </c>
      <c r="C284" s="158" t="str">
        <v>Lucas Bols</v>
      </c>
      <c r="D284" s="142" t="str">
        <v>Vodka</v>
      </c>
      <c r="E284" s="142" t="str">
        <v>Bols Vodka</v>
      </c>
      <c r="F284" s="142" t="str">
        <v>BLV</v>
      </c>
      <c r="G284" s="142" t="str">
        <v>Bols Vodka 700 ml</v>
      </c>
      <c r="H284" s="142" t="str">
        <v>700ml</v>
      </c>
      <c r="I284" s="176">
        <v>12</v>
      </c>
      <c r="J284" s="283"/>
      <c r="K284" s="178"/>
      <c r="L284" s="85"/>
      <c r="M284" s="143"/>
      <c r="N284" s="86"/>
      <c r="O284" s="53"/>
      <c r="P284" s="152">
        <v>0</v>
      </c>
      <c r="Q284" s="6"/>
      <c r="R284" s="96">
        <f t="shared" si="17"/>
        <v>0</v>
      </c>
      <c r="S284" s="97">
        <f t="shared" si="20"/>
        <v>0</v>
      </c>
      <c r="T284" s="98">
        <f t="shared" si="18"/>
        <v>0</v>
      </c>
      <c r="U284" s="117" t="str">
        <f t="shared" si="19"/>
        <v>OK</v>
      </c>
      <c r="V284" s="117" t="b">
        <f>'CASH REBATE'!$P$22</f>
        <v>0</v>
      </c>
      <c r="W284" s="1" t="str">
        <v>ALCHEMY</v>
      </c>
    </row>
    <row r="285" spans="2:23" ht="17.399999999999999" x14ac:dyDescent="0.3">
      <c r="B285" s="161" t="str">
        <v>01-SPVOD-10000311</v>
      </c>
      <c r="C285" s="158" t="str">
        <v>Lucas Bols</v>
      </c>
      <c r="D285" s="142" t="str">
        <v>Vodka</v>
      </c>
      <c r="E285" s="142" t="str">
        <v>Bols Vodka</v>
      </c>
      <c r="F285" s="142" t="str">
        <v>BLV</v>
      </c>
      <c r="G285" s="142" t="str">
        <v>Bols Vodka 1L</v>
      </c>
      <c r="H285" s="142" t="str">
        <v>1000ml</v>
      </c>
      <c r="I285" s="176">
        <v>6</v>
      </c>
      <c r="J285" s="283"/>
      <c r="K285" s="178"/>
      <c r="L285" s="85"/>
      <c r="M285" s="143"/>
      <c r="N285" s="86"/>
      <c r="O285" s="53"/>
      <c r="P285" s="152">
        <v>0</v>
      </c>
      <c r="Q285" s="6"/>
      <c r="R285" s="96">
        <f t="shared" si="17"/>
        <v>0</v>
      </c>
      <c r="S285" s="97">
        <f t="shared" si="20"/>
        <v>0</v>
      </c>
      <c r="T285" s="98">
        <f t="shared" si="18"/>
        <v>0</v>
      </c>
      <c r="U285" s="117" t="str">
        <f t="shared" si="19"/>
        <v>OK</v>
      </c>
      <c r="V285" s="117" t="b">
        <f>'CASH REBATE'!$P$22</f>
        <v>0</v>
      </c>
      <c r="W285" s="1" t="str">
        <v>ALCHEMY</v>
      </c>
    </row>
    <row r="286" spans="2:23" ht="17.399999999999999" x14ac:dyDescent="0.3">
      <c r="B286" s="161" t="str">
        <v>04-23MDC-07000151</v>
      </c>
      <c r="C286" s="158" t="str">
        <v>Edrington</v>
      </c>
      <c r="D286" s="142" t="str">
        <v>Whisky</v>
      </c>
      <c r="E286" s="142" t="str">
        <v>The Macallan</v>
      </c>
      <c r="F286" s="142" t="str">
        <v>MAC</v>
      </c>
      <c r="G286" s="142" t="str">
        <v>The Macallan M Scotch Whisky (2023)</v>
      </c>
      <c r="H286" s="142" t="str">
        <v>700ml</v>
      </c>
      <c r="I286" s="176">
        <v>1</v>
      </c>
      <c r="J286" s="283"/>
      <c r="K286" s="178"/>
      <c r="L286" s="85"/>
      <c r="M286" s="143"/>
      <c r="N286" s="86"/>
      <c r="O286" s="53"/>
      <c r="P286" s="152">
        <v>0</v>
      </c>
      <c r="Q286" s="6"/>
      <c r="R286" s="96">
        <f t="shared" si="17"/>
        <v>0</v>
      </c>
      <c r="S286" s="97">
        <f t="shared" si="20"/>
        <v>0</v>
      </c>
      <c r="T286" s="98">
        <f t="shared" si="18"/>
        <v>0</v>
      </c>
      <c r="U286" s="117" t="str">
        <f t="shared" si="19"/>
        <v>OK</v>
      </c>
      <c r="V286" s="117" t="b">
        <f>'CASH REBATE'!$P$22</f>
        <v>0</v>
      </c>
      <c r="W286" s="1" t="str">
        <v>ALCHEMY</v>
      </c>
    </row>
    <row r="287" spans="2:23" ht="17.399999999999999" x14ac:dyDescent="0.3">
      <c r="B287" s="161" t="str">
        <v>04-SPWHI-07001872</v>
      </c>
      <c r="C287" s="158" t="str">
        <v>Edrington</v>
      </c>
      <c r="D287" s="142" t="str">
        <v>Whisky</v>
      </c>
      <c r="E287" s="142" t="str">
        <v>The Macallan</v>
      </c>
      <c r="F287" s="142" t="str">
        <v>MAC</v>
      </c>
      <c r="G287" s="142" t="str">
        <v>The Macallan Classic Cut 2022 Whisky</v>
      </c>
      <c r="H287" s="142" t="str">
        <v>700ml</v>
      </c>
      <c r="I287" s="176">
        <v>12</v>
      </c>
      <c r="J287" s="283"/>
      <c r="K287" s="178"/>
      <c r="L287" s="85"/>
      <c r="M287" s="143"/>
      <c r="N287" s="86"/>
      <c r="O287" s="53"/>
      <c r="P287" s="152">
        <v>0</v>
      </c>
      <c r="Q287" s="6"/>
      <c r="R287" s="96">
        <f t="shared" si="17"/>
        <v>0</v>
      </c>
      <c r="S287" s="97">
        <f t="shared" si="20"/>
        <v>0</v>
      </c>
      <c r="T287" s="98">
        <f t="shared" si="18"/>
        <v>0</v>
      </c>
      <c r="U287" s="117" t="str">
        <f t="shared" si="19"/>
        <v>OK</v>
      </c>
      <c r="V287" s="117" t="b">
        <f>'CASH REBATE'!$P$22</f>
        <v>0</v>
      </c>
      <c r="W287" s="1" t="str">
        <v>ALCHEMY</v>
      </c>
    </row>
    <row r="288" spans="2:23" ht="17.399999999999999" x14ac:dyDescent="0.3">
      <c r="B288" s="161" t="str">
        <v>04-SPWHI-07002668</v>
      </c>
      <c r="C288" s="158" t="str">
        <v>Edrington</v>
      </c>
      <c r="D288" s="142" t="str">
        <v>Whisky</v>
      </c>
      <c r="E288" s="142" t="str">
        <v>The Macallan</v>
      </c>
      <c r="F288" s="142" t="str">
        <v>MAC</v>
      </c>
      <c r="G288" s="142" t="str">
        <v>The Macallan Edition NO 1 Whisky</v>
      </c>
      <c r="H288" s="142" t="str">
        <v>700ml</v>
      </c>
      <c r="I288" s="176">
        <v>1</v>
      </c>
      <c r="J288" s="283"/>
      <c r="K288" s="178"/>
      <c r="L288" s="85"/>
      <c r="M288" s="143"/>
      <c r="N288" s="86"/>
      <c r="O288" s="53"/>
      <c r="P288" s="152">
        <v>0</v>
      </c>
      <c r="Q288" s="6"/>
      <c r="R288" s="96">
        <f t="shared" si="17"/>
        <v>0</v>
      </c>
      <c r="S288" s="97">
        <f t="shared" si="20"/>
        <v>0</v>
      </c>
      <c r="T288" s="98">
        <f t="shared" si="18"/>
        <v>0</v>
      </c>
      <c r="U288" s="117" t="str">
        <f t="shared" si="19"/>
        <v>OK</v>
      </c>
      <c r="V288" s="117" t="b">
        <f>'CASH REBATE'!$P$22</f>
        <v>0</v>
      </c>
      <c r="W288" s="1" t="str">
        <v>ALCHEMY</v>
      </c>
    </row>
    <row r="289" spans="2:23" ht="17.399999999999999" x14ac:dyDescent="0.3">
      <c r="B289" s="161" t="str">
        <v>04-SPWHI-07002910</v>
      </c>
      <c r="C289" s="158" t="str">
        <v>Edrington</v>
      </c>
      <c r="D289" s="142" t="str">
        <v>Whisky</v>
      </c>
      <c r="E289" s="142" t="str">
        <v>The Macallan</v>
      </c>
      <c r="F289" s="142" t="str">
        <v>MAC</v>
      </c>
      <c r="G289" s="142" t="str">
        <v>The Macallan Edition NO 2 Whisky</v>
      </c>
      <c r="H289" s="142" t="str">
        <v>700ml</v>
      </c>
      <c r="I289" s="176">
        <v>1</v>
      </c>
      <c r="J289" s="283"/>
      <c r="K289" s="178"/>
      <c r="L289" s="85"/>
      <c r="M289" s="143"/>
      <c r="N289" s="86"/>
      <c r="O289" s="53"/>
      <c r="P289" s="152">
        <v>0</v>
      </c>
      <c r="Q289" s="6"/>
      <c r="R289" s="96">
        <f t="shared" si="17"/>
        <v>0</v>
      </c>
      <c r="S289" s="97">
        <f t="shared" si="20"/>
        <v>0</v>
      </c>
      <c r="T289" s="98">
        <f t="shared" si="18"/>
        <v>0</v>
      </c>
      <c r="U289" s="117" t="str">
        <f t="shared" si="19"/>
        <v>OK</v>
      </c>
      <c r="V289" s="117" t="b">
        <f>'CASH REBATE'!$P$22</f>
        <v>0</v>
      </c>
      <c r="W289" s="1" t="str">
        <v>ALCHEMY</v>
      </c>
    </row>
    <row r="290" spans="2:23" ht="17.399999999999999" x14ac:dyDescent="0.3">
      <c r="B290" s="161" t="str">
        <v>04-SPWHI-07004105</v>
      </c>
      <c r="C290" s="158" t="str">
        <v>Edrington</v>
      </c>
      <c r="D290" s="142" t="str">
        <v>Whisky</v>
      </c>
      <c r="E290" s="142" t="str">
        <v>The Macallan</v>
      </c>
      <c r="F290" s="142" t="str">
        <v>MAC</v>
      </c>
      <c r="G290" s="142" t="str">
        <v>The Macallan Edition NO 3 Whisky</v>
      </c>
      <c r="H290" s="142" t="str">
        <v>700ml</v>
      </c>
      <c r="I290" s="176">
        <v>12</v>
      </c>
      <c r="J290" s="283"/>
      <c r="K290" s="178"/>
      <c r="L290" s="85"/>
      <c r="M290" s="143"/>
      <c r="N290" s="86"/>
      <c r="O290" s="53"/>
      <c r="P290" s="152">
        <v>0</v>
      </c>
      <c r="Q290" s="6"/>
      <c r="R290" s="96">
        <f t="shared" si="17"/>
        <v>0</v>
      </c>
      <c r="S290" s="97">
        <f t="shared" si="20"/>
        <v>0</v>
      </c>
      <c r="T290" s="98">
        <f t="shared" si="18"/>
        <v>0</v>
      </c>
      <c r="U290" s="117" t="str">
        <f t="shared" si="19"/>
        <v>OK</v>
      </c>
      <c r="V290" s="117" t="b">
        <f>'CASH REBATE'!$P$22</f>
        <v>0</v>
      </c>
      <c r="W290" s="1" t="str">
        <v>ALCHEMY</v>
      </c>
    </row>
    <row r="291" spans="2:23" ht="17.399999999999999" x14ac:dyDescent="0.3">
      <c r="B291" s="161" t="str">
        <v>04-SPWHI-07005591</v>
      </c>
      <c r="C291" s="158" t="str">
        <v>Edrington</v>
      </c>
      <c r="D291" s="142" t="str">
        <v>Whisky</v>
      </c>
      <c r="E291" s="142" t="str">
        <v>The Macallan</v>
      </c>
      <c r="F291" s="142" t="str">
        <v>MAC</v>
      </c>
      <c r="G291" s="142" t="str">
        <v>The Macallan Edition NO 4 Whisky</v>
      </c>
      <c r="H291" s="142" t="str">
        <v>700ml</v>
      </c>
      <c r="I291" s="176">
        <v>12</v>
      </c>
      <c r="J291" s="283"/>
      <c r="K291" s="178"/>
      <c r="L291" s="85"/>
      <c r="M291" s="143"/>
      <c r="N291" s="86"/>
      <c r="O291" s="53"/>
      <c r="P291" s="152">
        <v>0</v>
      </c>
      <c r="Q291" s="6"/>
      <c r="R291" s="96">
        <f t="shared" si="17"/>
        <v>0</v>
      </c>
      <c r="S291" s="97">
        <f t="shared" si="20"/>
        <v>0</v>
      </c>
      <c r="T291" s="98">
        <f t="shared" si="18"/>
        <v>0</v>
      </c>
      <c r="U291" s="117" t="str">
        <f t="shared" si="19"/>
        <v>OK</v>
      </c>
      <c r="V291" s="117" t="b">
        <f>'CASH REBATE'!$P$22</f>
        <v>0</v>
      </c>
      <c r="W291" s="1" t="str">
        <v>ALCHEMY</v>
      </c>
    </row>
    <row r="292" spans="2:23" ht="17.399999999999999" x14ac:dyDescent="0.3">
      <c r="B292" s="161" t="str">
        <v>04-SPWHI-07007126</v>
      </c>
      <c r="C292" s="158" t="str">
        <v>Edrington</v>
      </c>
      <c r="D292" s="142" t="str">
        <v>Whisky</v>
      </c>
      <c r="E292" s="142" t="str">
        <v>The Macallan</v>
      </c>
      <c r="F292" s="142" t="str">
        <v>MAC</v>
      </c>
      <c r="G292" s="142" t="str">
        <v>The Macallan 18 Years Old</v>
      </c>
      <c r="H292" s="142" t="str">
        <v>700ml</v>
      </c>
      <c r="I292" s="176">
        <v>6</v>
      </c>
      <c r="J292" s="283"/>
      <c r="K292" s="178"/>
      <c r="L292" s="85"/>
      <c r="M292" s="143"/>
      <c r="N292" s="86"/>
      <c r="O292" s="53"/>
      <c r="P292" s="152">
        <v>0</v>
      </c>
      <c r="Q292" s="6"/>
      <c r="R292" s="96">
        <f t="shared" si="17"/>
        <v>0</v>
      </c>
      <c r="S292" s="97">
        <f t="shared" si="20"/>
        <v>0</v>
      </c>
      <c r="T292" s="98">
        <f t="shared" si="18"/>
        <v>0</v>
      </c>
      <c r="U292" s="117" t="str">
        <f t="shared" si="19"/>
        <v>OK</v>
      </c>
      <c r="V292" s="117" t="b">
        <f>'CASH REBATE'!$P$22</f>
        <v>0</v>
      </c>
      <c r="W292" s="1" t="str">
        <v>ALCHEMY</v>
      </c>
    </row>
    <row r="293" spans="2:23" ht="17.399999999999999" x14ac:dyDescent="0.3">
      <c r="B293" s="161" t="str">
        <v>04-SPWHI-07008059</v>
      </c>
      <c r="C293" s="158" t="str">
        <v>Edrington</v>
      </c>
      <c r="D293" s="142" t="str">
        <v>Whisky</v>
      </c>
      <c r="E293" s="142" t="str">
        <v>The Macallan</v>
      </c>
      <c r="F293" s="142" t="str">
        <v>MAC</v>
      </c>
      <c r="G293" s="142" t="str">
        <v>The Macallan Edition NO.5 Whisky</v>
      </c>
      <c r="H293" s="142" t="str">
        <v>700ml</v>
      </c>
      <c r="I293" s="176">
        <v>12</v>
      </c>
      <c r="J293" s="283"/>
      <c r="K293" s="178"/>
      <c r="L293" s="85"/>
      <c r="M293" s="143"/>
      <c r="N293" s="86"/>
      <c r="O293" s="53"/>
      <c r="P293" s="152">
        <v>0</v>
      </c>
      <c r="Q293" s="6"/>
      <c r="R293" s="96">
        <f t="shared" si="17"/>
        <v>0</v>
      </c>
      <c r="S293" s="97">
        <f t="shared" si="20"/>
        <v>0</v>
      </c>
      <c r="T293" s="98">
        <f t="shared" si="18"/>
        <v>0</v>
      </c>
      <c r="U293" s="117" t="str">
        <f t="shared" si="19"/>
        <v>OK</v>
      </c>
      <c r="V293" s="117" t="b">
        <f>'CASH REBATE'!$P$22</f>
        <v>0</v>
      </c>
      <c r="W293" s="1" t="str">
        <v>ALCHEMY</v>
      </c>
    </row>
    <row r="294" spans="2:23" ht="17.399999999999999" x14ac:dyDescent="0.3">
      <c r="B294" s="161" t="str">
        <v>04-SPWHI-07009285</v>
      </c>
      <c r="C294" s="158" t="str">
        <v>Edrington</v>
      </c>
      <c r="D294" s="142" t="str">
        <v>Whisky</v>
      </c>
      <c r="E294" s="142" t="str">
        <v>The Macallan</v>
      </c>
      <c r="F294" s="142" t="str">
        <v>MAC</v>
      </c>
      <c r="G294" s="142" t="str">
        <v>The Macallan Edition NO 6 Whisky</v>
      </c>
      <c r="H294" s="142" t="str">
        <v>700ml</v>
      </c>
      <c r="I294" s="176">
        <v>12</v>
      </c>
      <c r="J294" s="283"/>
      <c r="K294" s="178"/>
      <c r="L294" s="85"/>
      <c r="M294" s="143"/>
      <c r="N294" s="86"/>
      <c r="O294" s="53"/>
      <c r="P294" s="152">
        <v>0</v>
      </c>
      <c r="Q294" s="6"/>
      <c r="R294" s="96">
        <f t="shared" si="17"/>
        <v>0</v>
      </c>
      <c r="S294" s="97">
        <f t="shared" si="20"/>
        <v>0</v>
      </c>
      <c r="T294" s="98">
        <f t="shared" si="18"/>
        <v>0</v>
      </c>
      <c r="U294" s="117" t="str">
        <f t="shared" si="19"/>
        <v>OK</v>
      </c>
      <c r="V294" s="117" t="b">
        <f>'CASH REBATE'!$P$22</f>
        <v>0</v>
      </c>
      <c r="W294" s="1" t="str">
        <v>ALCHEMY</v>
      </c>
    </row>
    <row r="295" spans="2:23" ht="17.399999999999999" x14ac:dyDescent="0.3">
      <c r="B295" s="161" t="str">
        <v>04-SPWHI-4200GSET</v>
      </c>
      <c r="C295" s="158" t="str">
        <v>Edrington</v>
      </c>
      <c r="D295" s="142" t="str">
        <v>Whisky</v>
      </c>
      <c r="E295" s="142" t="str">
        <v>The Macallan</v>
      </c>
      <c r="F295" s="142" t="str">
        <v>MAC</v>
      </c>
      <c r="G295" s="142" t="str">
        <v>The Macallan Edition Gift Set</v>
      </c>
      <c r="H295" s="142" t="str">
        <v>4200ml</v>
      </c>
      <c r="I295" s="176">
        <v>1</v>
      </c>
      <c r="J295" s="283"/>
      <c r="K295" s="178"/>
      <c r="L295" s="85"/>
      <c r="M295" s="143"/>
      <c r="N295" s="86"/>
      <c r="O295" s="53"/>
      <c r="P295" s="152">
        <v>0</v>
      </c>
      <c r="Q295" s="6"/>
      <c r="R295" s="96">
        <f t="shared" si="17"/>
        <v>0</v>
      </c>
      <c r="S295" s="97">
        <f t="shared" si="20"/>
        <v>0</v>
      </c>
      <c r="T295" s="98">
        <f t="shared" si="18"/>
        <v>0</v>
      </c>
      <c r="U295" s="117" t="str">
        <f t="shared" si="19"/>
        <v>OK</v>
      </c>
      <c r="V295" s="117" t="b">
        <f>'CASH REBATE'!$P$22</f>
        <v>0</v>
      </c>
      <c r="W295" s="1" t="str">
        <v>ALCHEMY</v>
      </c>
    </row>
    <row r="296" spans="2:23" ht="17.399999999999999" x14ac:dyDescent="0.3">
      <c r="B296" s="161" t="str">
        <v>06-SPWHI-07004082</v>
      </c>
      <c r="C296" s="158" t="str">
        <v>Edrington</v>
      </c>
      <c r="D296" s="142" t="str">
        <v>Whisky</v>
      </c>
      <c r="E296" s="142" t="str">
        <v>Naked</v>
      </c>
      <c r="F296" s="142" t="str">
        <v>NAK</v>
      </c>
      <c r="G296" s="142" t="str">
        <v>Naked Grouse Blended Malt Scotch Whisky</v>
      </c>
      <c r="H296" s="142" t="str">
        <v>700ml</v>
      </c>
      <c r="I296" s="176">
        <v>6</v>
      </c>
      <c r="J296" s="283"/>
      <c r="K296" s="178"/>
      <c r="L296" s="85"/>
      <c r="M296" s="143"/>
      <c r="N296" s="86"/>
      <c r="O296" s="53"/>
      <c r="P296" s="152">
        <v>0</v>
      </c>
      <c r="Q296" s="6"/>
      <c r="R296" s="96">
        <f t="shared" si="17"/>
        <v>0</v>
      </c>
      <c r="S296" s="97">
        <f t="shared" si="20"/>
        <v>0</v>
      </c>
      <c r="T296" s="98">
        <f t="shared" si="18"/>
        <v>0</v>
      </c>
      <c r="U296" s="117" t="str">
        <f t="shared" si="19"/>
        <v>OK</v>
      </c>
      <c r="V296" s="117" t="b">
        <f>'CASH REBATE'!$P$22</f>
        <v>0</v>
      </c>
      <c r="W296" s="1" t="str">
        <v>ALCHEMY</v>
      </c>
    </row>
    <row r="297" spans="2:23" ht="17.399999999999999" x14ac:dyDescent="0.3">
      <c r="B297" s="161" t="str">
        <v>13-SPGIN-07007377</v>
      </c>
      <c r="C297" s="158" t="str">
        <v>Edrington</v>
      </c>
      <c r="D297" s="142" t="str">
        <v>Gin</v>
      </c>
      <c r="E297" s="142" t="str">
        <v>NO.3</v>
      </c>
      <c r="F297" s="142" t="str">
        <v>NO3</v>
      </c>
      <c r="G297" s="142" t="str">
        <v>No.3 London Dry Organic Gin</v>
      </c>
      <c r="H297" s="142" t="str">
        <v>700ml</v>
      </c>
      <c r="I297" s="176">
        <v>6</v>
      </c>
      <c r="J297" s="283"/>
      <c r="K297" s="178"/>
      <c r="L297" s="85"/>
      <c r="M297" s="143"/>
      <c r="N297" s="86"/>
      <c r="O297" s="53"/>
      <c r="P297" s="152">
        <v>0</v>
      </c>
      <c r="Q297" s="6"/>
      <c r="R297" s="96">
        <f t="shared" si="17"/>
        <v>0</v>
      </c>
      <c r="S297" s="97">
        <f t="shared" si="20"/>
        <v>0</v>
      </c>
      <c r="T297" s="98">
        <f t="shared" si="18"/>
        <v>0</v>
      </c>
      <c r="U297" s="117" t="str">
        <f t="shared" si="19"/>
        <v>OK</v>
      </c>
      <c r="V297" s="117" t="b">
        <f>'CASH REBATE'!$P$22</f>
        <v>0</v>
      </c>
      <c r="W297" s="1" t="str">
        <v>ALCHEMY</v>
      </c>
    </row>
    <row r="298" spans="2:23" ht="17.399999999999999" x14ac:dyDescent="0.3">
      <c r="B298" s="161" t="str">
        <v>15-SPLIQ-07000154</v>
      </c>
      <c r="C298" s="158" t="str">
        <v>Licor 43</v>
      </c>
      <c r="D298" s="142" t="str">
        <v>Liqueur</v>
      </c>
      <c r="E298" s="142" t="str">
        <v>Licor 43</v>
      </c>
      <c r="F298" s="142" t="str">
        <v>LIC</v>
      </c>
      <c r="G298" s="142" t="str">
        <v>Licor 43</v>
      </c>
      <c r="H298" s="142" t="str">
        <v>700ml</v>
      </c>
      <c r="I298" s="176">
        <v>6</v>
      </c>
      <c r="J298" s="283"/>
      <c r="K298" s="178"/>
      <c r="L298" s="85"/>
      <c r="M298" s="143"/>
      <c r="N298" s="86"/>
      <c r="O298" s="53"/>
      <c r="P298" s="152">
        <v>0</v>
      </c>
      <c r="Q298" s="6"/>
      <c r="R298" s="96">
        <f t="shared" si="17"/>
        <v>0</v>
      </c>
      <c r="S298" s="97">
        <f t="shared" si="20"/>
        <v>0</v>
      </c>
      <c r="T298" s="98">
        <f t="shared" si="18"/>
        <v>0</v>
      </c>
      <c r="U298" s="117" t="str">
        <f t="shared" si="19"/>
        <v>OK</v>
      </c>
      <c r="V298" s="117" t="b">
        <f>'CASH REBATE'!$P$22</f>
        <v>0</v>
      </c>
      <c r="W298" s="1" t="str">
        <v>ALCHEMY</v>
      </c>
    </row>
    <row r="299" spans="2:23" ht="17.399999999999999" x14ac:dyDescent="0.3">
      <c r="B299" s="161" t="str">
        <v>18-SPGIN-05000467</v>
      </c>
      <c r="C299" s="158" t="str">
        <v>Ferdinand'S</v>
      </c>
      <c r="D299" s="142" t="str">
        <v>Gin</v>
      </c>
      <c r="E299" s="142" t="str">
        <v>Ferdinand's</v>
      </c>
      <c r="F299" s="142" t="str">
        <v>FER</v>
      </c>
      <c r="G299" s="142" t="str">
        <v>Ferdinand'S Saar Dry Gin</v>
      </c>
      <c r="H299" s="142" t="str">
        <v>500ml</v>
      </c>
      <c r="I299" s="176">
        <v>6</v>
      </c>
      <c r="J299" s="283"/>
      <c r="K299" s="178"/>
      <c r="L299" s="85"/>
      <c r="M299" s="143"/>
      <c r="N299" s="86"/>
      <c r="O299" s="53"/>
      <c r="P299" s="152">
        <v>0</v>
      </c>
      <c r="Q299" s="6"/>
      <c r="R299" s="96">
        <f t="shared" si="17"/>
        <v>0</v>
      </c>
      <c r="S299" s="97">
        <f t="shared" si="20"/>
        <v>0</v>
      </c>
      <c r="T299" s="98">
        <f t="shared" si="18"/>
        <v>0</v>
      </c>
      <c r="U299" s="117" t="str">
        <f t="shared" si="19"/>
        <v>OK</v>
      </c>
      <c r="V299" s="117" t="b">
        <f>'CASH REBATE'!$P$22</f>
        <v>0</v>
      </c>
      <c r="W299" s="1" t="str">
        <v>ALCHEMY</v>
      </c>
    </row>
    <row r="300" spans="2:23" ht="17.399999999999999" x14ac:dyDescent="0.3">
      <c r="B300" s="161" t="str">
        <v>20-06TEQ-07001315</v>
      </c>
      <c r="C300" s="158" t="str">
        <v>Proximo</v>
      </c>
      <c r="D300" s="142" t="str">
        <v>Tequila</v>
      </c>
      <c r="E300" s="142" t="str">
        <v>Jose Cuervo</v>
      </c>
      <c r="F300" s="142" t="str">
        <v>JOC</v>
      </c>
      <c r="G300" s="142" t="str">
        <v>Jose Cuervo Especial Silver Tequila 35%</v>
      </c>
      <c r="H300" s="142" t="str">
        <v>700ml</v>
      </c>
      <c r="I300" s="176">
        <v>6</v>
      </c>
      <c r="J300" s="283"/>
      <c r="K300" s="178"/>
      <c r="L300" s="85"/>
      <c r="M300" s="143"/>
      <c r="N300" s="86"/>
      <c r="O300" s="53"/>
      <c r="P300" s="152">
        <v>0</v>
      </c>
      <c r="Q300" s="6"/>
      <c r="R300" s="96">
        <f t="shared" si="17"/>
        <v>0</v>
      </c>
      <c r="S300" s="97">
        <f t="shared" si="20"/>
        <v>0</v>
      </c>
      <c r="T300" s="98">
        <f t="shared" si="18"/>
        <v>0</v>
      </c>
      <c r="U300" s="117" t="str">
        <f t="shared" si="19"/>
        <v>OK</v>
      </c>
      <c r="V300" s="117" t="b">
        <f>'CASH REBATE'!$P$22</f>
        <v>0</v>
      </c>
      <c r="W300" s="1" t="str">
        <v>ALCHEMY</v>
      </c>
    </row>
    <row r="301" spans="2:23" ht="17.399999999999999" x14ac:dyDescent="0.3">
      <c r="B301" s="161" t="str">
        <v>20-06TEQ-07002302</v>
      </c>
      <c r="C301" s="158" t="str">
        <v>Proximo</v>
      </c>
      <c r="D301" s="142" t="str">
        <v>Tequila</v>
      </c>
      <c r="E301" s="142" t="str">
        <v>Jose Cuervo</v>
      </c>
      <c r="F301" s="142" t="str">
        <v>JOC</v>
      </c>
      <c r="G301" s="142" t="str">
        <v>Jose Cuervo Especial Silver Tequila</v>
      </c>
      <c r="H301" s="142" t="str">
        <v>700ml</v>
      </c>
      <c r="I301" s="176">
        <v>6</v>
      </c>
      <c r="J301" s="283"/>
      <c r="K301" s="178"/>
      <c r="L301" s="85"/>
      <c r="M301" s="143"/>
      <c r="N301" s="86"/>
      <c r="O301" s="53"/>
      <c r="P301" s="152">
        <v>0</v>
      </c>
      <c r="Q301" s="6"/>
      <c r="R301" s="96">
        <f t="shared" si="17"/>
        <v>0</v>
      </c>
      <c r="S301" s="97">
        <f t="shared" si="20"/>
        <v>0</v>
      </c>
      <c r="T301" s="98">
        <f t="shared" si="18"/>
        <v>0</v>
      </c>
      <c r="U301" s="117" t="str">
        <f t="shared" si="19"/>
        <v>OK</v>
      </c>
      <c r="V301" s="117" t="b">
        <f>'CASH REBATE'!$P$22</f>
        <v>0</v>
      </c>
      <c r="W301" s="369" t="str">
        <v>ALCHEMY</v>
      </c>
    </row>
    <row r="302" spans="2:23" ht="17.399999999999999" x14ac:dyDescent="0.3">
      <c r="B302" s="161" t="str">
        <v>20-23SIL-07502322</v>
      </c>
      <c r="C302" s="158" t="str">
        <v>Proximo</v>
      </c>
      <c r="D302" s="142" t="str">
        <v>Tequila</v>
      </c>
      <c r="E302" s="142" t="str">
        <v>Jose Cuervo</v>
      </c>
      <c r="F302" s="142" t="str">
        <v>JOC</v>
      </c>
      <c r="G302" s="142" t="str">
        <v>Jose Cuervo Especial Silver Tequila Limited 2023</v>
      </c>
      <c r="H302" s="142" t="str">
        <v>750ml</v>
      </c>
      <c r="I302" s="176">
        <v>12</v>
      </c>
      <c r="J302" s="283"/>
      <c r="K302" s="178"/>
      <c r="L302" s="85"/>
      <c r="M302" s="143"/>
      <c r="N302" s="86"/>
      <c r="O302" s="53"/>
      <c r="P302" s="152">
        <v>0</v>
      </c>
      <c r="Q302" s="6"/>
      <c r="R302" s="96">
        <f t="shared" si="17"/>
        <v>0</v>
      </c>
      <c r="S302" s="97">
        <f t="shared" si="20"/>
        <v>0</v>
      </c>
      <c r="T302" s="98">
        <f t="shared" si="18"/>
        <v>0</v>
      </c>
      <c r="U302" s="117" t="str">
        <f t="shared" si="19"/>
        <v>OK</v>
      </c>
      <c r="V302" s="117" t="b">
        <f>'CASH REBATE'!$P$22</f>
        <v>0</v>
      </c>
      <c r="W302" s="1" t="str">
        <v>ALCHEMY</v>
      </c>
    </row>
    <row r="303" spans="2:23" ht="17.399999999999999" x14ac:dyDescent="0.3">
      <c r="B303" s="161" t="str">
        <v>20-SPTEQ-10001346</v>
      </c>
      <c r="C303" s="158" t="str">
        <v>Proximo</v>
      </c>
      <c r="D303" s="142" t="str">
        <v>Tequila</v>
      </c>
      <c r="E303" s="142" t="str">
        <v>Jose Cuervo</v>
      </c>
      <c r="F303" s="142" t="str">
        <v>JOC</v>
      </c>
      <c r="G303" s="142" t="str">
        <v>Jose Cuervo Especial Reposado Tequila 1L</v>
      </c>
      <c r="H303" s="142" t="str">
        <v>1000ml</v>
      </c>
      <c r="I303" s="176">
        <v>12</v>
      </c>
      <c r="J303" s="283"/>
      <c r="K303" s="178"/>
      <c r="L303" s="85"/>
      <c r="M303" s="143"/>
      <c r="N303" s="86"/>
      <c r="O303" s="53"/>
      <c r="P303" s="152">
        <v>0</v>
      </c>
      <c r="Q303" s="6"/>
      <c r="R303" s="96">
        <f t="shared" si="17"/>
        <v>0</v>
      </c>
      <c r="S303" s="97">
        <f t="shared" si="20"/>
        <v>0</v>
      </c>
      <c r="T303" s="98">
        <f t="shared" si="18"/>
        <v>0</v>
      </c>
      <c r="U303" s="117" t="str">
        <f t="shared" si="19"/>
        <v>OK</v>
      </c>
      <c r="V303" s="117" t="b">
        <f>'CASH REBATE'!$P$22</f>
        <v>0</v>
      </c>
      <c r="W303" s="1" t="str">
        <v>ALCHEMY</v>
      </c>
    </row>
    <row r="304" spans="2:23" ht="17.399999999999999" x14ac:dyDescent="0.3">
      <c r="B304" s="161" t="str">
        <v>20-SPTEQ-03752302</v>
      </c>
      <c r="C304" s="158" t="str">
        <v>Proximo</v>
      </c>
      <c r="D304" s="142" t="str">
        <v>Tequila</v>
      </c>
      <c r="E304" s="142" t="str">
        <v>Jose Cuervo</v>
      </c>
      <c r="F304" s="142" t="str">
        <v>JOC</v>
      </c>
      <c r="G304" s="142" t="str">
        <v>Jose Cuervo Especial Silver Tequila</v>
      </c>
      <c r="H304" s="142" t="str">
        <v>375ml</v>
      </c>
      <c r="I304" s="176">
        <v>12</v>
      </c>
      <c r="J304" s="283"/>
      <c r="K304" s="178"/>
      <c r="L304" s="85"/>
      <c r="M304" s="143"/>
      <c r="N304" s="86"/>
      <c r="O304" s="53"/>
      <c r="P304" s="152">
        <v>0</v>
      </c>
      <c r="Q304" s="6"/>
      <c r="R304" s="96">
        <f t="shared" si="17"/>
        <v>0</v>
      </c>
      <c r="S304" s="97">
        <f t="shared" si="20"/>
        <v>0</v>
      </c>
      <c r="T304" s="98">
        <f t="shared" si="18"/>
        <v>0</v>
      </c>
      <c r="U304" s="117" t="str">
        <f t="shared" si="19"/>
        <v>OK</v>
      </c>
      <c r="V304" s="117" t="b">
        <f>'CASH REBATE'!$P$22</f>
        <v>0</v>
      </c>
      <c r="W304" s="1" t="str">
        <v>ALCHEMY</v>
      </c>
    </row>
    <row r="305" spans="2:23" ht="17.399999999999999" x14ac:dyDescent="0.3">
      <c r="B305" s="161" t="str">
        <v>20-SPTEQ-10001353</v>
      </c>
      <c r="C305" s="158" t="str">
        <v>Proximo</v>
      </c>
      <c r="D305" s="142" t="str">
        <v>Tequila</v>
      </c>
      <c r="E305" s="142" t="str">
        <v>Jose Cuervo</v>
      </c>
      <c r="F305" s="142" t="str">
        <v>JOC</v>
      </c>
      <c r="G305" s="142" t="str">
        <v>Jose Cuervo Especial Silver Tequila 1L</v>
      </c>
      <c r="H305" s="142" t="str">
        <v>1000ml</v>
      </c>
      <c r="I305" s="176">
        <v>12</v>
      </c>
      <c r="J305" s="283"/>
      <c r="K305" s="178"/>
      <c r="L305" s="85"/>
      <c r="M305" s="143"/>
      <c r="N305" s="86"/>
      <c r="O305" s="53"/>
      <c r="P305" s="152">
        <v>0</v>
      </c>
      <c r="Q305" s="6"/>
      <c r="R305" s="96">
        <f t="shared" si="17"/>
        <v>0</v>
      </c>
      <c r="S305" s="97">
        <f t="shared" si="20"/>
        <v>0</v>
      </c>
      <c r="T305" s="98">
        <f t="shared" si="18"/>
        <v>0</v>
      </c>
      <c r="U305" s="117" t="str">
        <f t="shared" si="19"/>
        <v>OK</v>
      </c>
      <c r="V305" s="117" t="b">
        <f>'CASH REBATE'!$P$22</f>
        <v>0</v>
      </c>
      <c r="W305" s="1" t="str">
        <v>ALCHEMY</v>
      </c>
    </row>
    <row r="306" spans="2:23" ht="17.399999999999999" x14ac:dyDescent="0.3">
      <c r="B306" s="161" t="str">
        <v>20-SPTEQ-07001308</v>
      </c>
      <c r="C306" s="158" t="str">
        <v>Proximo</v>
      </c>
      <c r="D306" s="142" t="str">
        <v>Tequila</v>
      </c>
      <c r="E306" s="142" t="str">
        <v>Jose Cuervo</v>
      </c>
      <c r="F306" s="142" t="str">
        <v>JOC</v>
      </c>
      <c r="G306" s="142" t="str">
        <v>Jose Cuervo Especial Reposado Tequila 35%</v>
      </c>
      <c r="H306" s="142" t="str">
        <v>700ml</v>
      </c>
      <c r="I306" s="176">
        <v>12</v>
      </c>
      <c r="J306" s="283"/>
      <c r="K306" s="178"/>
      <c r="L306" s="85"/>
      <c r="M306" s="143"/>
      <c r="N306" s="86"/>
      <c r="O306" s="53"/>
      <c r="P306" s="152">
        <v>0</v>
      </c>
      <c r="Q306" s="6"/>
      <c r="R306" s="96">
        <f t="shared" si="17"/>
        <v>0</v>
      </c>
      <c r="S306" s="97">
        <f t="shared" si="20"/>
        <v>0</v>
      </c>
      <c r="T306" s="98">
        <f t="shared" si="18"/>
        <v>0</v>
      </c>
      <c r="U306" s="117" t="str">
        <f t="shared" si="19"/>
        <v>OK</v>
      </c>
      <c r="V306" s="117" t="b">
        <f>'CASH REBATE'!$P$22</f>
        <v>0</v>
      </c>
      <c r="W306" s="1" t="str">
        <v>ALCHEMY</v>
      </c>
    </row>
    <row r="307" spans="2:23" ht="17.399999999999999" x14ac:dyDescent="0.3">
      <c r="B307" s="161" t="str">
        <v>20-SPTEQ-07001315</v>
      </c>
      <c r="C307" s="158" t="str">
        <v>Proximo</v>
      </c>
      <c r="D307" s="142" t="str">
        <v>Tequila</v>
      </c>
      <c r="E307" s="142" t="str">
        <v>Jose Cuervo</v>
      </c>
      <c r="F307" s="142" t="str">
        <v>JOC</v>
      </c>
      <c r="G307" s="142" t="str">
        <v>Jose Cuervo Especial Silver Tequila 35%</v>
      </c>
      <c r="H307" s="142" t="str">
        <v>700ml</v>
      </c>
      <c r="I307" s="176">
        <v>12</v>
      </c>
      <c r="J307" s="283"/>
      <c r="K307" s="178"/>
      <c r="L307" s="85"/>
      <c r="M307" s="143"/>
      <c r="N307" s="86"/>
      <c r="O307" s="53"/>
      <c r="P307" s="152">
        <v>0</v>
      </c>
      <c r="Q307" s="6"/>
      <c r="R307" s="96">
        <f t="shared" si="17"/>
        <v>0</v>
      </c>
      <c r="S307" s="97">
        <f t="shared" si="20"/>
        <v>0</v>
      </c>
      <c r="T307" s="98">
        <f t="shared" si="18"/>
        <v>0</v>
      </c>
      <c r="U307" s="117" t="str">
        <f t="shared" si="19"/>
        <v>OK</v>
      </c>
      <c r="V307" s="117" t="b">
        <f>'CASH REBATE'!$P$22</f>
        <v>0</v>
      </c>
      <c r="W307" s="1" t="str">
        <v>ALCHEMY</v>
      </c>
    </row>
    <row r="308" spans="2:23" ht="17.399999999999999" x14ac:dyDescent="0.3">
      <c r="B308" s="161" t="str">
        <v>20-SPTEQ-07002138</v>
      </c>
      <c r="C308" s="158" t="str">
        <v>Proximo</v>
      </c>
      <c r="D308" s="142" t="str">
        <v>Tequila</v>
      </c>
      <c r="E308" s="142" t="str">
        <v>Jose Cuervo</v>
      </c>
      <c r="F308" s="142" t="str">
        <v>JOC</v>
      </c>
      <c r="G308" s="142" t="str">
        <v>Jose Cuervo Especial Reposado Tequila</v>
      </c>
      <c r="H308" s="142" t="str">
        <v>700ml</v>
      </c>
      <c r="I308" s="176">
        <v>6</v>
      </c>
      <c r="J308" s="283"/>
      <c r="K308" s="178"/>
      <c r="L308" s="85"/>
      <c r="M308" s="143"/>
      <c r="N308" s="86"/>
      <c r="O308" s="53"/>
      <c r="P308" s="152">
        <v>0</v>
      </c>
      <c r="Q308" s="6"/>
      <c r="R308" s="96">
        <f t="shared" si="17"/>
        <v>0</v>
      </c>
      <c r="S308" s="97">
        <f t="shared" si="20"/>
        <v>0</v>
      </c>
      <c r="T308" s="98">
        <f t="shared" si="18"/>
        <v>0</v>
      </c>
      <c r="U308" s="117" t="str">
        <f t="shared" si="19"/>
        <v>OK</v>
      </c>
      <c r="V308" s="117" t="b">
        <f>'CASH REBATE'!$P$22</f>
        <v>0</v>
      </c>
      <c r="W308" s="1" t="str">
        <v>ALCHEMY</v>
      </c>
    </row>
    <row r="309" spans="2:23" ht="17.399999999999999" x14ac:dyDescent="0.3">
      <c r="B309" s="161" t="str">
        <v>20-SPTEQ-07007282</v>
      </c>
      <c r="C309" s="158" t="str">
        <v>Proximo</v>
      </c>
      <c r="D309" s="142" t="str">
        <v>Tequila</v>
      </c>
      <c r="E309" s="142" t="str">
        <v>Jose Cuervo</v>
      </c>
      <c r="F309" s="142" t="str">
        <v>JOC</v>
      </c>
      <c r="G309" s="142" t="str">
        <v>Jose Cuervo Tradicional Blanco Tequila 40%</v>
      </c>
      <c r="H309" s="142" t="str">
        <v>700ml</v>
      </c>
      <c r="I309" s="176">
        <v>6</v>
      </c>
      <c r="J309" s="283"/>
      <c r="K309" s="178"/>
      <c r="L309" s="85"/>
      <c r="M309" s="143"/>
      <c r="N309" s="86"/>
      <c r="O309" s="53"/>
      <c r="P309" s="152">
        <v>0</v>
      </c>
      <c r="Q309" s="6"/>
      <c r="R309" s="96">
        <f t="shared" si="17"/>
        <v>0</v>
      </c>
      <c r="S309" s="97">
        <f t="shared" si="20"/>
        <v>0</v>
      </c>
      <c r="T309" s="98">
        <f t="shared" si="18"/>
        <v>0</v>
      </c>
      <c r="U309" s="117" t="str">
        <f t="shared" si="19"/>
        <v>OK</v>
      </c>
      <c r="V309" s="117" t="b">
        <f>'CASH REBATE'!$P$22</f>
        <v>0</v>
      </c>
      <c r="W309" s="1" t="str">
        <v>ALCHEMY</v>
      </c>
    </row>
    <row r="310" spans="2:23" ht="17.399999999999999" x14ac:dyDescent="0.3">
      <c r="B310" s="161" t="str">
        <v>20-SPTEQ-07007299</v>
      </c>
      <c r="C310" s="158" t="str">
        <v>Proximo</v>
      </c>
      <c r="D310" s="142" t="str">
        <v>Tequila</v>
      </c>
      <c r="E310" s="142" t="str">
        <v>Jose Cuervo</v>
      </c>
      <c r="F310" s="142" t="str">
        <v>JOC</v>
      </c>
      <c r="G310" s="142" t="str">
        <v>Jose Cuervo Tradicional Reposado Tequila 40%</v>
      </c>
      <c r="H310" s="142" t="str">
        <v>700ml</v>
      </c>
      <c r="I310" s="176">
        <v>6</v>
      </c>
      <c r="J310" s="283"/>
      <c r="K310" s="178"/>
      <c r="L310" s="85"/>
      <c r="M310" s="143"/>
      <c r="N310" s="86"/>
      <c r="O310" s="53"/>
      <c r="P310" s="152">
        <v>0</v>
      </c>
      <c r="Q310" s="6"/>
      <c r="R310" s="96">
        <f t="shared" si="17"/>
        <v>0</v>
      </c>
      <c r="S310" s="97">
        <f t="shared" si="20"/>
        <v>0</v>
      </c>
      <c r="T310" s="98">
        <f t="shared" si="18"/>
        <v>0</v>
      </c>
      <c r="U310" s="117" t="str">
        <f t="shared" si="19"/>
        <v>OK</v>
      </c>
      <c r="V310" s="117" t="b">
        <f>'CASH REBATE'!$P$22</f>
        <v>0</v>
      </c>
      <c r="W310" s="1" t="str">
        <v>ALCHEMY</v>
      </c>
    </row>
    <row r="311" spans="2:23" ht="17.399999999999999" x14ac:dyDescent="0.3">
      <c r="B311" s="161" t="str">
        <v>23-SPPAC-07000114</v>
      </c>
      <c r="C311" s="158" t="str">
        <v>Proximo</v>
      </c>
      <c r="D311" s="142" t="str">
        <v>Whisky</v>
      </c>
      <c r="E311" s="142" t="str">
        <v>Bushmills</v>
      </c>
      <c r="F311" s="142" t="str">
        <v>BUM</v>
      </c>
      <c r="G311" s="142" t="str">
        <v>Bushmills Black Bush Gift Pack</v>
      </c>
      <c r="H311" s="142" t="str">
        <v>700ml</v>
      </c>
      <c r="I311" s="176">
        <v>3</v>
      </c>
      <c r="J311" s="283"/>
      <c r="K311" s="178"/>
      <c r="L311" s="85"/>
      <c r="M311" s="143"/>
      <c r="N311" s="86"/>
      <c r="O311" s="53"/>
      <c r="P311" s="152">
        <v>0</v>
      </c>
      <c r="Q311" s="6"/>
      <c r="R311" s="96">
        <f t="shared" si="17"/>
        <v>0</v>
      </c>
      <c r="S311" s="97">
        <f t="shared" si="20"/>
        <v>0</v>
      </c>
      <c r="T311" s="98">
        <f t="shared" si="18"/>
        <v>0</v>
      </c>
      <c r="U311" s="117" t="str">
        <f t="shared" si="19"/>
        <v>OK</v>
      </c>
      <c r="V311" s="117" t="b">
        <f>'CASH REBATE'!$P$22</f>
        <v>0</v>
      </c>
      <c r="W311" s="1" t="str">
        <v>ALCHEMY</v>
      </c>
    </row>
    <row r="312" spans="2:23" ht="17.399999999999999" x14ac:dyDescent="0.3">
      <c r="B312" s="161" t="str">
        <v>23-SPWHI-10001085</v>
      </c>
      <c r="C312" s="158" t="str">
        <v>Proximo</v>
      </c>
      <c r="D312" s="142" t="str">
        <v>Whisky</v>
      </c>
      <c r="E312" s="142" t="str">
        <v>Bushmills</v>
      </c>
      <c r="F312" s="142" t="str">
        <v>BUM</v>
      </c>
      <c r="G312" s="142" t="str">
        <v>Bushmills Irish Whiskey 1L</v>
      </c>
      <c r="H312" s="142" t="str">
        <v>1000ml</v>
      </c>
      <c r="I312" s="176">
        <v>6</v>
      </c>
      <c r="J312" s="283"/>
      <c r="K312" s="178"/>
      <c r="L312" s="85"/>
      <c r="M312" s="143"/>
      <c r="N312" s="86"/>
      <c r="O312" s="53"/>
      <c r="P312" s="152">
        <v>0</v>
      </c>
      <c r="Q312" s="6"/>
      <c r="R312" s="96">
        <f t="shared" si="17"/>
        <v>0</v>
      </c>
      <c r="S312" s="97">
        <f t="shared" si="20"/>
        <v>0</v>
      </c>
      <c r="T312" s="98">
        <f t="shared" si="18"/>
        <v>0</v>
      </c>
      <c r="U312" s="117" t="str">
        <f t="shared" si="19"/>
        <v>OK</v>
      </c>
      <c r="V312" s="117" t="b">
        <f>'CASH REBATE'!$P$22</f>
        <v>0</v>
      </c>
      <c r="W312" s="1" t="str">
        <v>ALCHEMY</v>
      </c>
    </row>
    <row r="313" spans="2:23" ht="17.399999999999999" x14ac:dyDescent="0.3">
      <c r="B313" s="161" t="str">
        <v>23-SPWHI-10000070</v>
      </c>
      <c r="C313" s="158" t="str">
        <v>Proximo</v>
      </c>
      <c r="D313" s="142" t="str">
        <v>Whisky</v>
      </c>
      <c r="E313" s="142" t="str">
        <v>Bushmills</v>
      </c>
      <c r="F313" s="142" t="str">
        <v>BUM</v>
      </c>
      <c r="G313" s="142" t="str">
        <v>Bushmills Black Bush Irish Whiskey 1L</v>
      </c>
      <c r="H313" s="142" t="str">
        <v>1000ml</v>
      </c>
      <c r="I313" s="176">
        <v>6</v>
      </c>
      <c r="J313" s="283"/>
      <c r="K313" s="178"/>
      <c r="L313" s="85"/>
      <c r="M313" s="143"/>
      <c r="N313" s="86"/>
      <c r="O313" s="53"/>
      <c r="P313" s="152">
        <v>0</v>
      </c>
      <c r="Q313" s="6"/>
      <c r="R313" s="96">
        <f t="shared" si="17"/>
        <v>0</v>
      </c>
      <c r="S313" s="97">
        <f t="shared" si="20"/>
        <v>0</v>
      </c>
      <c r="T313" s="98">
        <f t="shared" si="18"/>
        <v>0</v>
      </c>
      <c r="U313" s="117" t="str">
        <f t="shared" si="19"/>
        <v>OK</v>
      </c>
      <c r="V313" s="117" t="b">
        <f>'CASH REBATE'!$P$22</f>
        <v>0</v>
      </c>
      <c r="W313" s="1" t="str">
        <v>ALCHEMY</v>
      </c>
    </row>
    <row r="314" spans="2:23" ht="17.399999999999999" x14ac:dyDescent="0.3">
      <c r="B314" s="161" t="str">
        <v>24-06BRA-07005366</v>
      </c>
      <c r="C314" s="158" t="str">
        <v>Remy Cointreau</v>
      </c>
      <c r="D314" s="142" t="str">
        <v>Cognac</v>
      </c>
      <c r="E314" s="142" t="str">
        <v>Remy</v>
      </c>
      <c r="F314" s="142" t="str">
        <v>RMM</v>
      </c>
      <c r="G314" s="142" t="str">
        <v>Remy Martin 1738 Cognac</v>
      </c>
      <c r="H314" s="142" t="str">
        <v>700ml</v>
      </c>
      <c r="I314" s="176">
        <v>6</v>
      </c>
      <c r="J314" s="283"/>
      <c r="K314" s="178"/>
      <c r="L314" s="85"/>
      <c r="M314" s="143"/>
      <c r="N314" s="86"/>
      <c r="O314" s="53"/>
      <c r="P314" s="152">
        <v>0</v>
      </c>
      <c r="Q314" s="6"/>
      <c r="R314" s="96">
        <f t="shared" si="17"/>
        <v>0</v>
      </c>
      <c r="S314" s="97">
        <f t="shared" si="20"/>
        <v>0</v>
      </c>
      <c r="T314" s="98">
        <f t="shared" si="18"/>
        <v>0</v>
      </c>
      <c r="U314" s="117" t="str">
        <f t="shared" si="19"/>
        <v>OK</v>
      </c>
      <c r="V314" s="117" t="b">
        <f>'CASH REBATE'!$P$22</f>
        <v>0</v>
      </c>
      <c r="W314" s="1" t="str">
        <v>ALCHEMY</v>
      </c>
    </row>
    <row r="315" spans="2:23" ht="17.399999999999999" x14ac:dyDescent="0.3">
      <c r="B315" s="161" t="str">
        <v>24-12CNY-07002784</v>
      </c>
      <c r="C315" s="158" t="str">
        <v>Remy Cointreau</v>
      </c>
      <c r="D315" s="142" t="str">
        <v>Cognac</v>
      </c>
      <c r="E315" s="142" t="str">
        <v>Remy</v>
      </c>
      <c r="F315" s="142" t="str">
        <v>RMM</v>
      </c>
      <c r="G315" s="142" t="str">
        <v>Remy Martin Vsop (CNY24)</v>
      </c>
      <c r="H315" s="142" t="str">
        <v>700ml</v>
      </c>
      <c r="I315" s="176">
        <v>12</v>
      </c>
      <c r="J315" s="283"/>
      <c r="K315" s="178"/>
      <c r="L315" s="85"/>
      <c r="M315" s="143"/>
      <c r="N315" s="86"/>
      <c r="O315" s="53"/>
      <c r="P315" s="152">
        <v>0</v>
      </c>
      <c r="Q315" s="6"/>
      <c r="R315" s="96">
        <f t="shared" si="17"/>
        <v>0</v>
      </c>
      <c r="S315" s="97">
        <f t="shared" si="20"/>
        <v>0</v>
      </c>
      <c r="T315" s="98">
        <f t="shared" si="18"/>
        <v>0</v>
      </c>
      <c r="U315" s="117" t="str">
        <f t="shared" si="19"/>
        <v>OK</v>
      </c>
      <c r="V315" s="117" t="b">
        <f>'CASH REBATE'!$P$22</f>
        <v>0</v>
      </c>
      <c r="W315" s="1" t="str">
        <v>ALCHEMY</v>
      </c>
    </row>
    <row r="316" spans="2:23" ht="17.399999999999999" x14ac:dyDescent="0.3">
      <c r="B316" s="161" t="str">
        <v>24-23CNY-07002159</v>
      </c>
      <c r="C316" s="158" t="str">
        <v>Remy Cointreau</v>
      </c>
      <c r="D316" s="142" t="str">
        <v>Cognac</v>
      </c>
      <c r="E316" s="142" t="str">
        <v>Remy</v>
      </c>
      <c r="F316" s="142" t="str">
        <v>RMM</v>
      </c>
      <c r="G316" s="142" t="str">
        <v>Remy Martin XO Cognac (CNY23)</v>
      </c>
      <c r="H316" s="142" t="str">
        <v>700ml</v>
      </c>
      <c r="I316" s="176">
        <v>6</v>
      </c>
      <c r="J316" s="283"/>
      <c r="K316" s="178"/>
      <c r="L316" s="85"/>
      <c r="M316" s="143"/>
      <c r="N316" s="86"/>
      <c r="O316" s="53"/>
      <c r="P316" s="152">
        <v>0</v>
      </c>
      <c r="Q316" s="6"/>
      <c r="R316" s="96">
        <f t="shared" si="17"/>
        <v>0</v>
      </c>
      <c r="S316" s="97">
        <f t="shared" si="20"/>
        <v>0</v>
      </c>
      <c r="T316" s="98">
        <f t="shared" si="18"/>
        <v>0</v>
      </c>
      <c r="U316" s="117" t="str">
        <f t="shared" si="19"/>
        <v>OK</v>
      </c>
      <c r="V316" s="117" t="b">
        <f>'CASH REBATE'!$P$22</f>
        <v>0</v>
      </c>
      <c r="W316" s="1" t="str">
        <v>ALCHEMY</v>
      </c>
    </row>
    <row r="317" spans="2:23" ht="17.399999999999999" x14ac:dyDescent="0.3">
      <c r="B317" s="161" t="str">
        <v>24-23EOY-07002067</v>
      </c>
      <c r="C317" s="158" t="str">
        <v>Remy Cointreau</v>
      </c>
      <c r="D317" s="142" t="str">
        <v>Cognac</v>
      </c>
      <c r="E317" s="142" t="str">
        <v>Remy</v>
      </c>
      <c r="F317" s="142" t="str">
        <v>RMM</v>
      </c>
      <c r="G317" s="142" t="str">
        <v>Remy Martin Vsop (EOY23)</v>
      </c>
      <c r="H317" s="142" t="str">
        <v>700ml</v>
      </c>
      <c r="I317" s="176">
        <v>6</v>
      </c>
      <c r="J317" s="283"/>
      <c r="K317" s="178"/>
      <c r="L317" s="85"/>
      <c r="M317" s="143"/>
      <c r="N317" s="86"/>
      <c r="O317" s="53"/>
      <c r="P317" s="152">
        <v>0</v>
      </c>
      <c r="Q317" s="6"/>
      <c r="R317" s="96">
        <f t="shared" si="17"/>
        <v>0</v>
      </c>
      <c r="S317" s="97">
        <f t="shared" si="20"/>
        <v>0</v>
      </c>
      <c r="T317" s="98">
        <f t="shared" si="18"/>
        <v>0</v>
      </c>
      <c r="U317" s="117" t="str">
        <f t="shared" si="19"/>
        <v>OK</v>
      </c>
      <c r="V317" s="117" t="b">
        <f>'CASH REBATE'!$P$22</f>
        <v>0</v>
      </c>
      <c r="W317" s="1" t="str">
        <v>ALCHEMY</v>
      </c>
    </row>
    <row r="318" spans="2:23" ht="17.399999999999999" x14ac:dyDescent="0.3">
      <c r="B318" s="161" t="str">
        <v>24-23EOY-07002081</v>
      </c>
      <c r="C318" s="158" t="str">
        <v>Remy Cointreau</v>
      </c>
      <c r="D318" s="142" t="str">
        <v>Cognac</v>
      </c>
      <c r="E318" s="142" t="str">
        <v>Remy</v>
      </c>
      <c r="F318" s="142" t="str">
        <v>RMM</v>
      </c>
      <c r="G318" s="142" t="str">
        <v>Remy Martin 1738 (EOY23)</v>
      </c>
      <c r="H318" s="142" t="str">
        <v>700ml</v>
      </c>
      <c r="I318" s="176">
        <v>6</v>
      </c>
      <c r="J318" s="283"/>
      <c r="K318" s="178"/>
      <c r="L318" s="85"/>
      <c r="M318" s="143"/>
      <c r="N318" s="86"/>
      <c r="O318" s="53"/>
      <c r="P318" s="152">
        <v>0</v>
      </c>
      <c r="Q318" s="6"/>
      <c r="R318" s="96">
        <f t="shared" si="17"/>
        <v>0</v>
      </c>
      <c r="S318" s="97">
        <f t="shared" si="20"/>
        <v>0</v>
      </c>
      <c r="T318" s="98">
        <f t="shared" si="18"/>
        <v>0</v>
      </c>
      <c r="U318" s="117" t="str">
        <f t="shared" si="19"/>
        <v>OK</v>
      </c>
      <c r="V318" s="117" t="b">
        <f>'CASH REBATE'!$P$22</f>
        <v>0</v>
      </c>
      <c r="W318" s="1" t="str">
        <v>ALCHEMY</v>
      </c>
    </row>
    <row r="319" spans="2:23" ht="17.399999999999999" x14ac:dyDescent="0.3">
      <c r="B319" s="161" t="str">
        <v>24-23EOY-07002111</v>
      </c>
      <c r="C319" s="158" t="str">
        <v>Remy Cointreau</v>
      </c>
      <c r="D319" s="142" t="str">
        <v>Cognac</v>
      </c>
      <c r="E319" s="142" t="str">
        <v>Remy</v>
      </c>
      <c r="F319" s="142" t="str">
        <v>RMM</v>
      </c>
      <c r="G319" s="142" t="str">
        <v>Remy Martin XO Cognac (EOY23)</v>
      </c>
      <c r="H319" s="142" t="str">
        <v>700ml</v>
      </c>
      <c r="I319" s="176">
        <v>6</v>
      </c>
      <c r="J319" s="283"/>
      <c r="K319" s="178"/>
      <c r="L319" s="85"/>
      <c r="M319" s="143"/>
      <c r="N319" s="86"/>
      <c r="O319" s="53"/>
      <c r="P319" s="152">
        <v>0</v>
      </c>
      <c r="Q319" s="6"/>
      <c r="R319" s="96">
        <f t="shared" si="17"/>
        <v>0</v>
      </c>
      <c r="S319" s="97">
        <f t="shared" si="20"/>
        <v>0</v>
      </c>
      <c r="T319" s="98">
        <f t="shared" si="18"/>
        <v>0</v>
      </c>
      <c r="U319" s="117" t="str">
        <f t="shared" si="19"/>
        <v>OK</v>
      </c>
      <c r="V319" s="117" t="b">
        <f>'CASH REBATE'!$P$22</f>
        <v>0</v>
      </c>
      <c r="W319" s="1" t="str">
        <v>ALCHEMY</v>
      </c>
    </row>
    <row r="320" spans="2:23" ht="17.399999999999999" x14ac:dyDescent="0.3">
      <c r="B320" s="161" t="str">
        <v>24-24CNY-07002784</v>
      </c>
      <c r="C320" s="158" t="str">
        <v>Remy Cointreau</v>
      </c>
      <c r="D320" s="142" t="str">
        <v>Cognac</v>
      </c>
      <c r="E320" s="142" t="str">
        <v>Remy</v>
      </c>
      <c r="F320" s="142" t="str">
        <v>RMM</v>
      </c>
      <c r="G320" s="142" t="str">
        <v>Remy Martin Vsop (CNY24)</v>
      </c>
      <c r="H320" s="142" t="str">
        <v>700ml</v>
      </c>
      <c r="I320" s="176">
        <v>6</v>
      </c>
      <c r="J320" s="283"/>
      <c r="K320" s="178"/>
      <c r="L320" s="85"/>
      <c r="M320" s="143"/>
      <c r="N320" s="86"/>
      <c r="O320" s="53"/>
      <c r="P320" s="152">
        <v>0</v>
      </c>
      <c r="Q320" s="6"/>
      <c r="R320" s="96">
        <f t="shared" si="17"/>
        <v>0</v>
      </c>
      <c r="S320" s="97">
        <f t="shared" si="20"/>
        <v>0</v>
      </c>
      <c r="T320" s="98">
        <f t="shared" si="18"/>
        <v>0</v>
      </c>
      <c r="U320" s="117" t="str">
        <f t="shared" si="19"/>
        <v>OK</v>
      </c>
      <c r="V320" s="117" t="b">
        <f>'CASH REBATE'!$P$22</f>
        <v>0</v>
      </c>
      <c r="W320" s="1" t="str">
        <v>ALCHEMY</v>
      </c>
    </row>
    <row r="321" spans="2:23" ht="17.399999999999999" x14ac:dyDescent="0.3">
      <c r="B321" s="161" t="str">
        <v>24-24CNY-07002807</v>
      </c>
      <c r="C321" s="158" t="str">
        <v>Remy Cointreau</v>
      </c>
      <c r="D321" s="142" t="str">
        <v>Cognac</v>
      </c>
      <c r="E321" s="142" t="str">
        <v>Remy</v>
      </c>
      <c r="F321" s="142" t="str">
        <v>RMM</v>
      </c>
      <c r="G321" s="142" t="str">
        <v>Remy Martin 1738 (CNY24)</v>
      </c>
      <c r="H321" s="142" t="str">
        <v>700ml</v>
      </c>
      <c r="I321" s="176">
        <v>6</v>
      </c>
      <c r="J321" s="283"/>
      <c r="K321" s="178"/>
      <c r="L321" s="85"/>
      <c r="M321" s="143"/>
      <c r="N321" s="86"/>
      <c r="O321" s="53"/>
      <c r="P321" s="152">
        <v>0</v>
      </c>
      <c r="Q321" s="6"/>
      <c r="R321" s="96">
        <f t="shared" ref="R321:R342" si="21">IF(K321&gt;0,K321*N321,L321*1.07*N321)</f>
        <v>0</v>
      </c>
      <c r="S321" s="97">
        <f t="shared" ref="S321:S342" si="22">ROUND(R321/1.07,2)</f>
        <v>0</v>
      </c>
      <c r="T321" s="98">
        <f t="shared" ref="T321:T342" si="23">IF(U321="Input Price only 1 column","",P321*S321)</f>
        <v>0</v>
      </c>
      <c r="U321" s="117" t="str">
        <f t="shared" ref="U321:U342" si="24">IF(AND(K321&gt;0,L321&gt;0),"Input Price only 1 column","OK")</f>
        <v>OK</v>
      </c>
      <c r="V321" s="117" t="b">
        <f>'CASH REBATE'!$P$22</f>
        <v>0</v>
      </c>
      <c r="W321" s="1" t="str">
        <v>ALCHEMY</v>
      </c>
    </row>
    <row r="322" spans="2:23" ht="17.399999999999999" x14ac:dyDescent="0.3">
      <c r="B322" s="161" t="str">
        <v>24-24CNY-07007094</v>
      </c>
      <c r="C322" s="158" t="str">
        <v>Remy Cointreau</v>
      </c>
      <c r="D322" s="142" t="str">
        <v>Cognac</v>
      </c>
      <c r="E322" s="142" t="str">
        <v>Remy</v>
      </c>
      <c r="F322" s="142" t="str">
        <v>RMM</v>
      </c>
      <c r="G322" s="142" t="str">
        <v>Remy Martin Xo Cognac (CNY24)</v>
      </c>
      <c r="H322" s="142" t="str">
        <v>700ml</v>
      </c>
      <c r="I322" s="176">
        <v>6</v>
      </c>
      <c r="J322" s="283"/>
      <c r="K322" s="178"/>
      <c r="L322" s="85"/>
      <c r="M322" s="143"/>
      <c r="N322" s="86"/>
      <c r="O322" s="53"/>
      <c r="P322" s="152">
        <v>0</v>
      </c>
      <c r="Q322" s="6"/>
      <c r="R322" s="96">
        <f t="shared" si="21"/>
        <v>0</v>
      </c>
      <c r="S322" s="97">
        <f t="shared" si="22"/>
        <v>0</v>
      </c>
      <c r="T322" s="98">
        <f t="shared" si="23"/>
        <v>0</v>
      </c>
      <c r="U322" s="117" t="str">
        <f t="shared" si="24"/>
        <v>OK</v>
      </c>
      <c r="V322" s="117" t="b">
        <f>'CASH REBATE'!$P$22</f>
        <v>0</v>
      </c>
      <c r="W322" s="1" t="str">
        <v>ALCHEMY</v>
      </c>
    </row>
    <row r="323" spans="2:23" ht="17.399999999999999" x14ac:dyDescent="0.3">
      <c r="B323" s="161" t="str">
        <v>24-26CNY-07000456</v>
      </c>
      <c r="C323" s="158" t="str">
        <v>Remy Cointreau</v>
      </c>
      <c r="D323" s="142" t="str">
        <v>Cognac</v>
      </c>
      <c r="E323" s="142" t="str">
        <v>Remy</v>
      </c>
      <c r="F323" s="142" t="str">
        <v>RMM</v>
      </c>
      <c r="G323" s="142" t="str">
        <v>Remy Martin Vsop Cognac (CNY26)</v>
      </c>
      <c r="H323" s="142" t="str">
        <v>700ml</v>
      </c>
      <c r="I323" s="176">
        <v>6</v>
      </c>
      <c r="J323" s="283"/>
      <c r="K323" s="178"/>
      <c r="L323" s="85"/>
      <c r="M323" s="143"/>
      <c r="N323" s="86"/>
      <c r="O323" s="53"/>
      <c r="P323" s="152">
        <v>0</v>
      </c>
      <c r="Q323" s="6"/>
      <c r="R323" s="96">
        <f t="shared" si="21"/>
        <v>0</v>
      </c>
      <c r="S323" s="97">
        <f t="shared" si="22"/>
        <v>0</v>
      </c>
      <c r="T323" s="98">
        <f t="shared" si="23"/>
        <v>0</v>
      </c>
      <c r="U323" s="117" t="str">
        <f t="shared" si="24"/>
        <v>OK</v>
      </c>
      <c r="V323" s="117" t="b">
        <f>'CASH REBATE'!$P$22</f>
        <v>0</v>
      </c>
      <c r="W323" s="1" t="str">
        <v>ALCHEMY</v>
      </c>
    </row>
    <row r="324" spans="2:23" ht="17.399999999999999" x14ac:dyDescent="0.3">
      <c r="B324" s="161" t="str">
        <v>24-26CNY-07007094</v>
      </c>
      <c r="C324" s="158" t="str">
        <v>Remy Cointreau</v>
      </c>
      <c r="D324" s="142" t="str">
        <v>Cognac</v>
      </c>
      <c r="E324" s="142" t="str">
        <v>Remy</v>
      </c>
      <c r="F324" s="142" t="str">
        <v>RMM</v>
      </c>
      <c r="G324" s="142" t="str">
        <v>Remy Martin XO Cognac (CNY26)</v>
      </c>
      <c r="H324" s="142" t="str">
        <v>700ml</v>
      </c>
      <c r="I324" s="176">
        <v>6</v>
      </c>
      <c r="J324" s="283"/>
      <c r="K324" s="178"/>
      <c r="L324" s="85"/>
      <c r="M324" s="143"/>
      <c r="N324" s="86"/>
      <c r="O324" s="53"/>
      <c r="P324" s="152">
        <v>0</v>
      </c>
      <c r="Q324" s="6"/>
      <c r="R324" s="96">
        <f t="shared" si="21"/>
        <v>0</v>
      </c>
      <c r="S324" s="97">
        <f t="shared" si="22"/>
        <v>0</v>
      </c>
      <c r="T324" s="98">
        <f t="shared" si="23"/>
        <v>0</v>
      </c>
      <c r="U324" s="117" t="str">
        <f t="shared" si="24"/>
        <v>OK</v>
      </c>
      <c r="V324" s="117" t="b">
        <f>'CASH REBATE'!$P$22</f>
        <v>0</v>
      </c>
      <c r="W324" s="1" t="str">
        <v>ALCHEMY</v>
      </c>
    </row>
    <row r="325" spans="2:23" ht="17.399999999999999" x14ac:dyDescent="0.3">
      <c r="B325" s="161" t="str">
        <v>24-SPBRA-07000429</v>
      </c>
      <c r="C325" s="158" t="str">
        <v>Remy Cointreau</v>
      </c>
      <c r="D325" s="142" t="str">
        <v>Cognac</v>
      </c>
      <c r="E325" s="142" t="str">
        <v>Remy</v>
      </c>
      <c r="F325" s="142" t="str">
        <v>RMM</v>
      </c>
      <c r="G325" s="142" t="str">
        <v>Remy Martin Club</v>
      </c>
      <c r="H325" s="142" t="str">
        <v>700ml</v>
      </c>
      <c r="I325" s="176">
        <v>12</v>
      </c>
      <c r="J325" s="283"/>
      <c r="K325" s="178"/>
      <c r="L325" s="85"/>
      <c r="M325" s="143"/>
      <c r="N325" s="86"/>
      <c r="O325" s="53"/>
      <c r="P325" s="152">
        <v>0</v>
      </c>
      <c r="Q325" s="6"/>
      <c r="R325" s="96">
        <f t="shared" si="21"/>
        <v>0</v>
      </c>
      <c r="S325" s="97">
        <f t="shared" si="22"/>
        <v>0</v>
      </c>
      <c r="T325" s="98">
        <f t="shared" si="23"/>
        <v>0</v>
      </c>
      <c r="U325" s="117" t="str">
        <f t="shared" si="24"/>
        <v>OK</v>
      </c>
      <c r="V325" s="117" t="b">
        <f>'CASH REBATE'!$P$22</f>
        <v>0</v>
      </c>
      <c r="W325" s="1" t="str">
        <v>ALCHEMY</v>
      </c>
    </row>
    <row r="326" spans="2:23" ht="17.399999999999999" x14ac:dyDescent="0.3">
      <c r="B326" s="161" t="str">
        <v>24-SPBRA-07001831</v>
      </c>
      <c r="C326" s="158" t="str">
        <v>Remy Cointreau</v>
      </c>
      <c r="D326" s="142" t="str">
        <v>Cognac</v>
      </c>
      <c r="E326" s="142" t="str">
        <v>Remy</v>
      </c>
      <c r="F326" s="142" t="str">
        <v>RMM</v>
      </c>
      <c r="G326" s="142" t="str">
        <v>Remy Martin 1738 Gift Pack With Shaker</v>
      </c>
      <c r="H326" s="142" t="str">
        <v>700ml</v>
      </c>
      <c r="I326" s="176">
        <v>6</v>
      </c>
      <c r="J326" s="283"/>
      <c r="K326" s="178"/>
      <c r="L326" s="85"/>
      <c r="M326" s="143"/>
      <c r="N326" s="86"/>
      <c r="O326" s="53"/>
      <c r="P326" s="152">
        <v>0</v>
      </c>
      <c r="Q326" s="6"/>
      <c r="R326" s="96">
        <f t="shared" si="21"/>
        <v>0</v>
      </c>
      <c r="S326" s="97">
        <f t="shared" si="22"/>
        <v>0</v>
      </c>
      <c r="T326" s="98">
        <f t="shared" si="23"/>
        <v>0</v>
      </c>
      <c r="U326" s="117" t="str">
        <f t="shared" si="24"/>
        <v>OK</v>
      </c>
      <c r="V326" s="117" t="b">
        <f>'CASH REBATE'!$P$22</f>
        <v>0</v>
      </c>
      <c r="W326" s="1" t="str">
        <v>ALCHEMY</v>
      </c>
    </row>
    <row r="327" spans="2:23" ht="17.399999999999999" x14ac:dyDescent="0.3">
      <c r="B327" s="161" t="str">
        <v>25-06LIQ-03502608</v>
      </c>
      <c r="C327" s="158" t="str">
        <v>Remy Cointreau</v>
      </c>
      <c r="D327" s="142" t="str">
        <v>Liqueur</v>
      </c>
      <c r="E327" s="142" t="str">
        <v>Cointreau</v>
      </c>
      <c r="F327" s="142" t="str">
        <v>COT</v>
      </c>
      <c r="G327" s="142" t="str">
        <v>Cointreau 350 ml</v>
      </c>
      <c r="H327" s="142" t="str">
        <v>350ml</v>
      </c>
      <c r="I327" s="176">
        <v>6</v>
      </c>
      <c r="J327" s="283"/>
      <c r="K327" s="178"/>
      <c r="L327" s="85"/>
      <c r="M327" s="143"/>
      <c r="N327" s="86"/>
      <c r="O327" s="53"/>
      <c r="P327" s="152">
        <v>0</v>
      </c>
      <c r="Q327" s="6"/>
      <c r="R327" s="96">
        <f t="shared" si="21"/>
        <v>0</v>
      </c>
      <c r="S327" s="97">
        <f t="shared" si="22"/>
        <v>0</v>
      </c>
      <c r="T327" s="98">
        <f t="shared" si="23"/>
        <v>0</v>
      </c>
      <c r="U327" s="117" t="str">
        <f t="shared" si="24"/>
        <v>OK</v>
      </c>
      <c r="V327" s="117" t="b">
        <f>'CASH REBATE'!$P$22</f>
        <v>0</v>
      </c>
      <c r="W327" s="1" t="str">
        <v>ALCHEMY</v>
      </c>
    </row>
    <row r="328" spans="2:23" ht="17.399999999999999" x14ac:dyDescent="0.3">
      <c r="B328" s="161" t="str">
        <v>25-06LIQ-07004200</v>
      </c>
      <c r="C328" s="158" t="str">
        <v>Remy Cointreau</v>
      </c>
      <c r="D328" s="142" t="str">
        <v>Liqueur</v>
      </c>
      <c r="E328" s="142" t="str">
        <v>Cointreau</v>
      </c>
      <c r="F328" s="142" t="str">
        <v>COT</v>
      </c>
      <c r="G328" s="142" t="str">
        <v>Cointreau L'Unique</v>
      </c>
      <c r="H328" s="142" t="str">
        <v>700ml</v>
      </c>
      <c r="I328" s="176">
        <v>6</v>
      </c>
      <c r="J328" s="283"/>
      <c r="K328" s="178"/>
      <c r="L328" s="85"/>
      <c r="M328" s="143"/>
      <c r="N328" s="86"/>
      <c r="O328" s="53"/>
      <c r="P328" s="152">
        <v>0</v>
      </c>
      <c r="Q328" s="6"/>
      <c r="R328" s="96">
        <f t="shared" si="21"/>
        <v>0</v>
      </c>
      <c r="S328" s="97">
        <f t="shared" si="22"/>
        <v>0</v>
      </c>
      <c r="T328" s="98">
        <f t="shared" si="23"/>
        <v>0</v>
      </c>
      <c r="U328" s="117" t="str">
        <f t="shared" si="24"/>
        <v>OK</v>
      </c>
      <c r="V328" s="117" t="b">
        <f>'CASH REBATE'!$P$22</f>
        <v>0</v>
      </c>
      <c r="W328" s="1" t="str">
        <v>ALCHEMY</v>
      </c>
    </row>
    <row r="329" spans="2:23" ht="17.399999999999999" x14ac:dyDescent="0.3">
      <c r="B329" s="161" t="str">
        <v>25-12LIQ-03502608</v>
      </c>
      <c r="C329" s="158" t="str">
        <v>Remy Cointreau</v>
      </c>
      <c r="D329" s="142" t="str">
        <v>Liqueur</v>
      </c>
      <c r="E329" s="142" t="str">
        <v>Cointreau</v>
      </c>
      <c r="F329" s="142" t="str">
        <v>COT</v>
      </c>
      <c r="G329" s="142" t="str">
        <v>Cointreau 350 ml</v>
      </c>
      <c r="H329" s="142" t="str">
        <v>350ml</v>
      </c>
      <c r="I329" s="176">
        <v>12</v>
      </c>
      <c r="J329" s="283"/>
      <c r="K329" s="178"/>
      <c r="L329" s="85"/>
      <c r="M329" s="143"/>
      <c r="N329" s="86"/>
      <c r="O329" s="53"/>
      <c r="P329" s="152">
        <v>0</v>
      </c>
      <c r="Q329" s="6"/>
      <c r="R329" s="96">
        <f t="shared" si="21"/>
        <v>0</v>
      </c>
      <c r="S329" s="97">
        <f t="shared" si="22"/>
        <v>0</v>
      </c>
      <c r="T329" s="98">
        <f t="shared" si="23"/>
        <v>0</v>
      </c>
      <c r="U329" s="117" t="str">
        <f t="shared" si="24"/>
        <v>OK</v>
      </c>
      <c r="V329" s="117" t="b">
        <f>'CASH REBATE'!$P$22</f>
        <v>0</v>
      </c>
      <c r="W329" s="1" t="str">
        <v>ALCHEMY</v>
      </c>
    </row>
    <row r="330" spans="2:23" ht="17.399999999999999" x14ac:dyDescent="0.3">
      <c r="B330" s="161" t="str">
        <v>26-06BRA-07002153</v>
      </c>
      <c r="C330" s="157" t="str">
        <v>Remy Cointreau</v>
      </c>
      <c r="D330" s="99" t="str">
        <v>Brandy</v>
      </c>
      <c r="E330" s="99" t="str">
        <v>St Remy</v>
      </c>
      <c r="F330" s="99" t="str">
        <v>ST-RMM</v>
      </c>
      <c r="G330" s="99" t="str">
        <v>St-Remy Vsop</v>
      </c>
      <c r="H330" s="99" t="str">
        <v>700ml</v>
      </c>
      <c r="I330" s="175">
        <v>6</v>
      </c>
      <c r="J330" s="283"/>
      <c r="K330" s="178"/>
      <c r="L330" s="85"/>
      <c r="M330" s="147"/>
      <c r="N330" s="86"/>
      <c r="O330" s="147"/>
      <c r="P330" s="152">
        <v>0</v>
      </c>
      <c r="Q330" s="148"/>
      <c r="R330" s="96">
        <f t="shared" si="21"/>
        <v>0</v>
      </c>
      <c r="S330" s="97">
        <f t="shared" si="22"/>
        <v>0</v>
      </c>
      <c r="T330" s="98">
        <f t="shared" si="23"/>
        <v>0</v>
      </c>
      <c r="U330" s="117" t="str">
        <f t="shared" si="24"/>
        <v>OK</v>
      </c>
      <c r="V330" s="117" t="b">
        <f>'CASH REBATE'!$P$22</f>
        <v>0</v>
      </c>
      <c r="W330" s="1" t="str">
        <v>ALCHEMY</v>
      </c>
    </row>
    <row r="331" spans="2:23" ht="17.399999999999999" x14ac:dyDescent="0.3">
      <c r="B331" s="161" t="str">
        <v>26-06BRA-07002603</v>
      </c>
      <c r="C331" s="157" t="str">
        <v>Remy Cointreau</v>
      </c>
      <c r="D331" s="99" t="str">
        <v>Brandy</v>
      </c>
      <c r="E331" s="99" t="str">
        <v>St Remy</v>
      </c>
      <c r="F331" s="99" t="str">
        <v>ST-RMM</v>
      </c>
      <c r="G331" s="99" t="str">
        <v>St-Remy XO</v>
      </c>
      <c r="H331" s="99" t="str">
        <v>700ml</v>
      </c>
      <c r="I331" s="175">
        <v>6</v>
      </c>
      <c r="J331" s="283"/>
      <c r="K331" s="178"/>
      <c r="L331" s="85"/>
      <c r="M331" s="147"/>
      <c r="N331" s="86"/>
      <c r="O331" s="147"/>
      <c r="P331" s="152">
        <v>0</v>
      </c>
      <c r="Q331" s="148"/>
      <c r="R331" s="96">
        <f t="shared" si="21"/>
        <v>0</v>
      </c>
      <c r="S331" s="97">
        <f t="shared" si="22"/>
        <v>0</v>
      </c>
      <c r="T331" s="98">
        <f t="shared" si="23"/>
        <v>0</v>
      </c>
      <c r="U331" s="117" t="str">
        <f t="shared" si="24"/>
        <v>OK</v>
      </c>
      <c r="V331" s="117" t="b">
        <f>'CASH REBATE'!$P$22</f>
        <v>0</v>
      </c>
      <c r="W331" s="1" t="str">
        <v>ALCHEMY</v>
      </c>
    </row>
    <row r="332" spans="2:23" ht="17.399999999999999" x14ac:dyDescent="0.3">
      <c r="B332" s="161" t="str">
        <v>27-23CNY-07002456</v>
      </c>
      <c r="C332" s="157" t="str">
        <v>Remy Cointreau</v>
      </c>
      <c r="D332" s="99" t="str">
        <v>Cognac</v>
      </c>
      <c r="E332" s="99" t="str">
        <v>Louis XIII</v>
      </c>
      <c r="F332" s="99" t="str">
        <v>LOX</v>
      </c>
      <c r="G332" s="99" t="str">
        <v>Louis XIII Cognac (CNY)</v>
      </c>
      <c r="H332" s="99" t="str">
        <v>700ml</v>
      </c>
      <c r="I332" s="175">
        <v>1</v>
      </c>
      <c r="J332" s="283"/>
      <c r="K332" s="178"/>
      <c r="L332" s="85"/>
      <c r="M332" s="147"/>
      <c r="N332" s="86"/>
      <c r="O332" s="147"/>
      <c r="P332" s="152">
        <v>0</v>
      </c>
      <c r="Q332" s="148"/>
      <c r="R332" s="96">
        <f t="shared" si="21"/>
        <v>0</v>
      </c>
      <c r="S332" s="97">
        <f t="shared" si="22"/>
        <v>0</v>
      </c>
      <c r="T332" s="98">
        <f t="shared" si="23"/>
        <v>0</v>
      </c>
      <c r="U332" s="117" t="str">
        <f t="shared" si="24"/>
        <v>OK</v>
      </c>
      <c r="V332" s="117" t="b">
        <f>'CASH REBATE'!$P$22</f>
        <v>0</v>
      </c>
      <c r="W332" s="1" t="str">
        <v>ALCHEMY</v>
      </c>
    </row>
    <row r="333" spans="2:23" ht="17.399999999999999" x14ac:dyDescent="0.3">
      <c r="B333" s="161" t="str">
        <v>27-24CNY-07002838</v>
      </c>
      <c r="C333" s="157" t="str">
        <v>Remy Cointreau</v>
      </c>
      <c r="D333" s="99" t="str">
        <v>Cognac</v>
      </c>
      <c r="E333" s="99" t="str">
        <v>Louis XIII</v>
      </c>
      <c r="F333" s="99" t="str">
        <v>LOX</v>
      </c>
      <c r="G333" s="99" t="str">
        <v>Louis XIII Cognac (CNY24)</v>
      </c>
      <c r="H333" s="99" t="str">
        <v>700ml</v>
      </c>
      <c r="I333" s="175">
        <v>1</v>
      </c>
      <c r="J333" s="283"/>
      <c r="K333" s="178"/>
      <c r="L333" s="85"/>
      <c r="M333" s="147"/>
      <c r="N333" s="86"/>
      <c r="O333" s="147"/>
      <c r="P333" s="152">
        <v>0</v>
      </c>
      <c r="Q333" s="148"/>
      <c r="R333" s="96">
        <f t="shared" si="21"/>
        <v>0</v>
      </c>
      <c r="S333" s="97">
        <f t="shared" si="22"/>
        <v>0</v>
      </c>
      <c r="T333" s="98">
        <f t="shared" si="23"/>
        <v>0</v>
      </c>
      <c r="U333" s="117" t="str">
        <f t="shared" si="24"/>
        <v>OK</v>
      </c>
      <c r="V333" s="117" t="b">
        <f>'CASH REBATE'!$P$22</f>
        <v>0</v>
      </c>
      <c r="W333" s="1" t="str">
        <v>ALCHEMY</v>
      </c>
    </row>
    <row r="334" spans="2:23" ht="17.399999999999999" x14ac:dyDescent="0.3">
      <c r="B334" s="161" t="str">
        <v>27-26CNY-07000401</v>
      </c>
      <c r="C334" s="157" t="str">
        <v>Remy Cointreau</v>
      </c>
      <c r="D334" s="99" t="str">
        <v>Cognac</v>
      </c>
      <c r="E334" s="99" t="str">
        <v>Louis XIII</v>
      </c>
      <c r="F334" s="99" t="str">
        <v>LOX</v>
      </c>
      <c r="G334" s="99" t="str">
        <v>Louis XIII Cognac (CNY26)</v>
      </c>
      <c r="H334" s="99" t="str">
        <v>700ml</v>
      </c>
      <c r="I334" s="175">
        <v>1</v>
      </c>
      <c r="J334" s="283"/>
      <c r="K334" s="178"/>
      <c r="L334" s="85"/>
      <c r="M334" s="147"/>
      <c r="N334" s="86"/>
      <c r="O334" s="147"/>
      <c r="P334" s="152">
        <v>0</v>
      </c>
      <c r="Q334" s="148"/>
      <c r="R334" s="96">
        <f t="shared" si="21"/>
        <v>0</v>
      </c>
      <c r="S334" s="97">
        <f t="shared" si="22"/>
        <v>0</v>
      </c>
      <c r="T334" s="98">
        <f t="shared" si="23"/>
        <v>0</v>
      </c>
      <c r="U334" s="117" t="str">
        <f t="shared" si="24"/>
        <v>OK</v>
      </c>
      <c r="V334" s="117" t="b">
        <f>'CASH REBATE'!$P$22</f>
        <v>0</v>
      </c>
      <c r="W334" s="1" t="str">
        <v>ALCHEMY</v>
      </c>
    </row>
    <row r="335" spans="2:23" ht="17.399999999999999" x14ac:dyDescent="0.3">
      <c r="B335" s="161" t="str">
        <v>27-SPBRA-07001107</v>
      </c>
      <c r="C335" s="157" t="str">
        <v>Remy Cointreau</v>
      </c>
      <c r="D335" s="99" t="str">
        <v>Cognac</v>
      </c>
      <c r="E335" s="99" t="str">
        <v>Louis XIII</v>
      </c>
      <c r="F335" s="99" t="str">
        <v>LOX</v>
      </c>
      <c r="G335" s="99" t="str">
        <v>Louis XIII Cognac (TC II)</v>
      </c>
      <c r="H335" s="99" t="str">
        <v>700ml</v>
      </c>
      <c r="I335" s="175">
        <v>1</v>
      </c>
      <c r="J335" s="283"/>
      <c r="K335" s="178"/>
      <c r="L335" s="85"/>
      <c r="M335" s="147"/>
      <c r="N335" s="86"/>
      <c r="O335" s="147"/>
      <c r="P335" s="152">
        <v>0</v>
      </c>
      <c r="Q335" s="148"/>
      <c r="R335" s="96">
        <f t="shared" si="21"/>
        <v>0</v>
      </c>
      <c r="S335" s="97">
        <f t="shared" si="22"/>
        <v>0</v>
      </c>
      <c r="T335" s="98">
        <f t="shared" si="23"/>
        <v>0</v>
      </c>
      <c r="U335" s="117" t="str">
        <f t="shared" si="24"/>
        <v>OK</v>
      </c>
      <c r="V335" s="117" t="b">
        <f>'CASH REBATE'!$P$22</f>
        <v>0</v>
      </c>
      <c r="W335" s="1" t="str">
        <v>ALCHEMY</v>
      </c>
    </row>
    <row r="336" spans="2:23" ht="17.399999999999999" x14ac:dyDescent="0.3">
      <c r="B336" s="161" t="str">
        <v>28-SPWHI-07000823</v>
      </c>
      <c r="C336" s="157" t="str">
        <v>Remy Cointreau</v>
      </c>
      <c r="D336" s="99" t="str">
        <v>Whisky</v>
      </c>
      <c r="E336" s="99" t="str">
        <v>Bruichladdich</v>
      </c>
      <c r="F336" s="99" t="str">
        <v>BLD</v>
      </c>
      <c r="G336" s="99" t="str">
        <v>Bruichladdich Octomore</v>
      </c>
      <c r="H336" s="99" t="str">
        <v>700ml</v>
      </c>
      <c r="I336" s="175">
        <v>6</v>
      </c>
      <c r="J336" s="283"/>
      <c r="K336" s="178"/>
      <c r="L336" s="85"/>
      <c r="M336" s="147"/>
      <c r="N336" s="86"/>
      <c r="O336" s="147"/>
      <c r="P336" s="152">
        <v>0</v>
      </c>
      <c r="Q336" s="148"/>
      <c r="R336" s="96">
        <f t="shared" si="21"/>
        <v>0</v>
      </c>
      <c r="S336" s="97">
        <f t="shared" si="22"/>
        <v>0</v>
      </c>
      <c r="T336" s="98">
        <f t="shared" si="23"/>
        <v>0</v>
      </c>
      <c r="U336" s="117" t="str">
        <f t="shared" si="24"/>
        <v>OK</v>
      </c>
      <c r="V336" s="117" t="b">
        <f>'CASH REBATE'!$P$22</f>
        <v>0</v>
      </c>
      <c r="W336" s="1" t="str">
        <v>ALCHEMY</v>
      </c>
    </row>
    <row r="337" spans="2:23" ht="17.399999999999999" x14ac:dyDescent="0.3">
      <c r="B337" s="161" t="str">
        <v>29-SPGIN-07006351</v>
      </c>
      <c r="C337" s="157" t="str">
        <v>Remy Cointreau</v>
      </c>
      <c r="D337" s="99" t="str">
        <v>Gin</v>
      </c>
      <c r="E337" s="99" t="str">
        <v>Botanist</v>
      </c>
      <c r="F337" s="99" t="str">
        <v>BOT</v>
      </c>
      <c r="G337" s="99" t="str">
        <v>The Botanist Islay Dry Gin (Gift Box)</v>
      </c>
      <c r="H337" s="99" t="str">
        <v>700ml</v>
      </c>
      <c r="I337" s="175">
        <v>4</v>
      </c>
      <c r="J337" s="283"/>
      <c r="K337" s="178"/>
      <c r="L337" s="85"/>
      <c r="M337" s="147"/>
      <c r="N337" s="86"/>
      <c r="O337" s="147"/>
      <c r="P337" s="152">
        <v>0</v>
      </c>
      <c r="Q337" s="148"/>
      <c r="R337" s="96">
        <f t="shared" si="21"/>
        <v>0</v>
      </c>
      <c r="S337" s="97">
        <f t="shared" si="22"/>
        <v>0</v>
      </c>
      <c r="T337" s="98">
        <f t="shared" si="23"/>
        <v>0</v>
      </c>
      <c r="U337" s="117" t="str">
        <f t="shared" si="24"/>
        <v>OK</v>
      </c>
      <c r="V337" s="117" t="b">
        <f>'CASH REBATE'!$P$22</f>
        <v>0</v>
      </c>
      <c r="W337" s="1" t="str">
        <v>ALCHEMY</v>
      </c>
    </row>
    <row r="338" spans="2:23" ht="17.399999999999999" x14ac:dyDescent="0.3">
      <c r="B338" s="161" t="str">
        <v>31-SPMIX-1450PACK</v>
      </c>
      <c r="C338" s="158" t="str">
        <v>Campari</v>
      </c>
      <c r="D338" s="142" t="str">
        <v>Liqueur</v>
      </c>
      <c r="E338" s="142" t="str">
        <v>Aperol/Cinzano</v>
      </c>
      <c r="F338" s="142" t="str">
        <v/>
      </c>
      <c r="G338" s="142" t="str">
        <v>Aperol + Cinzano Prosecco</v>
      </c>
      <c r="H338" s="142" t="str">
        <v>1450ml</v>
      </c>
      <c r="I338" s="176">
        <v>3</v>
      </c>
      <c r="J338" s="283"/>
      <c r="K338" s="178"/>
      <c r="L338" s="85"/>
      <c r="M338" s="143"/>
      <c r="N338" s="86"/>
      <c r="O338" s="53"/>
      <c r="P338" s="152">
        <v>0</v>
      </c>
      <c r="Q338" s="6"/>
      <c r="R338" s="96">
        <f t="shared" si="21"/>
        <v>0</v>
      </c>
      <c r="S338" s="97">
        <f t="shared" si="22"/>
        <v>0</v>
      </c>
      <c r="T338" s="98">
        <f t="shared" si="23"/>
        <v>0</v>
      </c>
      <c r="U338" s="117" t="str">
        <f t="shared" si="24"/>
        <v>OK</v>
      </c>
      <c r="V338" s="117" t="b">
        <f>'CASH REBATE'!$P$22</f>
        <v>0</v>
      </c>
      <c r="W338" s="1" t="str">
        <v>ALCHEMY</v>
      </c>
    </row>
    <row r="339" spans="2:23" ht="17.399999999999999" x14ac:dyDescent="0.3">
      <c r="B339" s="161" t="str">
        <v>31-SPPAC-07000575</v>
      </c>
      <c r="C339" s="158" t="str">
        <v>Campari</v>
      </c>
      <c r="D339" s="142" t="str">
        <v>Liqueur</v>
      </c>
      <c r="E339" s="142" t="str">
        <v>Aperol</v>
      </c>
      <c r="F339" s="142" t="str">
        <v>APR</v>
      </c>
      <c r="G339" s="142" t="str">
        <v>Aperol Glass Set</v>
      </c>
      <c r="H339" s="142" t="str">
        <v>700ml</v>
      </c>
      <c r="I339" s="176">
        <v>5</v>
      </c>
      <c r="J339" s="283"/>
      <c r="K339" s="178"/>
      <c r="L339" s="85"/>
      <c r="M339" s="143"/>
      <c r="N339" s="86"/>
      <c r="O339" s="53"/>
      <c r="P339" s="152">
        <v>0</v>
      </c>
      <c r="Q339" s="6"/>
      <c r="R339" s="96">
        <f t="shared" si="21"/>
        <v>0</v>
      </c>
      <c r="S339" s="97">
        <f t="shared" si="22"/>
        <v>0</v>
      </c>
      <c r="T339" s="98">
        <f t="shared" si="23"/>
        <v>0</v>
      </c>
      <c r="U339" s="117" t="str">
        <f t="shared" si="24"/>
        <v>OK</v>
      </c>
      <c r="V339" s="117" t="b">
        <f>'CASH REBATE'!$P$22</f>
        <v>0</v>
      </c>
      <c r="W339" s="1" t="str">
        <v>ALCHEMY</v>
      </c>
    </row>
    <row r="340" spans="2:23" ht="17.399999999999999" x14ac:dyDescent="0.3">
      <c r="B340" s="161" t="str">
        <v>32-06LIQ-05001051</v>
      </c>
      <c r="C340" s="158" t="str">
        <v>Campari</v>
      </c>
      <c r="D340" s="142" t="str">
        <v>Liqueur</v>
      </c>
      <c r="E340" s="142" t="str">
        <v>Campari</v>
      </c>
      <c r="F340" s="142" t="str">
        <v>CAM</v>
      </c>
      <c r="G340" s="142" t="str">
        <v>Campari Negroni Liqueur</v>
      </c>
      <c r="H340" s="142" t="str">
        <v>500ml</v>
      </c>
      <c r="I340" s="176">
        <v>6</v>
      </c>
      <c r="J340" s="283"/>
      <c r="K340" s="178"/>
      <c r="L340" s="85"/>
      <c r="M340" s="143"/>
      <c r="N340" s="86"/>
      <c r="O340" s="53"/>
      <c r="P340" s="152">
        <v>0</v>
      </c>
      <c r="Q340" s="6"/>
      <c r="R340" s="96">
        <f t="shared" si="21"/>
        <v>0</v>
      </c>
      <c r="S340" s="97">
        <f t="shared" si="22"/>
        <v>0</v>
      </c>
      <c r="T340" s="98">
        <f t="shared" si="23"/>
        <v>0</v>
      </c>
      <c r="U340" s="117" t="str">
        <f t="shared" si="24"/>
        <v>OK</v>
      </c>
      <c r="V340" s="117" t="b">
        <f>'CASH REBATE'!$P$22</f>
        <v>0</v>
      </c>
      <c r="W340" s="1" t="str">
        <v>ALCHEMY</v>
      </c>
    </row>
    <row r="341" spans="2:23" ht="17.399999999999999" x14ac:dyDescent="0.3">
      <c r="B341" s="161" t="str">
        <v>32-06LIQ-07501402</v>
      </c>
      <c r="C341" s="158" t="str">
        <v>Campari</v>
      </c>
      <c r="D341" s="142" t="str">
        <v>Liqueur</v>
      </c>
      <c r="E341" s="142" t="str">
        <v>Campari</v>
      </c>
      <c r="F341" s="142" t="str">
        <v>CAM</v>
      </c>
      <c r="G341" s="142" t="str">
        <v>Campari Bitter 750 ml</v>
      </c>
      <c r="H341" s="142" t="str">
        <v>750ml</v>
      </c>
      <c r="I341" s="176">
        <v>6</v>
      </c>
      <c r="J341" s="283"/>
      <c r="K341" s="178"/>
      <c r="L341" s="85"/>
      <c r="M341" s="143"/>
      <c r="N341" s="86"/>
      <c r="O341" s="53"/>
      <c r="P341" s="152">
        <v>0</v>
      </c>
      <c r="Q341" s="6"/>
      <c r="R341" s="96">
        <f t="shared" si="21"/>
        <v>0</v>
      </c>
      <c r="S341" s="97">
        <f t="shared" si="22"/>
        <v>0</v>
      </c>
      <c r="T341" s="98">
        <f t="shared" si="23"/>
        <v>0</v>
      </c>
      <c r="U341" s="117" t="str">
        <f t="shared" si="24"/>
        <v>OK</v>
      </c>
      <c r="V341" s="117" t="b">
        <f>'CASH REBATE'!$P$22</f>
        <v>0</v>
      </c>
      <c r="W341" s="1" t="str">
        <v>ALCHEMY</v>
      </c>
    </row>
    <row r="342" spans="2:23" ht="17.399999999999999" x14ac:dyDescent="0.3">
      <c r="B342" s="161" t="str">
        <v>32-SPPAC-07509002</v>
      </c>
      <c r="C342" s="158" t="str">
        <v>Campari</v>
      </c>
      <c r="D342" s="142" t="str">
        <v>Liqueur</v>
      </c>
      <c r="E342" s="142" t="str">
        <v>Campari</v>
      </c>
      <c r="F342" s="142" t="str">
        <v>CAM</v>
      </c>
      <c r="G342" s="142" t="str">
        <v>Campari Negroni Set</v>
      </c>
      <c r="H342" s="142" t="str">
        <v>2250ml</v>
      </c>
      <c r="I342" s="176">
        <v>4</v>
      </c>
      <c r="J342" s="283"/>
      <c r="K342" s="178"/>
      <c r="L342" s="85"/>
      <c r="M342" s="143"/>
      <c r="N342" s="86"/>
      <c r="O342" s="53"/>
      <c r="P342" s="152">
        <v>0</v>
      </c>
      <c r="Q342" s="6"/>
      <c r="R342" s="96">
        <f t="shared" si="21"/>
        <v>0</v>
      </c>
      <c r="S342" s="97">
        <f t="shared" si="22"/>
        <v>0</v>
      </c>
      <c r="T342" s="98">
        <f t="shared" si="23"/>
        <v>0</v>
      </c>
      <c r="U342" s="117" t="str">
        <f t="shared" si="24"/>
        <v>OK</v>
      </c>
      <c r="V342" s="117" t="b">
        <f>'CASH REBATE'!$P$22</f>
        <v>0</v>
      </c>
      <c r="W342" s="1" t="str">
        <v>ALCHEMY</v>
      </c>
    </row>
    <row r="343" spans="2:23" ht="17.399999999999999" x14ac:dyDescent="0.3">
      <c r="B343" s="161" t="str">
        <v>33-SPGIN-07502000</v>
      </c>
      <c r="C343" s="158" t="str">
        <v>Campari</v>
      </c>
      <c r="D343" s="142" t="str">
        <v>Gin</v>
      </c>
      <c r="E343" s="142" t="str">
        <v>Bulldog</v>
      </c>
      <c r="F343" s="142" t="str">
        <v>BUL</v>
      </c>
      <c r="G343" s="142" t="str">
        <v>Bulldog London Dry Gin 750 ml</v>
      </c>
      <c r="H343" s="142" t="str">
        <v>750ml</v>
      </c>
      <c r="I343" s="176">
        <v>6</v>
      </c>
      <c r="J343" s="283"/>
      <c r="K343" s="178"/>
      <c r="L343" s="85"/>
      <c r="M343" s="143"/>
      <c r="N343" s="86"/>
      <c r="O343" s="53"/>
      <c r="P343" s="152">
        <v>0</v>
      </c>
      <c r="Q343" s="6"/>
      <c r="R343" s="96">
        <f t="shared" si="17"/>
        <v>0</v>
      </c>
      <c r="S343" s="97">
        <f t="shared" si="20"/>
        <v>0</v>
      </c>
      <c r="T343" s="98">
        <f t="shared" si="18"/>
        <v>0</v>
      </c>
      <c r="U343" s="117" t="str">
        <f t="shared" si="19"/>
        <v>OK</v>
      </c>
      <c r="V343" s="117" t="b">
        <f>'CASH REBATE'!$P$22</f>
        <v>0</v>
      </c>
      <c r="W343" s="1" t="str">
        <v>ALCHEMY</v>
      </c>
    </row>
    <row r="344" spans="2:23" ht="17.399999999999999" x14ac:dyDescent="0.3">
      <c r="B344" s="161" t="str">
        <v>33-SPPAC-07506102</v>
      </c>
      <c r="C344" s="158" t="str">
        <v>Campari</v>
      </c>
      <c r="D344" s="142" t="str">
        <v>Gin</v>
      </c>
      <c r="E344" s="142" t="str">
        <v>Bulldog</v>
      </c>
      <c r="F344" s="142" t="str">
        <v>BUL</v>
      </c>
      <c r="G344" s="142" t="str">
        <v>Bulldog Gin Glass Set</v>
      </c>
      <c r="H344" s="142" t="str">
        <v>750ml</v>
      </c>
      <c r="I344" s="176">
        <v>6</v>
      </c>
      <c r="J344" s="283"/>
      <c r="K344" s="178"/>
      <c r="L344" s="85"/>
      <c r="M344" s="143"/>
      <c r="N344" s="86"/>
      <c r="O344" s="53"/>
      <c r="P344" s="152">
        <v>0</v>
      </c>
      <c r="Q344" s="6"/>
      <c r="R344" s="96">
        <f t="shared" si="17"/>
        <v>0</v>
      </c>
      <c r="S344" s="97">
        <f t="shared" si="20"/>
        <v>0</v>
      </c>
      <c r="T344" s="98">
        <f t="shared" si="18"/>
        <v>0</v>
      </c>
      <c r="U344" s="117" t="str">
        <f t="shared" si="19"/>
        <v>OK</v>
      </c>
      <c r="V344" s="117" t="b">
        <f>'CASH REBATE'!$P$22</f>
        <v>0</v>
      </c>
      <c r="W344" s="1" t="str">
        <v>ALCHEMY</v>
      </c>
    </row>
    <row r="345" spans="2:23" ht="17.399999999999999" x14ac:dyDescent="0.3">
      <c r="B345" s="161" t="str">
        <v>34-12VOD-01808261</v>
      </c>
      <c r="C345" s="158" t="str">
        <v>Campari</v>
      </c>
      <c r="D345" s="142" t="str">
        <v>Vodka</v>
      </c>
      <c r="E345" s="142" t="str">
        <v>Skyy</v>
      </c>
      <c r="F345" s="142" t="str">
        <v>SKY</v>
      </c>
      <c r="G345" s="142" t="str">
        <v>Skyy Vodka 180 ml (P12)</v>
      </c>
      <c r="H345" s="142" t="str">
        <v>180ml</v>
      </c>
      <c r="I345" s="176">
        <v>12</v>
      </c>
      <c r="J345" s="283"/>
      <c r="K345" s="178"/>
      <c r="L345" s="85"/>
      <c r="M345" s="143"/>
      <c r="N345" s="86"/>
      <c r="O345" s="53"/>
      <c r="P345" s="152">
        <v>0</v>
      </c>
      <c r="Q345" s="6"/>
      <c r="R345" s="96">
        <f t="shared" si="17"/>
        <v>0</v>
      </c>
      <c r="S345" s="97">
        <f t="shared" si="20"/>
        <v>0</v>
      </c>
      <c r="T345" s="98">
        <f t="shared" si="18"/>
        <v>0</v>
      </c>
      <c r="U345" s="117" t="str">
        <f t="shared" si="19"/>
        <v>OK</v>
      </c>
      <c r="V345" s="117" t="b">
        <f>'CASH REBATE'!$P$22</f>
        <v>0</v>
      </c>
      <c r="W345" s="1" t="str">
        <v>ALCHEMY</v>
      </c>
    </row>
    <row r="346" spans="2:23" ht="17.399999999999999" x14ac:dyDescent="0.3">
      <c r="B346" s="161" t="str">
        <v>34-SPVOD-07007004</v>
      </c>
      <c r="C346" s="158" t="str">
        <v>Campari</v>
      </c>
      <c r="D346" s="142" t="str">
        <v>Vodka</v>
      </c>
      <c r="E346" s="142" t="str">
        <v>Skyy</v>
      </c>
      <c r="F346" s="142" t="str">
        <v>SKY</v>
      </c>
      <c r="G346" s="142" t="str">
        <v>Skyy Vodka</v>
      </c>
      <c r="H346" s="142" t="str">
        <v>700ml</v>
      </c>
      <c r="I346" s="176">
        <v>12</v>
      </c>
      <c r="J346" s="283"/>
      <c r="K346" s="178"/>
      <c r="L346" s="85"/>
      <c r="M346" s="143"/>
      <c r="N346" s="86"/>
      <c r="O346" s="53"/>
      <c r="P346" s="152">
        <v>0</v>
      </c>
      <c r="Q346" s="6"/>
      <c r="R346" s="96">
        <f t="shared" si="17"/>
        <v>0</v>
      </c>
      <c r="S346" s="97">
        <f t="shared" si="20"/>
        <v>0</v>
      </c>
      <c r="T346" s="98">
        <f t="shared" si="18"/>
        <v>0</v>
      </c>
      <c r="U346" s="117" t="str">
        <f t="shared" si="19"/>
        <v>OK</v>
      </c>
      <c r="V346" s="117" t="b">
        <f>'CASH REBATE'!$P$22</f>
        <v>0</v>
      </c>
      <c r="W346" s="1" t="str">
        <v>ALCHEMY</v>
      </c>
    </row>
    <row r="347" spans="2:23" ht="17.399999999999999" x14ac:dyDescent="0.3">
      <c r="B347" s="161" t="str">
        <v>37-SPWHI-07002834</v>
      </c>
      <c r="C347" s="158" t="str">
        <v>Campari</v>
      </c>
      <c r="D347" s="142" t="str">
        <v>Whisky</v>
      </c>
      <c r="E347" s="142" t="str">
        <v>Wild Turkey</v>
      </c>
      <c r="F347" s="142" t="str">
        <v>WTK</v>
      </c>
      <c r="G347" s="142" t="str">
        <v>Wild Turkey Rye Whiskey 700ml</v>
      </c>
      <c r="H347" s="142" t="str">
        <v>700ml</v>
      </c>
      <c r="I347" s="176">
        <v>12</v>
      </c>
      <c r="J347" s="283"/>
      <c r="K347" s="178"/>
      <c r="L347" s="85"/>
      <c r="M347" s="143"/>
      <c r="N347" s="86"/>
      <c r="O347" s="53"/>
      <c r="P347" s="152">
        <v>0</v>
      </c>
      <c r="Q347" s="6"/>
      <c r="R347" s="96">
        <f t="shared" si="17"/>
        <v>0</v>
      </c>
      <c r="S347" s="97">
        <f t="shared" si="20"/>
        <v>0</v>
      </c>
      <c r="T347" s="98">
        <f t="shared" si="18"/>
        <v>0</v>
      </c>
      <c r="U347" s="117" t="str">
        <f t="shared" si="19"/>
        <v>OK</v>
      </c>
      <c r="V347" s="117" t="b">
        <f>'CASH REBATE'!$P$22</f>
        <v>0</v>
      </c>
      <c r="W347" s="1" t="str">
        <v>ALCHEMY</v>
      </c>
    </row>
    <row r="348" spans="2:23" ht="17.399999999999999" x14ac:dyDescent="0.3">
      <c r="B348" s="161" t="str">
        <v>40-SPRUM-07501400</v>
      </c>
      <c r="C348" s="158" t="str">
        <v>Campari</v>
      </c>
      <c r="D348" s="142" t="str">
        <v>Rum</v>
      </c>
      <c r="E348" s="142" t="str">
        <v>Appleton</v>
      </c>
      <c r="F348" s="142" t="str">
        <v>APT</v>
      </c>
      <c r="G348" s="142" t="str">
        <v>Appleton Estate Rare Blend 12 Years</v>
      </c>
      <c r="H348" s="142" t="str">
        <v>750ml</v>
      </c>
      <c r="I348" s="176">
        <v>12</v>
      </c>
      <c r="J348" s="283"/>
      <c r="K348" s="178"/>
      <c r="L348" s="85"/>
      <c r="M348" s="143"/>
      <c r="N348" s="86"/>
      <c r="O348" s="53"/>
      <c r="P348" s="152">
        <v>0</v>
      </c>
      <c r="Q348" s="6"/>
      <c r="R348" s="96">
        <f t="shared" si="17"/>
        <v>0</v>
      </c>
      <c r="S348" s="97">
        <f t="shared" si="20"/>
        <v>0</v>
      </c>
      <c r="T348" s="98">
        <f t="shared" si="18"/>
        <v>0</v>
      </c>
      <c r="U348" s="117" t="str">
        <f t="shared" si="19"/>
        <v>OK</v>
      </c>
      <c r="V348" s="117" t="b">
        <f>'CASH REBATE'!$P$22</f>
        <v>0</v>
      </c>
      <c r="W348" s="1" t="str">
        <v>ALCHEMY</v>
      </c>
    </row>
    <row r="349" spans="2:23" ht="17.399999999999999" x14ac:dyDescent="0.3">
      <c r="B349" s="161" t="str">
        <v>46-ABRGP-07000051</v>
      </c>
      <c r="C349" s="158" t="str">
        <v>Campari</v>
      </c>
      <c r="D349" s="142" t="str">
        <v>Whisky</v>
      </c>
      <c r="E349" s="142" t="str">
        <v>Glen Grant</v>
      </c>
      <c r="F349" s="142" t="str">
        <v>GGT</v>
      </c>
      <c r="G349" s="142" t="str">
        <v>Glen Grant Single Malt Scotch Whisky Arboralis (Gift Pack)</v>
      </c>
      <c r="H349" s="142" t="str">
        <v>700ml</v>
      </c>
      <c r="I349" s="176">
        <v>6</v>
      </c>
      <c r="J349" s="283"/>
      <c r="K349" s="178"/>
      <c r="L349" s="85"/>
      <c r="M349" s="143"/>
      <c r="N349" s="86"/>
      <c r="O349" s="53"/>
      <c r="P349" s="152">
        <v>0</v>
      </c>
      <c r="Q349" s="6"/>
      <c r="R349" s="96">
        <f t="shared" si="17"/>
        <v>0</v>
      </c>
      <c r="S349" s="97">
        <f t="shared" si="20"/>
        <v>0</v>
      </c>
      <c r="T349" s="98">
        <f t="shared" si="18"/>
        <v>0</v>
      </c>
      <c r="U349" s="117" t="str">
        <f t="shared" si="19"/>
        <v>OK</v>
      </c>
      <c r="V349" s="117" t="b">
        <f>'CASH REBATE'!$P$22</f>
        <v>0</v>
      </c>
      <c r="W349" s="1" t="str">
        <v>ALCHEMY</v>
      </c>
    </row>
    <row r="350" spans="2:23" ht="17.399999999999999" x14ac:dyDescent="0.3">
      <c r="B350" s="161" t="str">
        <v>51-WISPA-07505015</v>
      </c>
      <c r="C350" s="158" t="str">
        <v>Luc Belaire</v>
      </c>
      <c r="D350" s="142" t="str">
        <v>Sparkling Wine</v>
      </c>
      <c r="E350" s="142" t="str">
        <v>Luc Belaire</v>
      </c>
      <c r="F350" s="142" t="str">
        <v>LUC</v>
      </c>
      <c r="G350" s="142" t="str">
        <v>Luc Belaire Rare Luxe</v>
      </c>
      <c r="H350" s="142" t="str">
        <v>750ml</v>
      </c>
      <c r="I350" s="176">
        <v>6</v>
      </c>
      <c r="J350" s="283"/>
      <c r="K350" s="178"/>
      <c r="L350" s="85"/>
      <c r="M350" s="143"/>
      <c r="N350" s="86"/>
      <c r="O350" s="53"/>
      <c r="P350" s="152">
        <v>0</v>
      </c>
      <c r="Q350" s="6"/>
      <c r="R350" s="96">
        <f t="shared" si="17"/>
        <v>0</v>
      </c>
      <c r="S350" s="97">
        <f t="shared" si="20"/>
        <v>0</v>
      </c>
      <c r="T350" s="98">
        <f t="shared" si="18"/>
        <v>0</v>
      </c>
      <c r="U350" s="117" t="str">
        <f t="shared" si="19"/>
        <v>OK</v>
      </c>
      <c r="V350" s="117" t="b">
        <f>'CASH REBATE'!$P$22</f>
        <v>0</v>
      </c>
      <c r="W350" s="1" t="str">
        <v>ALCHEMY</v>
      </c>
    </row>
    <row r="351" spans="2:23" ht="17.399999999999999" x14ac:dyDescent="0.3">
      <c r="B351" s="161" t="str">
        <v>51-WISPA-07505572</v>
      </c>
      <c r="C351" s="158" t="str">
        <v>Luc Belaire</v>
      </c>
      <c r="D351" s="142" t="str">
        <v>Sparkling Wine</v>
      </c>
      <c r="E351" s="142" t="str">
        <v>Luc Belaire</v>
      </c>
      <c r="F351" s="142" t="str">
        <v>LUC</v>
      </c>
      <c r="G351" s="142" t="str">
        <v>Luc Belaire Rare Luxe - Fantome</v>
      </c>
      <c r="H351" s="142" t="str">
        <v>750ml</v>
      </c>
      <c r="I351" s="176">
        <v>6</v>
      </c>
      <c r="J351" s="283"/>
      <c r="K351" s="178"/>
      <c r="L351" s="85"/>
      <c r="M351" s="143"/>
      <c r="N351" s="86"/>
      <c r="O351" s="53"/>
      <c r="P351" s="152">
        <v>0</v>
      </c>
      <c r="Q351" s="6"/>
      <c r="R351" s="96">
        <f t="shared" si="17"/>
        <v>0</v>
      </c>
      <c r="S351" s="97">
        <f t="shared" si="20"/>
        <v>0</v>
      </c>
      <c r="T351" s="98">
        <f t="shared" si="18"/>
        <v>0</v>
      </c>
      <c r="U351" s="117" t="str">
        <f t="shared" si="19"/>
        <v>OK</v>
      </c>
      <c r="V351" s="117" t="b">
        <f>'CASH REBATE'!$P$22</f>
        <v>0</v>
      </c>
      <c r="W351" s="1" t="str">
        <v>ALCHEMY</v>
      </c>
    </row>
    <row r="352" spans="2:23" ht="17.399999999999999" x14ac:dyDescent="0.3">
      <c r="B352" s="161" t="str">
        <v>51-WISPA-07505602</v>
      </c>
      <c r="C352" s="157" t="str">
        <v>Luc Belaire</v>
      </c>
      <c r="D352" s="99" t="str">
        <v>Sparkling Wine</v>
      </c>
      <c r="E352" s="99" t="str">
        <v>Luc Belaire</v>
      </c>
      <c r="F352" s="99" t="str">
        <v>LUC</v>
      </c>
      <c r="G352" s="99" t="str">
        <v>Luc Belaire Rare Rose - Fantome</v>
      </c>
      <c r="H352" s="99" t="str">
        <v>750ml</v>
      </c>
      <c r="I352" s="175">
        <v>6</v>
      </c>
      <c r="J352" s="283"/>
      <c r="K352" s="178"/>
      <c r="L352" s="85"/>
      <c r="M352" s="147"/>
      <c r="N352" s="86"/>
      <c r="O352" s="147"/>
      <c r="P352" s="152">
        <v>0</v>
      </c>
      <c r="Q352" s="148"/>
      <c r="R352" s="96">
        <f t="shared" si="17"/>
        <v>0</v>
      </c>
      <c r="S352" s="97">
        <f t="shared" si="20"/>
        <v>0</v>
      </c>
      <c r="T352" s="98">
        <f t="shared" si="18"/>
        <v>0</v>
      </c>
      <c r="U352" s="117" t="str">
        <f t="shared" si="19"/>
        <v>OK</v>
      </c>
      <c r="V352" s="117" t="b">
        <f>'CASH REBATE'!$P$22</f>
        <v>0</v>
      </c>
      <c r="W352" s="1" t="str">
        <v>ALCHEMY</v>
      </c>
    </row>
    <row r="353" spans="2:23" ht="17.399999999999999" x14ac:dyDescent="0.3">
      <c r="B353" s="161" t="str">
        <v>51-WISPA-07505909</v>
      </c>
      <c r="C353" s="157" t="str">
        <v>Luc Belaire</v>
      </c>
      <c r="D353" s="99" t="str">
        <v>Sparkling Wine</v>
      </c>
      <c r="E353" s="99" t="str">
        <v>Luc Belaire</v>
      </c>
      <c r="F353" s="99" t="str">
        <v>LUC</v>
      </c>
      <c r="G353" s="99" t="str">
        <v>Luc Belaire Rare Rose</v>
      </c>
      <c r="H353" s="99" t="str">
        <v>750ml</v>
      </c>
      <c r="I353" s="175">
        <v>6</v>
      </c>
      <c r="J353" s="283"/>
      <c r="K353" s="178"/>
      <c r="L353" s="85"/>
      <c r="M353" s="147"/>
      <c r="N353" s="86"/>
      <c r="O353" s="147"/>
      <c r="P353" s="152">
        <v>0</v>
      </c>
      <c r="Q353" s="148"/>
      <c r="R353" s="96">
        <f t="shared" si="17"/>
        <v>0</v>
      </c>
      <c r="S353" s="97">
        <f t="shared" si="20"/>
        <v>0</v>
      </c>
      <c r="T353" s="98">
        <f t="shared" si="18"/>
        <v>0</v>
      </c>
      <c r="U353" s="117" t="str">
        <f t="shared" si="19"/>
        <v>OK</v>
      </c>
      <c r="V353" s="117" t="b">
        <f>'CASH REBATE'!$P$22</f>
        <v>0</v>
      </c>
      <c r="W353" s="1" t="str">
        <v>ALCHEMY</v>
      </c>
    </row>
    <row r="354" spans="2:23" ht="17.399999999999999" x14ac:dyDescent="0.3">
      <c r="B354" s="161" t="str">
        <v>51-WISPA-15005619</v>
      </c>
      <c r="C354" s="157" t="str">
        <v>Luc Belaire</v>
      </c>
      <c r="D354" s="99" t="str">
        <v>Sparkling Wine</v>
      </c>
      <c r="E354" s="99" t="str">
        <v>Luc Belaire</v>
      </c>
      <c r="F354" s="99" t="str">
        <v>LUC</v>
      </c>
      <c r="G354" s="99" t="str">
        <v>Luc Belaire Rare Rose 1.5 L - Fantome</v>
      </c>
      <c r="H354" s="99" t="str">
        <v>1500ml</v>
      </c>
      <c r="I354" s="175">
        <v>3</v>
      </c>
      <c r="J354" s="283"/>
      <c r="K354" s="178"/>
      <c r="L354" s="85"/>
      <c r="M354" s="147"/>
      <c r="N354" s="86"/>
      <c r="O354" s="147"/>
      <c r="P354" s="152">
        <v>0</v>
      </c>
      <c r="Q354" s="148"/>
      <c r="R354" s="96">
        <f t="shared" si="17"/>
        <v>0</v>
      </c>
      <c r="S354" s="97">
        <f t="shared" si="20"/>
        <v>0</v>
      </c>
      <c r="T354" s="98">
        <f t="shared" si="18"/>
        <v>0</v>
      </c>
      <c r="U354" s="117" t="str">
        <f t="shared" si="19"/>
        <v>OK</v>
      </c>
      <c r="V354" s="117" t="b">
        <f>'CASH REBATE'!$P$22</f>
        <v>0</v>
      </c>
      <c r="W354" s="1" t="str">
        <v>ALCHEMY</v>
      </c>
    </row>
    <row r="355" spans="2:23" ht="17.399999999999999" x14ac:dyDescent="0.3">
      <c r="B355" s="161" t="str">
        <v>52-WISPA-07500750</v>
      </c>
      <c r="C355" s="157" t="str">
        <v>Pommery</v>
      </c>
      <c r="D355" s="99" t="str">
        <v>Champagne</v>
      </c>
      <c r="E355" s="99" t="str">
        <v>Pommery</v>
      </c>
      <c r="F355" s="99" t="str">
        <v>POM</v>
      </c>
      <c r="G355" s="99" t="str">
        <v>Champagne Pommery Brut Rose Royal (GB)</v>
      </c>
      <c r="H355" s="99" t="str">
        <v>750ml</v>
      </c>
      <c r="I355" s="175">
        <v>6</v>
      </c>
      <c r="J355" s="283"/>
      <c r="K355" s="178"/>
      <c r="L355" s="85"/>
      <c r="M355" s="147"/>
      <c r="N355" s="86"/>
      <c r="O355" s="147"/>
      <c r="P355" s="152">
        <v>0</v>
      </c>
      <c r="Q355" s="148"/>
      <c r="R355" s="96">
        <f t="shared" si="17"/>
        <v>0</v>
      </c>
      <c r="S355" s="97">
        <f t="shared" si="20"/>
        <v>0</v>
      </c>
      <c r="T355" s="98">
        <f t="shared" si="18"/>
        <v>0</v>
      </c>
      <c r="U355" s="117" t="str">
        <f t="shared" si="19"/>
        <v>OK</v>
      </c>
      <c r="V355" s="117" t="b">
        <f>'CASH REBATE'!$P$22</f>
        <v>0</v>
      </c>
      <c r="W355" s="1" t="str">
        <v>ALCHEMY</v>
      </c>
    </row>
    <row r="356" spans="2:23" ht="17.399999999999999" x14ac:dyDescent="0.3">
      <c r="B356" s="161" t="str">
        <v>52-WISPA-07500925</v>
      </c>
      <c r="C356" s="157" t="str">
        <v>Pommery</v>
      </c>
      <c r="D356" s="99" t="str">
        <v>Champagne</v>
      </c>
      <c r="E356" s="99" t="str">
        <v>Pommery</v>
      </c>
      <c r="F356" s="99" t="str">
        <v>POM</v>
      </c>
      <c r="G356" s="99" t="str">
        <v>Champagne Pommery Royal Blue Sky (GB)</v>
      </c>
      <c r="H356" s="99" t="str">
        <v>750ml</v>
      </c>
      <c r="I356" s="175">
        <v>6</v>
      </c>
      <c r="J356" s="283"/>
      <c r="K356" s="178"/>
      <c r="L356" s="85"/>
      <c r="M356" s="147"/>
      <c r="N356" s="86"/>
      <c r="O356" s="147"/>
      <c r="P356" s="152">
        <v>0</v>
      </c>
      <c r="Q356" s="148"/>
      <c r="R356" s="96">
        <f t="shared" si="17"/>
        <v>0</v>
      </c>
      <c r="S356" s="97">
        <f t="shared" si="20"/>
        <v>0</v>
      </c>
      <c r="T356" s="98">
        <f t="shared" si="18"/>
        <v>0</v>
      </c>
      <c r="U356" s="117" t="str">
        <f t="shared" si="19"/>
        <v>OK</v>
      </c>
      <c r="V356" s="117" t="b">
        <f>'CASH REBATE'!$P$22</f>
        <v>0</v>
      </c>
      <c r="W356" s="1" t="str">
        <v>ALCHEMY</v>
      </c>
    </row>
    <row r="357" spans="2:23" ht="17.399999999999999" x14ac:dyDescent="0.3">
      <c r="B357" s="161" t="str">
        <v>52-WISPA-07502006</v>
      </c>
      <c r="C357" s="157" t="str">
        <v>Pommery</v>
      </c>
      <c r="D357" s="99" t="str">
        <v>Champagne</v>
      </c>
      <c r="E357" s="99" t="str">
        <v>Pommery</v>
      </c>
      <c r="F357" s="99" t="str">
        <v>POM</v>
      </c>
      <c r="G357" s="99" t="str">
        <v>Pommery Cuvee Louise Champagne (2006)</v>
      </c>
      <c r="H357" s="99" t="str">
        <v>750ml</v>
      </c>
      <c r="I357" s="175">
        <v>6</v>
      </c>
      <c r="J357" s="283"/>
      <c r="K357" s="178"/>
      <c r="L357" s="85"/>
      <c r="M357" s="147"/>
      <c r="N357" s="86"/>
      <c r="O357" s="147"/>
      <c r="P357" s="152">
        <v>0</v>
      </c>
      <c r="Q357" s="148"/>
      <c r="R357" s="96">
        <f t="shared" si="17"/>
        <v>0</v>
      </c>
      <c r="S357" s="97">
        <f t="shared" si="20"/>
        <v>0</v>
      </c>
      <c r="T357" s="98">
        <f t="shared" si="18"/>
        <v>0</v>
      </c>
      <c r="U357" s="117" t="str">
        <f t="shared" si="19"/>
        <v>OK</v>
      </c>
      <c r="V357" s="117" t="b">
        <f>'CASH REBATE'!$P$22</f>
        <v>0</v>
      </c>
      <c r="W357" s="1" t="str">
        <v>ALCHEMY</v>
      </c>
    </row>
    <row r="358" spans="2:23" ht="17.399999999999999" x14ac:dyDescent="0.3">
      <c r="B358" s="161" t="str">
        <v>52-WISPA-07507772</v>
      </c>
      <c r="C358" s="157" t="str">
        <v>Pommery</v>
      </c>
      <c r="D358" s="99" t="str">
        <v>Champagne</v>
      </c>
      <c r="E358" s="99" t="str">
        <v>Pommery</v>
      </c>
      <c r="F358" s="99" t="str">
        <v>POM</v>
      </c>
      <c r="G358" s="99" t="str">
        <v>Champagne Pommery Apanage Brut (1874)</v>
      </c>
      <c r="H358" s="99" t="str">
        <v>750ml</v>
      </c>
      <c r="I358" s="175">
        <v>6</v>
      </c>
      <c r="J358" s="283"/>
      <c r="K358" s="178"/>
      <c r="L358" s="85"/>
      <c r="M358" s="147"/>
      <c r="N358" s="86"/>
      <c r="O358" s="147"/>
      <c r="P358" s="152">
        <v>0</v>
      </c>
      <c r="Q358" s="148"/>
      <c r="R358" s="96">
        <f t="shared" si="17"/>
        <v>0</v>
      </c>
      <c r="S358" s="97">
        <f t="shared" si="20"/>
        <v>0</v>
      </c>
      <c r="T358" s="98">
        <f t="shared" si="18"/>
        <v>0</v>
      </c>
      <c r="U358" s="117" t="str">
        <f t="shared" si="19"/>
        <v>OK</v>
      </c>
      <c r="V358" s="117" t="b">
        <f>'CASH REBATE'!$P$22</f>
        <v>0</v>
      </c>
      <c r="W358" s="1" t="str">
        <v>ALCHEMY</v>
      </c>
    </row>
    <row r="359" spans="2:23" ht="17.399999999999999" x14ac:dyDescent="0.3">
      <c r="B359" s="161" t="str">
        <v>64-SPLIQ-02000983</v>
      </c>
      <c r="C359" s="157" t="str">
        <v>Laiba</v>
      </c>
      <c r="D359" s="99" t="str">
        <v>Liqueur</v>
      </c>
      <c r="E359" s="99" t="str">
        <v>Laiba</v>
      </c>
      <c r="F359" s="99" t="str">
        <v>LAI</v>
      </c>
      <c r="G359" s="99" t="str">
        <v>Laiba Passion De-Light</v>
      </c>
      <c r="H359" s="99" t="str">
        <v>200ml</v>
      </c>
      <c r="I359" s="175">
        <v>12</v>
      </c>
      <c r="J359" s="283"/>
      <c r="K359" s="178"/>
      <c r="L359" s="85"/>
      <c r="M359" s="147"/>
      <c r="N359" s="86"/>
      <c r="O359" s="147"/>
      <c r="P359" s="152">
        <v>0</v>
      </c>
      <c r="Q359" s="148"/>
      <c r="R359" s="96">
        <f t="shared" si="17"/>
        <v>0</v>
      </c>
      <c r="S359" s="97">
        <f t="shared" si="20"/>
        <v>0</v>
      </c>
      <c r="T359" s="98">
        <f t="shared" si="18"/>
        <v>0</v>
      </c>
      <c r="U359" s="117" t="str">
        <f t="shared" si="19"/>
        <v>OK</v>
      </c>
      <c r="V359" s="117" t="b">
        <f>'CASH REBATE'!$P$22</f>
        <v>0</v>
      </c>
      <c r="W359" s="1" t="str">
        <v>ALCHEMY</v>
      </c>
    </row>
    <row r="360" spans="2:23" ht="17.399999999999999" x14ac:dyDescent="0.3">
      <c r="B360" s="161" t="str">
        <v>64-SPLIQ-02000990</v>
      </c>
      <c r="C360" s="158" t="str">
        <v>Laiba</v>
      </c>
      <c r="D360" s="142" t="str">
        <v>Liqueur</v>
      </c>
      <c r="E360" s="142" t="str">
        <v>Laiba</v>
      </c>
      <c r="F360" s="142" t="str">
        <v>LAI</v>
      </c>
      <c r="G360" s="142" t="str">
        <v>Laiba In Love With Rosemary</v>
      </c>
      <c r="H360" s="142" t="str">
        <v>200ml</v>
      </c>
      <c r="I360" s="176">
        <v>12</v>
      </c>
      <c r="J360" s="283"/>
      <c r="K360" s="178"/>
      <c r="L360" s="85"/>
      <c r="M360" s="143"/>
      <c r="N360" s="86"/>
      <c r="O360" s="53"/>
      <c r="P360" s="152">
        <v>0</v>
      </c>
      <c r="Q360" s="6"/>
      <c r="R360" s="96">
        <f t="shared" si="17"/>
        <v>0</v>
      </c>
      <c r="S360" s="97">
        <f t="shared" si="20"/>
        <v>0</v>
      </c>
      <c r="T360" s="98">
        <f t="shared" si="18"/>
        <v>0</v>
      </c>
      <c r="U360" s="117" t="str">
        <f t="shared" si="19"/>
        <v>OK</v>
      </c>
      <c r="V360" s="117" t="b">
        <f>'CASH REBATE'!$P$22</f>
        <v>0</v>
      </c>
      <c r="W360" s="1" t="str">
        <v>ALCHEMY</v>
      </c>
    </row>
    <row r="361" spans="2:23" ht="17.399999999999999" x14ac:dyDescent="0.3">
      <c r="B361" s="161" t="str">
        <v>64-SPLIQ-02001003</v>
      </c>
      <c r="C361" s="158" t="str">
        <v>Laiba</v>
      </c>
      <c r="D361" s="142" t="str">
        <v>Liqueur</v>
      </c>
      <c r="E361" s="142" t="str">
        <v>Laiba</v>
      </c>
      <c r="F361" s="142" t="str">
        <v>LAI</v>
      </c>
      <c r="G361" s="142" t="str">
        <v>Laiba Sour</v>
      </c>
      <c r="H361" s="142" t="str">
        <v>200ml</v>
      </c>
      <c r="I361" s="176">
        <v>12</v>
      </c>
      <c r="J361" s="283"/>
      <c r="K361" s="178"/>
      <c r="L361" s="85"/>
      <c r="M361" s="143"/>
      <c r="N361" s="86"/>
      <c r="O361" s="53"/>
      <c r="P361" s="152">
        <v>0</v>
      </c>
      <c r="Q361" s="6"/>
      <c r="R361" s="96">
        <f t="shared" si="17"/>
        <v>0</v>
      </c>
      <c r="S361" s="97">
        <f t="shared" si="20"/>
        <v>0</v>
      </c>
      <c r="T361" s="98">
        <f t="shared" si="18"/>
        <v>0</v>
      </c>
      <c r="U361" s="117" t="str">
        <f t="shared" si="19"/>
        <v>OK</v>
      </c>
      <c r="V361" s="117" t="b">
        <f>'CASH REBATE'!$P$22</f>
        <v>0</v>
      </c>
      <c r="W361" s="1" t="str">
        <v>ALCHEMY</v>
      </c>
    </row>
    <row r="362" spans="2:23" ht="17.399999999999999" x14ac:dyDescent="0.3">
      <c r="B362" s="161" t="str">
        <v>64-SPLIQ-02001010</v>
      </c>
      <c r="C362" s="158" t="str">
        <v>Laiba</v>
      </c>
      <c r="D362" s="142" t="str">
        <v>Liqueur</v>
      </c>
      <c r="E362" s="142" t="str">
        <v>Laiba</v>
      </c>
      <c r="F362" s="142" t="str">
        <v>LAI</v>
      </c>
      <c r="G362" s="142" t="str">
        <v>Laiba I Am Coconuts</v>
      </c>
      <c r="H362" s="142" t="str">
        <v>200ml</v>
      </c>
      <c r="I362" s="176">
        <v>12</v>
      </c>
      <c r="J362" s="283"/>
      <c r="K362" s="178"/>
      <c r="L362" s="85"/>
      <c r="M362" s="143"/>
      <c r="N362" s="86"/>
      <c r="O362" s="53"/>
      <c r="P362" s="152">
        <v>0</v>
      </c>
      <c r="Q362" s="6"/>
      <c r="R362" s="96">
        <f t="shared" si="17"/>
        <v>0</v>
      </c>
      <c r="S362" s="97">
        <f t="shared" si="20"/>
        <v>0</v>
      </c>
      <c r="T362" s="98">
        <f t="shared" si="18"/>
        <v>0</v>
      </c>
      <c r="U362" s="117" t="str">
        <f t="shared" si="19"/>
        <v>OK</v>
      </c>
      <c r="V362" s="117" t="b">
        <f>'CASH REBATE'!$P$22</f>
        <v>0</v>
      </c>
      <c r="W362" s="1" t="str">
        <v>ALCHEMY</v>
      </c>
    </row>
    <row r="363" spans="2:23" ht="17.399999999999999" x14ac:dyDescent="0.3">
      <c r="B363" s="161" t="str">
        <v>64-SPLIQ-02001027</v>
      </c>
      <c r="C363" s="157" t="str">
        <v>Laiba</v>
      </c>
      <c r="D363" s="99" t="str">
        <v>Liqueur</v>
      </c>
      <c r="E363" s="99" t="str">
        <v>Laiba</v>
      </c>
      <c r="F363" s="99" t="str">
        <v>LAI</v>
      </c>
      <c r="G363" s="99" t="str">
        <v>Laiba Cold Brew Martini</v>
      </c>
      <c r="H363" s="99" t="str">
        <v>200ml</v>
      </c>
      <c r="I363" s="175">
        <v>12</v>
      </c>
      <c r="J363" s="283"/>
      <c r="K363" s="178"/>
      <c r="L363" s="85"/>
      <c r="M363" s="147"/>
      <c r="N363" s="86"/>
      <c r="O363" s="147"/>
      <c r="P363" s="152">
        <v>0</v>
      </c>
      <c r="Q363" s="148"/>
      <c r="R363" s="96">
        <f t="shared" ref="R363:R394" si="25">IF(K363&gt;0,K363*N363,L363*1.07*N363)</f>
        <v>0</v>
      </c>
      <c r="S363" s="97">
        <f t="shared" ref="S363:S394" si="26">ROUND(R363/1.07,2)</f>
        <v>0</v>
      </c>
      <c r="T363" s="98">
        <f t="shared" ref="T363:T394" si="27">IF(U363="Input Price only 1 column","",P363*S363)</f>
        <v>0</v>
      </c>
      <c r="U363" s="117" t="str">
        <f t="shared" ref="U363:U394" si="28">IF(AND(K363&gt;0,L363&gt;0),"Input Price only 1 column","OK")</f>
        <v>OK</v>
      </c>
      <c r="V363" s="117" t="b">
        <f>'CASH REBATE'!$P$22</f>
        <v>0</v>
      </c>
      <c r="W363" s="1" t="str">
        <v>ALCHEMY</v>
      </c>
    </row>
    <row r="364" spans="2:23" ht="17.399999999999999" x14ac:dyDescent="0.3">
      <c r="B364" s="161" t="str">
        <v>64-SPLIQ-02001034</v>
      </c>
      <c r="C364" s="158" t="str">
        <v>Laiba</v>
      </c>
      <c r="D364" s="142" t="str">
        <v>Liqueur</v>
      </c>
      <c r="E364" s="142" t="str">
        <v>Laiba</v>
      </c>
      <c r="F364" s="142" t="str">
        <v>LAI</v>
      </c>
      <c r="G364" s="142" t="str">
        <v>Laiba Earl 'S Old Fashioned</v>
      </c>
      <c r="H364" s="142" t="str">
        <v>200ml</v>
      </c>
      <c r="I364" s="176">
        <v>12</v>
      </c>
      <c r="J364" s="283"/>
      <c r="K364" s="178"/>
      <c r="L364" s="85"/>
      <c r="M364" s="143"/>
      <c r="N364" s="86"/>
      <c r="O364" s="53"/>
      <c r="P364" s="152">
        <v>0</v>
      </c>
      <c r="Q364" s="6"/>
      <c r="R364" s="96">
        <f t="shared" si="25"/>
        <v>0</v>
      </c>
      <c r="S364" s="97">
        <f t="shared" si="26"/>
        <v>0</v>
      </c>
      <c r="T364" s="98">
        <f t="shared" si="27"/>
        <v>0</v>
      </c>
      <c r="U364" s="117" t="str">
        <f t="shared" si="28"/>
        <v>OK</v>
      </c>
      <c r="V364" s="117" t="b">
        <f>'CASH REBATE'!$P$22</f>
        <v>0</v>
      </c>
      <c r="W364" s="1" t="str">
        <v>ALCHEMY</v>
      </c>
    </row>
    <row r="365" spans="2:23" ht="17.399999999999999" x14ac:dyDescent="0.3">
      <c r="B365" s="161" t="str">
        <v>64-SPLIQ-02001041</v>
      </c>
      <c r="C365" s="158" t="str">
        <v>Laiba</v>
      </c>
      <c r="D365" s="142" t="str">
        <v>Liqueur</v>
      </c>
      <c r="E365" s="142" t="str">
        <v>Laiba</v>
      </c>
      <c r="F365" s="142" t="str">
        <v>LAI</v>
      </c>
      <c r="G365" s="142" t="str">
        <v>Laiba Twisted Negroni</v>
      </c>
      <c r="H365" s="142" t="str">
        <v>200ml</v>
      </c>
      <c r="I365" s="176">
        <v>12</v>
      </c>
      <c r="J365" s="283"/>
      <c r="K365" s="178"/>
      <c r="L365" s="85"/>
      <c r="M365" s="143"/>
      <c r="N365" s="86"/>
      <c r="O365" s="53"/>
      <c r="P365" s="152">
        <v>0</v>
      </c>
      <c r="Q365" s="6"/>
      <c r="R365" s="96">
        <f t="shared" si="25"/>
        <v>0</v>
      </c>
      <c r="S365" s="97">
        <f t="shared" si="26"/>
        <v>0</v>
      </c>
      <c r="T365" s="98">
        <f t="shared" si="27"/>
        <v>0</v>
      </c>
      <c r="U365" s="117" t="str">
        <f t="shared" si="28"/>
        <v>OK</v>
      </c>
      <c r="V365" s="117" t="b">
        <f>'CASH REBATE'!$P$22</f>
        <v>0</v>
      </c>
      <c r="W365" s="1" t="str">
        <v>ALCHEMY</v>
      </c>
    </row>
    <row r="366" spans="2:23" ht="17.399999999999999" x14ac:dyDescent="0.3">
      <c r="B366" s="161" t="str">
        <v>64-SPLIQ-02001058</v>
      </c>
      <c r="C366" s="158" t="str">
        <v>Laiba</v>
      </c>
      <c r="D366" s="142" t="str">
        <v>Liqueur</v>
      </c>
      <c r="E366" s="142" t="str">
        <v>Laiba</v>
      </c>
      <c r="F366" s="142" t="str">
        <v>LAI</v>
      </c>
      <c r="G366" s="142" t="str">
        <v>Laiba Bloody Mary</v>
      </c>
      <c r="H366" s="142" t="str">
        <v>200ml</v>
      </c>
      <c r="I366" s="176">
        <v>12</v>
      </c>
      <c r="J366" s="283"/>
      <c r="K366" s="178"/>
      <c r="L366" s="85"/>
      <c r="M366" s="143"/>
      <c r="N366" s="86"/>
      <c r="O366" s="53"/>
      <c r="P366" s="152">
        <v>0</v>
      </c>
      <c r="Q366" s="6"/>
      <c r="R366" s="96">
        <f t="shared" si="25"/>
        <v>0</v>
      </c>
      <c r="S366" s="97">
        <f t="shared" si="26"/>
        <v>0</v>
      </c>
      <c r="T366" s="98">
        <f t="shared" si="27"/>
        <v>0</v>
      </c>
      <c r="U366" s="117" t="str">
        <f t="shared" si="28"/>
        <v>OK</v>
      </c>
      <c r="V366" s="117" t="b">
        <f>'CASH REBATE'!$P$22</f>
        <v>0</v>
      </c>
      <c r="W366" s="1" t="str">
        <v>ALCHEMY</v>
      </c>
    </row>
    <row r="367" spans="2:23" ht="17.399999999999999" x14ac:dyDescent="0.3">
      <c r="B367" s="161" t="str">
        <v>67-SPGIN-02007187</v>
      </c>
      <c r="C367" s="157" t="str">
        <v>Lady Trieu</v>
      </c>
      <c r="D367" s="99" t="str">
        <v>Gin</v>
      </c>
      <c r="E367" s="99" t="str">
        <v>Lady Trieu</v>
      </c>
      <c r="F367" s="99" t="str">
        <v>LDT</v>
      </c>
      <c r="G367" s="99" t="str">
        <v>Lady Trieu Contemporary Vietnam Gin 200 ml</v>
      </c>
      <c r="H367" s="99" t="str">
        <v>200ml</v>
      </c>
      <c r="I367" s="175">
        <v>12</v>
      </c>
      <c r="J367" s="283"/>
      <c r="K367" s="178"/>
      <c r="L367" s="85"/>
      <c r="M367" s="147"/>
      <c r="N367" s="86"/>
      <c r="O367" s="147"/>
      <c r="P367" s="152">
        <v>0</v>
      </c>
      <c r="Q367" s="148"/>
      <c r="R367" s="96">
        <f t="shared" si="25"/>
        <v>0</v>
      </c>
      <c r="S367" s="97">
        <f t="shared" si="26"/>
        <v>0</v>
      </c>
      <c r="T367" s="98">
        <f t="shared" si="27"/>
        <v>0</v>
      </c>
      <c r="U367" s="117" t="str">
        <f t="shared" si="28"/>
        <v>OK</v>
      </c>
      <c r="V367" s="117" t="b">
        <f>'CASH REBATE'!$P$22</f>
        <v>0</v>
      </c>
      <c r="W367" s="1" t="str">
        <v>ALCHEMY</v>
      </c>
    </row>
    <row r="368" spans="2:23" ht="17.399999999999999" x14ac:dyDescent="0.3">
      <c r="B368" s="161" t="str">
        <v>75-06WHI-07007038</v>
      </c>
      <c r="C368" s="158" t="str">
        <v>Vok</v>
      </c>
      <c r="D368" s="142" t="str">
        <v>Whisky</v>
      </c>
      <c r="E368" s="142" t="str">
        <v>Real Mccoy</v>
      </c>
      <c r="F368" s="142" t="str">
        <v>RMC</v>
      </c>
      <c r="G368" s="142" t="str">
        <v>Real Mccoy Bourbon Whiskey</v>
      </c>
      <c r="H368" s="142" t="str">
        <v>700ml</v>
      </c>
      <c r="I368" s="176">
        <v>6</v>
      </c>
      <c r="J368" s="283"/>
      <c r="K368" s="178"/>
      <c r="L368" s="85"/>
      <c r="M368" s="143"/>
      <c r="N368" s="86"/>
      <c r="O368" s="53"/>
      <c r="P368" s="152">
        <v>0</v>
      </c>
      <c r="Q368" s="6"/>
      <c r="R368" s="96">
        <f t="shared" si="25"/>
        <v>0</v>
      </c>
      <c r="S368" s="97">
        <f t="shared" si="26"/>
        <v>0</v>
      </c>
      <c r="T368" s="98">
        <f t="shared" si="27"/>
        <v>0</v>
      </c>
      <c r="U368" s="117" t="str">
        <f t="shared" si="28"/>
        <v>OK</v>
      </c>
      <c r="V368" s="117" t="b">
        <f>'CASH REBATE'!$P$22</f>
        <v>0</v>
      </c>
      <c r="W368" s="1" t="str">
        <v>ALCHEMY</v>
      </c>
    </row>
    <row r="369" spans="2:23" ht="17.399999999999999" x14ac:dyDescent="0.3">
      <c r="B369" s="161" t="str">
        <v>76-SPSHE-05001041</v>
      </c>
      <c r="C369" s="158" t="str">
        <v>Edrington</v>
      </c>
      <c r="D369" s="142" t="str">
        <v>Wine</v>
      </c>
      <c r="E369" s="142" t="str">
        <v>Valdespino</v>
      </c>
      <c r="F369" s="142" t="str">
        <v/>
      </c>
      <c r="G369" s="142" t="str">
        <v>Valdespino Don Gonzalo Oloroso Sherry Wine</v>
      </c>
      <c r="H369" s="142" t="str">
        <v>500ml</v>
      </c>
      <c r="I369" s="176">
        <v>6</v>
      </c>
      <c r="J369" s="283"/>
      <c r="K369" s="178"/>
      <c r="L369" s="85"/>
      <c r="M369" s="143"/>
      <c r="N369" s="86"/>
      <c r="O369" s="53"/>
      <c r="P369" s="152">
        <v>0</v>
      </c>
      <c r="Q369" s="6"/>
      <c r="R369" s="96">
        <f t="shared" si="25"/>
        <v>0</v>
      </c>
      <c r="S369" s="97">
        <f t="shared" si="26"/>
        <v>0</v>
      </c>
      <c r="T369" s="98">
        <f t="shared" si="27"/>
        <v>0</v>
      </c>
      <c r="U369" s="117" t="str">
        <f t="shared" si="28"/>
        <v>OK</v>
      </c>
      <c r="V369" s="117" t="b">
        <f>'CASH REBATE'!$P$22</f>
        <v>0</v>
      </c>
      <c r="W369" s="1" t="str">
        <v>ALCHEMY</v>
      </c>
    </row>
    <row r="370" spans="2:23" ht="17.399999999999999" x14ac:dyDescent="0.3">
      <c r="B370" s="161" t="str">
        <v>76-SPSHE-07500938</v>
      </c>
      <c r="C370" s="158" t="str">
        <v>Edrington</v>
      </c>
      <c r="D370" s="142" t="str">
        <v>Wine</v>
      </c>
      <c r="E370" s="142" t="str">
        <v>Valdespino</v>
      </c>
      <c r="F370" s="142" t="str">
        <v/>
      </c>
      <c r="G370" s="142" t="str">
        <v>Valdespino El Candado PX Sherry Wine</v>
      </c>
      <c r="H370" s="142" t="str">
        <v>700ml</v>
      </c>
      <c r="I370" s="176">
        <v>6</v>
      </c>
      <c r="J370" s="283"/>
      <c r="K370" s="178"/>
      <c r="L370" s="85"/>
      <c r="M370" s="143"/>
      <c r="N370" s="86"/>
      <c r="O370" s="53"/>
      <c r="P370" s="152">
        <v>0</v>
      </c>
      <c r="Q370" s="6"/>
      <c r="R370" s="96">
        <f t="shared" si="25"/>
        <v>0</v>
      </c>
      <c r="S370" s="97">
        <f t="shared" si="26"/>
        <v>0</v>
      </c>
      <c r="T370" s="98">
        <f t="shared" si="27"/>
        <v>0</v>
      </c>
      <c r="U370" s="117" t="str">
        <f t="shared" si="28"/>
        <v>OK</v>
      </c>
      <c r="V370" s="117" t="b">
        <f>'CASH REBATE'!$P$22</f>
        <v>0</v>
      </c>
      <c r="W370" s="1" t="str">
        <v>ALCHEMY</v>
      </c>
    </row>
    <row r="371" spans="2:23" ht="17.399999999999999" x14ac:dyDescent="0.3">
      <c r="B371" s="161" t="str">
        <v>76-SPVER-07500174</v>
      </c>
      <c r="C371" s="157" t="str">
        <v>Edrington</v>
      </c>
      <c r="D371" s="99" t="str">
        <v>Vermouth</v>
      </c>
      <c r="E371" s="99" t="str">
        <v>Valdespino</v>
      </c>
      <c r="F371" s="99" t="str">
        <v/>
      </c>
      <c r="G371" s="99" t="str">
        <v>Valdespino Vermouth</v>
      </c>
      <c r="H371" s="99" t="str">
        <v>700ml</v>
      </c>
      <c r="I371" s="175">
        <v>6</v>
      </c>
      <c r="J371" s="283"/>
      <c r="K371" s="178"/>
      <c r="L371" s="85"/>
      <c r="M371" s="147"/>
      <c r="N371" s="86"/>
      <c r="O371" s="147"/>
      <c r="P371" s="152">
        <v>0</v>
      </c>
      <c r="Q371" s="148"/>
      <c r="R371" s="96">
        <f t="shared" si="25"/>
        <v>0</v>
      </c>
      <c r="S371" s="97">
        <f t="shared" si="26"/>
        <v>0</v>
      </c>
      <c r="T371" s="98">
        <f t="shared" si="27"/>
        <v>0</v>
      </c>
      <c r="U371" s="117" t="str">
        <f t="shared" si="28"/>
        <v>OK</v>
      </c>
      <c r="V371" s="117" t="b">
        <f>'CASH REBATE'!$P$22</f>
        <v>0</v>
      </c>
      <c r="W371" s="1" t="str">
        <v>ALCHEMY</v>
      </c>
    </row>
    <row r="372" spans="2:23" ht="17.399999999999999" x14ac:dyDescent="0.3">
      <c r="B372" s="161" t="str">
        <v>42-SPVER-10000853</v>
      </c>
      <c r="C372" s="158" t="str">
        <v>Campari</v>
      </c>
      <c r="D372" s="142" t="str">
        <v>Vermouth</v>
      </c>
      <c r="E372" s="142" t="str">
        <v>Cinzano</v>
      </c>
      <c r="F372" s="142" t="str">
        <v>CZV</v>
      </c>
      <c r="G372" s="142" t="str">
        <v>CINZANO VERMOUTH EXTRA DRY 1L</v>
      </c>
      <c r="H372" s="142" t="str">
        <v>1000ml</v>
      </c>
      <c r="I372" s="176">
        <v>12</v>
      </c>
      <c r="J372" s="283"/>
      <c r="K372" s="178"/>
      <c r="L372" s="85"/>
      <c r="M372" s="143"/>
      <c r="N372" s="86"/>
      <c r="O372" s="53"/>
      <c r="P372" s="152">
        <v>0</v>
      </c>
      <c r="Q372" s="6"/>
      <c r="R372" s="96">
        <f t="shared" si="25"/>
        <v>0</v>
      </c>
      <c r="S372" s="97">
        <f t="shared" si="26"/>
        <v>0</v>
      </c>
      <c r="T372" s="98">
        <f t="shared" si="27"/>
        <v>0</v>
      </c>
      <c r="U372" s="117" t="str">
        <f t="shared" si="28"/>
        <v>OK</v>
      </c>
      <c r="V372" s="117" t="b">
        <f>'CASH REBATE'!$P$22</f>
        <v>0</v>
      </c>
      <c r="W372" s="1" t="str">
        <v>ALCHEMY</v>
      </c>
    </row>
    <row r="373" spans="2:23" ht="17.399999999999999" x14ac:dyDescent="0.3">
      <c r="B373" s="161" t="str">
        <v>52-WISPB-07503811</v>
      </c>
      <c r="C373" s="158" t="str">
        <v>Pommery</v>
      </c>
      <c r="D373" s="142" t="str">
        <v>Champagne</v>
      </c>
      <c r="E373" s="142" t="str">
        <v>Pommery</v>
      </c>
      <c r="F373" s="142" t="str">
        <v>POM</v>
      </c>
      <c r="G373" s="142" t="str">
        <v>Champagne Heidsieck Monopole Blue Top Brut</v>
      </c>
      <c r="H373" s="142" t="str">
        <v>750ml</v>
      </c>
      <c r="I373" s="176">
        <v>6</v>
      </c>
      <c r="J373" s="283"/>
      <c r="K373" s="178"/>
      <c r="L373" s="85"/>
      <c r="M373" s="143"/>
      <c r="N373" s="86"/>
      <c r="O373" s="53"/>
      <c r="P373" s="152">
        <v>0</v>
      </c>
      <c r="Q373" s="6"/>
      <c r="R373" s="96">
        <f t="shared" si="25"/>
        <v>0</v>
      </c>
      <c r="S373" s="97">
        <f t="shared" si="26"/>
        <v>0</v>
      </c>
      <c r="T373" s="98">
        <f t="shared" si="27"/>
        <v>0</v>
      </c>
      <c r="U373" s="117" t="str">
        <f t="shared" si="28"/>
        <v>OK</v>
      </c>
      <c r="V373" s="117" t="b">
        <f>'CASH REBATE'!$P$22</f>
        <v>0</v>
      </c>
      <c r="W373" s="1" t="str">
        <v>ALCHEMY</v>
      </c>
    </row>
    <row r="374" spans="2:23" ht="17.399999999999999" x14ac:dyDescent="0.3">
      <c r="B374" s="161" t="str">
        <v>24-26CNY-07000401</v>
      </c>
      <c r="C374" s="158" t="str">
        <v>Remy Cointreau</v>
      </c>
      <c r="D374" s="142" t="str">
        <v>Cognac</v>
      </c>
      <c r="E374" s="142" t="str">
        <v>Remy</v>
      </c>
      <c r="F374" s="142" t="str">
        <v>RMM</v>
      </c>
      <c r="G374" s="142" t="str">
        <v>Louis XIII CNY26</v>
      </c>
      <c r="H374" s="142" t="str">
        <v>700ml</v>
      </c>
      <c r="I374" s="176">
        <v>1</v>
      </c>
      <c r="J374" s="283"/>
      <c r="K374" s="178"/>
      <c r="L374" s="85"/>
      <c r="M374" s="143"/>
      <c r="N374" s="86"/>
      <c r="O374" s="53"/>
      <c r="P374" s="152">
        <v>0</v>
      </c>
      <c r="Q374" s="6"/>
      <c r="R374" s="96">
        <f t="shared" si="25"/>
        <v>0</v>
      </c>
      <c r="S374" s="97">
        <f t="shared" si="26"/>
        <v>0</v>
      </c>
      <c r="T374" s="98">
        <f t="shared" si="27"/>
        <v>0</v>
      </c>
      <c r="U374" s="117" t="str">
        <f t="shared" si="28"/>
        <v>OK</v>
      </c>
      <c r="V374" s="117" t="b">
        <f>'CASH REBATE'!$P$22</f>
        <v>0</v>
      </c>
      <c r="W374" s="1" t="str">
        <v>ALCHEMY</v>
      </c>
    </row>
    <row r="375" spans="2:23" ht="17.399999999999999" x14ac:dyDescent="0.3">
      <c r="B375" s="161" t="str">
        <v>42-SPVER-10000822</v>
      </c>
      <c r="C375" s="157" t="str">
        <v>Campari</v>
      </c>
      <c r="D375" s="99" t="str">
        <v>Vermouth</v>
      </c>
      <c r="E375" s="99" t="str">
        <v>Cinzano</v>
      </c>
      <c r="F375" s="99" t="str">
        <v>CZV</v>
      </c>
      <c r="G375" s="99" t="str">
        <v>Cinzano Bianco Vermouth</v>
      </c>
      <c r="H375" s="99" t="str">
        <v>1000ml</v>
      </c>
      <c r="I375" s="175">
        <v>12</v>
      </c>
      <c r="J375" s="283"/>
      <c r="K375" s="178"/>
      <c r="L375" s="85"/>
      <c r="M375" s="147"/>
      <c r="N375" s="86"/>
      <c r="O375" s="147"/>
      <c r="P375" s="152">
        <v>0</v>
      </c>
      <c r="Q375" s="148"/>
      <c r="R375" s="96">
        <f t="shared" si="25"/>
        <v>0</v>
      </c>
      <c r="S375" s="97">
        <f t="shared" si="26"/>
        <v>0</v>
      </c>
      <c r="T375" s="98">
        <f t="shared" si="27"/>
        <v>0</v>
      </c>
      <c r="U375" s="117" t="str">
        <f t="shared" si="28"/>
        <v>OK</v>
      </c>
      <c r="V375" s="117" t="b">
        <f>'CASH REBATE'!$P$22</f>
        <v>0</v>
      </c>
      <c r="W375" s="1" t="str">
        <v>ALCHEMY</v>
      </c>
    </row>
    <row r="376" spans="2:23" ht="17.399999999999999" x14ac:dyDescent="0.3">
      <c r="B376" s="161" t="str">
        <v>76-SPVER-07502857</v>
      </c>
      <c r="C376" s="158" t="str">
        <v>Edrington</v>
      </c>
      <c r="D376" s="142" t="str">
        <v>Vermouth</v>
      </c>
      <c r="E376" s="142" t="str">
        <v>Valdespino</v>
      </c>
      <c r="F376" s="142" t="str">
        <v/>
      </c>
      <c r="G376" s="142" t="str">
        <v>VALDESPINO ORIGEN VERMOUTH 15% 0.75L</v>
      </c>
      <c r="H376" s="142" t="str">
        <v>750ml</v>
      </c>
      <c r="I376" s="176">
        <v>6</v>
      </c>
      <c r="J376" s="283"/>
      <c r="K376" s="178"/>
      <c r="L376" s="85"/>
      <c r="M376" s="143"/>
      <c r="N376" s="86"/>
      <c r="O376" s="53"/>
      <c r="P376" s="152">
        <v>0</v>
      </c>
      <c r="Q376" s="6"/>
      <c r="R376" s="96">
        <f t="shared" si="25"/>
        <v>0</v>
      </c>
      <c r="S376" s="97">
        <f t="shared" si="26"/>
        <v>0</v>
      </c>
      <c r="T376" s="98">
        <f t="shared" si="27"/>
        <v>0</v>
      </c>
      <c r="U376" s="117" t="str">
        <f t="shared" si="28"/>
        <v>OK</v>
      </c>
      <c r="V376" s="117" t="b">
        <f>'CASH REBATE'!$P$22</f>
        <v>0</v>
      </c>
      <c r="W376" s="1" t="str">
        <v>ALCHEMY</v>
      </c>
    </row>
    <row r="377" spans="2:23" ht="17.399999999999999" x14ac:dyDescent="0.3">
      <c r="B377" s="161" t="str">
        <v>103LOWHI-10000617</v>
      </c>
      <c r="C377" s="158" t="str">
        <v>LOCH LOMOND GROUP</v>
      </c>
      <c r="D377" s="142" t="str">
        <v>WHISKY</v>
      </c>
      <c r="E377" s="142" t="str">
        <v>HIGH COMMISSIONER</v>
      </c>
      <c r="F377" s="142" t="str">
        <v/>
      </c>
      <c r="G377" s="142" t="str">
        <v>HIGH COMMISSIONER BLENDED 40% 12x1L</v>
      </c>
      <c r="H377" s="142" t="str">
        <v>1000ml</v>
      </c>
      <c r="I377" s="176">
        <v>12</v>
      </c>
      <c r="J377" s="283"/>
      <c r="K377" s="178"/>
      <c r="L377" s="85"/>
      <c r="M377" s="143"/>
      <c r="N377" s="86"/>
      <c r="O377" s="53"/>
      <c r="P377" s="152">
        <v>0</v>
      </c>
      <c r="Q377" s="6"/>
      <c r="R377" s="96">
        <f t="shared" si="25"/>
        <v>0</v>
      </c>
      <c r="S377" s="97">
        <f t="shared" si="26"/>
        <v>0</v>
      </c>
      <c r="T377" s="98">
        <f t="shared" si="27"/>
        <v>0</v>
      </c>
      <c r="U377" s="117" t="str">
        <f t="shared" si="28"/>
        <v>OK</v>
      </c>
      <c r="V377" s="117" t="b">
        <f>'CASH REBATE'!$P$22</f>
        <v>0</v>
      </c>
      <c r="W377" s="1" t="str">
        <v>ALCHEMY</v>
      </c>
    </row>
    <row r="378" spans="2:23" ht="17.399999999999999" x14ac:dyDescent="0.3">
      <c r="B378" s="161" t="str">
        <v>103LOWHI-07000211</v>
      </c>
      <c r="C378" s="158" t="str">
        <v>LOCH LOMOND GROUP</v>
      </c>
      <c r="D378" s="142" t="str">
        <v>WHISKY</v>
      </c>
      <c r="E378" s="142" t="str">
        <v>HIGH COMMISSIONER</v>
      </c>
      <c r="F378" s="142" t="str">
        <v/>
      </c>
      <c r="G378" s="142" t="str">
        <v>HIGH COMMISSIONER BLENDED 40% 12x0.7L</v>
      </c>
      <c r="H378" s="142" t="str">
        <v>700ml</v>
      </c>
      <c r="I378" s="176">
        <v>12</v>
      </c>
      <c r="J378" s="283"/>
      <c r="K378" s="178"/>
      <c r="L378" s="85"/>
      <c r="M378" s="143"/>
      <c r="N378" s="86"/>
      <c r="O378" s="53"/>
      <c r="P378" s="152">
        <v>0</v>
      </c>
      <c r="Q378" s="6"/>
      <c r="R378" s="96">
        <f t="shared" si="25"/>
        <v>0</v>
      </c>
      <c r="S378" s="97">
        <f t="shared" si="26"/>
        <v>0</v>
      </c>
      <c r="T378" s="98">
        <f t="shared" si="27"/>
        <v>0</v>
      </c>
      <c r="U378" s="117" t="str">
        <f t="shared" si="28"/>
        <v>OK</v>
      </c>
      <c r="V378" s="117" t="b">
        <f>'CASH REBATE'!$P$22</f>
        <v>0</v>
      </c>
      <c r="W378" s="1" t="str">
        <v>ALCHEMY</v>
      </c>
    </row>
    <row r="379" spans="2:23" ht="17.399999999999999" x14ac:dyDescent="0.3">
      <c r="B379" s="161" t="str">
        <v>103LOWHI-03500129</v>
      </c>
      <c r="C379" s="157" t="str">
        <v>LOCH LOMOND GROUP</v>
      </c>
      <c r="D379" s="99" t="str">
        <v>WHISKY</v>
      </c>
      <c r="E379" s="99" t="str">
        <v>HIGH COMMISSIONER</v>
      </c>
      <c r="F379" s="99" t="str">
        <v/>
      </c>
      <c r="G379" s="99" t="str">
        <v>HIGH COMMISSIONER BLENDED 40% 24x0.35L</v>
      </c>
      <c r="H379" s="99" t="str">
        <v>350ml</v>
      </c>
      <c r="I379" s="175">
        <v>24</v>
      </c>
      <c r="J379" s="283"/>
      <c r="K379" s="178"/>
      <c r="L379" s="85"/>
      <c r="M379" s="147"/>
      <c r="N379" s="86"/>
      <c r="O379" s="147"/>
      <c r="P379" s="152">
        <v>0</v>
      </c>
      <c r="Q379" s="148"/>
      <c r="R379" s="96">
        <f t="shared" si="25"/>
        <v>0</v>
      </c>
      <c r="S379" s="97">
        <f t="shared" si="26"/>
        <v>0</v>
      </c>
      <c r="T379" s="98">
        <f t="shared" si="27"/>
        <v>0</v>
      </c>
      <c r="U379" s="117" t="str">
        <f t="shared" si="28"/>
        <v>OK</v>
      </c>
      <c r="V379" s="117" t="b">
        <f>'CASH REBATE'!$P$22</f>
        <v>0</v>
      </c>
      <c r="W379" s="1" t="str">
        <v>ALCHEMY</v>
      </c>
    </row>
    <row r="380" spans="2:23" ht="17.399999999999999" x14ac:dyDescent="0.3">
      <c r="B380" s="161" t="str">
        <v>103LOWHI-02000068</v>
      </c>
      <c r="C380" s="158" t="str">
        <v>LOCH LOMOND GROUP</v>
      </c>
      <c r="D380" s="142" t="str">
        <v>WHISKY</v>
      </c>
      <c r="E380" s="142" t="str">
        <v>HIGH COMMISSIONER</v>
      </c>
      <c r="F380" s="142" t="str">
        <v/>
      </c>
      <c r="G380" s="142" t="str">
        <v>HIGH COMMISSIONER BLENDED 40% 48x0.2L</v>
      </c>
      <c r="H380" s="142" t="str">
        <v>200ml</v>
      </c>
      <c r="I380" s="176">
        <v>48</v>
      </c>
      <c r="J380" s="283"/>
      <c r="K380" s="178"/>
      <c r="L380" s="85"/>
      <c r="M380" s="143"/>
      <c r="N380" s="86"/>
      <c r="O380" s="53"/>
      <c r="P380" s="152">
        <v>0</v>
      </c>
      <c r="Q380" s="6"/>
      <c r="R380" s="96">
        <f t="shared" si="25"/>
        <v>0</v>
      </c>
      <c r="S380" s="97">
        <f t="shared" si="26"/>
        <v>0</v>
      </c>
      <c r="T380" s="98">
        <f t="shared" si="27"/>
        <v>0</v>
      </c>
      <c r="U380" s="117" t="str">
        <f t="shared" si="28"/>
        <v>OK</v>
      </c>
      <c r="V380" s="117" t="b">
        <f>'CASH REBATE'!$P$22</f>
        <v>0</v>
      </c>
      <c r="W380" s="1" t="str">
        <v>ALCHEMY</v>
      </c>
    </row>
    <row r="381" spans="2:23" ht="17.399999999999999" x14ac:dyDescent="0.3">
      <c r="B381" s="161" t="str">
        <v>106LOWHI-07003219</v>
      </c>
      <c r="C381" s="158" t="str">
        <v>LOCH LOMOND GROUP</v>
      </c>
      <c r="D381" s="142" t="str">
        <v>WHISKY</v>
      </c>
      <c r="E381" s="142" t="str">
        <v>LOCH LOMOND</v>
      </c>
      <c r="F381" s="142" t="str">
        <v/>
      </c>
      <c r="G381" s="142" t="str">
        <v>LOCH LOMOND ORIGINAL SCOTCH WHISKY</v>
      </c>
      <c r="H381" s="142" t="str">
        <v>700ml</v>
      </c>
      <c r="I381" s="176">
        <v>6</v>
      </c>
      <c r="J381" s="283"/>
      <c r="K381" s="178"/>
      <c r="L381" s="85"/>
      <c r="M381" s="143"/>
      <c r="N381" s="86"/>
      <c r="O381" s="53"/>
      <c r="P381" s="152">
        <v>0</v>
      </c>
      <c r="Q381" s="6"/>
      <c r="R381" s="96">
        <f t="shared" si="25"/>
        <v>0</v>
      </c>
      <c r="S381" s="97">
        <f t="shared" si="26"/>
        <v>0</v>
      </c>
      <c r="T381" s="98">
        <f t="shared" si="27"/>
        <v>0</v>
      </c>
      <c r="U381" s="117" t="str">
        <f t="shared" si="28"/>
        <v>OK</v>
      </c>
      <c r="V381" s="117" t="b">
        <f>'CASH REBATE'!$P$22</f>
        <v>0</v>
      </c>
      <c r="W381" s="1" t="str">
        <v>ALCHEMY</v>
      </c>
    </row>
    <row r="382" spans="2:23" ht="17.399999999999999" x14ac:dyDescent="0.3">
      <c r="B382" s="161" t="str">
        <v>106LOWHI-07007216</v>
      </c>
      <c r="C382" s="158" t="str">
        <v>LOCH LOMOND GROUP</v>
      </c>
      <c r="D382" s="142" t="str">
        <v>WHISKY</v>
      </c>
      <c r="E382" s="142" t="str">
        <v>LOCH LOMOND</v>
      </c>
      <c r="F382" s="142" t="str">
        <v/>
      </c>
      <c r="G382" s="142" t="str">
        <v>LOCH LOMOND AGED 12 YEARS SCOTCH WHISKY</v>
      </c>
      <c r="H382" s="142" t="str">
        <v>700ml</v>
      </c>
      <c r="I382" s="176">
        <v>6</v>
      </c>
      <c r="J382" s="283"/>
      <c r="K382" s="178"/>
      <c r="L382" s="85"/>
      <c r="M382" s="143"/>
      <c r="N382" s="86"/>
      <c r="O382" s="53"/>
      <c r="P382" s="152">
        <v>0</v>
      </c>
      <c r="Q382" s="6"/>
      <c r="R382" s="96">
        <f t="shared" si="25"/>
        <v>0</v>
      </c>
      <c r="S382" s="97">
        <f t="shared" si="26"/>
        <v>0</v>
      </c>
      <c r="T382" s="98">
        <f t="shared" si="27"/>
        <v>0</v>
      </c>
      <c r="U382" s="117" t="str">
        <f t="shared" si="28"/>
        <v>OK</v>
      </c>
      <c r="V382" s="117" t="b">
        <f>'CASH REBATE'!$P$22</f>
        <v>0</v>
      </c>
    </row>
    <row r="383" spans="2:23" ht="17.399999999999999" x14ac:dyDescent="0.3">
      <c r="B383" s="161" t="str">
        <v>106LOWHI-07009215</v>
      </c>
      <c r="C383" s="157" t="str">
        <v>LOCH LOMOND GROUP</v>
      </c>
      <c r="D383" s="99" t="str">
        <v>WHISKY</v>
      </c>
      <c r="E383" s="99" t="str">
        <v>LOCH LOMOND</v>
      </c>
      <c r="F383" s="99" t="str">
        <v/>
      </c>
      <c r="G383" s="99" t="str">
        <v>LOCH LOMOND AGED 18 YEARS SCOTCH WHISKY</v>
      </c>
      <c r="H383" s="99" t="str">
        <v>700ml</v>
      </c>
      <c r="I383" s="175">
        <v>6</v>
      </c>
      <c r="J383" s="283"/>
      <c r="K383" s="178"/>
      <c r="L383" s="85"/>
      <c r="M383" s="147"/>
      <c r="N383" s="86"/>
      <c r="O383" s="147"/>
      <c r="P383" s="152">
        <v>0</v>
      </c>
      <c r="Q383" s="148"/>
      <c r="R383" s="96">
        <f t="shared" si="25"/>
        <v>0</v>
      </c>
      <c r="S383" s="97">
        <f t="shared" si="26"/>
        <v>0</v>
      </c>
      <c r="T383" s="98">
        <f t="shared" si="27"/>
        <v>0</v>
      </c>
      <c r="U383" s="117" t="str">
        <f t="shared" si="28"/>
        <v>OK</v>
      </c>
      <c r="V383" s="117" t="b">
        <f>'CASH REBATE'!$P$22</f>
        <v>0</v>
      </c>
    </row>
    <row r="384" spans="2:23" ht="17.399999999999999" x14ac:dyDescent="0.3">
      <c r="B384" s="161" t="str">
        <v>04-SPWHI-07001257</v>
      </c>
      <c r="C384" s="158" t="str">
        <v>Edrington</v>
      </c>
      <c r="D384" s="142" t="str">
        <v>WHISKY</v>
      </c>
      <c r="E384" s="142" t="str">
        <v>The Macallan</v>
      </c>
      <c r="F384" s="142" t="str">
        <v>MAC</v>
      </c>
      <c r="G384" s="142" t="str">
        <v>THE MACALLAN LITHA WHISKY</v>
      </c>
      <c r="H384" s="142" t="str">
        <v>700ml</v>
      </c>
      <c r="I384" s="176">
        <v>6</v>
      </c>
      <c r="J384" s="283"/>
      <c r="K384" s="178"/>
      <c r="L384" s="85"/>
      <c r="M384" s="143"/>
      <c r="N384" s="86"/>
      <c r="O384" s="53"/>
      <c r="P384" s="152">
        <v>0</v>
      </c>
      <c r="Q384" s="6"/>
      <c r="R384" s="96">
        <f t="shared" si="25"/>
        <v>0</v>
      </c>
      <c r="S384" s="97">
        <f t="shared" si="26"/>
        <v>0</v>
      </c>
      <c r="T384" s="98">
        <f t="shared" si="27"/>
        <v>0</v>
      </c>
      <c r="U384" s="117" t="str">
        <f t="shared" si="28"/>
        <v>OK</v>
      </c>
      <c r="V384" s="117" t="b">
        <f>'CASH REBATE'!$P$22</f>
        <v>0</v>
      </c>
    </row>
    <row r="385" spans="2:22" ht="17.399999999999999" x14ac:dyDescent="0.3">
      <c r="B385" s="161" t="str">
        <v>42-SPVER-10000061</v>
      </c>
      <c r="C385" s="158" t="str">
        <v>Campari Group</v>
      </c>
      <c r="D385" s="142" t="str">
        <v>Vermouth</v>
      </c>
      <c r="E385" s="142" t="str">
        <v>Del Professore</v>
      </c>
      <c r="F385" s="142" t="str">
        <v/>
      </c>
      <c r="G385" s="142" t="str">
        <v>Del Professore Rosso Vermouth</v>
      </c>
      <c r="H385" s="142" t="str">
        <v>1000ml</v>
      </c>
      <c r="I385" s="176">
        <v>6</v>
      </c>
      <c r="J385" s="283"/>
      <c r="K385" s="178"/>
      <c r="L385" s="85"/>
      <c r="M385" s="143"/>
      <c r="N385" s="86"/>
      <c r="O385" s="53"/>
      <c r="P385" s="152">
        <v>0</v>
      </c>
      <c r="Q385" s="6"/>
      <c r="R385" s="96">
        <f t="shared" si="25"/>
        <v>0</v>
      </c>
      <c r="S385" s="97">
        <f t="shared" si="26"/>
        <v>0</v>
      </c>
      <c r="T385" s="98">
        <f t="shared" si="27"/>
        <v>0</v>
      </c>
      <c r="U385" s="117" t="str">
        <f t="shared" si="28"/>
        <v>OK</v>
      </c>
      <c r="V385" s="117" t="b">
        <f>'CASH REBATE'!$P$22</f>
        <v>0</v>
      </c>
    </row>
    <row r="386" spans="2:22" ht="17.399999999999999" x14ac:dyDescent="0.3">
      <c r="B386" s="161" t="str">
        <v>42-WISPA-07503171</v>
      </c>
      <c r="C386" s="158" t="str">
        <v>Campari Group</v>
      </c>
      <c r="D386" s="142" t="str">
        <v>Sparkling Wine</v>
      </c>
      <c r="E386" s="142" t="str">
        <v>Riccadonna</v>
      </c>
      <c r="F386" s="142" t="str">
        <v/>
      </c>
      <c r="G386" s="142" t="str">
        <v>Riccadonna To Spritz</v>
      </c>
      <c r="H386" s="142" t="str">
        <v>750ml</v>
      </c>
      <c r="I386" s="176">
        <v>6</v>
      </c>
      <c r="J386" s="283"/>
      <c r="K386" s="178"/>
      <c r="L386" s="85"/>
      <c r="M386" s="143"/>
      <c r="N386" s="86"/>
      <c r="O386" s="53"/>
      <c r="P386" s="152">
        <v>0</v>
      </c>
      <c r="Q386" s="6"/>
      <c r="R386" s="96">
        <f t="shared" si="25"/>
        <v>0</v>
      </c>
      <c r="S386" s="97">
        <f t="shared" si="26"/>
        <v>0</v>
      </c>
      <c r="T386" s="98">
        <f t="shared" si="27"/>
        <v>0</v>
      </c>
      <c r="U386" s="117" t="str">
        <f t="shared" si="28"/>
        <v>OK</v>
      </c>
      <c r="V386" s="117" t="b">
        <f>'CASH REBATE'!$P$22</f>
        <v>0</v>
      </c>
    </row>
    <row r="387" spans="2:22" ht="17.399999999999999" x14ac:dyDescent="0.3">
      <c r="B387" s="161" t="str">
        <v>57-SPLIQ-07000707</v>
      </c>
      <c r="C387" s="157" t="str">
        <v>Campari</v>
      </c>
      <c r="D387" s="99" t="str">
        <v>Liqueur</v>
      </c>
      <c r="E387" s="99" t="str">
        <v>Ouzo</v>
      </c>
      <c r="F387" s="99" t="str">
        <v>OUZ</v>
      </c>
      <c r="G387" s="99" t="str">
        <v>Ouzo 12 Liqueur</v>
      </c>
      <c r="H387" s="99" t="str">
        <v>700ml</v>
      </c>
      <c r="I387" s="175">
        <v>6</v>
      </c>
      <c r="J387" s="283"/>
      <c r="K387" s="178"/>
      <c r="L387" s="85"/>
      <c r="M387" s="147"/>
      <c r="N387" s="86"/>
      <c r="O387" s="147"/>
      <c r="P387" s="152">
        <v>0</v>
      </c>
      <c r="Q387" s="148"/>
      <c r="R387" s="96">
        <f t="shared" si="25"/>
        <v>0</v>
      </c>
      <c r="S387" s="97">
        <f t="shared" si="26"/>
        <v>0</v>
      </c>
      <c r="T387" s="98">
        <f t="shared" si="27"/>
        <v>0</v>
      </c>
      <c r="U387" s="117" t="str">
        <f t="shared" si="28"/>
        <v>OK</v>
      </c>
      <c r="V387" s="117" t="b">
        <f>'CASH REBATE'!$P$22</f>
        <v>0</v>
      </c>
    </row>
    <row r="388" spans="2:22" ht="17.399999999999999" x14ac:dyDescent="0.3">
      <c r="B388" s="161" t="str">
        <v>58-SPLIQ-07009164</v>
      </c>
      <c r="C388" s="158" t="str">
        <v>Ancho</v>
      </c>
      <c r="D388" s="142" t="str">
        <v>Liqueur</v>
      </c>
      <c r="E388" s="142" t="str">
        <v>Ancho</v>
      </c>
      <c r="F388" s="142" t="str">
        <v>BRC</v>
      </c>
      <c r="G388" s="142" t="str">
        <v>Ancho Reyes Verde Liqueur</v>
      </c>
      <c r="H388" s="142" t="str">
        <v>700ml</v>
      </c>
      <c r="I388" s="176">
        <v>6</v>
      </c>
      <c r="J388" s="283"/>
      <c r="K388" s="178"/>
      <c r="L388" s="85"/>
      <c r="M388" s="143"/>
      <c r="N388" s="86"/>
      <c r="O388" s="53"/>
      <c r="P388" s="152">
        <v>0</v>
      </c>
      <c r="Q388" s="6"/>
      <c r="R388" s="96">
        <f t="shared" si="25"/>
        <v>0</v>
      </c>
      <c r="S388" s="97">
        <f t="shared" si="26"/>
        <v>0</v>
      </c>
      <c r="T388" s="98">
        <f t="shared" si="27"/>
        <v>0</v>
      </c>
      <c r="U388" s="117" t="str">
        <f t="shared" si="28"/>
        <v>OK</v>
      </c>
      <c r="V388" s="117" t="b">
        <f>'CASH REBATE'!$P$22</f>
        <v>0</v>
      </c>
    </row>
    <row r="389" spans="2:22" ht="17.399999999999999" x14ac:dyDescent="0.3">
      <c r="B389" s="161" t="str">
        <v>66-SPGIN-07000064</v>
      </c>
      <c r="C389" s="158" t="str">
        <v>Bareksten</v>
      </c>
      <c r="D389" s="142" t="str">
        <v>Gin</v>
      </c>
      <c r="E389" s="142" t="str">
        <v>Bareksten</v>
      </c>
      <c r="F389" s="142" t="str">
        <v>BAR</v>
      </c>
      <c r="G389" s="142" t="str">
        <v>Bareksten Botanical Gin</v>
      </c>
      <c r="H389" s="142" t="str">
        <v>700ml</v>
      </c>
      <c r="I389" s="176">
        <v>6</v>
      </c>
      <c r="J389" s="283"/>
      <c r="K389" s="178"/>
      <c r="L389" s="85"/>
      <c r="M389" s="143"/>
      <c r="N389" s="86"/>
      <c r="O389" s="53"/>
      <c r="P389" s="152">
        <v>0</v>
      </c>
      <c r="Q389" s="6"/>
      <c r="R389" s="96">
        <f t="shared" si="25"/>
        <v>0</v>
      </c>
      <c r="S389" s="97">
        <f t="shared" si="26"/>
        <v>0</v>
      </c>
      <c r="T389" s="98">
        <f t="shared" si="27"/>
        <v>0</v>
      </c>
      <c r="U389" s="117" t="str">
        <f t="shared" si="28"/>
        <v>OK</v>
      </c>
      <c r="V389" s="117" t="b">
        <f>'CASH REBATE'!$P$22</f>
        <v>0</v>
      </c>
    </row>
    <row r="390" spans="2:22" ht="17.399999999999999" x14ac:dyDescent="0.3">
      <c r="B390" s="161" t="str">
        <v>84-SPLIQ-07500002</v>
      </c>
      <c r="C390" s="158" t="str">
        <v>BIGGAR &amp; LEITH</v>
      </c>
      <c r="D390" s="142" t="str">
        <v>Liqueur</v>
      </c>
      <c r="E390" s="142" t="str">
        <v>BIGGAR &amp; LEITH</v>
      </c>
      <c r="F390" s="142" t="str">
        <v>BGL</v>
      </c>
      <c r="G390" s="142" t="str">
        <v>Hotel Starlino Aperitivo Orange</v>
      </c>
      <c r="H390" s="142" t="str">
        <v>750ml</v>
      </c>
      <c r="I390" s="176">
        <v>6</v>
      </c>
      <c r="J390" s="283"/>
      <c r="K390" s="178"/>
      <c r="L390" s="85"/>
      <c r="M390" s="143"/>
      <c r="N390" s="86"/>
      <c r="O390" s="53"/>
      <c r="P390" s="152">
        <v>0</v>
      </c>
      <c r="Q390" s="6"/>
      <c r="R390" s="96">
        <f t="shared" si="25"/>
        <v>0</v>
      </c>
      <c r="S390" s="97">
        <f t="shared" si="26"/>
        <v>0</v>
      </c>
      <c r="T390" s="98">
        <f t="shared" si="27"/>
        <v>0</v>
      </c>
      <c r="U390" s="117" t="str">
        <f t="shared" si="28"/>
        <v>OK</v>
      </c>
      <c r="V390" s="117" t="b">
        <f>'CASH REBATE'!$P$22</f>
        <v>0</v>
      </c>
    </row>
    <row r="391" spans="2:22" ht="17.399999999999999" x14ac:dyDescent="0.3">
      <c r="B391" s="161" t="str">
        <v>84-SPLIQ-07500003</v>
      </c>
      <c r="C391" s="157" t="str">
        <v>BIGGAR &amp; LEITH</v>
      </c>
      <c r="D391" s="99" t="str">
        <v>Liqueur</v>
      </c>
      <c r="E391" s="99" t="str">
        <v>BIGGAR &amp; LEITH</v>
      </c>
      <c r="F391" s="99" t="str">
        <v>BGL</v>
      </c>
      <c r="G391" s="99" t="str">
        <v>Hotel Starlino Aperitivo Rose</v>
      </c>
      <c r="H391" s="99" t="str">
        <v>750ml</v>
      </c>
      <c r="I391" s="175">
        <v>6</v>
      </c>
      <c r="J391" s="283"/>
      <c r="K391" s="178"/>
      <c r="L391" s="85"/>
      <c r="M391" s="147"/>
      <c r="N391" s="86"/>
      <c r="O391" s="147"/>
      <c r="P391" s="152">
        <v>0</v>
      </c>
      <c r="Q391" s="148"/>
      <c r="R391" s="96">
        <f t="shared" si="25"/>
        <v>0</v>
      </c>
      <c r="S391" s="97">
        <f t="shared" si="26"/>
        <v>0</v>
      </c>
      <c r="T391" s="98">
        <f t="shared" si="27"/>
        <v>0</v>
      </c>
      <c r="U391" s="117" t="str">
        <f t="shared" si="28"/>
        <v>OK</v>
      </c>
      <c r="V391" s="117" t="b">
        <f>'CASH REBATE'!$P$22</f>
        <v>0</v>
      </c>
    </row>
    <row r="392" spans="2:22" ht="17.399999999999999" x14ac:dyDescent="0.3">
      <c r="B392" s="161" t="str">
        <v>84-SPVER-07500001</v>
      </c>
      <c r="C392" s="158" t="str">
        <v>BIGGAR &amp; LEITH</v>
      </c>
      <c r="D392" s="142" t="str">
        <v>Vermouth</v>
      </c>
      <c r="E392" s="142" t="str">
        <v>BIGGAR &amp; LEITH</v>
      </c>
      <c r="F392" s="142" t="str">
        <v>BGL</v>
      </c>
      <c r="G392" s="142" t="str">
        <v>Hotel Starlino Vermouth Rosso</v>
      </c>
      <c r="H392" s="142" t="str">
        <v>750ml</v>
      </c>
      <c r="I392" s="176">
        <v>6</v>
      </c>
      <c r="J392" s="283"/>
      <c r="K392" s="178"/>
      <c r="L392" s="85"/>
      <c r="M392" s="143"/>
      <c r="N392" s="86"/>
      <c r="O392" s="53"/>
      <c r="P392" s="152">
        <v>0</v>
      </c>
      <c r="Q392" s="6"/>
      <c r="R392" s="96">
        <f t="shared" si="25"/>
        <v>0</v>
      </c>
      <c r="S392" s="97">
        <f t="shared" si="26"/>
        <v>0</v>
      </c>
      <c r="T392" s="98">
        <f t="shared" si="27"/>
        <v>0</v>
      </c>
      <c r="U392" s="117" t="str">
        <f t="shared" si="28"/>
        <v>OK</v>
      </c>
      <c r="V392" s="117" t="b">
        <f>'CASH REBATE'!$P$22</f>
        <v>0</v>
      </c>
    </row>
    <row r="393" spans="2:22" ht="17.399999999999999" x14ac:dyDescent="0.3">
      <c r="B393" s="161" t="str">
        <v>85-SPLIQ-07000001</v>
      </c>
      <c r="C393" s="158" t="str">
        <v>BIGGAR &amp; LEITH</v>
      </c>
      <c r="D393" s="142" t="str">
        <v>Liqueur</v>
      </c>
      <c r="E393" s="142" t="str">
        <v>BIGGAR &amp; LEITH</v>
      </c>
      <c r="F393" s="142" t="str">
        <v>BGL</v>
      </c>
      <c r="G393" s="142" t="str">
        <v>Shanky'S Whip Liqueur And Whisky Blend</v>
      </c>
      <c r="H393" s="142" t="str">
        <v>700ml</v>
      </c>
      <c r="I393" s="176">
        <v>6</v>
      </c>
      <c r="J393" s="283"/>
      <c r="K393" s="178"/>
      <c r="L393" s="85"/>
      <c r="M393" s="143"/>
      <c r="N393" s="86"/>
      <c r="O393" s="53"/>
      <c r="P393" s="152">
        <v>0</v>
      </c>
      <c r="Q393" s="6"/>
      <c r="R393" s="96">
        <f t="shared" si="25"/>
        <v>0</v>
      </c>
      <c r="S393" s="97">
        <f t="shared" si="26"/>
        <v>0</v>
      </c>
      <c r="T393" s="98">
        <f t="shared" si="27"/>
        <v>0</v>
      </c>
      <c r="U393" s="117" t="str">
        <f t="shared" si="28"/>
        <v>OK</v>
      </c>
      <c r="V393" s="117" t="b">
        <f>'CASH REBATE'!$P$22</f>
        <v>0</v>
      </c>
    </row>
    <row r="394" spans="2:22" ht="17.399999999999999" x14ac:dyDescent="0.3">
      <c r="B394" s="161" t="str">
        <v>86-SPLIQ-07000001</v>
      </c>
      <c r="C394" s="158" t="str">
        <v>BIGGAR &amp; LEITH</v>
      </c>
      <c r="D394" s="142" t="str">
        <v>Liqueur</v>
      </c>
      <c r="E394" s="142" t="str">
        <v>BIGGAR &amp; LEITH</v>
      </c>
      <c r="F394" s="142" t="str">
        <v>BGL</v>
      </c>
      <c r="G394" s="142" t="str">
        <v>Stambecco Amaro Maraschino Liqueur</v>
      </c>
      <c r="H394" s="142" t="str">
        <v>700ml</v>
      </c>
      <c r="I394" s="176">
        <v>6</v>
      </c>
      <c r="J394" s="283"/>
      <c r="K394" s="178"/>
      <c r="L394" s="85"/>
      <c r="M394" s="143"/>
      <c r="N394" s="86"/>
      <c r="O394" s="53"/>
      <c r="P394" s="152">
        <v>0</v>
      </c>
      <c r="Q394" s="6"/>
      <c r="R394" s="96">
        <f t="shared" si="25"/>
        <v>0</v>
      </c>
      <c r="S394" s="97">
        <f t="shared" si="26"/>
        <v>0</v>
      </c>
      <c r="T394" s="98">
        <f t="shared" si="27"/>
        <v>0</v>
      </c>
      <c r="U394" s="117" t="str">
        <f t="shared" si="28"/>
        <v>OK</v>
      </c>
      <c r="V394" s="117" t="b">
        <f>'CASH REBATE'!$P$22</f>
        <v>0</v>
      </c>
    </row>
    <row r="395" spans="2:22" x14ac:dyDescent="0.3">
      <c r="B395" s="1" t="str">
        <v>84-SPLIQ-07500852</v>
      </c>
      <c r="C395" s="18" t="str">
        <v>BIGGAR &amp; LEITH</v>
      </c>
      <c r="D395" s="15" t="str">
        <v>Liqueur</v>
      </c>
      <c r="E395" s="15" t="str">
        <v>BIGGAR &amp; LEITH</v>
      </c>
      <c r="F395" s="15" t="str">
        <v>BGL</v>
      </c>
      <c r="G395" s="18" t="str">
        <v>Hotel Starlino Aperitivo Elderflower</v>
      </c>
      <c r="H395" s="18" t="str">
        <v>750ml</v>
      </c>
      <c r="I395" s="2">
        <v>6</v>
      </c>
      <c r="P395" s="2">
        <v>0</v>
      </c>
    </row>
    <row r="396" spans="2:22" x14ac:dyDescent="0.3">
      <c r="B396" s="1" t="str">
        <v>GL-01WHI-07000203</v>
      </c>
      <c r="C396" s="18" t="str">
        <v>BIGGAR &amp; LEITH</v>
      </c>
      <c r="D396" s="15" t="str">
        <v>Whisky</v>
      </c>
      <c r="E396" s="15" t="str">
        <v>BIGGAR &amp; LEITH</v>
      </c>
      <c r="F396" s="15" t="str">
        <v>BGL</v>
      </c>
      <c r="G396" s="18" t="str">
        <v>The Gladstone Axe American Oak Whisky</v>
      </c>
      <c r="H396" s="18" t="str">
        <v>700ml</v>
      </c>
      <c r="I396" s="2">
        <v>6</v>
      </c>
      <c r="P396" s="2">
        <v>0</v>
      </c>
    </row>
    <row r="397" spans="2:22" x14ac:dyDescent="0.3">
      <c r="B397" s="1" t="str">
        <v>BU-03TEQ-05000371</v>
      </c>
      <c r="C397" s="18" t="str">
        <v>BIGGAR &amp; LEITH</v>
      </c>
      <c r="D397" s="15" t="str">
        <v>Tequila</v>
      </c>
      <c r="E397" s="15" t="str">
        <v>BIGGAR &amp; LEITH</v>
      </c>
      <c r="F397" s="15" t="str">
        <v>BGL</v>
      </c>
      <c r="G397" s="18" t="str">
        <v>Butterfly Cannon Rosa Tequila 0.5L</v>
      </c>
      <c r="H397" s="18" t="str">
        <v>500ml</v>
      </c>
      <c r="I397" s="2">
        <v>6</v>
      </c>
      <c r="P397" s="2">
        <v>0</v>
      </c>
    </row>
    <row r="398" spans="2:22" x14ac:dyDescent="0.3">
      <c r="B398" s="1" t="str">
        <v>BU-02TEQ-05000296</v>
      </c>
      <c r="C398" s="18" t="str">
        <v>BIGGAR &amp; LEITH</v>
      </c>
      <c r="D398" s="15" t="str">
        <v>Tequila</v>
      </c>
      <c r="E398" s="15" t="str">
        <v>BIGGAR &amp; LEITH</v>
      </c>
      <c r="F398" s="15" t="str">
        <v>BGL</v>
      </c>
      <c r="G398" s="18" t="str">
        <v>Butterfly Cannon Cristalino Tequila 0.5L</v>
      </c>
      <c r="H398" s="18" t="str">
        <v>500ml</v>
      </c>
      <c r="I398" s="2">
        <v>6</v>
      </c>
      <c r="P398" s="2">
        <v>0</v>
      </c>
    </row>
    <row r="399" spans="2:22" x14ac:dyDescent="0.3">
      <c r="B399" s="1" t="str">
        <v>SP-01RUM-07006059</v>
      </c>
      <c r="C399" s="18" t="str">
        <v>Biggar &amp; Leith</v>
      </c>
      <c r="D399" s="15" t="str">
        <v>Rum</v>
      </c>
      <c r="E399" s="15" t="str">
        <v>Biggar &amp; Leith</v>
      </c>
      <c r="F399" s="15" t="str">
        <v>BGL</v>
      </c>
      <c r="G399" s="18" t="str">
        <v>Spytail Ginger Rum 0.7L</v>
      </c>
      <c r="H399" s="18" t="str">
        <v>700ml</v>
      </c>
      <c r="I399" s="2">
        <v>6</v>
      </c>
      <c r="P399" s="2">
        <v>0</v>
      </c>
    </row>
    <row r="400" spans="2:22" x14ac:dyDescent="0.3">
      <c r="B400" s="1" t="str">
        <v>ST-01LIQ-07001224</v>
      </c>
      <c r="C400" s="18" t="str">
        <v>BIGGAR &amp; LEITH</v>
      </c>
      <c r="D400" s="15" t="str">
        <v>Liqueur</v>
      </c>
      <c r="E400" s="15" t="str">
        <v>BIGGAR &amp; LEITH</v>
      </c>
      <c r="F400" s="15" t="str">
        <v>BGL</v>
      </c>
      <c r="G400" s="18" t="str">
        <v>Stambecco Tiramisu Liqueur 0.7L</v>
      </c>
      <c r="H400" s="18" t="str">
        <v>700ml</v>
      </c>
      <c r="I400" s="2">
        <v>6</v>
      </c>
      <c r="P400" s="2">
        <v>0</v>
      </c>
    </row>
    <row r="401" spans="2:16" x14ac:dyDescent="0.3">
      <c r="B401" s="1" t="str">
        <v>BU-01TEQ-05000333</v>
      </c>
      <c r="C401" s="18" t="str">
        <v>BIGGAR &amp; LEITH</v>
      </c>
      <c r="D401" s="15" t="str">
        <v>Tequila</v>
      </c>
      <c r="E401" s="15" t="str">
        <v>BIGGAR &amp; LEITH</v>
      </c>
      <c r="F401" s="15" t="str">
        <v>BGL</v>
      </c>
      <c r="G401" s="18" t="str">
        <v>Butterfly Cannon Blue Tequila 0.5L</v>
      </c>
      <c r="H401" s="18" t="str">
        <v>500ml</v>
      </c>
      <c r="I401" s="2">
        <v>6</v>
      </c>
      <c r="P401" s="2">
        <v>0</v>
      </c>
    </row>
    <row r="402" spans="2:16" x14ac:dyDescent="0.3">
      <c r="B402" s="1" t="str">
        <v>77-SPLIQ-10001617</v>
      </c>
      <c r="C402" s="18" t="str">
        <v>Branca</v>
      </c>
      <c r="D402" s="15" t="str">
        <v>Liqueur</v>
      </c>
      <c r="E402" s="15" t="str">
        <v>Branca</v>
      </c>
      <c r="F402" s="15" t="str">
        <v>BRC</v>
      </c>
      <c r="G402" s="18" t="str">
        <v>Borghetti Espresso Liqueur</v>
      </c>
      <c r="H402" s="18" t="str">
        <v>1000ml</v>
      </c>
      <c r="I402" s="2">
        <v>6</v>
      </c>
      <c r="P402" s="2">
        <v>0</v>
      </c>
    </row>
    <row r="403" spans="2:16" x14ac:dyDescent="0.3">
      <c r="B403" s="1" t="str">
        <v>58-SPLIQ-07009065</v>
      </c>
      <c r="C403" s="18" t="str">
        <v>Campari</v>
      </c>
      <c r="D403" s="15" t="str">
        <v>Liqueur</v>
      </c>
      <c r="E403" s="15" t="str">
        <v>Campari</v>
      </c>
      <c r="F403" s="15" t="str">
        <v>CAM</v>
      </c>
      <c r="G403" s="18" t="str">
        <v>Ancho Reyes Liqueur</v>
      </c>
      <c r="H403" s="18" t="str">
        <v>700ml</v>
      </c>
      <c r="I403" s="2">
        <v>6</v>
      </c>
      <c r="P403" s="2">
        <v>0</v>
      </c>
    </row>
    <row r="404" spans="2:16" x14ac:dyDescent="0.3">
      <c r="B404" s="1" t="str">
        <v>60-SPGIN-07000522</v>
      </c>
      <c r="C404" s="18" t="str">
        <v>Campari</v>
      </c>
      <c r="D404" s="15" t="str">
        <v>Gin</v>
      </c>
      <c r="E404" s="15" t="str">
        <v>Campari</v>
      </c>
      <c r="F404" s="15" t="str">
        <v>CAM</v>
      </c>
      <c r="G404" s="18" t="str">
        <v>Ondina Gin</v>
      </c>
      <c r="H404" s="18" t="str">
        <v>700ml</v>
      </c>
      <c r="I404" s="2">
        <v>6</v>
      </c>
      <c r="P404" s="2">
        <v>0</v>
      </c>
    </row>
    <row r="405" spans="2:16" x14ac:dyDescent="0.3">
      <c r="B405" s="1" t="str">
        <v>55-SPMEZ-07502893</v>
      </c>
      <c r="C405" s="18" t="str">
        <v>Clase Azul</v>
      </c>
      <c r="D405" s="15" t="str">
        <v>Mezcal</v>
      </c>
      <c r="E405" s="15" t="str">
        <v>Clase Azul</v>
      </c>
      <c r="F405" s="15" t="str">
        <v>CAZ</v>
      </c>
      <c r="G405" s="18" t="str">
        <v>Mezcal Clase Azul Durango</v>
      </c>
      <c r="H405" s="18" t="str">
        <v>750ml</v>
      </c>
      <c r="I405" s="2">
        <v>3</v>
      </c>
      <c r="P405" s="2">
        <v>0</v>
      </c>
    </row>
    <row r="406" spans="2:16" x14ac:dyDescent="0.3">
      <c r="B406" s="1" t="str">
        <v>55-SPTEQ-07504724</v>
      </c>
      <c r="C406" s="18" t="str">
        <v>Clase Azul</v>
      </c>
      <c r="D406" s="15" t="str">
        <v>Tequila</v>
      </c>
      <c r="E406" s="15" t="str">
        <v>Clase Azul</v>
      </c>
      <c r="F406" s="15" t="str">
        <v>CAZ</v>
      </c>
      <c r="G406" s="18" t="str">
        <v>Tequila Clase Azul Anejo</v>
      </c>
      <c r="H406" s="18" t="str">
        <v>750ml</v>
      </c>
      <c r="I406" s="2">
        <v>3</v>
      </c>
      <c r="P406" s="2">
        <v>0</v>
      </c>
    </row>
    <row r="407" spans="2:16" x14ac:dyDescent="0.3">
      <c r="B407" s="1" t="str">
        <v>55-SPTEQ-07500203</v>
      </c>
      <c r="C407" s="18" t="str">
        <v>Clase Azul</v>
      </c>
      <c r="D407" s="15" t="str">
        <v>Tequila</v>
      </c>
      <c r="E407" s="15" t="str">
        <v>Clase Azul</v>
      </c>
      <c r="F407" s="15" t="str">
        <v>CAZ</v>
      </c>
      <c r="G407" s="18" t="str">
        <v>Tequila Clase Azul Gold</v>
      </c>
      <c r="H407" s="18" t="str">
        <v>750ml</v>
      </c>
      <c r="I407" s="2">
        <v>3</v>
      </c>
      <c r="P407" s="2">
        <v>0</v>
      </c>
    </row>
    <row r="408" spans="2:16" x14ac:dyDescent="0.3">
      <c r="B408" s="1" t="str">
        <v>55-SPTEQ-07505117</v>
      </c>
      <c r="C408" s="18" t="str">
        <v>Clase Azul</v>
      </c>
      <c r="D408" s="15" t="str">
        <v>Tequila</v>
      </c>
      <c r="E408" s="15" t="str">
        <v>Clase Azul</v>
      </c>
      <c r="F408" s="15" t="str">
        <v>CAZ</v>
      </c>
      <c r="G408" s="18" t="str">
        <v>Tequila Clase Azul Plata</v>
      </c>
      <c r="H408" s="18" t="str">
        <v>750ml</v>
      </c>
      <c r="I408" s="2">
        <v>6</v>
      </c>
      <c r="P408" s="2">
        <v>0</v>
      </c>
    </row>
    <row r="409" spans="2:16" x14ac:dyDescent="0.3">
      <c r="B409" s="1" t="str">
        <v>55-SPTEQ-07500662</v>
      </c>
      <c r="C409" s="18" t="str">
        <v>Clase Azul</v>
      </c>
      <c r="D409" s="15" t="str">
        <v>Tequila</v>
      </c>
      <c r="E409" s="15" t="str">
        <v>Clase Azul</v>
      </c>
      <c r="F409" s="15" t="str">
        <v>CAZ</v>
      </c>
      <c r="G409" s="18" t="str">
        <v>Tequila Clase Azul Reposado</v>
      </c>
      <c r="H409" s="18" t="str">
        <v>750ml</v>
      </c>
      <c r="I409" s="2">
        <v>6</v>
      </c>
      <c r="P409" s="2">
        <v>0</v>
      </c>
    </row>
    <row r="410" spans="2:16" x14ac:dyDescent="0.3">
      <c r="B410" s="1" t="str">
        <v>55-SPTEQ-10005089</v>
      </c>
      <c r="C410" s="18" t="str">
        <v>Clase Azul</v>
      </c>
      <c r="D410" s="15" t="str">
        <v>Tequila</v>
      </c>
      <c r="E410" s="15" t="str">
        <v>Clase Azul</v>
      </c>
      <c r="F410" s="15" t="str">
        <v>CAZ</v>
      </c>
      <c r="G410" s="18" t="str">
        <v>Tequila Clase Azul Reposado 1L (25 Anniversary Limited Edition)</v>
      </c>
      <c r="H410" s="18" t="str">
        <v>1000ml</v>
      </c>
      <c r="I410" s="2">
        <v>3</v>
      </c>
      <c r="P410" s="2">
        <v>0</v>
      </c>
    </row>
    <row r="411" spans="2:16" x14ac:dyDescent="0.3">
      <c r="B411" s="1" t="str">
        <v>55-SPTEQ-07503493</v>
      </c>
      <c r="C411" s="18" t="str">
        <v>Clase Azul</v>
      </c>
      <c r="D411" s="15" t="str">
        <v>Tequila</v>
      </c>
      <c r="E411" s="15" t="str">
        <v>Clase Azul</v>
      </c>
      <c r="F411" s="15" t="str">
        <v>CAZ</v>
      </c>
      <c r="G411" s="18" t="str">
        <v>Tequila Clase Azul Ultra</v>
      </c>
      <c r="H411" s="18" t="str">
        <v>750ml</v>
      </c>
      <c r="I411" s="2">
        <v>6</v>
      </c>
      <c r="P411" s="2">
        <v>0</v>
      </c>
    </row>
    <row r="412" spans="2:16" x14ac:dyDescent="0.3">
      <c r="B412" s="1" t="str">
        <v>55-SPMEZ-07502001</v>
      </c>
      <c r="C412" s="18" t="str">
        <v>Clase Azul</v>
      </c>
      <c r="D412" s="15" t="str">
        <v>Mezcal</v>
      </c>
      <c r="E412" s="15" t="str">
        <v>Clase Azul</v>
      </c>
      <c r="F412" s="15" t="str">
        <v>CAZ</v>
      </c>
      <c r="G412" s="18" t="str">
        <v>Clase Azul Guerrero Mezcal</v>
      </c>
      <c r="H412" s="18" t="str">
        <v>750ml</v>
      </c>
      <c r="I412" s="2">
        <v>3</v>
      </c>
      <c r="P412" s="2">
        <v>0</v>
      </c>
    </row>
    <row r="413" spans="2:16" x14ac:dyDescent="0.3">
      <c r="B413" s="1" t="str">
        <v>55-SPMEZ-07505355</v>
      </c>
      <c r="C413" s="18" t="str">
        <v>Clase Azul</v>
      </c>
      <c r="D413" s="15" t="str">
        <v>Mezcal</v>
      </c>
      <c r="E413" s="15" t="str">
        <v>Clase Azul</v>
      </c>
      <c r="F413" s="15" t="str">
        <v>CAZ</v>
      </c>
      <c r="G413" s="18" t="str">
        <v>Clase Azul San Luis Potosi Mezcal</v>
      </c>
      <c r="H413" s="18" t="str">
        <v>750ml</v>
      </c>
      <c r="I413" s="2">
        <v>3</v>
      </c>
      <c r="P413" s="2">
        <v>0</v>
      </c>
    </row>
    <row r="414" spans="2:16" x14ac:dyDescent="0.3">
      <c r="B414" s="1" t="str">
        <v>55-SPTEQ-02000486</v>
      </c>
      <c r="C414" s="18" t="str">
        <v>Clase Azul</v>
      </c>
      <c r="D414" s="15" t="str">
        <v>Tequila</v>
      </c>
      <c r="E414" s="15" t="str">
        <v>Clase Azul</v>
      </c>
      <c r="F414" s="15" t="str">
        <v>CAZ</v>
      </c>
      <c r="G414" s="18" t="str">
        <v>Clase Azul Reposado Tequila (200)</v>
      </c>
      <c r="H414" s="18" t="str">
        <v>200ml</v>
      </c>
      <c r="I414" s="2">
        <v>12</v>
      </c>
      <c r="P414" s="2">
        <v>0</v>
      </c>
    </row>
    <row r="415" spans="2:16" x14ac:dyDescent="0.3">
      <c r="B415" s="1" t="str">
        <v>55-SPTEQ-07502201</v>
      </c>
      <c r="C415" s="18" t="str">
        <v>Clase Azul</v>
      </c>
      <c r="D415" s="15" t="str">
        <v>Tequila</v>
      </c>
      <c r="E415" s="15" t="str">
        <v>Clase Azul</v>
      </c>
      <c r="F415" s="15" t="str">
        <v>CAZ</v>
      </c>
      <c r="G415" s="18" t="str">
        <v>Clase Azul Dia De Los Muertos Tequila (2022)</v>
      </c>
      <c r="H415" s="18" t="str">
        <v>750ml</v>
      </c>
      <c r="I415" s="2">
        <v>3</v>
      </c>
      <c r="P415" s="2">
        <v>0</v>
      </c>
    </row>
    <row r="416" spans="2:16" x14ac:dyDescent="0.3">
      <c r="B416" s="1" t="str">
        <v>55-SPTEQ-07502401</v>
      </c>
      <c r="C416" s="18" t="str">
        <v>Clase Azul</v>
      </c>
      <c r="D416" s="15" t="str">
        <v>Tequila</v>
      </c>
      <c r="E416" s="15" t="str">
        <v>Clase Azul</v>
      </c>
      <c r="F416" s="15" t="str">
        <v>CAZ</v>
      </c>
      <c r="G416" s="18" t="str">
        <v>Clase Azul Dia De Los Muertos Tequila (2024)</v>
      </c>
      <c r="H416" s="18" t="str">
        <v>750ml</v>
      </c>
      <c r="I416" s="2">
        <v>3</v>
      </c>
      <c r="P416" s="2">
        <v>0</v>
      </c>
    </row>
    <row r="417" spans="2:16" x14ac:dyDescent="0.3">
      <c r="B417" s="1" t="str">
        <v>55-SPTEQ-07505447</v>
      </c>
      <c r="C417" s="18" t="str">
        <v>Clase Azul</v>
      </c>
      <c r="D417" s="15" t="str">
        <v>Tequila</v>
      </c>
      <c r="E417" s="15" t="str">
        <v>Clase Azul</v>
      </c>
      <c r="F417" s="15" t="str">
        <v>CAZ</v>
      </c>
      <c r="G417" s="18" t="str">
        <v>Clase Azul Blanco Ahumado Tequila</v>
      </c>
      <c r="H417" s="18" t="str">
        <v>750ml</v>
      </c>
      <c r="I417" s="2">
        <v>3</v>
      </c>
      <c r="P417" s="2">
        <v>0</v>
      </c>
    </row>
    <row r="418" spans="2:16" x14ac:dyDescent="0.3">
      <c r="B418" s="1" t="str">
        <v>55-SPTEQ-17504248</v>
      </c>
      <c r="C418" s="18" t="str">
        <v>Clase Azul</v>
      </c>
      <c r="D418" s="15" t="str">
        <v>Tequila</v>
      </c>
      <c r="E418" s="15" t="str">
        <v>Clase Azul</v>
      </c>
      <c r="F418" s="15" t="str">
        <v>CAZ</v>
      </c>
      <c r="G418" s="18" t="str">
        <v>Clase Azul Reposado Tequila 1750ml</v>
      </c>
      <c r="H418" s="18" t="str">
        <v>1750ml</v>
      </c>
      <c r="I418" s="2">
        <v>4</v>
      </c>
      <c r="P418" s="2">
        <v>0</v>
      </c>
    </row>
    <row r="419" spans="2:16" x14ac:dyDescent="0.3">
      <c r="B419" s="1" t="str">
        <v>55-SPTEQ-07505386</v>
      </c>
      <c r="C419" s="18" t="str">
        <v>Clase Azul</v>
      </c>
      <c r="D419" s="15" t="str">
        <v>Tequila</v>
      </c>
      <c r="E419" s="15" t="str">
        <v>Clase Azul</v>
      </c>
      <c r="F419" s="15" t="str">
        <v>CAZ</v>
      </c>
      <c r="G419" s="18" t="str">
        <v>Clase Azul Dia De Muertos Aromas Tequila (2023)</v>
      </c>
      <c r="H419" s="18" t="str">
        <v>750ml</v>
      </c>
      <c r="I419" s="2">
        <v>3</v>
      </c>
      <c r="P419" s="2">
        <v>0</v>
      </c>
    </row>
    <row r="420" spans="2:16" x14ac:dyDescent="0.3">
      <c r="B420" s="1" t="str">
        <v>78-WISPA-07509155</v>
      </c>
      <c r="C420" s="18" t="str">
        <v>D.Rock</v>
      </c>
      <c r="D420" s="15" t="str">
        <v>Champagne</v>
      </c>
      <c r="E420" s="15" t="str">
        <v>D.Rock</v>
      </c>
      <c r="F420" s="15" t="str">
        <v>DRC</v>
      </c>
      <c r="G420" s="18" t="str">
        <v>D.Rock Rose Champagne</v>
      </c>
      <c r="H420" s="18" t="str">
        <v>750ml</v>
      </c>
      <c r="I420" s="2">
        <v>6</v>
      </c>
      <c r="P420" s="2">
        <v>0</v>
      </c>
    </row>
    <row r="421" spans="2:16" x14ac:dyDescent="0.3">
      <c r="B421" s="1" t="str">
        <v>78-WISPA-07509032</v>
      </c>
      <c r="C421" s="18" t="str">
        <v>D.Rock</v>
      </c>
      <c r="D421" s="15" t="str">
        <v>Champagne</v>
      </c>
      <c r="E421" s="15" t="str">
        <v>D.Rock</v>
      </c>
      <c r="F421" s="15" t="str">
        <v>DRC</v>
      </c>
      <c r="G421" s="18" t="str">
        <v>D.Rock Gold Champagne</v>
      </c>
      <c r="H421" s="18" t="str">
        <v>750ml</v>
      </c>
      <c r="I421" s="2">
        <v>6</v>
      </c>
      <c r="P421" s="2">
        <v>0</v>
      </c>
    </row>
    <row r="422" spans="2:16" x14ac:dyDescent="0.3">
      <c r="B422" s="1" t="str">
        <v>78-WISPA-07501001</v>
      </c>
      <c r="C422" s="18" t="str">
        <v>D.Rock</v>
      </c>
      <c r="D422" s="15" t="str">
        <v>Champagne</v>
      </c>
      <c r="E422" s="15" t="str">
        <v>D.Rock</v>
      </c>
      <c r="F422" s="15" t="str">
        <v>DRC</v>
      </c>
      <c r="G422" s="18" t="str">
        <v>D.Rock Gold Luminus Champagne</v>
      </c>
      <c r="H422" s="18" t="str">
        <v>750ml</v>
      </c>
      <c r="I422" s="2">
        <v>6</v>
      </c>
      <c r="P422" s="2">
        <v>0</v>
      </c>
    </row>
    <row r="423" spans="2:16" x14ac:dyDescent="0.3">
      <c r="B423" s="1" t="str">
        <v>80-SPWHI-07001164</v>
      </c>
      <c r="C423" s="18" t="str">
        <v>Glenturret</v>
      </c>
      <c r="D423" s="15" t="str">
        <v>Whisky</v>
      </c>
      <c r="E423" s="15" t="str">
        <v>Glenturret</v>
      </c>
      <c r="F423" s="15" t="str">
        <v>GTR</v>
      </c>
      <c r="G423" s="18" t="str">
        <v>The Glenturret 12 Years Whisky (2023)</v>
      </c>
      <c r="H423" s="18" t="str">
        <v>700ml</v>
      </c>
      <c r="I423" s="2">
        <v>6</v>
      </c>
      <c r="P423" s="2">
        <v>0</v>
      </c>
    </row>
    <row r="424" spans="2:16" x14ac:dyDescent="0.3">
      <c r="B424" s="1" t="str">
        <v>80-SPWHI-07001167</v>
      </c>
      <c r="C424" s="18" t="str">
        <v>Glenturret</v>
      </c>
      <c r="D424" s="15" t="str">
        <v>Whisky</v>
      </c>
      <c r="E424" s="15" t="str">
        <v>Glenturret</v>
      </c>
      <c r="F424" s="15" t="str">
        <v>GTR</v>
      </c>
      <c r="G424" s="18" t="str">
        <v>Glenturret Peat Smoked 10 Years Whisky</v>
      </c>
      <c r="H424" s="18" t="str">
        <v>700ml</v>
      </c>
      <c r="I424" s="2">
        <v>6</v>
      </c>
      <c r="P424" s="2">
        <v>0</v>
      </c>
    </row>
    <row r="425" spans="2:16" x14ac:dyDescent="0.3">
      <c r="B425" s="1" t="str">
        <v>80-SPWHI-07001013</v>
      </c>
      <c r="C425" s="18" t="str">
        <v>Glenturret</v>
      </c>
      <c r="D425" s="15" t="str">
        <v>Whisky</v>
      </c>
      <c r="E425" s="15" t="str">
        <v>Glenturret</v>
      </c>
      <c r="F425" s="15" t="str">
        <v>GTR</v>
      </c>
      <c r="G425" s="18" t="str">
        <v>The Glenturret Triple Wood Whisky (2023)</v>
      </c>
      <c r="H425" s="18" t="str">
        <v>700ml</v>
      </c>
      <c r="I425" s="2">
        <v>6</v>
      </c>
      <c r="P425" s="2">
        <v>0</v>
      </c>
    </row>
    <row r="426" spans="2:16" x14ac:dyDescent="0.3">
      <c r="B426" s="1" t="str">
        <v>80-SPWHI-07000672</v>
      </c>
      <c r="C426" s="18" t="str">
        <v>Glenturret</v>
      </c>
      <c r="D426" s="15" t="str">
        <v>Whisky</v>
      </c>
      <c r="E426" s="15" t="str">
        <v>Glenturret</v>
      </c>
      <c r="F426" s="15" t="str">
        <v>GTR</v>
      </c>
      <c r="G426" s="18" t="str">
        <v>The Glenturret 30 Years Whisky (2022)</v>
      </c>
      <c r="H426" s="18" t="str">
        <v>700ml</v>
      </c>
      <c r="I426" s="2">
        <v>6</v>
      </c>
      <c r="P426" s="2">
        <v>0</v>
      </c>
    </row>
    <row r="427" spans="2:16" x14ac:dyDescent="0.3">
      <c r="B427" s="1" t="str">
        <v>80-SPWHI-07000207</v>
      </c>
      <c r="C427" s="18" t="str">
        <v>Glenturret</v>
      </c>
      <c r="D427" s="15" t="str">
        <v>Whisky</v>
      </c>
      <c r="E427" s="15" t="str">
        <v>Glenturret</v>
      </c>
      <c r="F427" s="15" t="str">
        <v>GTR</v>
      </c>
      <c r="G427" s="18" t="str">
        <v>The Glenturret Jaguar Whisky</v>
      </c>
      <c r="H427" s="18" t="str">
        <v>700ml</v>
      </c>
      <c r="I427" s="2">
        <v>1</v>
      </c>
      <c r="P427" s="2">
        <v>0</v>
      </c>
    </row>
    <row r="428" spans="2:16" x14ac:dyDescent="0.3">
      <c r="B428" s="1" t="str">
        <v>WH-01VOD-07000018</v>
      </c>
      <c r="C428" s="18" t="str">
        <v>Great Wines</v>
      </c>
      <c r="D428" s="15" t="str">
        <v>Vodka</v>
      </c>
      <c r="E428" s="15" t="str">
        <v>Great Wines</v>
      </c>
      <c r="F428" s="15" t="str">
        <v>KYO</v>
      </c>
      <c r="G428" s="18" t="str">
        <v>White Rabbit Vodka</v>
      </c>
      <c r="H428" s="18" t="str">
        <v>700ml</v>
      </c>
      <c r="I428" s="2">
        <v>12</v>
      </c>
      <c r="P428" s="2">
        <v>0</v>
      </c>
    </row>
    <row r="429" spans="2:16" x14ac:dyDescent="0.3">
      <c r="B429" s="1" t="str">
        <v>54-SPGIN-07000235</v>
      </c>
      <c r="C429" s="18" t="str">
        <v>Gunpowder</v>
      </c>
      <c r="D429" s="15" t="str">
        <v>Gin</v>
      </c>
      <c r="E429" s="15" t="str">
        <v>Gunpowder</v>
      </c>
      <c r="F429" s="15" t="str">
        <v>FTS</v>
      </c>
      <c r="G429" s="18" t="str">
        <v>Gunpowder Irish Gin</v>
      </c>
      <c r="H429" s="18" t="str">
        <v>700ml</v>
      </c>
      <c r="I429" s="2">
        <v>6</v>
      </c>
      <c r="P429" s="2">
        <v>0</v>
      </c>
    </row>
    <row r="430" spans="2:16" x14ac:dyDescent="0.3">
      <c r="B430" s="1" t="str">
        <v>54-SPGIN-07000846</v>
      </c>
      <c r="C430" s="18" t="str">
        <v>Gunpowder</v>
      </c>
      <c r="D430" s="15" t="str">
        <v>Gin</v>
      </c>
      <c r="E430" s="15" t="str">
        <v>Gunpowder</v>
      </c>
      <c r="F430" s="15" t="str">
        <v>FTS</v>
      </c>
      <c r="G430" s="18" t="str">
        <v>Drumshanbo Gunpowder Brazilian Pineapple Irish Gin</v>
      </c>
      <c r="H430" s="18" t="str">
        <v>700ml</v>
      </c>
      <c r="I430" s="2">
        <v>6</v>
      </c>
      <c r="P430" s="2">
        <v>0</v>
      </c>
    </row>
    <row r="431" spans="2:16" x14ac:dyDescent="0.3">
      <c r="B431" s="1" t="str">
        <v>54-SPGIN-07000426</v>
      </c>
      <c r="C431" s="18" t="str">
        <v>Gunpowder</v>
      </c>
      <c r="D431" s="15" t="str">
        <v>Gin</v>
      </c>
      <c r="E431" s="15" t="str">
        <v>Gunpowder</v>
      </c>
      <c r="F431" s="15" t="str">
        <v>FTS</v>
      </c>
      <c r="G431" s="18" t="str">
        <v>Drumshanbo Gunpowder Sardinian Citrus Irish Gin</v>
      </c>
      <c r="H431" s="18" t="str">
        <v>700ml</v>
      </c>
      <c r="I431" s="2">
        <v>6</v>
      </c>
      <c r="P431" s="2">
        <v>0</v>
      </c>
    </row>
    <row r="432" spans="2:16" x14ac:dyDescent="0.3">
      <c r="B432" s="1" t="str">
        <v>54-SPGIN-07001001</v>
      </c>
      <c r="C432" s="18" t="str">
        <v>Gunpowder</v>
      </c>
      <c r="D432" s="15" t="str">
        <v>Gin</v>
      </c>
      <c r="E432" s="15" t="str">
        <v>Gunpowder</v>
      </c>
      <c r="F432" s="15" t="str">
        <v>FTS</v>
      </c>
      <c r="G432" s="18" t="str">
        <v>Drumshanbo Gunpowder California Orange Irish Gin</v>
      </c>
      <c r="H432" s="18" t="str">
        <v>700ml</v>
      </c>
      <c r="I432" s="2">
        <v>6</v>
      </c>
      <c r="P432" s="2">
        <v>0</v>
      </c>
    </row>
    <row r="433" spans="2:16" x14ac:dyDescent="0.3">
      <c r="B433" s="1" t="str">
        <v>IT-01LIQ-07000005</v>
      </c>
      <c r="C433" s="18" t="str">
        <v>J.T.W.</v>
      </c>
      <c r="D433" s="15" t="str">
        <v>Liqueur</v>
      </c>
      <c r="E433" s="15" t="str">
        <v>J.T.W.</v>
      </c>
      <c r="F433" s="15" t="str">
        <v>LUN</v>
      </c>
      <c r="G433" s="18" t="str">
        <v>Italicus Rosolio Di Bergamotto Liqueur</v>
      </c>
      <c r="H433" s="18" t="str">
        <v>700ml</v>
      </c>
      <c r="I433" s="2">
        <v>6</v>
      </c>
      <c r="P433" s="2">
        <v>0</v>
      </c>
    </row>
    <row r="434" spans="2:16" x14ac:dyDescent="0.3">
      <c r="B434" s="1" t="str">
        <v>JA-01LIQ-07000040</v>
      </c>
      <c r="C434" s="18" t="str">
        <v>Jackson'S Winery</v>
      </c>
      <c r="D434" s="15" t="str">
        <v>Liqueur</v>
      </c>
      <c r="E434" s="15" t="str">
        <v>Jackson'S Winery</v>
      </c>
      <c r="F434" s="15" t="str">
        <v>LUN</v>
      </c>
      <c r="G434" s="18" t="str">
        <v>Jaquila Jasmine Liqueur 0.7L</v>
      </c>
      <c r="H434" s="18" t="str">
        <v>700ml</v>
      </c>
      <c r="I434" s="2">
        <v>6</v>
      </c>
      <c r="P434" s="2">
        <v>0</v>
      </c>
    </row>
    <row r="435" spans="2:16" x14ac:dyDescent="0.3">
      <c r="B435" s="1" t="str">
        <v>KL-01GIN-07004238</v>
      </c>
      <c r="C435" s="18" t="str">
        <v>Kilo</v>
      </c>
      <c r="D435" s="15" t="str">
        <v>Gin</v>
      </c>
      <c r="E435" s="15" t="str">
        <v>Kilo</v>
      </c>
      <c r="F435" s="15" t="str">
        <v>LUN</v>
      </c>
      <c r="G435" s="18" t="str">
        <v>Kilo Gin 70Cl.</v>
      </c>
      <c r="H435" s="18" t="str">
        <v>700ml</v>
      </c>
      <c r="I435" s="2">
        <v>6</v>
      </c>
      <c r="P435" s="2">
        <v>0</v>
      </c>
    </row>
    <row r="436" spans="2:16" x14ac:dyDescent="0.3">
      <c r="B436" s="1" t="str">
        <v>KL-01GIN-03304290</v>
      </c>
      <c r="C436" s="18" t="str">
        <v>Kilo</v>
      </c>
      <c r="D436" s="15" t="str">
        <v>Gin</v>
      </c>
      <c r="E436" s="15" t="str">
        <v>Kilo</v>
      </c>
      <c r="F436" s="15" t="str">
        <v>LUN</v>
      </c>
      <c r="G436" s="18" t="str">
        <v>Kilo Gin 33Cl.</v>
      </c>
      <c r="H436" s="18" t="str">
        <v>330ml</v>
      </c>
      <c r="I436" s="2">
        <v>12</v>
      </c>
      <c r="P436" s="2">
        <v>0</v>
      </c>
    </row>
    <row r="437" spans="2:16" x14ac:dyDescent="0.3">
      <c r="B437" s="1" t="str">
        <v>KL-02RUM-03304337</v>
      </c>
      <c r="C437" s="18" t="str">
        <v>Kilo</v>
      </c>
      <c r="D437" s="15" t="str">
        <v>Rum</v>
      </c>
      <c r="E437" s="15" t="str">
        <v>Kilo</v>
      </c>
      <c r="F437" s="15" t="str">
        <v>LUN</v>
      </c>
      <c r="G437" s="18" t="str">
        <v>Kilo Rum 33Cl.</v>
      </c>
      <c r="H437" s="18" t="str">
        <v>330ml</v>
      </c>
      <c r="I437" s="2">
        <v>12</v>
      </c>
      <c r="P437" s="2">
        <v>0</v>
      </c>
    </row>
    <row r="438" spans="2:16" x14ac:dyDescent="0.3">
      <c r="B438" s="1" t="str">
        <v>KL-02RUM-07004306</v>
      </c>
      <c r="C438" s="18" t="str">
        <v>Kilo</v>
      </c>
      <c r="D438" s="15" t="str">
        <v>Rum</v>
      </c>
      <c r="E438" s="15" t="str">
        <v>Kilo</v>
      </c>
      <c r="F438" s="15" t="str">
        <v>LUN</v>
      </c>
      <c r="G438" s="18" t="str">
        <v>Kilo Rum 70Cl.</v>
      </c>
      <c r="H438" s="18" t="str">
        <v>700ml</v>
      </c>
      <c r="I438" s="2">
        <v>6</v>
      </c>
      <c r="P438" s="2">
        <v>0</v>
      </c>
    </row>
    <row r="439" spans="2:16" x14ac:dyDescent="0.3">
      <c r="B439" s="1" t="str">
        <v>KL-03VOD-03304283</v>
      </c>
      <c r="C439" s="18" t="str">
        <v>Kilo</v>
      </c>
      <c r="D439" s="15" t="str">
        <v>Vodka</v>
      </c>
      <c r="E439" s="15" t="str">
        <v>Kilo</v>
      </c>
      <c r="F439" s="15" t="str">
        <v>MIN</v>
      </c>
      <c r="G439" s="18" t="str">
        <v>Kilo Vodka 33Cl.</v>
      </c>
      <c r="H439" s="18" t="str">
        <v>330ml</v>
      </c>
      <c r="I439" s="2">
        <v>12</v>
      </c>
      <c r="P439" s="2">
        <v>0</v>
      </c>
    </row>
    <row r="440" spans="2:16" x14ac:dyDescent="0.3">
      <c r="B440" s="1" t="str">
        <v>KL-03VOD-07004245</v>
      </c>
      <c r="C440" s="18" t="str">
        <v>Kilo</v>
      </c>
      <c r="D440" s="15" t="str">
        <v>Vodka</v>
      </c>
      <c r="E440" s="15" t="str">
        <v>Kilo</v>
      </c>
      <c r="F440" s="15" t="str">
        <v>MIN</v>
      </c>
      <c r="G440" s="18" t="str">
        <v>Kilo Vodka 70Cl.</v>
      </c>
      <c r="H440" s="18" t="str">
        <v>700ml</v>
      </c>
      <c r="I440" s="2">
        <v>6</v>
      </c>
      <c r="P440" s="2">
        <v>0</v>
      </c>
    </row>
    <row r="441" spans="2:16" x14ac:dyDescent="0.3">
      <c r="B441" s="1" t="str">
        <v>56-SPWHI-07009999</v>
      </c>
      <c r="C441" s="18" t="str">
        <v>Kyoto</v>
      </c>
      <c r="D441" s="15" t="str">
        <v>Whisky</v>
      </c>
      <c r="E441" s="15" t="str">
        <v>Kyoto</v>
      </c>
      <c r="F441" s="15" t="str">
        <v>KYO</v>
      </c>
      <c r="G441" s="18" t="str">
        <v>Kyoto Whisky Aka-Obi</v>
      </c>
      <c r="H441" s="18" t="str">
        <v>700ml</v>
      </c>
      <c r="I441" s="2">
        <v>12</v>
      </c>
      <c r="P441" s="2">
        <v>0</v>
      </c>
    </row>
    <row r="442" spans="2:16" x14ac:dyDescent="0.3">
      <c r="B442" s="1" t="str">
        <v>56-SPWHI-07000136</v>
      </c>
      <c r="C442" s="18" t="str">
        <v>Kyoto</v>
      </c>
      <c r="D442" s="15" t="str">
        <v>Whisky</v>
      </c>
      <c r="E442" s="15" t="str">
        <v>Kyoto</v>
      </c>
      <c r="F442" s="15" t="str">
        <v>KYO</v>
      </c>
      <c r="G442" s="18" t="str">
        <v>Kyoto Whisky Kuro-Obi</v>
      </c>
      <c r="H442" s="18" t="str">
        <v>700ml</v>
      </c>
      <c r="I442" s="2">
        <v>12</v>
      </c>
      <c r="P442" s="2">
        <v>0</v>
      </c>
    </row>
    <row r="443" spans="2:16" x14ac:dyDescent="0.3">
      <c r="B443" s="1" t="str">
        <v>56-SPWHI-07000129</v>
      </c>
      <c r="C443" s="18" t="str">
        <v>Kyoto</v>
      </c>
      <c r="D443" s="15" t="str">
        <v>Whisky</v>
      </c>
      <c r="E443" s="15" t="str">
        <v>Kyoto</v>
      </c>
      <c r="F443" s="15" t="str">
        <v>KYO</v>
      </c>
      <c r="G443" s="18" t="str">
        <v>Kyoto Whisky Murasaki-Obi</v>
      </c>
      <c r="H443" s="18" t="str">
        <v>700ml</v>
      </c>
      <c r="I443" s="2">
        <v>12</v>
      </c>
      <c r="P443" s="2">
        <v>0</v>
      </c>
    </row>
    <row r="444" spans="2:16" x14ac:dyDescent="0.3">
      <c r="B444" s="1" t="str">
        <v>79-SPGIN-07000422</v>
      </c>
      <c r="C444" s="18" t="str">
        <v>Lark</v>
      </c>
      <c r="D444" s="15" t="str">
        <v>Gin</v>
      </c>
      <c r="E444" s="15" t="str">
        <v>Lark</v>
      </c>
      <c r="F444" s="15" t="str">
        <v>LRK</v>
      </c>
      <c r="G444" s="18" t="str">
        <v>Forty Spotted Citrus Pepperberry Gin</v>
      </c>
      <c r="H444" s="18" t="str">
        <v>700ml</v>
      </c>
      <c r="I444" s="2">
        <v>6</v>
      </c>
      <c r="P444" s="2">
        <v>0</v>
      </c>
    </row>
    <row r="445" spans="2:16" x14ac:dyDescent="0.3">
      <c r="B445" s="1" t="str">
        <v>79-SPGIN-07000446</v>
      </c>
      <c r="C445" s="18" t="str">
        <v>Lark</v>
      </c>
      <c r="D445" s="15" t="str">
        <v>Gin</v>
      </c>
      <c r="E445" s="15" t="str">
        <v>Lark</v>
      </c>
      <c r="F445" s="15" t="str">
        <v>LRK</v>
      </c>
      <c r="G445" s="18" t="str">
        <v>Forty Spotted Raspberry And Rose Gin</v>
      </c>
      <c r="H445" s="18" t="str">
        <v>700ml</v>
      </c>
      <c r="I445" s="2">
        <v>6</v>
      </c>
      <c r="P445" s="2">
        <v>0</v>
      </c>
    </row>
    <row r="446" spans="2:16" x14ac:dyDescent="0.3">
      <c r="B446" s="1" t="str">
        <v>79-SPGIN-07000489</v>
      </c>
      <c r="C446" s="18" t="str">
        <v>Lark</v>
      </c>
      <c r="D446" s="15" t="str">
        <v>Gin</v>
      </c>
      <c r="E446" s="15" t="str">
        <v>Lark</v>
      </c>
      <c r="F446" s="15" t="str">
        <v>LRK</v>
      </c>
      <c r="G446" s="18" t="str">
        <v>Forty Spotted Bush Honey Gin</v>
      </c>
      <c r="H446" s="18" t="str">
        <v>700ml</v>
      </c>
      <c r="I446" s="2">
        <v>6</v>
      </c>
      <c r="P446" s="2">
        <v>0</v>
      </c>
    </row>
    <row r="447" spans="2:16" x14ac:dyDescent="0.3">
      <c r="B447" s="1" t="str">
        <v>79-SPWHI-05001001</v>
      </c>
      <c r="C447" s="18" t="str">
        <v>Lark</v>
      </c>
      <c r="D447" s="15" t="str">
        <v>Whisky</v>
      </c>
      <c r="E447" s="15" t="str">
        <v>Lark</v>
      </c>
      <c r="F447" s="15" t="str">
        <v>LRK</v>
      </c>
      <c r="G447" s="18" t="str">
        <v>Lark Chinotto Citrus Cask Whisky</v>
      </c>
      <c r="H447" s="18" t="str">
        <v>500ml</v>
      </c>
      <c r="I447" s="2">
        <v>6</v>
      </c>
      <c r="P447" s="2">
        <v>0</v>
      </c>
    </row>
    <row r="448" spans="2:16" x14ac:dyDescent="0.3">
      <c r="B448" s="1" t="str">
        <v>79-SPGIN-07000408</v>
      </c>
      <c r="C448" s="18" t="str">
        <v>Lark</v>
      </c>
      <c r="D448" s="15" t="str">
        <v>Gin</v>
      </c>
      <c r="E448" s="15" t="str">
        <v>Lark</v>
      </c>
      <c r="F448" s="15" t="str">
        <v>LRK</v>
      </c>
      <c r="G448" s="18" t="str">
        <v>Forty Spotted Wild Rose Gin</v>
      </c>
      <c r="H448" s="18" t="str">
        <v>700ml</v>
      </c>
      <c r="I448" s="2">
        <v>6</v>
      </c>
      <c r="P448" s="2">
        <v>0</v>
      </c>
    </row>
    <row r="449" spans="2:16" x14ac:dyDescent="0.3">
      <c r="B449" s="1" t="str">
        <v>79-SPGIN-07000415</v>
      </c>
      <c r="C449" s="18" t="str">
        <v>Lark</v>
      </c>
      <c r="D449" s="15" t="str">
        <v>Gin</v>
      </c>
      <c r="E449" s="15" t="str">
        <v>Lark</v>
      </c>
      <c r="F449" s="15" t="str">
        <v>LRK</v>
      </c>
      <c r="G449" s="18" t="str">
        <v>Forty Spotted Classic Tassie Gin</v>
      </c>
      <c r="H449" s="18" t="str">
        <v>700ml</v>
      </c>
      <c r="I449" s="2">
        <v>6</v>
      </c>
      <c r="P449" s="2">
        <v>0</v>
      </c>
    </row>
    <row r="450" spans="2:16" x14ac:dyDescent="0.3">
      <c r="B450" s="1" t="str">
        <v>79-SPWHI-05000459</v>
      </c>
      <c r="C450" s="18" t="str">
        <v>Lark</v>
      </c>
      <c r="D450" s="15" t="str">
        <v>Whisky</v>
      </c>
      <c r="E450" s="15" t="str">
        <v>Lark</v>
      </c>
      <c r="F450" s="15" t="str">
        <v>LRK</v>
      </c>
      <c r="G450" s="18" t="str">
        <v>Lark Classic Cask Whisky</v>
      </c>
      <c r="H450" s="18" t="str">
        <v>500ml</v>
      </c>
      <c r="I450" s="2">
        <v>6</v>
      </c>
      <c r="P450" s="2">
        <v>0</v>
      </c>
    </row>
    <row r="451" spans="2:16" x14ac:dyDescent="0.3">
      <c r="B451" s="1" t="str">
        <v>79-SPWHI-05002655</v>
      </c>
      <c r="C451" s="18" t="str">
        <v>Lark</v>
      </c>
      <c r="D451" s="15" t="str">
        <v>Whisky</v>
      </c>
      <c r="E451" s="15" t="str">
        <v>Lark</v>
      </c>
      <c r="F451" s="15" t="str">
        <v>LRK</v>
      </c>
      <c r="G451" s="18" t="str">
        <v>Lark Tasmanian Peated Whisky</v>
      </c>
      <c r="H451" s="18" t="str">
        <v>500ml</v>
      </c>
      <c r="I451" s="2">
        <v>6</v>
      </c>
      <c r="P451" s="2">
        <v>0</v>
      </c>
    </row>
    <row r="452" spans="2:16" x14ac:dyDescent="0.3">
      <c r="B452" s="1" t="str">
        <v>LA-01WHI-05000487</v>
      </c>
      <c r="C452" s="18" t="str">
        <v>Lark</v>
      </c>
      <c r="D452" s="15" t="str">
        <v>Whisky</v>
      </c>
      <c r="E452" s="15" t="str">
        <v>Lark</v>
      </c>
      <c r="F452" s="15" t="str">
        <v>LRK</v>
      </c>
      <c r="G452" s="18" t="str">
        <v>Lark Tasmanian Symphony No.1 Whisky 0.5L</v>
      </c>
      <c r="H452" s="18" t="str">
        <v>500ml</v>
      </c>
      <c r="I452" s="2">
        <v>6</v>
      </c>
      <c r="P452" s="2">
        <v>0</v>
      </c>
    </row>
    <row r="453" spans="2:16" x14ac:dyDescent="0.3">
      <c r="B453" s="1" t="str">
        <v>61-SPGIN-07007271</v>
      </c>
      <c r="C453" s="18" t="str">
        <v>Scapegrace</v>
      </c>
      <c r="D453" s="15" t="str">
        <v>Gin</v>
      </c>
      <c r="E453" s="15" t="str">
        <v>Scapegrace</v>
      </c>
      <c r="F453" s="15" t="str">
        <v>SCA</v>
      </c>
      <c r="G453" s="18" t="str">
        <v>Scapegrace Dry Gin</v>
      </c>
      <c r="H453" s="18" t="str">
        <v>700ml</v>
      </c>
      <c r="I453" s="2">
        <v>6</v>
      </c>
      <c r="P453" s="2">
        <v>0</v>
      </c>
    </row>
    <row r="454" spans="2:16" x14ac:dyDescent="0.3">
      <c r="B454" s="1" t="str">
        <v>83-SPTEQ-07009145</v>
      </c>
      <c r="C454" s="18" t="str">
        <v>Teremana</v>
      </c>
      <c r="D454" s="15" t="str">
        <v>Tequila</v>
      </c>
      <c r="E454" s="15" t="str">
        <v>Teremana</v>
      </c>
      <c r="F454" s="15" t="str">
        <v>TRM</v>
      </c>
      <c r="G454" s="18" t="str">
        <v>Teremana Blanco Tequila</v>
      </c>
      <c r="H454" s="18" t="str">
        <v>700ml</v>
      </c>
      <c r="I454" s="2">
        <v>6</v>
      </c>
      <c r="P454" s="2">
        <v>0</v>
      </c>
    </row>
    <row r="455" spans="2:16" x14ac:dyDescent="0.3">
      <c r="B455" s="1" t="str">
        <v>83-SPTEQ-07009268</v>
      </c>
      <c r="C455" s="18" t="str">
        <v>Teremana</v>
      </c>
      <c r="D455" s="15" t="str">
        <v>Tequila</v>
      </c>
      <c r="E455" s="15" t="str">
        <v>Teremana</v>
      </c>
      <c r="F455" s="15" t="str">
        <v>TRM</v>
      </c>
      <c r="G455" s="18" t="str">
        <v>Teremana Anejo Tequila</v>
      </c>
      <c r="H455" s="18" t="str">
        <v>700ml</v>
      </c>
      <c r="I455" s="2">
        <v>6</v>
      </c>
      <c r="P455" s="2">
        <v>0</v>
      </c>
    </row>
    <row r="456" spans="2:16" x14ac:dyDescent="0.3">
      <c r="B456" s="1" t="str">
        <v>83-SPTEQ-07009251</v>
      </c>
      <c r="C456" s="18" t="str">
        <v>Teremana</v>
      </c>
      <c r="D456" s="15" t="str">
        <v>Tequila</v>
      </c>
      <c r="E456" s="15" t="str">
        <v>Teremana</v>
      </c>
      <c r="F456" s="15" t="str">
        <v>TRM</v>
      </c>
      <c r="G456" s="18" t="str">
        <v>Teremana Reposado Tequila</v>
      </c>
      <c r="H456" s="18" t="str">
        <v>700ml</v>
      </c>
      <c r="I456" s="2">
        <v>6</v>
      </c>
      <c r="P456" s="2">
        <v>0</v>
      </c>
    </row>
    <row r="457" spans="2:16" x14ac:dyDescent="0.3">
      <c r="B457" s="1" t="str">
        <v>AE-01OTH-01200683</v>
      </c>
      <c r="C457" s="18" t="str">
        <v>Umami</v>
      </c>
      <c r="D457" s="15" t="str">
        <v>Cocktail Enhancer</v>
      </c>
      <c r="E457" s="15" t="str">
        <v>Umami</v>
      </c>
      <c r="F457" s="15" t="str">
        <v>KYO</v>
      </c>
      <c r="G457" s="18" t="str">
        <v>Aer Cocktail Enhancer</v>
      </c>
      <c r="H457" s="18" t="str">
        <v>120ml</v>
      </c>
      <c r="I457" s="2">
        <v>24</v>
      </c>
      <c r="P457" s="2">
        <v>0</v>
      </c>
    </row>
    <row r="458" spans="2:16" x14ac:dyDescent="0.3">
      <c r="B458" s="1" t="str">
        <v>81-WIROS-07501004</v>
      </c>
      <c r="C458" s="18" t="str">
        <v>Vines And Terroirs</v>
      </c>
      <c r="D458" s="15" t="str">
        <v>Wine</v>
      </c>
      <c r="E458" s="15" t="str">
        <v>Vines And Terroirs</v>
      </c>
      <c r="F458" s="15" t="str">
        <v>KYO</v>
      </c>
      <c r="G458" s="18" t="str">
        <v>Minuit Rose</v>
      </c>
      <c r="H458" s="18" t="str">
        <v>750ml</v>
      </c>
      <c r="I458" s="2">
        <v>6</v>
      </c>
      <c r="P458" s="2">
        <v>0</v>
      </c>
    </row>
    <row r="459" spans="2:16" x14ac:dyDescent="0.3">
      <c r="B459" s="1" t="str">
        <v>81-WIROS-07502301</v>
      </c>
      <c r="C459" s="18" t="str">
        <v>Vines And Terroirs</v>
      </c>
      <c r="D459" s="15" t="str">
        <v>Wine</v>
      </c>
      <c r="E459" s="15" t="str">
        <v>Vines And Terroirs</v>
      </c>
      <c r="F459" s="15" t="str">
        <v>KYO</v>
      </c>
      <c r="G459" s="18" t="str">
        <v>The Lunar Collection By Maurel Freres Full Moon</v>
      </c>
      <c r="H459" s="18" t="str">
        <v>750ml</v>
      </c>
      <c r="I459" s="2">
        <v>6</v>
      </c>
      <c r="P459" s="2">
        <v>0</v>
      </c>
    </row>
    <row r="460" spans="2:16" x14ac:dyDescent="0.3">
      <c r="B460" s="1" t="str">
        <v>81-WIROS-07502302</v>
      </c>
      <c r="C460" s="18" t="str">
        <v>Vines And Terroirs</v>
      </c>
      <c r="D460" s="15" t="str">
        <v>Wine</v>
      </c>
      <c r="E460" s="15" t="str">
        <v>Vines And Terroirs</v>
      </c>
      <c r="F460" s="15" t="str">
        <v>KYO</v>
      </c>
      <c r="G460" s="18" t="str">
        <v>The Lunar Collection By Maurel Freres Half Moon</v>
      </c>
      <c r="H460" s="18" t="str">
        <v>750ml</v>
      </c>
      <c r="I460" s="2">
        <v>6</v>
      </c>
      <c r="P460" s="2">
        <v>0</v>
      </c>
    </row>
    <row r="461" spans="2:16" x14ac:dyDescent="0.3">
      <c r="B461" s="1" t="str">
        <v>81-WIROS-07502303</v>
      </c>
      <c r="C461" s="18" t="str">
        <v>Vines And Terroirs</v>
      </c>
      <c r="D461" s="15" t="str">
        <v>Wine</v>
      </c>
      <c r="E461" s="15" t="str">
        <v>Vines And Terroirs</v>
      </c>
      <c r="F461" s="15" t="str">
        <v>KYO</v>
      </c>
      <c r="G461" s="18" t="str">
        <v>The Lunar Collection By Maurel Freres Cresent Moon</v>
      </c>
      <c r="H461" s="18" t="str">
        <v>750ml</v>
      </c>
      <c r="I461" s="2">
        <v>6</v>
      </c>
      <c r="P461" s="2">
        <v>0</v>
      </c>
    </row>
    <row r="462" spans="2:16" x14ac:dyDescent="0.3">
      <c r="B462" s="1" t="str">
        <v>81-WIROS-15002301</v>
      </c>
      <c r="C462" s="18" t="str">
        <v>Vines And Terroirs</v>
      </c>
      <c r="D462" s="15" t="str">
        <v>Wine</v>
      </c>
      <c r="E462" s="15" t="str">
        <v>Vines And Terroirs</v>
      </c>
      <c r="F462" s="15" t="str">
        <v>KYO</v>
      </c>
      <c r="G462" s="18" t="str">
        <v>The Lunar Collection By Maurel Freres Full Moon</v>
      </c>
      <c r="H462" s="18" t="str">
        <v>1500ml</v>
      </c>
      <c r="I462" s="2">
        <v>3</v>
      </c>
      <c r="P462" s="2">
        <v>0</v>
      </c>
    </row>
    <row r="463" spans="2:16" x14ac:dyDescent="0.3">
      <c r="B463" s="1" t="str">
        <v>81-WIROS-15002302</v>
      </c>
      <c r="C463" s="18" t="str">
        <v>Vines And Terroirs</v>
      </c>
      <c r="D463" s="15" t="str">
        <v>Wine</v>
      </c>
      <c r="E463" s="15" t="str">
        <v>Vines And Terroirs</v>
      </c>
      <c r="F463" s="15" t="str">
        <v>KYO</v>
      </c>
      <c r="G463" s="18" t="str">
        <v>The Lunar Collection By Maurel Freres Half Moon</v>
      </c>
      <c r="H463" s="18" t="str">
        <v>1500ml</v>
      </c>
      <c r="I463" s="2">
        <v>3</v>
      </c>
      <c r="P463" s="2">
        <v>0</v>
      </c>
    </row>
    <row r="464" spans="2:16" x14ac:dyDescent="0.3">
      <c r="B464" s="1" t="str">
        <v>81-WIROS-15002303</v>
      </c>
      <c r="C464" s="18" t="str">
        <v>Vines And Terroirs</v>
      </c>
      <c r="D464" s="15" t="str">
        <v>Wine</v>
      </c>
      <c r="E464" s="15" t="str">
        <v>Vines And Terroirs</v>
      </c>
      <c r="F464" s="15" t="str">
        <v>KYO</v>
      </c>
      <c r="G464" s="18" t="str">
        <v>The Lunar Collection By Maurel Freres Cresent Moon</v>
      </c>
      <c r="H464" s="18" t="str">
        <v>1500ml</v>
      </c>
      <c r="I464" s="2">
        <v>3</v>
      </c>
      <c r="P464" s="2">
        <v>0</v>
      </c>
    </row>
    <row r="465" spans="2:16" x14ac:dyDescent="0.3">
      <c r="B465" s="1" t="str">
        <v>81-WIROS-30002301</v>
      </c>
      <c r="C465" s="18" t="str">
        <v>Vines And Terroirs</v>
      </c>
      <c r="D465" s="15" t="str">
        <v>Wine</v>
      </c>
      <c r="E465" s="15" t="str">
        <v>Vines And Terroirs</v>
      </c>
      <c r="F465" s="15" t="str">
        <v>KYO</v>
      </c>
      <c r="G465" s="18" t="str">
        <v>The Lunar Collection By Maurel Freres Full Moon</v>
      </c>
      <c r="H465" s="18" t="str">
        <v>3000ml</v>
      </c>
      <c r="I465" s="2">
        <v>1</v>
      </c>
      <c r="P465" s="2">
        <v>0</v>
      </c>
    </row>
    <row r="466" spans="2:16" x14ac:dyDescent="0.3">
      <c r="B466" s="1" t="str">
        <v>81-WIROS-30002302</v>
      </c>
      <c r="C466" s="18" t="str">
        <v>Vines And Terroirs</v>
      </c>
      <c r="D466" s="15" t="str">
        <v>Wine</v>
      </c>
      <c r="E466" s="15" t="str">
        <v>Vines And Terroirs</v>
      </c>
      <c r="F466" s="15" t="str">
        <v>KYO</v>
      </c>
      <c r="G466" s="18" t="str">
        <v>The Lunar Collection By Maurel Freres Half Moon</v>
      </c>
      <c r="H466" s="18" t="str">
        <v>3000ml</v>
      </c>
      <c r="I466" s="2">
        <v>1</v>
      </c>
      <c r="P466" s="2">
        <v>0</v>
      </c>
    </row>
    <row r="467" spans="2:16" x14ac:dyDescent="0.3">
      <c r="B467" s="1" t="str">
        <v>81-WIROS-60002301</v>
      </c>
      <c r="C467" s="18" t="str">
        <v>Vines And Terroirs</v>
      </c>
      <c r="D467" s="15" t="str">
        <v>Wine</v>
      </c>
      <c r="E467" s="15" t="str">
        <v>Vines And Terroirs</v>
      </c>
      <c r="F467" s="15" t="str">
        <v>KYO</v>
      </c>
      <c r="G467" s="18" t="str">
        <v>The Lunar Collection By Maurel Freres Full Moon</v>
      </c>
      <c r="H467" s="18" t="str">
        <v>6000ml</v>
      </c>
      <c r="I467" s="2">
        <v>1</v>
      </c>
      <c r="P467" s="2">
        <v>0</v>
      </c>
    </row>
    <row r="468" spans="2:16" x14ac:dyDescent="0.3">
      <c r="B468" s="1" t="str">
        <v>81-WIROS-30002303</v>
      </c>
      <c r="C468" s="18" t="str">
        <v>Vines And Terroirs</v>
      </c>
      <c r="D468" s="15" t="str">
        <v>Wine</v>
      </c>
      <c r="E468" s="15" t="str">
        <v>Vines And Terroirs</v>
      </c>
      <c r="F468" s="15" t="str">
        <v>KYO</v>
      </c>
      <c r="G468" s="18" t="str">
        <v>The Lunar Collection By Maurel Freres Cresent Moon 3L</v>
      </c>
      <c r="H468" s="18" t="str">
        <v>3000ml</v>
      </c>
      <c r="I468" s="2">
        <v>1</v>
      </c>
      <c r="P468" s="2">
        <v>0</v>
      </c>
    </row>
    <row r="469" spans="2:16" x14ac:dyDescent="0.3">
      <c r="B469" s="1" t="str">
        <v>81-WIROS-15001004</v>
      </c>
      <c r="C469" s="18" t="str">
        <v>Vines And Terroirs</v>
      </c>
      <c r="D469" s="15" t="str">
        <v>Wine</v>
      </c>
      <c r="E469" s="15" t="str">
        <v>Vines And Terroirs</v>
      </c>
      <c r="F469" s="15" t="str">
        <v>KYO</v>
      </c>
      <c r="G469" s="18" t="str">
        <v>Minuit Rose 1.5L</v>
      </c>
      <c r="H469" s="18" t="str">
        <v>1500ml</v>
      </c>
      <c r="I469" s="2">
        <v>3</v>
      </c>
      <c r="P469" s="2">
        <v>0</v>
      </c>
    </row>
    <row r="470" spans="2:16" x14ac:dyDescent="0.3">
      <c r="B470" s="1" t="str">
        <v>62-SPGIN-07005095</v>
      </c>
      <c r="C470" s="18" t="str">
        <v>Dictador</v>
      </c>
      <c r="D470" s="15" t="str">
        <v>Gin</v>
      </c>
      <c r="E470" s="15" t="str">
        <v>Dictador</v>
      </c>
      <c r="F470" s="15" t="str">
        <v>DIC</v>
      </c>
      <c r="G470" s="18" t="str">
        <v>Dictador Ortodoxy Gin</v>
      </c>
      <c r="H470" s="18" t="str">
        <v>700ml</v>
      </c>
      <c r="I470" s="2">
        <v>6</v>
      </c>
      <c r="P470" s="2">
        <v>0</v>
      </c>
    </row>
    <row r="471" spans="2:16" x14ac:dyDescent="0.3">
      <c r="B471" s="1" t="str">
        <v>62-SPGIN-07005088</v>
      </c>
      <c r="C471" s="18" t="str">
        <v>Dictador</v>
      </c>
      <c r="D471" s="15" t="str">
        <v>Gin</v>
      </c>
      <c r="E471" s="15" t="str">
        <v>Dictador</v>
      </c>
      <c r="F471" s="15" t="str">
        <v>DIC</v>
      </c>
      <c r="G471" s="18" t="str">
        <v>Dictador Treasure Gin</v>
      </c>
      <c r="H471" s="18" t="str">
        <v>700ml</v>
      </c>
      <c r="I471" s="2">
        <v>6</v>
      </c>
      <c r="P471" s="2">
        <v>0</v>
      </c>
    </row>
    <row r="472" spans="2:16" x14ac:dyDescent="0.3">
      <c r="B472" s="1" t="str">
        <v>62-SPRUM-07005323</v>
      </c>
      <c r="C472" s="18" t="str">
        <v>Dictador</v>
      </c>
      <c r="D472" s="15" t="str">
        <v>Rum</v>
      </c>
      <c r="E472" s="15" t="str">
        <v>Dictador</v>
      </c>
      <c r="F472" s="15" t="str">
        <v>DIC</v>
      </c>
      <c r="G472" s="18" t="str">
        <v>Dictador 12 Years Rum</v>
      </c>
      <c r="H472" s="18" t="str">
        <v>700ml</v>
      </c>
      <c r="I472" s="2">
        <v>6</v>
      </c>
      <c r="P472" s="2">
        <v>0</v>
      </c>
    </row>
    <row r="473" spans="2:16" x14ac:dyDescent="0.3">
      <c r="B473" s="1" t="str">
        <v>62-SPRUM-07005330</v>
      </c>
      <c r="C473" s="18" t="str">
        <v>Dictador</v>
      </c>
      <c r="D473" s="15" t="str">
        <v>Rum</v>
      </c>
      <c r="E473" s="15" t="str">
        <v>Dictador</v>
      </c>
      <c r="F473" s="15" t="str">
        <v>DIC</v>
      </c>
      <c r="G473" s="18" t="str">
        <v>Dictador 20 Years Rum</v>
      </c>
      <c r="H473" s="18" t="str">
        <v>700ml</v>
      </c>
      <c r="I473" s="2">
        <v>6</v>
      </c>
      <c r="P473" s="2">
        <v>0</v>
      </c>
    </row>
    <row r="474" spans="2:16" x14ac:dyDescent="0.3">
      <c r="B474" s="1" t="str">
        <v>62-SPRUM-07007181</v>
      </c>
      <c r="C474" s="18" t="str">
        <v>Dictador</v>
      </c>
      <c r="D474" s="15" t="str">
        <v>Rum</v>
      </c>
      <c r="E474" s="15" t="str">
        <v>Dictador</v>
      </c>
      <c r="F474" s="15" t="str">
        <v>DIC</v>
      </c>
      <c r="G474" s="18" t="str">
        <v>Dictador Aurum Rum</v>
      </c>
      <c r="H474" s="18" t="str">
        <v>700ml</v>
      </c>
      <c r="I474" s="2">
        <v>6</v>
      </c>
      <c r="P474" s="2">
        <v>0</v>
      </c>
    </row>
    <row r="475" spans="2:16" x14ac:dyDescent="0.3">
      <c r="B475" s="1" t="str">
        <v>62-SPRUM-07007204</v>
      </c>
      <c r="C475" s="18" t="str">
        <v>Dictador</v>
      </c>
      <c r="D475" s="15" t="str">
        <v>Rum</v>
      </c>
      <c r="E475" s="15" t="str">
        <v>Dictador</v>
      </c>
      <c r="F475" s="15" t="str">
        <v>DIC</v>
      </c>
      <c r="G475" s="18" t="str">
        <v>Dictador Platinum Rum</v>
      </c>
      <c r="H475" s="18" t="str">
        <v>700ml</v>
      </c>
      <c r="I475" s="2">
        <v>6</v>
      </c>
      <c r="P475" s="2">
        <v>0</v>
      </c>
    </row>
    <row r="476" spans="2:16" x14ac:dyDescent="0.3">
      <c r="B476" s="1" t="str">
        <v>62-SPRUM-07001158</v>
      </c>
      <c r="C476" s="18" t="str">
        <v>Dictador</v>
      </c>
      <c r="D476" s="15" t="str">
        <v>Rum</v>
      </c>
      <c r="E476" s="15" t="str">
        <v>Dictador</v>
      </c>
      <c r="F476" s="15" t="str">
        <v>DIC</v>
      </c>
      <c r="G476" s="18" t="str">
        <v>Dictador Game Changer Lilac</v>
      </c>
      <c r="H476" s="18" t="str">
        <v>700ml</v>
      </c>
      <c r="I476" s="2">
        <v>6</v>
      </c>
      <c r="P476" s="2">
        <v>0</v>
      </c>
    </row>
    <row r="477" spans="2:16" x14ac:dyDescent="0.3">
      <c r="B477" s="1" t="str">
        <v>62-SPRUM-07002490</v>
      </c>
      <c r="C477" s="18" t="str">
        <v>Dictador</v>
      </c>
      <c r="D477" s="15" t="str">
        <v>Rum</v>
      </c>
      <c r="E477" s="15" t="str">
        <v>Dictador</v>
      </c>
      <c r="F477" s="15" t="str">
        <v>DIC</v>
      </c>
      <c r="G477" s="18" t="str">
        <v>Dictador Game Changer Neon Yellow</v>
      </c>
      <c r="H477" s="18" t="str">
        <v>700ml</v>
      </c>
      <c r="I477" s="2">
        <v>6</v>
      </c>
      <c r="P477" s="2">
        <v>0</v>
      </c>
    </row>
    <row r="478" spans="2:16" x14ac:dyDescent="0.3">
      <c r="B478" s="1" t="str">
        <v>35-06LIQ-07003779</v>
      </c>
      <c r="C478" s="18" t="str">
        <v>Campari</v>
      </c>
      <c r="D478" s="15" t="str">
        <v>Liqueur</v>
      </c>
      <c r="E478" s="15" t="str">
        <v>Grand Marnier</v>
      </c>
      <c r="F478" s="15" t="str">
        <v>GMN</v>
      </c>
      <c r="G478" s="18" t="str">
        <v>Grand Marnier Liqueur</v>
      </c>
      <c r="H478" s="18" t="str">
        <v>700ml</v>
      </c>
      <c r="I478" s="2">
        <v>6</v>
      </c>
      <c r="P478" s="2">
        <v>0</v>
      </c>
    </row>
    <row r="479" spans="2:16" x14ac:dyDescent="0.3">
      <c r="B479" s="1" t="str">
        <v>41-SPTEQ-07507500</v>
      </c>
      <c r="C479" s="18" t="str">
        <v>Campari</v>
      </c>
      <c r="D479" s="15" t="str">
        <v>Tequila</v>
      </c>
      <c r="E479" s="15" t="str">
        <v>Espolon</v>
      </c>
      <c r="F479" s="15" t="str">
        <v>ESP</v>
      </c>
      <c r="G479" s="18" t="str">
        <v>Espolon Blanco Tequila</v>
      </c>
      <c r="H479" s="18" t="str">
        <v>750ml</v>
      </c>
      <c r="I479" s="2">
        <v>6</v>
      </c>
      <c r="P479" s="2">
        <v>0</v>
      </c>
    </row>
    <row r="480" spans="2:16" x14ac:dyDescent="0.3">
      <c r="B480" s="1" t="str">
        <v>41-SPTEQ-07507517</v>
      </c>
      <c r="C480" s="18" t="str">
        <v>Campari</v>
      </c>
      <c r="D480" s="15" t="str">
        <v>Tequila</v>
      </c>
      <c r="E480" s="15" t="str">
        <v>Espolon</v>
      </c>
      <c r="F480" s="15" t="str">
        <v>ESP</v>
      </c>
      <c r="G480" s="18" t="str">
        <v>Espolon Reposado Tequila</v>
      </c>
      <c r="H480" s="18" t="str">
        <v>750ml</v>
      </c>
      <c r="I480" s="2">
        <v>6</v>
      </c>
      <c r="P480" s="2">
        <v>0</v>
      </c>
    </row>
    <row r="481" spans="2:16" x14ac:dyDescent="0.3">
      <c r="B481" s="1" t="str">
        <v>53-SPMEZ-07009072</v>
      </c>
      <c r="C481" s="18" t="str">
        <v>Campari</v>
      </c>
      <c r="D481" s="15" t="str">
        <v>Mezcal</v>
      </c>
      <c r="E481" s="15" t="str">
        <v>Montelobos</v>
      </c>
      <c r="F481" s="15" t="str">
        <v>MON</v>
      </c>
      <c r="G481" s="18" t="str">
        <v>Montelobos Mezcal Espadin</v>
      </c>
      <c r="H481" s="18" t="str">
        <v>700ml</v>
      </c>
      <c r="I481" s="2">
        <v>6</v>
      </c>
      <c r="P481" s="2">
        <v>0</v>
      </c>
    </row>
    <row r="482" spans="2:16" x14ac:dyDescent="0.3">
      <c r="B482" s="1" t="str">
        <v>53-SPMEZ-07009324</v>
      </c>
      <c r="C482" s="18" t="str">
        <v>Campari</v>
      </c>
      <c r="D482" s="15" t="str">
        <v>Mezcal</v>
      </c>
      <c r="E482" s="15" t="str">
        <v>Montelobos</v>
      </c>
      <c r="F482" s="15" t="str">
        <v>MON</v>
      </c>
      <c r="G482" s="18" t="str">
        <v>Montelobos Mezcal Tobala</v>
      </c>
      <c r="H482" s="18" t="str">
        <v>700ml</v>
      </c>
      <c r="I482" s="2">
        <v>6</v>
      </c>
      <c r="P482" s="2">
        <v>0</v>
      </c>
    </row>
    <row r="483" spans="2:16" x14ac:dyDescent="0.3">
      <c r="B483" s="1" t="str">
        <v>53-SPMEZ-07009447</v>
      </c>
      <c r="C483" s="18" t="str">
        <v>Campari</v>
      </c>
      <c r="D483" s="15" t="str">
        <v>Mezcal</v>
      </c>
      <c r="E483" s="15" t="str">
        <v>Montelobos</v>
      </c>
      <c r="F483" s="15" t="str">
        <v>MON</v>
      </c>
      <c r="G483" s="18" t="str">
        <v>Montelobos Mezcal Ensamble</v>
      </c>
      <c r="H483" s="18" t="str">
        <v>700ml</v>
      </c>
      <c r="I483" s="2">
        <v>6</v>
      </c>
      <c r="P483" s="2">
        <v>0</v>
      </c>
    </row>
    <row r="484" spans="2:16" x14ac:dyDescent="0.3">
      <c r="B484" s="1" t="str">
        <v>53-SPMEZ-07009829</v>
      </c>
      <c r="C484" s="18" t="str">
        <v>Campari</v>
      </c>
      <c r="D484" s="15" t="str">
        <v>Mezcal</v>
      </c>
      <c r="E484" s="15" t="str">
        <v>Montelobos</v>
      </c>
      <c r="F484" s="15" t="str">
        <v>MON</v>
      </c>
      <c r="G484" s="18" t="str">
        <v>Montelobos Mezcal Pechuga</v>
      </c>
      <c r="H484" s="18" t="str">
        <v>700ml</v>
      </c>
      <c r="I484" s="2">
        <v>6</v>
      </c>
      <c r="P484" s="2">
        <v>0</v>
      </c>
    </row>
    <row r="485" spans="2:16" x14ac:dyDescent="0.3">
      <c r="B485" s="1" t="str">
        <v>62-SPGIN-07004692</v>
      </c>
      <c r="C485" s="18" t="str">
        <v>Dictador</v>
      </c>
      <c r="D485" s="15" t="str">
        <v>Rum</v>
      </c>
      <c r="E485" s="15" t="str">
        <v>Dictador</v>
      </c>
      <c r="F485" s="15" t="str">
        <v>DIC</v>
      </c>
      <c r="G485" s="18" t="str">
        <v>Dictador XO Insolent Rum</v>
      </c>
      <c r="H485" s="18" t="str">
        <v>700ml</v>
      </c>
      <c r="I485" s="2">
        <v>6</v>
      </c>
      <c r="P485" s="2">
        <v>0</v>
      </c>
    </row>
    <row r="486" spans="2:16" x14ac:dyDescent="0.3">
      <c r="B486" s="1" t="str">
        <v>62-SPGIN-07004708</v>
      </c>
      <c r="C486" s="18" t="str">
        <v>Dictador</v>
      </c>
      <c r="D486" s="15" t="str">
        <v>Rum</v>
      </c>
      <c r="E486" s="15" t="str">
        <v>Dictador</v>
      </c>
      <c r="F486" s="15" t="str">
        <v>DIC</v>
      </c>
      <c r="G486" s="18" t="str">
        <v>Dictador XO Perpetual Rum</v>
      </c>
      <c r="H486" s="18" t="str">
        <v>700ml</v>
      </c>
      <c r="I486" s="2">
        <v>6</v>
      </c>
      <c r="P486" s="2">
        <v>0</v>
      </c>
    </row>
    <row r="487" spans="2:16" x14ac:dyDescent="0.3">
      <c r="B487" s="1" t="str">
        <v>77-SPLIQ-10003760</v>
      </c>
      <c r="C487" s="18" t="str">
        <v>BRANCA</v>
      </c>
      <c r="D487" s="15" t="str">
        <v>LIQUEUR</v>
      </c>
      <c r="E487" s="15" t="str">
        <v>Fernet</v>
      </c>
      <c r="F487" s="15" t="str">
        <v>BRC</v>
      </c>
      <c r="G487" s="18" t="str">
        <v>Branca Menta Liqueur 1000ML.</v>
      </c>
      <c r="H487" s="18" t="str">
        <v>1000ml</v>
      </c>
      <c r="I487" s="2">
        <v>6</v>
      </c>
      <c r="P487" s="2">
        <v>0</v>
      </c>
    </row>
    <row r="488" spans="2:16" x14ac:dyDescent="0.3">
      <c r="B488" s="1" t="str">
        <v>99-SL001-07000013</v>
      </c>
      <c r="C488" s="18" t="str">
        <v>BRANCA</v>
      </c>
      <c r="D488" s="15" t="str">
        <v>BITTER</v>
      </c>
      <c r="E488" s="15" t="str">
        <v>Fernet</v>
      </c>
      <c r="F488" s="15" t="str">
        <v>BRC</v>
      </c>
      <c r="G488" s="18" t="str">
        <v>Fernet Branca Bitters 700ml</v>
      </c>
      <c r="H488" s="18" t="str">
        <v>700ml</v>
      </c>
      <c r="I488" s="2">
        <v>6</v>
      </c>
      <c r="P488" s="2">
        <v>0</v>
      </c>
    </row>
    <row r="489" spans="2:16" x14ac:dyDescent="0.3">
      <c r="B489" s="1" t="str">
        <v>GL-02WHI-07000241</v>
      </c>
      <c r="C489" s="18" t="str">
        <v>BIGGAR &amp; LEITH</v>
      </c>
      <c r="D489" s="15" t="str">
        <v>WHISKY</v>
      </c>
      <c r="E489" s="15" t="str">
        <v>The Gladstone</v>
      </c>
      <c r="F489" s="15" t="str">
        <v/>
      </c>
      <c r="G489" s="18" t="str">
        <v>The Gladstone Axe The Black Axe Whisky</v>
      </c>
      <c r="H489" s="18" t="str">
        <v>700ml</v>
      </c>
      <c r="I489" s="2">
        <v>6</v>
      </c>
      <c r="P489" s="2">
        <v>0</v>
      </c>
    </row>
    <row r="490" spans="2:16" x14ac:dyDescent="0.3">
      <c r="B490" s="1" t="str">
        <v>SP-02RUM-07006523</v>
      </c>
      <c r="C490" s="18" t="str">
        <v>Biggar &amp; Leith</v>
      </c>
      <c r="D490" s="15" t="str">
        <v>Rum</v>
      </c>
      <c r="E490" s="15" t="str">
        <v>Spytail</v>
      </c>
      <c r="F490" s="15" t="str">
        <v/>
      </c>
      <c r="G490" s="18" t="str">
        <v>Spytail Cognac Barrel Rum</v>
      </c>
      <c r="H490" s="18" t="str">
        <v>700ml</v>
      </c>
      <c r="I490" s="2">
        <v>6</v>
      </c>
      <c r="P490" s="2">
        <v>0</v>
      </c>
    </row>
    <row r="491" spans="2:16" x14ac:dyDescent="0.3">
      <c r="B491" s="1" t="str">
        <v>80-SPWHI-07001488</v>
      </c>
      <c r="C491" s="18" t="str">
        <v>GLENTURRET</v>
      </c>
      <c r="D491" s="15" t="str">
        <v>WHISKY</v>
      </c>
      <c r="E491" s="15" t="str">
        <v>Glenturret</v>
      </c>
      <c r="F491" s="15" t="str">
        <v>GTR</v>
      </c>
      <c r="G491" s="18" t="str">
        <v>The Glenturret Triple Wood Whisky (2024)</v>
      </c>
      <c r="H491" s="18" t="str">
        <v>700ml</v>
      </c>
      <c r="I491" s="2">
        <v>6</v>
      </c>
      <c r="P491" s="2">
        <v>0</v>
      </c>
    </row>
    <row r="492" spans="2:16" x14ac:dyDescent="0.3">
      <c r="B492" s="1" t="str">
        <v>79-SPGIN-07000392</v>
      </c>
      <c r="C492" s="18" t="str">
        <v>LARK</v>
      </c>
      <c r="D492" s="15" t="str">
        <v>GIN</v>
      </c>
      <c r="E492" s="15" t="str">
        <v>Forty Spotted</v>
      </c>
      <c r="F492" s="15" t="str">
        <v/>
      </c>
      <c r="G492" s="18" t="str">
        <v>Forty Spotted Pinot Noir</v>
      </c>
      <c r="H492" s="18" t="str">
        <v>700ml</v>
      </c>
      <c r="I492" s="2">
        <v>6</v>
      </c>
      <c r="P492" s="2">
        <v>0</v>
      </c>
    </row>
    <row r="493" spans="2:16" x14ac:dyDescent="0.3">
      <c r="B493" s="1" t="str">
        <v>79-SPWHI-07003577</v>
      </c>
      <c r="C493" s="18" t="str">
        <v>LARK</v>
      </c>
      <c r="D493" s="15" t="str">
        <v>WHISKY</v>
      </c>
      <c r="E493" s="15" t="str">
        <v>Lark</v>
      </c>
      <c r="F493" s="15" t="str">
        <v>LRK</v>
      </c>
      <c r="G493" s="18" t="str">
        <v>LARK NO. 151 FIRE TRAIL WHISKY</v>
      </c>
      <c r="H493" s="18" t="str">
        <v>700ml</v>
      </c>
      <c r="I493" s="2">
        <v>6</v>
      </c>
      <c r="P493" s="2">
        <v>0</v>
      </c>
    </row>
    <row r="494" spans="2:16" x14ac:dyDescent="0.3">
      <c r="B494" s="1" t="str">
        <v>79-SPWHI-07003584</v>
      </c>
      <c r="C494" s="18" t="str">
        <v>LARK</v>
      </c>
      <c r="D494" s="15" t="str">
        <v>WHISKY</v>
      </c>
      <c r="E494" s="15" t="str">
        <v>Lark</v>
      </c>
      <c r="F494" s="15" t="str">
        <v>LRK</v>
      </c>
      <c r="G494" s="18" t="str">
        <v>LARK NO. 183 DEVIL'S STORM WHISKY</v>
      </c>
      <c r="H494" s="18" t="str">
        <v>700ml</v>
      </c>
      <c r="I494" s="2">
        <v>6</v>
      </c>
      <c r="P494" s="2">
        <v>0</v>
      </c>
    </row>
    <row r="495" spans="2:16" x14ac:dyDescent="0.3">
      <c r="B495" s="1" t="str">
        <v>79-SPWHI-07003607</v>
      </c>
      <c r="C495" s="18" t="str">
        <v>LARK</v>
      </c>
      <c r="D495" s="15" t="str">
        <v>WHISKY</v>
      </c>
      <c r="E495" s="15" t="str">
        <v>Lark</v>
      </c>
      <c r="F495" s="15" t="str">
        <v>LRK</v>
      </c>
      <c r="G495" s="18" t="str">
        <v>LARK NO. 285 RUBY ABYSS WHISKY</v>
      </c>
      <c r="H495" s="18" t="str">
        <v>700ml</v>
      </c>
      <c r="I495" s="2">
        <v>6</v>
      </c>
      <c r="P495" s="2">
        <v>0</v>
      </c>
    </row>
    <row r="496" spans="2:16" x14ac:dyDescent="0.3">
      <c r="B496" s="1" t="str">
        <v>106PEWHI-07003015</v>
      </c>
      <c r="C496" s="18" t="str">
        <v>PENDULUM</v>
      </c>
      <c r="D496" s="15" t="str">
        <v>WHISKY</v>
      </c>
      <c r="E496" s="15" t="str">
        <v>FABLE</v>
      </c>
      <c r="F496" s="15" t="str">
        <v/>
      </c>
      <c r="G496" s="18" t="str">
        <v>FABLE PALE HORSE 8 YEARS SCOTCH WHISKY</v>
      </c>
      <c r="H496" s="18" t="str">
        <v>700ml</v>
      </c>
      <c r="I496" s="2">
        <v>6</v>
      </c>
      <c r="P496" s="2">
        <v>0</v>
      </c>
    </row>
    <row r="497" spans="2:16" x14ac:dyDescent="0.3">
      <c r="B497" s="1" t="str">
        <v>106PEWHI-07002919</v>
      </c>
      <c r="C497" s="18" t="str">
        <v>PENDULUM</v>
      </c>
      <c r="D497" s="15" t="str">
        <v>WHISKY</v>
      </c>
      <c r="E497" s="15" t="str">
        <v>FABLE</v>
      </c>
      <c r="F497" s="15" t="str">
        <v/>
      </c>
      <c r="G497" s="18" t="str">
        <v>FABLE CHAPTER 8 CANARY 11 YEARS SCOTCH WHISKY</v>
      </c>
      <c r="H497" s="18" t="str">
        <v>700ml</v>
      </c>
      <c r="I497" s="2">
        <v>6</v>
      </c>
      <c r="P497" s="2">
        <v>0</v>
      </c>
    </row>
    <row r="498" spans="2:16" x14ac:dyDescent="0.3">
      <c r="B498" s="1" t="str">
        <v>101SESPA-07500680</v>
      </c>
      <c r="C498" s="18" t="str">
        <v>SERENA</v>
      </c>
      <c r="D498" s="15" t="str">
        <v>Sparkling Wine</v>
      </c>
      <c r="E498" s="15" t="str">
        <v>PIU</v>
      </c>
      <c r="F498" s="15" t="str">
        <v/>
      </c>
      <c r="G498" s="18" t="str">
        <v>Piu Brioso Vino Spumante Bianco</v>
      </c>
      <c r="H498" s="18" t="str">
        <v>750ml</v>
      </c>
      <c r="I498" s="2">
        <v>6</v>
      </c>
      <c r="P498" s="2">
        <v>0</v>
      </c>
    </row>
    <row r="499" spans="2:16" x14ac:dyDescent="0.3">
      <c r="B499" s="1" t="str">
        <v>101SESPA-07500703</v>
      </c>
      <c r="C499" s="18" t="str">
        <v>SERENA</v>
      </c>
      <c r="D499" s="15" t="str">
        <v>Sparkling Wine</v>
      </c>
      <c r="E499" s="15" t="str">
        <v>PIU</v>
      </c>
      <c r="F499" s="15" t="str">
        <v/>
      </c>
      <c r="G499" s="18" t="str">
        <v>Piu Brioso Prosecco Valdobbiadene</v>
      </c>
      <c r="H499" s="18" t="str">
        <v>750ml</v>
      </c>
      <c r="I499" s="2">
        <v>6</v>
      </c>
      <c r="P499" s="2">
        <v>0</v>
      </c>
    </row>
    <row r="500" spans="2:16" x14ac:dyDescent="0.3">
      <c r="B500" s="1" t="str">
        <v>101SESPA-07500727</v>
      </c>
      <c r="C500" s="18" t="str">
        <v>SERENA</v>
      </c>
      <c r="D500" s="15" t="str">
        <v>Sparkling Wine</v>
      </c>
      <c r="E500" s="15" t="str">
        <v>PIU</v>
      </c>
      <c r="F500" s="15" t="str">
        <v/>
      </c>
      <c r="G500" s="18" t="str">
        <v>Piu Brioso Prosecco Rose</v>
      </c>
      <c r="H500" s="18" t="str">
        <v>750ml</v>
      </c>
      <c r="I500" s="2">
        <v>6</v>
      </c>
      <c r="P500" s="2">
        <v>0</v>
      </c>
    </row>
  </sheetData>
  <autoFilter ref="B12:T365" xr:uid="{AB61BD39-7656-4AB4-B82E-6A8931787B5C}"/>
  <conditionalFormatting sqref="U1:U298 V12:V298 U299:V394 U395:U1048576">
    <cfRule type="cellIs" dxfId="22" priority="1" operator="equal">
      <formula>"Input Price only 1 column"</formula>
    </cfRule>
  </conditionalFormatting>
  <dataValidations count="1">
    <dataValidation allowBlank="1" showInputMessage="1" showErrorMessage="1" errorTitle="ผิดครับ !!!" error="กรุณากรอกข้อมูลเฉพาะช่องสีชมพูครับ" sqref="C395:H1048576 F66:G394 C12:G65 H12:I394 B12 C139:E394 C66:C131 D66:E138 C124:G125 W301 W13" xr:uid="{1610A000-912A-4434-9363-B3ED1990C426}"/>
  </dataValidations>
  <pageMargins left="0.25" right="0.25" top="0.75" bottom="0.75" header="0.3" footer="0.3"/>
  <pageSetup paperSize="9" scale="5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4B556F2-59FC-430A-8786-21093421F2F1}">
          <x14:formula1>
            <xm:f>WHOLESALE!$C$12:$C$118</xm:f>
          </x14:formula1>
          <xm:sqref>J13:J394</xm:sqref>
        </x14:dataValidation>
        <x14:dataValidation type="list" allowBlank="1" showInputMessage="1" showErrorMessage="1" xr:uid="{DFD8C524-433D-4B33-A35D-0CC3B2237656}">
          <x14:formula1>
            <xm:f>MAPPING!#REF!</xm:f>
          </x14:formula1>
          <xm:sqref>L5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76F74-652A-46EE-A371-8E2DB4D55F0C}">
  <sheetPr>
    <tabColor theme="7" tint="0.79998168889431442"/>
    <pageSetUpPr fitToPage="1"/>
  </sheetPr>
  <dimension ref="B1:W500"/>
  <sheetViews>
    <sheetView showGridLines="0" zoomScale="80" zoomScaleNormal="80" zoomScaleSheetLayoutView="100" workbookViewId="0">
      <pane ySplit="12" topLeftCell="A13" activePane="bottomLeft" state="frozen"/>
      <selection activeCell="P14" sqref="P14"/>
      <selection pane="bottomLeft" activeCell="P14" sqref="P14"/>
    </sheetView>
  </sheetViews>
  <sheetFormatPr defaultColWidth="9.33203125" defaultRowHeight="15.6" x14ac:dyDescent="0.3"/>
  <cols>
    <col min="1" max="1" width="2.6640625" style="1" customWidth="1"/>
    <col min="2" max="2" width="22.109375" style="1" customWidth="1"/>
    <col min="3" max="3" width="12.6640625" style="18" customWidth="1"/>
    <col min="4" max="5" width="17.44140625" style="15" customWidth="1"/>
    <col min="6" max="6" width="6.6640625" style="15" customWidth="1"/>
    <col min="7" max="7" width="49.33203125" style="18" customWidth="1"/>
    <col min="8" max="8" width="8.88671875" style="18" customWidth="1"/>
    <col min="9" max="9" width="7.88671875" style="2" customWidth="1"/>
    <col min="10" max="10" width="16.44140625" style="108" customWidth="1"/>
    <col min="11" max="11" width="15.6640625" style="2" customWidth="1"/>
    <col min="12" max="12" width="18.6640625" style="2" bestFit="1" customWidth="1"/>
    <col min="13" max="13" width="0.6640625" style="2" customWidth="1"/>
    <col min="14" max="14" width="11.33203125" style="2" customWidth="1"/>
    <col min="15" max="15" width="0.6640625" style="2" customWidth="1"/>
    <col min="16" max="16" width="11.33203125" style="2" customWidth="1"/>
    <col min="17" max="17" width="0.6640625" style="2" customWidth="1"/>
    <col min="18" max="20" width="15.6640625" style="2" customWidth="1"/>
    <col min="21" max="21" width="8.33203125" style="118" customWidth="1"/>
    <col min="22" max="22" width="8.33203125" style="2" customWidth="1"/>
    <col min="23" max="23" width="0" style="1" hidden="1" customWidth="1"/>
    <col min="24" max="16384" width="9.33203125" style="1"/>
  </cols>
  <sheetData>
    <row r="1" spans="2:23" ht="25.8" x14ac:dyDescent="0.3">
      <c r="B1" s="112" t="s">
        <v>1352</v>
      </c>
      <c r="D1" s="32"/>
      <c r="E1" s="32"/>
      <c r="F1" s="32"/>
      <c r="G1" s="32"/>
      <c r="H1" s="32"/>
      <c r="I1" s="32"/>
      <c r="J1" s="279"/>
      <c r="K1" s="32"/>
      <c r="L1" s="32"/>
      <c r="M1" s="32"/>
      <c r="N1" s="32"/>
      <c r="O1" s="32"/>
      <c r="P1" s="32"/>
      <c r="Q1" s="32"/>
      <c r="R1" s="32"/>
      <c r="S1" s="32"/>
      <c r="T1" s="32"/>
      <c r="U1" s="114"/>
      <c r="V1" s="32"/>
    </row>
    <row r="2" spans="2:23" ht="16.2" thickBot="1" x14ac:dyDescent="0.35">
      <c r="B2" s="109" t="s">
        <v>1468</v>
      </c>
      <c r="C2" s="140" t="str">
        <f>IF(INDEX!C3="","",INDEX!C3)</f>
        <v>Outlet Name</v>
      </c>
      <c r="E2" s="109" t="s">
        <v>5</v>
      </c>
      <c r="F2" s="140" t="str">
        <f>IF(INDEX!C9="","",INDEX!C9)</f>
        <v>Area</v>
      </c>
      <c r="H2" s="111"/>
      <c r="I2" s="111"/>
      <c r="J2" s="280"/>
      <c r="K2" s="109"/>
      <c r="M2" s="109"/>
      <c r="N2" s="146" t="s">
        <v>1365</v>
      </c>
      <c r="O2" s="111"/>
      <c r="P2" s="111" t="s">
        <v>1366</v>
      </c>
      <c r="Q2" s="111"/>
      <c r="R2" s="111" t="s">
        <v>1469</v>
      </c>
      <c r="S2" s="111" t="s">
        <v>1470</v>
      </c>
      <c r="T2" s="111" t="s">
        <v>1449</v>
      </c>
      <c r="U2" s="115"/>
      <c r="V2" s="119"/>
    </row>
    <row r="3" spans="2:23" ht="16.2" thickBot="1" x14ac:dyDescent="0.35">
      <c r="B3" s="109" t="s">
        <v>1471</v>
      </c>
      <c r="C3" s="140" t="str">
        <f>IF(INDEX!C5="","",INDEX!C5)</f>
        <v>Outlet Company Limited</v>
      </c>
      <c r="E3" s="109" t="s">
        <v>7</v>
      </c>
      <c r="F3" s="140" t="str">
        <f>IF(INDEX!C11="","",INDEX!C11)</f>
        <v>Agent name</v>
      </c>
      <c r="H3" s="111"/>
      <c r="I3" s="111"/>
      <c r="J3" s="280"/>
      <c r="K3" s="109"/>
      <c r="L3" s="107" t="s">
        <v>1444</v>
      </c>
      <c r="M3" s="109"/>
      <c r="N3" s="145">
        <f>SUM(N12:N394)</f>
        <v>0</v>
      </c>
      <c r="O3" s="109"/>
      <c r="P3" s="144" t="str">
        <f>IFERROR(T3/S3,"")</f>
        <v/>
      </c>
      <c r="Q3" s="109"/>
      <c r="R3" s="113">
        <f>SUM(R12:R394)</f>
        <v>0</v>
      </c>
      <c r="S3" s="113">
        <f>SUM(S12:S394)</f>
        <v>0</v>
      </c>
      <c r="T3" s="113">
        <f>SUM(T12:T394)</f>
        <v>0</v>
      </c>
      <c r="U3" s="115"/>
      <c r="V3" s="109"/>
    </row>
    <row r="4" spans="2:23" ht="6" customHeight="1" thickBot="1" x14ac:dyDescent="0.35">
      <c r="B4" s="109"/>
      <c r="C4" s="140"/>
      <c r="E4" s="109"/>
      <c r="F4" s="140"/>
      <c r="H4" s="111"/>
      <c r="I4" s="111"/>
      <c r="J4" s="280"/>
      <c r="K4" s="109"/>
      <c r="L4" s="109"/>
      <c r="M4" s="109"/>
      <c r="N4" s="109"/>
      <c r="O4" s="109"/>
      <c r="P4" s="109"/>
      <c r="Q4" s="109"/>
      <c r="R4" s="368"/>
      <c r="S4" s="368"/>
      <c r="T4" s="109"/>
      <c r="U4" s="115"/>
      <c r="V4" s="109"/>
    </row>
    <row r="5" spans="2:23" ht="16.2" thickBot="1" x14ac:dyDescent="0.35">
      <c r="B5" s="109" t="s">
        <v>2</v>
      </c>
      <c r="C5" s="140" t="str">
        <f>IF(INDEX!C7="","",INDEX!C7)</f>
        <v>Name of BDE</v>
      </c>
      <c r="E5" s="109" t="s">
        <v>1472</v>
      </c>
      <c r="F5" s="140" t="str">
        <f>IF(INDEX!C13="","",INDEX!C13)</f>
        <v>Manager Name</v>
      </c>
      <c r="H5" s="111"/>
      <c r="I5" s="111"/>
      <c r="J5" s="281"/>
      <c r="K5" s="1"/>
      <c r="L5" s="370" t="s">
        <v>59</v>
      </c>
      <c r="M5" s="1"/>
      <c r="N5" s="145">
        <f>SUMIFS(N$12:N$394,$C$12:$C$394,$L$5)</f>
        <v>0</v>
      </c>
      <c r="O5" s="1"/>
      <c r="P5" s="144" t="str">
        <f>IFERROR(T5/S5,"")</f>
        <v/>
      </c>
      <c r="Q5" s="1"/>
      <c r="R5" s="113">
        <f>SUMIFS(R$12:R$394,$C$12:$C$394,$L$5)</f>
        <v>0</v>
      </c>
      <c r="S5" s="113">
        <f>SUMIFS(S$12:S$394,$C$12:$C$394,$L$5)</f>
        <v>0</v>
      </c>
      <c r="T5" s="113">
        <f>SUMIFS(T$12:T$394,$C$12:$C$394,$L$5)</f>
        <v>0</v>
      </c>
      <c r="U5" s="106"/>
      <c r="V5" s="1"/>
    </row>
    <row r="6" spans="2:23" ht="6" customHeight="1" thickBot="1" x14ac:dyDescent="0.35">
      <c r="B6" s="109"/>
      <c r="C6" s="140"/>
      <c r="E6" s="110"/>
      <c r="F6" s="109"/>
      <c r="G6" s="109"/>
      <c r="H6" s="111"/>
      <c r="I6" s="111"/>
      <c r="J6" s="280"/>
      <c r="K6" s="109"/>
      <c r="L6" s="115"/>
      <c r="M6" s="109"/>
      <c r="N6" s="109"/>
      <c r="O6" s="109"/>
      <c r="P6" s="109"/>
      <c r="Q6" s="109"/>
      <c r="R6" s="368"/>
      <c r="S6" s="368"/>
      <c r="T6" s="109"/>
      <c r="U6" s="115"/>
      <c r="V6" s="109"/>
    </row>
    <row r="7" spans="2:23" ht="16.2" thickBot="1" x14ac:dyDescent="0.35">
      <c r="B7" s="109" t="s">
        <v>1473</v>
      </c>
      <c r="C7" s="365" t="str">
        <f>INDEX!C21</f>
        <v>Marketing Contract &amp; Yearly Contract</v>
      </c>
      <c r="D7" s="403"/>
      <c r="E7" s="110"/>
      <c r="F7" s="109"/>
      <c r="G7" s="109"/>
      <c r="H7" s="111"/>
      <c r="I7" s="111"/>
      <c r="J7" s="280"/>
      <c r="K7" s="109"/>
      <c r="L7" s="401" t="s">
        <v>1474</v>
      </c>
      <c r="M7" s="109"/>
      <c r="N7" s="145">
        <f>SUMIFS($N$12:N394,$W$12:$W$394,"ALCHEMY")</f>
        <v>0</v>
      </c>
      <c r="O7" s="109"/>
      <c r="P7" s="144" t="str">
        <f>IFERROR(T7/S7,"")</f>
        <v/>
      </c>
      <c r="Q7" s="109"/>
      <c r="R7" s="113">
        <f>SUMIFS($R$12:R394,$W$12:$W$394,"ALCHEMY")</f>
        <v>0</v>
      </c>
      <c r="S7" s="113">
        <f>SUMIFS($S$12:S394,$W$12:$W$394,"ALCHEMY")</f>
        <v>0</v>
      </c>
      <c r="T7" s="145">
        <f>SUMIFS($T$12:T394,$W$12:$W$394,"ALCHEMY")</f>
        <v>0</v>
      </c>
      <c r="U7" s="115"/>
      <c r="V7" s="109"/>
    </row>
    <row r="8" spans="2:23" ht="6" customHeight="1" thickBot="1" x14ac:dyDescent="0.35">
      <c r="E8" s="109"/>
      <c r="G8" s="109"/>
      <c r="H8" s="111"/>
      <c r="I8" s="111"/>
      <c r="J8" s="281"/>
      <c r="K8" s="1"/>
      <c r="L8" s="118"/>
      <c r="U8" s="106"/>
      <c r="V8" s="1"/>
    </row>
    <row r="9" spans="2:23" ht="16.2" thickBot="1" x14ac:dyDescent="0.35">
      <c r="B9" s="109" t="s">
        <v>1277</v>
      </c>
      <c r="C9" s="170" t="str">
        <f>INDEX!C19</f>
        <v>01 Jan 26 - 31 Dec 26</v>
      </c>
      <c r="E9" s="110"/>
      <c r="G9" s="109"/>
      <c r="H9" s="111"/>
      <c r="I9" s="111"/>
      <c r="J9" s="280"/>
      <c r="K9" s="109"/>
      <c r="L9" s="402" t="s">
        <v>1475</v>
      </c>
      <c r="M9" s="109"/>
      <c r="N9" s="145">
        <f>SUMIFS($N$12:N394,$W$12:$W$394,"BBC")</f>
        <v>0</v>
      </c>
      <c r="O9" s="109"/>
      <c r="P9" s="144" t="str">
        <f>IFERROR(T9/S9,"")</f>
        <v/>
      </c>
      <c r="Q9" s="109"/>
      <c r="R9" s="113">
        <f>SUMIFS($R$12:R394,$W$12:$W$394,"BBC")</f>
        <v>0</v>
      </c>
      <c r="S9" s="113">
        <f>SUMIFS($S$12:S394,$W$12:$W$394,"BBC")</f>
        <v>0</v>
      </c>
      <c r="T9" s="145">
        <f>SUMIFS($T$12:T394,$W$12:$W$394,"BBC")</f>
        <v>0</v>
      </c>
      <c r="U9" s="115"/>
      <c r="V9" s="109"/>
    </row>
    <row r="10" spans="2:23" x14ac:dyDescent="0.3">
      <c r="B10" s="109" t="s">
        <v>1476</v>
      </c>
      <c r="C10" s="153" t="s">
        <v>1489</v>
      </c>
      <c r="E10" s="109"/>
      <c r="G10" s="109"/>
      <c r="H10" s="111"/>
      <c r="I10" s="111"/>
      <c r="J10" s="281"/>
      <c r="K10" s="1"/>
      <c r="L10" s="1"/>
      <c r="M10" s="1"/>
      <c r="N10" s="1"/>
      <c r="O10" s="1"/>
      <c r="P10" s="1"/>
      <c r="Q10" s="1"/>
      <c r="R10" s="107"/>
      <c r="S10" s="1"/>
      <c r="T10" s="1"/>
      <c r="U10" s="106"/>
      <c r="V10" s="1"/>
    </row>
    <row r="11" spans="2:23" ht="17.399999999999999" x14ac:dyDescent="0.3">
      <c r="D11" s="17"/>
      <c r="E11" s="17"/>
      <c r="I11" s="18"/>
      <c r="J11" s="282"/>
      <c r="K11" s="78" t="s">
        <v>1478</v>
      </c>
      <c r="L11" s="78"/>
      <c r="M11" s="3"/>
      <c r="N11" s="78" t="s">
        <v>1479</v>
      </c>
      <c r="O11" s="3"/>
      <c r="P11" s="78"/>
      <c r="Q11" s="3"/>
      <c r="R11" s="108">
        <f>SUBTOTAL(9,R13:R394)</f>
        <v>0</v>
      </c>
      <c r="S11" s="108">
        <f t="shared" ref="S11:T11" si="0">SUBTOTAL(9,S13:S394)</f>
        <v>0</v>
      </c>
      <c r="T11" s="108">
        <f t="shared" si="0"/>
        <v>0</v>
      </c>
      <c r="U11" s="105"/>
      <c r="V11" s="6"/>
    </row>
    <row r="12" spans="2:23" s="82" customFormat="1" ht="38.25" customHeight="1" x14ac:dyDescent="0.3">
      <c r="B12" s="159" t="s">
        <v>310</v>
      </c>
      <c r="C12" s="100" t="s">
        <v>10</v>
      </c>
      <c r="D12" s="101" t="s">
        <v>11</v>
      </c>
      <c r="E12" s="101" t="s">
        <v>12</v>
      </c>
      <c r="F12" s="102" t="s">
        <v>1361</v>
      </c>
      <c r="G12" s="101" t="s">
        <v>13</v>
      </c>
      <c r="H12" s="102" t="s">
        <v>14</v>
      </c>
      <c r="I12" s="103" t="s">
        <v>15</v>
      </c>
      <c r="J12" s="278" t="s">
        <v>1362</v>
      </c>
      <c r="K12" s="79" t="s">
        <v>1480</v>
      </c>
      <c r="L12" s="80" t="s">
        <v>1481</v>
      </c>
      <c r="M12" s="104" t="s">
        <v>1316</v>
      </c>
      <c r="N12" s="81" t="s">
        <v>1365</v>
      </c>
      <c r="O12" s="104" t="s">
        <v>1316</v>
      </c>
      <c r="P12" s="81" t="s">
        <v>1366</v>
      </c>
      <c r="Q12" s="104" t="s">
        <v>1316</v>
      </c>
      <c r="R12" s="87" t="s">
        <v>1367</v>
      </c>
      <c r="S12" s="88" t="s">
        <v>1368</v>
      </c>
      <c r="T12" s="89" t="s">
        <v>1369</v>
      </c>
      <c r="U12" s="116" t="s">
        <v>1482</v>
      </c>
      <c r="V12" s="116" t="s">
        <v>1483</v>
      </c>
    </row>
    <row r="13" spans="2:23" ht="17.100000000000001" customHeight="1" x14ac:dyDescent="0.3">
      <c r="B13" s="161" t="str" cm="1">
        <f t="array" ref="B13:I500">MAPPING!$B$3:$I$490</f>
        <v>04-SPWHI-07007491</v>
      </c>
      <c r="C13" s="155" t="str">
        <v>TEG</v>
      </c>
      <c r="D13" s="90" t="str">
        <v>Single Malt Scotch</v>
      </c>
      <c r="E13" s="90" t="str">
        <v>The Macallan</v>
      </c>
      <c r="F13" s="90" t="str">
        <v>MAC</v>
      </c>
      <c r="G13" s="90" t="str">
        <v>The Macallan Sherry Oak 12YO</v>
      </c>
      <c r="H13" s="90" t="str">
        <v>700ml</v>
      </c>
      <c r="I13" s="173">
        <v>12</v>
      </c>
      <c r="J13" s="283"/>
      <c r="K13" s="177"/>
      <c r="L13" s="83"/>
      <c r="M13" s="15"/>
      <c r="N13" s="84"/>
      <c r="O13" s="6"/>
      <c r="P13" s="151" cm="1">
        <f t="array" ref="P13:P500">MAPPING!J3:J490</f>
        <v>0</v>
      </c>
      <c r="Q13" s="6"/>
      <c r="R13" s="91">
        <f t="shared" ref="R13:R76" si="1">IF(K13&gt;0,K13*N13,L13*1.07*N13)</f>
        <v>0</v>
      </c>
      <c r="S13" s="92">
        <f>ROUND(R13/1.07,2)</f>
        <v>0</v>
      </c>
      <c r="T13" s="93">
        <f>IF(U13="Input Price only 1 column","",P13*S13)</f>
        <v>0</v>
      </c>
      <c r="U13" s="117" t="str">
        <f>IF(AND(K13&gt;0,L13&gt;0),"Input Price only 1 column","OK")</f>
        <v>OK</v>
      </c>
      <c r="V13" s="117" t="b">
        <f>'CASH REBATE'!$P$22</f>
        <v>0</v>
      </c>
      <c r="W13" s="367" t="str" cm="1">
        <f t="array" ref="W13:W381">MAPPING!$A$3:$A$371</f>
        <v>ALCHEMY</v>
      </c>
    </row>
    <row r="14" spans="2:23" ht="17.100000000000001" customHeight="1" x14ac:dyDescent="0.3">
      <c r="B14" s="161" t="str">
        <v>04-SPWHI-07017065</v>
      </c>
      <c r="C14" s="156" t="str">
        <v>TEG</v>
      </c>
      <c r="D14" s="94" t="str">
        <v>Single Malt Scotch</v>
      </c>
      <c r="E14" s="94" t="str">
        <v>The Macallan</v>
      </c>
      <c r="F14" s="94" t="str">
        <v>MAC</v>
      </c>
      <c r="G14" s="94" t="str">
        <v>The Macallan Sherry Oak 18YO</v>
      </c>
      <c r="H14" s="94" t="str">
        <v>700ml</v>
      </c>
      <c r="I14" s="174">
        <v>6</v>
      </c>
      <c r="J14" s="283"/>
      <c r="K14" s="178"/>
      <c r="L14" s="85"/>
      <c r="M14" s="15"/>
      <c r="N14" s="86"/>
      <c r="O14" s="6"/>
      <c r="P14" s="152">
        <v>0</v>
      </c>
      <c r="Q14" s="6"/>
      <c r="R14" s="96">
        <f t="shared" si="1"/>
        <v>0</v>
      </c>
      <c r="S14" s="97">
        <f>ROUND(R14/1.07,2)</f>
        <v>0</v>
      </c>
      <c r="T14" s="98">
        <f t="shared" ref="T14:T77" si="2">IF(U14="Input Price only 1 column","",P14*S14)</f>
        <v>0</v>
      </c>
      <c r="U14" s="117" t="str">
        <f t="shared" ref="U14:U77" si="3">IF(AND(K14&gt;0,L14&gt;0),"Input Price only 1 column","OK")</f>
        <v>OK</v>
      </c>
      <c r="V14" s="117" t="b">
        <f>'CASH REBATE'!$P$22</f>
        <v>0</v>
      </c>
      <c r="W14" s="1" t="str">
        <v>ALCHEMY</v>
      </c>
    </row>
    <row r="15" spans="2:23" ht="17.100000000000001" customHeight="1" x14ac:dyDescent="0.3">
      <c r="B15" s="161" t="str">
        <v>04-SPWHI-07006031</v>
      </c>
      <c r="C15" s="156" t="str">
        <v>TEG</v>
      </c>
      <c r="D15" s="94" t="str">
        <v>Single Malt Scotch</v>
      </c>
      <c r="E15" s="94" t="str">
        <v>The Macallan</v>
      </c>
      <c r="F15" s="94" t="str">
        <v>MAC</v>
      </c>
      <c r="G15" s="94" t="str">
        <v>The Macallan Sherry Oak 25YO</v>
      </c>
      <c r="H15" s="94" t="str">
        <v>700ml</v>
      </c>
      <c r="I15" s="174">
        <v>3</v>
      </c>
      <c r="J15" s="283"/>
      <c r="K15" s="178"/>
      <c r="L15" s="85"/>
      <c r="M15" s="15"/>
      <c r="N15" s="86"/>
      <c r="O15" s="6"/>
      <c r="P15" s="152">
        <v>0</v>
      </c>
      <c r="Q15" s="6"/>
      <c r="R15" s="96">
        <f t="shared" si="1"/>
        <v>0</v>
      </c>
      <c r="S15" s="97">
        <f t="shared" ref="S15:S78" si="4">ROUND(R15/1.07,2)</f>
        <v>0</v>
      </c>
      <c r="T15" s="98">
        <f t="shared" si="2"/>
        <v>0</v>
      </c>
      <c r="U15" s="117" t="str">
        <f t="shared" si="3"/>
        <v>OK</v>
      </c>
      <c r="V15" s="117" t="b">
        <f>'CASH REBATE'!$P$22</f>
        <v>0</v>
      </c>
      <c r="W15" s="1" t="str">
        <v>ALCHEMY</v>
      </c>
    </row>
    <row r="16" spans="2:23" ht="17.100000000000001" customHeight="1" x14ac:dyDescent="0.3">
      <c r="B16" s="161" t="str">
        <v>04-SPWHI-07006048</v>
      </c>
      <c r="C16" s="156" t="str">
        <v>TEG</v>
      </c>
      <c r="D16" s="94" t="str">
        <v>Single Malt Scotch</v>
      </c>
      <c r="E16" s="94" t="str">
        <v>The Macallan</v>
      </c>
      <c r="F16" s="94" t="str">
        <v>MAC</v>
      </c>
      <c r="G16" s="94" t="str">
        <v>The Macallan Sherry Oak 30YO</v>
      </c>
      <c r="H16" s="94" t="str">
        <v>700ml</v>
      </c>
      <c r="I16" s="174">
        <v>3</v>
      </c>
      <c r="J16" s="283"/>
      <c r="K16" s="178"/>
      <c r="L16" s="85"/>
      <c r="M16" s="15"/>
      <c r="N16" s="86"/>
      <c r="O16" s="6"/>
      <c r="P16" s="152">
        <v>0</v>
      </c>
      <c r="Q16" s="6"/>
      <c r="R16" s="96">
        <f t="shared" si="1"/>
        <v>0</v>
      </c>
      <c r="S16" s="97">
        <f t="shared" si="4"/>
        <v>0</v>
      </c>
      <c r="T16" s="98">
        <f t="shared" si="2"/>
        <v>0</v>
      </c>
      <c r="U16" s="117" t="str">
        <f t="shared" si="3"/>
        <v>OK</v>
      </c>
      <c r="V16" s="117" t="b">
        <f>'CASH REBATE'!$P$22</f>
        <v>0</v>
      </c>
      <c r="W16" s="1" t="str">
        <v>ALCHEMY</v>
      </c>
    </row>
    <row r="17" spans="2:23" ht="17.100000000000001" customHeight="1" x14ac:dyDescent="0.3">
      <c r="B17" s="161" t="str">
        <v>04-SPWHI-07003009</v>
      </c>
      <c r="C17" s="156" t="str">
        <v>TEG</v>
      </c>
      <c r="D17" s="94" t="str">
        <v>Single Malt Scotch</v>
      </c>
      <c r="E17" s="94" t="str">
        <v>The Macallan</v>
      </c>
      <c r="F17" s="94" t="str">
        <v>MAC</v>
      </c>
      <c r="G17" s="94" t="str">
        <v>The Macallan Double Cask 12YO</v>
      </c>
      <c r="H17" s="94" t="str">
        <v>700ml</v>
      </c>
      <c r="I17" s="174">
        <v>12</v>
      </c>
      <c r="J17" s="283"/>
      <c r="K17" s="178"/>
      <c r="L17" s="85"/>
      <c r="M17" s="15"/>
      <c r="N17" s="86"/>
      <c r="O17" s="6"/>
      <c r="P17" s="152">
        <v>0</v>
      </c>
      <c r="Q17" s="6"/>
      <c r="R17" s="96">
        <f t="shared" si="1"/>
        <v>0</v>
      </c>
      <c r="S17" s="97">
        <f t="shared" si="4"/>
        <v>0</v>
      </c>
      <c r="T17" s="98">
        <f t="shared" si="2"/>
        <v>0</v>
      </c>
      <c r="U17" s="117" t="str">
        <f t="shared" si="3"/>
        <v>OK</v>
      </c>
      <c r="V17" s="117" t="b">
        <f>'CASH REBATE'!$P$22</f>
        <v>0</v>
      </c>
      <c r="W17" s="1" t="str">
        <v>ALCHEMY</v>
      </c>
    </row>
    <row r="18" spans="2:23" ht="17.100000000000001" customHeight="1" x14ac:dyDescent="0.3">
      <c r="B18" s="161" t="str">
        <v>04-SPWHI-07007700</v>
      </c>
      <c r="C18" s="156" t="str">
        <v>TEG</v>
      </c>
      <c r="D18" s="94" t="str">
        <v>Single Malt Scotch</v>
      </c>
      <c r="E18" s="94" t="str">
        <v>The Macallan</v>
      </c>
      <c r="F18" s="94" t="str">
        <v>MAC</v>
      </c>
      <c r="G18" s="94" t="str">
        <v>The Macallan Double Cask 15YO</v>
      </c>
      <c r="H18" s="94" t="str">
        <v>700ml</v>
      </c>
      <c r="I18" s="174">
        <v>6</v>
      </c>
      <c r="J18" s="283"/>
      <c r="K18" s="178"/>
      <c r="L18" s="85"/>
      <c r="M18" s="15"/>
      <c r="N18" s="86"/>
      <c r="O18" s="6"/>
      <c r="P18" s="152">
        <v>0</v>
      </c>
      <c r="Q18" s="6"/>
      <c r="R18" s="96">
        <f t="shared" si="1"/>
        <v>0</v>
      </c>
      <c r="S18" s="97">
        <f t="shared" si="4"/>
        <v>0</v>
      </c>
      <c r="T18" s="98">
        <f t="shared" si="2"/>
        <v>0</v>
      </c>
      <c r="U18" s="117" t="str">
        <f t="shared" si="3"/>
        <v>OK</v>
      </c>
      <c r="V18" s="117" t="b">
        <f>'CASH REBATE'!$P$22</f>
        <v>0</v>
      </c>
      <c r="W18" s="1" t="str">
        <v>ALCHEMY</v>
      </c>
    </row>
    <row r="19" spans="2:23" ht="17.100000000000001" customHeight="1" x14ac:dyDescent="0.3">
      <c r="B19" s="161" t="str">
        <v>04-SPWHI-07009254</v>
      </c>
      <c r="C19" s="156" t="str">
        <v>TEG</v>
      </c>
      <c r="D19" s="94" t="str">
        <v>Single Malt Scotch</v>
      </c>
      <c r="E19" s="94" t="str">
        <v>The Macallan</v>
      </c>
      <c r="F19" s="94" t="str">
        <v>MAC</v>
      </c>
      <c r="G19" s="94" t="str">
        <v>The Macallan Double Cask 18YO</v>
      </c>
      <c r="H19" s="94" t="str">
        <v>700ml</v>
      </c>
      <c r="I19" s="174">
        <v>6</v>
      </c>
      <c r="J19" s="283"/>
      <c r="K19" s="178"/>
      <c r="L19" s="85"/>
      <c r="M19" s="15"/>
      <c r="N19" s="86"/>
      <c r="O19" s="6"/>
      <c r="P19" s="152">
        <v>0</v>
      </c>
      <c r="Q19" s="6"/>
      <c r="R19" s="96">
        <f t="shared" si="1"/>
        <v>0</v>
      </c>
      <c r="S19" s="97">
        <f t="shared" si="4"/>
        <v>0</v>
      </c>
      <c r="T19" s="98">
        <f t="shared" si="2"/>
        <v>0</v>
      </c>
      <c r="U19" s="117" t="str">
        <f t="shared" si="3"/>
        <v>OK</v>
      </c>
      <c r="V19" s="117" t="b">
        <f>'CASH REBATE'!$P$22</f>
        <v>0</v>
      </c>
      <c r="W19" s="1" t="str">
        <v>ALCHEMY</v>
      </c>
    </row>
    <row r="20" spans="2:23" ht="17.100000000000001" customHeight="1" x14ac:dyDescent="0.3">
      <c r="B20" s="161" t="str">
        <v>04-SPWHI-07000311</v>
      </c>
      <c r="C20" s="156" t="str">
        <v>TEG</v>
      </c>
      <c r="D20" s="94" t="str">
        <v>Single Malt Scotch</v>
      </c>
      <c r="E20" s="94" t="str">
        <v>The Macallan</v>
      </c>
      <c r="F20" s="94" t="str">
        <v>MAC</v>
      </c>
      <c r="G20" s="94" t="str">
        <v>The Macallan Double Cask 30YO</v>
      </c>
      <c r="H20" s="94" t="str">
        <v>700ml</v>
      </c>
      <c r="I20" s="174">
        <v>3</v>
      </c>
      <c r="J20" s="283"/>
      <c r="K20" s="178"/>
      <c r="L20" s="85"/>
      <c r="M20" s="15"/>
      <c r="N20" s="86"/>
      <c r="O20" s="6"/>
      <c r="P20" s="152">
        <v>0</v>
      </c>
      <c r="Q20" s="6"/>
      <c r="R20" s="96">
        <f t="shared" si="1"/>
        <v>0</v>
      </c>
      <c r="S20" s="97">
        <f t="shared" si="4"/>
        <v>0</v>
      </c>
      <c r="T20" s="98">
        <f t="shared" si="2"/>
        <v>0</v>
      </c>
      <c r="U20" s="117" t="str">
        <f t="shared" si="3"/>
        <v>OK</v>
      </c>
      <c r="V20" s="117" t="b">
        <f>'CASH REBATE'!$P$22</f>
        <v>0</v>
      </c>
      <c r="W20" s="1" t="str">
        <v>ALCHEMY</v>
      </c>
    </row>
    <row r="21" spans="2:23" ht="17.100000000000001" customHeight="1" x14ac:dyDescent="0.3">
      <c r="B21" s="161" t="str">
        <v>04-SPWHI-07000796</v>
      </c>
      <c r="C21" s="156" t="str">
        <v>TEG</v>
      </c>
      <c r="D21" s="94" t="str">
        <v>Single Malt Scotch</v>
      </c>
      <c r="E21" s="94" t="str">
        <v>The Macallan</v>
      </c>
      <c r="F21" s="94" t="str">
        <v>MAC</v>
      </c>
      <c r="G21" s="94" t="str">
        <v>The Macallan Triple Cask 12YO</v>
      </c>
      <c r="H21" s="94" t="str">
        <v>700ml</v>
      </c>
      <c r="I21" s="174">
        <v>12</v>
      </c>
      <c r="J21" s="283"/>
      <c r="K21" s="178"/>
      <c r="L21" s="85"/>
      <c r="M21" s="15"/>
      <c r="N21" s="86"/>
      <c r="O21" s="6"/>
      <c r="P21" s="152">
        <v>0</v>
      </c>
      <c r="Q21" s="6"/>
      <c r="R21" s="96">
        <f t="shared" si="1"/>
        <v>0</v>
      </c>
      <c r="S21" s="97">
        <f t="shared" si="4"/>
        <v>0</v>
      </c>
      <c r="T21" s="98">
        <f t="shared" si="2"/>
        <v>0</v>
      </c>
      <c r="U21" s="117" t="str">
        <f t="shared" si="3"/>
        <v>OK</v>
      </c>
      <c r="V21" s="117" t="b">
        <f>'CASH REBATE'!$P$22</f>
        <v>0</v>
      </c>
      <c r="W21" s="1" t="str">
        <v>ALCHEMY</v>
      </c>
    </row>
    <row r="22" spans="2:23" ht="17.100000000000001" customHeight="1" x14ac:dyDescent="0.3">
      <c r="B22" s="161" t="str">
        <v>04-24HMN-07002650</v>
      </c>
      <c r="C22" s="156" t="str">
        <v>TEG</v>
      </c>
      <c r="D22" s="94" t="str">
        <v>Single Malt Scotch</v>
      </c>
      <c r="E22" s="94" t="str">
        <v>The Macallan</v>
      </c>
      <c r="F22" s="94" t="str">
        <v>MAC</v>
      </c>
      <c r="G22" s="94" t="str">
        <v>The Macallan Harmony Vibrant Oak</v>
      </c>
      <c r="H22" s="94" t="str">
        <v>700ml</v>
      </c>
      <c r="I22" s="174">
        <v>6</v>
      </c>
      <c r="J22" s="283"/>
      <c r="K22" s="178"/>
      <c r="L22" s="85"/>
      <c r="M22" s="15"/>
      <c r="N22" s="86"/>
      <c r="O22" s="6"/>
      <c r="P22" s="152">
        <v>0</v>
      </c>
      <c r="Q22" s="6"/>
      <c r="R22" s="96">
        <f t="shared" si="1"/>
        <v>0</v>
      </c>
      <c r="S22" s="97">
        <f t="shared" si="4"/>
        <v>0</v>
      </c>
      <c r="T22" s="98">
        <f t="shared" si="2"/>
        <v>0</v>
      </c>
      <c r="U22" s="117" t="str">
        <f t="shared" si="3"/>
        <v>OK</v>
      </c>
      <c r="V22" s="117" t="b">
        <f>'CASH REBATE'!$P$22</f>
        <v>0</v>
      </c>
      <c r="W22" s="1" t="str">
        <v>ALCHEMY</v>
      </c>
    </row>
    <row r="23" spans="2:23" ht="17.100000000000001" customHeight="1" x14ac:dyDescent="0.3">
      <c r="B23" s="161" t="str">
        <v>04-23WHI-07002322</v>
      </c>
      <c r="C23" s="156" t="str">
        <v>TEG</v>
      </c>
      <c r="D23" s="94" t="str">
        <v>Single Malt Scotch</v>
      </c>
      <c r="E23" s="94" t="str">
        <v>The Macallan</v>
      </c>
      <c r="F23" s="94" t="str">
        <v>MAC</v>
      </c>
      <c r="G23" s="94" t="str">
        <v>The Macallan Harmony Collection Amber Meadow</v>
      </c>
      <c r="H23" s="94" t="str">
        <v>700ml</v>
      </c>
      <c r="I23" s="174">
        <v>12</v>
      </c>
      <c r="J23" s="283"/>
      <c r="K23" s="178"/>
      <c r="L23" s="85"/>
      <c r="M23" s="15"/>
      <c r="N23" s="86"/>
      <c r="O23" s="6"/>
      <c r="P23" s="152">
        <v>0</v>
      </c>
      <c r="Q23" s="6"/>
      <c r="R23" s="96">
        <f t="shared" si="1"/>
        <v>0</v>
      </c>
      <c r="S23" s="97">
        <f t="shared" si="4"/>
        <v>0</v>
      </c>
      <c r="T23" s="98">
        <f t="shared" si="2"/>
        <v>0</v>
      </c>
      <c r="U23" s="117" t="str">
        <f t="shared" si="3"/>
        <v>OK</v>
      </c>
      <c r="V23" s="117" t="b">
        <f>'CASH REBATE'!$P$22</f>
        <v>0</v>
      </c>
      <c r="W23" s="1" t="str">
        <v>ALCHEMY</v>
      </c>
    </row>
    <row r="24" spans="2:23" ht="17.100000000000001" customHeight="1" x14ac:dyDescent="0.3">
      <c r="B24" s="161" t="str">
        <v>04-SPWHI-07000557</v>
      </c>
      <c r="C24" s="156" t="str">
        <v>TEG</v>
      </c>
      <c r="D24" s="94" t="str">
        <v>Single Malt Scotch</v>
      </c>
      <c r="E24" s="94" t="str">
        <v>The Macallan</v>
      </c>
      <c r="F24" s="94" t="str">
        <v>MAC</v>
      </c>
      <c r="G24" s="94" t="str">
        <v>The Macallan Harmony Collection</v>
      </c>
      <c r="H24" s="94" t="str">
        <v>700ml</v>
      </c>
      <c r="I24" s="174">
        <v>6</v>
      </c>
      <c r="J24" s="283"/>
      <c r="K24" s="178"/>
      <c r="L24" s="85"/>
      <c r="M24" s="15"/>
      <c r="N24" s="86"/>
      <c r="O24" s="6"/>
      <c r="P24" s="152">
        <v>0</v>
      </c>
      <c r="Q24" s="6"/>
      <c r="R24" s="96">
        <f t="shared" si="1"/>
        <v>0</v>
      </c>
      <c r="S24" s="97">
        <f t="shared" si="4"/>
        <v>0</v>
      </c>
      <c r="T24" s="98">
        <f t="shared" si="2"/>
        <v>0</v>
      </c>
      <c r="U24" s="117" t="str">
        <f t="shared" si="3"/>
        <v>OK</v>
      </c>
      <c r="V24" s="117" t="b">
        <f>'CASH REBATE'!$P$22</f>
        <v>0</v>
      </c>
      <c r="W24" s="1" t="str">
        <v>ALCHEMY</v>
      </c>
    </row>
    <row r="25" spans="2:23" ht="17.100000000000001" customHeight="1" x14ac:dyDescent="0.3">
      <c r="B25" s="161" t="str">
        <v>04-SPWHI-07001226</v>
      </c>
      <c r="C25" s="156" t="str">
        <v>TEG</v>
      </c>
      <c r="D25" s="94" t="str">
        <v>Single Malt Scotch</v>
      </c>
      <c r="E25" s="94" t="str">
        <v>The Macallan</v>
      </c>
      <c r="F25" s="94" t="str">
        <v>MAC</v>
      </c>
      <c r="G25" s="94" t="str">
        <v>The Macallan Harmony Collection Intense Arabica</v>
      </c>
      <c r="H25" s="94" t="str">
        <v>700ml</v>
      </c>
      <c r="I25" s="174">
        <v>6</v>
      </c>
      <c r="J25" s="283"/>
      <c r="K25" s="178"/>
      <c r="L25" s="85"/>
      <c r="M25" s="15"/>
      <c r="N25" s="86"/>
      <c r="O25" s="6"/>
      <c r="P25" s="152">
        <v>0</v>
      </c>
      <c r="Q25" s="6"/>
      <c r="R25" s="96">
        <f t="shared" si="1"/>
        <v>0</v>
      </c>
      <c r="S25" s="97">
        <f t="shared" si="4"/>
        <v>0</v>
      </c>
      <c r="T25" s="98">
        <f t="shared" si="2"/>
        <v>0</v>
      </c>
      <c r="U25" s="117" t="str">
        <f t="shared" si="3"/>
        <v>OK</v>
      </c>
      <c r="V25" s="117" t="b">
        <f>'CASH REBATE'!$P$22</f>
        <v>0</v>
      </c>
      <c r="W25" s="1" t="str">
        <v>ALCHEMY</v>
      </c>
    </row>
    <row r="26" spans="2:23" ht="17.100000000000001" customHeight="1" x14ac:dyDescent="0.3">
      <c r="B26" s="161" t="str">
        <v>04-25HMN-07002971</v>
      </c>
      <c r="C26" s="156" t="str">
        <v>TEG</v>
      </c>
      <c r="D26" s="94" t="str">
        <v>Single Malt Scotch</v>
      </c>
      <c r="E26" s="94" t="str">
        <v>The Macallan</v>
      </c>
      <c r="F26" s="94" t="str">
        <v>MAC</v>
      </c>
      <c r="G26" s="94" t="str">
        <v>The Macallan Harmony Phoenix Honey Whisky</v>
      </c>
      <c r="H26" s="94" t="str">
        <v>700ml</v>
      </c>
      <c r="I26" s="174">
        <v>6</v>
      </c>
      <c r="J26" s="283"/>
      <c r="K26" s="178"/>
      <c r="L26" s="85"/>
      <c r="M26" s="15"/>
      <c r="N26" s="86"/>
      <c r="O26" s="6"/>
      <c r="P26" s="152">
        <v>0</v>
      </c>
      <c r="Q26" s="6"/>
      <c r="R26" s="96">
        <f t="shared" si="1"/>
        <v>0</v>
      </c>
      <c r="S26" s="97">
        <f t="shared" si="4"/>
        <v>0</v>
      </c>
      <c r="T26" s="98">
        <f t="shared" si="2"/>
        <v>0</v>
      </c>
      <c r="U26" s="117" t="str">
        <f t="shared" si="3"/>
        <v>OK</v>
      </c>
      <c r="V26" s="117" t="b">
        <f>'CASH REBATE'!$P$22</f>
        <v>0</v>
      </c>
      <c r="W26" s="1" t="str">
        <v>ALCHEMY</v>
      </c>
    </row>
    <row r="27" spans="2:23" ht="17.100000000000001" customHeight="1" x14ac:dyDescent="0.3">
      <c r="B27" s="161" t="str">
        <v>04-SPWHI-07007984</v>
      </c>
      <c r="C27" s="156" t="str">
        <v>TEG</v>
      </c>
      <c r="D27" s="94" t="str">
        <v>Single Malt Scotch</v>
      </c>
      <c r="E27" s="94" t="str">
        <v>The Macallan</v>
      </c>
      <c r="F27" s="94" t="str">
        <v>MAC</v>
      </c>
      <c r="G27" s="94" t="str">
        <v>The Macallan Rare Cask</v>
      </c>
      <c r="H27" s="94" t="str">
        <v>700ml</v>
      </c>
      <c r="I27" s="174">
        <v>3</v>
      </c>
      <c r="J27" s="283"/>
      <c r="K27" s="178"/>
      <c r="L27" s="85"/>
      <c r="M27" s="15"/>
      <c r="N27" s="86"/>
      <c r="O27" s="6"/>
      <c r="P27" s="152">
        <v>0</v>
      </c>
      <c r="Q27" s="6"/>
      <c r="R27" s="96">
        <f t="shared" si="1"/>
        <v>0</v>
      </c>
      <c r="S27" s="97">
        <f t="shared" si="4"/>
        <v>0</v>
      </c>
      <c r="T27" s="98">
        <f t="shared" si="2"/>
        <v>0</v>
      </c>
      <c r="U27" s="117" t="str">
        <f t="shared" si="3"/>
        <v>OK</v>
      </c>
      <c r="V27" s="117" t="b">
        <f>'CASH REBATE'!$P$22</f>
        <v>0</v>
      </c>
      <c r="W27" s="1" t="str">
        <v>ALCHEMY</v>
      </c>
    </row>
    <row r="28" spans="2:23" ht="17.100000000000001" customHeight="1" x14ac:dyDescent="0.3">
      <c r="B28" s="161" t="str">
        <v>04-SPWHI-07001883</v>
      </c>
      <c r="C28" s="156" t="str">
        <v>TEG</v>
      </c>
      <c r="D28" s="94" t="str">
        <v>Single Malt Scotch</v>
      </c>
      <c r="E28" s="94" t="str">
        <v>The Macallan</v>
      </c>
      <c r="F28" s="94" t="str">
        <v>MAC</v>
      </c>
      <c r="G28" s="94" t="str">
        <v>The Macallan Reflexion</v>
      </c>
      <c r="H28" s="94" t="str">
        <v>700ml</v>
      </c>
      <c r="I28" s="174">
        <v>2</v>
      </c>
      <c r="J28" s="283"/>
      <c r="K28" s="178"/>
      <c r="L28" s="85"/>
      <c r="M28" s="15"/>
      <c r="N28" s="86"/>
      <c r="O28" s="6"/>
      <c r="P28" s="152">
        <v>0</v>
      </c>
      <c r="Q28" s="6"/>
      <c r="R28" s="96">
        <f t="shared" si="1"/>
        <v>0</v>
      </c>
      <c r="S28" s="97">
        <f t="shared" si="4"/>
        <v>0</v>
      </c>
      <c r="T28" s="98">
        <f t="shared" si="2"/>
        <v>0</v>
      </c>
      <c r="U28" s="117" t="str">
        <f t="shared" si="3"/>
        <v>OK</v>
      </c>
      <c r="V28" s="117" t="b">
        <f>'CASH REBATE'!$P$22</f>
        <v>0</v>
      </c>
      <c r="W28" s="1" t="str">
        <v>ALCHEMY</v>
      </c>
    </row>
    <row r="29" spans="2:23" ht="17.100000000000001" customHeight="1" x14ac:dyDescent="0.3">
      <c r="B29" s="161" t="str">
        <v>04-SPWHI-07001162</v>
      </c>
      <c r="C29" s="156" t="str">
        <v>TEG</v>
      </c>
      <c r="D29" s="94" t="str">
        <v>Single Malt Scotch</v>
      </c>
      <c r="E29" s="94" t="str">
        <v>The Macallan</v>
      </c>
      <c r="F29" s="94" t="str">
        <v>MAC</v>
      </c>
      <c r="G29" s="94" t="str">
        <v>The Macallan Classic Cut Whisky</v>
      </c>
      <c r="H29" s="94" t="str">
        <v>700ml</v>
      </c>
      <c r="I29" s="174">
        <v>12</v>
      </c>
      <c r="J29" s="283"/>
      <c r="K29" s="178"/>
      <c r="L29" s="85"/>
      <c r="M29" s="15"/>
      <c r="N29" s="86"/>
      <c r="O29" s="6"/>
      <c r="P29" s="152">
        <v>0</v>
      </c>
      <c r="Q29" s="6"/>
      <c r="R29" s="96">
        <f t="shared" si="1"/>
        <v>0</v>
      </c>
      <c r="S29" s="97">
        <f t="shared" si="4"/>
        <v>0</v>
      </c>
      <c r="T29" s="98">
        <f t="shared" si="2"/>
        <v>0</v>
      </c>
      <c r="U29" s="117" t="str">
        <f t="shared" si="3"/>
        <v>OK</v>
      </c>
      <c r="V29" s="117" t="b">
        <f>'CASH REBATE'!$P$22</f>
        <v>0</v>
      </c>
      <c r="W29" s="1" t="str">
        <v>ALCHEMY</v>
      </c>
    </row>
    <row r="30" spans="2:23" ht="17.100000000000001" customHeight="1" x14ac:dyDescent="0.3">
      <c r="B30" s="161" t="str">
        <v>04-SPWHI-07001155</v>
      </c>
      <c r="C30" s="156" t="str">
        <v>TEG</v>
      </c>
      <c r="D30" s="94" t="str">
        <v>Single Malt Scotch</v>
      </c>
      <c r="E30" s="94" t="str">
        <v>The Macallan</v>
      </c>
      <c r="F30" s="94" t="str">
        <v>MAC</v>
      </c>
      <c r="G30" s="94" t="str">
        <v>The Macallan A Night On Earth Scotch Whisky Y21</v>
      </c>
      <c r="H30" s="94" t="str">
        <v>700ml</v>
      </c>
      <c r="I30" s="174">
        <v>6</v>
      </c>
      <c r="J30" s="283"/>
      <c r="K30" s="178"/>
      <c r="L30" s="85"/>
      <c r="M30" s="15"/>
      <c r="N30" s="86"/>
      <c r="O30" s="6"/>
      <c r="P30" s="152">
        <v>0</v>
      </c>
      <c r="Q30" s="6"/>
      <c r="R30" s="96">
        <f t="shared" si="1"/>
        <v>0</v>
      </c>
      <c r="S30" s="97">
        <f t="shared" si="4"/>
        <v>0</v>
      </c>
      <c r="T30" s="98">
        <f t="shared" si="2"/>
        <v>0</v>
      </c>
      <c r="U30" s="117" t="str">
        <f t="shared" si="3"/>
        <v>OK</v>
      </c>
      <c r="V30" s="117" t="b">
        <f>'CASH REBATE'!$P$22</f>
        <v>0</v>
      </c>
      <c r="W30" s="1" t="str">
        <v>ALCHEMY</v>
      </c>
    </row>
    <row r="31" spans="2:23" ht="17.100000000000001" customHeight="1" x14ac:dyDescent="0.3">
      <c r="B31" s="161" t="str">
        <v>04-SPWHI-07001080</v>
      </c>
      <c r="C31" s="156" t="str">
        <v>TEG</v>
      </c>
      <c r="D31" s="94" t="str">
        <v>Single Malt Scotch</v>
      </c>
      <c r="E31" s="94" t="str">
        <v>The Macallan</v>
      </c>
      <c r="F31" s="94" t="str">
        <v>MAC</v>
      </c>
      <c r="G31" s="94" t="str">
        <v>The Macallan A Night On Earth Scotch Whisky Y22</v>
      </c>
      <c r="H31" s="94" t="str">
        <v>700ml</v>
      </c>
      <c r="I31" s="174">
        <v>6</v>
      </c>
      <c r="J31" s="283"/>
      <c r="K31" s="178"/>
      <c r="L31" s="85"/>
      <c r="M31" s="15"/>
      <c r="N31" s="86"/>
      <c r="O31" s="6"/>
      <c r="P31" s="152">
        <v>0</v>
      </c>
      <c r="Q31" s="6"/>
      <c r="R31" s="96">
        <f t="shared" si="1"/>
        <v>0</v>
      </c>
      <c r="S31" s="97">
        <f t="shared" si="4"/>
        <v>0</v>
      </c>
      <c r="T31" s="98">
        <f t="shared" si="2"/>
        <v>0</v>
      </c>
      <c r="U31" s="117" t="str">
        <f t="shared" si="3"/>
        <v>OK</v>
      </c>
      <c r="V31" s="117" t="b">
        <f>'CASH REBATE'!$P$22</f>
        <v>0</v>
      </c>
      <c r="W31" s="1" t="str">
        <v>ALCHEMY</v>
      </c>
    </row>
    <row r="32" spans="2:23" ht="17.100000000000001" customHeight="1" x14ac:dyDescent="0.3">
      <c r="B32" s="161" t="str">
        <v>04-23WHI-07001806</v>
      </c>
      <c r="C32" s="156" t="str">
        <v>TEG</v>
      </c>
      <c r="D32" s="94" t="str">
        <v>Single Malt Scotch</v>
      </c>
      <c r="E32" s="94" t="str">
        <v>The Macallan</v>
      </c>
      <c r="F32" s="94" t="str">
        <v>MAC</v>
      </c>
      <c r="G32" s="94" t="str">
        <v>The Macallan A Night On Earth Scotch Whisky Y23</v>
      </c>
      <c r="H32" s="94" t="str">
        <v>700ml</v>
      </c>
      <c r="I32" s="174">
        <v>6</v>
      </c>
      <c r="J32" s="283"/>
      <c r="K32" s="178"/>
      <c r="L32" s="85"/>
      <c r="M32" s="15"/>
      <c r="N32" s="86"/>
      <c r="O32" s="6"/>
      <c r="P32" s="152">
        <v>0</v>
      </c>
      <c r="Q32" s="6"/>
      <c r="R32" s="96">
        <f t="shared" si="1"/>
        <v>0</v>
      </c>
      <c r="S32" s="97">
        <f t="shared" si="4"/>
        <v>0</v>
      </c>
      <c r="T32" s="98">
        <f t="shared" si="2"/>
        <v>0</v>
      </c>
      <c r="U32" s="117" t="str">
        <f t="shared" si="3"/>
        <v>OK</v>
      </c>
      <c r="V32" s="117" t="b">
        <f>'CASH REBATE'!$P$22</f>
        <v>0</v>
      </c>
      <c r="W32" s="1" t="str">
        <v>ALCHEMY</v>
      </c>
    </row>
    <row r="33" spans="2:23" ht="17.100000000000001" customHeight="1" x14ac:dyDescent="0.3">
      <c r="B33" s="161" t="str">
        <v>04-24NOE-07002766</v>
      </c>
      <c r="C33" s="156" t="str">
        <v>TEG</v>
      </c>
      <c r="D33" s="94" t="str">
        <v>Single Malt Scotch</v>
      </c>
      <c r="E33" s="94" t="str">
        <v>The Macallan</v>
      </c>
      <c r="F33" s="94" t="str">
        <v>MAC</v>
      </c>
      <c r="G33" s="94" t="str">
        <v>The Macallan A Night On Earth Scotch Whisky Y24</v>
      </c>
      <c r="H33" s="94" t="str">
        <v>700ml</v>
      </c>
      <c r="I33" s="174">
        <v>6</v>
      </c>
      <c r="J33" s="283"/>
      <c r="K33" s="178"/>
      <c r="L33" s="85"/>
      <c r="M33" s="15"/>
      <c r="N33" s="86"/>
      <c r="O33" s="6"/>
      <c r="P33" s="152">
        <v>0</v>
      </c>
      <c r="Q33" s="6"/>
      <c r="R33" s="96">
        <f t="shared" si="1"/>
        <v>0</v>
      </c>
      <c r="S33" s="97">
        <f t="shared" si="4"/>
        <v>0</v>
      </c>
      <c r="T33" s="98">
        <f t="shared" si="2"/>
        <v>0</v>
      </c>
      <c r="U33" s="117" t="str">
        <f t="shared" si="3"/>
        <v>OK</v>
      </c>
      <c r="V33" s="117" t="b">
        <f>'CASH REBATE'!$P$22</f>
        <v>0</v>
      </c>
      <c r="W33" s="1" t="str">
        <v>ALCHEMY</v>
      </c>
    </row>
    <row r="34" spans="2:23" ht="17.100000000000001" customHeight="1" x14ac:dyDescent="0.3">
      <c r="B34" s="161" t="str">
        <v>04-25NOE-07003381</v>
      </c>
      <c r="C34" s="156" t="str">
        <v>TEG</v>
      </c>
      <c r="D34" s="94" t="str">
        <v>Single Malt Scotch</v>
      </c>
      <c r="E34" s="94" t="str">
        <v>The Macallan</v>
      </c>
      <c r="F34" s="94" t="str">
        <v>MAC</v>
      </c>
      <c r="G34" s="94" t="str">
        <v>The Macallan A Night On Earth Scotch Whisky Y25</v>
      </c>
      <c r="H34" s="94" t="str">
        <v>700ml</v>
      </c>
      <c r="I34" s="174">
        <v>6</v>
      </c>
      <c r="J34" s="283"/>
      <c r="K34" s="178"/>
      <c r="L34" s="85"/>
      <c r="M34" s="15"/>
      <c r="N34" s="86"/>
      <c r="O34" s="6"/>
      <c r="P34" s="152">
        <v>0</v>
      </c>
      <c r="Q34" s="6"/>
      <c r="R34" s="96">
        <f t="shared" si="1"/>
        <v>0</v>
      </c>
      <c r="S34" s="97">
        <f t="shared" si="4"/>
        <v>0</v>
      </c>
      <c r="T34" s="98">
        <f t="shared" si="2"/>
        <v>0</v>
      </c>
      <c r="U34" s="117" t="str">
        <f t="shared" si="3"/>
        <v>OK</v>
      </c>
      <c r="V34" s="117" t="b">
        <f>'CASH REBATE'!$P$22</f>
        <v>0</v>
      </c>
      <c r="W34" s="1" t="str">
        <v>ALCHEMY</v>
      </c>
    </row>
    <row r="35" spans="2:23" ht="17.100000000000001" customHeight="1" x14ac:dyDescent="0.3">
      <c r="B35" s="161" t="str">
        <v>04-SPWHI-07002919</v>
      </c>
      <c r="C35" s="156" t="str">
        <v>TEG</v>
      </c>
      <c r="D35" s="94" t="str">
        <v>Single Malt Scotch</v>
      </c>
      <c r="E35" s="94" t="str">
        <v>The Macallan</v>
      </c>
      <c r="F35" s="94" t="str">
        <v>MAC</v>
      </c>
      <c r="G35" s="94" t="str">
        <v>The Macallan Time Space Mastery</v>
      </c>
      <c r="H35" s="94" t="str">
        <v>700ml</v>
      </c>
      <c r="I35" s="174">
        <v>3</v>
      </c>
      <c r="J35" s="283"/>
      <c r="K35" s="178"/>
      <c r="L35" s="85"/>
      <c r="M35" s="15"/>
      <c r="N35" s="86"/>
      <c r="O35" s="6"/>
      <c r="P35" s="152">
        <v>0</v>
      </c>
      <c r="Q35" s="6"/>
      <c r="R35" s="96">
        <f t="shared" si="1"/>
        <v>0</v>
      </c>
      <c r="S35" s="97">
        <f t="shared" si="4"/>
        <v>0</v>
      </c>
      <c r="T35" s="98">
        <f t="shared" si="2"/>
        <v>0</v>
      </c>
      <c r="U35" s="117" t="str">
        <f t="shared" si="3"/>
        <v>OK</v>
      </c>
      <c r="V35" s="117" t="b">
        <f>'CASH REBATE'!$P$22</f>
        <v>0</v>
      </c>
      <c r="W35" s="1" t="str">
        <v>ALCHEMY</v>
      </c>
    </row>
    <row r="36" spans="2:23" ht="17.100000000000001" customHeight="1" x14ac:dyDescent="0.3">
      <c r="B36" s="161" t="str">
        <v>04-SPWHI-07001622</v>
      </c>
      <c r="C36" s="156" t="str">
        <v>TEG</v>
      </c>
      <c r="D36" s="94" t="str">
        <v>Single Malt Scotch</v>
      </c>
      <c r="E36" s="94" t="str">
        <v>The Macallan</v>
      </c>
      <c r="F36" s="94" t="str">
        <v>MAC</v>
      </c>
      <c r="G36" s="94" t="str">
        <v>The Macallan Art is the Flower Whisky</v>
      </c>
      <c r="H36" s="94" t="str">
        <v>700ml</v>
      </c>
      <c r="I36" s="174">
        <v>4</v>
      </c>
      <c r="J36" s="283"/>
      <c r="K36" s="178"/>
      <c r="L36" s="85"/>
      <c r="M36" s="15"/>
      <c r="N36" s="86"/>
      <c r="O36" s="6"/>
      <c r="P36" s="152">
        <v>0</v>
      </c>
      <c r="Q36" s="6"/>
      <c r="R36" s="96">
        <f t="shared" si="1"/>
        <v>0</v>
      </c>
      <c r="S36" s="97">
        <f t="shared" si="4"/>
        <v>0</v>
      </c>
      <c r="T36" s="98">
        <f t="shared" si="2"/>
        <v>0</v>
      </c>
      <c r="U36" s="117" t="str">
        <f t="shared" si="3"/>
        <v>OK</v>
      </c>
      <c r="V36" s="117" t="b">
        <f>'CASH REBATE'!$P$22</f>
        <v>0</v>
      </c>
      <c r="W36" s="1" t="str">
        <v>ALCHEMY</v>
      </c>
    </row>
    <row r="37" spans="2:23" ht="17.100000000000001" customHeight="1" x14ac:dyDescent="0.3">
      <c r="B37" s="161" t="str">
        <v>04-SPWHI-07003299</v>
      </c>
      <c r="C37" s="156" t="str">
        <v>TEG</v>
      </c>
      <c r="D37" s="94" t="str">
        <v>Single Malt Scotch</v>
      </c>
      <c r="E37" s="94" t="str">
        <v>The Macallan</v>
      </c>
      <c r="F37" s="94" t="str">
        <v>MAC</v>
      </c>
      <c r="G37" s="94" t="str">
        <v>The Macallan Folio 8 Scotch Whisky</v>
      </c>
      <c r="H37" s="94" t="str">
        <v>700ml</v>
      </c>
      <c r="I37" s="174">
        <v>1</v>
      </c>
      <c r="J37" s="283"/>
      <c r="K37" s="178"/>
      <c r="L37" s="85"/>
      <c r="M37" s="15"/>
      <c r="N37" s="86"/>
      <c r="O37" s="6"/>
      <c r="P37" s="152">
        <v>0</v>
      </c>
      <c r="Q37" s="6"/>
      <c r="R37" s="96">
        <f t="shared" si="1"/>
        <v>0</v>
      </c>
      <c r="S37" s="97">
        <f t="shared" si="4"/>
        <v>0</v>
      </c>
      <c r="T37" s="98">
        <f t="shared" si="2"/>
        <v>0</v>
      </c>
      <c r="U37" s="117" t="str">
        <f t="shared" si="3"/>
        <v>OK</v>
      </c>
      <c r="V37" s="117" t="b">
        <f>'CASH REBATE'!$P$22</f>
        <v>0</v>
      </c>
      <c r="W37" s="1" t="str">
        <v>ALCHEMY</v>
      </c>
    </row>
    <row r="38" spans="2:23" ht="17.399999999999999" x14ac:dyDescent="0.3">
      <c r="B38" s="161" t="str">
        <v>04-23MBL-07000168</v>
      </c>
      <c r="C38" s="156" t="str">
        <v>TEG</v>
      </c>
      <c r="D38" s="94" t="str">
        <v>Single Malt Scotch</v>
      </c>
      <c r="E38" s="94" t="str">
        <v>The Macallan</v>
      </c>
      <c r="F38" s="94" t="str">
        <v>MAC</v>
      </c>
      <c r="G38" s="94" t="str">
        <v>The Macallan M Black Scotch Whisky</v>
      </c>
      <c r="H38" s="94" t="str">
        <v>700ml</v>
      </c>
      <c r="I38" s="174">
        <v>1</v>
      </c>
      <c r="J38" s="283"/>
      <c r="K38" s="178"/>
      <c r="L38" s="85"/>
      <c r="M38" s="15"/>
      <c r="N38" s="86"/>
      <c r="O38" s="6"/>
      <c r="P38" s="152">
        <v>0</v>
      </c>
      <c r="Q38" s="6"/>
      <c r="R38" s="96">
        <f t="shared" si="1"/>
        <v>0</v>
      </c>
      <c r="S38" s="97">
        <f t="shared" si="4"/>
        <v>0</v>
      </c>
      <c r="T38" s="98">
        <f t="shared" si="2"/>
        <v>0</v>
      </c>
      <c r="U38" s="117" t="str">
        <f t="shared" si="3"/>
        <v>OK</v>
      </c>
      <c r="V38" s="117" t="b">
        <f>'CASH REBATE'!$P$22</f>
        <v>0</v>
      </c>
      <c r="W38" s="1" t="str">
        <v>ALCHEMY</v>
      </c>
    </row>
    <row r="39" spans="2:23" ht="17.399999999999999" x14ac:dyDescent="0.3">
      <c r="B39" s="161" t="str">
        <v>04-23MCO-07000175</v>
      </c>
      <c r="C39" s="156" t="str">
        <v>TEG</v>
      </c>
      <c r="D39" s="94" t="str">
        <v>Single Malt Scotch</v>
      </c>
      <c r="E39" s="94" t="str">
        <v>The Macallan</v>
      </c>
      <c r="F39" s="94" t="str">
        <v>MAC</v>
      </c>
      <c r="G39" s="94" t="str">
        <v>The Macallan M Copper Scotch Whisky</v>
      </c>
      <c r="H39" s="94" t="str">
        <v>700ml</v>
      </c>
      <c r="I39" s="174">
        <v>1</v>
      </c>
      <c r="J39" s="283"/>
      <c r="K39" s="178"/>
      <c r="L39" s="85"/>
      <c r="M39" s="15"/>
      <c r="N39" s="86"/>
      <c r="O39" s="6"/>
      <c r="P39" s="152">
        <v>0</v>
      </c>
      <c r="Q39" s="6"/>
      <c r="R39" s="96">
        <f t="shared" si="1"/>
        <v>0</v>
      </c>
      <c r="S39" s="97">
        <f t="shared" si="4"/>
        <v>0</v>
      </c>
      <c r="T39" s="98">
        <f t="shared" si="2"/>
        <v>0</v>
      </c>
      <c r="U39" s="117" t="str">
        <f t="shared" si="3"/>
        <v>OK</v>
      </c>
      <c r="V39" s="117" t="b">
        <f>'CASH REBATE'!$P$22</f>
        <v>0</v>
      </c>
      <c r="W39" s="1" t="str">
        <v>ALCHEMY</v>
      </c>
    </row>
    <row r="40" spans="2:23" ht="17.399999999999999" x14ac:dyDescent="0.3">
      <c r="B40" s="161" t="str">
        <v>04-SPWHI-07003372</v>
      </c>
      <c r="C40" s="156" t="str">
        <v>TEG</v>
      </c>
      <c r="D40" s="94" t="str">
        <v>Single Malt Scotch</v>
      </c>
      <c r="E40" s="94" t="str">
        <v>The Macallan</v>
      </c>
      <c r="F40" s="94" t="str">
        <v>MAC</v>
      </c>
      <c r="G40" s="94" t="str">
        <v>The Macallan M Scotch Whisky</v>
      </c>
      <c r="H40" s="94" t="str">
        <v>700ml</v>
      </c>
      <c r="I40" s="174">
        <v>1</v>
      </c>
      <c r="J40" s="283"/>
      <c r="K40" s="178"/>
      <c r="L40" s="85"/>
      <c r="M40" s="15"/>
      <c r="N40" s="86"/>
      <c r="O40" s="6"/>
      <c r="P40" s="152">
        <v>0</v>
      </c>
      <c r="Q40" s="6"/>
      <c r="R40" s="96">
        <f t="shared" si="1"/>
        <v>0</v>
      </c>
      <c r="S40" s="97">
        <f t="shared" si="4"/>
        <v>0</v>
      </c>
      <c r="T40" s="98">
        <f t="shared" si="2"/>
        <v>0</v>
      </c>
      <c r="U40" s="117" t="str">
        <f t="shared" si="3"/>
        <v>OK</v>
      </c>
      <c r="V40" s="117" t="b">
        <f>'CASH REBATE'!$P$22</f>
        <v>0</v>
      </c>
      <c r="W40" s="1" t="str">
        <v>ALCHEMY</v>
      </c>
    </row>
    <row r="41" spans="2:23" ht="17.399999999999999" x14ac:dyDescent="0.3">
      <c r="B41" s="161" t="str">
        <v>11-SPWHI-07003795</v>
      </c>
      <c r="C41" s="156" t="str">
        <v>TEG</v>
      </c>
      <c r="D41" s="94" t="str">
        <v>Single Malt Scotch</v>
      </c>
      <c r="E41" s="94" t="str">
        <v>Highland Park</v>
      </c>
      <c r="F41" s="94" t="str">
        <v>HLP</v>
      </c>
      <c r="G41" s="94" t="str">
        <v>Highland Park 10YO</v>
      </c>
      <c r="H41" s="94" t="str">
        <v>700ml</v>
      </c>
      <c r="I41" s="174">
        <v>6</v>
      </c>
      <c r="J41" s="283"/>
      <c r="K41" s="178"/>
      <c r="L41" s="85"/>
      <c r="M41" s="15"/>
      <c r="N41" s="86"/>
      <c r="O41" s="6"/>
      <c r="P41" s="152">
        <v>0</v>
      </c>
      <c r="Q41" s="6"/>
      <c r="R41" s="96">
        <f t="shared" si="1"/>
        <v>0</v>
      </c>
      <c r="S41" s="97">
        <f t="shared" si="4"/>
        <v>0</v>
      </c>
      <c r="T41" s="98">
        <f t="shared" si="2"/>
        <v>0</v>
      </c>
      <c r="U41" s="117" t="str">
        <f t="shared" si="3"/>
        <v>OK</v>
      </c>
      <c r="V41" s="117" t="b">
        <f>'CASH REBATE'!$P$22</f>
        <v>0</v>
      </c>
      <c r="W41" s="1" t="str">
        <v>ALCHEMY</v>
      </c>
    </row>
    <row r="42" spans="2:23" ht="17.399999999999999" x14ac:dyDescent="0.3">
      <c r="B42" s="161" t="str">
        <v>11-SPWHI-07000996</v>
      </c>
      <c r="C42" s="156" t="str">
        <v>TEG</v>
      </c>
      <c r="D42" s="94" t="str">
        <v>Single Malt Scotch</v>
      </c>
      <c r="E42" s="94" t="str">
        <v>Highland Park</v>
      </c>
      <c r="F42" s="94" t="str">
        <v>HLP</v>
      </c>
      <c r="G42" s="94" t="str">
        <v>Highland Park 12YO</v>
      </c>
      <c r="H42" s="94" t="str">
        <v>700ml</v>
      </c>
      <c r="I42" s="174">
        <v>6</v>
      </c>
      <c r="J42" s="283"/>
      <c r="K42" s="178"/>
      <c r="L42" s="85"/>
      <c r="M42" s="15"/>
      <c r="N42" s="86"/>
      <c r="O42" s="6"/>
      <c r="P42" s="152">
        <v>0</v>
      </c>
      <c r="Q42" s="6"/>
      <c r="R42" s="96">
        <f t="shared" si="1"/>
        <v>0</v>
      </c>
      <c r="S42" s="97">
        <f t="shared" si="4"/>
        <v>0</v>
      </c>
      <c r="T42" s="98">
        <f t="shared" si="2"/>
        <v>0</v>
      </c>
      <c r="U42" s="117" t="str">
        <f t="shared" si="3"/>
        <v>OK</v>
      </c>
      <c r="V42" s="117" t="b">
        <f>'CASH REBATE'!$P$22</f>
        <v>0</v>
      </c>
      <c r="W42" s="1" t="str">
        <v>ALCHEMY</v>
      </c>
    </row>
    <row r="43" spans="2:23" ht="17.399999999999999" x14ac:dyDescent="0.3">
      <c r="B43" s="161" t="str">
        <v>11-SPWHI-07000489</v>
      </c>
      <c r="C43" s="156" t="str">
        <v>TEG</v>
      </c>
      <c r="D43" s="94" t="str">
        <v>Single Malt Scotch</v>
      </c>
      <c r="E43" s="94" t="str">
        <v>Highland Park</v>
      </c>
      <c r="F43" s="94" t="str">
        <v>HLP</v>
      </c>
      <c r="G43" s="94" t="str">
        <v>Highland Park 15YO</v>
      </c>
      <c r="H43" s="94" t="str">
        <v>700ml</v>
      </c>
      <c r="I43" s="174">
        <v>6</v>
      </c>
      <c r="J43" s="283"/>
      <c r="K43" s="178"/>
      <c r="L43" s="85"/>
      <c r="M43" s="15"/>
      <c r="N43" s="86"/>
      <c r="O43" s="6"/>
      <c r="P43" s="152">
        <v>0</v>
      </c>
      <c r="Q43" s="6"/>
      <c r="R43" s="96">
        <f t="shared" si="1"/>
        <v>0</v>
      </c>
      <c r="S43" s="97">
        <f t="shared" si="4"/>
        <v>0</v>
      </c>
      <c r="T43" s="98">
        <f t="shared" si="2"/>
        <v>0</v>
      </c>
      <c r="U43" s="117" t="str">
        <f t="shared" si="3"/>
        <v>OK</v>
      </c>
      <c r="V43" s="117" t="b">
        <f>'CASH REBATE'!$P$22</f>
        <v>0</v>
      </c>
      <c r="W43" s="1" t="str">
        <v>ALCHEMY</v>
      </c>
    </row>
    <row r="44" spans="2:23" ht="17.399999999999999" x14ac:dyDescent="0.3">
      <c r="B44" s="161" t="str">
        <v>11-SPWHI-07005191</v>
      </c>
      <c r="C44" s="156" t="str">
        <v>TEG</v>
      </c>
      <c r="D44" s="94" t="str">
        <v>Single Malt Scotch</v>
      </c>
      <c r="E44" s="94" t="str">
        <v>Highland Park</v>
      </c>
      <c r="F44" s="94" t="str">
        <v>HLP</v>
      </c>
      <c r="G44" s="94" t="str">
        <v>Highland Park 18YO</v>
      </c>
      <c r="H44" s="94" t="str">
        <v>700ml</v>
      </c>
      <c r="I44" s="174">
        <v>6</v>
      </c>
      <c r="J44" s="283"/>
      <c r="K44" s="178"/>
      <c r="L44" s="85"/>
      <c r="M44" s="15"/>
      <c r="N44" s="86"/>
      <c r="O44" s="6"/>
      <c r="P44" s="152">
        <v>0</v>
      </c>
      <c r="Q44" s="6"/>
      <c r="R44" s="96">
        <f t="shared" si="1"/>
        <v>0</v>
      </c>
      <c r="S44" s="97">
        <f t="shared" si="4"/>
        <v>0</v>
      </c>
      <c r="T44" s="98">
        <f t="shared" si="2"/>
        <v>0</v>
      </c>
      <c r="U44" s="117" t="str">
        <f t="shared" si="3"/>
        <v>OK</v>
      </c>
      <c r="V44" s="117" t="b">
        <f>'CASH REBATE'!$P$22</f>
        <v>0</v>
      </c>
      <c r="W44" s="1" t="str">
        <v>ALCHEMY</v>
      </c>
    </row>
    <row r="45" spans="2:23" ht="17.399999999999999" x14ac:dyDescent="0.3">
      <c r="B45" s="161" t="str">
        <v>11-SPWHI-07008264</v>
      </c>
      <c r="C45" s="156" t="str">
        <v>TEG</v>
      </c>
      <c r="D45" s="94" t="str">
        <v>Single Malt Scotch</v>
      </c>
      <c r="E45" s="94" t="str">
        <v>Highland Park</v>
      </c>
      <c r="F45" s="94" t="str">
        <v>HLP</v>
      </c>
      <c r="G45" s="94" t="str">
        <v>Highland Park Valfather</v>
      </c>
      <c r="H45" s="94" t="str">
        <v>700ml</v>
      </c>
      <c r="I45" s="174">
        <v>6</v>
      </c>
      <c r="J45" s="283"/>
      <c r="K45" s="178"/>
      <c r="L45" s="85"/>
      <c r="M45" s="15"/>
      <c r="N45" s="86"/>
      <c r="O45" s="6"/>
      <c r="P45" s="152">
        <v>0</v>
      </c>
      <c r="Q45" s="6"/>
      <c r="R45" s="96">
        <f t="shared" si="1"/>
        <v>0</v>
      </c>
      <c r="S45" s="97">
        <f t="shared" si="4"/>
        <v>0</v>
      </c>
      <c r="T45" s="98">
        <f t="shared" si="2"/>
        <v>0</v>
      </c>
      <c r="U45" s="117" t="str">
        <f t="shared" si="3"/>
        <v>OK</v>
      </c>
      <c r="V45" s="117" t="b">
        <f>'CASH REBATE'!$P$22</f>
        <v>0</v>
      </c>
      <c r="W45" s="1" t="str">
        <v>ALCHEMY</v>
      </c>
    </row>
    <row r="46" spans="2:23" ht="17.399999999999999" x14ac:dyDescent="0.3">
      <c r="B46" s="161" t="str">
        <v>11-SPWHI-07006123</v>
      </c>
      <c r="C46" s="156" t="str">
        <v>TEG</v>
      </c>
      <c r="D46" s="94" t="str">
        <v>Single Malt Scotch</v>
      </c>
      <c r="E46" s="94" t="str">
        <v>Highland Park</v>
      </c>
      <c r="F46" s="94" t="str">
        <v>HLP</v>
      </c>
      <c r="G46" s="94" t="str">
        <v>Highland Park Valknut</v>
      </c>
      <c r="H46" s="94" t="str">
        <v>700ml</v>
      </c>
      <c r="I46" s="174">
        <v>6</v>
      </c>
      <c r="J46" s="283"/>
      <c r="K46" s="178"/>
      <c r="L46" s="85"/>
      <c r="M46" s="15"/>
      <c r="N46" s="86"/>
      <c r="O46" s="6"/>
      <c r="P46" s="152">
        <v>0</v>
      </c>
      <c r="Q46" s="6"/>
      <c r="R46" s="96">
        <f t="shared" si="1"/>
        <v>0</v>
      </c>
      <c r="S46" s="97">
        <f t="shared" si="4"/>
        <v>0</v>
      </c>
      <c r="T46" s="98">
        <f t="shared" si="2"/>
        <v>0</v>
      </c>
      <c r="U46" s="117" t="str">
        <f t="shared" si="3"/>
        <v>OK</v>
      </c>
      <c r="V46" s="117" t="b">
        <f>'CASH REBATE'!$P$22</f>
        <v>0</v>
      </c>
      <c r="W46" s="1" t="str">
        <v>ALCHEMY</v>
      </c>
    </row>
    <row r="47" spans="2:23" ht="17.399999999999999" x14ac:dyDescent="0.3">
      <c r="B47" s="161" t="str">
        <v>12-SPWHI-07005935</v>
      </c>
      <c r="C47" s="156" t="str">
        <v>TEG</v>
      </c>
      <c r="D47" s="94" t="str">
        <v>Single Malt Scotch</v>
      </c>
      <c r="E47" s="94" t="str">
        <v>The Glenrothes</v>
      </c>
      <c r="F47" s="94" t="str">
        <v>TGR</v>
      </c>
      <c r="G47" s="94" t="str">
        <v>The Glenrothes 12YO</v>
      </c>
      <c r="H47" s="94" t="str">
        <v>700ml</v>
      </c>
      <c r="I47" s="174">
        <v>6</v>
      </c>
      <c r="J47" s="283"/>
      <c r="K47" s="178"/>
      <c r="L47" s="85"/>
      <c r="M47" s="15"/>
      <c r="N47" s="86"/>
      <c r="O47" s="6"/>
      <c r="P47" s="152">
        <v>0</v>
      </c>
      <c r="Q47" s="6"/>
      <c r="R47" s="96">
        <f t="shared" si="1"/>
        <v>0</v>
      </c>
      <c r="S47" s="97">
        <f t="shared" si="4"/>
        <v>0</v>
      </c>
      <c r="T47" s="98">
        <f t="shared" si="2"/>
        <v>0</v>
      </c>
      <c r="U47" s="117" t="str">
        <f t="shared" si="3"/>
        <v>OK</v>
      </c>
      <c r="V47" s="117" t="b">
        <f>'CASH REBATE'!$P$22</f>
        <v>0</v>
      </c>
      <c r="W47" s="1" t="str">
        <v>ALCHEMY</v>
      </c>
    </row>
    <row r="48" spans="2:23" ht="17.399999999999999" x14ac:dyDescent="0.3">
      <c r="B48" s="161" t="str">
        <v>12-SPWHI-07005959</v>
      </c>
      <c r="C48" s="156" t="str">
        <v>TEG</v>
      </c>
      <c r="D48" s="94" t="str">
        <v>Single Malt Scotch</v>
      </c>
      <c r="E48" s="94" t="str">
        <v>The Glenrothes</v>
      </c>
      <c r="F48" s="94" t="str">
        <v>TGR</v>
      </c>
      <c r="G48" s="94" t="str">
        <v>The Glenrothes 18YO</v>
      </c>
      <c r="H48" s="94" t="str">
        <v>700ml</v>
      </c>
      <c r="I48" s="174">
        <v>6</v>
      </c>
      <c r="J48" s="283"/>
      <c r="K48" s="178"/>
      <c r="L48" s="85"/>
      <c r="M48" s="15"/>
      <c r="N48" s="86"/>
      <c r="O48" s="6"/>
      <c r="P48" s="152">
        <v>0</v>
      </c>
      <c r="Q48" s="6"/>
      <c r="R48" s="96">
        <f t="shared" si="1"/>
        <v>0</v>
      </c>
      <c r="S48" s="97">
        <f t="shared" si="4"/>
        <v>0</v>
      </c>
      <c r="T48" s="98">
        <f t="shared" si="2"/>
        <v>0</v>
      </c>
      <c r="U48" s="117" t="str">
        <f t="shared" si="3"/>
        <v>OK</v>
      </c>
      <c r="V48" s="117" t="b">
        <f>'CASH REBATE'!$P$22</f>
        <v>0</v>
      </c>
      <c r="W48" s="1" t="str">
        <v>ALCHEMY</v>
      </c>
    </row>
    <row r="49" spans="2:23" ht="17.399999999999999" x14ac:dyDescent="0.3">
      <c r="B49" s="161" t="str">
        <v>12-SPWHI-07005966</v>
      </c>
      <c r="C49" s="156" t="str">
        <v>TEG</v>
      </c>
      <c r="D49" s="94" t="str">
        <v>Single Malt Scotch</v>
      </c>
      <c r="E49" s="94" t="str">
        <v>The Glenrothes</v>
      </c>
      <c r="F49" s="94" t="str">
        <v>TGR</v>
      </c>
      <c r="G49" s="94" t="str">
        <v>The Glenrothes 25YO</v>
      </c>
      <c r="H49" s="94" t="str">
        <v>700ml</v>
      </c>
      <c r="I49" s="174">
        <v>4</v>
      </c>
      <c r="J49" s="283"/>
      <c r="K49" s="178"/>
      <c r="L49" s="85"/>
      <c r="M49" s="15"/>
      <c r="N49" s="86"/>
      <c r="O49" s="6"/>
      <c r="P49" s="152">
        <v>0</v>
      </c>
      <c r="Q49" s="6"/>
      <c r="R49" s="96">
        <f t="shared" si="1"/>
        <v>0</v>
      </c>
      <c r="S49" s="97">
        <f t="shared" si="4"/>
        <v>0</v>
      </c>
      <c r="T49" s="98">
        <f t="shared" si="2"/>
        <v>0</v>
      </c>
      <c r="U49" s="117" t="str">
        <f t="shared" si="3"/>
        <v>OK</v>
      </c>
      <c r="V49" s="117" t="b">
        <f>'CASH REBATE'!$P$22</f>
        <v>0</v>
      </c>
      <c r="W49" s="1" t="str">
        <v>ALCHEMY</v>
      </c>
    </row>
    <row r="50" spans="2:23" ht="17.399999999999999" x14ac:dyDescent="0.3">
      <c r="B50" s="161" t="str">
        <v>12-SPWHI-07005942</v>
      </c>
      <c r="C50" s="156" t="str">
        <v>TEG</v>
      </c>
      <c r="D50" s="94" t="str">
        <v>Single Malt Scotch</v>
      </c>
      <c r="E50" s="94" t="str">
        <v>The Glenrothes</v>
      </c>
      <c r="F50" s="94" t="str">
        <v>TGR</v>
      </c>
      <c r="G50" s="94" t="str">
        <v>The Glenrothes Makers Cut</v>
      </c>
      <c r="H50" s="94" t="str">
        <v>700ml</v>
      </c>
      <c r="I50" s="174">
        <v>6</v>
      </c>
      <c r="J50" s="283"/>
      <c r="K50" s="178"/>
      <c r="L50" s="85"/>
      <c r="M50" s="15"/>
      <c r="N50" s="86"/>
      <c r="O50" s="6"/>
      <c r="P50" s="152">
        <v>0</v>
      </c>
      <c r="Q50" s="6"/>
      <c r="R50" s="96">
        <f t="shared" si="1"/>
        <v>0</v>
      </c>
      <c r="S50" s="97">
        <f t="shared" si="4"/>
        <v>0</v>
      </c>
      <c r="T50" s="98">
        <f t="shared" si="2"/>
        <v>0</v>
      </c>
      <c r="U50" s="117" t="str">
        <f t="shared" si="3"/>
        <v>OK</v>
      </c>
      <c r="V50" s="117" t="b">
        <f>'CASH REBATE'!$P$22</f>
        <v>0</v>
      </c>
      <c r="W50" s="1" t="str">
        <v>ALCHEMY</v>
      </c>
    </row>
    <row r="51" spans="2:23" ht="17.399999999999999" x14ac:dyDescent="0.3">
      <c r="B51" s="161" t="str">
        <v>12-SPWHI-07000235</v>
      </c>
      <c r="C51" s="156" t="str">
        <v>TEG</v>
      </c>
      <c r="D51" s="94" t="str">
        <v>Single Malt Scotch</v>
      </c>
      <c r="E51" s="94" t="str">
        <v>The Glenrothes</v>
      </c>
      <c r="F51" s="94" t="str">
        <v>TGR</v>
      </c>
      <c r="G51" s="94" t="str">
        <v>The Glenrothes Vintage Reserve</v>
      </c>
      <c r="H51" s="94" t="str">
        <v>700ml</v>
      </c>
      <c r="I51" s="174">
        <v>6</v>
      </c>
      <c r="J51" s="283"/>
      <c r="K51" s="178"/>
      <c r="L51" s="85"/>
      <c r="M51" s="15"/>
      <c r="N51" s="86"/>
      <c r="O51" s="6"/>
      <c r="P51" s="152">
        <v>0</v>
      </c>
      <c r="Q51" s="6"/>
      <c r="R51" s="96">
        <f t="shared" si="1"/>
        <v>0</v>
      </c>
      <c r="S51" s="97">
        <f t="shared" si="4"/>
        <v>0</v>
      </c>
      <c r="T51" s="98">
        <f t="shared" si="2"/>
        <v>0</v>
      </c>
      <c r="U51" s="117" t="str">
        <f t="shared" si="3"/>
        <v>OK</v>
      </c>
      <c r="V51" s="117" t="b">
        <f>'CASH REBATE'!$P$22</f>
        <v>0</v>
      </c>
      <c r="W51" s="1" t="str">
        <v>ALCHEMY</v>
      </c>
    </row>
    <row r="52" spans="2:23" ht="17.399999999999999" x14ac:dyDescent="0.3">
      <c r="B52" s="161" t="str">
        <v>28-SPWHI-07000329</v>
      </c>
      <c r="C52" s="156" t="str">
        <v>RC</v>
      </c>
      <c r="D52" s="94" t="str">
        <v>Single Malt Scotch</v>
      </c>
      <c r="E52" s="94" t="str">
        <v>Bruichladdich</v>
      </c>
      <c r="F52" s="94" t="str">
        <v>BLD</v>
      </c>
      <c r="G52" s="94" t="str">
        <v>Bruichladdich Classic Laddie</v>
      </c>
      <c r="H52" s="94" t="str">
        <v>700ml</v>
      </c>
      <c r="I52" s="174">
        <v>6</v>
      </c>
      <c r="J52" s="283"/>
      <c r="K52" s="178"/>
      <c r="L52" s="85"/>
      <c r="M52" s="15"/>
      <c r="N52" s="86"/>
      <c r="O52" s="6"/>
      <c r="P52" s="152">
        <v>0</v>
      </c>
      <c r="Q52" s="6"/>
      <c r="R52" s="96">
        <f t="shared" si="1"/>
        <v>0</v>
      </c>
      <c r="S52" s="97">
        <f t="shared" si="4"/>
        <v>0</v>
      </c>
      <c r="T52" s="98">
        <f t="shared" si="2"/>
        <v>0</v>
      </c>
      <c r="U52" s="117" t="str">
        <f t="shared" si="3"/>
        <v>OK</v>
      </c>
      <c r="V52" s="117" t="b">
        <f>'CASH REBATE'!$P$22</f>
        <v>0</v>
      </c>
      <c r="W52" s="1" t="str">
        <v>ALCHEMY</v>
      </c>
    </row>
    <row r="53" spans="2:23" ht="17.399999999999999" x14ac:dyDescent="0.3">
      <c r="B53" s="161" t="str">
        <v>28-SPWHI-07009957</v>
      </c>
      <c r="C53" s="156" t="str">
        <v>RC</v>
      </c>
      <c r="D53" s="94" t="str">
        <v>Single Malt Scotch</v>
      </c>
      <c r="E53" s="94" t="str">
        <v>Bruichladdich</v>
      </c>
      <c r="F53" s="94" t="str">
        <v>BLD</v>
      </c>
      <c r="G53" s="94" t="str">
        <v>Bruichladdich Port Charlotte 10YO</v>
      </c>
      <c r="H53" s="94" t="str">
        <v>700ml</v>
      </c>
      <c r="I53" s="174">
        <v>6</v>
      </c>
      <c r="J53" s="283"/>
      <c r="K53" s="178"/>
      <c r="L53" s="85"/>
      <c r="M53" s="15"/>
      <c r="N53" s="86"/>
      <c r="O53" s="6"/>
      <c r="P53" s="152">
        <v>0</v>
      </c>
      <c r="Q53" s="6"/>
      <c r="R53" s="96">
        <f t="shared" si="1"/>
        <v>0</v>
      </c>
      <c r="S53" s="97">
        <f t="shared" si="4"/>
        <v>0</v>
      </c>
      <c r="T53" s="98">
        <f t="shared" si="2"/>
        <v>0</v>
      </c>
      <c r="U53" s="117" t="str">
        <f t="shared" si="3"/>
        <v>OK</v>
      </c>
      <c r="V53" s="117" t="b">
        <f>'CASH REBATE'!$P$22</f>
        <v>0</v>
      </c>
      <c r="W53" s="1" t="str">
        <v>ALCHEMY</v>
      </c>
    </row>
    <row r="54" spans="2:23" ht="17.399999999999999" x14ac:dyDescent="0.3">
      <c r="B54" s="161" t="str">
        <v>28-SPWHI-07008041</v>
      </c>
      <c r="C54" s="156" t="str">
        <v>RC</v>
      </c>
      <c r="D54" s="94" t="str">
        <v>Single Malt Scotch</v>
      </c>
      <c r="E54" s="94" t="str">
        <v>Bruichladdich</v>
      </c>
      <c r="F54" s="94" t="str">
        <v>BLD</v>
      </c>
      <c r="G54" s="94" t="str">
        <v>Bruichladdich 18 YO</v>
      </c>
      <c r="H54" s="94" t="str">
        <v>700ml</v>
      </c>
      <c r="I54" s="174">
        <v>6</v>
      </c>
      <c r="J54" s="283"/>
      <c r="K54" s="178"/>
      <c r="L54" s="85"/>
      <c r="M54" s="15"/>
      <c r="N54" s="86"/>
      <c r="O54" s="6"/>
      <c r="P54" s="152">
        <v>0</v>
      </c>
      <c r="Q54" s="6"/>
      <c r="R54" s="96">
        <f t="shared" si="1"/>
        <v>0</v>
      </c>
      <c r="S54" s="97">
        <f t="shared" si="4"/>
        <v>0</v>
      </c>
      <c r="T54" s="98">
        <f t="shared" si="2"/>
        <v>0</v>
      </c>
      <c r="U54" s="117" t="str">
        <f t="shared" si="3"/>
        <v>OK</v>
      </c>
      <c r="V54" s="117" t="b">
        <f>'CASH REBATE'!$P$22</f>
        <v>0</v>
      </c>
      <c r="W54" s="1" t="str">
        <v>ALCHEMY</v>
      </c>
    </row>
    <row r="55" spans="2:23" ht="17.399999999999999" x14ac:dyDescent="0.3">
      <c r="B55" s="161" t="str">
        <v>28-SPWHI-07008102</v>
      </c>
      <c r="C55" s="156" t="str">
        <v>RC</v>
      </c>
      <c r="D55" s="94" t="str">
        <v>Single Malt Scotch</v>
      </c>
      <c r="E55" s="94" t="str">
        <v>Bruichladdich</v>
      </c>
      <c r="F55" s="94" t="str">
        <v>BLD</v>
      </c>
      <c r="G55" s="94" t="str">
        <v>Bruichladdich 30 YO</v>
      </c>
      <c r="H55" s="94" t="str">
        <v>700ml</v>
      </c>
      <c r="I55" s="174">
        <v>6</v>
      </c>
      <c r="J55" s="283"/>
      <c r="K55" s="178"/>
      <c r="L55" s="85"/>
      <c r="M55" s="15"/>
      <c r="N55" s="86"/>
      <c r="O55" s="6"/>
      <c r="P55" s="152">
        <v>0</v>
      </c>
      <c r="Q55" s="6"/>
      <c r="R55" s="96">
        <f t="shared" si="1"/>
        <v>0</v>
      </c>
      <c r="S55" s="97">
        <f t="shared" si="4"/>
        <v>0</v>
      </c>
      <c r="T55" s="98">
        <f t="shared" si="2"/>
        <v>0</v>
      </c>
      <c r="U55" s="117" t="str">
        <f t="shared" si="3"/>
        <v>OK</v>
      </c>
      <c r="V55" s="117" t="b">
        <f>'CASH REBATE'!$P$22</f>
        <v>0</v>
      </c>
      <c r="W55" s="1" t="str">
        <v>ALCHEMY</v>
      </c>
    </row>
    <row r="56" spans="2:23" ht="17.399999999999999" x14ac:dyDescent="0.3">
      <c r="B56" s="161" t="str">
        <v>28-SPWHI-07002230</v>
      </c>
      <c r="C56" s="156" t="str">
        <v>RC</v>
      </c>
      <c r="D56" s="94" t="str">
        <v>Single Malt Scotch</v>
      </c>
      <c r="E56" s="94" t="str">
        <v>Bruichladdich</v>
      </c>
      <c r="F56" s="94" t="str">
        <v>BLD</v>
      </c>
      <c r="G56" s="94" t="str">
        <v>Bruichladdich Octomore 10.1</v>
      </c>
      <c r="H56" s="94" t="str">
        <v>700ml</v>
      </c>
      <c r="I56" s="174">
        <v>6</v>
      </c>
      <c r="J56" s="283"/>
      <c r="K56" s="178"/>
      <c r="L56" s="85"/>
      <c r="M56" s="15"/>
      <c r="N56" s="86"/>
      <c r="O56" s="6"/>
      <c r="P56" s="152">
        <v>0</v>
      </c>
      <c r="Q56" s="6"/>
      <c r="R56" s="96">
        <f t="shared" si="1"/>
        <v>0</v>
      </c>
      <c r="S56" s="97">
        <f t="shared" si="4"/>
        <v>0</v>
      </c>
      <c r="T56" s="98">
        <f t="shared" si="2"/>
        <v>0</v>
      </c>
      <c r="U56" s="117" t="str">
        <f t="shared" si="3"/>
        <v>OK</v>
      </c>
      <c r="V56" s="117" t="b">
        <f>'CASH REBATE'!$P$22</f>
        <v>0</v>
      </c>
      <c r="W56" s="1" t="str">
        <v>ALCHEMY</v>
      </c>
    </row>
    <row r="57" spans="2:23" ht="17.399999999999999" x14ac:dyDescent="0.3">
      <c r="B57" s="161" t="str">
        <v>28-SPWHI-07005392</v>
      </c>
      <c r="C57" s="156" t="str">
        <v>RC</v>
      </c>
      <c r="D57" s="94" t="str">
        <v>Single Malt Scotch</v>
      </c>
      <c r="E57" s="94" t="str">
        <v>Bruichladdich</v>
      </c>
      <c r="F57" s="94" t="str">
        <v>BLD</v>
      </c>
      <c r="G57" s="94" t="str">
        <v>Bruichladdich Octomore 13.1</v>
      </c>
      <c r="H57" s="94" t="str">
        <v>700ml</v>
      </c>
      <c r="I57" s="174">
        <v>6</v>
      </c>
      <c r="J57" s="283"/>
      <c r="K57" s="178"/>
      <c r="L57" s="85"/>
      <c r="M57" s="15"/>
      <c r="N57" s="86"/>
      <c r="O57" s="6"/>
      <c r="P57" s="152">
        <v>0</v>
      </c>
      <c r="Q57" s="6"/>
      <c r="R57" s="96">
        <f t="shared" si="1"/>
        <v>0</v>
      </c>
      <c r="S57" s="97">
        <f t="shared" si="4"/>
        <v>0</v>
      </c>
      <c r="T57" s="98">
        <f t="shared" si="2"/>
        <v>0</v>
      </c>
      <c r="U57" s="117" t="str">
        <f t="shared" si="3"/>
        <v>OK</v>
      </c>
      <c r="V57" s="117" t="b">
        <f>'CASH REBATE'!$P$22</f>
        <v>0</v>
      </c>
      <c r="W57" s="1" t="str">
        <v>ALCHEMY</v>
      </c>
    </row>
    <row r="58" spans="2:23" ht="17.399999999999999" x14ac:dyDescent="0.3">
      <c r="B58" s="161" t="str">
        <v>28-SPWHI-07006474</v>
      </c>
      <c r="C58" s="156" t="str">
        <v>RC</v>
      </c>
      <c r="D58" s="94" t="str">
        <v>Single Malt Scotch</v>
      </c>
      <c r="E58" s="94" t="str">
        <v>Bruichladdich</v>
      </c>
      <c r="F58" s="94" t="str">
        <v>BLD</v>
      </c>
      <c r="G58" s="94" t="str">
        <v>Bruichladdich Octomore 14.1</v>
      </c>
      <c r="H58" s="94" t="str">
        <v>700ml</v>
      </c>
      <c r="I58" s="174">
        <v>6</v>
      </c>
      <c r="J58" s="283"/>
      <c r="K58" s="178"/>
      <c r="L58" s="85"/>
      <c r="M58" s="15"/>
      <c r="N58" s="86"/>
      <c r="O58" s="6"/>
      <c r="P58" s="152">
        <v>0</v>
      </c>
      <c r="Q58" s="6"/>
      <c r="R58" s="96">
        <f t="shared" si="1"/>
        <v>0</v>
      </c>
      <c r="S58" s="97">
        <f t="shared" si="4"/>
        <v>0</v>
      </c>
      <c r="T58" s="98">
        <f t="shared" si="2"/>
        <v>0</v>
      </c>
      <c r="U58" s="117" t="str">
        <f t="shared" si="3"/>
        <v>OK</v>
      </c>
      <c r="V58" s="117" t="b">
        <f>'CASH REBATE'!$P$22</f>
        <v>0</v>
      </c>
      <c r="W58" s="1" t="str">
        <v>ALCHEMY</v>
      </c>
    </row>
    <row r="59" spans="2:23" ht="17.399999999999999" x14ac:dyDescent="0.3">
      <c r="B59" s="161" t="str">
        <v>28-SPWHI-07006511</v>
      </c>
      <c r="C59" s="156" t="str">
        <v>RC</v>
      </c>
      <c r="D59" s="94" t="str">
        <v>Single Malt Scotch</v>
      </c>
      <c r="E59" s="94" t="str">
        <v>Bruichladdich</v>
      </c>
      <c r="F59" s="94" t="str">
        <v>BLD</v>
      </c>
      <c r="G59" s="94" t="str">
        <v>Bruichladdich Octomore 14.2</v>
      </c>
      <c r="H59" s="94" t="str">
        <v>700ml</v>
      </c>
      <c r="I59" s="174">
        <v>6</v>
      </c>
      <c r="J59" s="283"/>
      <c r="K59" s="178"/>
      <c r="L59" s="85"/>
      <c r="M59" s="15"/>
      <c r="N59" s="86"/>
      <c r="O59" s="6"/>
      <c r="P59" s="152">
        <v>0</v>
      </c>
      <c r="Q59" s="6"/>
      <c r="R59" s="96">
        <f t="shared" si="1"/>
        <v>0</v>
      </c>
      <c r="S59" s="97">
        <f t="shared" si="4"/>
        <v>0</v>
      </c>
      <c r="T59" s="98">
        <f t="shared" si="2"/>
        <v>0</v>
      </c>
      <c r="U59" s="117" t="str">
        <f t="shared" si="3"/>
        <v>OK</v>
      </c>
      <c r="V59" s="117" t="b">
        <f>'CASH REBATE'!$P$22</f>
        <v>0</v>
      </c>
      <c r="W59" s="1" t="str">
        <v>ALCHEMY</v>
      </c>
    </row>
    <row r="60" spans="2:23" ht="17.399999999999999" x14ac:dyDescent="0.3">
      <c r="B60" s="161" t="str">
        <v>28-SPWHI-07006597</v>
      </c>
      <c r="C60" s="156" t="str">
        <v>RC</v>
      </c>
      <c r="D60" s="94" t="str">
        <v>Single Malt Scotch</v>
      </c>
      <c r="E60" s="94" t="str">
        <v>Bruichladdich</v>
      </c>
      <c r="F60" s="94" t="str">
        <v>BLD</v>
      </c>
      <c r="G60" s="94" t="str">
        <v>Bruichladdich Octomore 14.3</v>
      </c>
      <c r="H60" s="94" t="str">
        <v>700ml</v>
      </c>
      <c r="I60" s="174">
        <v>6</v>
      </c>
      <c r="J60" s="283"/>
      <c r="K60" s="178"/>
      <c r="L60" s="85"/>
      <c r="M60" s="15"/>
      <c r="N60" s="86"/>
      <c r="O60" s="6"/>
      <c r="P60" s="152">
        <v>0</v>
      </c>
      <c r="Q60" s="6"/>
      <c r="R60" s="96">
        <f t="shared" si="1"/>
        <v>0</v>
      </c>
      <c r="S60" s="97">
        <f t="shared" si="4"/>
        <v>0</v>
      </c>
      <c r="T60" s="98">
        <f t="shared" si="2"/>
        <v>0</v>
      </c>
      <c r="U60" s="117" t="str">
        <f t="shared" si="3"/>
        <v>OK</v>
      </c>
      <c r="V60" s="117" t="b">
        <f>'CASH REBATE'!$P$22</f>
        <v>0</v>
      </c>
      <c r="W60" s="1" t="str">
        <v>ALCHEMY</v>
      </c>
    </row>
    <row r="61" spans="2:23" ht="17.399999999999999" x14ac:dyDescent="0.3">
      <c r="B61" s="161" t="str">
        <v>28-SPWHI-07005538</v>
      </c>
      <c r="C61" s="156" t="str">
        <v>RC</v>
      </c>
      <c r="D61" s="94" t="str">
        <v>Single Malt Scotch</v>
      </c>
      <c r="E61" s="94" t="str">
        <v>Bruichladdich</v>
      </c>
      <c r="F61" s="94" t="str">
        <v>BLD</v>
      </c>
      <c r="G61" s="94" t="str">
        <v>Bruichladdich Black Art Whisky</v>
      </c>
      <c r="H61" s="94" t="str">
        <v>700ml</v>
      </c>
      <c r="I61" s="174">
        <v>6</v>
      </c>
      <c r="J61" s="283"/>
      <c r="K61" s="178"/>
      <c r="L61" s="85"/>
      <c r="M61" s="15"/>
      <c r="N61" s="86"/>
      <c r="O61" s="6"/>
      <c r="P61" s="152">
        <v>0</v>
      </c>
      <c r="Q61" s="6"/>
      <c r="R61" s="96">
        <f t="shared" si="1"/>
        <v>0</v>
      </c>
      <c r="S61" s="97">
        <f t="shared" si="4"/>
        <v>0</v>
      </c>
      <c r="T61" s="98">
        <f t="shared" si="2"/>
        <v>0</v>
      </c>
      <c r="U61" s="117" t="str">
        <f t="shared" si="3"/>
        <v>OK</v>
      </c>
      <c r="V61" s="117" t="b">
        <f>'CASH REBATE'!$P$22</f>
        <v>0</v>
      </c>
      <c r="W61" s="1" t="str">
        <v>ALCHEMY</v>
      </c>
    </row>
    <row r="62" spans="2:23" ht="17.399999999999999" x14ac:dyDescent="0.3">
      <c r="B62" s="161" t="str">
        <v>46-SPWHI-07000051</v>
      </c>
      <c r="C62" s="156" t="str">
        <v>Campari</v>
      </c>
      <c r="D62" s="94" t="str">
        <v>Single Malt Scotch</v>
      </c>
      <c r="E62" s="94" t="str">
        <v>Glen Grant</v>
      </c>
      <c r="F62" s="94" t="str">
        <v>GGT</v>
      </c>
      <c r="G62" s="94" t="str">
        <v>Glen Grant Single Malt Arboralis</v>
      </c>
      <c r="H62" s="94" t="str">
        <v>700ml</v>
      </c>
      <c r="I62" s="174">
        <v>6</v>
      </c>
      <c r="J62" s="283"/>
      <c r="K62" s="178"/>
      <c r="L62" s="85"/>
      <c r="M62" s="15"/>
      <c r="N62" s="86"/>
      <c r="O62" s="6"/>
      <c r="P62" s="152">
        <v>0</v>
      </c>
      <c r="Q62" s="6"/>
      <c r="R62" s="96">
        <f t="shared" si="1"/>
        <v>0</v>
      </c>
      <c r="S62" s="97">
        <f t="shared" si="4"/>
        <v>0</v>
      </c>
      <c r="T62" s="98">
        <f t="shared" si="2"/>
        <v>0</v>
      </c>
      <c r="U62" s="117" t="str">
        <f t="shared" si="3"/>
        <v>OK</v>
      </c>
      <c r="V62" s="117" t="b">
        <f>'CASH REBATE'!$P$22</f>
        <v>0</v>
      </c>
      <c r="W62" s="1" t="str">
        <v>ALCHEMY</v>
      </c>
    </row>
    <row r="63" spans="2:23" ht="17.399999999999999" x14ac:dyDescent="0.3">
      <c r="B63" s="161" t="str">
        <v>46-SPWHI-07002976</v>
      </c>
      <c r="C63" s="156" t="str">
        <v>Campari</v>
      </c>
      <c r="D63" s="94" t="str">
        <v>Single Malt Scotch</v>
      </c>
      <c r="E63" s="94" t="str">
        <v>Glen Grant</v>
      </c>
      <c r="F63" s="94" t="str">
        <v>GGT</v>
      </c>
      <c r="G63" s="94" t="str">
        <v>Glen Grant Single Malt 10YO</v>
      </c>
      <c r="H63" s="94" t="str">
        <v>700ml</v>
      </c>
      <c r="I63" s="174">
        <v>6</v>
      </c>
      <c r="J63" s="283"/>
      <c r="K63" s="178"/>
      <c r="L63" s="85"/>
      <c r="M63" s="15"/>
      <c r="N63" s="86"/>
      <c r="O63" s="6"/>
      <c r="P63" s="152">
        <v>0</v>
      </c>
      <c r="Q63" s="6"/>
      <c r="R63" s="96">
        <f t="shared" si="1"/>
        <v>0</v>
      </c>
      <c r="S63" s="97">
        <f t="shared" si="4"/>
        <v>0</v>
      </c>
      <c r="T63" s="98">
        <f t="shared" si="2"/>
        <v>0</v>
      </c>
      <c r="U63" s="117" t="str">
        <f t="shared" si="3"/>
        <v>OK</v>
      </c>
      <c r="V63" s="117" t="b">
        <f>'CASH REBATE'!$P$22</f>
        <v>0</v>
      </c>
      <c r="W63" s="1" t="str">
        <v>ALCHEMY</v>
      </c>
    </row>
    <row r="64" spans="2:23" ht="17.399999999999999" x14ac:dyDescent="0.3">
      <c r="B64" s="161" t="str">
        <v>46-SPWHI-07000266</v>
      </c>
      <c r="C64" s="156" t="str">
        <v>Campari</v>
      </c>
      <c r="D64" s="94" t="str">
        <v>Single Malt Scotch</v>
      </c>
      <c r="E64" s="94" t="str">
        <v>Glen Grant</v>
      </c>
      <c r="F64" s="94" t="str">
        <v>GGT</v>
      </c>
      <c r="G64" s="94" t="str">
        <v>Glen Grant Single Malt 12YO</v>
      </c>
      <c r="H64" s="94" t="str">
        <v>700ml</v>
      </c>
      <c r="I64" s="174">
        <v>6</v>
      </c>
      <c r="J64" s="283"/>
      <c r="K64" s="178"/>
      <c r="L64" s="85"/>
      <c r="M64" s="15"/>
      <c r="N64" s="86"/>
      <c r="O64" s="6"/>
      <c r="P64" s="152">
        <v>0</v>
      </c>
      <c r="Q64" s="6"/>
      <c r="R64" s="96">
        <f t="shared" si="1"/>
        <v>0</v>
      </c>
      <c r="S64" s="97">
        <f t="shared" si="4"/>
        <v>0</v>
      </c>
      <c r="T64" s="98">
        <f t="shared" si="2"/>
        <v>0</v>
      </c>
      <c r="U64" s="117" t="str">
        <f t="shared" si="3"/>
        <v>OK</v>
      </c>
      <c r="V64" s="117" t="b">
        <f>'CASH REBATE'!$P$22</f>
        <v>0</v>
      </c>
      <c r="W64" s="1" t="str">
        <v>ALCHEMY</v>
      </c>
    </row>
    <row r="65" spans="2:23" ht="17.399999999999999" x14ac:dyDescent="0.3">
      <c r="B65" s="161" t="str">
        <v>46-SPWHI-07000399</v>
      </c>
      <c r="C65" s="156" t="str">
        <v>Campari</v>
      </c>
      <c r="D65" s="94" t="str">
        <v>Single Malt Scotch</v>
      </c>
      <c r="E65" s="94" t="str">
        <v>Glen Grant</v>
      </c>
      <c r="F65" s="94" t="str">
        <v>GGT</v>
      </c>
      <c r="G65" s="94" t="str">
        <v>Glen Grant Single Malt 18YO</v>
      </c>
      <c r="H65" s="94" t="str">
        <v>700ml</v>
      </c>
      <c r="I65" s="174">
        <v>6</v>
      </c>
      <c r="J65" s="283"/>
      <c r="K65" s="178"/>
      <c r="L65" s="85"/>
      <c r="M65" s="15"/>
      <c r="N65" s="86"/>
      <c r="O65" s="6"/>
      <c r="P65" s="152">
        <v>0</v>
      </c>
      <c r="Q65" s="6"/>
      <c r="R65" s="96">
        <f t="shared" si="1"/>
        <v>0</v>
      </c>
      <c r="S65" s="97">
        <f t="shared" si="4"/>
        <v>0</v>
      </c>
      <c r="T65" s="98">
        <f t="shared" si="2"/>
        <v>0</v>
      </c>
      <c r="U65" s="117" t="str">
        <f t="shared" si="3"/>
        <v>OK</v>
      </c>
      <c r="V65" s="117" t="b">
        <f>'CASH REBATE'!$P$22</f>
        <v>0</v>
      </c>
      <c r="W65" s="1" t="str">
        <v>ALCHEMY</v>
      </c>
    </row>
    <row r="66" spans="2:23" ht="17.399999999999999" x14ac:dyDescent="0.3">
      <c r="B66" s="161" t="str">
        <v>06-SPWHI-07000096</v>
      </c>
      <c r="C66" s="156" t="str">
        <v>TEG</v>
      </c>
      <c r="D66" s="94" t="str">
        <v>Blended Scotch</v>
      </c>
      <c r="E66" s="94" t="str">
        <v>The Famous Grouse</v>
      </c>
      <c r="F66" s="94" t="str">
        <v>TFG</v>
      </c>
      <c r="G66" s="94" t="str">
        <v>The Famous Grouse Finest 700ml</v>
      </c>
      <c r="H66" s="94" t="str">
        <v>700ml</v>
      </c>
      <c r="I66" s="174">
        <v>12</v>
      </c>
      <c r="J66" s="283"/>
      <c r="K66" s="178"/>
      <c r="L66" s="85"/>
      <c r="M66" s="15"/>
      <c r="N66" s="86"/>
      <c r="O66" s="6"/>
      <c r="P66" s="152">
        <v>0</v>
      </c>
      <c r="Q66" s="6"/>
      <c r="R66" s="96">
        <f t="shared" si="1"/>
        <v>0</v>
      </c>
      <c r="S66" s="97">
        <f t="shared" si="4"/>
        <v>0</v>
      </c>
      <c r="T66" s="98">
        <f t="shared" si="2"/>
        <v>0</v>
      </c>
      <c r="U66" s="117" t="str">
        <f t="shared" si="3"/>
        <v>OK</v>
      </c>
      <c r="V66" s="117" t="b">
        <f>'CASH REBATE'!$P$22</f>
        <v>0</v>
      </c>
      <c r="W66" s="1" t="str">
        <v>ALCHEMY</v>
      </c>
    </row>
    <row r="67" spans="2:23" ht="17.399999999999999" x14ac:dyDescent="0.3">
      <c r="B67" s="161" t="str">
        <v>06-SPWHI-10001091</v>
      </c>
      <c r="C67" s="156" t="str">
        <v>TEG</v>
      </c>
      <c r="D67" s="94" t="str">
        <v>Blended Scotch</v>
      </c>
      <c r="E67" s="94" t="str">
        <v>The Famous Grouse</v>
      </c>
      <c r="F67" s="94" t="str">
        <v>TFG</v>
      </c>
      <c r="G67" s="94" t="str">
        <v>The Famous Grouse Finest 1L</v>
      </c>
      <c r="H67" s="94" t="str">
        <v>1000ml</v>
      </c>
      <c r="I67" s="174">
        <v>12</v>
      </c>
      <c r="J67" s="283"/>
      <c r="K67" s="178"/>
      <c r="L67" s="85"/>
      <c r="M67" s="15"/>
      <c r="N67" s="86"/>
      <c r="O67" s="6"/>
      <c r="P67" s="152">
        <v>0</v>
      </c>
      <c r="Q67" s="6"/>
      <c r="R67" s="96">
        <f t="shared" si="1"/>
        <v>0</v>
      </c>
      <c r="S67" s="97">
        <f t="shared" si="4"/>
        <v>0</v>
      </c>
      <c r="T67" s="98">
        <f t="shared" si="2"/>
        <v>0</v>
      </c>
      <c r="U67" s="117" t="str">
        <f t="shared" si="3"/>
        <v>OK</v>
      </c>
      <c r="V67" s="117" t="b">
        <f>'CASH REBATE'!$P$22</f>
        <v>0</v>
      </c>
      <c r="W67" s="1" t="str">
        <v>ALCHEMY</v>
      </c>
    </row>
    <row r="68" spans="2:23" ht="17.399999999999999" x14ac:dyDescent="0.3">
      <c r="B68" s="161" t="str">
        <v>06-SPWHI-07000649</v>
      </c>
      <c r="C68" s="156" t="str">
        <v>TEG</v>
      </c>
      <c r="D68" s="94" t="str">
        <v>Blended Scotch</v>
      </c>
      <c r="E68" s="94" t="str">
        <v>The Famous Grouse</v>
      </c>
      <c r="F68" s="94" t="str">
        <v>TFG</v>
      </c>
      <c r="G68" s="94" t="str">
        <v>The Famous Grouse Sherry Cask</v>
      </c>
      <c r="H68" s="94" t="str">
        <v>700ml</v>
      </c>
      <c r="I68" s="174">
        <v>6</v>
      </c>
      <c r="J68" s="283"/>
      <c r="K68" s="178"/>
      <c r="L68" s="85"/>
      <c r="M68" s="15"/>
      <c r="N68" s="86"/>
      <c r="O68" s="6"/>
      <c r="P68" s="152">
        <v>0</v>
      </c>
      <c r="Q68" s="6"/>
      <c r="R68" s="96">
        <f t="shared" si="1"/>
        <v>0</v>
      </c>
      <c r="S68" s="97">
        <f t="shared" si="4"/>
        <v>0</v>
      </c>
      <c r="T68" s="98">
        <f t="shared" si="2"/>
        <v>0</v>
      </c>
      <c r="U68" s="117" t="str">
        <f t="shared" si="3"/>
        <v>OK</v>
      </c>
      <c r="V68" s="117" t="b">
        <f>'CASH REBATE'!$P$22</f>
        <v>0</v>
      </c>
      <c r="W68" s="1" t="str">
        <v>ALCHEMY</v>
      </c>
    </row>
    <row r="69" spans="2:23" ht="17.399999999999999" x14ac:dyDescent="0.3">
      <c r="B69" s="161" t="str">
        <v>06-SPWHI-07002675</v>
      </c>
      <c r="C69" s="156" t="str">
        <v>TEG</v>
      </c>
      <c r="D69" s="94" t="str">
        <v>Blended Scotch</v>
      </c>
      <c r="E69" s="94" t="str">
        <v>The Famous Grouse</v>
      </c>
      <c r="F69" s="94" t="str">
        <v>TFG</v>
      </c>
      <c r="G69" s="94" t="str">
        <v>The Famous Grouse Smoky Black</v>
      </c>
      <c r="H69" s="94" t="str">
        <v>700ml</v>
      </c>
      <c r="I69" s="174">
        <v>6</v>
      </c>
      <c r="J69" s="283"/>
      <c r="K69" s="178"/>
      <c r="L69" s="85"/>
      <c r="M69" s="15"/>
      <c r="N69" s="86"/>
      <c r="O69" s="6"/>
      <c r="P69" s="152">
        <v>0</v>
      </c>
      <c r="Q69" s="6"/>
      <c r="R69" s="96">
        <f t="shared" si="1"/>
        <v>0</v>
      </c>
      <c r="S69" s="97">
        <f t="shared" si="4"/>
        <v>0</v>
      </c>
      <c r="T69" s="98">
        <f t="shared" si="2"/>
        <v>0</v>
      </c>
      <c r="U69" s="117" t="str">
        <f t="shared" si="3"/>
        <v>OK</v>
      </c>
      <c r="V69" s="117" t="b">
        <f>'CASH REBATE'!$P$22</f>
        <v>0</v>
      </c>
      <c r="W69" s="1" t="str">
        <v>ALCHEMY</v>
      </c>
    </row>
    <row r="70" spans="2:23" ht="17.399999999999999" x14ac:dyDescent="0.3">
      <c r="B70" s="161" t="str">
        <v>06-SPWHI-07014082</v>
      </c>
      <c r="C70" s="156" t="str">
        <v>TEG</v>
      </c>
      <c r="D70" s="94" t="str">
        <v>Blended Scotch</v>
      </c>
      <c r="E70" s="94" t="str">
        <v>Naked Malt</v>
      </c>
      <c r="F70" s="94" t="str">
        <v>NAK</v>
      </c>
      <c r="G70" s="94" t="str">
        <v>Naked Malt Blended Malt Scotch Whisky</v>
      </c>
      <c r="H70" s="94" t="str">
        <v>700ml</v>
      </c>
      <c r="I70" s="174">
        <v>6</v>
      </c>
      <c r="J70" s="283"/>
      <c r="K70" s="178"/>
      <c r="L70" s="85"/>
      <c r="M70" s="15"/>
      <c r="N70" s="86"/>
      <c r="O70" s="6"/>
      <c r="P70" s="152">
        <v>0</v>
      </c>
      <c r="Q70" s="6"/>
      <c r="R70" s="96">
        <f t="shared" si="1"/>
        <v>0</v>
      </c>
      <c r="S70" s="97">
        <f t="shared" si="4"/>
        <v>0</v>
      </c>
      <c r="T70" s="98">
        <f t="shared" si="2"/>
        <v>0</v>
      </c>
      <c r="U70" s="117" t="str">
        <f t="shared" si="3"/>
        <v>OK</v>
      </c>
      <c r="V70" s="117" t="b">
        <f>'CASH REBATE'!$P$22</f>
        <v>0</v>
      </c>
      <c r="W70" s="1" t="str">
        <v>ALCHEMY</v>
      </c>
    </row>
    <row r="71" spans="2:23" ht="17.399999999999999" x14ac:dyDescent="0.3">
      <c r="B71" s="161" t="str">
        <v>23-SPWHI-07000029</v>
      </c>
      <c r="C71" s="156" t="str">
        <v>Proximo</v>
      </c>
      <c r="D71" s="94" t="str">
        <v>Irish Whiskey</v>
      </c>
      <c r="E71" s="94" t="str">
        <v>Bushmills</v>
      </c>
      <c r="F71" s="94" t="str">
        <v>BUM</v>
      </c>
      <c r="G71" s="94" t="str">
        <v>Bushmills Original Blend</v>
      </c>
      <c r="H71" s="94" t="str">
        <v>700ml</v>
      </c>
      <c r="I71" s="174">
        <v>6</v>
      </c>
      <c r="J71" s="283"/>
      <c r="K71" s="178"/>
      <c r="L71" s="85"/>
      <c r="M71" s="15"/>
      <c r="N71" s="86"/>
      <c r="O71" s="6"/>
      <c r="P71" s="152">
        <v>0</v>
      </c>
      <c r="Q71" s="6"/>
      <c r="R71" s="96">
        <f t="shared" si="1"/>
        <v>0</v>
      </c>
      <c r="S71" s="97">
        <f t="shared" si="4"/>
        <v>0</v>
      </c>
      <c r="T71" s="98">
        <f t="shared" si="2"/>
        <v>0</v>
      </c>
      <c r="U71" s="117" t="str">
        <f t="shared" si="3"/>
        <v>OK</v>
      </c>
      <c r="V71" s="117" t="b">
        <f>'CASH REBATE'!$P$22</f>
        <v>0</v>
      </c>
      <c r="W71" s="1" t="str">
        <v>ALCHEMY</v>
      </c>
    </row>
    <row r="72" spans="2:23" ht="17.399999999999999" x14ac:dyDescent="0.3">
      <c r="B72" s="161" t="str">
        <v>23-SPWHI-07000066</v>
      </c>
      <c r="C72" s="156" t="str">
        <v>Proximo</v>
      </c>
      <c r="D72" s="94" t="str">
        <v>Irish Whiskey</v>
      </c>
      <c r="E72" s="94" t="str">
        <v>Bushmills</v>
      </c>
      <c r="F72" s="94" t="str">
        <v>BUM</v>
      </c>
      <c r="G72" s="94" t="str">
        <v>Bushmills Black Bush Blend</v>
      </c>
      <c r="H72" s="94" t="str">
        <v>700ml</v>
      </c>
      <c r="I72" s="174">
        <v>6</v>
      </c>
      <c r="J72" s="283"/>
      <c r="K72" s="178"/>
      <c r="L72" s="85"/>
      <c r="M72" s="15"/>
      <c r="N72" s="86"/>
      <c r="O72" s="6"/>
      <c r="P72" s="152">
        <v>0</v>
      </c>
      <c r="Q72" s="6"/>
      <c r="R72" s="96">
        <f t="shared" si="1"/>
        <v>0</v>
      </c>
      <c r="S72" s="97">
        <f t="shared" si="4"/>
        <v>0</v>
      </c>
      <c r="T72" s="98">
        <f t="shared" si="2"/>
        <v>0</v>
      </c>
      <c r="U72" s="117" t="str">
        <f t="shared" si="3"/>
        <v>OK</v>
      </c>
      <c r="V72" s="117" t="b">
        <f>'CASH REBATE'!$P$22</f>
        <v>0</v>
      </c>
      <c r="W72" s="1" t="str">
        <v>ALCHEMY</v>
      </c>
    </row>
    <row r="73" spans="2:23" ht="17.399999999999999" x14ac:dyDescent="0.3">
      <c r="B73" s="161" t="str">
        <v>23-SPWHI-07000031</v>
      </c>
      <c r="C73" s="156" t="str">
        <v>Proximo</v>
      </c>
      <c r="D73" s="94" t="str">
        <v>Irish Whiskey</v>
      </c>
      <c r="E73" s="94" t="str">
        <v>Bushmills</v>
      </c>
      <c r="F73" s="94" t="str">
        <v>BUM</v>
      </c>
      <c r="G73" s="94" t="str">
        <v>Bushmills Single Malt 10YO</v>
      </c>
      <c r="H73" s="94" t="str">
        <v>700ml</v>
      </c>
      <c r="I73" s="174">
        <v>6</v>
      </c>
      <c r="J73" s="283"/>
      <c r="K73" s="178"/>
      <c r="L73" s="85"/>
      <c r="M73" s="15"/>
      <c r="N73" s="86"/>
      <c r="O73" s="6"/>
      <c r="P73" s="152">
        <v>0</v>
      </c>
      <c r="Q73" s="6"/>
      <c r="R73" s="96">
        <f t="shared" si="1"/>
        <v>0</v>
      </c>
      <c r="S73" s="97">
        <f t="shared" si="4"/>
        <v>0</v>
      </c>
      <c r="T73" s="98">
        <f t="shared" si="2"/>
        <v>0</v>
      </c>
      <c r="U73" s="117" t="str">
        <f t="shared" si="3"/>
        <v>OK</v>
      </c>
      <c r="V73" s="117" t="b">
        <f>'CASH REBATE'!$P$22</f>
        <v>0</v>
      </c>
      <c r="W73" s="1" t="str">
        <v>ALCHEMY</v>
      </c>
    </row>
    <row r="74" spans="2:23" ht="17.399999999999999" x14ac:dyDescent="0.3">
      <c r="B74" s="161" t="str">
        <v>23-SPWHI-07000197</v>
      </c>
      <c r="C74" s="156" t="str">
        <v>Proximo</v>
      </c>
      <c r="D74" s="94" t="str">
        <v>Irish Whiskey</v>
      </c>
      <c r="E74" s="94" t="str">
        <v>Bushmills</v>
      </c>
      <c r="F74" s="94" t="str">
        <v>BUM</v>
      </c>
      <c r="G74" s="94" t="str">
        <v>Bushmills Single Malt 12YO</v>
      </c>
      <c r="H74" s="94" t="str">
        <v>700ml</v>
      </c>
      <c r="I74" s="174">
        <v>6</v>
      </c>
      <c r="J74" s="283"/>
      <c r="K74" s="178"/>
      <c r="L74" s="85"/>
      <c r="M74" s="15"/>
      <c r="N74" s="86"/>
      <c r="O74" s="6"/>
      <c r="P74" s="152">
        <v>0</v>
      </c>
      <c r="Q74" s="6"/>
      <c r="R74" s="96">
        <f t="shared" si="1"/>
        <v>0</v>
      </c>
      <c r="S74" s="97">
        <f t="shared" si="4"/>
        <v>0</v>
      </c>
      <c r="T74" s="98">
        <f t="shared" si="2"/>
        <v>0</v>
      </c>
      <c r="U74" s="117" t="str">
        <f t="shared" si="3"/>
        <v>OK</v>
      </c>
      <c r="V74" s="117" t="b">
        <f>'CASH REBATE'!$P$22</f>
        <v>0</v>
      </c>
      <c r="W74" s="1" t="str">
        <v>ALCHEMY</v>
      </c>
    </row>
    <row r="75" spans="2:23" ht="17.399999999999999" x14ac:dyDescent="0.3">
      <c r="B75" s="161" t="str">
        <v>23-SPWHI-07005022</v>
      </c>
      <c r="C75" s="156" t="str">
        <v>Proximo</v>
      </c>
      <c r="D75" s="94" t="str">
        <v>Irish Whiskey</v>
      </c>
      <c r="E75" s="94" t="str">
        <v>Bushmills</v>
      </c>
      <c r="F75" s="94" t="str">
        <v>BUM</v>
      </c>
      <c r="G75" s="94" t="str">
        <v>Bushmills Single Malt 16YO</v>
      </c>
      <c r="H75" s="94" t="str">
        <v>700ml</v>
      </c>
      <c r="I75" s="174">
        <v>6</v>
      </c>
      <c r="J75" s="283"/>
      <c r="K75" s="178"/>
      <c r="L75" s="85"/>
      <c r="M75" s="15"/>
      <c r="N75" s="86"/>
      <c r="O75" s="6"/>
      <c r="P75" s="152">
        <v>0</v>
      </c>
      <c r="Q75" s="6"/>
      <c r="R75" s="96">
        <f t="shared" si="1"/>
        <v>0</v>
      </c>
      <c r="S75" s="97">
        <f t="shared" si="4"/>
        <v>0</v>
      </c>
      <c r="T75" s="98">
        <f t="shared" si="2"/>
        <v>0</v>
      </c>
      <c r="U75" s="117" t="str">
        <f t="shared" si="3"/>
        <v>OK</v>
      </c>
      <c r="V75" s="117" t="b">
        <f>'CASH REBATE'!$P$22</f>
        <v>0</v>
      </c>
      <c r="W75" s="1" t="str">
        <v>ALCHEMY</v>
      </c>
    </row>
    <row r="76" spans="2:23" ht="17.399999999999999" x14ac:dyDescent="0.3">
      <c r="B76" s="161" t="str">
        <v>23-SPWHI-07008268</v>
      </c>
      <c r="C76" s="156" t="str">
        <v>Proximo</v>
      </c>
      <c r="D76" s="94" t="str">
        <v>Irish Whiskey</v>
      </c>
      <c r="E76" s="94" t="str">
        <v>Bushmills</v>
      </c>
      <c r="F76" s="94" t="str">
        <v>BUM</v>
      </c>
      <c r="G76" s="94" t="str">
        <v>Bushmills Single Malt 21YO</v>
      </c>
      <c r="H76" s="94" t="str">
        <v>700ml</v>
      </c>
      <c r="I76" s="174">
        <v>6</v>
      </c>
      <c r="J76" s="283"/>
      <c r="K76" s="178"/>
      <c r="L76" s="85"/>
      <c r="M76" s="15"/>
      <c r="N76" s="86"/>
      <c r="O76" s="6"/>
      <c r="P76" s="152">
        <v>0</v>
      </c>
      <c r="Q76" s="6"/>
      <c r="R76" s="96">
        <f t="shared" si="1"/>
        <v>0</v>
      </c>
      <c r="S76" s="97">
        <f t="shared" si="4"/>
        <v>0</v>
      </c>
      <c r="T76" s="98">
        <f t="shared" si="2"/>
        <v>0</v>
      </c>
      <c r="U76" s="117" t="str">
        <f t="shared" si="3"/>
        <v>OK</v>
      </c>
      <c r="V76" s="117" t="b">
        <f>'CASH REBATE'!$P$22</f>
        <v>0</v>
      </c>
      <c r="W76" s="1" t="str">
        <v>ALCHEMY</v>
      </c>
    </row>
    <row r="77" spans="2:23" ht="17.399999999999999" x14ac:dyDescent="0.3">
      <c r="B77" s="161" t="str">
        <v>47-SPWHI-07000010</v>
      </c>
      <c r="C77" s="156" t="str">
        <v>Proximo</v>
      </c>
      <c r="D77" s="94" t="str">
        <v>Irish Whiskey</v>
      </c>
      <c r="E77" s="94" t="str">
        <v>The Sexton</v>
      </c>
      <c r="F77" s="94" t="str">
        <v>TST</v>
      </c>
      <c r="G77" s="94" t="str">
        <v>Sexton Single Malt</v>
      </c>
      <c r="H77" s="94" t="str">
        <v>700ml</v>
      </c>
      <c r="I77" s="174">
        <v>6</v>
      </c>
      <c r="J77" s="283"/>
      <c r="K77" s="178"/>
      <c r="L77" s="85"/>
      <c r="M77" s="15"/>
      <c r="N77" s="86"/>
      <c r="O77" s="6"/>
      <c r="P77" s="152">
        <v>0</v>
      </c>
      <c r="Q77" s="6"/>
      <c r="R77" s="96">
        <f t="shared" ref="R77:R140" si="5">IF(K77&gt;0,K77*N77,L77*1.07*N77)</f>
        <v>0</v>
      </c>
      <c r="S77" s="97">
        <f t="shared" si="4"/>
        <v>0</v>
      </c>
      <c r="T77" s="98">
        <f t="shared" si="2"/>
        <v>0</v>
      </c>
      <c r="U77" s="117" t="str">
        <f t="shared" si="3"/>
        <v>OK</v>
      </c>
      <c r="V77" s="117" t="b">
        <f>'CASH REBATE'!$P$22</f>
        <v>0</v>
      </c>
      <c r="W77" s="1" t="str">
        <v>ALCHEMY</v>
      </c>
    </row>
    <row r="78" spans="2:23" ht="17.399999999999999" x14ac:dyDescent="0.3">
      <c r="B78" s="161" t="str">
        <v>37-SPWHI-07003251</v>
      </c>
      <c r="C78" s="156" t="str">
        <v>Campari</v>
      </c>
      <c r="D78" s="94" t="str">
        <v>American Whiskey</v>
      </c>
      <c r="E78" s="94" t="str">
        <v>Wild Turkey</v>
      </c>
      <c r="F78" s="94" t="str">
        <v>WTK</v>
      </c>
      <c r="G78" s="94" t="str">
        <v>Wild Turkey Aged 8 YO</v>
      </c>
      <c r="H78" s="94" t="str">
        <v>700ml</v>
      </c>
      <c r="I78" s="174">
        <v>12</v>
      </c>
      <c r="J78" s="283"/>
      <c r="K78" s="178"/>
      <c r="L78" s="85"/>
      <c r="M78" s="15"/>
      <c r="N78" s="86"/>
      <c r="O78" s="6"/>
      <c r="P78" s="152">
        <v>0</v>
      </c>
      <c r="Q78" s="6"/>
      <c r="R78" s="96">
        <f t="shared" si="5"/>
        <v>0</v>
      </c>
      <c r="S78" s="97">
        <f t="shared" si="4"/>
        <v>0</v>
      </c>
      <c r="T78" s="98">
        <f t="shared" ref="T78:T141" si="6">IF(U78="Input Price only 1 column","",P78*S78)</f>
        <v>0</v>
      </c>
      <c r="U78" s="117" t="str">
        <f t="shared" ref="U78:U141" si="7">IF(AND(K78&gt;0,L78&gt;0),"Input Price only 1 column","OK")</f>
        <v>OK</v>
      </c>
      <c r="V78" s="117" t="b">
        <f>'CASH REBATE'!$P$22</f>
        <v>0</v>
      </c>
      <c r="W78" s="1" t="str">
        <v>ALCHEMY</v>
      </c>
    </row>
    <row r="79" spans="2:23" ht="17.399999999999999" x14ac:dyDescent="0.3">
      <c r="B79" s="161" t="str">
        <v>37-SPWHI-07507508</v>
      </c>
      <c r="C79" s="156" t="str">
        <v>Campari</v>
      </c>
      <c r="D79" s="94" t="str">
        <v>American Whiskey</v>
      </c>
      <c r="E79" s="94" t="str">
        <v>Wild Turkey</v>
      </c>
      <c r="F79" s="94" t="str">
        <v>WTK</v>
      </c>
      <c r="G79" s="94" t="str">
        <v>Wild Turkey 101 Bourbon</v>
      </c>
      <c r="H79" s="94" t="str">
        <v>750ml</v>
      </c>
      <c r="I79" s="174">
        <v>12</v>
      </c>
      <c r="J79" s="283"/>
      <c r="K79" s="178"/>
      <c r="L79" s="85"/>
      <c r="M79" s="15"/>
      <c r="N79" s="86"/>
      <c r="O79" s="6"/>
      <c r="P79" s="152">
        <v>0</v>
      </c>
      <c r="Q79" s="6"/>
      <c r="R79" s="96">
        <f t="shared" si="5"/>
        <v>0</v>
      </c>
      <c r="S79" s="97">
        <f t="shared" ref="S79:S142" si="8">ROUND(R79/1.07,2)</f>
        <v>0</v>
      </c>
      <c r="T79" s="98">
        <f t="shared" si="6"/>
        <v>0</v>
      </c>
      <c r="U79" s="117" t="str">
        <f t="shared" si="7"/>
        <v>OK</v>
      </c>
      <c r="V79" s="117" t="b">
        <f>'CASH REBATE'!$P$22</f>
        <v>0</v>
      </c>
      <c r="W79" s="1" t="str">
        <v>ALCHEMY</v>
      </c>
    </row>
    <row r="80" spans="2:23" ht="17.399999999999999" x14ac:dyDescent="0.3">
      <c r="B80" s="161" t="str">
        <v>37-SPWHI-07507503</v>
      </c>
      <c r="C80" s="156" t="str">
        <v>Campari</v>
      </c>
      <c r="D80" s="94" t="str">
        <v>American Whiskey</v>
      </c>
      <c r="E80" s="94" t="str">
        <v>Wild Turkey</v>
      </c>
      <c r="F80" s="94" t="str">
        <v>WTK</v>
      </c>
      <c r="G80" s="94" t="str">
        <v>Wild Turkey Bourbon 750ml</v>
      </c>
      <c r="H80" s="94" t="str">
        <v>750ml</v>
      </c>
      <c r="I80" s="174">
        <v>12</v>
      </c>
      <c r="J80" s="283"/>
      <c r="K80" s="178"/>
      <c r="L80" s="85"/>
      <c r="M80" s="15"/>
      <c r="N80" s="86"/>
      <c r="O80" s="6"/>
      <c r="P80" s="152">
        <v>0</v>
      </c>
      <c r="Q80" s="6"/>
      <c r="R80" s="96">
        <f t="shared" si="5"/>
        <v>0</v>
      </c>
      <c r="S80" s="97">
        <f t="shared" si="8"/>
        <v>0</v>
      </c>
      <c r="T80" s="98">
        <f t="shared" si="6"/>
        <v>0</v>
      </c>
      <c r="U80" s="117" t="str">
        <f t="shared" si="7"/>
        <v>OK</v>
      </c>
      <c r="V80" s="117" t="b">
        <f>'CASH REBATE'!$P$22</f>
        <v>0</v>
      </c>
      <c r="W80" s="1" t="str">
        <v>ALCHEMY</v>
      </c>
    </row>
    <row r="81" spans="2:23" ht="17.399999999999999" x14ac:dyDescent="0.3">
      <c r="B81" s="161" t="str">
        <v>37-SPWHI-10001006</v>
      </c>
      <c r="C81" s="156" t="str">
        <v>Campari</v>
      </c>
      <c r="D81" s="94" t="str">
        <v>American Whiskey</v>
      </c>
      <c r="E81" s="94" t="str">
        <v>Wild Turkey</v>
      </c>
      <c r="F81" s="94" t="str">
        <v>WTK</v>
      </c>
      <c r="G81" s="94" t="str">
        <v>Wild Turkey Bourbon 1L</v>
      </c>
      <c r="H81" s="94" t="str">
        <v>1000ml</v>
      </c>
      <c r="I81" s="174">
        <v>12</v>
      </c>
      <c r="J81" s="283"/>
      <c r="K81" s="178"/>
      <c r="L81" s="85"/>
      <c r="M81" s="15"/>
      <c r="N81" s="86"/>
      <c r="O81" s="6"/>
      <c r="P81" s="152">
        <v>0</v>
      </c>
      <c r="Q81" s="6"/>
      <c r="R81" s="96">
        <f t="shared" si="5"/>
        <v>0</v>
      </c>
      <c r="S81" s="97">
        <f t="shared" si="8"/>
        <v>0</v>
      </c>
      <c r="T81" s="98">
        <f t="shared" si="6"/>
        <v>0</v>
      </c>
      <c r="U81" s="117" t="str">
        <f t="shared" si="7"/>
        <v>OK</v>
      </c>
      <c r="V81" s="117" t="b">
        <f>'CASH REBATE'!$P$22</f>
        <v>0</v>
      </c>
      <c r="W81" s="1" t="str">
        <v>ALCHEMY</v>
      </c>
    </row>
    <row r="82" spans="2:23" ht="17.399999999999999" x14ac:dyDescent="0.3">
      <c r="B82" s="161" t="str">
        <v>37-SPWHI-07007019</v>
      </c>
      <c r="C82" s="156" t="str">
        <v>Campari</v>
      </c>
      <c r="D82" s="94" t="str">
        <v>American Whiskey</v>
      </c>
      <c r="E82" s="94" t="str">
        <v>Wild Turkey</v>
      </c>
      <c r="F82" s="94" t="str">
        <v>WTK</v>
      </c>
      <c r="G82" s="94" t="str">
        <v>Wild Turkey Rye 40.5% 700ml</v>
      </c>
      <c r="H82" s="94" t="str">
        <v>700ml</v>
      </c>
      <c r="I82" s="174">
        <v>6</v>
      </c>
      <c r="J82" s="283"/>
      <c r="K82" s="178"/>
      <c r="L82" s="85"/>
      <c r="M82" s="15"/>
      <c r="N82" s="86"/>
      <c r="O82" s="6"/>
      <c r="P82" s="152">
        <v>0</v>
      </c>
      <c r="Q82" s="6"/>
      <c r="R82" s="96">
        <f t="shared" si="5"/>
        <v>0</v>
      </c>
      <c r="S82" s="97">
        <f t="shared" si="8"/>
        <v>0</v>
      </c>
      <c r="T82" s="98">
        <f t="shared" si="6"/>
        <v>0</v>
      </c>
      <c r="U82" s="117" t="str">
        <f t="shared" si="7"/>
        <v>OK</v>
      </c>
      <c r="V82" s="117" t="b">
        <f>'CASH REBATE'!$P$22</f>
        <v>0</v>
      </c>
      <c r="W82" s="1" t="str">
        <v>ALCHEMY</v>
      </c>
    </row>
    <row r="83" spans="2:23" ht="17.399999999999999" x14ac:dyDescent="0.3">
      <c r="B83" s="161" t="str">
        <v>37-SPWHI-07500229</v>
      </c>
      <c r="C83" s="156" t="str">
        <v>Campari</v>
      </c>
      <c r="D83" s="94" t="str">
        <v>American Whiskey</v>
      </c>
      <c r="E83" s="94" t="str">
        <v>Wild Turkey</v>
      </c>
      <c r="F83" s="94" t="str">
        <v>WTK</v>
      </c>
      <c r="G83" s="94" t="str">
        <v>Wild Turkey Rare Breed Bourbon 54.1%</v>
      </c>
      <c r="H83" s="94" t="str">
        <v>750ml</v>
      </c>
      <c r="I83" s="174">
        <v>6</v>
      </c>
      <c r="J83" s="283"/>
      <c r="K83" s="178"/>
      <c r="L83" s="85"/>
      <c r="M83" s="15"/>
      <c r="N83" s="86"/>
      <c r="O83" s="6"/>
      <c r="P83" s="152">
        <v>0</v>
      </c>
      <c r="Q83" s="6"/>
      <c r="R83" s="96">
        <f t="shared" si="5"/>
        <v>0</v>
      </c>
      <c r="S83" s="97">
        <f t="shared" si="8"/>
        <v>0</v>
      </c>
      <c r="T83" s="98">
        <f t="shared" si="6"/>
        <v>0</v>
      </c>
      <c r="U83" s="117" t="str">
        <f t="shared" si="7"/>
        <v>OK</v>
      </c>
      <c r="V83" s="117" t="b">
        <f>'CASH REBATE'!$P$22</f>
        <v>0</v>
      </c>
      <c r="W83" s="1" t="str">
        <v>ALCHEMY</v>
      </c>
    </row>
    <row r="84" spans="2:23" ht="17.399999999999999" x14ac:dyDescent="0.3">
      <c r="B84" s="161" t="str">
        <v>37-SPWHI-07003268</v>
      </c>
      <c r="C84" s="156" t="str">
        <v>Campari</v>
      </c>
      <c r="D84" s="94" t="str">
        <v>American Whiskey</v>
      </c>
      <c r="E84" s="94" t="str">
        <v>Wild Turkey</v>
      </c>
      <c r="F84" s="94" t="str">
        <v>WTK</v>
      </c>
      <c r="G84" s="94" t="str">
        <v>Wild Turkey Aged 12 Years GB</v>
      </c>
      <c r="H84" s="94" t="str">
        <v>700ml</v>
      </c>
      <c r="I84" s="174">
        <v>6</v>
      </c>
      <c r="J84" s="283"/>
      <c r="K84" s="178"/>
      <c r="L84" s="85"/>
      <c r="M84" s="15"/>
      <c r="N84" s="86"/>
      <c r="O84" s="6"/>
      <c r="P84" s="152">
        <v>0</v>
      </c>
      <c r="Q84" s="6"/>
      <c r="R84" s="96">
        <f t="shared" si="5"/>
        <v>0</v>
      </c>
      <c r="S84" s="97">
        <f t="shared" si="8"/>
        <v>0</v>
      </c>
      <c r="T84" s="98">
        <f t="shared" si="6"/>
        <v>0</v>
      </c>
      <c r="U84" s="117" t="str">
        <f t="shared" si="7"/>
        <v>OK</v>
      </c>
      <c r="V84" s="117" t="b">
        <f>'CASH REBATE'!$P$22</f>
        <v>0</v>
      </c>
      <c r="W84" s="1" t="str">
        <v>ALCHEMY</v>
      </c>
    </row>
    <row r="85" spans="2:23" ht="17.399999999999999" x14ac:dyDescent="0.3">
      <c r="B85" s="161" t="str">
        <v>37-SPLIQ-07507506</v>
      </c>
      <c r="C85" s="156" t="str">
        <v>Campari</v>
      </c>
      <c r="D85" s="94" t="str">
        <v>American Whiskey</v>
      </c>
      <c r="E85" s="94" t="str">
        <v>Wild Turkey</v>
      </c>
      <c r="F85" s="94" t="str">
        <v>WTK</v>
      </c>
      <c r="G85" s="94" t="str">
        <v>Wild Turkey American Honey 35.5%</v>
      </c>
      <c r="H85" s="94" t="str">
        <v>750ml</v>
      </c>
      <c r="I85" s="174">
        <v>12</v>
      </c>
      <c r="J85" s="283"/>
      <c r="K85" s="178"/>
      <c r="L85" s="85"/>
      <c r="M85" s="15"/>
      <c r="N85" s="86"/>
      <c r="O85" s="6"/>
      <c r="P85" s="152">
        <v>0</v>
      </c>
      <c r="Q85" s="6"/>
      <c r="R85" s="96">
        <f t="shared" si="5"/>
        <v>0</v>
      </c>
      <c r="S85" s="97">
        <f t="shared" si="8"/>
        <v>0</v>
      </c>
      <c r="T85" s="98">
        <f t="shared" si="6"/>
        <v>0</v>
      </c>
      <c r="U85" s="117" t="str">
        <f t="shared" si="7"/>
        <v>OK</v>
      </c>
      <c r="V85" s="117" t="b">
        <f>'CASH REBATE'!$P$22</f>
        <v>0</v>
      </c>
      <c r="W85" s="1" t="str">
        <v>ALCHEMY</v>
      </c>
    </row>
    <row r="86" spans="2:23" ht="17.399999999999999" x14ac:dyDescent="0.3">
      <c r="B86" s="161" t="str">
        <v>37-WTWHI-07507507</v>
      </c>
      <c r="C86" s="156" t="str">
        <v>Campari</v>
      </c>
      <c r="D86" s="94" t="str">
        <v>American Whiskey</v>
      </c>
      <c r="E86" s="94" t="str">
        <v>Wild Turkey</v>
      </c>
      <c r="F86" s="94" t="str">
        <v>WTK</v>
      </c>
      <c r="G86" s="94" t="str">
        <v>Wild Turkey Kentucky Spirit Single Barrel</v>
      </c>
      <c r="H86" s="94" t="str">
        <v>750ml</v>
      </c>
      <c r="I86" s="174">
        <v>6</v>
      </c>
      <c r="J86" s="283"/>
      <c r="K86" s="178"/>
      <c r="L86" s="85"/>
      <c r="M86" s="15"/>
      <c r="N86" s="86"/>
      <c r="O86" s="6"/>
      <c r="P86" s="152">
        <v>0</v>
      </c>
      <c r="Q86" s="6"/>
      <c r="R86" s="96">
        <f t="shared" si="5"/>
        <v>0</v>
      </c>
      <c r="S86" s="97">
        <f t="shared" si="8"/>
        <v>0</v>
      </c>
      <c r="T86" s="98">
        <f t="shared" si="6"/>
        <v>0</v>
      </c>
      <c r="U86" s="117" t="str">
        <f t="shared" si="7"/>
        <v>OK</v>
      </c>
      <c r="V86" s="117" t="b">
        <f>'CASH REBATE'!$P$22</f>
        <v>0</v>
      </c>
      <c r="W86" s="1" t="str">
        <v>ALCHEMY</v>
      </c>
    </row>
    <row r="87" spans="2:23" ht="17.399999999999999" x14ac:dyDescent="0.3">
      <c r="B87" s="161" t="str">
        <v>39-SPWHI-07500007</v>
      </c>
      <c r="C87" s="156" t="str">
        <v>Campari</v>
      </c>
      <c r="D87" s="94" t="str">
        <v>American Whiskey</v>
      </c>
      <c r="E87" s="94" t="str">
        <v>Russell's</v>
      </c>
      <c r="F87" s="94" t="str">
        <v>WTK</v>
      </c>
      <c r="G87" s="94" t="str">
        <v>Russell's Reserve Single Barrel</v>
      </c>
      <c r="H87" s="94" t="str">
        <v>750ml</v>
      </c>
      <c r="I87" s="174">
        <v>6</v>
      </c>
      <c r="J87" s="283"/>
      <c r="K87" s="178"/>
      <c r="L87" s="85"/>
      <c r="M87" s="15"/>
      <c r="N87" s="86"/>
      <c r="O87" s="6"/>
      <c r="P87" s="152">
        <v>0</v>
      </c>
      <c r="Q87" s="6"/>
      <c r="R87" s="96">
        <f t="shared" si="5"/>
        <v>0</v>
      </c>
      <c r="S87" s="97">
        <f t="shared" si="8"/>
        <v>0</v>
      </c>
      <c r="T87" s="98">
        <f t="shared" si="6"/>
        <v>0</v>
      </c>
      <c r="U87" s="117" t="str">
        <f t="shared" si="7"/>
        <v>OK</v>
      </c>
      <c r="V87" s="117" t="b">
        <f>'CASH REBATE'!$P$22</f>
        <v>0</v>
      </c>
      <c r="W87" s="1" t="str">
        <v>ALCHEMY</v>
      </c>
    </row>
    <row r="88" spans="2:23" ht="17.399999999999999" x14ac:dyDescent="0.3">
      <c r="B88" s="161" t="str">
        <v>39-SPWHI-07507509</v>
      </c>
      <c r="C88" s="156" t="str">
        <v>Campari</v>
      </c>
      <c r="D88" s="94" t="str">
        <v>American Whiskey</v>
      </c>
      <c r="E88" s="94" t="str">
        <v>Russell's</v>
      </c>
      <c r="F88" s="94" t="str">
        <v>WTK</v>
      </c>
      <c r="G88" s="94" t="str">
        <v>Russell's Reserve 10YO</v>
      </c>
      <c r="H88" s="94" t="str">
        <v>750ml</v>
      </c>
      <c r="I88" s="174">
        <v>6</v>
      </c>
      <c r="J88" s="283"/>
      <c r="K88" s="178"/>
      <c r="L88" s="85"/>
      <c r="M88" s="15"/>
      <c r="N88" s="86"/>
      <c r="O88" s="6"/>
      <c r="P88" s="152">
        <v>0</v>
      </c>
      <c r="Q88" s="6"/>
      <c r="R88" s="96">
        <f t="shared" si="5"/>
        <v>0</v>
      </c>
      <c r="S88" s="97">
        <f t="shared" si="8"/>
        <v>0</v>
      </c>
      <c r="T88" s="98">
        <f t="shared" si="6"/>
        <v>0</v>
      </c>
      <c r="U88" s="117" t="str">
        <f t="shared" si="7"/>
        <v>OK</v>
      </c>
      <c r="V88" s="117" t="b">
        <f>'CASH REBATE'!$P$22</f>
        <v>0</v>
      </c>
      <c r="W88" s="1" t="str">
        <v>ALCHEMY</v>
      </c>
    </row>
    <row r="89" spans="2:23" ht="17.399999999999999" x14ac:dyDescent="0.3">
      <c r="B89" s="161" t="str">
        <v>75-SPWHI-07007038</v>
      </c>
      <c r="C89" s="156" t="str">
        <v>Independent</v>
      </c>
      <c r="D89" s="94" t="str">
        <v>American Whiskey</v>
      </c>
      <c r="E89" s="94" t="str">
        <v>Real Mccoy</v>
      </c>
      <c r="F89" s="94" t="str">
        <v>RMC</v>
      </c>
      <c r="G89" s="94" t="str">
        <v>Real Mccoy Bourbon Whiskey</v>
      </c>
      <c r="H89" s="94" t="str">
        <v>700ml</v>
      </c>
      <c r="I89" s="174">
        <v>12</v>
      </c>
      <c r="J89" s="283"/>
      <c r="K89" s="178"/>
      <c r="L89" s="85"/>
      <c r="M89" s="15"/>
      <c r="N89" s="86"/>
      <c r="O89" s="6"/>
      <c r="P89" s="152">
        <v>0</v>
      </c>
      <c r="Q89" s="6"/>
      <c r="R89" s="96">
        <f t="shared" si="5"/>
        <v>0</v>
      </c>
      <c r="S89" s="97">
        <f t="shared" si="8"/>
        <v>0</v>
      </c>
      <c r="T89" s="98">
        <f t="shared" si="6"/>
        <v>0</v>
      </c>
      <c r="U89" s="117" t="str">
        <f t="shared" si="7"/>
        <v>OK</v>
      </c>
      <c r="V89" s="117" t="b">
        <f>'CASH REBATE'!$P$22</f>
        <v>0</v>
      </c>
      <c r="W89" s="1" t="str">
        <v>ALCHEMY</v>
      </c>
    </row>
    <row r="90" spans="2:23" ht="17.399999999999999" x14ac:dyDescent="0.3">
      <c r="B90" s="161" t="str">
        <v>74-SPWHI-07000029</v>
      </c>
      <c r="C90" s="156" t="str">
        <v>Independent</v>
      </c>
      <c r="D90" s="94" t="str">
        <v>Japanese Whiskey</v>
      </c>
      <c r="E90" s="94" t="str">
        <v>Kaibutsu</v>
      </c>
      <c r="F90" s="94" t="str">
        <v>KAI</v>
      </c>
      <c r="G90" s="94" t="str">
        <v>Kaibutsu Doragon 43%</v>
      </c>
      <c r="H90" s="94" t="str">
        <v>700ml</v>
      </c>
      <c r="I90" s="174">
        <v>12</v>
      </c>
      <c r="J90" s="283"/>
      <c r="K90" s="178"/>
      <c r="L90" s="85"/>
      <c r="M90" s="15"/>
      <c r="N90" s="86"/>
      <c r="O90" s="6"/>
      <c r="P90" s="152">
        <v>0</v>
      </c>
      <c r="Q90" s="6"/>
      <c r="R90" s="96">
        <f t="shared" si="5"/>
        <v>0</v>
      </c>
      <c r="S90" s="97">
        <f t="shared" si="8"/>
        <v>0</v>
      </c>
      <c r="T90" s="98">
        <f t="shared" si="6"/>
        <v>0</v>
      </c>
      <c r="U90" s="117" t="str">
        <f t="shared" si="7"/>
        <v>OK</v>
      </c>
      <c r="V90" s="117" t="b">
        <f>'CASH REBATE'!$P$22</f>
        <v>0</v>
      </c>
      <c r="W90" s="1" t="str">
        <v>ALCHEMY</v>
      </c>
    </row>
    <row r="91" spans="2:23" ht="17.399999999999999" x14ac:dyDescent="0.3">
      <c r="B91" s="161" t="str">
        <v>74-SPWHI-07000012</v>
      </c>
      <c r="C91" s="156" t="str">
        <v>Independent</v>
      </c>
      <c r="D91" s="94" t="str">
        <v>Japanese Whiskey</v>
      </c>
      <c r="E91" s="94" t="str">
        <v>Kaibutsu</v>
      </c>
      <c r="F91" s="94" t="str">
        <v>KAI</v>
      </c>
      <c r="G91" s="94" t="str">
        <v>Kaibutsu Monki 43%</v>
      </c>
      <c r="H91" s="94" t="str">
        <v>700ml</v>
      </c>
      <c r="I91" s="174">
        <v>12</v>
      </c>
      <c r="J91" s="283"/>
      <c r="K91" s="178"/>
      <c r="L91" s="85"/>
      <c r="M91" s="15"/>
      <c r="N91" s="86"/>
      <c r="O91" s="6"/>
      <c r="P91" s="152">
        <v>0</v>
      </c>
      <c r="Q91" s="6"/>
      <c r="R91" s="96">
        <f t="shared" si="5"/>
        <v>0</v>
      </c>
      <c r="S91" s="97">
        <f t="shared" si="8"/>
        <v>0</v>
      </c>
      <c r="T91" s="98">
        <f t="shared" si="6"/>
        <v>0</v>
      </c>
      <c r="U91" s="117" t="str">
        <f t="shared" si="7"/>
        <v>OK</v>
      </c>
      <c r="V91" s="117" t="b">
        <f>'CASH REBATE'!$P$22</f>
        <v>0</v>
      </c>
      <c r="W91" s="1" t="str">
        <v>ALCHEMY</v>
      </c>
    </row>
    <row r="92" spans="2:23" ht="17.399999999999999" x14ac:dyDescent="0.3">
      <c r="B92" s="161" t="str">
        <v>45-SPRUM-07000051</v>
      </c>
      <c r="C92" s="156" t="str">
        <v>Campari</v>
      </c>
      <c r="D92" s="94" t="str">
        <v>Cachaca</v>
      </c>
      <c r="E92" s="94" t="str">
        <v>Sagatiba</v>
      </c>
      <c r="F92" s="94" t="str">
        <v>SGT</v>
      </c>
      <c r="G92" s="94" t="str">
        <v>Sagatiba Cachaca</v>
      </c>
      <c r="H92" s="94" t="str">
        <v>700ml</v>
      </c>
      <c r="I92" s="174">
        <v>6</v>
      </c>
      <c r="J92" s="283"/>
      <c r="K92" s="178"/>
      <c r="L92" s="85"/>
      <c r="M92" s="15"/>
      <c r="N92" s="86"/>
      <c r="O92" s="6"/>
      <c r="P92" s="152">
        <v>0</v>
      </c>
      <c r="Q92" s="6"/>
      <c r="R92" s="96">
        <f t="shared" si="5"/>
        <v>0</v>
      </c>
      <c r="S92" s="97">
        <f t="shared" si="8"/>
        <v>0</v>
      </c>
      <c r="T92" s="98">
        <f t="shared" si="6"/>
        <v>0</v>
      </c>
      <c r="U92" s="117" t="str">
        <f t="shared" si="7"/>
        <v>OK</v>
      </c>
      <c r="V92" s="117" t="b">
        <f>'CASH REBATE'!$P$22</f>
        <v>0</v>
      </c>
      <c r="W92" s="1" t="str">
        <v>ALCHEMY</v>
      </c>
    </row>
    <row r="93" spans="2:23" ht="17.399999999999999" x14ac:dyDescent="0.3">
      <c r="B93" s="161" t="str">
        <v>40-SPRUM-07505400</v>
      </c>
      <c r="C93" s="156" t="str">
        <v>Campari</v>
      </c>
      <c r="D93" s="94" t="str">
        <v>RUM</v>
      </c>
      <c r="E93" s="94" t="str">
        <v>Appleton</v>
      </c>
      <c r="F93" s="94" t="str">
        <v>APT</v>
      </c>
      <c r="G93" s="94" t="str">
        <v>Appleton White Jamaican</v>
      </c>
      <c r="H93" s="94" t="str">
        <v>750ml</v>
      </c>
      <c r="I93" s="174">
        <v>12</v>
      </c>
      <c r="J93" s="283"/>
      <c r="K93" s="178"/>
      <c r="L93" s="85"/>
      <c r="M93" s="15"/>
      <c r="N93" s="86"/>
      <c r="O93" s="6"/>
      <c r="P93" s="152">
        <v>0</v>
      </c>
      <c r="Q93" s="6"/>
      <c r="R93" s="96">
        <f t="shared" si="5"/>
        <v>0</v>
      </c>
      <c r="S93" s="97">
        <f t="shared" si="8"/>
        <v>0</v>
      </c>
      <c r="T93" s="98">
        <f t="shared" si="6"/>
        <v>0</v>
      </c>
      <c r="U93" s="117" t="str">
        <f t="shared" si="7"/>
        <v>OK</v>
      </c>
      <c r="V93" s="117" t="b">
        <f>'CASH REBATE'!$P$22</f>
        <v>0</v>
      </c>
      <c r="W93" s="1" t="str">
        <v>ALCHEMY</v>
      </c>
    </row>
    <row r="94" spans="2:23" ht="17.399999999999999" x14ac:dyDescent="0.3">
      <c r="B94" s="161" t="str">
        <v>40-SPRUM-07507404</v>
      </c>
      <c r="C94" s="156" t="str">
        <v>Campari</v>
      </c>
      <c r="D94" s="94" t="str">
        <v>RUM</v>
      </c>
      <c r="E94" s="94" t="str">
        <v>Appleton</v>
      </c>
      <c r="F94" s="94" t="str">
        <v>APT</v>
      </c>
      <c r="G94" s="94" t="str">
        <v>Appleton Special Dark Jamaican</v>
      </c>
      <c r="H94" s="94" t="str">
        <v>750ml</v>
      </c>
      <c r="I94" s="174">
        <v>12</v>
      </c>
      <c r="J94" s="283"/>
      <c r="K94" s="178"/>
      <c r="L94" s="85"/>
      <c r="M94" s="15"/>
      <c r="N94" s="86"/>
      <c r="O94" s="6"/>
      <c r="P94" s="152">
        <v>0</v>
      </c>
      <c r="Q94" s="6"/>
      <c r="R94" s="96">
        <f t="shared" si="5"/>
        <v>0</v>
      </c>
      <c r="S94" s="97">
        <f t="shared" si="8"/>
        <v>0</v>
      </c>
      <c r="T94" s="98">
        <f t="shared" si="6"/>
        <v>0</v>
      </c>
      <c r="U94" s="117" t="str">
        <f t="shared" si="7"/>
        <v>OK</v>
      </c>
      <c r="V94" s="117" t="b">
        <f>'CASH REBATE'!$P$22</f>
        <v>0</v>
      </c>
      <c r="W94" s="1" t="str">
        <v>ALCHEMY</v>
      </c>
    </row>
    <row r="95" spans="2:23" ht="17.399999999999999" x14ac:dyDescent="0.3">
      <c r="B95" s="161" t="str">
        <v>40-SPRUM-07500403</v>
      </c>
      <c r="C95" s="156" t="str">
        <v>Campari</v>
      </c>
      <c r="D95" s="94" t="str">
        <v>RUM</v>
      </c>
      <c r="E95" s="94" t="str">
        <v>Appleton</v>
      </c>
      <c r="F95" s="94" t="str">
        <v>APT</v>
      </c>
      <c r="G95" s="94" t="str">
        <v>Appleton Estate Reserve Jamaican</v>
      </c>
      <c r="H95" s="94" t="str">
        <v>750ml</v>
      </c>
      <c r="I95" s="174">
        <v>12</v>
      </c>
      <c r="J95" s="283"/>
      <c r="K95" s="178"/>
      <c r="L95" s="85"/>
      <c r="M95" s="15"/>
      <c r="N95" s="86"/>
      <c r="O95" s="6"/>
      <c r="P95" s="152">
        <v>0</v>
      </c>
      <c r="Q95" s="6"/>
      <c r="R95" s="96">
        <f t="shared" si="5"/>
        <v>0</v>
      </c>
      <c r="S95" s="97">
        <f t="shared" si="8"/>
        <v>0</v>
      </c>
      <c r="T95" s="98">
        <f t="shared" si="6"/>
        <v>0</v>
      </c>
      <c r="U95" s="117" t="str">
        <f t="shared" si="7"/>
        <v>OK</v>
      </c>
      <c r="V95" s="117" t="b">
        <f>'CASH REBATE'!$P$22</f>
        <v>0</v>
      </c>
      <c r="W95" s="1" t="str">
        <v>ALCHEMY</v>
      </c>
    </row>
    <row r="96" spans="2:23" ht="17.399999999999999" x14ac:dyDescent="0.3">
      <c r="B96" s="161" t="str">
        <v>40-SPRUM-07503406</v>
      </c>
      <c r="C96" s="156" t="str">
        <v>Campari</v>
      </c>
      <c r="D96" s="94" t="str">
        <v>RUM</v>
      </c>
      <c r="E96" s="94" t="str">
        <v>Appleton</v>
      </c>
      <c r="F96" s="94" t="str">
        <v>APT</v>
      </c>
      <c r="G96" s="94" t="str">
        <v>Appleton Estate Signature Jamaican Blend</v>
      </c>
      <c r="H96" s="94" t="str">
        <v>750ml</v>
      </c>
      <c r="I96" s="174">
        <v>12</v>
      </c>
      <c r="J96" s="283"/>
      <c r="K96" s="178"/>
      <c r="L96" s="85"/>
      <c r="M96" s="15"/>
      <c r="N96" s="86"/>
      <c r="O96" s="6"/>
      <c r="P96" s="152">
        <v>0</v>
      </c>
      <c r="Q96" s="6"/>
      <c r="R96" s="96">
        <f t="shared" si="5"/>
        <v>0</v>
      </c>
      <c r="S96" s="97">
        <f t="shared" si="8"/>
        <v>0</v>
      </c>
      <c r="T96" s="98">
        <f t="shared" si="6"/>
        <v>0</v>
      </c>
      <c r="U96" s="117" t="str">
        <f t="shared" si="7"/>
        <v>OK</v>
      </c>
      <c r="V96" s="117" t="b">
        <f>'CASH REBATE'!$P$22</f>
        <v>0</v>
      </c>
      <c r="W96" s="1" t="str">
        <v>ALCHEMY</v>
      </c>
    </row>
    <row r="97" spans="2:23" ht="17.399999999999999" x14ac:dyDescent="0.3">
      <c r="B97" s="161" t="str">
        <v>40-SPRUM-07500408</v>
      </c>
      <c r="C97" s="156" t="str">
        <v>Campari</v>
      </c>
      <c r="D97" s="94" t="str">
        <v>RUM</v>
      </c>
      <c r="E97" s="94" t="str">
        <v>Appleton</v>
      </c>
      <c r="F97" s="94" t="str">
        <v>APT</v>
      </c>
      <c r="G97" s="94" t="str">
        <v>Appleton Estate 12YO Rare Cask</v>
      </c>
      <c r="H97" s="94" t="str">
        <v>750ml</v>
      </c>
      <c r="I97" s="174">
        <v>12</v>
      </c>
      <c r="J97" s="283"/>
      <c r="K97" s="178"/>
      <c r="L97" s="85"/>
      <c r="M97" s="15"/>
      <c r="N97" s="86"/>
      <c r="O97" s="6"/>
      <c r="P97" s="152">
        <v>0</v>
      </c>
      <c r="Q97" s="6"/>
      <c r="R97" s="96">
        <f t="shared" si="5"/>
        <v>0</v>
      </c>
      <c r="S97" s="97">
        <f t="shared" si="8"/>
        <v>0</v>
      </c>
      <c r="T97" s="98">
        <f t="shared" si="6"/>
        <v>0</v>
      </c>
      <c r="U97" s="117" t="str">
        <f t="shared" si="7"/>
        <v>OK</v>
      </c>
      <c r="V97" s="117" t="b">
        <f>'CASH REBATE'!$P$22</f>
        <v>0</v>
      </c>
      <c r="W97" s="1" t="str">
        <v>ALCHEMY</v>
      </c>
    </row>
    <row r="98" spans="2:23" ht="17.399999999999999" x14ac:dyDescent="0.3">
      <c r="B98" s="161" t="str">
        <v>40-SPRUM-07504405</v>
      </c>
      <c r="C98" s="156" t="str">
        <v>Campari</v>
      </c>
      <c r="D98" s="94" t="str">
        <v>RUM</v>
      </c>
      <c r="E98" s="94" t="str">
        <v>Appleton</v>
      </c>
      <c r="F98" s="94" t="str">
        <v>APT</v>
      </c>
      <c r="G98" s="94" t="str">
        <v>Appleton Estate 21YO Jamaican</v>
      </c>
      <c r="H98" s="94" t="str">
        <v>750ml</v>
      </c>
      <c r="I98" s="174">
        <v>6</v>
      </c>
      <c r="J98" s="283"/>
      <c r="K98" s="178"/>
      <c r="L98" s="85"/>
      <c r="M98" s="15"/>
      <c r="N98" s="86"/>
      <c r="O98" s="6"/>
      <c r="P98" s="152">
        <v>0</v>
      </c>
      <c r="Q98" s="6"/>
      <c r="R98" s="96">
        <f t="shared" si="5"/>
        <v>0</v>
      </c>
      <c r="S98" s="97">
        <f t="shared" si="8"/>
        <v>0</v>
      </c>
      <c r="T98" s="98">
        <f t="shared" si="6"/>
        <v>0</v>
      </c>
      <c r="U98" s="117" t="str">
        <f t="shared" si="7"/>
        <v>OK</v>
      </c>
      <c r="V98" s="117" t="b">
        <f>'CASH REBATE'!$P$22</f>
        <v>0</v>
      </c>
      <c r="W98" s="1" t="str">
        <v>ALCHEMY</v>
      </c>
    </row>
    <row r="99" spans="2:23" ht="17.399999999999999" x14ac:dyDescent="0.3">
      <c r="B99" s="161" t="str">
        <v>40-SPRUM-07502400</v>
      </c>
      <c r="C99" s="156" t="str">
        <v>Campari</v>
      </c>
      <c r="D99" s="94" t="str">
        <v>RUM</v>
      </c>
      <c r="E99" s="94" t="str">
        <v>Appleton</v>
      </c>
      <c r="F99" s="94" t="str">
        <v>APT</v>
      </c>
      <c r="G99" s="94" t="str">
        <v>Appleton Estate 30YO Jamaican</v>
      </c>
      <c r="H99" s="94" t="str">
        <v>750ml</v>
      </c>
      <c r="I99" s="174">
        <v>6</v>
      </c>
      <c r="J99" s="283"/>
      <c r="K99" s="178"/>
      <c r="L99" s="85"/>
      <c r="M99" s="15"/>
      <c r="N99" s="86"/>
      <c r="O99" s="6"/>
      <c r="P99" s="152">
        <v>0</v>
      </c>
      <c r="Q99" s="6"/>
      <c r="R99" s="96">
        <f t="shared" si="5"/>
        <v>0</v>
      </c>
      <c r="S99" s="97">
        <f t="shared" si="8"/>
        <v>0</v>
      </c>
      <c r="T99" s="98">
        <f t="shared" si="6"/>
        <v>0</v>
      </c>
      <c r="U99" s="117" t="str">
        <f t="shared" si="7"/>
        <v>OK</v>
      </c>
      <c r="V99" s="117" t="b">
        <f>'CASH REBATE'!$P$22</f>
        <v>0</v>
      </c>
      <c r="W99" s="1" t="str">
        <v>ALCHEMY</v>
      </c>
    </row>
    <row r="100" spans="2:23" ht="17.399999999999999" x14ac:dyDescent="0.3">
      <c r="B100" s="161" t="str">
        <v>40-SPRUM-07517404</v>
      </c>
      <c r="C100" s="156" t="str">
        <v>Campari</v>
      </c>
      <c r="D100" s="94" t="str">
        <v>RUM</v>
      </c>
      <c r="E100" s="94" t="str">
        <v>Kingston</v>
      </c>
      <c r="F100" s="94" t="str">
        <v>KIN</v>
      </c>
      <c r="G100" s="94" t="str">
        <v>Kingston 62 Jamaica Gold Rum</v>
      </c>
      <c r="H100" s="94" t="str">
        <v>750ml</v>
      </c>
      <c r="I100" s="174">
        <v>12</v>
      </c>
      <c r="J100" s="283"/>
      <c r="K100" s="178"/>
      <c r="L100" s="85"/>
      <c r="M100" s="15"/>
      <c r="N100" s="86"/>
      <c r="O100" s="6"/>
      <c r="P100" s="152">
        <v>0</v>
      </c>
      <c r="Q100" s="6"/>
      <c r="R100" s="96">
        <f t="shared" si="5"/>
        <v>0</v>
      </c>
      <c r="S100" s="97">
        <f t="shared" si="8"/>
        <v>0</v>
      </c>
      <c r="T100" s="98">
        <f t="shared" si="6"/>
        <v>0</v>
      </c>
      <c r="U100" s="117" t="str">
        <f t="shared" si="7"/>
        <v>OK</v>
      </c>
      <c r="V100" s="117" t="b">
        <f>'CASH REBATE'!$P$22</f>
        <v>0</v>
      </c>
      <c r="W100" s="1" t="str">
        <v>ALCHEMY</v>
      </c>
    </row>
    <row r="101" spans="2:23" ht="17.399999999999999" x14ac:dyDescent="0.3">
      <c r="B101" s="161" t="str">
        <v>40-SPRUM-07515400</v>
      </c>
      <c r="C101" s="156" t="str">
        <v>Campari</v>
      </c>
      <c r="D101" s="94" t="str">
        <v>RUM</v>
      </c>
      <c r="E101" s="94" t="str">
        <v>Kingston</v>
      </c>
      <c r="F101" s="94" t="str">
        <v>KIN</v>
      </c>
      <c r="G101" s="94" t="str">
        <v>Kingston 62 Jamaica White Rum</v>
      </c>
      <c r="H101" s="94" t="str">
        <v>750ml</v>
      </c>
      <c r="I101" s="174">
        <v>12</v>
      </c>
      <c r="J101" s="283"/>
      <c r="K101" s="178"/>
      <c r="L101" s="85"/>
      <c r="M101" s="15"/>
      <c r="N101" s="86"/>
      <c r="O101" s="6"/>
      <c r="P101" s="152">
        <v>0</v>
      </c>
      <c r="Q101" s="6"/>
      <c r="R101" s="96">
        <f t="shared" si="5"/>
        <v>0</v>
      </c>
      <c r="S101" s="97">
        <f t="shared" si="8"/>
        <v>0</v>
      </c>
      <c r="T101" s="98">
        <f t="shared" si="6"/>
        <v>0</v>
      </c>
      <c r="U101" s="117" t="str">
        <f t="shared" si="7"/>
        <v>OK</v>
      </c>
      <c r="V101" s="117" t="b">
        <f>'CASH REBATE'!$P$22</f>
        <v>0</v>
      </c>
      <c r="W101" s="1" t="str">
        <v>ALCHEMY</v>
      </c>
    </row>
    <row r="102" spans="2:23" ht="17.399999999999999" x14ac:dyDescent="0.3">
      <c r="B102" s="161" t="str">
        <v>30-SPRUM-07005168</v>
      </c>
      <c r="C102" s="156" t="str">
        <v>RC</v>
      </c>
      <c r="D102" s="94" t="str">
        <v>RUM</v>
      </c>
      <c r="E102" s="94" t="str">
        <v>Mount Gay</v>
      </c>
      <c r="F102" s="94" t="str">
        <v>MGY</v>
      </c>
      <c r="G102" s="94" t="str">
        <v>Mt Gay Eclipse Barbados</v>
      </c>
      <c r="H102" s="94" t="str">
        <v>700ml</v>
      </c>
      <c r="I102" s="174">
        <v>6</v>
      </c>
      <c r="J102" s="283"/>
      <c r="K102" s="178"/>
      <c r="L102" s="85"/>
      <c r="M102" s="15"/>
      <c r="N102" s="86"/>
      <c r="O102" s="6"/>
      <c r="P102" s="152">
        <v>0</v>
      </c>
      <c r="Q102" s="6"/>
      <c r="R102" s="96">
        <f t="shared" si="5"/>
        <v>0</v>
      </c>
      <c r="S102" s="97">
        <f t="shared" si="8"/>
        <v>0</v>
      </c>
      <c r="T102" s="98">
        <f t="shared" si="6"/>
        <v>0</v>
      </c>
      <c r="U102" s="117" t="str">
        <f t="shared" si="7"/>
        <v>OK</v>
      </c>
      <c r="V102" s="117" t="b">
        <f>'CASH REBATE'!$P$22</f>
        <v>0</v>
      </c>
      <c r="W102" s="1" t="str">
        <v>ALCHEMY</v>
      </c>
    </row>
    <row r="103" spans="2:23" ht="17.399999999999999" x14ac:dyDescent="0.3">
      <c r="B103" s="161" t="str">
        <v>30-SPRUM-07003508</v>
      </c>
      <c r="C103" s="156" t="str">
        <v>RC</v>
      </c>
      <c r="D103" s="94" t="str">
        <v>RUM</v>
      </c>
      <c r="E103" s="94" t="str">
        <v>Mount Gay</v>
      </c>
      <c r="F103" s="94" t="str">
        <v>MGY</v>
      </c>
      <c r="G103" s="94" t="str">
        <v>Mt Gay Black Barrel Barbados</v>
      </c>
      <c r="H103" s="94" t="str">
        <v>700ml</v>
      </c>
      <c r="I103" s="174">
        <v>6</v>
      </c>
      <c r="J103" s="283"/>
      <c r="K103" s="178"/>
      <c r="L103" s="85"/>
      <c r="M103" s="15"/>
      <c r="N103" s="86"/>
      <c r="O103" s="6"/>
      <c r="P103" s="152">
        <v>0</v>
      </c>
      <c r="Q103" s="6"/>
      <c r="R103" s="96">
        <f t="shared" si="5"/>
        <v>0</v>
      </c>
      <c r="S103" s="97">
        <f t="shared" si="8"/>
        <v>0</v>
      </c>
      <c r="T103" s="98">
        <f t="shared" si="6"/>
        <v>0</v>
      </c>
      <c r="U103" s="117" t="str">
        <f t="shared" si="7"/>
        <v>OK</v>
      </c>
      <c r="V103" s="117" t="b">
        <f>'CASH REBATE'!$P$22</f>
        <v>0</v>
      </c>
      <c r="W103" s="1" t="str">
        <v>ALCHEMY</v>
      </c>
    </row>
    <row r="104" spans="2:23" ht="17.399999999999999" x14ac:dyDescent="0.3">
      <c r="B104" s="161" t="str">
        <v>30-SPRUM-07003502</v>
      </c>
      <c r="C104" s="156" t="str">
        <v>RC</v>
      </c>
      <c r="D104" s="94" t="str">
        <v>RUM</v>
      </c>
      <c r="E104" s="94" t="str">
        <v>Mount Gay</v>
      </c>
      <c r="F104" s="94" t="str">
        <v>MGY</v>
      </c>
      <c r="G104" s="94" t="str">
        <v>Mt Gay XO Barbados</v>
      </c>
      <c r="H104" s="94" t="str">
        <v>700ml</v>
      </c>
      <c r="I104" s="174">
        <v>6</v>
      </c>
      <c r="J104" s="283"/>
      <c r="K104" s="178"/>
      <c r="L104" s="85"/>
      <c r="M104" s="15"/>
      <c r="N104" s="86"/>
      <c r="O104" s="6"/>
      <c r="P104" s="152">
        <v>0</v>
      </c>
      <c r="Q104" s="6"/>
      <c r="R104" s="96">
        <f t="shared" si="5"/>
        <v>0</v>
      </c>
      <c r="S104" s="97">
        <f t="shared" si="8"/>
        <v>0</v>
      </c>
      <c r="T104" s="98">
        <f t="shared" si="6"/>
        <v>0</v>
      </c>
      <c r="U104" s="117" t="str">
        <f t="shared" si="7"/>
        <v>OK</v>
      </c>
      <c r="V104" s="117" t="b">
        <f>'CASH REBATE'!$P$22</f>
        <v>0</v>
      </c>
      <c r="W104" s="1" t="str">
        <v>ALCHEMY</v>
      </c>
    </row>
    <row r="105" spans="2:23" ht="17.399999999999999" x14ac:dyDescent="0.3">
      <c r="B105" s="161" t="str">
        <v>30-SPRUM-07002463</v>
      </c>
      <c r="C105" s="156" t="str">
        <v>RC</v>
      </c>
      <c r="D105" s="94" t="str">
        <v>RUM</v>
      </c>
      <c r="E105" s="94" t="str">
        <v>Mount Gay</v>
      </c>
      <c r="F105" s="94" t="str">
        <v>MGY</v>
      </c>
      <c r="G105" s="94" t="str">
        <v>Mt Gay Estate Rum</v>
      </c>
      <c r="H105" s="94" t="str">
        <v>700ml</v>
      </c>
      <c r="I105" s="174">
        <v>6</v>
      </c>
      <c r="J105" s="283"/>
      <c r="K105" s="178"/>
      <c r="L105" s="85"/>
      <c r="M105" s="15"/>
      <c r="N105" s="86"/>
      <c r="O105" s="6"/>
      <c r="P105" s="152">
        <v>0</v>
      </c>
      <c r="Q105" s="6"/>
      <c r="R105" s="96">
        <f t="shared" si="5"/>
        <v>0</v>
      </c>
      <c r="S105" s="97">
        <f t="shared" si="8"/>
        <v>0</v>
      </c>
      <c r="T105" s="98">
        <f t="shared" si="6"/>
        <v>0</v>
      </c>
      <c r="U105" s="117" t="str">
        <f t="shared" si="7"/>
        <v>OK</v>
      </c>
      <c r="V105" s="117" t="b">
        <f>'CASH REBATE'!$P$22</f>
        <v>0</v>
      </c>
      <c r="W105" s="1" t="str">
        <v>ALCHEMY</v>
      </c>
    </row>
    <row r="106" spans="2:23" ht="17.399999999999999" x14ac:dyDescent="0.3">
      <c r="B106" s="161" t="str">
        <v>07-SPRUM-07000534</v>
      </c>
      <c r="C106" s="156" t="str">
        <v>TEG</v>
      </c>
      <c r="D106" s="94" t="str">
        <v>RUM</v>
      </c>
      <c r="E106" s="94" t="str">
        <v>Brugal</v>
      </c>
      <c r="F106" s="94" t="str">
        <v>BRU</v>
      </c>
      <c r="G106" s="94" t="str">
        <v>Brugal Supremo Blanco White Rum</v>
      </c>
      <c r="H106" s="94" t="str">
        <v>700ml</v>
      </c>
      <c r="I106" s="174">
        <v>12</v>
      </c>
      <c r="J106" s="283"/>
      <c r="K106" s="178"/>
      <c r="L106" s="85"/>
      <c r="M106" s="15"/>
      <c r="N106" s="86"/>
      <c r="O106" s="6"/>
      <c r="P106" s="152">
        <v>0</v>
      </c>
      <c r="Q106" s="6"/>
      <c r="R106" s="96">
        <f t="shared" si="5"/>
        <v>0</v>
      </c>
      <c r="S106" s="97">
        <f t="shared" si="8"/>
        <v>0</v>
      </c>
      <c r="T106" s="98">
        <f t="shared" si="6"/>
        <v>0</v>
      </c>
      <c r="U106" s="117" t="str">
        <f t="shared" si="7"/>
        <v>OK</v>
      </c>
      <c r="V106" s="117" t="b">
        <f>'CASH REBATE'!$P$22</f>
        <v>0</v>
      </c>
      <c r="W106" s="1" t="str">
        <v>ALCHEMY</v>
      </c>
    </row>
    <row r="107" spans="2:23" ht="17.399999999999999" x14ac:dyDescent="0.3">
      <c r="B107" s="161" t="str">
        <v>07-SPRUM-07001468</v>
      </c>
      <c r="C107" s="156" t="str">
        <v>TEG</v>
      </c>
      <c r="D107" s="94" t="str">
        <v>RUM</v>
      </c>
      <c r="E107" s="94" t="str">
        <v>Brugal</v>
      </c>
      <c r="F107" s="94" t="str">
        <v>BRU</v>
      </c>
      <c r="G107" s="94" t="str">
        <v>Brugal Anejo Superior Rum</v>
      </c>
      <c r="H107" s="94" t="str">
        <v>700ml</v>
      </c>
      <c r="I107" s="174">
        <v>6</v>
      </c>
      <c r="J107" s="283"/>
      <c r="K107" s="178"/>
      <c r="L107" s="85"/>
      <c r="M107" s="15"/>
      <c r="N107" s="86"/>
      <c r="O107" s="6"/>
      <c r="P107" s="152">
        <v>0</v>
      </c>
      <c r="Q107" s="6"/>
      <c r="R107" s="96">
        <f t="shared" si="5"/>
        <v>0</v>
      </c>
      <c r="S107" s="97">
        <f t="shared" si="8"/>
        <v>0</v>
      </c>
      <c r="T107" s="98">
        <f t="shared" si="6"/>
        <v>0</v>
      </c>
      <c r="U107" s="117" t="str">
        <f t="shared" si="7"/>
        <v>OK</v>
      </c>
      <c r="V107" s="117" t="b">
        <f>'CASH REBATE'!$P$22</f>
        <v>0</v>
      </c>
      <c r="W107" s="1" t="str">
        <v>ALCHEMY</v>
      </c>
    </row>
    <row r="108" spans="2:23" ht="17.399999999999999" x14ac:dyDescent="0.3">
      <c r="B108" s="161" t="str">
        <v>07-SPRUM-07002960</v>
      </c>
      <c r="C108" s="156" t="str">
        <v>TEG</v>
      </c>
      <c r="D108" s="94" t="str">
        <v>RUM</v>
      </c>
      <c r="E108" s="94" t="str">
        <v>Brugal</v>
      </c>
      <c r="F108" s="94" t="str">
        <v>BRU</v>
      </c>
      <c r="G108" s="94" t="str">
        <v>Brugal 1888 Dominican</v>
      </c>
      <c r="H108" s="94" t="str">
        <v>700ml</v>
      </c>
      <c r="I108" s="174">
        <v>6</v>
      </c>
      <c r="J108" s="283"/>
      <c r="K108" s="178"/>
      <c r="L108" s="85"/>
      <c r="M108" s="15"/>
      <c r="N108" s="86"/>
      <c r="O108" s="6"/>
      <c r="P108" s="152">
        <v>0</v>
      </c>
      <c r="Q108" s="6"/>
      <c r="R108" s="96">
        <f t="shared" si="5"/>
        <v>0</v>
      </c>
      <c r="S108" s="97">
        <f t="shared" si="8"/>
        <v>0</v>
      </c>
      <c r="T108" s="98">
        <f t="shared" si="6"/>
        <v>0</v>
      </c>
      <c r="U108" s="117" t="str">
        <f t="shared" si="7"/>
        <v>OK</v>
      </c>
      <c r="V108" s="117" t="b">
        <f>'CASH REBATE'!$P$22</f>
        <v>0</v>
      </c>
      <c r="W108" s="1" t="str">
        <v>ALCHEMY</v>
      </c>
    </row>
    <row r="109" spans="2:23" ht="17.399999999999999" x14ac:dyDescent="0.3">
      <c r="B109" s="161" t="str">
        <v>21-SPRUM-07003069</v>
      </c>
      <c r="C109" s="156" t="str">
        <v>Proximo</v>
      </c>
      <c r="D109" s="94" t="str">
        <v>RUM</v>
      </c>
      <c r="E109" s="94" t="str">
        <v>Kraken</v>
      </c>
      <c r="F109" s="94" t="str">
        <v>KKR</v>
      </c>
      <c r="G109" s="94" t="str">
        <v>Kraken Black Spiced</v>
      </c>
      <c r="H109" s="94" t="str">
        <v>700ml</v>
      </c>
      <c r="I109" s="174">
        <v>6</v>
      </c>
      <c r="J109" s="283"/>
      <c r="K109" s="178"/>
      <c r="L109" s="85"/>
      <c r="M109" s="15"/>
      <c r="N109" s="86"/>
      <c r="O109" s="6"/>
      <c r="P109" s="152">
        <v>0</v>
      </c>
      <c r="Q109" s="6"/>
      <c r="R109" s="96">
        <f t="shared" si="5"/>
        <v>0</v>
      </c>
      <c r="S109" s="97">
        <f t="shared" si="8"/>
        <v>0</v>
      </c>
      <c r="T109" s="98">
        <f t="shared" si="6"/>
        <v>0</v>
      </c>
      <c r="U109" s="117" t="str">
        <f t="shared" si="7"/>
        <v>OK</v>
      </c>
      <c r="V109" s="117" t="b">
        <f>'CASH REBATE'!$P$22</f>
        <v>0</v>
      </c>
      <c r="W109" s="1" t="str">
        <v>ALCHEMY</v>
      </c>
    </row>
    <row r="110" spans="2:23" ht="17.399999999999999" x14ac:dyDescent="0.3">
      <c r="B110" s="161" t="str">
        <v>63-SPRUM-07000050</v>
      </c>
      <c r="C110" s="156" t="str">
        <v>Independent</v>
      </c>
      <c r="D110" s="94" t="str">
        <v>RUM</v>
      </c>
      <c r="E110" s="94" t="str">
        <v>Matusalem</v>
      </c>
      <c r="F110" s="94" t="str">
        <v>MAT</v>
      </c>
      <c r="G110" s="94" t="str">
        <v>Matusalem Platino Rum</v>
      </c>
      <c r="H110" s="94" t="str">
        <v>700ml</v>
      </c>
      <c r="I110" s="174">
        <v>6</v>
      </c>
      <c r="J110" s="283"/>
      <c r="K110" s="178"/>
      <c r="L110" s="85"/>
      <c r="M110" s="15"/>
      <c r="N110" s="86"/>
      <c r="O110" s="6"/>
      <c r="P110" s="152">
        <v>0</v>
      </c>
      <c r="Q110" s="6"/>
      <c r="R110" s="96">
        <f t="shared" si="5"/>
        <v>0</v>
      </c>
      <c r="S110" s="97">
        <f t="shared" si="8"/>
        <v>0</v>
      </c>
      <c r="T110" s="98">
        <f t="shared" si="6"/>
        <v>0</v>
      </c>
      <c r="U110" s="117" t="str">
        <f t="shared" si="7"/>
        <v>OK</v>
      </c>
      <c r="V110" s="117" t="b">
        <f>'CASH REBATE'!$P$22</f>
        <v>0</v>
      </c>
      <c r="W110" s="1" t="str">
        <v>ALCHEMY</v>
      </c>
    </row>
    <row r="111" spans="2:23" ht="17.399999999999999" x14ac:dyDescent="0.3">
      <c r="B111" s="161" t="str">
        <v>63-SPRUM-07000053</v>
      </c>
      <c r="C111" s="156" t="str">
        <v>Independent</v>
      </c>
      <c r="D111" s="94" t="str">
        <v>RUM</v>
      </c>
      <c r="E111" s="94" t="str">
        <v>Matusalem</v>
      </c>
      <c r="F111" s="94" t="str">
        <v>MAT</v>
      </c>
      <c r="G111" s="94" t="str">
        <v>Matusalem Solera 7 Rum</v>
      </c>
      <c r="H111" s="94" t="str">
        <v>700ml</v>
      </c>
      <c r="I111" s="174">
        <v>6</v>
      </c>
      <c r="J111" s="283"/>
      <c r="K111" s="178"/>
      <c r="L111" s="85"/>
      <c r="M111" s="15"/>
      <c r="N111" s="86"/>
      <c r="O111" s="6"/>
      <c r="P111" s="152">
        <v>0</v>
      </c>
      <c r="Q111" s="6"/>
      <c r="R111" s="96">
        <f t="shared" si="5"/>
        <v>0</v>
      </c>
      <c r="S111" s="97">
        <f t="shared" si="8"/>
        <v>0</v>
      </c>
      <c r="T111" s="98">
        <f t="shared" si="6"/>
        <v>0</v>
      </c>
      <c r="U111" s="117" t="str">
        <f t="shared" si="7"/>
        <v>OK</v>
      </c>
      <c r="V111" s="117" t="b">
        <f>'CASH REBATE'!$P$22</f>
        <v>0</v>
      </c>
      <c r="W111" s="1" t="str">
        <v>ALCHEMY</v>
      </c>
    </row>
    <row r="112" spans="2:23" ht="17.399999999999999" x14ac:dyDescent="0.3">
      <c r="B112" s="161" t="str">
        <v>63-SPRUM-07000055</v>
      </c>
      <c r="C112" s="156" t="str">
        <v>Independent</v>
      </c>
      <c r="D112" s="94" t="str">
        <v>RUM</v>
      </c>
      <c r="E112" s="94" t="str">
        <v>Matusalem</v>
      </c>
      <c r="F112" s="94" t="str">
        <v>MAT</v>
      </c>
      <c r="G112" s="94" t="str">
        <v>Matusalem Gran Reserva 15 Rum</v>
      </c>
      <c r="H112" s="94" t="str">
        <v>700ml</v>
      </c>
      <c r="I112" s="174">
        <v>6</v>
      </c>
      <c r="J112" s="283"/>
      <c r="K112" s="178"/>
      <c r="L112" s="85"/>
      <c r="M112" s="15"/>
      <c r="N112" s="86"/>
      <c r="O112" s="6"/>
      <c r="P112" s="152">
        <v>0</v>
      </c>
      <c r="Q112" s="6"/>
      <c r="R112" s="96">
        <f t="shared" si="5"/>
        <v>0</v>
      </c>
      <c r="S112" s="97">
        <f t="shared" si="8"/>
        <v>0</v>
      </c>
      <c r="T112" s="98">
        <f t="shared" si="6"/>
        <v>0</v>
      </c>
      <c r="U112" s="117" t="str">
        <f t="shared" si="7"/>
        <v>OK</v>
      </c>
      <c r="V112" s="117" t="b">
        <f>'CASH REBATE'!$P$22</f>
        <v>0</v>
      </c>
      <c r="W112" s="1" t="str">
        <v>ALCHEMY</v>
      </c>
    </row>
    <row r="113" spans="2:23" ht="17.399999999999999" x14ac:dyDescent="0.3">
      <c r="B113" s="161" t="str">
        <v>63-SPRUM-07000052</v>
      </c>
      <c r="C113" s="156" t="str">
        <v>Independent</v>
      </c>
      <c r="D113" s="94" t="str">
        <v>RUM</v>
      </c>
      <c r="E113" s="94" t="str">
        <v>Matusalem</v>
      </c>
      <c r="F113" s="94" t="str">
        <v>MAT</v>
      </c>
      <c r="G113" s="94" t="str">
        <v>Matusalem Gran Reserva 23 Rum</v>
      </c>
      <c r="H113" s="94" t="str">
        <v>700ml</v>
      </c>
      <c r="I113" s="174">
        <v>3</v>
      </c>
      <c r="J113" s="283"/>
      <c r="K113" s="178"/>
      <c r="L113" s="85"/>
      <c r="M113" s="15"/>
      <c r="N113" s="86"/>
      <c r="O113" s="6"/>
      <c r="P113" s="152">
        <v>0</v>
      </c>
      <c r="Q113" s="6"/>
      <c r="R113" s="96">
        <f t="shared" si="5"/>
        <v>0</v>
      </c>
      <c r="S113" s="97">
        <f t="shared" si="8"/>
        <v>0</v>
      </c>
      <c r="T113" s="98">
        <f t="shared" si="6"/>
        <v>0</v>
      </c>
      <c r="U113" s="117" t="str">
        <f t="shared" si="7"/>
        <v>OK</v>
      </c>
      <c r="V113" s="117" t="b">
        <f>'CASH REBATE'!$P$22</f>
        <v>0</v>
      </c>
      <c r="W113" s="1" t="str">
        <v>ALCHEMY</v>
      </c>
    </row>
    <row r="114" spans="2:23" ht="17.399999999999999" x14ac:dyDescent="0.3">
      <c r="B114" s="161" t="str">
        <v>63-SPRUM-07010055</v>
      </c>
      <c r="C114" s="156" t="str">
        <v>Independent</v>
      </c>
      <c r="D114" s="94" t="str">
        <v>RUM</v>
      </c>
      <c r="E114" s="94" t="str">
        <v>Matusalem</v>
      </c>
      <c r="F114" s="94" t="str">
        <v>MAT</v>
      </c>
      <c r="G114" s="94" t="str">
        <v>Matusalem Gran Reserva Lefebre Rum</v>
      </c>
      <c r="H114" s="94" t="str">
        <v>700ml</v>
      </c>
      <c r="I114" s="174">
        <v>3</v>
      </c>
      <c r="J114" s="283"/>
      <c r="K114" s="178"/>
      <c r="L114" s="85"/>
      <c r="M114" s="15"/>
      <c r="N114" s="86"/>
      <c r="O114" s="6"/>
      <c r="P114" s="152">
        <v>0</v>
      </c>
      <c r="Q114" s="6"/>
      <c r="R114" s="96">
        <f t="shared" si="5"/>
        <v>0</v>
      </c>
      <c r="S114" s="97">
        <f t="shared" si="8"/>
        <v>0</v>
      </c>
      <c r="T114" s="98">
        <f t="shared" si="6"/>
        <v>0</v>
      </c>
      <c r="U114" s="117" t="str">
        <f t="shared" si="7"/>
        <v>OK</v>
      </c>
      <c r="V114" s="117" t="b">
        <f>'CASH REBATE'!$P$22</f>
        <v>0</v>
      </c>
      <c r="W114" s="1" t="str">
        <v>ALCHEMY</v>
      </c>
    </row>
    <row r="115" spans="2:23" ht="17.399999999999999" x14ac:dyDescent="0.3">
      <c r="B115" s="161" t="str">
        <v>63-SPRUM-07000057</v>
      </c>
      <c r="C115" s="156" t="str">
        <v>Independent</v>
      </c>
      <c r="D115" s="94" t="str">
        <v>RUM</v>
      </c>
      <c r="E115" s="94" t="str">
        <v>Matusalem</v>
      </c>
      <c r="F115" s="94" t="str">
        <v>MAT</v>
      </c>
      <c r="G115" s="94" t="str">
        <v>Matusalem Insolito Rum</v>
      </c>
      <c r="H115" s="94" t="str">
        <v>700ml</v>
      </c>
      <c r="I115" s="174">
        <v>3</v>
      </c>
      <c r="J115" s="283"/>
      <c r="K115" s="178"/>
      <c r="L115" s="85"/>
      <c r="M115" s="15"/>
      <c r="N115" s="86"/>
      <c r="O115" s="6"/>
      <c r="P115" s="152">
        <v>0</v>
      </c>
      <c r="Q115" s="6"/>
      <c r="R115" s="96">
        <f t="shared" si="5"/>
        <v>0</v>
      </c>
      <c r="S115" s="97">
        <f t="shared" si="8"/>
        <v>0</v>
      </c>
      <c r="T115" s="98">
        <f t="shared" si="6"/>
        <v>0</v>
      </c>
      <c r="U115" s="117" t="str">
        <f t="shared" si="7"/>
        <v>OK</v>
      </c>
      <c r="V115" s="117" t="b">
        <f>'CASH REBATE'!$P$22</f>
        <v>0</v>
      </c>
      <c r="W115" s="1" t="str">
        <v>ALCHEMY</v>
      </c>
    </row>
    <row r="116" spans="2:23" ht="17.399999999999999" x14ac:dyDescent="0.3">
      <c r="B116" s="161" t="str">
        <v>24-SPBRA-03758190</v>
      </c>
      <c r="C116" s="156" t="str">
        <v>RC</v>
      </c>
      <c r="D116" s="94" t="str">
        <v>Brandy and Cognac</v>
      </c>
      <c r="E116" s="94" t="str">
        <v>Remy</v>
      </c>
      <c r="F116" s="94" t="str">
        <v>RMM</v>
      </c>
      <c r="G116" s="94" t="str">
        <v>Remy Martin VSOP 375ml</v>
      </c>
      <c r="H116" s="94" t="str">
        <v>375ml</v>
      </c>
      <c r="I116" s="174">
        <v>12</v>
      </c>
      <c r="J116" s="283"/>
      <c r="K116" s="178"/>
      <c r="L116" s="85"/>
      <c r="M116" s="15"/>
      <c r="N116" s="86"/>
      <c r="O116" s="6"/>
      <c r="P116" s="152">
        <v>0</v>
      </c>
      <c r="Q116" s="6"/>
      <c r="R116" s="96">
        <f t="shared" si="5"/>
        <v>0</v>
      </c>
      <c r="S116" s="97">
        <f t="shared" si="8"/>
        <v>0</v>
      </c>
      <c r="T116" s="98">
        <f t="shared" si="6"/>
        <v>0</v>
      </c>
      <c r="U116" s="117" t="str">
        <f t="shared" si="7"/>
        <v>OK</v>
      </c>
      <c r="V116" s="117" t="b">
        <f>'CASH REBATE'!$P$22</f>
        <v>0</v>
      </c>
      <c r="W116" s="1" t="str">
        <v>ALCHEMY</v>
      </c>
    </row>
    <row r="117" spans="2:23" ht="17.399999999999999" x14ac:dyDescent="0.3">
      <c r="B117" s="161" t="str">
        <v>24-SPBRA-07000427</v>
      </c>
      <c r="C117" s="156" t="str">
        <v>RC</v>
      </c>
      <c r="D117" s="94" t="str">
        <v>Brandy and Cognac</v>
      </c>
      <c r="E117" s="94" t="str">
        <v>Remy</v>
      </c>
      <c r="F117" s="94" t="str">
        <v>RMM</v>
      </c>
      <c r="G117" s="94" t="str">
        <v>Remy Martin VSOP 700ml</v>
      </c>
      <c r="H117" s="94" t="str">
        <v>700ml</v>
      </c>
      <c r="I117" s="174">
        <v>12</v>
      </c>
      <c r="J117" s="283"/>
      <c r="K117" s="178"/>
      <c r="L117" s="85"/>
      <c r="M117" s="15"/>
      <c r="N117" s="86"/>
      <c r="O117" s="6"/>
      <c r="P117" s="152">
        <v>0</v>
      </c>
      <c r="Q117" s="6"/>
      <c r="R117" s="96">
        <f t="shared" si="5"/>
        <v>0</v>
      </c>
      <c r="S117" s="97">
        <f t="shared" si="8"/>
        <v>0</v>
      </c>
      <c r="T117" s="98">
        <f t="shared" si="6"/>
        <v>0</v>
      </c>
      <c r="U117" s="117" t="str">
        <f t="shared" si="7"/>
        <v>OK</v>
      </c>
      <c r="V117" s="117" t="b">
        <f>'CASH REBATE'!$P$22</f>
        <v>0</v>
      </c>
      <c r="W117" s="1" t="str">
        <v>ALCHEMY</v>
      </c>
    </row>
    <row r="118" spans="2:23" ht="17.399999999999999" x14ac:dyDescent="0.3">
      <c r="B118" s="161" t="str">
        <v>24-SPBRA-07004581</v>
      </c>
      <c r="C118" s="156" t="str">
        <v>RC</v>
      </c>
      <c r="D118" s="94" t="str">
        <v>Brandy and Cognac</v>
      </c>
      <c r="E118" s="94" t="str">
        <v>Remy</v>
      </c>
      <c r="F118" s="94" t="str">
        <v>RMM</v>
      </c>
      <c r="G118" s="94" t="str">
        <v>Remy Martin XO 700ml</v>
      </c>
      <c r="H118" s="94" t="str">
        <v>700ml</v>
      </c>
      <c r="I118" s="174">
        <v>12</v>
      </c>
      <c r="J118" s="283"/>
      <c r="K118" s="178"/>
      <c r="L118" s="85"/>
      <c r="M118" s="15"/>
      <c r="N118" s="86"/>
      <c r="O118" s="6"/>
      <c r="P118" s="152">
        <v>0</v>
      </c>
      <c r="Q118" s="6"/>
      <c r="R118" s="96">
        <f t="shared" si="5"/>
        <v>0</v>
      </c>
      <c r="S118" s="97">
        <f t="shared" si="8"/>
        <v>0</v>
      </c>
      <c r="T118" s="98">
        <f t="shared" si="6"/>
        <v>0</v>
      </c>
      <c r="U118" s="117" t="str">
        <f t="shared" si="7"/>
        <v>OK</v>
      </c>
      <c r="V118" s="117" t="b">
        <f>'CASH REBATE'!$P$22</f>
        <v>0</v>
      </c>
      <c r="W118" s="1" t="str">
        <v>ALCHEMY</v>
      </c>
    </row>
    <row r="119" spans="2:23" ht="17.399999999999999" x14ac:dyDescent="0.3">
      <c r="B119" s="161" t="str">
        <v>24-SPBRA-07002463</v>
      </c>
      <c r="C119" s="156" t="str">
        <v>RC</v>
      </c>
      <c r="D119" s="94" t="str">
        <v>Brandy and Cognac</v>
      </c>
      <c r="E119" s="94" t="str">
        <v>Remy</v>
      </c>
      <c r="F119" s="94" t="str">
        <v>RMM</v>
      </c>
      <c r="G119" s="94" t="str">
        <v>Remy Martin XO Night 700ml</v>
      </c>
      <c r="H119" s="94" t="str">
        <v>700ml</v>
      </c>
      <c r="I119" s="174">
        <v>12</v>
      </c>
      <c r="J119" s="283"/>
      <c r="K119" s="178"/>
      <c r="L119" s="85"/>
      <c r="M119" s="15"/>
      <c r="N119" s="86"/>
      <c r="O119" s="6"/>
      <c r="P119" s="152">
        <v>0</v>
      </c>
      <c r="Q119" s="6"/>
      <c r="R119" s="96">
        <f t="shared" si="5"/>
        <v>0</v>
      </c>
      <c r="S119" s="97">
        <f t="shared" si="8"/>
        <v>0</v>
      </c>
      <c r="T119" s="98">
        <f t="shared" si="6"/>
        <v>0</v>
      </c>
      <c r="U119" s="117" t="str">
        <f t="shared" si="7"/>
        <v>OK</v>
      </c>
      <c r="V119" s="117" t="b">
        <f>'CASH REBATE'!$P$22</f>
        <v>0</v>
      </c>
      <c r="W119" s="1" t="str">
        <v>ALCHEMY</v>
      </c>
    </row>
    <row r="120" spans="2:23" ht="17.399999999999999" x14ac:dyDescent="0.3">
      <c r="B120" s="161" t="str">
        <v>24-SPBRA-07005366</v>
      </c>
      <c r="C120" s="156" t="str">
        <v>RC</v>
      </c>
      <c r="D120" s="94" t="str">
        <v>Brandy and Cognac</v>
      </c>
      <c r="E120" s="94" t="str">
        <v>Remy</v>
      </c>
      <c r="F120" s="94" t="str">
        <v>RMM</v>
      </c>
      <c r="G120" s="94" t="str">
        <v>Remy Martin 1738</v>
      </c>
      <c r="H120" s="94" t="str">
        <v>700ml</v>
      </c>
      <c r="I120" s="174">
        <v>12</v>
      </c>
      <c r="J120" s="283"/>
      <c r="K120" s="178"/>
      <c r="L120" s="85"/>
      <c r="M120" s="15"/>
      <c r="N120" s="86"/>
      <c r="O120" s="6"/>
      <c r="P120" s="152">
        <v>0</v>
      </c>
      <c r="Q120" s="6"/>
      <c r="R120" s="96">
        <f t="shared" si="5"/>
        <v>0</v>
      </c>
      <c r="S120" s="97">
        <f t="shared" si="8"/>
        <v>0</v>
      </c>
      <c r="T120" s="98">
        <f t="shared" si="6"/>
        <v>0</v>
      </c>
      <c r="U120" s="117" t="str">
        <f t="shared" si="7"/>
        <v>OK</v>
      </c>
      <c r="V120" s="117" t="b">
        <f>'CASH REBATE'!$P$22</f>
        <v>0</v>
      </c>
      <c r="W120" s="1" t="str">
        <v>ALCHEMY</v>
      </c>
    </row>
    <row r="121" spans="2:23" ht="17.399999999999999" x14ac:dyDescent="0.3">
      <c r="B121" s="161" t="str">
        <v>27-SPBRA-07007452</v>
      </c>
      <c r="C121" s="156" t="str">
        <v>RC</v>
      </c>
      <c r="D121" s="94" t="str">
        <v>Brandy and Cognac</v>
      </c>
      <c r="E121" s="94" t="str">
        <v>LOUIS XIII</v>
      </c>
      <c r="F121" s="94" t="str">
        <v>RMM</v>
      </c>
      <c r="G121" s="94" t="str">
        <v>Remy Martin Louis XIII 700ml</v>
      </c>
      <c r="H121" s="94" t="str">
        <v>700ml</v>
      </c>
      <c r="I121" s="174">
        <v>3</v>
      </c>
      <c r="J121" s="283"/>
      <c r="K121" s="178"/>
      <c r="L121" s="85"/>
      <c r="M121" s="15"/>
      <c r="N121" s="86"/>
      <c r="O121" s="6"/>
      <c r="P121" s="152">
        <v>0</v>
      </c>
      <c r="Q121" s="6"/>
      <c r="R121" s="96">
        <f t="shared" si="5"/>
        <v>0</v>
      </c>
      <c r="S121" s="97">
        <f t="shared" si="8"/>
        <v>0</v>
      </c>
      <c r="T121" s="98">
        <f t="shared" si="6"/>
        <v>0</v>
      </c>
      <c r="U121" s="117" t="str">
        <f t="shared" si="7"/>
        <v>OK</v>
      </c>
      <c r="V121" s="117" t="b">
        <f>'CASH REBATE'!$P$22</f>
        <v>0</v>
      </c>
      <c r="W121" s="1" t="str">
        <v>ALCHEMY</v>
      </c>
    </row>
    <row r="122" spans="2:23" ht="17.399999999999999" x14ac:dyDescent="0.3">
      <c r="B122" s="161" t="str">
        <v>27-SPBRA-15008565</v>
      </c>
      <c r="C122" s="156" t="str">
        <v>RC</v>
      </c>
      <c r="D122" s="94" t="str">
        <v>Brandy and Cognac</v>
      </c>
      <c r="E122" s="94" t="str">
        <v>LOUIS XIII</v>
      </c>
      <c r="F122" s="94" t="str">
        <v>RMM</v>
      </c>
      <c r="G122" s="94" t="str">
        <v>Louis XIII Magnum 1.5L</v>
      </c>
      <c r="H122" s="94" t="str">
        <v>1500ml</v>
      </c>
      <c r="I122" s="174">
        <v>1</v>
      </c>
      <c r="J122" s="283"/>
      <c r="K122" s="178"/>
      <c r="L122" s="85"/>
      <c r="M122" s="15"/>
      <c r="N122" s="86"/>
      <c r="O122" s="6"/>
      <c r="P122" s="152">
        <v>0</v>
      </c>
      <c r="Q122" s="6"/>
      <c r="R122" s="96">
        <f t="shared" si="5"/>
        <v>0</v>
      </c>
      <c r="S122" s="97">
        <f t="shared" si="8"/>
        <v>0</v>
      </c>
      <c r="T122" s="98">
        <f t="shared" si="6"/>
        <v>0</v>
      </c>
      <c r="U122" s="117" t="str">
        <f t="shared" si="7"/>
        <v>OK</v>
      </c>
      <c r="V122" s="117" t="b">
        <f>'CASH REBATE'!$P$22</f>
        <v>0</v>
      </c>
      <c r="W122" s="1" t="str">
        <v>ALCHEMY</v>
      </c>
    </row>
    <row r="123" spans="2:23" ht="17.399999999999999" x14ac:dyDescent="0.3">
      <c r="B123" s="161" t="str">
        <v>27-SPBRA-30008169</v>
      </c>
      <c r="C123" s="156" t="str">
        <v>RC</v>
      </c>
      <c r="D123" s="94" t="str">
        <v>Brandy and Cognac</v>
      </c>
      <c r="E123" s="94" t="str">
        <v>LOUIS XIII</v>
      </c>
      <c r="F123" s="94" t="str">
        <v>RMM</v>
      </c>
      <c r="G123" s="94" t="str">
        <v>Louis XIII Decanter Jeroboam 3L</v>
      </c>
      <c r="H123" s="94" t="str">
        <v>3000ml</v>
      </c>
      <c r="I123" s="174">
        <v>1</v>
      </c>
      <c r="J123" s="283"/>
      <c r="K123" s="178"/>
      <c r="L123" s="85"/>
      <c r="M123" s="15"/>
      <c r="N123" s="86"/>
      <c r="O123" s="6"/>
      <c r="P123" s="152">
        <v>0</v>
      </c>
      <c r="Q123" s="6"/>
      <c r="R123" s="96">
        <f t="shared" si="5"/>
        <v>0</v>
      </c>
      <c r="S123" s="97">
        <f t="shared" si="8"/>
        <v>0</v>
      </c>
      <c r="T123" s="98">
        <f t="shared" si="6"/>
        <v>0</v>
      </c>
      <c r="U123" s="117" t="str">
        <f t="shared" si="7"/>
        <v>OK</v>
      </c>
      <c r="V123" s="117" t="b">
        <f>'CASH REBATE'!$P$22</f>
        <v>0</v>
      </c>
      <c r="W123" s="1" t="str">
        <v>ALCHEMY</v>
      </c>
    </row>
    <row r="124" spans="2:23" ht="17.399999999999999" x14ac:dyDescent="0.3">
      <c r="B124" s="161" t="str">
        <v>27-SPBRA-60000155</v>
      </c>
      <c r="C124" s="156" t="str">
        <v>RC</v>
      </c>
      <c r="D124" s="94" t="str">
        <v>Brandy and Cognac</v>
      </c>
      <c r="E124" s="94" t="str">
        <v>LOUIS XIII</v>
      </c>
      <c r="F124" s="94" t="str">
        <v>RMM</v>
      </c>
      <c r="G124" s="94" t="str">
        <v>Louis XIII Mathusalem 6L</v>
      </c>
      <c r="H124" s="94" t="str">
        <v>6000ml</v>
      </c>
      <c r="I124" s="174">
        <v>1</v>
      </c>
      <c r="J124" s="283"/>
      <c r="K124" s="178"/>
      <c r="L124" s="85"/>
      <c r="M124" s="15"/>
      <c r="N124" s="86"/>
      <c r="O124" s="6"/>
      <c r="P124" s="152">
        <v>0</v>
      </c>
      <c r="Q124" s="6"/>
      <c r="R124" s="96">
        <f t="shared" si="5"/>
        <v>0</v>
      </c>
      <c r="S124" s="97">
        <f t="shared" si="8"/>
        <v>0</v>
      </c>
      <c r="T124" s="98">
        <f t="shared" si="6"/>
        <v>0</v>
      </c>
      <c r="U124" s="117" t="str">
        <f t="shared" si="7"/>
        <v>OK</v>
      </c>
      <c r="V124" s="117" t="b">
        <f>'CASH REBATE'!$P$22</f>
        <v>0</v>
      </c>
      <c r="W124" s="1" t="str">
        <v>ALCHEMY</v>
      </c>
    </row>
    <row r="125" spans="2:23" ht="17.399999999999999" x14ac:dyDescent="0.3">
      <c r="B125" s="161" t="str">
        <v>26-SPBRA-07002153</v>
      </c>
      <c r="C125" s="156" t="str">
        <v>RC</v>
      </c>
      <c r="D125" s="94" t="str">
        <v>Brandy and Cognac</v>
      </c>
      <c r="E125" s="94" t="str">
        <v>St Remy</v>
      </c>
      <c r="F125" s="94" t="str">
        <v>RMM</v>
      </c>
      <c r="G125" s="94" t="str">
        <v>St Remy VSOP</v>
      </c>
      <c r="H125" s="94" t="str">
        <v>700ml</v>
      </c>
      <c r="I125" s="174">
        <v>12</v>
      </c>
      <c r="J125" s="283"/>
      <c r="K125" s="178"/>
      <c r="L125" s="85"/>
      <c r="M125" s="15"/>
      <c r="N125" s="86"/>
      <c r="O125" s="6"/>
      <c r="P125" s="152">
        <v>0</v>
      </c>
      <c r="Q125" s="6"/>
      <c r="R125" s="96">
        <f t="shared" si="5"/>
        <v>0</v>
      </c>
      <c r="S125" s="97">
        <f t="shared" si="8"/>
        <v>0</v>
      </c>
      <c r="T125" s="98">
        <f t="shared" si="6"/>
        <v>0</v>
      </c>
      <c r="U125" s="117" t="str">
        <f t="shared" si="7"/>
        <v>OK</v>
      </c>
      <c r="V125" s="117" t="b">
        <f>'CASH REBATE'!$P$22</f>
        <v>0</v>
      </c>
      <c r="W125" s="1" t="str">
        <v>ALCHEMY</v>
      </c>
    </row>
    <row r="126" spans="2:23" ht="17.399999999999999" x14ac:dyDescent="0.3">
      <c r="B126" s="161" t="str">
        <v>26-SPBRA-07002603</v>
      </c>
      <c r="C126" s="156" t="str">
        <v>RC</v>
      </c>
      <c r="D126" s="94" t="str">
        <v>Brandy and Cognac</v>
      </c>
      <c r="E126" s="94" t="str">
        <v>St Remy</v>
      </c>
      <c r="F126" s="94" t="str">
        <v>RMM</v>
      </c>
      <c r="G126" s="94" t="str">
        <v>St Remy XO</v>
      </c>
      <c r="H126" s="94" t="str">
        <v>700ml</v>
      </c>
      <c r="I126" s="174">
        <v>12</v>
      </c>
      <c r="J126" s="283"/>
      <c r="K126" s="178"/>
      <c r="L126" s="85"/>
      <c r="M126" s="15"/>
      <c r="N126" s="86"/>
      <c r="O126" s="6"/>
      <c r="P126" s="152">
        <v>0</v>
      </c>
      <c r="Q126" s="6"/>
      <c r="R126" s="96">
        <f t="shared" si="5"/>
        <v>0</v>
      </c>
      <c r="S126" s="97">
        <f t="shared" si="8"/>
        <v>0</v>
      </c>
      <c r="T126" s="98">
        <f t="shared" si="6"/>
        <v>0</v>
      </c>
      <c r="U126" s="117" t="str">
        <f t="shared" si="7"/>
        <v>OK</v>
      </c>
      <c r="V126" s="117" t="b">
        <f>'CASH REBATE'!$P$22</f>
        <v>0</v>
      </c>
      <c r="W126" s="1" t="str">
        <v>ALCHEMY</v>
      </c>
    </row>
    <row r="127" spans="2:23" ht="17.399999999999999" x14ac:dyDescent="0.3">
      <c r="B127" s="161" t="str">
        <v>01-SPVOD-07008530</v>
      </c>
      <c r="C127" s="156" t="str">
        <v>Lucas Bols</v>
      </c>
      <c r="D127" s="94" t="str">
        <v>Vodka</v>
      </c>
      <c r="E127" s="94" t="str">
        <v>Bols Vodka</v>
      </c>
      <c r="F127" s="94" t="str">
        <v>BLV</v>
      </c>
      <c r="G127" s="94" t="str">
        <v>Bols Vodka 700ml</v>
      </c>
      <c r="H127" s="94" t="str">
        <v>700ml</v>
      </c>
      <c r="I127" s="174">
        <v>12</v>
      </c>
      <c r="J127" s="283"/>
      <c r="K127" s="178"/>
      <c r="L127" s="85"/>
      <c r="M127" s="15"/>
      <c r="N127" s="86"/>
      <c r="O127" s="6"/>
      <c r="P127" s="152">
        <v>0</v>
      </c>
      <c r="Q127" s="6"/>
      <c r="R127" s="96">
        <f t="shared" si="5"/>
        <v>0</v>
      </c>
      <c r="S127" s="97">
        <f t="shared" si="8"/>
        <v>0</v>
      </c>
      <c r="T127" s="98">
        <f t="shared" si="6"/>
        <v>0</v>
      </c>
      <c r="U127" s="117" t="str">
        <f t="shared" si="7"/>
        <v>OK</v>
      </c>
      <c r="V127" s="117" t="b">
        <f>'CASH REBATE'!$P$22</f>
        <v>0</v>
      </c>
      <c r="W127" s="1" t="str">
        <v>ALCHEMY</v>
      </c>
    </row>
    <row r="128" spans="2:23" ht="17.399999999999999" x14ac:dyDescent="0.3">
      <c r="B128" s="161" t="str">
        <v>01-SPVOD-10008547</v>
      </c>
      <c r="C128" s="156" t="str">
        <v>Lucas Bols</v>
      </c>
      <c r="D128" s="94" t="str">
        <v>Vodka</v>
      </c>
      <c r="E128" s="94" t="str">
        <v>Bols Vodka</v>
      </c>
      <c r="F128" s="94" t="str">
        <v>BLV</v>
      </c>
      <c r="G128" s="94" t="str">
        <v>Bols Vodka 1L</v>
      </c>
      <c r="H128" s="94" t="str">
        <v>1000ml</v>
      </c>
      <c r="I128" s="174">
        <v>6</v>
      </c>
      <c r="J128" s="283"/>
      <c r="K128" s="178"/>
      <c r="L128" s="85"/>
      <c r="M128" s="15"/>
      <c r="N128" s="86"/>
      <c r="O128" s="6"/>
      <c r="P128" s="152">
        <v>0</v>
      </c>
      <c r="Q128" s="6"/>
      <c r="R128" s="96">
        <f t="shared" si="5"/>
        <v>0</v>
      </c>
      <c r="S128" s="97">
        <f t="shared" si="8"/>
        <v>0</v>
      </c>
      <c r="T128" s="98">
        <f t="shared" si="6"/>
        <v>0</v>
      </c>
      <c r="U128" s="117" t="str">
        <f t="shared" si="7"/>
        <v>OK</v>
      </c>
      <c r="V128" s="117" t="b">
        <f>'CASH REBATE'!$P$22</f>
        <v>0</v>
      </c>
      <c r="W128" s="1" t="str">
        <v>ALCHEMY</v>
      </c>
    </row>
    <row r="129" spans="2:23" ht="17.399999999999999" x14ac:dyDescent="0.3">
      <c r="B129" s="161" t="str">
        <v>34-SPVOD-01808261</v>
      </c>
      <c r="C129" s="156" t="str">
        <v>Campari</v>
      </c>
      <c r="D129" s="94" t="str">
        <v>Vodka</v>
      </c>
      <c r="E129" s="94" t="str">
        <v>Skyy</v>
      </c>
      <c r="F129" s="94" t="str">
        <v>SKY</v>
      </c>
      <c r="G129" s="94" t="str">
        <v>Skyy 180ml</v>
      </c>
      <c r="H129" s="94" t="str">
        <v>180ml</v>
      </c>
      <c r="I129" s="174">
        <v>12</v>
      </c>
      <c r="J129" s="283"/>
      <c r="K129" s="178"/>
      <c r="L129" s="85"/>
      <c r="M129" s="15"/>
      <c r="N129" s="86"/>
      <c r="O129" s="6"/>
      <c r="P129" s="152">
        <v>0</v>
      </c>
      <c r="Q129" s="6"/>
      <c r="R129" s="96">
        <f t="shared" si="5"/>
        <v>0</v>
      </c>
      <c r="S129" s="97">
        <f t="shared" si="8"/>
        <v>0</v>
      </c>
      <c r="T129" s="98">
        <f t="shared" si="6"/>
        <v>0</v>
      </c>
      <c r="U129" s="117" t="str">
        <f t="shared" si="7"/>
        <v>OK</v>
      </c>
      <c r="V129" s="117" t="b">
        <f>'CASH REBATE'!$P$22</f>
        <v>0</v>
      </c>
      <c r="W129" s="1" t="str">
        <v>ALCHEMY</v>
      </c>
    </row>
    <row r="130" spans="2:23" ht="17.399999999999999" x14ac:dyDescent="0.3">
      <c r="B130" s="161" t="str">
        <v>34-SPVOD-07507004</v>
      </c>
      <c r="C130" s="156" t="str">
        <v>Campari</v>
      </c>
      <c r="D130" s="94" t="str">
        <v>Vodka</v>
      </c>
      <c r="E130" s="94" t="str">
        <v>Skyy</v>
      </c>
      <c r="F130" s="94" t="str">
        <v>SKY</v>
      </c>
      <c r="G130" s="94" t="str">
        <v>Skyy 750ml</v>
      </c>
      <c r="H130" s="94" t="str">
        <v>750ml</v>
      </c>
      <c r="I130" s="174">
        <v>12</v>
      </c>
      <c r="J130" s="283"/>
      <c r="K130" s="178"/>
      <c r="L130" s="85"/>
      <c r="M130" s="15"/>
      <c r="N130" s="86"/>
      <c r="O130" s="6"/>
      <c r="P130" s="152">
        <v>0</v>
      </c>
      <c r="Q130" s="6"/>
      <c r="R130" s="96">
        <f t="shared" si="5"/>
        <v>0</v>
      </c>
      <c r="S130" s="97">
        <f t="shared" si="8"/>
        <v>0</v>
      </c>
      <c r="T130" s="98">
        <f t="shared" si="6"/>
        <v>0</v>
      </c>
      <c r="U130" s="117" t="str">
        <f t="shared" si="7"/>
        <v>OK</v>
      </c>
      <c r="V130" s="117" t="b">
        <f>'CASH REBATE'!$P$22</f>
        <v>0</v>
      </c>
      <c r="W130" s="1" t="str">
        <v>ALCHEMY</v>
      </c>
    </row>
    <row r="131" spans="2:23" ht="17.399999999999999" x14ac:dyDescent="0.3">
      <c r="B131" s="161" t="str">
        <v>34-SPVOD-10001002</v>
      </c>
      <c r="C131" s="156" t="str">
        <v>Campari</v>
      </c>
      <c r="D131" s="94" t="str">
        <v>Vodka</v>
      </c>
      <c r="E131" s="94" t="str">
        <v>Skyy</v>
      </c>
      <c r="F131" s="94" t="str">
        <v>SKY</v>
      </c>
      <c r="G131" s="94" t="str">
        <v>Skyy 1L</v>
      </c>
      <c r="H131" s="94" t="str">
        <v>1000ml</v>
      </c>
      <c r="I131" s="174">
        <v>12</v>
      </c>
      <c r="J131" s="283"/>
      <c r="K131" s="178"/>
      <c r="L131" s="85"/>
      <c r="M131" s="15"/>
      <c r="N131" s="86"/>
      <c r="O131" s="6"/>
      <c r="P131" s="152">
        <v>0</v>
      </c>
      <c r="Q131" s="6"/>
      <c r="R131" s="96">
        <f t="shared" si="5"/>
        <v>0</v>
      </c>
      <c r="S131" s="97">
        <f t="shared" si="8"/>
        <v>0</v>
      </c>
      <c r="T131" s="98">
        <f t="shared" si="6"/>
        <v>0</v>
      </c>
      <c r="U131" s="117" t="str">
        <f t="shared" si="7"/>
        <v>OK</v>
      </c>
      <c r="V131" s="117" t="b">
        <f>'CASH REBATE'!$P$22</f>
        <v>0</v>
      </c>
      <c r="W131" s="1" t="str">
        <v>ALCHEMY</v>
      </c>
    </row>
    <row r="132" spans="2:23" ht="17.399999999999999" x14ac:dyDescent="0.3">
      <c r="B132" s="161" t="str">
        <v>34-SPVOD-07017004</v>
      </c>
      <c r="C132" s="156" t="str">
        <v>Campari</v>
      </c>
      <c r="D132" s="94" t="str">
        <v>Vodka</v>
      </c>
      <c r="E132" s="94" t="str">
        <v>Skyy</v>
      </c>
      <c r="F132" s="94" t="str">
        <v>SKY</v>
      </c>
      <c r="G132" s="94" t="str">
        <v>Skyy Neptune</v>
      </c>
      <c r="H132" s="94" t="str">
        <v>700ml</v>
      </c>
      <c r="I132" s="174">
        <v>12</v>
      </c>
      <c r="J132" s="283"/>
      <c r="K132" s="178"/>
      <c r="L132" s="85"/>
      <c r="M132" s="15"/>
      <c r="N132" s="86"/>
      <c r="O132" s="6"/>
      <c r="P132" s="152">
        <v>0</v>
      </c>
      <c r="Q132" s="6"/>
      <c r="R132" s="96">
        <f t="shared" si="5"/>
        <v>0</v>
      </c>
      <c r="S132" s="97">
        <f t="shared" si="8"/>
        <v>0</v>
      </c>
      <c r="T132" s="98">
        <f t="shared" si="6"/>
        <v>0</v>
      </c>
      <c r="U132" s="117" t="str">
        <f t="shared" si="7"/>
        <v>OK</v>
      </c>
      <c r="V132" s="117" t="b">
        <f>'CASH REBATE'!$P$22</f>
        <v>0</v>
      </c>
      <c r="W132" s="1" t="str">
        <v>ALCHEMY</v>
      </c>
    </row>
    <row r="133" spans="2:23" ht="17.399999999999999" x14ac:dyDescent="0.3">
      <c r="B133" s="161" t="str">
        <v>34-SPLIQ-07007012</v>
      </c>
      <c r="C133" s="156" t="str">
        <v>Campari</v>
      </c>
      <c r="D133" s="94" t="str">
        <v>Vodka</v>
      </c>
      <c r="E133" s="94" t="str">
        <v>Skyy</v>
      </c>
      <c r="F133" s="94" t="str">
        <v>SKY</v>
      </c>
      <c r="G133" s="94" t="str">
        <v>Skyy Citrus</v>
      </c>
      <c r="H133" s="94" t="str">
        <v>700ml</v>
      </c>
      <c r="I133" s="174">
        <v>6</v>
      </c>
      <c r="J133" s="283"/>
      <c r="K133" s="178"/>
      <c r="L133" s="85"/>
      <c r="M133" s="15"/>
      <c r="N133" s="86"/>
      <c r="O133" s="6"/>
      <c r="P133" s="152">
        <v>0</v>
      </c>
      <c r="Q133" s="6"/>
      <c r="R133" s="96">
        <f t="shared" si="5"/>
        <v>0</v>
      </c>
      <c r="S133" s="97">
        <f t="shared" si="8"/>
        <v>0</v>
      </c>
      <c r="T133" s="98">
        <f t="shared" si="6"/>
        <v>0</v>
      </c>
      <c r="U133" s="117" t="str">
        <f t="shared" si="7"/>
        <v>OK</v>
      </c>
      <c r="V133" s="117" t="b">
        <f>'CASH REBATE'!$P$22</f>
        <v>0</v>
      </c>
      <c r="W133" s="1" t="str">
        <v>ALCHEMY</v>
      </c>
    </row>
    <row r="134" spans="2:23" ht="17.399999999999999" x14ac:dyDescent="0.3">
      <c r="B134" s="161" t="str">
        <v>34-SPLIQ-07007036</v>
      </c>
      <c r="C134" s="156" t="str">
        <v>Campari</v>
      </c>
      <c r="D134" s="94" t="str">
        <v>Vodka</v>
      </c>
      <c r="E134" s="94" t="str">
        <v>Skyy</v>
      </c>
      <c r="F134" s="94" t="str">
        <v>SKY</v>
      </c>
      <c r="G134" s="94" t="str">
        <v>Skyy Raspberry</v>
      </c>
      <c r="H134" s="94" t="str">
        <v>700ml</v>
      </c>
      <c r="I134" s="174">
        <v>6</v>
      </c>
      <c r="J134" s="283"/>
      <c r="K134" s="178"/>
      <c r="L134" s="85"/>
      <c r="M134" s="15"/>
      <c r="N134" s="86"/>
      <c r="O134" s="6"/>
      <c r="P134" s="152">
        <v>0</v>
      </c>
      <c r="Q134" s="6"/>
      <c r="R134" s="96">
        <f t="shared" si="5"/>
        <v>0</v>
      </c>
      <c r="S134" s="97">
        <f t="shared" si="8"/>
        <v>0</v>
      </c>
      <c r="T134" s="98">
        <f t="shared" si="6"/>
        <v>0</v>
      </c>
      <c r="U134" s="117" t="str">
        <f t="shared" si="7"/>
        <v>OK</v>
      </c>
      <c r="V134" s="117" t="b">
        <f>'CASH REBATE'!$P$22</f>
        <v>0</v>
      </c>
      <c r="W134" s="1" t="str">
        <v>ALCHEMY</v>
      </c>
    </row>
    <row r="135" spans="2:23" ht="17.399999999999999" x14ac:dyDescent="0.3">
      <c r="B135" s="161" t="str">
        <v>34-SPLIQ-07007050</v>
      </c>
      <c r="C135" s="156" t="str">
        <v>Campari</v>
      </c>
      <c r="D135" s="94" t="str">
        <v>Vodka</v>
      </c>
      <c r="E135" s="94" t="str">
        <v>Skyy</v>
      </c>
      <c r="F135" s="94" t="str">
        <v>SKY</v>
      </c>
      <c r="G135" s="94" t="str">
        <v>Skyy Passionfruit</v>
      </c>
      <c r="H135" s="94" t="str">
        <v>700ml</v>
      </c>
      <c r="I135" s="174">
        <v>6</v>
      </c>
      <c r="J135" s="283"/>
      <c r="K135" s="178"/>
      <c r="L135" s="85"/>
      <c r="M135" s="15"/>
      <c r="N135" s="86"/>
      <c r="O135" s="6"/>
      <c r="P135" s="152">
        <v>0</v>
      </c>
      <c r="Q135" s="6"/>
      <c r="R135" s="96">
        <f t="shared" si="5"/>
        <v>0</v>
      </c>
      <c r="S135" s="97">
        <f t="shared" si="8"/>
        <v>0</v>
      </c>
      <c r="T135" s="98">
        <f t="shared" si="6"/>
        <v>0</v>
      </c>
      <c r="U135" s="117" t="str">
        <f t="shared" si="7"/>
        <v>OK</v>
      </c>
      <c r="V135" s="117" t="b">
        <f>'CASH REBATE'!$P$22</f>
        <v>0</v>
      </c>
      <c r="W135" s="1" t="str">
        <v>ALCHEMY</v>
      </c>
    </row>
    <row r="136" spans="2:23" ht="17.399999999999999" x14ac:dyDescent="0.3">
      <c r="B136" s="161" t="str">
        <v>34-SPVOD-07001021</v>
      </c>
      <c r="C136" s="156" t="str">
        <v>Campari</v>
      </c>
      <c r="D136" s="94" t="str">
        <v>Vodka</v>
      </c>
      <c r="E136" s="94" t="str">
        <v>Skyy</v>
      </c>
      <c r="F136" s="94" t="str">
        <v>SKY</v>
      </c>
      <c r="G136" s="94" t="str">
        <v>Skyy 90 Luxury</v>
      </c>
      <c r="H136" s="94" t="str">
        <v>700ml</v>
      </c>
      <c r="I136" s="174">
        <v>6</v>
      </c>
      <c r="J136" s="283"/>
      <c r="K136" s="178"/>
      <c r="L136" s="85"/>
      <c r="M136" s="15"/>
      <c r="N136" s="86"/>
      <c r="O136" s="6"/>
      <c r="P136" s="152">
        <v>0</v>
      </c>
      <c r="Q136" s="6"/>
      <c r="R136" s="96">
        <f t="shared" si="5"/>
        <v>0</v>
      </c>
      <c r="S136" s="97">
        <f t="shared" si="8"/>
        <v>0</v>
      </c>
      <c r="T136" s="98">
        <f t="shared" si="6"/>
        <v>0</v>
      </c>
      <c r="U136" s="117" t="str">
        <f t="shared" si="7"/>
        <v>OK</v>
      </c>
      <c r="V136" s="117" t="b">
        <f>'CASH REBATE'!$P$22</f>
        <v>0</v>
      </c>
      <c r="W136" s="1" t="str">
        <v>ALCHEMY</v>
      </c>
    </row>
    <row r="137" spans="2:23" ht="17.399999999999999" x14ac:dyDescent="0.3">
      <c r="B137" s="161" t="str">
        <v>65-SPVOD-07507828</v>
      </c>
      <c r="C137" s="156" t="str">
        <v>Proximo</v>
      </c>
      <c r="D137" s="94" t="str">
        <v>Vodka</v>
      </c>
      <c r="E137" s="94" t="str">
        <v>Hangar</v>
      </c>
      <c r="F137" s="94" t="str">
        <v>HG1</v>
      </c>
      <c r="G137" s="94" t="str">
        <v>Hangar 1 Straight Vodka</v>
      </c>
      <c r="H137" s="94" t="str">
        <v>750ml</v>
      </c>
      <c r="I137" s="174">
        <v>12</v>
      </c>
      <c r="J137" s="283"/>
      <c r="K137" s="178"/>
      <c r="L137" s="85"/>
      <c r="M137" s="15"/>
      <c r="N137" s="86"/>
      <c r="O137" s="6"/>
      <c r="P137" s="152">
        <v>0</v>
      </c>
      <c r="Q137" s="6"/>
      <c r="R137" s="96">
        <f t="shared" si="5"/>
        <v>0</v>
      </c>
      <c r="S137" s="97">
        <f t="shared" si="8"/>
        <v>0</v>
      </c>
      <c r="T137" s="98">
        <f t="shared" si="6"/>
        <v>0</v>
      </c>
      <c r="U137" s="117" t="str">
        <f t="shared" si="7"/>
        <v>OK</v>
      </c>
      <c r="V137" s="117" t="b">
        <f>'CASH REBATE'!$P$22</f>
        <v>0</v>
      </c>
      <c r="W137" s="1" t="str">
        <v>ALCHEMY</v>
      </c>
    </row>
    <row r="138" spans="2:23" ht="17.399999999999999" x14ac:dyDescent="0.3">
      <c r="B138" s="161" t="str">
        <v>65-SPVOD-07507842</v>
      </c>
      <c r="C138" s="156" t="str">
        <v>Proximo</v>
      </c>
      <c r="D138" s="94" t="str">
        <v>Vodka</v>
      </c>
      <c r="E138" s="94" t="str">
        <v>Hangar</v>
      </c>
      <c r="F138" s="94" t="str">
        <v>HG1</v>
      </c>
      <c r="G138" s="94" t="str">
        <v>Hangar 1 Buddha'S Hand Citron Vodka</v>
      </c>
      <c r="H138" s="94" t="str">
        <v>750ml</v>
      </c>
      <c r="I138" s="174">
        <v>12</v>
      </c>
      <c r="J138" s="283"/>
      <c r="K138" s="178"/>
      <c r="L138" s="85"/>
      <c r="M138" s="15"/>
      <c r="N138" s="86"/>
      <c r="O138" s="6"/>
      <c r="P138" s="152">
        <v>0</v>
      </c>
      <c r="Q138" s="6"/>
      <c r="R138" s="96">
        <f t="shared" si="5"/>
        <v>0</v>
      </c>
      <c r="S138" s="97">
        <f t="shared" si="8"/>
        <v>0</v>
      </c>
      <c r="T138" s="98">
        <f t="shared" si="6"/>
        <v>0</v>
      </c>
      <c r="U138" s="117" t="str">
        <f t="shared" si="7"/>
        <v>OK</v>
      </c>
      <c r="V138" s="117" t="b">
        <f>'CASH REBATE'!$P$22</f>
        <v>0</v>
      </c>
      <c r="W138" s="1" t="str">
        <v>ALCHEMY</v>
      </c>
    </row>
    <row r="139" spans="2:23" ht="17.399999999999999" x14ac:dyDescent="0.3">
      <c r="B139" s="161" t="str">
        <v>65-SPVOD-07507866</v>
      </c>
      <c r="C139" s="156" t="str">
        <v>Proximo</v>
      </c>
      <c r="D139" s="94" t="str">
        <v>Vodka</v>
      </c>
      <c r="E139" s="94" t="str">
        <v>Hangar</v>
      </c>
      <c r="F139" s="94" t="str">
        <v>HG1</v>
      </c>
      <c r="G139" s="94" t="str">
        <v>Hangar 1 Mandarin Blossom Vodka</v>
      </c>
      <c r="H139" s="94" t="str">
        <v>750ml</v>
      </c>
      <c r="I139" s="174">
        <v>12</v>
      </c>
      <c r="J139" s="283"/>
      <c r="K139" s="178"/>
      <c r="L139" s="85"/>
      <c r="M139" s="15"/>
      <c r="N139" s="86"/>
      <c r="O139" s="6"/>
      <c r="P139" s="152">
        <v>0</v>
      </c>
      <c r="Q139" s="6"/>
      <c r="R139" s="96">
        <f t="shared" si="5"/>
        <v>0</v>
      </c>
      <c r="S139" s="97">
        <f t="shared" si="8"/>
        <v>0</v>
      </c>
      <c r="T139" s="98">
        <f t="shared" si="6"/>
        <v>0</v>
      </c>
      <c r="U139" s="117" t="str">
        <f t="shared" si="7"/>
        <v>OK</v>
      </c>
      <c r="V139" s="117" t="b">
        <f>'CASH REBATE'!$P$22</f>
        <v>0</v>
      </c>
      <c r="W139" s="1" t="str">
        <v>ALCHEMY</v>
      </c>
    </row>
    <row r="140" spans="2:23" ht="17.399999999999999" x14ac:dyDescent="0.3">
      <c r="B140" s="161" t="str">
        <v>65-SPVOD-07507361</v>
      </c>
      <c r="C140" s="156" t="str">
        <v>Proximo</v>
      </c>
      <c r="D140" s="94" t="str">
        <v>Vodka</v>
      </c>
      <c r="E140" s="94" t="str">
        <v>Hangar</v>
      </c>
      <c r="F140" s="94" t="str">
        <v>HG1</v>
      </c>
      <c r="G140" s="94" t="str">
        <v>Hangar 1 Rose Vodka</v>
      </c>
      <c r="H140" s="94" t="str">
        <v>750ml</v>
      </c>
      <c r="I140" s="174">
        <v>12</v>
      </c>
      <c r="J140" s="283"/>
      <c r="K140" s="178"/>
      <c r="L140" s="85"/>
      <c r="M140" s="15"/>
      <c r="N140" s="86"/>
      <c r="O140" s="6"/>
      <c r="P140" s="152">
        <v>0</v>
      </c>
      <c r="Q140" s="6"/>
      <c r="R140" s="96">
        <f t="shared" si="5"/>
        <v>0</v>
      </c>
      <c r="S140" s="97">
        <f t="shared" si="8"/>
        <v>0</v>
      </c>
      <c r="T140" s="98">
        <f t="shared" si="6"/>
        <v>0</v>
      </c>
      <c r="U140" s="117" t="str">
        <f t="shared" si="7"/>
        <v>OK</v>
      </c>
      <c r="V140" s="117" t="b">
        <f>'CASH REBATE'!$P$22</f>
        <v>0</v>
      </c>
      <c r="W140" s="1" t="str">
        <v>ALCHEMY</v>
      </c>
    </row>
    <row r="141" spans="2:23" ht="17.399999999999999" x14ac:dyDescent="0.3">
      <c r="B141" s="161" t="str">
        <v>48-SPVOD-02000045</v>
      </c>
      <c r="C141" s="156" t="str">
        <v>Independent</v>
      </c>
      <c r="D141" s="94" t="str">
        <v>Vodka</v>
      </c>
      <c r="E141" s="94" t="str">
        <v>Tito's</v>
      </c>
      <c r="F141" s="94" t="str">
        <v>TTO</v>
      </c>
      <c r="G141" s="94" t="str">
        <v>Tito's Vodka 200ml</v>
      </c>
      <c r="H141" s="94" t="str">
        <v>200ml</v>
      </c>
      <c r="I141" s="174">
        <v>24</v>
      </c>
      <c r="J141" s="283"/>
      <c r="K141" s="178"/>
      <c r="L141" s="85"/>
      <c r="M141" s="15"/>
      <c r="N141" s="86"/>
      <c r="O141" s="6"/>
      <c r="P141" s="152">
        <v>0</v>
      </c>
      <c r="Q141" s="6"/>
      <c r="R141" s="96">
        <f t="shared" ref="R141:R204" si="9">IF(K141&gt;0,K141*N141,L141*1.07*N141)</f>
        <v>0</v>
      </c>
      <c r="S141" s="97">
        <f t="shared" si="8"/>
        <v>0</v>
      </c>
      <c r="T141" s="98">
        <f t="shared" si="6"/>
        <v>0</v>
      </c>
      <c r="U141" s="117" t="str">
        <f t="shared" si="7"/>
        <v>OK</v>
      </c>
      <c r="V141" s="117" t="b">
        <f>'CASH REBATE'!$P$22</f>
        <v>0</v>
      </c>
      <c r="W141" s="1" t="str">
        <v>ALCHEMY</v>
      </c>
    </row>
    <row r="142" spans="2:23" ht="17.399999999999999" x14ac:dyDescent="0.3">
      <c r="B142" s="161" t="str">
        <v>48-SPVOD-07500027</v>
      </c>
      <c r="C142" s="156" t="str">
        <v>Independent</v>
      </c>
      <c r="D142" s="94" t="str">
        <v>Vodka</v>
      </c>
      <c r="E142" s="94" t="str">
        <v>Tito's</v>
      </c>
      <c r="F142" s="94" t="str">
        <v>TTO</v>
      </c>
      <c r="G142" s="94" t="str">
        <v>Tito's Vodka 750ml</v>
      </c>
      <c r="H142" s="94" t="str">
        <v>750ml</v>
      </c>
      <c r="I142" s="174">
        <v>12</v>
      </c>
      <c r="J142" s="283"/>
      <c r="K142" s="178"/>
      <c r="L142" s="85"/>
      <c r="M142" s="15"/>
      <c r="N142" s="86"/>
      <c r="O142" s="6"/>
      <c r="P142" s="152">
        <v>0</v>
      </c>
      <c r="Q142" s="6"/>
      <c r="R142" s="96">
        <f t="shared" si="9"/>
        <v>0</v>
      </c>
      <c r="S142" s="97">
        <f t="shared" si="8"/>
        <v>0</v>
      </c>
      <c r="T142" s="98">
        <f t="shared" ref="T142:T205" si="10">IF(U142="Input Price only 1 column","",P142*S142)</f>
        <v>0</v>
      </c>
      <c r="U142" s="117" t="str">
        <f t="shared" ref="U142:U205" si="11">IF(AND(K142&gt;0,L142&gt;0),"Input Price only 1 column","OK")</f>
        <v>OK</v>
      </c>
      <c r="V142" s="117" t="b">
        <f>'CASH REBATE'!$P$22</f>
        <v>0</v>
      </c>
      <c r="W142" s="1" t="str">
        <v>ALCHEMY</v>
      </c>
    </row>
    <row r="143" spans="2:23" ht="17.399999999999999" x14ac:dyDescent="0.3">
      <c r="B143" s="161" t="str">
        <v>48-SPVOD-10000010</v>
      </c>
      <c r="C143" s="156" t="str">
        <v>Independent</v>
      </c>
      <c r="D143" s="94" t="str">
        <v>Vodka</v>
      </c>
      <c r="E143" s="94" t="str">
        <v>Tito's</v>
      </c>
      <c r="F143" s="94" t="str">
        <v>TTO</v>
      </c>
      <c r="G143" s="94" t="str">
        <v>Tito's Vodka 1L</v>
      </c>
      <c r="H143" s="94" t="str">
        <v>1000ml</v>
      </c>
      <c r="I143" s="174">
        <v>12</v>
      </c>
      <c r="J143" s="283"/>
      <c r="K143" s="178"/>
      <c r="L143" s="85"/>
      <c r="M143" s="15"/>
      <c r="N143" s="86"/>
      <c r="O143" s="6"/>
      <c r="P143" s="152">
        <v>0</v>
      </c>
      <c r="Q143" s="6"/>
      <c r="R143" s="96">
        <f t="shared" si="9"/>
        <v>0</v>
      </c>
      <c r="S143" s="97">
        <f t="shared" ref="S143:S206" si="12">ROUND(R143/1.07,2)</f>
        <v>0</v>
      </c>
      <c r="T143" s="98">
        <f t="shared" si="10"/>
        <v>0</v>
      </c>
      <c r="U143" s="117" t="str">
        <f t="shared" si="11"/>
        <v>OK</v>
      </c>
      <c r="V143" s="117" t="b">
        <f>'CASH REBATE'!$P$22</f>
        <v>0</v>
      </c>
      <c r="W143" s="1" t="str">
        <v>ALCHEMY</v>
      </c>
    </row>
    <row r="144" spans="2:23" ht="17.399999999999999" x14ac:dyDescent="0.3">
      <c r="B144" s="161" t="str">
        <v>48-SPVOD-17500034</v>
      </c>
      <c r="C144" s="156" t="str">
        <v>Independent</v>
      </c>
      <c r="D144" s="94" t="str">
        <v>Vodka</v>
      </c>
      <c r="E144" s="94" t="str">
        <v>Tito's</v>
      </c>
      <c r="F144" s="94" t="str">
        <v>TTO</v>
      </c>
      <c r="G144" s="94" t="str">
        <v>Tito's Vodka 1.75L</v>
      </c>
      <c r="H144" s="94" t="str">
        <v>1750ml</v>
      </c>
      <c r="I144" s="174">
        <v>6</v>
      </c>
      <c r="J144" s="283"/>
      <c r="K144" s="178"/>
      <c r="L144" s="85"/>
      <c r="M144" s="15"/>
      <c r="N144" s="86"/>
      <c r="O144" s="6"/>
      <c r="P144" s="152">
        <v>0</v>
      </c>
      <c r="Q144" s="6"/>
      <c r="R144" s="96">
        <f t="shared" si="9"/>
        <v>0</v>
      </c>
      <c r="S144" s="97">
        <f t="shared" si="12"/>
        <v>0</v>
      </c>
      <c r="T144" s="98">
        <f t="shared" si="10"/>
        <v>0</v>
      </c>
      <c r="U144" s="117" t="str">
        <f t="shared" si="11"/>
        <v>OK</v>
      </c>
      <c r="V144" s="117" t="b">
        <f>'CASH REBATE'!$P$22</f>
        <v>0</v>
      </c>
      <c r="W144" s="1" t="str">
        <v>ALCHEMY</v>
      </c>
    </row>
    <row r="145" spans="2:23" ht="17.399999999999999" x14ac:dyDescent="0.3">
      <c r="B145" s="161" t="str">
        <v>01-SPGIN-07003727</v>
      </c>
      <c r="C145" s="156" t="str">
        <v>Lucas Bols</v>
      </c>
      <c r="D145" s="94" t="str">
        <v>GIN</v>
      </c>
      <c r="E145" s="94" t="str">
        <v>Bols Gin</v>
      </c>
      <c r="F145" s="94" t="str">
        <v>SVT</v>
      </c>
      <c r="G145" s="94" t="str">
        <v>Bols Silvertop Dutch</v>
      </c>
      <c r="H145" s="94" t="str">
        <v>700ml</v>
      </c>
      <c r="I145" s="174">
        <v>6</v>
      </c>
      <c r="J145" s="283"/>
      <c r="K145" s="178"/>
      <c r="L145" s="85"/>
      <c r="M145" s="15"/>
      <c r="N145" s="86"/>
      <c r="O145" s="6"/>
      <c r="P145" s="152">
        <v>0</v>
      </c>
      <c r="Q145" s="6"/>
      <c r="R145" s="96">
        <f t="shared" si="9"/>
        <v>0</v>
      </c>
      <c r="S145" s="97">
        <f t="shared" si="12"/>
        <v>0</v>
      </c>
      <c r="T145" s="98">
        <f t="shared" si="10"/>
        <v>0</v>
      </c>
      <c r="U145" s="117" t="str">
        <f t="shared" si="11"/>
        <v>OK</v>
      </c>
      <c r="V145" s="117" t="b">
        <f>'CASH REBATE'!$P$22</f>
        <v>0</v>
      </c>
      <c r="W145" s="1" t="str">
        <v>ALCHEMY</v>
      </c>
    </row>
    <row r="146" spans="2:23" ht="17.399999999999999" x14ac:dyDescent="0.3">
      <c r="B146" s="161" t="str">
        <v>33-SPGIN-07507509</v>
      </c>
      <c r="C146" s="156" t="str">
        <v>Campari</v>
      </c>
      <c r="D146" s="94" t="str">
        <v>GIN</v>
      </c>
      <c r="E146" s="94" t="str">
        <v>Bulldog</v>
      </c>
      <c r="F146" s="94" t="str">
        <v>BUL</v>
      </c>
      <c r="G146" s="94" t="str">
        <v>Bulldog London Dry 750ml</v>
      </c>
      <c r="H146" s="94" t="str">
        <v>750ml</v>
      </c>
      <c r="I146" s="174">
        <v>6</v>
      </c>
      <c r="J146" s="283"/>
      <c r="K146" s="178"/>
      <c r="L146" s="85"/>
      <c r="M146" s="15"/>
      <c r="N146" s="86"/>
      <c r="O146" s="6"/>
      <c r="P146" s="152">
        <v>0</v>
      </c>
      <c r="Q146" s="6"/>
      <c r="R146" s="96">
        <f t="shared" si="9"/>
        <v>0</v>
      </c>
      <c r="S146" s="97">
        <f t="shared" si="12"/>
        <v>0</v>
      </c>
      <c r="T146" s="98">
        <f t="shared" si="10"/>
        <v>0</v>
      </c>
      <c r="U146" s="117" t="str">
        <f t="shared" si="11"/>
        <v>OK</v>
      </c>
      <c r="V146" s="117" t="b">
        <f>'CASH REBATE'!$P$22</f>
        <v>0</v>
      </c>
      <c r="W146" s="1" t="str">
        <v>ALCHEMY</v>
      </c>
    </row>
    <row r="147" spans="2:23" ht="17.399999999999999" x14ac:dyDescent="0.3">
      <c r="B147" s="161" t="str">
        <v>33-SPGIN-10002048</v>
      </c>
      <c r="C147" s="156" t="str">
        <v>Campari</v>
      </c>
      <c r="D147" s="94" t="str">
        <v>GIN</v>
      </c>
      <c r="E147" s="94" t="str">
        <v>Bulldog</v>
      </c>
      <c r="F147" s="94" t="str">
        <v>BUL</v>
      </c>
      <c r="G147" s="94" t="str">
        <v>Bulldog London Dry 1L</v>
      </c>
      <c r="H147" s="94" t="str">
        <v>1000ml</v>
      </c>
      <c r="I147" s="174">
        <v>6</v>
      </c>
      <c r="J147" s="283"/>
      <c r="K147" s="178"/>
      <c r="L147" s="85"/>
      <c r="M147" s="15"/>
      <c r="N147" s="86"/>
      <c r="O147" s="6"/>
      <c r="P147" s="152">
        <v>0</v>
      </c>
      <c r="Q147" s="6"/>
      <c r="R147" s="96">
        <f t="shared" si="9"/>
        <v>0</v>
      </c>
      <c r="S147" s="97">
        <f t="shared" si="12"/>
        <v>0</v>
      </c>
      <c r="T147" s="98">
        <f t="shared" si="10"/>
        <v>0</v>
      </c>
      <c r="U147" s="117" t="str">
        <f t="shared" si="11"/>
        <v>OK</v>
      </c>
      <c r="V147" s="117" t="b">
        <f>'CASH REBATE'!$P$22</f>
        <v>0</v>
      </c>
      <c r="W147" s="1" t="str">
        <v>ALCHEMY</v>
      </c>
    </row>
    <row r="148" spans="2:23" ht="17.399999999999999" x14ac:dyDescent="0.3">
      <c r="B148" s="161" t="str">
        <v>59-SPGIN-10000065</v>
      </c>
      <c r="C148" s="156" t="str">
        <v>Campari</v>
      </c>
      <c r="D148" s="94" t="str">
        <v>GIN</v>
      </c>
      <c r="E148" s="94" t="str">
        <v>Bickens</v>
      </c>
      <c r="F148" s="94" t="str">
        <v>BIC</v>
      </c>
      <c r="G148" s="94" t="str">
        <v>Bickens London Dry Gin</v>
      </c>
      <c r="H148" s="94" t="str">
        <v>1000ml</v>
      </c>
      <c r="I148" s="174">
        <v>6</v>
      </c>
      <c r="J148" s="283"/>
      <c r="K148" s="178"/>
      <c r="L148" s="85"/>
      <c r="M148" s="15"/>
      <c r="N148" s="86"/>
      <c r="O148" s="6"/>
      <c r="P148" s="152">
        <v>0</v>
      </c>
      <c r="Q148" s="6"/>
      <c r="R148" s="96">
        <f t="shared" si="9"/>
        <v>0</v>
      </c>
      <c r="S148" s="97">
        <f t="shared" si="12"/>
        <v>0</v>
      </c>
      <c r="T148" s="98">
        <f t="shared" si="10"/>
        <v>0</v>
      </c>
      <c r="U148" s="117" t="str">
        <f t="shared" si="11"/>
        <v>OK</v>
      </c>
      <c r="V148" s="117" t="b">
        <f>'CASH REBATE'!$P$22</f>
        <v>0</v>
      </c>
      <c r="W148" s="1" t="str">
        <v>ALCHEMY</v>
      </c>
    </row>
    <row r="149" spans="2:23" ht="17.399999999999999" x14ac:dyDescent="0.3">
      <c r="B149" s="161" t="str">
        <v>22-SPGIN-07000693</v>
      </c>
      <c r="C149" s="156" t="str">
        <v>Proximo</v>
      </c>
      <c r="D149" s="94" t="str">
        <v>GIN</v>
      </c>
      <c r="E149" s="94" t="str">
        <v>Boodles</v>
      </c>
      <c r="F149" s="94" t="str">
        <v>BOD</v>
      </c>
      <c r="G149" s="94" t="str">
        <v>Boodles London Dry</v>
      </c>
      <c r="H149" s="94" t="str">
        <v>700ml</v>
      </c>
      <c r="I149" s="174">
        <v>6</v>
      </c>
      <c r="J149" s="283"/>
      <c r="K149" s="178"/>
      <c r="L149" s="85"/>
      <c r="M149" s="15"/>
      <c r="N149" s="86"/>
      <c r="O149" s="6"/>
      <c r="P149" s="152">
        <v>0</v>
      </c>
      <c r="Q149" s="6"/>
      <c r="R149" s="96">
        <f t="shared" si="9"/>
        <v>0</v>
      </c>
      <c r="S149" s="97">
        <f t="shared" si="12"/>
        <v>0</v>
      </c>
      <c r="T149" s="98">
        <f t="shared" si="10"/>
        <v>0</v>
      </c>
      <c r="U149" s="117" t="str">
        <f t="shared" si="11"/>
        <v>OK</v>
      </c>
      <c r="V149" s="117" t="b">
        <f>'CASH REBATE'!$P$22</f>
        <v>0</v>
      </c>
      <c r="W149" s="1" t="str">
        <v>ALCHEMY</v>
      </c>
    </row>
    <row r="150" spans="2:23" ht="17.399999999999999" x14ac:dyDescent="0.3">
      <c r="B150" s="161" t="str">
        <v>13-SPGIN-07006017</v>
      </c>
      <c r="C150" s="156" t="str">
        <v>TEG</v>
      </c>
      <c r="D150" s="94" t="str">
        <v>GIN</v>
      </c>
      <c r="E150" s="94" t="str">
        <v>No.3 London Dry</v>
      </c>
      <c r="F150" s="94" t="str">
        <v>NO3</v>
      </c>
      <c r="G150" s="94" t="str">
        <v>No.3 London Dry</v>
      </c>
      <c r="H150" s="94" t="str">
        <v>700ml</v>
      </c>
      <c r="I150" s="174">
        <v>6</v>
      </c>
      <c r="J150" s="283"/>
      <c r="K150" s="178"/>
      <c r="L150" s="85"/>
      <c r="M150" s="15"/>
      <c r="N150" s="86"/>
      <c r="O150" s="6"/>
      <c r="P150" s="152">
        <v>0</v>
      </c>
      <c r="Q150" s="6"/>
      <c r="R150" s="96">
        <f t="shared" si="9"/>
        <v>0</v>
      </c>
      <c r="S150" s="97">
        <f t="shared" si="12"/>
        <v>0</v>
      </c>
      <c r="T150" s="98">
        <f t="shared" si="10"/>
        <v>0</v>
      </c>
      <c r="U150" s="117" t="str">
        <f t="shared" si="11"/>
        <v>OK</v>
      </c>
      <c r="V150" s="117" t="b">
        <f>'CASH REBATE'!$P$22</f>
        <v>0</v>
      </c>
      <c r="W150" s="1" t="str">
        <v>ALCHEMY</v>
      </c>
    </row>
    <row r="151" spans="2:23" ht="17.399999999999999" x14ac:dyDescent="0.3">
      <c r="B151" s="161" t="str">
        <v>03-SPGIN-07006598</v>
      </c>
      <c r="C151" s="156" t="str">
        <v>Lucas Bols</v>
      </c>
      <c r="D151" s="94" t="str">
        <v>GIN</v>
      </c>
      <c r="E151" s="94" t="str">
        <v>Damrak</v>
      </c>
      <c r="F151" s="94" t="str">
        <v>DAM</v>
      </c>
      <c r="G151" s="94" t="str">
        <v>Damrak Dutch</v>
      </c>
      <c r="H151" s="94" t="str">
        <v>700ml</v>
      </c>
      <c r="I151" s="174">
        <v>6</v>
      </c>
      <c r="J151" s="283"/>
      <c r="K151" s="178"/>
      <c r="L151" s="85"/>
      <c r="M151" s="15"/>
      <c r="N151" s="86"/>
      <c r="O151" s="6"/>
      <c r="P151" s="152">
        <v>0</v>
      </c>
      <c r="Q151" s="6"/>
      <c r="R151" s="96">
        <f t="shared" si="9"/>
        <v>0</v>
      </c>
      <c r="S151" s="97">
        <f t="shared" si="12"/>
        <v>0</v>
      </c>
      <c r="T151" s="98">
        <f t="shared" si="10"/>
        <v>0</v>
      </c>
      <c r="U151" s="117" t="str">
        <f t="shared" si="11"/>
        <v>OK</v>
      </c>
      <c r="V151" s="117" t="b">
        <f>'CASH REBATE'!$P$22</f>
        <v>0</v>
      </c>
      <c r="W151" s="1" t="str">
        <v>ALCHEMY</v>
      </c>
    </row>
    <row r="152" spans="2:23" ht="17.399999999999999" x14ac:dyDescent="0.3">
      <c r="B152" s="161" t="str">
        <v>01-SPGIN-07008005</v>
      </c>
      <c r="C152" s="156" t="str">
        <v>Lucas Bols</v>
      </c>
      <c r="D152" s="94" t="str">
        <v>GIN</v>
      </c>
      <c r="E152" s="94" t="str">
        <v>Bols Gin</v>
      </c>
      <c r="F152" s="94" t="str">
        <v>BLG</v>
      </c>
      <c r="G152" s="94" t="str">
        <v>Bols Dutch Genever</v>
      </c>
      <c r="H152" s="94" t="str">
        <v>700ml</v>
      </c>
      <c r="I152" s="174">
        <v>6</v>
      </c>
      <c r="J152" s="283"/>
      <c r="K152" s="178"/>
      <c r="L152" s="85"/>
      <c r="M152" s="15"/>
      <c r="N152" s="86"/>
      <c r="O152" s="6"/>
      <c r="P152" s="152">
        <v>0</v>
      </c>
      <c r="Q152" s="6"/>
      <c r="R152" s="96">
        <f t="shared" si="9"/>
        <v>0</v>
      </c>
      <c r="S152" s="97">
        <f t="shared" si="12"/>
        <v>0</v>
      </c>
      <c r="T152" s="98">
        <f t="shared" si="10"/>
        <v>0</v>
      </c>
      <c r="U152" s="117" t="str">
        <f t="shared" si="11"/>
        <v>OK</v>
      </c>
      <c r="V152" s="117" t="b">
        <f>'CASH REBATE'!$P$22</f>
        <v>0</v>
      </c>
      <c r="W152" s="1" t="str">
        <v>ALCHEMY</v>
      </c>
    </row>
    <row r="153" spans="2:23" ht="17.399999999999999" x14ac:dyDescent="0.3">
      <c r="B153" s="161" t="str">
        <v>03-SPGIN-07504125</v>
      </c>
      <c r="C153" s="156" t="str">
        <v>Lucas Bols</v>
      </c>
      <c r="D153" s="94" t="str">
        <v>GIN</v>
      </c>
      <c r="E153" s="94" t="str">
        <v>Henkes</v>
      </c>
      <c r="F153" s="94" t="str">
        <v>HEK</v>
      </c>
      <c r="G153" s="94" t="str">
        <v>Henkes Gin</v>
      </c>
      <c r="H153" s="94" t="str">
        <v>750ml</v>
      </c>
      <c r="I153" s="174">
        <v>6</v>
      </c>
      <c r="J153" s="283"/>
      <c r="K153" s="178"/>
      <c r="L153" s="85"/>
      <c r="M153" s="15"/>
      <c r="N153" s="86"/>
      <c r="O153" s="6"/>
      <c r="P153" s="152">
        <v>0</v>
      </c>
      <c r="Q153" s="6"/>
      <c r="R153" s="96">
        <f t="shared" si="9"/>
        <v>0</v>
      </c>
      <c r="S153" s="97">
        <f t="shared" si="12"/>
        <v>0</v>
      </c>
      <c r="T153" s="98">
        <f t="shared" si="10"/>
        <v>0</v>
      </c>
      <c r="U153" s="117" t="str">
        <f t="shared" si="11"/>
        <v>OK</v>
      </c>
      <c r="V153" s="117" t="b">
        <f>'CASH REBATE'!$P$22</f>
        <v>0</v>
      </c>
      <c r="W153" s="1" t="str">
        <v>ALCHEMY</v>
      </c>
    </row>
    <row r="154" spans="2:23" ht="17.399999999999999" x14ac:dyDescent="0.3">
      <c r="B154" s="161" t="str">
        <v>29-SPGIN-07000602</v>
      </c>
      <c r="C154" s="156" t="str">
        <v>RC</v>
      </c>
      <c r="D154" s="94" t="str">
        <v>GIN</v>
      </c>
      <c r="E154" s="94" t="str">
        <v>Botanist</v>
      </c>
      <c r="F154" s="94" t="str">
        <v>BOT</v>
      </c>
      <c r="G154" s="94" t="str">
        <v>The Botanist Islay Scotland</v>
      </c>
      <c r="H154" s="94" t="str">
        <v>700ml</v>
      </c>
      <c r="I154" s="174">
        <v>6</v>
      </c>
      <c r="J154" s="283"/>
      <c r="K154" s="178"/>
      <c r="L154" s="85"/>
      <c r="M154" s="15"/>
      <c r="N154" s="86"/>
      <c r="O154" s="6"/>
      <c r="P154" s="152">
        <v>0</v>
      </c>
      <c r="Q154" s="6"/>
      <c r="R154" s="96">
        <f t="shared" si="9"/>
        <v>0</v>
      </c>
      <c r="S154" s="97">
        <f t="shared" si="12"/>
        <v>0</v>
      </c>
      <c r="T154" s="98">
        <f t="shared" si="10"/>
        <v>0</v>
      </c>
      <c r="U154" s="117" t="str">
        <f t="shared" si="11"/>
        <v>OK</v>
      </c>
      <c r="V154" s="117" t="b">
        <f>'CASH REBATE'!$P$22</f>
        <v>0</v>
      </c>
      <c r="W154" s="1" t="str">
        <v>ALCHEMY</v>
      </c>
    </row>
    <row r="155" spans="2:23" ht="17.399999999999999" x14ac:dyDescent="0.3">
      <c r="B155" s="161" t="str">
        <v>29-SPGIN-07008423</v>
      </c>
      <c r="C155" s="156" t="str">
        <v>RC</v>
      </c>
      <c r="D155" s="94" t="str">
        <v>GIN</v>
      </c>
      <c r="E155" s="94" t="str">
        <v>Botanist</v>
      </c>
      <c r="F155" s="94" t="str">
        <v>BOT</v>
      </c>
      <c r="G155" s="94" t="str">
        <v>The Botanist Islay Cask Rested Gin</v>
      </c>
      <c r="H155" s="94" t="str">
        <v>700ml</v>
      </c>
      <c r="I155" s="174">
        <v>6</v>
      </c>
      <c r="J155" s="283"/>
      <c r="K155" s="178"/>
      <c r="L155" s="85"/>
      <c r="M155" s="15"/>
      <c r="N155" s="86"/>
      <c r="O155" s="6"/>
      <c r="P155" s="152">
        <v>0</v>
      </c>
      <c r="Q155" s="6"/>
      <c r="R155" s="96">
        <f t="shared" si="9"/>
        <v>0</v>
      </c>
      <c r="S155" s="97">
        <f t="shared" si="12"/>
        <v>0</v>
      </c>
      <c r="T155" s="98">
        <f t="shared" si="10"/>
        <v>0</v>
      </c>
      <c r="U155" s="117" t="str">
        <f t="shared" si="11"/>
        <v>OK</v>
      </c>
      <c r="V155" s="117" t="b">
        <f>'CASH REBATE'!$P$22</f>
        <v>0</v>
      </c>
      <c r="W155" s="1" t="str">
        <v>ALCHEMY</v>
      </c>
    </row>
    <row r="156" spans="2:23" ht="17.399999999999999" x14ac:dyDescent="0.3">
      <c r="B156" s="161" t="str">
        <v>29-SPGIN-07008683</v>
      </c>
      <c r="C156" s="156" t="str">
        <v>RC</v>
      </c>
      <c r="D156" s="94" t="str">
        <v>GIN</v>
      </c>
      <c r="E156" s="94" t="str">
        <v>Botanist</v>
      </c>
      <c r="F156" s="94" t="str">
        <v>BOT</v>
      </c>
      <c r="G156" s="94" t="str">
        <v>The Botanist Islay Cask Aged Gin</v>
      </c>
      <c r="H156" s="94" t="str">
        <v>700ml</v>
      </c>
      <c r="I156" s="174">
        <v>6</v>
      </c>
      <c r="J156" s="283"/>
      <c r="K156" s="178"/>
      <c r="L156" s="85"/>
      <c r="M156" s="15"/>
      <c r="N156" s="86"/>
      <c r="O156" s="6"/>
      <c r="P156" s="152">
        <v>0</v>
      </c>
      <c r="Q156" s="6"/>
      <c r="R156" s="96">
        <f t="shared" si="9"/>
        <v>0</v>
      </c>
      <c r="S156" s="97">
        <f t="shared" si="12"/>
        <v>0</v>
      </c>
      <c r="T156" s="98">
        <f t="shared" si="10"/>
        <v>0</v>
      </c>
      <c r="U156" s="117" t="str">
        <f t="shared" si="11"/>
        <v>OK</v>
      </c>
      <c r="V156" s="117" t="b">
        <f>'CASH REBATE'!$P$22</f>
        <v>0</v>
      </c>
      <c r="W156" s="1" t="str">
        <v>ALCHEMY</v>
      </c>
    </row>
    <row r="157" spans="2:23" ht="17.399999999999999" x14ac:dyDescent="0.3">
      <c r="B157" s="161" t="str">
        <v>16-SPGIN-07000194</v>
      </c>
      <c r="C157" s="156" t="str">
        <v>Independent</v>
      </c>
      <c r="D157" s="94" t="str">
        <v>GIN</v>
      </c>
      <c r="E157" s="94" t="str">
        <v>Four Pillars</v>
      </c>
      <c r="F157" s="94" t="str">
        <v>FPL</v>
      </c>
      <c r="G157" s="94" t="str">
        <v>Four Pillars Rare Dry Australian</v>
      </c>
      <c r="H157" s="94" t="str">
        <v>700ml</v>
      </c>
      <c r="I157" s="174">
        <v>6</v>
      </c>
      <c r="J157" s="283"/>
      <c r="K157" s="178"/>
      <c r="L157" s="85"/>
      <c r="M157" s="15"/>
      <c r="N157" s="86"/>
      <c r="O157" s="6"/>
      <c r="P157" s="152">
        <v>0</v>
      </c>
      <c r="Q157" s="6"/>
      <c r="R157" s="96">
        <f t="shared" si="9"/>
        <v>0</v>
      </c>
      <c r="S157" s="97">
        <f t="shared" si="12"/>
        <v>0</v>
      </c>
      <c r="T157" s="98">
        <f t="shared" si="10"/>
        <v>0</v>
      </c>
      <c r="U157" s="117" t="str">
        <f t="shared" si="11"/>
        <v>OK</v>
      </c>
      <c r="V157" s="117" t="b">
        <f>'CASH REBATE'!$P$22</f>
        <v>0</v>
      </c>
      <c r="W157" s="1" t="str">
        <v>ALCHEMY</v>
      </c>
    </row>
    <row r="158" spans="2:23" ht="17.399999999999999" x14ac:dyDescent="0.3">
      <c r="B158" s="161" t="str">
        <v>16-SPGIN-07001741</v>
      </c>
      <c r="C158" s="156" t="str">
        <v>Independent</v>
      </c>
      <c r="D158" s="94" t="str">
        <v>GIN</v>
      </c>
      <c r="E158" s="94" t="str">
        <v>Four Pillars</v>
      </c>
      <c r="F158" s="94" t="str">
        <v>FPL</v>
      </c>
      <c r="G158" s="94" t="str">
        <v>Four Pillars Fresh Yuzu</v>
      </c>
      <c r="H158" s="94" t="str">
        <v>700ml</v>
      </c>
      <c r="I158" s="174">
        <v>6</v>
      </c>
      <c r="J158" s="283"/>
      <c r="K158" s="178"/>
      <c r="L158" s="85"/>
      <c r="M158" s="15"/>
      <c r="N158" s="86"/>
      <c r="O158" s="6"/>
      <c r="P158" s="152">
        <v>0</v>
      </c>
      <c r="Q158" s="6"/>
      <c r="R158" s="96">
        <f t="shared" si="9"/>
        <v>0</v>
      </c>
      <c r="S158" s="97">
        <f t="shared" si="12"/>
        <v>0</v>
      </c>
      <c r="T158" s="98">
        <f t="shared" si="10"/>
        <v>0</v>
      </c>
      <c r="U158" s="117" t="str">
        <f t="shared" si="11"/>
        <v>OK</v>
      </c>
      <c r="V158" s="117" t="b">
        <f>'CASH REBATE'!$P$22</f>
        <v>0</v>
      </c>
      <c r="W158" s="1" t="str">
        <v>ALCHEMY</v>
      </c>
    </row>
    <row r="159" spans="2:23" ht="17.399999999999999" x14ac:dyDescent="0.3">
      <c r="B159" s="161" t="str">
        <v>16-SPGIN-07000256</v>
      </c>
      <c r="C159" s="156" t="str">
        <v>Independent</v>
      </c>
      <c r="D159" s="94" t="str">
        <v>GIN</v>
      </c>
      <c r="E159" s="94" t="str">
        <v>Four Pillars</v>
      </c>
      <c r="F159" s="94" t="str">
        <v>FPL</v>
      </c>
      <c r="G159" s="94" t="str">
        <v>Four Pillars Bloody Shiraz Australian</v>
      </c>
      <c r="H159" s="94" t="str">
        <v>700ml</v>
      </c>
      <c r="I159" s="174">
        <v>6</v>
      </c>
      <c r="J159" s="283"/>
      <c r="K159" s="178"/>
      <c r="L159" s="85"/>
      <c r="M159" s="15"/>
      <c r="N159" s="86"/>
      <c r="O159" s="6"/>
      <c r="P159" s="152">
        <v>0</v>
      </c>
      <c r="Q159" s="6"/>
      <c r="R159" s="96">
        <f t="shared" si="9"/>
        <v>0</v>
      </c>
      <c r="S159" s="97">
        <f t="shared" si="12"/>
        <v>0</v>
      </c>
      <c r="T159" s="98">
        <f t="shared" si="10"/>
        <v>0</v>
      </c>
      <c r="U159" s="117" t="str">
        <f t="shared" si="11"/>
        <v>OK</v>
      </c>
      <c r="V159" s="117" t="b">
        <f>'CASH REBATE'!$P$22</f>
        <v>0</v>
      </c>
      <c r="W159" s="1" t="str">
        <v>ALCHEMY</v>
      </c>
    </row>
    <row r="160" spans="2:23" ht="17.399999999999999" x14ac:dyDescent="0.3">
      <c r="B160" s="161" t="str">
        <v>16-SPGIN-07000263</v>
      </c>
      <c r="C160" s="156" t="str">
        <v>Independent</v>
      </c>
      <c r="D160" s="94" t="str">
        <v>GIN</v>
      </c>
      <c r="E160" s="94" t="str">
        <v>Four Pillars</v>
      </c>
      <c r="F160" s="94" t="str">
        <v>FPL</v>
      </c>
      <c r="G160" s="94" t="str">
        <v>Four Pillars Spiced Negroni Australian</v>
      </c>
      <c r="H160" s="94" t="str">
        <v>700ml</v>
      </c>
      <c r="I160" s="174">
        <v>6</v>
      </c>
      <c r="J160" s="283"/>
      <c r="K160" s="178"/>
      <c r="L160" s="85"/>
      <c r="M160" s="15"/>
      <c r="N160" s="86"/>
      <c r="O160" s="6"/>
      <c r="P160" s="152">
        <v>0</v>
      </c>
      <c r="Q160" s="6"/>
      <c r="R160" s="96">
        <f t="shared" si="9"/>
        <v>0</v>
      </c>
      <c r="S160" s="97">
        <f t="shared" si="12"/>
        <v>0</v>
      </c>
      <c r="T160" s="98">
        <f t="shared" si="10"/>
        <v>0</v>
      </c>
      <c r="U160" s="117" t="str">
        <f t="shared" si="11"/>
        <v>OK</v>
      </c>
      <c r="V160" s="117" t="b">
        <f>'CASH REBATE'!$P$22</f>
        <v>0</v>
      </c>
      <c r="W160" s="1" t="str">
        <v>ALCHEMY</v>
      </c>
    </row>
    <row r="161" spans="2:23" ht="17.399999999999999" x14ac:dyDescent="0.3">
      <c r="B161" s="161" t="str">
        <v>16-SPGIN-07000157</v>
      </c>
      <c r="C161" s="156" t="str">
        <v>Independent</v>
      </c>
      <c r="D161" s="94" t="str">
        <v>GIN</v>
      </c>
      <c r="E161" s="94" t="str">
        <v>Four Pillars</v>
      </c>
      <c r="F161" s="94" t="str">
        <v>FPL</v>
      </c>
      <c r="G161" s="94" t="str">
        <v>Four Pillars Barrel Aged Australian</v>
      </c>
      <c r="H161" s="94" t="str">
        <v>700ml</v>
      </c>
      <c r="I161" s="174">
        <v>6</v>
      </c>
      <c r="J161" s="283"/>
      <c r="K161" s="178"/>
      <c r="L161" s="85"/>
      <c r="M161" s="15"/>
      <c r="N161" s="86"/>
      <c r="O161" s="6"/>
      <c r="P161" s="152">
        <v>0</v>
      </c>
      <c r="Q161" s="6"/>
      <c r="R161" s="96">
        <f t="shared" si="9"/>
        <v>0</v>
      </c>
      <c r="S161" s="97">
        <f t="shared" si="12"/>
        <v>0</v>
      </c>
      <c r="T161" s="98">
        <f t="shared" si="10"/>
        <v>0</v>
      </c>
      <c r="U161" s="117" t="str">
        <f t="shared" si="11"/>
        <v>OK</v>
      </c>
      <c r="V161" s="117" t="b">
        <f>'CASH REBATE'!$P$22</f>
        <v>0</v>
      </c>
      <c r="W161" s="1" t="str">
        <v>ALCHEMY</v>
      </c>
    </row>
    <row r="162" spans="2:23" ht="17.399999999999999" x14ac:dyDescent="0.3">
      <c r="B162" s="161" t="str">
        <v>16-SPGIN-07000648</v>
      </c>
      <c r="C162" s="156" t="str">
        <v>Independent</v>
      </c>
      <c r="D162" s="94" t="str">
        <v>GIN</v>
      </c>
      <c r="E162" s="94" t="str">
        <v>Four Pillars</v>
      </c>
      <c r="F162" s="94" t="str">
        <v>FPL</v>
      </c>
      <c r="G162" s="94" t="str">
        <v>Four Pillars Navy Strength Australian</v>
      </c>
      <c r="H162" s="94" t="str">
        <v>700ml</v>
      </c>
      <c r="I162" s="174">
        <v>6</v>
      </c>
      <c r="J162" s="283"/>
      <c r="K162" s="178"/>
      <c r="L162" s="85"/>
      <c r="M162" s="15"/>
      <c r="N162" s="86"/>
      <c r="O162" s="6"/>
      <c r="P162" s="152">
        <v>0</v>
      </c>
      <c r="Q162" s="6"/>
      <c r="R162" s="96">
        <f t="shared" si="9"/>
        <v>0</v>
      </c>
      <c r="S162" s="97">
        <f t="shared" si="12"/>
        <v>0</v>
      </c>
      <c r="T162" s="98">
        <f t="shared" si="10"/>
        <v>0</v>
      </c>
      <c r="U162" s="117" t="str">
        <f t="shared" si="11"/>
        <v>OK</v>
      </c>
      <c r="V162" s="117" t="b">
        <f>'CASH REBATE'!$P$22</f>
        <v>0</v>
      </c>
      <c r="W162" s="1" t="str">
        <v>ALCHEMY</v>
      </c>
    </row>
    <row r="163" spans="2:23" ht="17.399999999999999" x14ac:dyDescent="0.3">
      <c r="B163" s="161" t="str">
        <v>16-SPGIN-07000348</v>
      </c>
      <c r="C163" s="156" t="str">
        <v>Independent</v>
      </c>
      <c r="D163" s="94" t="str">
        <v>GIN</v>
      </c>
      <c r="E163" s="94" t="str">
        <v>Four Pillars</v>
      </c>
      <c r="F163" s="94" t="str">
        <v>FPL</v>
      </c>
      <c r="G163" s="94" t="str">
        <v>Four Pillars Australian Christmas</v>
      </c>
      <c r="H163" s="94" t="str">
        <v>700ml</v>
      </c>
      <c r="I163" s="174">
        <v>6</v>
      </c>
      <c r="J163" s="283"/>
      <c r="K163" s="178"/>
      <c r="L163" s="85"/>
      <c r="M163" s="15"/>
      <c r="N163" s="86"/>
      <c r="O163" s="6"/>
      <c r="P163" s="152">
        <v>0</v>
      </c>
      <c r="Q163" s="6"/>
      <c r="R163" s="96">
        <f t="shared" si="9"/>
        <v>0</v>
      </c>
      <c r="S163" s="97">
        <f t="shared" si="12"/>
        <v>0</v>
      </c>
      <c r="T163" s="98">
        <f t="shared" si="10"/>
        <v>0</v>
      </c>
      <c r="U163" s="117" t="str">
        <f t="shared" si="11"/>
        <v>OK</v>
      </c>
      <c r="V163" s="117" t="b">
        <f>'CASH REBATE'!$P$22</f>
        <v>0</v>
      </c>
      <c r="W163" s="1" t="str">
        <v>ALCHEMY</v>
      </c>
    </row>
    <row r="164" spans="2:23" ht="17.399999999999999" x14ac:dyDescent="0.3">
      <c r="B164" s="161" t="str">
        <v>67-SPGIN-07007296</v>
      </c>
      <c r="C164" s="156" t="str">
        <v>Independent</v>
      </c>
      <c r="D164" s="94" t="str">
        <v>GIN</v>
      </c>
      <c r="E164" s="94" t="str">
        <v>Lady Trieu</v>
      </c>
      <c r="F164" s="94" t="str">
        <v>LDT</v>
      </c>
      <c r="G164" s="94" t="str">
        <v>Lady Trieu Contemporary Gin</v>
      </c>
      <c r="H164" s="94" t="str">
        <v>700ml</v>
      </c>
      <c r="I164" s="174">
        <v>6</v>
      </c>
      <c r="J164" s="283"/>
      <c r="K164" s="178"/>
      <c r="L164" s="85"/>
      <c r="M164" s="15"/>
      <c r="N164" s="86"/>
      <c r="O164" s="6"/>
      <c r="P164" s="152">
        <v>0</v>
      </c>
      <c r="Q164" s="6"/>
      <c r="R164" s="96">
        <f t="shared" si="9"/>
        <v>0</v>
      </c>
      <c r="S164" s="97">
        <f t="shared" si="12"/>
        <v>0</v>
      </c>
      <c r="T164" s="98">
        <f t="shared" si="10"/>
        <v>0</v>
      </c>
      <c r="U164" s="117" t="str">
        <f t="shared" si="11"/>
        <v>OK</v>
      </c>
      <c r="V164" s="117" t="b">
        <f>'CASH REBATE'!$P$22</f>
        <v>0</v>
      </c>
      <c r="W164" s="1" t="str">
        <v>ALCHEMY</v>
      </c>
    </row>
    <row r="165" spans="2:23" ht="17.399999999999999" x14ac:dyDescent="0.3">
      <c r="B165" s="161" t="str">
        <v>67-SPGIN-07007265</v>
      </c>
      <c r="C165" s="156" t="str">
        <v>Independent</v>
      </c>
      <c r="D165" s="94" t="str">
        <v>GIN</v>
      </c>
      <c r="E165" s="94" t="str">
        <v>Lady Trieu</v>
      </c>
      <c r="F165" s="94" t="str">
        <v>LDT</v>
      </c>
      <c r="G165" s="94" t="str">
        <v>Lady Trieu Dalat Flowerbomb Gin</v>
      </c>
      <c r="H165" s="94" t="str">
        <v>700ml</v>
      </c>
      <c r="I165" s="174">
        <v>6</v>
      </c>
      <c r="J165" s="283"/>
      <c r="K165" s="178"/>
      <c r="L165" s="85"/>
      <c r="M165" s="15"/>
      <c r="N165" s="86"/>
      <c r="O165" s="6"/>
      <c r="P165" s="152">
        <v>0</v>
      </c>
      <c r="Q165" s="6"/>
      <c r="R165" s="96">
        <f t="shared" si="9"/>
        <v>0</v>
      </c>
      <c r="S165" s="97">
        <f t="shared" si="12"/>
        <v>0</v>
      </c>
      <c r="T165" s="98">
        <f t="shared" si="10"/>
        <v>0</v>
      </c>
      <c r="U165" s="117" t="str">
        <f t="shared" si="11"/>
        <v>OK</v>
      </c>
      <c r="V165" s="117" t="b">
        <f>'CASH REBATE'!$P$22</f>
        <v>0</v>
      </c>
      <c r="W165" s="1" t="str">
        <v>ALCHEMY</v>
      </c>
    </row>
    <row r="166" spans="2:23" ht="17.399999999999999" x14ac:dyDescent="0.3">
      <c r="B166" s="161" t="str">
        <v>67-SPGIN-07007272</v>
      </c>
      <c r="C166" s="156" t="str">
        <v>Independent</v>
      </c>
      <c r="D166" s="94" t="str">
        <v>GIN</v>
      </c>
      <c r="E166" s="94" t="str">
        <v>Lady Trieu</v>
      </c>
      <c r="F166" s="94" t="str">
        <v>LDT</v>
      </c>
      <c r="G166" s="94" t="str">
        <v>Lady Trieu Hoi An Spice Road Gin</v>
      </c>
      <c r="H166" s="94" t="str">
        <v>700ml</v>
      </c>
      <c r="I166" s="174">
        <v>6</v>
      </c>
      <c r="J166" s="283"/>
      <c r="K166" s="178"/>
      <c r="L166" s="85"/>
      <c r="M166" s="15"/>
      <c r="N166" s="86"/>
      <c r="O166" s="6"/>
      <c r="P166" s="152">
        <v>0</v>
      </c>
      <c r="Q166" s="6"/>
      <c r="R166" s="96">
        <f t="shared" si="9"/>
        <v>0</v>
      </c>
      <c r="S166" s="97">
        <f t="shared" si="12"/>
        <v>0</v>
      </c>
      <c r="T166" s="98">
        <f t="shared" si="10"/>
        <v>0</v>
      </c>
      <c r="U166" s="117" t="str">
        <f t="shared" si="11"/>
        <v>OK</v>
      </c>
      <c r="V166" s="117" t="b">
        <f>'CASH REBATE'!$P$22</f>
        <v>0</v>
      </c>
      <c r="W166" s="1" t="str">
        <v>ALCHEMY</v>
      </c>
    </row>
    <row r="167" spans="2:23" ht="17.399999999999999" x14ac:dyDescent="0.3">
      <c r="B167" s="161" t="str">
        <v>67-SPGIN-02007163</v>
      </c>
      <c r="C167" s="156" t="str">
        <v>Independent</v>
      </c>
      <c r="D167" s="94" t="str">
        <v>GIN</v>
      </c>
      <c r="E167" s="94" t="str">
        <v>Lady Trieu</v>
      </c>
      <c r="F167" s="94" t="str">
        <v>LDT</v>
      </c>
      <c r="G167" s="94" t="str">
        <v>Lady Trieu Mekong Delta Dry Gin 200ml</v>
      </c>
      <c r="H167" s="94" t="str">
        <v>200ml</v>
      </c>
      <c r="I167" s="174">
        <v>12</v>
      </c>
      <c r="J167" s="283"/>
      <c r="K167" s="178"/>
      <c r="L167" s="85"/>
      <c r="M167" s="15"/>
      <c r="N167" s="86"/>
      <c r="O167" s="6"/>
      <c r="P167" s="152">
        <v>0</v>
      </c>
      <c r="Q167" s="6"/>
      <c r="R167" s="96">
        <f t="shared" si="9"/>
        <v>0</v>
      </c>
      <c r="S167" s="97">
        <f t="shared" si="12"/>
        <v>0</v>
      </c>
      <c r="T167" s="98">
        <f t="shared" si="10"/>
        <v>0</v>
      </c>
      <c r="U167" s="117" t="str">
        <f t="shared" si="11"/>
        <v>OK</v>
      </c>
      <c r="V167" s="117" t="b">
        <f>'CASH REBATE'!$P$22</f>
        <v>0</v>
      </c>
      <c r="W167" s="1" t="str">
        <v>ALCHEMY</v>
      </c>
    </row>
    <row r="168" spans="2:23" ht="17.399999999999999" x14ac:dyDescent="0.3">
      <c r="B168" s="161" t="str">
        <v>67-SPGIN-07007258</v>
      </c>
      <c r="C168" s="156" t="str">
        <v>Independent</v>
      </c>
      <c r="D168" s="94" t="str">
        <v>GIN</v>
      </c>
      <c r="E168" s="94" t="str">
        <v>Lady Trieu</v>
      </c>
      <c r="F168" s="94" t="str">
        <v>LDT</v>
      </c>
      <c r="G168" s="94" t="str">
        <v>Lady Trieu Mekong Delta Dry Gin</v>
      </c>
      <c r="H168" s="94" t="str">
        <v>700ml</v>
      </c>
      <c r="I168" s="174">
        <v>6</v>
      </c>
      <c r="J168" s="283"/>
      <c r="K168" s="178"/>
      <c r="L168" s="85"/>
      <c r="M168" s="15"/>
      <c r="N168" s="86"/>
      <c r="O168" s="6"/>
      <c r="P168" s="152">
        <v>0</v>
      </c>
      <c r="Q168" s="6"/>
      <c r="R168" s="96">
        <f t="shared" si="9"/>
        <v>0</v>
      </c>
      <c r="S168" s="97">
        <f t="shared" si="12"/>
        <v>0</v>
      </c>
      <c r="T168" s="98">
        <f t="shared" si="10"/>
        <v>0</v>
      </c>
      <c r="U168" s="117" t="str">
        <f t="shared" si="11"/>
        <v>OK</v>
      </c>
      <c r="V168" s="117" t="b">
        <f>'CASH REBATE'!$P$22</f>
        <v>0</v>
      </c>
      <c r="W168" s="1" t="str">
        <v>ALCHEMY</v>
      </c>
    </row>
    <row r="169" spans="2:23" ht="17.399999999999999" x14ac:dyDescent="0.3">
      <c r="B169" s="161" t="str">
        <v>67-SPGIN-07007289</v>
      </c>
      <c r="C169" s="156" t="str">
        <v>Independent</v>
      </c>
      <c r="D169" s="94" t="str">
        <v>GIN</v>
      </c>
      <c r="E169" s="94" t="str">
        <v>Lady Trieu</v>
      </c>
      <c r="F169" s="94" t="str">
        <v>LDT</v>
      </c>
      <c r="G169" s="94" t="str">
        <v>Lady Trieu Sapa Citrus Tea Gin</v>
      </c>
      <c r="H169" s="94" t="str">
        <v>700ml</v>
      </c>
      <c r="I169" s="174">
        <v>6</v>
      </c>
      <c r="J169" s="283"/>
      <c r="K169" s="178"/>
      <c r="L169" s="85"/>
      <c r="M169" s="15"/>
      <c r="N169" s="86"/>
      <c r="O169" s="6"/>
      <c r="P169" s="152">
        <v>0</v>
      </c>
      <c r="Q169" s="6"/>
      <c r="R169" s="96">
        <f t="shared" si="9"/>
        <v>0</v>
      </c>
      <c r="S169" s="97">
        <f t="shared" si="12"/>
        <v>0</v>
      </c>
      <c r="T169" s="98">
        <f t="shared" si="10"/>
        <v>0</v>
      </c>
      <c r="U169" s="117" t="str">
        <f t="shared" si="11"/>
        <v>OK</v>
      </c>
      <c r="V169" s="117" t="b">
        <f>'CASH REBATE'!$P$22</f>
        <v>0</v>
      </c>
      <c r="W169" s="1" t="str">
        <v>ALCHEMY</v>
      </c>
    </row>
    <row r="170" spans="2:23" ht="17.399999999999999" x14ac:dyDescent="0.3">
      <c r="B170" s="161" t="str">
        <v>67-SPGIN-07007248</v>
      </c>
      <c r="C170" s="156" t="str">
        <v>Independent</v>
      </c>
      <c r="D170" s="94" t="str">
        <v>GIN</v>
      </c>
      <c r="E170" s="94" t="str">
        <v>Lady Trieu</v>
      </c>
      <c r="F170" s="94" t="str">
        <v>LDT</v>
      </c>
      <c r="G170" s="94" t="str">
        <v>Lady Trieu King Orange Gin</v>
      </c>
      <c r="H170" s="94" t="str">
        <v>700ml</v>
      </c>
      <c r="I170" s="174">
        <v>6</v>
      </c>
      <c r="J170" s="283"/>
      <c r="K170" s="178"/>
      <c r="L170" s="85"/>
      <c r="M170" s="15"/>
      <c r="N170" s="86"/>
      <c r="O170" s="6"/>
      <c r="P170" s="152">
        <v>0</v>
      </c>
      <c r="Q170" s="6"/>
      <c r="R170" s="96">
        <f t="shared" si="9"/>
        <v>0</v>
      </c>
      <c r="S170" s="97">
        <f t="shared" si="12"/>
        <v>0</v>
      </c>
      <c r="T170" s="98">
        <f t="shared" si="10"/>
        <v>0</v>
      </c>
      <c r="U170" s="117" t="str">
        <f t="shared" si="11"/>
        <v>OK</v>
      </c>
      <c r="V170" s="117" t="b">
        <f>'CASH REBATE'!$P$22</f>
        <v>0</v>
      </c>
      <c r="W170" s="1" t="str">
        <v>ALCHEMY</v>
      </c>
    </row>
    <row r="171" spans="2:23" ht="17.399999999999999" x14ac:dyDescent="0.3">
      <c r="B171" s="161" t="str">
        <v>49-SPMEZ-07501154</v>
      </c>
      <c r="C171" s="156" t="str">
        <v>Proximo</v>
      </c>
      <c r="D171" s="94" t="str">
        <v>Mezcal</v>
      </c>
      <c r="E171" s="94" t="str">
        <v>400 Conejos</v>
      </c>
      <c r="F171" s="94" t="str">
        <v>400</v>
      </c>
      <c r="G171" s="94" t="str">
        <v>400 Conejos Mezcal</v>
      </c>
      <c r="H171" s="94" t="str">
        <v>750ml</v>
      </c>
      <c r="I171" s="174">
        <v>6</v>
      </c>
      <c r="J171" s="283"/>
      <c r="K171" s="178"/>
      <c r="L171" s="85"/>
      <c r="M171" s="15"/>
      <c r="N171" s="86"/>
      <c r="O171" s="6"/>
      <c r="P171" s="152">
        <v>0</v>
      </c>
      <c r="Q171" s="6"/>
      <c r="R171" s="96">
        <f t="shared" si="9"/>
        <v>0</v>
      </c>
      <c r="S171" s="97">
        <f t="shared" si="12"/>
        <v>0</v>
      </c>
      <c r="T171" s="98">
        <f t="shared" si="10"/>
        <v>0</v>
      </c>
      <c r="U171" s="117" t="str">
        <f t="shared" si="11"/>
        <v>OK</v>
      </c>
      <c r="V171" s="117" t="b">
        <f>'CASH REBATE'!$P$22</f>
        <v>0</v>
      </c>
      <c r="W171" s="1" t="str">
        <v>ALCHEMY</v>
      </c>
    </row>
    <row r="172" spans="2:23" ht="17.399999999999999" x14ac:dyDescent="0.3">
      <c r="B172" s="161" t="str">
        <v>49-SPMEZ-07502090</v>
      </c>
      <c r="C172" s="156" t="str">
        <v>Proximo</v>
      </c>
      <c r="D172" s="94" t="str">
        <v>Mezcal</v>
      </c>
      <c r="E172" s="94" t="str">
        <v>Creyente</v>
      </c>
      <c r="F172" s="94" t="str">
        <v>CYT</v>
      </c>
      <c r="G172" s="94" t="str">
        <v>Creyente Mezcal</v>
      </c>
      <c r="H172" s="94" t="str">
        <v>750ml</v>
      </c>
      <c r="I172" s="174">
        <v>6</v>
      </c>
      <c r="J172" s="283"/>
      <c r="K172" s="178"/>
      <c r="L172" s="85"/>
      <c r="M172" s="15"/>
      <c r="N172" s="86"/>
      <c r="O172" s="6"/>
      <c r="P172" s="152">
        <v>0</v>
      </c>
      <c r="Q172" s="6"/>
      <c r="R172" s="96">
        <f t="shared" si="9"/>
        <v>0</v>
      </c>
      <c r="S172" s="97">
        <f t="shared" si="12"/>
        <v>0</v>
      </c>
      <c r="T172" s="98">
        <f t="shared" si="10"/>
        <v>0</v>
      </c>
      <c r="U172" s="117" t="str">
        <f t="shared" si="11"/>
        <v>OK</v>
      </c>
      <c r="V172" s="117" t="b">
        <f>'CASH REBATE'!$P$22</f>
        <v>0</v>
      </c>
      <c r="W172" s="1" t="str">
        <v>ALCHEMY</v>
      </c>
    </row>
    <row r="173" spans="2:23" ht="17.399999999999999" x14ac:dyDescent="0.3">
      <c r="B173" s="161" t="str">
        <v>72-SPTEQ-07001004</v>
      </c>
      <c r="C173" s="156" t="str">
        <v>Proximo</v>
      </c>
      <c r="D173" s="94" t="str">
        <v>Tequila</v>
      </c>
      <c r="E173" s="94" t="str">
        <v>Gran Centenario</v>
      </c>
      <c r="F173" s="94" t="str">
        <v>GCN</v>
      </c>
      <c r="G173" s="94" t="str">
        <v>Gran Centenario Plata Tequila</v>
      </c>
      <c r="H173" s="94" t="str">
        <v>700ml</v>
      </c>
      <c r="I173" s="174">
        <v>6</v>
      </c>
      <c r="J173" s="283"/>
      <c r="K173" s="178"/>
      <c r="L173" s="85"/>
      <c r="M173" s="15"/>
      <c r="N173" s="86"/>
      <c r="O173" s="6"/>
      <c r="P173" s="152">
        <v>0</v>
      </c>
      <c r="Q173" s="6"/>
      <c r="R173" s="96">
        <f t="shared" si="9"/>
        <v>0</v>
      </c>
      <c r="S173" s="97">
        <f t="shared" si="12"/>
        <v>0</v>
      </c>
      <c r="T173" s="98">
        <f t="shared" si="10"/>
        <v>0</v>
      </c>
      <c r="U173" s="117" t="str">
        <f t="shared" si="11"/>
        <v>OK</v>
      </c>
      <c r="V173" s="117" t="b">
        <f>'CASH REBATE'!$P$22</f>
        <v>0</v>
      </c>
      <c r="W173" s="1" t="str">
        <v>ALCHEMY</v>
      </c>
    </row>
    <row r="174" spans="2:23" ht="17.399999999999999" x14ac:dyDescent="0.3">
      <c r="B174" s="161" t="str">
        <v>72-SPTEQ-07001001</v>
      </c>
      <c r="C174" s="156" t="str">
        <v>Proximo</v>
      </c>
      <c r="D174" s="94" t="str">
        <v>Tequila</v>
      </c>
      <c r="E174" s="94" t="str">
        <v>Gran Centenario</v>
      </c>
      <c r="F174" s="94" t="str">
        <v>GCN</v>
      </c>
      <c r="G174" s="94" t="str">
        <v>Gran Centenario Reposado Tequila</v>
      </c>
      <c r="H174" s="94" t="str">
        <v>700ml</v>
      </c>
      <c r="I174" s="174">
        <v>6</v>
      </c>
      <c r="J174" s="283"/>
      <c r="K174" s="178"/>
      <c r="L174" s="85"/>
      <c r="M174" s="15"/>
      <c r="N174" s="86"/>
      <c r="O174" s="6"/>
      <c r="P174" s="152">
        <v>0</v>
      </c>
      <c r="Q174" s="6"/>
      <c r="R174" s="96">
        <f t="shared" si="9"/>
        <v>0</v>
      </c>
      <c r="S174" s="97">
        <f t="shared" si="12"/>
        <v>0</v>
      </c>
      <c r="T174" s="98">
        <f t="shared" si="10"/>
        <v>0</v>
      </c>
      <c r="U174" s="117" t="str">
        <f t="shared" si="11"/>
        <v>OK</v>
      </c>
      <c r="V174" s="117" t="b">
        <f>'CASH REBATE'!$P$22</f>
        <v>0</v>
      </c>
      <c r="W174" s="1" t="str">
        <v>ALCHEMY</v>
      </c>
    </row>
    <row r="175" spans="2:23" ht="17.399999999999999" x14ac:dyDescent="0.3">
      <c r="B175" s="161" t="str">
        <v>72-SPTEQ-07001011</v>
      </c>
      <c r="C175" s="156" t="str">
        <v>Proximo</v>
      </c>
      <c r="D175" s="94" t="str">
        <v>Tequila</v>
      </c>
      <c r="E175" s="94" t="str">
        <v>Gran Centenario</v>
      </c>
      <c r="F175" s="94" t="str">
        <v>GCN</v>
      </c>
      <c r="G175" s="94" t="str">
        <v>Gran Centenario Anejo Tequila</v>
      </c>
      <c r="H175" s="94" t="str">
        <v>700ml</v>
      </c>
      <c r="I175" s="174">
        <v>6</v>
      </c>
      <c r="J175" s="283"/>
      <c r="K175" s="178"/>
      <c r="L175" s="85"/>
      <c r="M175" s="15"/>
      <c r="N175" s="86"/>
      <c r="O175" s="6"/>
      <c r="P175" s="152">
        <v>0</v>
      </c>
      <c r="Q175" s="6"/>
      <c r="R175" s="96">
        <f t="shared" si="9"/>
        <v>0</v>
      </c>
      <c r="S175" s="97">
        <f t="shared" si="12"/>
        <v>0</v>
      </c>
      <c r="T175" s="98">
        <f t="shared" si="10"/>
        <v>0</v>
      </c>
      <c r="U175" s="117" t="str">
        <f t="shared" si="11"/>
        <v>OK</v>
      </c>
      <c r="V175" s="117" t="b">
        <f>'CASH REBATE'!$P$22</f>
        <v>0</v>
      </c>
      <c r="W175" s="1" t="str">
        <v>ALCHEMY</v>
      </c>
    </row>
    <row r="176" spans="2:23" ht="17.399999999999999" x14ac:dyDescent="0.3">
      <c r="B176" s="161" t="str">
        <v>72-SPTEQ-07507409</v>
      </c>
      <c r="C176" s="156" t="str">
        <v>Proximo</v>
      </c>
      <c r="D176" s="94" t="str">
        <v>Tequila</v>
      </c>
      <c r="E176" s="94" t="str">
        <v>Gran Centenario</v>
      </c>
      <c r="F176" s="94" t="str">
        <v>GCN</v>
      </c>
      <c r="G176" s="94" t="str">
        <v>Gran Centenario Leyenda Extra Anejo Tequila</v>
      </c>
      <c r="H176" s="94" t="str">
        <v>750ml</v>
      </c>
      <c r="I176" s="174">
        <v>3</v>
      </c>
      <c r="J176" s="283"/>
      <c r="K176" s="178"/>
      <c r="L176" s="85"/>
      <c r="M176" s="15"/>
      <c r="N176" s="86"/>
      <c r="O176" s="6"/>
      <c r="P176" s="152">
        <v>0</v>
      </c>
      <c r="Q176" s="6"/>
      <c r="R176" s="96">
        <f t="shared" si="9"/>
        <v>0</v>
      </c>
      <c r="S176" s="97">
        <f t="shared" si="12"/>
        <v>0</v>
      </c>
      <c r="T176" s="98">
        <f t="shared" si="10"/>
        <v>0</v>
      </c>
      <c r="U176" s="117" t="str">
        <f t="shared" si="11"/>
        <v>OK</v>
      </c>
      <c r="V176" s="117" t="b">
        <f>'CASH REBATE'!$P$22</f>
        <v>0</v>
      </c>
      <c r="W176" s="1" t="str">
        <v>ALCHEMY</v>
      </c>
    </row>
    <row r="177" spans="2:23" ht="17.399999999999999" x14ac:dyDescent="0.3">
      <c r="B177" s="161" t="str">
        <v>73-SPTEQ-07500217</v>
      </c>
      <c r="C177" s="156" t="str">
        <v>Proximo</v>
      </c>
      <c r="D177" s="94" t="str">
        <v>Tequila</v>
      </c>
      <c r="E177" s="94" t="str">
        <v>Maestro Dobel</v>
      </c>
      <c r="F177" s="94" t="str">
        <v>MTD</v>
      </c>
      <c r="G177" s="94" t="str">
        <v>Maestro Dobel Silver Tequila</v>
      </c>
      <c r="H177" s="94" t="str">
        <v>750ml</v>
      </c>
      <c r="I177" s="174">
        <v>6</v>
      </c>
      <c r="J177" s="283"/>
      <c r="K177" s="178"/>
      <c r="L177" s="85"/>
      <c r="M177" s="15"/>
      <c r="N177" s="86"/>
      <c r="O177" s="6"/>
      <c r="P177" s="152">
        <v>0</v>
      </c>
      <c r="Q177" s="6"/>
      <c r="R177" s="96">
        <f t="shared" si="9"/>
        <v>0</v>
      </c>
      <c r="S177" s="97">
        <f t="shared" si="12"/>
        <v>0</v>
      </c>
      <c r="T177" s="98">
        <f t="shared" si="10"/>
        <v>0</v>
      </c>
      <c r="U177" s="117" t="str">
        <f t="shared" si="11"/>
        <v>OK</v>
      </c>
      <c r="V177" s="117" t="b">
        <f>'CASH REBATE'!$P$22</f>
        <v>0</v>
      </c>
      <c r="W177" s="1" t="str">
        <v>ALCHEMY</v>
      </c>
    </row>
    <row r="178" spans="2:23" ht="17.399999999999999" x14ac:dyDescent="0.3">
      <c r="B178" s="161" t="str">
        <v>73-SPTEQ-07500248</v>
      </c>
      <c r="C178" s="156" t="str">
        <v>Proximo</v>
      </c>
      <c r="D178" s="94" t="str">
        <v>Tequila</v>
      </c>
      <c r="E178" s="94" t="str">
        <v>Maestro Dobel</v>
      </c>
      <c r="F178" s="94" t="str">
        <v>MTD</v>
      </c>
      <c r="G178" s="94" t="str">
        <v>Maestro Dobel Diamante Tequila</v>
      </c>
      <c r="H178" s="94" t="str">
        <v>750ml</v>
      </c>
      <c r="I178" s="174">
        <v>6</v>
      </c>
      <c r="J178" s="283"/>
      <c r="K178" s="178"/>
      <c r="L178" s="85"/>
      <c r="M178" s="15"/>
      <c r="N178" s="86"/>
      <c r="O178" s="6"/>
      <c r="P178" s="152">
        <v>0</v>
      </c>
      <c r="Q178" s="6"/>
      <c r="R178" s="96">
        <f t="shared" si="9"/>
        <v>0</v>
      </c>
      <c r="S178" s="97">
        <f t="shared" si="12"/>
        <v>0</v>
      </c>
      <c r="T178" s="98">
        <f t="shared" si="10"/>
        <v>0</v>
      </c>
      <c r="U178" s="117" t="str">
        <f t="shared" si="11"/>
        <v>OK</v>
      </c>
      <c r="V178" s="117" t="b">
        <f>'CASH REBATE'!$P$22</f>
        <v>0</v>
      </c>
      <c r="W178" s="1" t="str">
        <v>ALCHEMY</v>
      </c>
    </row>
    <row r="179" spans="2:23" ht="17.399999999999999" x14ac:dyDescent="0.3">
      <c r="B179" s="161" t="str">
        <v>73-SPTEQ-07500224</v>
      </c>
      <c r="C179" s="156" t="str">
        <v>Proximo</v>
      </c>
      <c r="D179" s="94" t="str">
        <v>Tequila</v>
      </c>
      <c r="E179" s="94" t="str">
        <v>Maestro Dobel</v>
      </c>
      <c r="F179" s="94" t="str">
        <v>MTD</v>
      </c>
      <c r="G179" s="94" t="str">
        <v>Maestro Dobel Reposado Tequila</v>
      </c>
      <c r="H179" s="94" t="str">
        <v>750ml</v>
      </c>
      <c r="I179" s="174">
        <v>6</v>
      </c>
      <c r="J179" s="283"/>
      <c r="K179" s="178"/>
      <c r="L179" s="85"/>
      <c r="M179" s="15"/>
      <c r="N179" s="86"/>
      <c r="O179" s="6"/>
      <c r="P179" s="152">
        <v>0</v>
      </c>
      <c r="Q179" s="6"/>
      <c r="R179" s="96">
        <f t="shared" si="9"/>
        <v>0</v>
      </c>
      <c r="S179" s="97">
        <f t="shared" si="12"/>
        <v>0</v>
      </c>
      <c r="T179" s="98">
        <f t="shared" si="10"/>
        <v>0</v>
      </c>
      <c r="U179" s="117" t="str">
        <f t="shared" si="11"/>
        <v>OK</v>
      </c>
      <c r="V179" s="117" t="b">
        <f>'CASH REBATE'!$P$22</f>
        <v>0</v>
      </c>
      <c r="W179" s="1" t="str">
        <v>ALCHEMY</v>
      </c>
    </row>
    <row r="180" spans="2:23" ht="17.399999999999999" x14ac:dyDescent="0.3">
      <c r="B180" s="161" t="str">
        <v>73-SPTEQ-07500231</v>
      </c>
      <c r="C180" s="156" t="str">
        <v>Proximo</v>
      </c>
      <c r="D180" s="94" t="str">
        <v>Tequila</v>
      </c>
      <c r="E180" s="94" t="str">
        <v>Maestro Dobel</v>
      </c>
      <c r="F180" s="94" t="str">
        <v>MTD</v>
      </c>
      <c r="G180" s="94" t="str">
        <v>Maestro Dobel Anejo Tequila</v>
      </c>
      <c r="H180" s="94" t="str">
        <v>750ml</v>
      </c>
      <c r="I180" s="174">
        <v>6</v>
      </c>
      <c r="J180" s="283"/>
      <c r="K180" s="178"/>
      <c r="L180" s="85"/>
      <c r="M180" s="15"/>
      <c r="N180" s="86"/>
      <c r="O180" s="6"/>
      <c r="P180" s="152">
        <v>0</v>
      </c>
      <c r="Q180" s="6"/>
      <c r="R180" s="96">
        <f t="shared" si="9"/>
        <v>0</v>
      </c>
      <c r="S180" s="97">
        <f t="shared" si="12"/>
        <v>0</v>
      </c>
      <c r="T180" s="98">
        <f t="shared" si="10"/>
        <v>0</v>
      </c>
      <c r="U180" s="117" t="str">
        <f t="shared" si="11"/>
        <v>OK</v>
      </c>
      <c r="V180" s="117" t="b">
        <f>'CASH REBATE'!$P$22</f>
        <v>0</v>
      </c>
      <c r="W180" s="1" t="str">
        <v>ALCHEMY</v>
      </c>
    </row>
    <row r="181" spans="2:23" ht="17.399999999999999" x14ac:dyDescent="0.3">
      <c r="B181" s="161" t="str">
        <v>73-SPTEQ-07500255</v>
      </c>
      <c r="C181" s="156" t="str">
        <v>Proximo</v>
      </c>
      <c r="D181" s="94" t="str">
        <v>Tequila</v>
      </c>
      <c r="E181" s="94" t="str">
        <v>Maestro Dobel</v>
      </c>
      <c r="F181" s="94" t="str">
        <v>MTD</v>
      </c>
      <c r="G181" s="94" t="str">
        <v>Maestro Dobel Humito Smoked Silver Tequila</v>
      </c>
      <c r="H181" s="94" t="str">
        <v>750ml</v>
      </c>
      <c r="I181" s="174">
        <v>6</v>
      </c>
      <c r="J181" s="283"/>
      <c r="K181" s="178"/>
      <c r="L181" s="85"/>
      <c r="M181" s="15"/>
      <c r="N181" s="86"/>
      <c r="O181" s="6"/>
      <c r="P181" s="152">
        <v>0</v>
      </c>
      <c r="Q181" s="6"/>
      <c r="R181" s="96">
        <f t="shared" si="9"/>
        <v>0</v>
      </c>
      <c r="S181" s="97">
        <f t="shared" si="12"/>
        <v>0</v>
      </c>
      <c r="T181" s="98">
        <f t="shared" si="10"/>
        <v>0</v>
      </c>
      <c r="U181" s="117" t="str">
        <f t="shared" si="11"/>
        <v>OK</v>
      </c>
      <c r="V181" s="117" t="b">
        <f>'CASH REBATE'!$P$22</f>
        <v>0</v>
      </c>
      <c r="W181" s="1" t="str">
        <v>ALCHEMY</v>
      </c>
    </row>
    <row r="182" spans="2:23" ht="17.399999999999999" x14ac:dyDescent="0.3">
      <c r="B182" s="161" t="str">
        <v>73-SPTEQ-07507591</v>
      </c>
      <c r="C182" s="156" t="str">
        <v>Proximo</v>
      </c>
      <c r="D182" s="94" t="str">
        <v>Tequila</v>
      </c>
      <c r="E182" s="94" t="str">
        <v>Maestro Dobel</v>
      </c>
      <c r="F182" s="94" t="str">
        <v>MTD</v>
      </c>
      <c r="G182" s="94" t="str">
        <v>Maestro Dobel 50 Cristalino</v>
      </c>
      <c r="H182" s="94" t="str">
        <v>750ml</v>
      </c>
      <c r="I182" s="174">
        <v>3</v>
      </c>
      <c r="J182" s="283"/>
      <c r="K182" s="178"/>
      <c r="L182" s="85"/>
      <c r="M182" s="15"/>
      <c r="N182" s="86"/>
      <c r="O182" s="6"/>
      <c r="P182" s="152">
        <v>0</v>
      </c>
      <c r="Q182" s="6"/>
      <c r="R182" s="96">
        <f t="shared" si="9"/>
        <v>0</v>
      </c>
      <c r="S182" s="97">
        <f t="shared" si="12"/>
        <v>0</v>
      </c>
      <c r="T182" s="98">
        <f t="shared" si="10"/>
        <v>0</v>
      </c>
      <c r="U182" s="117" t="str">
        <f t="shared" si="11"/>
        <v>OK</v>
      </c>
      <c r="V182" s="117" t="b">
        <f>'CASH REBATE'!$P$22</f>
        <v>0</v>
      </c>
      <c r="W182" s="1" t="str">
        <v>ALCHEMY</v>
      </c>
    </row>
    <row r="183" spans="2:23" ht="17.399999999999999" x14ac:dyDescent="0.3">
      <c r="B183" s="161" t="str">
        <v>19-SPTEQ-07503234</v>
      </c>
      <c r="C183" s="156" t="str">
        <v>Proximo</v>
      </c>
      <c r="D183" s="94" t="str">
        <v>Tequila</v>
      </c>
      <c r="E183" s="94" t="str">
        <v>1800</v>
      </c>
      <c r="F183" s="94" t="str">
        <v>18T</v>
      </c>
      <c r="G183" s="94" t="str">
        <v>1800 Tequila Silver</v>
      </c>
      <c r="H183" s="94" t="str">
        <v>750ml</v>
      </c>
      <c r="I183" s="174">
        <v>12</v>
      </c>
      <c r="J183" s="283"/>
      <c r="K183" s="178"/>
      <c r="L183" s="85"/>
      <c r="M183" s="15"/>
      <c r="N183" s="86"/>
      <c r="O183" s="6"/>
      <c r="P183" s="152">
        <v>0</v>
      </c>
      <c r="Q183" s="6"/>
      <c r="R183" s="96">
        <f t="shared" si="9"/>
        <v>0</v>
      </c>
      <c r="S183" s="97">
        <f t="shared" si="12"/>
        <v>0</v>
      </c>
      <c r="T183" s="98">
        <f t="shared" si="10"/>
        <v>0</v>
      </c>
      <c r="U183" s="117" t="str">
        <f t="shared" si="11"/>
        <v>OK</v>
      </c>
      <c r="V183" s="117" t="b">
        <f>'CASH REBATE'!$P$22</f>
        <v>0</v>
      </c>
      <c r="W183" s="1" t="str">
        <v>ALCHEMY</v>
      </c>
    </row>
    <row r="184" spans="2:23" ht="17.399999999999999" x14ac:dyDescent="0.3">
      <c r="B184" s="161" t="str">
        <v>19-SPTEQ-07500196</v>
      </c>
      <c r="C184" s="156" t="str">
        <v>Proximo</v>
      </c>
      <c r="D184" s="94" t="str">
        <v>Tequila</v>
      </c>
      <c r="E184" s="94" t="str">
        <v>1800</v>
      </c>
      <c r="F184" s="94" t="str">
        <v>18T</v>
      </c>
      <c r="G184" s="94" t="str">
        <v>1800 Tequila Reposado</v>
      </c>
      <c r="H184" s="94" t="str">
        <v>750ml</v>
      </c>
      <c r="I184" s="174">
        <v>12</v>
      </c>
      <c r="J184" s="283"/>
      <c r="K184" s="178"/>
      <c r="L184" s="85"/>
      <c r="M184" s="15"/>
      <c r="N184" s="86"/>
      <c r="O184" s="6"/>
      <c r="P184" s="152">
        <v>0</v>
      </c>
      <c r="Q184" s="6"/>
      <c r="R184" s="96">
        <f t="shared" si="9"/>
        <v>0</v>
      </c>
      <c r="S184" s="97">
        <f t="shared" si="12"/>
        <v>0</v>
      </c>
      <c r="T184" s="98">
        <f t="shared" si="10"/>
        <v>0</v>
      </c>
      <c r="U184" s="117" t="str">
        <f t="shared" si="11"/>
        <v>OK</v>
      </c>
      <c r="V184" s="117" t="b">
        <f>'CASH REBATE'!$P$22</f>
        <v>0</v>
      </c>
      <c r="W184" s="1" t="str">
        <v>ALCHEMY</v>
      </c>
    </row>
    <row r="185" spans="2:23" ht="17.399999999999999" x14ac:dyDescent="0.3">
      <c r="B185" s="161" t="str">
        <v>19-SPTEQ-07500379</v>
      </c>
      <c r="C185" s="156" t="str">
        <v>Proximo</v>
      </c>
      <c r="D185" s="94" t="str">
        <v>Tequila</v>
      </c>
      <c r="E185" s="94" t="str">
        <v>1800</v>
      </c>
      <c r="F185" s="94" t="str">
        <v>18T</v>
      </c>
      <c r="G185" s="94" t="str">
        <v>1800 Tequila Coconut</v>
      </c>
      <c r="H185" s="94" t="str">
        <v>750ml</v>
      </c>
      <c r="I185" s="174">
        <v>12</v>
      </c>
      <c r="J185" s="283"/>
      <c r="K185" s="178"/>
      <c r="L185" s="85"/>
      <c r="M185" s="15"/>
      <c r="N185" s="86"/>
      <c r="O185" s="6"/>
      <c r="P185" s="152">
        <v>0</v>
      </c>
      <c r="Q185" s="6"/>
      <c r="R185" s="96">
        <f t="shared" si="9"/>
        <v>0</v>
      </c>
      <c r="S185" s="97">
        <f t="shared" si="12"/>
        <v>0</v>
      </c>
      <c r="T185" s="98">
        <f t="shared" si="10"/>
        <v>0</v>
      </c>
      <c r="U185" s="117" t="str">
        <f t="shared" si="11"/>
        <v>OK</v>
      </c>
      <c r="V185" s="117" t="b">
        <f>'CASH REBATE'!$P$22</f>
        <v>0</v>
      </c>
      <c r="W185" s="1" t="str">
        <v>ALCHEMY</v>
      </c>
    </row>
    <row r="186" spans="2:23" ht="17.399999999999999" x14ac:dyDescent="0.3">
      <c r="B186" s="161" t="str">
        <v>19-SPTEQ-07500205</v>
      </c>
      <c r="C186" s="156" t="str">
        <v>Proximo</v>
      </c>
      <c r="D186" s="94" t="str">
        <v>Tequila</v>
      </c>
      <c r="E186" s="94" t="str">
        <v>1800</v>
      </c>
      <c r="F186" s="94" t="str">
        <v>18T</v>
      </c>
      <c r="G186" s="94" t="str">
        <v>1800 Tequila Anejo</v>
      </c>
      <c r="H186" s="94" t="str">
        <v>750ml</v>
      </c>
      <c r="I186" s="174">
        <v>6</v>
      </c>
      <c r="J186" s="283"/>
      <c r="K186" s="178"/>
      <c r="L186" s="85"/>
      <c r="M186" s="15"/>
      <c r="N186" s="86"/>
      <c r="O186" s="6"/>
      <c r="P186" s="152">
        <v>0</v>
      </c>
      <c r="Q186" s="6"/>
      <c r="R186" s="96">
        <f t="shared" si="9"/>
        <v>0</v>
      </c>
      <c r="S186" s="97">
        <f t="shared" si="12"/>
        <v>0</v>
      </c>
      <c r="T186" s="98">
        <f t="shared" si="10"/>
        <v>0</v>
      </c>
      <c r="U186" s="117" t="str">
        <f t="shared" si="11"/>
        <v>OK</v>
      </c>
      <c r="V186" s="117" t="b">
        <f>'CASH REBATE'!$P$22</f>
        <v>0</v>
      </c>
      <c r="W186" s="1" t="str">
        <v>ALCHEMY</v>
      </c>
    </row>
    <row r="187" spans="2:23" ht="17.399999999999999" x14ac:dyDescent="0.3">
      <c r="B187" s="161" t="str">
        <v>19-SPTEQ-07506466</v>
      </c>
      <c r="C187" s="156" t="str">
        <v>Proximo</v>
      </c>
      <c r="D187" s="94" t="str">
        <v>Tequila</v>
      </c>
      <c r="E187" s="94" t="str">
        <v>1800</v>
      </c>
      <c r="F187" s="94" t="str">
        <v>18T</v>
      </c>
      <c r="G187" s="94" t="str">
        <v>1800 Tequila Cristalino</v>
      </c>
      <c r="H187" s="94" t="str">
        <v>750ml</v>
      </c>
      <c r="I187" s="174">
        <v>6</v>
      </c>
      <c r="J187" s="283"/>
      <c r="K187" s="178"/>
      <c r="L187" s="85"/>
      <c r="M187" s="15"/>
      <c r="N187" s="86"/>
      <c r="O187" s="6"/>
      <c r="P187" s="152">
        <v>0</v>
      </c>
      <c r="Q187" s="6"/>
      <c r="R187" s="96">
        <f t="shared" si="9"/>
        <v>0</v>
      </c>
      <c r="S187" s="97">
        <f t="shared" si="12"/>
        <v>0</v>
      </c>
      <c r="T187" s="98">
        <f t="shared" si="10"/>
        <v>0</v>
      </c>
      <c r="U187" s="117" t="str">
        <f t="shared" si="11"/>
        <v>OK</v>
      </c>
      <c r="V187" s="117" t="b">
        <f>'CASH REBATE'!$P$22</f>
        <v>0</v>
      </c>
      <c r="W187" s="1" t="str">
        <v>ALCHEMY</v>
      </c>
    </row>
    <row r="188" spans="2:23" ht="17.399999999999999" x14ac:dyDescent="0.3">
      <c r="B188" s="161" t="str">
        <v>19-SPTEQ-07500462</v>
      </c>
      <c r="C188" s="156" t="str">
        <v>Proximo</v>
      </c>
      <c r="D188" s="94" t="str">
        <v>Tequila</v>
      </c>
      <c r="E188" s="94" t="str">
        <v>1800</v>
      </c>
      <c r="F188" s="94" t="str">
        <v>18T</v>
      </c>
      <c r="G188" s="94" t="str">
        <v>1800 Tequila Milenio</v>
      </c>
      <c r="H188" s="94" t="str">
        <v>700ml</v>
      </c>
      <c r="I188" s="174">
        <v>3</v>
      </c>
      <c r="J188" s="283"/>
      <c r="K188" s="178"/>
      <c r="L188" s="85"/>
      <c r="M188" s="15"/>
      <c r="N188" s="86"/>
      <c r="O188" s="6"/>
      <c r="P188" s="152">
        <v>0</v>
      </c>
      <c r="Q188" s="6"/>
      <c r="R188" s="96">
        <f t="shared" si="9"/>
        <v>0</v>
      </c>
      <c r="S188" s="97">
        <f t="shared" si="12"/>
        <v>0</v>
      </c>
      <c r="T188" s="98">
        <f t="shared" si="10"/>
        <v>0</v>
      </c>
      <c r="U188" s="117" t="str">
        <f t="shared" si="11"/>
        <v>OK</v>
      </c>
      <c r="V188" s="117" t="b">
        <f>'CASH REBATE'!$P$22</f>
        <v>0</v>
      </c>
      <c r="W188" s="1" t="str">
        <v>ALCHEMY</v>
      </c>
    </row>
    <row r="189" spans="2:23" ht="17.399999999999999" x14ac:dyDescent="0.3">
      <c r="B189" s="161" t="str">
        <v>19-SPTEQ-07503891</v>
      </c>
      <c r="C189" s="156" t="str">
        <v>Proximo</v>
      </c>
      <c r="D189" s="94" t="str">
        <v>Tequila</v>
      </c>
      <c r="E189" s="94" t="str">
        <v>1800</v>
      </c>
      <c r="F189" s="94" t="str">
        <v>18T</v>
      </c>
      <c r="G189" s="94" t="str">
        <v>1800 Tequila Guachimonton Anejo</v>
      </c>
      <c r="H189" s="94" t="str">
        <v>750ml</v>
      </c>
      <c r="I189" s="174">
        <v>3</v>
      </c>
      <c r="J189" s="283"/>
      <c r="K189" s="178"/>
      <c r="L189" s="85"/>
      <c r="M189" s="15"/>
      <c r="N189" s="86"/>
      <c r="O189" s="6"/>
      <c r="P189" s="152">
        <v>0</v>
      </c>
      <c r="Q189" s="6"/>
      <c r="R189" s="96">
        <f t="shared" si="9"/>
        <v>0</v>
      </c>
      <c r="S189" s="97">
        <f t="shared" si="12"/>
        <v>0</v>
      </c>
      <c r="T189" s="98">
        <f t="shared" si="10"/>
        <v>0</v>
      </c>
      <c r="U189" s="117" t="str">
        <f t="shared" si="11"/>
        <v>OK</v>
      </c>
      <c r="V189" s="117" t="b">
        <f>'CASH REBATE'!$P$22</f>
        <v>0</v>
      </c>
      <c r="W189" s="1" t="str">
        <v>ALCHEMY</v>
      </c>
    </row>
    <row r="190" spans="2:23" ht="17.399999999999999" x14ac:dyDescent="0.3">
      <c r="B190" s="161" t="str">
        <v>20-SPTEQ-07000830</v>
      </c>
      <c r="C190" s="156" t="str">
        <v>Proximo</v>
      </c>
      <c r="D190" s="94" t="str">
        <v>Tequila</v>
      </c>
      <c r="E190" s="94" t="str">
        <v>Jose Cuervo</v>
      </c>
      <c r="F190" s="94" t="str">
        <v>JOC</v>
      </c>
      <c r="G190" s="94" t="str">
        <v>Jose Cuervo Platino</v>
      </c>
      <c r="H190" s="94" t="str">
        <v>700ml</v>
      </c>
      <c r="I190" s="174">
        <v>6</v>
      </c>
      <c r="J190" s="283"/>
      <c r="K190" s="178"/>
      <c r="L190" s="85"/>
      <c r="M190" s="15"/>
      <c r="N190" s="86"/>
      <c r="O190" s="6"/>
      <c r="P190" s="152">
        <v>0</v>
      </c>
      <c r="Q190" s="6"/>
      <c r="R190" s="96">
        <f t="shared" si="9"/>
        <v>0</v>
      </c>
      <c r="S190" s="97">
        <f t="shared" si="12"/>
        <v>0</v>
      </c>
      <c r="T190" s="98">
        <f t="shared" si="10"/>
        <v>0</v>
      </c>
      <c r="U190" s="117" t="str">
        <f t="shared" si="11"/>
        <v>OK</v>
      </c>
      <c r="V190" s="117" t="b">
        <f>'CASH REBATE'!$P$22</f>
        <v>0</v>
      </c>
      <c r="W190" s="1" t="str">
        <v>ALCHEMY</v>
      </c>
    </row>
    <row r="191" spans="2:23" ht="17.399999999999999" x14ac:dyDescent="0.3">
      <c r="B191" s="161" t="str">
        <v>20-SPTEQ-07501478</v>
      </c>
      <c r="C191" s="156" t="str">
        <v>Proximo</v>
      </c>
      <c r="D191" s="94" t="str">
        <v>Tequila</v>
      </c>
      <c r="E191" s="94" t="str">
        <v>Jose Cuervo</v>
      </c>
      <c r="F191" s="94" t="str">
        <v>JOC</v>
      </c>
      <c r="G191" s="94" t="str">
        <v>Jose Cuervo Reserva De La Familia Platino</v>
      </c>
      <c r="H191" s="94" t="str">
        <v>750ml</v>
      </c>
      <c r="I191" s="174">
        <v>3</v>
      </c>
      <c r="J191" s="283"/>
      <c r="K191" s="178"/>
      <c r="L191" s="85"/>
      <c r="M191" s="15"/>
      <c r="N191" s="86"/>
      <c r="O191" s="6"/>
      <c r="P191" s="152">
        <v>0</v>
      </c>
      <c r="Q191" s="6"/>
      <c r="R191" s="96">
        <f t="shared" si="9"/>
        <v>0</v>
      </c>
      <c r="S191" s="97">
        <f t="shared" si="12"/>
        <v>0</v>
      </c>
      <c r="T191" s="98">
        <f t="shared" si="10"/>
        <v>0</v>
      </c>
      <c r="U191" s="117" t="str">
        <f t="shared" si="11"/>
        <v>OK</v>
      </c>
      <c r="V191" s="117" t="b">
        <f>'CASH REBATE'!$P$22</f>
        <v>0</v>
      </c>
      <c r="W191" s="1" t="str">
        <v>ALCHEMY</v>
      </c>
    </row>
    <row r="192" spans="2:23" ht="17.399999999999999" x14ac:dyDescent="0.3">
      <c r="B192" s="161" t="str">
        <v>20-SPTEQ-07501452</v>
      </c>
      <c r="C192" s="156" t="str">
        <v>Proximo</v>
      </c>
      <c r="D192" s="94" t="str">
        <v>Tequila</v>
      </c>
      <c r="E192" s="94" t="str">
        <v>Jose Cuervo</v>
      </c>
      <c r="F192" s="94" t="str">
        <v>JOC</v>
      </c>
      <c r="G192" s="94" t="str">
        <v>Jose Cuervo Reserva De La Familia Extra Anejo Tequila</v>
      </c>
      <c r="H192" s="94" t="str">
        <v>750ml</v>
      </c>
      <c r="I192" s="174">
        <v>3</v>
      </c>
      <c r="J192" s="283"/>
      <c r="K192" s="178"/>
      <c r="L192" s="85"/>
      <c r="M192" s="15"/>
      <c r="N192" s="86"/>
      <c r="O192" s="6"/>
      <c r="P192" s="152">
        <v>0</v>
      </c>
      <c r="Q192" s="6"/>
      <c r="R192" s="96">
        <f t="shared" si="9"/>
        <v>0</v>
      </c>
      <c r="S192" s="97">
        <f t="shared" si="12"/>
        <v>0</v>
      </c>
      <c r="T192" s="98">
        <f t="shared" si="10"/>
        <v>0</v>
      </c>
      <c r="U192" s="117" t="str">
        <f t="shared" si="11"/>
        <v>OK</v>
      </c>
      <c r="V192" s="117" t="b">
        <f>'CASH REBATE'!$P$22</f>
        <v>0</v>
      </c>
      <c r="W192" s="1" t="str">
        <v>ALCHEMY</v>
      </c>
    </row>
    <row r="193" spans="2:23" ht="17.399999999999999" x14ac:dyDescent="0.3">
      <c r="B193" s="161" t="str">
        <v>20-SPTEQ-07002216</v>
      </c>
      <c r="C193" s="156" t="str">
        <v>Proximo</v>
      </c>
      <c r="D193" s="94" t="str">
        <v>Tequila</v>
      </c>
      <c r="E193" s="94" t="str">
        <v>Jose Cuervo</v>
      </c>
      <c r="F193" s="94" t="str">
        <v>JOC</v>
      </c>
      <c r="G193" s="94" t="str">
        <v>Jose Cuervo Tradicional Reposado</v>
      </c>
      <c r="H193" s="94" t="str">
        <v>700ml</v>
      </c>
      <c r="I193" s="174">
        <v>6</v>
      </c>
      <c r="J193" s="283"/>
      <c r="K193" s="178"/>
      <c r="L193" s="85"/>
      <c r="M193" s="15"/>
      <c r="N193" s="86"/>
      <c r="O193" s="6"/>
      <c r="P193" s="152">
        <v>0</v>
      </c>
      <c r="Q193" s="6"/>
      <c r="R193" s="96">
        <f t="shared" si="9"/>
        <v>0</v>
      </c>
      <c r="S193" s="97">
        <f t="shared" si="12"/>
        <v>0</v>
      </c>
      <c r="T193" s="98">
        <f t="shared" si="10"/>
        <v>0</v>
      </c>
      <c r="U193" s="117" t="str">
        <f t="shared" si="11"/>
        <v>OK</v>
      </c>
      <c r="V193" s="117" t="b">
        <f>'CASH REBATE'!$P$22</f>
        <v>0</v>
      </c>
      <c r="W193" s="1" t="str">
        <v>ALCHEMY</v>
      </c>
    </row>
    <row r="194" spans="2:23" ht="17.399999999999999" x14ac:dyDescent="0.3">
      <c r="B194" s="161" t="str">
        <v>20-SPTEQ-07002230</v>
      </c>
      <c r="C194" s="156" t="str">
        <v>Proximo</v>
      </c>
      <c r="D194" s="94" t="str">
        <v>Tequila</v>
      </c>
      <c r="E194" s="94" t="str">
        <v>Jose Cuervo</v>
      </c>
      <c r="F194" s="94" t="str">
        <v>JOC</v>
      </c>
      <c r="G194" s="94" t="str">
        <v>Jose Cuervo Tradicional Silver</v>
      </c>
      <c r="H194" s="94" t="str">
        <v>700ml</v>
      </c>
      <c r="I194" s="174">
        <v>6</v>
      </c>
      <c r="J194" s="283"/>
      <c r="K194" s="178"/>
      <c r="L194" s="85"/>
      <c r="M194" s="15"/>
      <c r="N194" s="86"/>
      <c r="O194" s="6"/>
      <c r="P194" s="152">
        <v>0</v>
      </c>
      <c r="Q194" s="6"/>
      <c r="R194" s="96">
        <f t="shared" si="9"/>
        <v>0</v>
      </c>
      <c r="S194" s="97">
        <f t="shared" si="12"/>
        <v>0</v>
      </c>
      <c r="T194" s="98">
        <f t="shared" si="10"/>
        <v>0</v>
      </c>
      <c r="U194" s="117" t="str">
        <f t="shared" si="11"/>
        <v>OK</v>
      </c>
      <c r="V194" s="117" t="b">
        <f>'CASH REBATE'!$P$22</f>
        <v>0</v>
      </c>
      <c r="W194" s="1" t="str">
        <v>ALCHEMY</v>
      </c>
    </row>
    <row r="195" spans="2:23" ht="17.399999999999999" x14ac:dyDescent="0.3">
      <c r="B195" s="161" t="str">
        <v>20-SPTEQ-07002135</v>
      </c>
      <c r="C195" s="156" t="str">
        <v>Proximo</v>
      </c>
      <c r="D195" s="94" t="str">
        <v>Tequila</v>
      </c>
      <c r="E195" s="94" t="str">
        <v>Jose Cuervo</v>
      </c>
      <c r="F195" s="94" t="str">
        <v>JOC</v>
      </c>
      <c r="G195" s="94" t="str">
        <v>Jose Cuervo Especial Reposado</v>
      </c>
      <c r="H195" s="94" t="str">
        <v>700ml</v>
      </c>
      <c r="I195" s="174">
        <v>12</v>
      </c>
      <c r="J195" s="283"/>
      <c r="K195" s="178"/>
      <c r="L195" s="85"/>
      <c r="M195" s="15"/>
      <c r="N195" s="86"/>
      <c r="O195" s="6"/>
      <c r="P195" s="152">
        <v>0</v>
      </c>
      <c r="Q195" s="6"/>
      <c r="R195" s="96">
        <f t="shared" si="9"/>
        <v>0</v>
      </c>
      <c r="S195" s="97">
        <f t="shared" si="12"/>
        <v>0</v>
      </c>
      <c r="T195" s="98">
        <f t="shared" si="10"/>
        <v>0</v>
      </c>
      <c r="U195" s="117" t="str">
        <f t="shared" si="11"/>
        <v>OK</v>
      </c>
      <c r="V195" s="117" t="b">
        <f>'CASH REBATE'!$P$22</f>
        <v>0</v>
      </c>
      <c r="W195" s="1" t="str">
        <v>ALCHEMY</v>
      </c>
    </row>
    <row r="196" spans="2:23" ht="17.399999999999999" x14ac:dyDescent="0.3">
      <c r="B196" s="161" t="str">
        <v>20-SPTEQ-07002302</v>
      </c>
      <c r="C196" s="156" t="str">
        <v>Proximo</v>
      </c>
      <c r="D196" s="94" t="str">
        <v>Tequila</v>
      </c>
      <c r="E196" s="94" t="str">
        <v>Jose Cuervo</v>
      </c>
      <c r="F196" s="94" t="str">
        <v>JOC</v>
      </c>
      <c r="G196" s="94" t="str">
        <v>Jose Cuervo Especial Silver</v>
      </c>
      <c r="H196" s="94" t="str">
        <v>700ml</v>
      </c>
      <c r="I196" s="174">
        <v>12</v>
      </c>
      <c r="J196" s="283"/>
      <c r="K196" s="178"/>
      <c r="L196" s="85"/>
      <c r="M196" s="15"/>
      <c r="N196" s="86"/>
      <c r="O196" s="6"/>
      <c r="P196" s="152">
        <v>0</v>
      </c>
      <c r="Q196" s="6"/>
      <c r="R196" s="96">
        <f t="shared" si="9"/>
        <v>0</v>
      </c>
      <c r="S196" s="97">
        <f t="shared" si="12"/>
        <v>0</v>
      </c>
      <c r="T196" s="98">
        <f t="shared" si="10"/>
        <v>0</v>
      </c>
      <c r="U196" s="117" t="str">
        <f t="shared" si="11"/>
        <v>OK</v>
      </c>
      <c r="V196" s="117" t="b">
        <f>'CASH REBATE'!$P$22</f>
        <v>0</v>
      </c>
      <c r="W196" s="1" t="str">
        <v>ALCHEMY</v>
      </c>
    </row>
    <row r="197" spans="2:23" ht="17.399999999999999" x14ac:dyDescent="0.3">
      <c r="B197" s="161" t="str">
        <v>20-SPTEQ-07502135</v>
      </c>
      <c r="C197" s="156" t="str">
        <v>Proximo</v>
      </c>
      <c r="D197" s="94" t="str">
        <v>Tequila</v>
      </c>
      <c r="E197" s="94" t="str">
        <v>Jose Cuervo</v>
      </c>
      <c r="F197" s="94" t="str">
        <v>JOC</v>
      </c>
      <c r="G197" s="94" t="str">
        <v>Jose Cuervo Especial Reposado Limited Edition 2022</v>
      </c>
      <c r="H197" s="94" t="str">
        <v>750ml</v>
      </c>
      <c r="I197" s="174">
        <v>12</v>
      </c>
      <c r="J197" s="283"/>
      <c r="K197" s="178"/>
      <c r="L197" s="85"/>
      <c r="M197" s="15"/>
      <c r="N197" s="86"/>
      <c r="O197" s="6"/>
      <c r="P197" s="152">
        <v>0</v>
      </c>
      <c r="Q197" s="6"/>
      <c r="R197" s="96">
        <f t="shared" si="9"/>
        <v>0</v>
      </c>
      <c r="S197" s="97">
        <f t="shared" si="12"/>
        <v>0</v>
      </c>
      <c r="T197" s="98">
        <f t="shared" si="10"/>
        <v>0</v>
      </c>
      <c r="U197" s="117" t="str">
        <f t="shared" si="11"/>
        <v>OK</v>
      </c>
      <c r="V197" s="117" t="b">
        <f>'CASH REBATE'!$P$22</f>
        <v>0</v>
      </c>
      <c r="W197" s="1" t="str">
        <v>ALCHEMY</v>
      </c>
    </row>
    <row r="198" spans="2:23" ht="17.399999999999999" x14ac:dyDescent="0.3">
      <c r="B198" s="161" t="str">
        <v>20-SPTEQ-07500103</v>
      </c>
      <c r="C198" s="156" t="str">
        <v>Proximo</v>
      </c>
      <c r="D198" s="94" t="str">
        <v>Tequila</v>
      </c>
      <c r="E198" s="94" t="str">
        <v>Jose Cuervo</v>
      </c>
      <c r="F198" s="94" t="str">
        <v>JOC</v>
      </c>
      <c r="G198" s="94" t="str">
        <v>Jose Cuervo Especial Reposado Limited Edition 2023</v>
      </c>
      <c r="H198" s="94" t="str">
        <v>750ml</v>
      </c>
      <c r="I198" s="174">
        <v>12</v>
      </c>
      <c r="J198" s="283"/>
      <c r="K198" s="178"/>
      <c r="L198" s="85"/>
      <c r="M198" s="15"/>
      <c r="N198" s="86"/>
      <c r="O198" s="6"/>
      <c r="P198" s="152">
        <v>0</v>
      </c>
      <c r="Q198" s="6"/>
      <c r="R198" s="96">
        <f t="shared" si="9"/>
        <v>0</v>
      </c>
      <c r="S198" s="97">
        <f t="shared" si="12"/>
        <v>0</v>
      </c>
      <c r="T198" s="98">
        <f t="shared" si="10"/>
        <v>0</v>
      </c>
      <c r="U198" s="117" t="str">
        <f t="shared" si="11"/>
        <v>OK</v>
      </c>
      <c r="V198" s="117" t="b">
        <f>'CASH REBATE'!$P$22</f>
        <v>0</v>
      </c>
      <c r="W198" s="1" t="str">
        <v>ALCHEMY</v>
      </c>
    </row>
    <row r="199" spans="2:23" ht="17.399999999999999" x14ac:dyDescent="0.3">
      <c r="B199" s="161" t="str">
        <v>20-24REP-07500109</v>
      </c>
      <c r="C199" s="156" t="str">
        <v>Proximo</v>
      </c>
      <c r="D199" s="94" t="str">
        <v>Tequila</v>
      </c>
      <c r="E199" s="94" t="str">
        <v>Jose Cuervo</v>
      </c>
      <c r="F199" s="94" t="str">
        <v>JOC</v>
      </c>
      <c r="G199" s="94" t="str">
        <v>Jose Cuervo Especial Reposado Limited Edition 2024</v>
      </c>
      <c r="H199" s="94" t="str">
        <v>750ml</v>
      </c>
      <c r="I199" s="174">
        <v>12</v>
      </c>
      <c r="J199" s="283"/>
      <c r="K199" s="178"/>
      <c r="L199" s="85"/>
      <c r="M199" s="15"/>
      <c r="N199" s="86"/>
      <c r="O199" s="6"/>
      <c r="P199" s="152">
        <v>0</v>
      </c>
      <c r="Q199" s="6"/>
      <c r="R199" s="96">
        <f t="shared" si="9"/>
        <v>0</v>
      </c>
      <c r="S199" s="97">
        <f t="shared" si="12"/>
        <v>0</v>
      </c>
      <c r="T199" s="98">
        <f t="shared" si="10"/>
        <v>0</v>
      </c>
      <c r="U199" s="117" t="str">
        <f t="shared" si="11"/>
        <v>OK</v>
      </c>
      <c r="V199" s="117" t="b">
        <f>'CASH REBATE'!$P$22</f>
        <v>0</v>
      </c>
      <c r="W199" s="1" t="str">
        <v>ALCHEMY</v>
      </c>
    </row>
    <row r="200" spans="2:23" ht="17.399999999999999" x14ac:dyDescent="0.3">
      <c r="B200" s="161" t="str">
        <v>20-25REP-07001301</v>
      </c>
      <c r="C200" s="156" t="str">
        <v>Proximo</v>
      </c>
      <c r="D200" s="94" t="str">
        <v>Tequila</v>
      </c>
      <c r="E200" s="94" t="str">
        <v>Jose Cuervo</v>
      </c>
      <c r="F200" s="94" t="str">
        <v>JOC</v>
      </c>
      <c r="G200" s="94" t="str">
        <v>Jose Cuervo Especial Reposado Limited Edition 2025</v>
      </c>
      <c r="H200" s="94" t="str">
        <v>700ml</v>
      </c>
      <c r="I200" s="174">
        <v>12</v>
      </c>
      <c r="J200" s="283"/>
      <c r="K200" s="178"/>
      <c r="L200" s="85"/>
      <c r="M200" s="15"/>
      <c r="N200" s="86"/>
      <c r="O200" s="6"/>
      <c r="P200" s="152">
        <v>0</v>
      </c>
      <c r="Q200" s="6"/>
      <c r="R200" s="96">
        <f t="shared" si="9"/>
        <v>0</v>
      </c>
      <c r="S200" s="97">
        <f t="shared" si="12"/>
        <v>0</v>
      </c>
      <c r="T200" s="98">
        <f t="shared" si="10"/>
        <v>0</v>
      </c>
      <c r="U200" s="117" t="str">
        <f t="shared" si="11"/>
        <v>OK</v>
      </c>
      <c r="V200" s="117" t="b">
        <f>'CASH REBATE'!$P$22</f>
        <v>0</v>
      </c>
      <c r="W200" s="1" t="str">
        <v>ALCHEMY</v>
      </c>
    </row>
    <row r="201" spans="2:23" ht="17.399999999999999" x14ac:dyDescent="0.3">
      <c r="B201" s="161" t="str">
        <v>20-24SIL-07502322</v>
      </c>
      <c r="C201" s="156" t="str">
        <v>Proximo</v>
      </c>
      <c r="D201" s="94" t="str">
        <v>Tequila</v>
      </c>
      <c r="E201" s="94" t="str">
        <v>Jose Cuervo</v>
      </c>
      <c r="F201" s="94" t="str">
        <v>JOC</v>
      </c>
      <c r="G201" s="94" t="str">
        <v>Jose Cuervo Especial Silver Limited Edition 2024</v>
      </c>
      <c r="H201" s="94" t="str">
        <v>750ml</v>
      </c>
      <c r="I201" s="174">
        <v>12</v>
      </c>
      <c r="J201" s="283"/>
      <c r="K201" s="178"/>
      <c r="L201" s="85"/>
      <c r="M201" s="15"/>
      <c r="N201" s="86"/>
      <c r="O201" s="6"/>
      <c r="P201" s="152">
        <v>0</v>
      </c>
      <c r="Q201" s="6"/>
      <c r="R201" s="96">
        <f t="shared" si="9"/>
        <v>0</v>
      </c>
      <c r="S201" s="97">
        <f t="shared" si="12"/>
        <v>0</v>
      </c>
      <c r="T201" s="98">
        <f t="shared" si="10"/>
        <v>0</v>
      </c>
      <c r="U201" s="117" t="str">
        <f t="shared" si="11"/>
        <v>OK</v>
      </c>
      <c r="V201" s="117" t="b">
        <f>'CASH REBATE'!$P$22</f>
        <v>0</v>
      </c>
      <c r="W201" s="1" t="str">
        <v>ALCHEMY</v>
      </c>
    </row>
    <row r="202" spans="2:23" ht="17.399999999999999" x14ac:dyDescent="0.3">
      <c r="B202" s="161" t="str">
        <v>20-25SIL-07001318</v>
      </c>
      <c r="C202" s="156" t="str">
        <v>Proximo</v>
      </c>
      <c r="D202" s="94" t="str">
        <v>Tequila</v>
      </c>
      <c r="E202" s="94" t="str">
        <v>Jose Cuervo</v>
      </c>
      <c r="F202" s="94" t="str">
        <v>JOC</v>
      </c>
      <c r="G202" s="94" t="str">
        <v>Jose Cuervo Especial Silver Limited Edition 2025</v>
      </c>
      <c r="H202" s="94" t="str">
        <v>700ml</v>
      </c>
      <c r="I202" s="174">
        <v>12</v>
      </c>
      <c r="J202" s="283"/>
      <c r="K202" s="178"/>
      <c r="L202" s="85"/>
      <c r="M202" s="15"/>
      <c r="N202" s="86"/>
      <c r="O202" s="6"/>
      <c r="P202" s="152">
        <v>0</v>
      </c>
      <c r="Q202" s="6"/>
      <c r="R202" s="96">
        <f t="shared" si="9"/>
        <v>0</v>
      </c>
      <c r="S202" s="97">
        <f t="shared" si="12"/>
        <v>0</v>
      </c>
      <c r="T202" s="98">
        <f t="shared" si="10"/>
        <v>0</v>
      </c>
      <c r="U202" s="117" t="str">
        <f t="shared" si="11"/>
        <v>OK</v>
      </c>
      <c r="V202" s="117" t="b">
        <f>'CASH REBATE'!$P$22</f>
        <v>0</v>
      </c>
      <c r="W202" s="1" t="str">
        <v>ALCHEMY</v>
      </c>
    </row>
    <row r="203" spans="2:23" ht="17.399999999999999" x14ac:dyDescent="0.3">
      <c r="B203" s="161" t="str">
        <v>20-SPTEQ-07502302</v>
      </c>
      <c r="C203" s="156" t="str">
        <v>Proximo</v>
      </c>
      <c r="D203" s="94" t="str">
        <v>Tequila</v>
      </c>
      <c r="E203" s="94" t="str">
        <v>Jose Cuervo</v>
      </c>
      <c r="F203" s="94" t="str">
        <v>JOC</v>
      </c>
      <c r="G203" s="94" t="str">
        <v>Jose Cuervo Especial Plata Limited Edition</v>
      </c>
      <c r="H203" s="94" t="str">
        <v>750ml</v>
      </c>
      <c r="I203" s="174">
        <v>12</v>
      </c>
      <c r="J203" s="283"/>
      <c r="K203" s="178"/>
      <c r="L203" s="85"/>
      <c r="M203" s="15"/>
      <c r="N203" s="86"/>
      <c r="O203" s="6"/>
      <c r="P203" s="152">
        <v>0</v>
      </c>
      <c r="Q203" s="6"/>
      <c r="R203" s="96">
        <f t="shared" si="9"/>
        <v>0</v>
      </c>
      <c r="S203" s="97">
        <f t="shared" si="12"/>
        <v>0</v>
      </c>
      <c r="T203" s="98">
        <f t="shared" si="10"/>
        <v>0</v>
      </c>
      <c r="U203" s="117" t="str">
        <f t="shared" si="11"/>
        <v>OK</v>
      </c>
      <c r="V203" s="117" t="b">
        <f>'CASH REBATE'!$P$22</f>
        <v>0</v>
      </c>
      <c r="W203" s="1" t="str">
        <v>ALCHEMY</v>
      </c>
    </row>
    <row r="204" spans="2:23" ht="17.399999999999999" x14ac:dyDescent="0.3">
      <c r="B204" s="161" t="str">
        <v>25-SPLIQ-03502608</v>
      </c>
      <c r="C204" s="156" t="str">
        <v>RC</v>
      </c>
      <c r="D204" s="94" t="str">
        <v>Liqueur</v>
      </c>
      <c r="E204" s="94" t="str">
        <v>Cointreau</v>
      </c>
      <c r="F204" s="94" t="str">
        <v>COT</v>
      </c>
      <c r="G204" s="94" t="str">
        <v>Cointreau 350ml</v>
      </c>
      <c r="H204" s="94" t="str">
        <v>350ml</v>
      </c>
      <c r="I204" s="174">
        <v>24</v>
      </c>
      <c r="J204" s="283"/>
      <c r="K204" s="178"/>
      <c r="L204" s="85"/>
      <c r="M204" s="15"/>
      <c r="N204" s="86"/>
      <c r="O204" s="6"/>
      <c r="P204" s="152">
        <v>0</v>
      </c>
      <c r="Q204" s="6"/>
      <c r="R204" s="96">
        <f t="shared" si="9"/>
        <v>0</v>
      </c>
      <c r="S204" s="97">
        <f t="shared" si="12"/>
        <v>0</v>
      </c>
      <c r="T204" s="98">
        <f t="shared" si="10"/>
        <v>0</v>
      </c>
      <c r="U204" s="117" t="str">
        <f t="shared" si="11"/>
        <v>OK</v>
      </c>
      <c r="V204" s="117" t="b">
        <f>'CASH REBATE'!$P$22</f>
        <v>0</v>
      </c>
      <c r="W204" s="1" t="str">
        <v>ALCHEMY</v>
      </c>
    </row>
    <row r="205" spans="2:23" ht="17.399999999999999" x14ac:dyDescent="0.3">
      <c r="B205" s="161" t="str">
        <v>25-SPLIQ-07004200</v>
      </c>
      <c r="C205" s="156" t="str">
        <v>RC</v>
      </c>
      <c r="D205" s="94" t="str">
        <v>Liqueur</v>
      </c>
      <c r="E205" s="94" t="str">
        <v>Cointreau</v>
      </c>
      <c r="F205" s="94" t="str">
        <v>COT</v>
      </c>
      <c r="G205" s="94" t="str">
        <v>Cointreau 700ml</v>
      </c>
      <c r="H205" s="94" t="str">
        <v>700ml</v>
      </c>
      <c r="I205" s="174">
        <v>12</v>
      </c>
      <c r="J205" s="283"/>
      <c r="K205" s="178"/>
      <c r="L205" s="85"/>
      <c r="M205" s="15"/>
      <c r="N205" s="86"/>
      <c r="O205" s="6"/>
      <c r="P205" s="152">
        <v>0</v>
      </c>
      <c r="Q205" s="6"/>
      <c r="R205" s="96">
        <f t="shared" ref="R205:R268" si="13">IF(K205&gt;0,K205*N205,L205*1.07*N205)</f>
        <v>0</v>
      </c>
      <c r="S205" s="97">
        <f t="shared" si="12"/>
        <v>0</v>
      </c>
      <c r="T205" s="98">
        <f t="shared" si="10"/>
        <v>0</v>
      </c>
      <c r="U205" s="117" t="str">
        <f t="shared" si="11"/>
        <v>OK</v>
      </c>
      <c r="V205" s="117" t="b">
        <f>'CASH REBATE'!$P$22</f>
        <v>0</v>
      </c>
      <c r="W205" s="1" t="str">
        <v>ALCHEMY</v>
      </c>
    </row>
    <row r="206" spans="2:23" ht="17.399999999999999" x14ac:dyDescent="0.3">
      <c r="B206" s="161" t="str">
        <v>02-SPLIQ-05001661</v>
      </c>
      <c r="C206" s="156" t="str">
        <v>Lucas Bols</v>
      </c>
      <c r="D206" s="94" t="str">
        <v>Liqueur</v>
      </c>
      <c r="E206" s="94" t="str">
        <v>Galliano Espresso</v>
      </c>
      <c r="F206" s="94" t="str">
        <v>GAL</v>
      </c>
      <c r="G206" s="94" t="str">
        <v>Galliano Espresso Liqueur 500ml</v>
      </c>
      <c r="H206" s="94" t="str">
        <v>500ml</v>
      </c>
      <c r="I206" s="174">
        <v>6</v>
      </c>
      <c r="J206" s="283"/>
      <c r="K206" s="178"/>
      <c r="L206" s="85"/>
      <c r="M206" s="15"/>
      <c r="N206" s="86"/>
      <c r="O206" s="6"/>
      <c r="P206" s="152">
        <v>0</v>
      </c>
      <c r="Q206" s="6"/>
      <c r="R206" s="96">
        <f t="shared" si="13"/>
        <v>0</v>
      </c>
      <c r="S206" s="97">
        <f t="shared" si="12"/>
        <v>0</v>
      </c>
      <c r="T206" s="98">
        <f t="shared" ref="T206:T269" si="14">IF(U206="Input Price only 1 column","",P206*S206)</f>
        <v>0</v>
      </c>
      <c r="U206" s="117" t="str">
        <f t="shared" ref="U206:U269" si="15">IF(AND(K206&gt;0,L206&gt;0),"Input Price only 1 column","OK")</f>
        <v>OK</v>
      </c>
      <c r="V206" s="117" t="b">
        <f>'CASH REBATE'!$P$22</f>
        <v>0</v>
      </c>
      <c r="W206" s="1" t="str">
        <v>ALCHEMY</v>
      </c>
    </row>
    <row r="207" spans="2:23" ht="17.399999999999999" x14ac:dyDescent="0.3">
      <c r="B207" s="161" t="str">
        <v>02-SPLIQ-05009501</v>
      </c>
      <c r="C207" s="156" t="str">
        <v>Lucas Bols</v>
      </c>
      <c r="D207" s="94" t="str">
        <v>Liqueur</v>
      </c>
      <c r="E207" s="94" t="str">
        <v>Galliano Vanilla</v>
      </c>
      <c r="F207" s="94" t="str">
        <v>GAL</v>
      </c>
      <c r="G207" s="94" t="str">
        <v>Galliano Vanilla Liqueur 500ml</v>
      </c>
      <c r="H207" s="94" t="str">
        <v>500ml</v>
      </c>
      <c r="I207" s="174">
        <v>6</v>
      </c>
      <c r="J207" s="283"/>
      <c r="K207" s="178"/>
      <c r="L207" s="85"/>
      <c r="M207" s="15"/>
      <c r="N207" s="86"/>
      <c r="O207" s="6"/>
      <c r="P207" s="152">
        <v>0</v>
      </c>
      <c r="Q207" s="6"/>
      <c r="R207" s="96">
        <f t="shared" si="13"/>
        <v>0</v>
      </c>
      <c r="S207" s="97">
        <f t="shared" ref="S207:S270" si="16">ROUND(R207/1.07,2)</f>
        <v>0</v>
      </c>
      <c r="T207" s="98">
        <f t="shared" si="14"/>
        <v>0</v>
      </c>
      <c r="U207" s="117" t="str">
        <f t="shared" si="15"/>
        <v>OK</v>
      </c>
      <c r="V207" s="117" t="b">
        <f>'CASH REBATE'!$P$22</f>
        <v>0</v>
      </c>
      <c r="W207" s="1" t="str">
        <v>ALCHEMY</v>
      </c>
    </row>
    <row r="208" spans="2:23" ht="17.399999999999999" x14ac:dyDescent="0.3">
      <c r="B208" s="161" t="str">
        <v>02-SPLIQ-07009594</v>
      </c>
      <c r="C208" s="156" t="str">
        <v>Lucas Bols</v>
      </c>
      <c r="D208" s="94" t="str">
        <v>Liqueur</v>
      </c>
      <c r="E208" s="94" t="str">
        <v>Galliano Vanilla</v>
      </c>
      <c r="F208" s="94" t="str">
        <v>GAL</v>
      </c>
      <c r="G208" s="94" t="str">
        <v>Galliano Vanilla Liqueur 700ml</v>
      </c>
      <c r="H208" s="94" t="str">
        <v>700ml</v>
      </c>
      <c r="I208" s="174">
        <v>6</v>
      </c>
      <c r="J208" s="283"/>
      <c r="K208" s="178"/>
      <c r="L208" s="85"/>
      <c r="M208" s="15"/>
      <c r="N208" s="86"/>
      <c r="O208" s="6"/>
      <c r="P208" s="152">
        <v>0</v>
      </c>
      <c r="Q208" s="6"/>
      <c r="R208" s="96">
        <f t="shared" si="13"/>
        <v>0</v>
      </c>
      <c r="S208" s="97">
        <f t="shared" si="16"/>
        <v>0</v>
      </c>
      <c r="T208" s="98">
        <f t="shared" si="14"/>
        <v>0</v>
      </c>
      <c r="U208" s="117" t="str">
        <f t="shared" si="15"/>
        <v>OK</v>
      </c>
      <c r="V208" s="117" t="b">
        <f>'CASH REBATE'!$P$22</f>
        <v>0</v>
      </c>
      <c r="W208" s="1" t="str">
        <v>ALCHEMY</v>
      </c>
    </row>
    <row r="209" spans="2:23" ht="17.399999999999999" x14ac:dyDescent="0.3">
      <c r="B209" s="161" t="str">
        <v>09-SPLIQ-07009136</v>
      </c>
      <c r="C209" s="156" t="str">
        <v>Lucas Bols</v>
      </c>
      <c r="D209" s="94" t="str">
        <v>Liqueur</v>
      </c>
      <c r="E209" s="94" t="str">
        <v>Vaccari Sambuca</v>
      </c>
      <c r="F209" s="94" t="str">
        <v>VAC</v>
      </c>
      <c r="G209" s="94" t="str">
        <v>Vaccari Sambuca</v>
      </c>
      <c r="H209" s="94" t="str">
        <v>700ml</v>
      </c>
      <c r="I209" s="174">
        <v>6</v>
      </c>
      <c r="J209" s="283"/>
      <c r="K209" s="178"/>
      <c r="L209" s="85"/>
      <c r="M209" s="15"/>
      <c r="N209" s="86"/>
      <c r="O209" s="6"/>
      <c r="P209" s="152">
        <v>0</v>
      </c>
      <c r="Q209" s="6"/>
      <c r="R209" s="96">
        <f t="shared" si="13"/>
        <v>0</v>
      </c>
      <c r="S209" s="97">
        <f t="shared" si="16"/>
        <v>0</v>
      </c>
      <c r="T209" s="98">
        <f t="shared" si="14"/>
        <v>0</v>
      </c>
      <c r="U209" s="117" t="str">
        <f t="shared" si="15"/>
        <v>OK</v>
      </c>
      <c r="V209" s="117" t="b">
        <f>'CASH REBATE'!$P$22</f>
        <v>0</v>
      </c>
      <c r="W209" s="1" t="str">
        <v>ALCHEMY</v>
      </c>
    </row>
    <row r="210" spans="2:23" ht="17.399999999999999" x14ac:dyDescent="0.3">
      <c r="B210" s="161" t="str">
        <v>44-SPLIQ-07000397</v>
      </c>
      <c r="C210" s="156" t="str">
        <v>Campari</v>
      </c>
      <c r="D210" s="94" t="str">
        <v>Liqueur</v>
      </c>
      <c r="E210" s="94" t="str">
        <v>Frangelico</v>
      </c>
      <c r="F210" s="94" t="str">
        <v>FRG</v>
      </c>
      <c r="G210" s="94" t="str">
        <v>Frangelico</v>
      </c>
      <c r="H210" s="94" t="str">
        <v>700ml</v>
      </c>
      <c r="I210" s="174">
        <v>12</v>
      </c>
      <c r="J210" s="283"/>
      <c r="K210" s="178"/>
      <c r="L210" s="85"/>
      <c r="M210" s="15"/>
      <c r="N210" s="86"/>
      <c r="O210" s="6"/>
      <c r="P210" s="152">
        <v>0</v>
      </c>
      <c r="Q210" s="6"/>
      <c r="R210" s="96">
        <f t="shared" si="13"/>
        <v>0</v>
      </c>
      <c r="S210" s="97">
        <f t="shared" si="16"/>
        <v>0</v>
      </c>
      <c r="T210" s="98">
        <f t="shared" si="14"/>
        <v>0</v>
      </c>
      <c r="U210" s="117" t="str">
        <f t="shared" si="15"/>
        <v>OK</v>
      </c>
      <c r="V210" s="117" t="b">
        <f>'CASH REBATE'!$P$22</f>
        <v>0</v>
      </c>
      <c r="W210" s="1" t="str">
        <v>ALCHEMY</v>
      </c>
    </row>
    <row r="211" spans="2:23" ht="17.399999999999999" x14ac:dyDescent="0.3">
      <c r="B211" s="161" t="str">
        <v>09-SPLIQ-07001757</v>
      </c>
      <c r="C211" s="156" t="str">
        <v>Lucas Bols</v>
      </c>
      <c r="D211" s="94" t="str">
        <v>Liqueur</v>
      </c>
      <c r="E211" s="94" t="str">
        <v>Passoa</v>
      </c>
      <c r="F211" s="94" t="str">
        <v>PSO</v>
      </c>
      <c r="G211" s="94" t="str">
        <v>Passoa Liqueur</v>
      </c>
      <c r="H211" s="94" t="str">
        <v>700ml</v>
      </c>
      <c r="I211" s="174">
        <v>6</v>
      </c>
      <c r="J211" s="283"/>
      <c r="K211" s="178"/>
      <c r="L211" s="85"/>
      <c r="M211" s="15"/>
      <c r="N211" s="86"/>
      <c r="O211" s="6"/>
      <c r="P211" s="152">
        <v>0</v>
      </c>
      <c r="Q211" s="6"/>
      <c r="R211" s="96">
        <f t="shared" si="13"/>
        <v>0</v>
      </c>
      <c r="S211" s="97">
        <f t="shared" si="16"/>
        <v>0</v>
      </c>
      <c r="T211" s="98">
        <f t="shared" si="14"/>
        <v>0</v>
      </c>
      <c r="U211" s="117" t="str">
        <f t="shared" si="15"/>
        <v>OK</v>
      </c>
      <c r="V211" s="117" t="b">
        <f>'CASH REBATE'!$P$22</f>
        <v>0</v>
      </c>
      <c r="W211" s="1" t="str">
        <v>ALCHEMY</v>
      </c>
    </row>
    <row r="212" spans="2:23" ht="17.399999999999999" x14ac:dyDescent="0.3">
      <c r="B212" s="161" t="str">
        <v>68-SPLIQ-10002002</v>
      </c>
      <c r="C212" s="156" t="str">
        <v>Campari</v>
      </c>
      <c r="D212" s="94" t="str">
        <v>Liqueur</v>
      </c>
      <c r="E212" s="94" t="str">
        <v>X-Rated</v>
      </c>
      <c r="F212" s="94" t="str">
        <v>XRT</v>
      </c>
      <c r="G212" s="94" t="str">
        <v>X-Rated Fusion Liqueur</v>
      </c>
      <c r="H212" s="94" t="str">
        <v>1000ml</v>
      </c>
      <c r="I212" s="174">
        <v>6</v>
      </c>
      <c r="J212" s="283"/>
      <c r="K212" s="178"/>
      <c r="L212" s="85"/>
      <c r="M212" s="15"/>
      <c r="N212" s="86"/>
      <c r="O212" s="6"/>
      <c r="P212" s="152">
        <v>0</v>
      </c>
      <c r="Q212" s="6"/>
      <c r="R212" s="96">
        <f t="shared" si="13"/>
        <v>0</v>
      </c>
      <c r="S212" s="97">
        <f t="shared" si="16"/>
        <v>0</v>
      </c>
      <c r="T212" s="98">
        <f t="shared" si="14"/>
        <v>0</v>
      </c>
      <c r="U212" s="117" t="str">
        <f t="shared" si="15"/>
        <v>OK</v>
      </c>
      <c r="V212" s="117" t="b">
        <f>'CASH REBATE'!$P$22</f>
        <v>0</v>
      </c>
      <c r="W212" s="1" t="str">
        <v>ALCHEMY</v>
      </c>
    </row>
    <row r="213" spans="2:23" ht="17.399999999999999" x14ac:dyDescent="0.3">
      <c r="B213" s="161" t="str">
        <v>01-SPLIQ-07006625</v>
      </c>
      <c r="C213" s="156" t="str">
        <v>Lucas Bols</v>
      </c>
      <c r="D213" s="94" t="str">
        <v>Liqueur</v>
      </c>
      <c r="E213" s="94" t="str">
        <v>Bols Liqueur</v>
      </c>
      <c r="F213" s="94" t="str">
        <v>BOL</v>
      </c>
      <c r="G213" s="94" t="str">
        <v>Bols Amaretto</v>
      </c>
      <c r="H213" s="94" t="str">
        <v>700ml</v>
      </c>
      <c r="I213" s="174">
        <v>6</v>
      </c>
      <c r="J213" s="283"/>
      <c r="K213" s="178"/>
      <c r="L213" s="85"/>
      <c r="M213" s="15"/>
      <c r="N213" s="86"/>
      <c r="O213" s="6"/>
      <c r="P213" s="152">
        <v>0</v>
      </c>
      <c r="Q213" s="6"/>
      <c r="R213" s="96">
        <f t="shared" si="13"/>
        <v>0</v>
      </c>
      <c r="S213" s="97">
        <f t="shared" si="16"/>
        <v>0</v>
      </c>
      <c r="T213" s="98">
        <f t="shared" si="14"/>
        <v>0</v>
      </c>
      <c r="U213" s="117" t="str">
        <f t="shared" si="15"/>
        <v>OK</v>
      </c>
      <c r="V213" s="117" t="b">
        <f>'CASH REBATE'!$P$22</f>
        <v>0</v>
      </c>
      <c r="W213" s="1" t="str">
        <v>ALCHEMY</v>
      </c>
    </row>
    <row r="214" spans="2:23" ht="17.399999999999999" x14ac:dyDescent="0.3">
      <c r="B214" s="161" t="str">
        <v>01-SPLIQ-07006632</v>
      </c>
      <c r="C214" s="156" t="str">
        <v>Lucas Bols</v>
      </c>
      <c r="D214" s="94" t="str">
        <v>Liqueur</v>
      </c>
      <c r="E214" s="94" t="str">
        <v>Bols Liqueur</v>
      </c>
      <c r="F214" s="94" t="str">
        <v>BOL</v>
      </c>
      <c r="G214" s="94" t="str">
        <v>Bols Apricot Brandy</v>
      </c>
      <c r="H214" s="94" t="str">
        <v>700ml</v>
      </c>
      <c r="I214" s="174">
        <v>6</v>
      </c>
      <c r="J214" s="283"/>
      <c r="K214" s="178"/>
      <c r="L214" s="85"/>
      <c r="M214" s="15"/>
      <c r="N214" s="86"/>
      <c r="O214" s="6"/>
      <c r="P214" s="152">
        <v>0</v>
      </c>
      <c r="Q214" s="6"/>
      <c r="R214" s="96">
        <f t="shared" si="13"/>
        <v>0</v>
      </c>
      <c r="S214" s="97">
        <f t="shared" si="16"/>
        <v>0</v>
      </c>
      <c r="T214" s="98">
        <f t="shared" si="14"/>
        <v>0</v>
      </c>
      <c r="U214" s="117" t="str">
        <f t="shared" si="15"/>
        <v>OK</v>
      </c>
      <c r="V214" s="117" t="b">
        <f>'CASH REBATE'!$P$22</f>
        <v>0</v>
      </c>
      <c r="W214" s="1" t="str">
        <v>ALCHEMY</v>
      </c>
    </row>
    <row r="215" spans="2:23" ht="17.399999999999999" x14ac:dyDescent="0.3">
      <c r="B215" s="161" t="str">
        <v>01-SPLIQ-07006694</v>
      </c>
      <c r="C215" s="156" t="str">
        <v>Lucas Bols</v>
      </c>
      <c r="D215" s="94" t="str">
        <v>Liqueur</v>
      </c>
      <c r="E215" s="94" t="str">
        <v>Bols Liqueur</v>
      </c>
      <c r="F215" s="94" t="str">
        <v>BOL</v>
      </c>
      <c r="G215" s="94" t="str">
        <v>Bols Banana</v>
      </c>
      <c r="H215" s="94" t="str">
        <v>700ml</v>
      </c>
      <c r="I215" s="174">
        <v>6</v>
      </c>
      <c r="J215" s="283"/>
      <c r="K215" s="178"/>
      <c r="L215" s="85"/>
      <c r="M215" s="15"/>
      <c r="N215" s="86"/>
      <c r="O215" s="6"/>
      <c r="P215" s="152">
        <v>0</v>
      </c>
      <c r="Q215" s="6"/>
      <c r="R215" s="96">
        <f t="shared" si="13"/>
        <v>0</v>
      </c>
      <c r="S215" s="97">
        <f t="shared" si="16"/>
        <v>0</v>
      </c>
      <c r="T215" s="98">
        <f t="shared" si="14"/>
        <v>0</v>
      </c>
      <c r="U215" s="117" t="str">
        <f t="shared" si="15"/>
        <v>OK</v>
      </c>
      <c r="V215" s="117" t="b">
        <f>'CASH REBATE'!$P$22</f>
        <v>0</v>
      </c>
      <c r="W215" s="1" t="str">
        <v>ALCHEMY</v>
      </c>
    </row>
    <row r="216" spans="2:23" ht="17.399999999999999" x14ac:dyDescent="0.3">
      <c r="B216" s="161" t="str">
        <v>01-SPLIQ-07006656</v>
      </c>
      <c r="C216" s="156" t="str">
        <v>Lucas Bols</v>
      </c>
      <c r="D216" s="94" t="str">
        <v>Liqueur</v>
      </c>
      <c r="E216" s="94" t="str">
        <v>Bols Liqueur</v>
      </c>
      <c r="F216" s="94" t="str">
        <v>BOL</v>
      </c>
      <c r="G216" s="94" t="str">
        <v>Bols Blue Curacao</v>
      </c>
      <c r="H216" s="94" t="str">
        <v>700ml</v>
      </c>
      <c r="I216" s="174">
        <v>6</v>
      </c>
      <c r="J216" s="283"/>
      <c r="K216" s="178"/>
      <c r="L216" s="85"/>
      <c r="M216" s="15"/>
      <c r="N216" s="86"/>
      <c r="O216" s="6"/>
      <c r="P216" s="152">
        <v>0</v>
      </c>
      <c r="Q216" s="6"/>
      <c r="R216" s="96">
        <f t="shared" si="13"/>
        <v>0</v>
      </c>
      <c r="S216" s="97">
        <f t="shared" si="16"/>
        <v>0</v>
      </c>
      <c r="T216" s="98">
        <f t="shared" si="14"/>
        <v>0</v>
      </c>
      <c r="U216" s="117" t="str">
        <f t="shared" si="15"/>
        <v>OK</v>
      </c>
      <c r="V216" s="117" t="b">
        <f>'CASH REBATE'!$P$22</f>
        <v>0</v>
      </c>
      <c r="W216" s="1" t="str">
        <v>ALCHEMY</v>
      </c>
    </row>
    <row r="217" spans="2:23" ht="17.399999999999999" x14ac:dyDescent="0.3">
      <c r="B217" s="161" t="str">
        <v>01-SPLIQ-07006717</v>
      </c>
      <c r="C217" s="156" t="str">
        <v>Lucas Bols</v>
      </c>
      <c r="D217" s="94" t="str">
        <v>Liqueur</v>
      </c>
      <c r="E217" s="94" t="str">
        <v>Bols Liqueur</v>
      </c>
      <c r="F217" s="94" t="str">
        <v>BOL</v>
      </c>
      <c r="G217" s="94" t="str">
        <v>Bols Cacao Brown</v>
      </c>
      <c r="H217" s="94" t="str">
        <v>700ml</v>
      </c>
      <c r="I217" s="174">
        <v>6</v>
      </c>
      <c r="J217" s="283"/>
      <c r="K217" s="178"/>
      <c r="L217" s="85"/>
      <c r="M217" s="15"/>
      <c r="N217" s="86"/>
      <c r="O217" s="6"/>
      <c r="P217" s="152">
        <v>0</v>
      </c>
      <c r="Q217" s="6"/>
      <c r="R217" s="96">
        <f t="shared" si="13"/>
        <v>0</v>
      </c>
      <c r="S217" s="97">
        <f t="shared" si="16"/>
        <v>0</v>
      </c>
      <c r="T217" s="98">
        <f t="shared" si="14"/>
        <v>0</v>
      </c>
      <c r="U217" s="117" t="str">
        <f t="shared" si="15"/>
        <v>OK</v>
      </c>
      <c r="V217" s="117" t="b">
        <f>'CASH REBATE'!$P$22</f>
        <v>0</v>
      </c>
      <c r="W217" s="1" t="str">
        <v>ALCHEMY</v>
      </c>
    </row>
    <row r="218" spans="2:23" ht="17.399999999999999" x14ac:dyDescent="0.3">
      <c r="B218" s="161" t="str">
        <v>01-SPLIQ-07006724</v>
      </c>
      <c r="C218" s="156" t="str">
        <v>Lucas Bols</v>
      </c>
      <c r="D218" s="94" t="str">
        <v>Liqueur</v>
      </c>
      <c r="E218" s="94" t="str">
        <v>Bols Liqueur</v>
      </c>
      <c r="F218" s="94" t="str">
        <v>BOL</v>
      </c>
      <c r="G218" s="94" t="str">
        <v>Bols Cacao White</v>
      </c>
      <c r="H218" s="94" t="str">
        <v>700ml</v>
      </c>
      <c r="I218" s="174">
        <v>6</v>
      </c>
      <c r="J218" s="283"/>
      <c r="K218" s="178"/>
      <c r="L218" s="85"/>
      <c r="M218" s="15"/>
      <c r="N218" s="86"/>
      <c r="O218" s="6"/>
      <c r="P218" s="152">
        <v>0</v>
      </c>
      <c r="Q218" s="6"/>
      <c r="R218" s="96">
        <f t="shared" si="13"/>
        <v>0</v>
      </c>
      <c r="S218" s="97">
        <f t="shared" si="16"/>
        <v>0</v>
      </c>
      <c r="T218" s="98">
        <f t="shared" si="14"/>
        <v>0</v>
      </c>
      <c r="U218" s="117" t="str">
        <f t="shared" si="15"/>
        <v>OK</v>
      </c>
      <c r="V218" s="117" t="b">
        <f>'CASH REBATE'!$P$22</f>
        <v>0</v>
      </c>
      <c r="W218" s="1" t="str">
        <v>ALCHEMY</v>
      </c>
    </row>
    <row r="219" spans="2:23" ht="17.399999999999999" x14ac:dyDescent="0.3">
      <c r="B219" s="161" t="str">
        <v>01-SPLIQ-07006663</v>
      </c>
      <c r="C219" s="156" t="str">
        <v>Lucas Bols</v>
      </c>
      <c r="D219" s="94" t="str">
        <v>Liqueur</v>
      </c>
      <c r="E219" s="94" t="str">
        <v>Bols Liqueur</v>
      </c>
      <c r="F219" s="94" t="str">
        <v>BOL</v>
      </c>
      <c r="G219" s="94" t="str">
        <v>Bols Cherry Brandy</v>
      </c>
      <c r="H219" s="94" t="str">
        <v>700ml</v>
      </c>
      <c r="I219" s="174">
        <v>6</v>
      </c>
      <c r="J219" s="283"/>
      <c r="K219" s="178"/>
      <c r="L219" s="85"/>
      <c r="M219" s="15"/>
      <c r="N219" s="86"/>
      <c r="O219" s="6"/>
      <c r="P219" s="152">
        <v>0</v>
      </c>
      <c r="Q219" s="6"/>
      <c r="R219" s="96">
        <f t="shared" si="13"/>
        <v>0</v>
      </c>
      <c r="S219" s="97">
        <f t="shared" si="16"/>
        <v>0</v>
      </c>
      <c r="T219" s="98">
        <f t="shared" si="14"/>
        <v>0</v>
      </c>
      <c r="U219" s="117" t="str">
        <f t="shared" si="15"/>
        <v>OK</v>
      </c>
      <c r="V219" s="117" t="b">
        <f>'CASH REBATE'!$P$22</f>
        <v>0</v>
      </c>
      <c r="W219" s="1" t="str">
        <v>ALCHEMY</v>
      </c>
    </row>
    <row r="220" spans="2:23" ht="17.399999999999999" x14ac:dyDescent="0.3">
      <c r="B220" s="161" t="str">
        <v>01-SPLIQ-07006700</v>
      </c>
      <c r="C220" s="156" t="str">
        <v>Lucas Bols</v>
      </c>
      <c r="D220" s="94" t="str">
        <v>Liqueur</v>
      </c>
      <c r="E220" s="94" t="str">
        <v>Bols Liqueur</v>
      </c>
      <c r="F220" s="94" t="str">
        <v>BOL</v>
      </c>
      <c r="G220" s="94" t="str">
        <v>Bols Crème De Cassis</v>
      </c>
      <c r="H220" s="94" t="str">
        <v>700ml</v>
      </c>
      <c r="I220" s="174">
        <v>6</v>
      </c>
      <c r="J220" s="283"/>
      <c r="K220" s="178"/>
      <c r="L220" s="85"/>
      <c r="M220" s="15"/>
      <c r="N220" s="86"/>
      <c r="O220" s="6"/>
      <c r="P220" s="152">
        <v>0</v>
      </c>
      <c r="Q220" s="6"/>
      <c r="R220" s="96">
        <f t="shared" si="13"/>
        <v>0</v>
      </c>
      <c r="S220" s="97">
        <f t="shared" si="16"/>
        <v>0</v>
      </c>
      <c r="T220" s="98">
        <f t="shared" si="14"/>
        <v>0</v>
      </c>
      <c r="U220" s="117" t="str">
        <f t="shared" si="15"/>
        <v>OK</v>
      </c>
      <c r="V220" s="117" t="b">
        <f>'CASH REBATE'!$P$22</f>
        <v>0</v>
      </c>
      <c r="W220" s="1" t="str">
        <v>ALCHEMY</v>
      </c>
    </row>
    <row r="221" spans="2:23" ht="17.399999999999999" x14ac:dyDescent="0.3">
      <c r="B221" s="161" t="str">
        <v>01-SPLIQ-07006731</v>
      </c>
      <c r="C221" s="156" t="str">
        <v>Lucas Bols</v>
      </c>
      <c r="D221" s="94" t="str">
        <v>Liqueur</v>
      </c>
      <c r="E221" s="94" t="str">
        <v>Bols Liqueur</v>
      </c>
      <c r="F221" s="94" t="str">
        <v>BOL</v>
      </c>
      <c r="G221" s="94" t="str">
        <v>Bols Dry Orange</v>
      </c>
      <c r="H221" s="94" t="str">
        <v>700ml</v>
      </c>
      <c r="I221" s="174">
        <v>6</v>
      </c>
      <c r="J221" s="283"/>
      <c r="K221" s="178"/>
      <c r="L221" s="85"/>
      <c r="M221" s="15"/>
      <c r="N221" s="86"/>
      <c r="O221" s="6"/>
      <c r="P221" s="152">
        <v>0</v>
      </c>
      <c r="Q221" s="6"/>
      <c r="R221" s="96">
        <f t="shared" si="13"/>
        <v>0</v>
      </c>
      <c r="S221" s="97">
        <f t="shared" si="16"/>
        <v>0</v>
      </c>
      <c r="T221" s="98">
        <f t="shared" si="14"/>
        <v>0</v>
      </c>
      <c r="U221" s="117" t="str">
        <f t="shared" si="15"/>
        <v>OK</v>
      </c>
      <c r="V221" s="117" t="b">
        <f>'CASH REBATE'!$P$22</f>
        <v>0</v>
      </c>
      <c r="W221" s="1" t="str">
        <v>ALCHEMY</v>
      </c>
    </row>
    <row r="222" spans="2:23" ht="17.399999999999999" x14ac:dyDescent="0.3">
      <c r="B222" s="161" t="str">
        <v>01-SPLIQ-07002897</v>
      </c>
      <c r="C222" s="156" t="str">
        <v>Lucas Bols</v>
      </c>
      <c r="D222" s="94" t="str">
        <v>Liqueur</v>
      </c>
      <c r="E222" s="94" t="str">
        <v>Bols Liqueur</v>
      </c>
      <c r="F222" s="94" t="str">
        <v>BOL</v>
      </c>
      <c r="G222" s="94" t="str">
        <v>Bols Elderflower</v>
      </c>
      <c r="H222" s="94" t="str">
        <v>700ml</v>
      </c>
      <c r="I222" s="174">
        <v>6</v>
      </c>
      <c r="J222" s="283"/>
      <c r="K222" s="178"/>
      <c r="L222" s="85"/>
      <c r="M222" s="15"/>
      <c r="N222" s="86"/>
      <c r="O222" s="6"/>
      <c r="P222" s="152">
        <v>0</v>
      </c>
      <c r="Q222" s="6"/>
      <c r="R222" s="96">
        <f t="shared" si="13"/>
        <v>0</v>
      </c>
      <c r="S222" s="97">
        <f t="shared" si="16"/>
        <v>0</v>
      </c>
      <c r="T222" s="98">
        <f t="shared" si="14"/>
        <v>0</v>
      </c>
      <c r="U222" s="117" t="str">
        <f t="shared" si="15"/>
        <v>OK</v>
      </c>
      <c r="V222" s="117" t="b">
        <f>'CASH REBATE'!$P$22</f>
        <v>0</v>
      </c>
      <c r="W222" s="1" t="str">
        <v>ALCHEMY</v>
      </c>
    </row>
    <row r="223" spans="2:23" ht="17.399999999999999" x14ac:dyDescent="0.3">
      <c r="B223" s="161" t="str">
        <v>01-SPLIQ-07006786</v>
      </c>
      <c r="C223" s="156" t="str">
        <v>Lucas Bols</v>
      </c>
      <c r="D223" s="94" t="str">
        <v>Liqueur</v>
      </c>
      <c r="E223" s="94" t="str">
        <v>Bols Liqueur</v>
      </c>
      <c r="F223" s="94" t="str">
        <v>BOL</v>
      </c>
      <c r="G223" s="94" t="str">
        <v>Bols Lychee</v>
      </c>
      <c r="H223" s="94" t="str">
        <v>700ml</v>
      </c>
      <c r="I223" s="174">
        <v>6</v>
      </c>
      <c r="J223" s="283"/>
      <c r="K223" s="178"/>
      <c r="L223" s="85"/>
      <c r="M223" s="15"/>
      <c r="N223" s="86"/>
      <c r="O223" s="6"/>
      <c r="P223" s="152">
        <v>0</v>
      </c>
      <c r="Q223" s="6"/>
      <c r="R223" s="96">
        <f t="shared" si="13"/>
        <v>0</v>
      </c>
      <c r="S223" s="97">
        <f t="shared" si="16"/>
        <v>0</v>
      </c>
      <c r="T223" s="98">
        <f t="shared" si="14"/>
        <v>0</v>
      </c>
      <c r="U223" s="117" t="str">
        <f t="shared" si="15"/>
        <v>OK</v>
      </c>
      <c r="V223" s="117" t="b">
        <f>'CASH REBATE'!$P$22</f>
        <v>0</v>
      </c>
      <c r="W223" s="1" t="str">
        <v>ALCHEMY</v>
      </c>
    </row>
    <row r="224" spans="2:23" ht="17.399999999999999" x14ac:dyDescent="0.3">
      <c r="B224" s="161" t="str">
        <v>01-SPLIQ-07006809</v>
      </c>
      <c r="C224" s="156" t="str">
        <v>Lucas Bols</v>
      </c>
      <c r="D224" s="94" t="str">
        <v>Liqueur</v>
      </c>
      <c r="E224" s="94" t="str">
        <v>Bols Liqueur</v>
      </c>
      <c r="F224" s="94" t="str">
        <v>BOL</v>
      </c>
      <c r="G224" s="94" t="str">
        <v>Bols Melon</v>
      </c>
      <c r="H224" s="94" t="str">
        <v>700ml</v>
      </c>
      <c r="I224" s="174">
        <v>6</v>
      </c>
      <c r="J224" s="283"/>
      <c r="K224" s="178"/>
      <c r="L224" s="85"/>
      <c r="M224" s="15"/>
      <c r="N224" s="86"/>
      <c r="O224" s="6"/>
      <c r="P224" s="152">
        <v>0</v>
      </c>
      <c r="Q224" s="6"/>
      <c r="R224" s="96">
        <f t="shared" si="13"/>
        <v>0</v>
      </c>
      <c r="S224" s="97">
        <f t="shared" si="16"/>
        <v>0</v>
      </c>
      <c r="T224" s="98">
        <f t="shared" si="14"/>
        <v>0</v>
      </c>
      <c r="U224" s="117" t="str">
        <f t="shared" si="15"/>
        <v>OK</v>
      </c>
      <c r="V224" s="117" t="b">
        <f>'CASH REBATE'!$P$22</f>
        <v>0</v>
      </c>
      <c r="W224" s="1" t="str">
        <v>ALCHEMY</v>
      </c>
    </row>
    <row r="225" spans="2:23" ht="17.399999999999999" x14ac:dyDescent="0.3">
      <c r="B225" s="161" t="str">
        <v>01-SPLIQ-07006830</v>
      </c>
      <c r="C225" s="156" t="str">
        <v>Lucas Bols</v>
      </c>
      <c r="D225" s="94" t="str">
        <v>Liqueur</v>
      </c>
      <c r="E225" s="94" t="str">
        <v>Bols Liqueur</v>
      </c>
      <c r="F225" s="94" t="str">
        <v>BOL</v>
      </c>
      <c r="G225" s="94" t="str">
        <v>Bols Peach</v>
      </c>
      <c r="H225" s="94" t="str">
        <v>700ml</v>
      </c>
      <c r="I225" s="174">
        <v>6</v>
      </c>
      <c r="J225" s="283"/>
      <c r="K225" s="178"/>
      <c r="L225" s="85"/>
      <c r="M225" s="15"/>
      <c r="N225" s="86"/>
      <c r="O225" s="6"/>
      <c r="P225" s="152">
        <v>0</v>
      </c>
      <c r="Q225" s="6"/>
      <c r="R225" s="96">
        <f t="shared" si="13"/>
        <v>0</v>
      </c>
      <c r="S225" s="97">
        <f t="shared" si="16"/>
        <v>0</v>
      </c>
      <c r="T225" s="98">
        <f t="shared" si="14"/>
        <v>0</v>
      </c>
      <c r="U225" s="117" t="str">
        <f t="shared" si="15"/>
        <v>OK</v>
      </c>
      <c r="V225" s="117" t="b">
        <f>'CASH REBATE'!$P$22</f>
        <v>0</v>
      </c>
      <c r="W225" s="1" t="str">
        <v>ALCHEMY</v>
      </c>
    </row>
    <row r="226" spans="2:23" ht="17.399999999999999" x14ac:dyDescent="0.3">
      <c r="B226" s="161" t="str">
        <v>01-SPLIQ-07009408</v>
      </c>
      <c r="C226" s="156" t="str">
        <v>Lucas Bols</v>
      </c>
      <c r="D226" s="94" t="str">
        <v>Liqueur</v>
      </c>
      <c r="E226" s="94" t="str">
        <v>Bols Liqueur</v>
      </c>
      <c r="F226" s="94" t="str">
        <v>BOL</v>
      </c>
      <c r="G226" s="94" t="str">
        <v>Bols Peppermint Green</v>
      </c>
      <c r="H226" s="94" t="str">
        <v>700ml</v>
      </c>
      <c r="I226" s="174">
        <v>6</v>
      </c>
      <c r="J226" s="283"/>
      <c r="K226" s="178"/>
      <c r="L226" s="85"/>
      <c r="M226" s="15"/>
      <c r="N226" s="86"/>
      <c r="O226" s="6"/>
      <c r="P226" s="152">
        <v>0</v>
      </c>
      <c r="Q226" s="6"/>
      <c r="R226" s="96">
        <f t="shared" si="13"/>
        <v>0</v>
      </c>
      <c r="S226" s="97">
        <f t="shared" si="16"/>
        <v>0</v>
      </c>
      <c r="T226" s="98">
        <f t="shared" si="14"/>
        <v>0</v>
      </c>
      <c r="U226" s="117" t="str">
        <f t="shared" si="15"/>
        <v>OK</v>
      </c>
      <c r="V226" s="117" t="b">
        <f>'CASH REBATE'!$P$22</f>
        <v>0</v>
      </c>
      <c r="W226" s="1" t="str">
        <v>ALCHEMY</v>
      </c>
    </row>
    <row r="227" spans="2:23" ht="17.399999999999999" x14ac:dyDescent="0.3">
      <c r="B227" s="161" t="str">
        <v>01-SPLIQ-07009334</v>
      </c>
      <c r="C227" s="156" t="str">
        <v>Lucas Bols</v>
      </c>
      <c r="D227" s="94" t="str">
        <v>Liqueur</v>
      </c>
      <c r="E227" s="94" t="str">
        <v>Bols Liqueur</v>
      </c>
      <c r="F227" s="94" t="str">
        <v>BOL</v>
      </c>
      <c r="G227" s="94" t="str">
        <v>Bols Sour Apple</v>
      </c>
      <c r="H227" s="94" t="str">
        <v>700ml</v>
      </c>
      <c r="I227" s="174">
        <v>6</v>
      </c>
      <c r="J227" s="283"/>
      <c r="K227" s="178"/>
      <c r="L227" s="85"/>
      <c r="M227" s="15"/>
      <c r="N227" s="86"/>
      <c r="O227" s="6"/>
      <c r="P227" s="152">
        <v>0</v>
      </c>
      <c r="Q227" s="6"/>
      <c r="R227" s="96">
        <f t="shared" si="13"/>
        <v>0</v>
      </c>
      <c r="S227" s="97">
        <f t="shared" si="16"/>
        <v>0</v>
      </c>
      <c r="T227" s="98">
        <f t="shared" si="14"/>
        <v>0</v>
      </c>
      <c r="U227" s="117" t="str">
        <f t="shared" si="15"/>
        <v>OK</v>
      </c>
      <c r="V227" s="117" t="b">
        <f>'CASH REBATE'!$P$22</f>
        <v>0</v>
      </c>
      <c r="W227" s="1" t="str">
        <v>ALCHEMY</v>
      </c>
    </row>
    <row r="228" spans="2:23" ht="17.399999999999999" x14ac:dyDescent="0.3">
      <c r="B228" s="161" t="str">
        <v>01-SPLIQ-07006885</v>
      </c>
      <c r="C228" s="156" t="str">
        <v>Lucas Bols</v>
      </c>
      <c r="D228" s="94" t="str">
        <v>Liqueur</v>
      </c>
      <c r="E228" s="94" t="str">
        <v>Bols Liqueur</v>
      </c>
      <c r="F228" s="94" t="str">
        <v>BOL</v>
      </c>
      <c r="G228" s="94" t="str">
        <v>Bols Strawberry</v>
      </c>
      <c r="H228" s="94" t="str">
        <v>700ml</v>
      </c>
      <c r="I228" s="174">
        <v>6</v>
      </c>
      <c r="J228" s="283"/>
      <c r="K228" s="178"/>
      <c r="L228" s="85"/>
      <c r="M228" s="15"/>
      <c r="N228" s="86"/>
      <c r="O228" s="6"/>
      <c r="P228" s="152">
        <v>0</v>
      </c>
      <c r="Q228" s="6"/>
      <c r="R228" s="96">
        <f t="shared" si="13"/>
        <v>0</v>
      </c>
      <c r="S228" s="97">
        <f t="shared" si="16"/>
        <v>0</v>
      </c>
      <c r="T228" s="98">
        <f t="shared" si="14"/>
        <v>0</v>
      </c>
      <c r="U228" s="117" t="str">
        <f t="shared" si="15"/>
        <v>OK</v>
      </c>
      <c r="V228" s="117" t="b">
        <f>'CASH REBATE'!$P$22</f>
        <v>0</v>
      </c>
      <c r="W228" s="1" t="str">
        <v>ALCHEMY</v>
      </c>
    </row>
    <row r="229" spans="2:23" ht="17.399999999999999" x14ac:dyDescent="0.3">
      <c r="B229" s="161" t="str">
        <v>01-SPLIQ-07002941</v>
      </c>
      <c r="C229" s="156" t="str">
        <v>Lucas Bols</v>
      </c>
      <c r="D229" s="94" t="str">
        <v>Liqueur</v>
      </c>
      <c r="E229" s="94" t="str">
        <v>Bols Liqueur</v>
      </c>
      <c r="F229" s="94" t="str">
        <v>BOL</v>
      </c>
      <c r="G229" s="94" t="str">
        <v>Bols Triple Sec</v>
      </c>
      <c r="H229" s="94" t="str">
        <v>700ml</v>
      </c>
      <c r="I229" s="174">
        <v>6</v>
      </c>
      <c r="J229" s="283"/>
      <c r="K229" s="178"/>
      <c r="L229" s="85"/>
      <c r="M229" s="15"/>
      <c r="N229" s="86"/>
      <c r="O229" s="6"/>
      <c r="P229" s="152">
        <v>0</v>
      </c>
      <c r="Q229" s="6"/>
      <c r="R229" s="96">
        <f t="shared" si="13"/>
        <v>0</v>
      </c>
      <c r="S229" s="97">
        <f t="shared" si="16"/>
        <v>0</v>
      </c>
      <c r="T229" s="98">
        <f t="shared" si="14"/>
        <v>0</v>
      </c>
      <c r="U229" s="117" t="str">
        <f t="shared" si="15"/>
        <v>OK</v>
      </c>
      <c r="V229" s="117" t="b">
        <f>'CASH REBATE'!$P$22</f>
        <v>0</v>
      </c>
      <c r="W229" s="1" t="str">
        <v>ALCHEMY</v>
      </c>
    </row>
    <row r="230" spans="2:23" ht="17.399999999999999" x14ac:dyDescent="0.3">
      <c r="B230" s="161" t="str">
        <v>01-SPLIQ-07002551</v>
      </c>
      <c r="C230" s="156" t="str">
        <v>Lucas Bols</v>
      </c>
      <c r="D230" s="94" t="str">
        <v>Liqueur</v>
      </c>
      <c r="E230" s="94" t="str">
        <v>Bols Liqueur</v>
      </c>
      <c r="F230" s="94" t="str">
        <v>BOL</v>
      </c>
      <c r="G230" s="94" t="str">
        <v>Bols Brown Cream</v>
      </c>
      <c r="H230" s="94" t="str">
        <v>700ml</v>
      </c>
      <c r="I230" s="174">
        <v>6</v>
      </c>
      <c r="J230" s="283"/>
      <c r="K230" s="178"/>
      <c r="L230" s="85"/>
      <c r="M230" s="15"/>
      <c r="N230" s="86"/>
      <c r="O230" s="6"/>
      <c r="P230" s="152">
        <v>0</v>
      </c>
      <c r="Q230" s="6"/>
      <c r="R230" s="96">
        <f t="shared" si="13"/>
        <v>0</v>
      </c>
      <c r="S230" s="97">
        <f t="shared" si="16"/>
        <v>0</v>
      </c>
      <c r="T230" s="98">
        <f t="shared" si="14"/>
        <v>0</v>
      </c>
      <c r="U230" s="117" t="str">
        <f t="shared" si="15"/>
        <v>OK</v>
      </c>
      <c r="V230" s="117" t="b">
        <f>'CASH REBATE'!$P$22</f>
        <v>0</v>
      </c>
      <c r="W230" s="1" t="str">
        <v>ALCHEMY</v>
      </c>
    </row>
    <row r="231" spans="2:23" ht="17.399999999999999" x14ac:dyDescent="0.3">
      <c r="B231" s="161" t="str">
        <v>31-SPLIQ-07000575</v>
      </c>
      <c r="C231" s="156" t="str">
        <v>Campari</v>
      </c>
      <c r="D231" s="94" t="str">
        <v>Aperitif &amp; Bitters</v>
      </c>
      <c r="E231" s="94" t="str">
        <v>Aperol</v>
      </c>
      <c r="F231" s="94" t="str">
        <v>APR</v>
      </c>
      <c r="G231" s="94" t="str">
        <v>Aperol 700ml</v>
      </c>
      <c r="H231" s="94" t="str">
        <v>700ml</v>
      </c>
      <c r="I231" s="174">
        <v>6</v>
      </c>
      <c r="J231" s="283"/>
      <c r="K231" s="178"/>
      <c r="L231" s="85"/>
      <c r="M231" s="15"/>
      <c r="N231" s="86"/>
      <c r="O231" s="6"/>
      <c r="P231" s="152">
        <v>0</v>
      </c>
      <c r="Q231" s="6"/>
      <c r="R231" s="96">
        <f t="shared" si="13"/>
        <v>0</v>
      </c>
      <c r="S231" s="97">
        <f t="shared" si="16"/>
        <v>0</v>
      </c>
      <c r="T231" s="98">
        <f t="shared" si="14"/>
        <v>0</v>
      </c>
      <c r="U231" s="117" t="str">
        <f t="shared" si="15"/>
        <v>OK</v>
      </c>
      <c r="V231" s="117" t="b">
        <f>'CASH REBATE'!$P$22</f>
        <v>0</v>
      </c>
      <c r="W231" s="1" t="str">
        <v>ALCHEMY</v>
      </c>
    </row>
    <row r="232" spans="2:23" ht="17.399999999999999" x14ac:dyDescent="0.3">
      <c r="B232" s="161" t="str">
        <v>31-SPLIQ-10000278</v>
      </c>
      <c r="C232" s="156" t="str">
        <v>Campari</v>
      </c>
      <c r="D232" s="94" t="str">
        <v>Aperitif &amp; Bitters</v>
      </c>
      <c r="E232" s="94" t="str">
        <v>Aperol</v>
      </c>
      <c r="F232" s="94" t="str">
        <v>APR</v>
      </c>
      <c r="G232" s="94" t="str">
        <v>Aperol 1L</v>
      </c>
      <c r="H232" s="94" t="str">
        <v>1000ml</v>
      </c>
      <c r="I232" s="174">
        <v>6</v>
      </c>
      <c r="J232" s="283"/>
      <c r="K232" s="178"/>
      <c r="L232" s="85"/>
      <c r="M232" s="15"/>
      <c r="N232" s="86"/>
      <c r="O232" s="6"/>
      <c r="P232" s="152">
        <v>0</v>
      </c>
      <c r="Q232" s="6"/>
      <c r="R232" s="96">
        <f t="shared" si="13"/>
        <v>0</v>
      </c>
      <c r="S232" s="97">
        <f t="shared" si="16"/>
        <v>0</v>
      </c>
      <c r="T232" s="98">
        <f t="shared" si="14"/>
        <v>0</v>
      </c>
      <c r="U232" s="117" t="str">
        <f t="shared" si="15"/>
        <v>OK</v>
      </c>
      <c r="V232" s="117" t="b">
        <f>'CASH REBATE'!$P$22</f>
        <v>0</v>
      </c>
      <c r="W232" s="1" t="str">
        <v>ALCHEMY</v>
      </c>
    </row>
    <row r="233" spans="2:23" ht="17.399999999999999" x14ac:dyDescent="0.3">
      <c r="B233" s="161" t="str">
        <v>32-SPLIQ-02001054</v>
      </c>
      <c r="C233" s="156" t="str">
        <v>Campari</v>
      </c>
      <c r="D233" s="94" t="str">
        <v>Aperitif &amp; Bitters</v>
      </c>
      <c r="E233" s="94" t="str">
        <v>Campari</v>
      </c>
      <c r="F233" s="94" t="str">
        <v>CAM</v>
      </c>
      <c r="G233" s="94" t="str">
        <v>Campari 25% 200ml</v>
      </c>
      <c r="H233" s="94" t="str">
        <v>200ml</v>
      </c>
      <c r="I233" s="174">
        <v>24</v>
      </c>
      <c r="J233" s="283"/>
      <c r="K233" s="178"/>
      <c r="L233" s="85"/>
      <c r="M233" s="15"/>
      <c r="N233" s="86"/>
      <c r="O233" s="6"/>
      <c r="P233" s="152">
        <v>0</v>
      </c>
      <c r="Q233" s="6"/>
      <c r="R233" s="96">
        <f t="shared" si="13"/>
        <v>0</v>
      </c>
      <c r="S233" s="97">
        <f t="shared" si="16"/>
        <v>0</v>
      </c>
      <c r="T233" s="98">
        <f t="shared" si="14"/>
        <v>0</v>
      </c>
      <c r="U233" s="117" t="str">
        <f t="shared" si="15"/>
        <v>OK</v>
      </c>
      <c r="V233" s="117" t="b">
        <f>'CASH REBATE'!$P$22</f>
        <v>0</v>
      </c>
      <c r="W233" s="1" t="str">
        <v>ALCHEMY</v>
      </c>
    </row>
    <row r="234" spans="2:23" ht="17.399999999999999" x14ac:dyDescent="0.3">
      <c r="B234" s="161" t="str">
        <v>32-SPLIQ-07501402</v>
      </c>
      <c r="C234" s="156" t="str">
        <v>Campari</v>
      </c>
      <c r="D234" s="94" t="str">
        <v>Aperitif &amp; Bitters</v>
      </c>
      <c r="E234" s="94" t="str">
        <v>Campari</v>
      </c>
      <c r="F234" s="94" t="str">
        <v>CAM</v>
      </c>
      <c r="G234" s="94" t="str">
        <v>Campari 25% 750ml</v>
      </c>
      <c r="H234" s="94" t="str">
        <v>750ml</v>
      </c>
      <c r="I234" s="174">
        <v>12</v>
      </c>
      <c r="J234" s="283"/>
      <c r="K234" s="178"/>
      <c r="L234" s="85"/>
      <c r="M234" s="15"/>
      <c r="N234" s="86"/>
      <c r="O234" s="6"/>
      <c r="P234" s="152">
        <v>0</v>
      </c>
      <c r="Q234" s="6"/>
      <c r="R234" s="96">
        <f t="shared" si="13"/>
        <v>0</v>
      </c>
      <c r="S234" s="97">
        <f t="shared" si="16"/>
        <v>0</v>
      </c>
      <c r="T234" s="98">
        <f t="shared" si="14"/>
        <v>0</v>
      </c>
      <c r="U234" s="117" t="str">
        <f t="shared" si="15"/>
        <v>OK</v>
      </c>
      <c r="V234" s="117" t="b">
        <f>'CASH REBATE'!$P$22</f>
        <v>0</v>
      </c>
      <c r="W234" s="1" t="str">
        <v>ALCHEMY</v>
      </c>
    </row>
    <row r="235" spans="2:23" ht="17.399999999999999" x14ac:dyDescent="0.3">
      <c r="B235" s="161" t="str">
        <v>32-SPLIQ-10001006</v>
      </c>
      <c r="C235" s="156" t="str">
        <v>Campari</v>
      </c>
      <c r="D235" s="94" t="str">
        <v>Aperitif &amp; Bitters</v>
      </c>
      <c r="E235" s="94" t="str">
        <v>Campari</v>
      </c>
      <c r="F235" s="94" t="str">
        <v>CAM</v>
      </c>
      <c r="G235" s="94" t="str">
        <v>Campari 25% 1L</v>
      </c>
      <c r="H235" s="94" t="str">
        <v>1000ml</v>
      </c>
      <c r="I235" s="174">
        <v>12</v>
      </c>
      <c r="J235" s="283"/>
      <c r="K235" s="178"/>
      <c r="L235" s="85"/>
      <c r="M235" s="15"/>
      <c r="N235" s="86"/>
      <c r="O235" s="6"/>
      <c r="P235" s="152">
        <v>0</v>
      </c>
      <c r="Q235" s="6"/>
      <c r="R235" s="96">
        <f t="shared" si="13"/>
        <v>0</v>
      </c>
      <c r="S235" s="97">
        <f t="shared" si="16"/>
        <v>0</v>
      </c>
      <c r="T235" s="98">
        <f t="shared" si="14"/>
        <v>0</v>
      </c>
      <c r="U235" s="117" t="str">
        <f t="shared" si="15"/>
        <v>OK</v>
      </c>
      <c r="V235" s="117" t="b">
        <f>'CASH REBATE'!$P$22</f>
        <v>0</v>
      </c>
      <c r="W235" s="1" t="str">
        <v>ALCHEMY</v>
      </c>
    </row>
    <row r="236" spans="2:23" ht="17.399999999999999" x14ac:dyDescent="0.3">
      <c r="B236" s="161" t="str">
        <v>32-SPLIQ-05001051</v>
      </c>
      <c r="C236" s="156" t="str">
        <v>Campari</v>
      </c>
      <c r="D236" s="94" t="str">
        <v>Aperitif &amp; Bitters</v>
      </c>
      <c r="E236" s="94" t="str">
        <v>Campari</v>
      </c>
      <c r="F236" s="94" t="str">
        <v>CAM</v>
      </c>
      <c r="G236" s="94" t="str">
        <v>Campari Negroni RTE</v>
      </c>
      <c r="H236" s="94" t="str">
        <v>500ml</v>
      </c>
      <c r="I236" s="174">
        <v>12</v>
      </c>
      <c r="J236" s="283"/>
      <c r="K236" s="178"/>
      <c r="L236" s="85"/>
      <c r="M236" s="15"/>
      <c r="N236" s="86"/>
      <c r="O236" s="6"/>
      <c r="P236" s="152">
        <v>0</v>
      </c>
      <c r="Q236" s="6"/>
      <c r="R236" s="96">
        <f t="shared" si="13"/>
        <v>0</v>
      </c>
      <c r="S236" s="97">
        <f t="shared" si="16"/>
        <v>0</v>
      </c>
      <c r="T236" s="98">
        <f t="shared" si="14"/>
        <v>0</v>
      </c>
      <c r="U236" s="117" t="str">
        <f t="shared" si="15"/>
        <v>OK</v>
      </c>
      <c r="V236" s="117" t="b">
        <f>'CASH REBATE'!$P$22</f>
        <v>0</v>
      </c>
      <c r="W236" s="1" t="str">
        <v>ALCHEMY</v>
      </c>
    </row>
    <row r="237" spans="2:23" ht="17.399999999999999" x14ac:dyDescent="0.3">
      <c r="B237" s="161" t="str">
        <v>32-SPLIQ-10000969</v>
      </c>
      <c r="C237" s="156" t="str">
        <v>Campari</v>
      </c>
      <c r="D237" s="94" t="str">
        <v>Aperitif &amp; Bitters</v>
      </c>
      <c r="E237" s="94" t="str">
        <v>Campari</v>
      </c>
      <c r="F237" s="94" t="str">
        <v>CAM</v>
      </c>
      <c r="G237" s="94" t="str">
        <v>Campari Cask Tales Bourbon Barrels</v>
      </c>
      <c r="H237" s="94" t="str">
        <v>1000ml</v>
      </c>
      <c r="I237" s="174">
        <v>6</v>
      </c>
      <c r="J237" s="283"/>
      <c r="K237" s="178"/>
      <c r="L237" s="85"/>
      <c r="M237" s="15"/>
      <c r="N237" s="86"/>
      <c r="O237" s="6"/>
      <c r="P237" s="152">
        <v>0</v>
      </c>
      <c r="Q237" s="6"/>
      <c r="R237" s="96">
        <f t="shared" si="13"/>
        <v>0</v>
      </c>
      <c r="S237" s="97">
        <f t="shared" si="16"/>
        <v>0</v>
      </c>
      <c r="T237" s="98">
        <f t="shared" si="14"/>
        <v>0</v>
      </c>
      <c r="U237" s="117" t="str">
        <f t="shared" si="15"/>
        <v>OK</v>
      </c>
      <c r="V237" s="117" t="b">
        <f>'CASH REBATE'!$P$22</f>
        <v>0</v>
      </c>
      <c r="W237" s="1" t="str">
        <v>ALCHEMY</v>
      </c>
    </row>
    <row r="238" spans="2:23" ht="17.399999999999999" x14ac:dyDescent="0.3">
      <c r="B238" s="161" t="str">
        <v>36-SPLIQ-07003805</v>
      </c>
      <c r="C238" s="156" t="str">
        <v>Campari</v>
      </c>
      <c r="D238" s="94" t="str">
        <v>Aperitif &amp; Bitters</v>
      </c>
      <c r="E238" s="94" t="str">
        <v>Averna</v>
      </c>
      <c r="F238" s="94" t="str">
        <v>AVN</v>
      </c>
      <c r="G238" s="94" t="str">
        <v>Amaro Averna 29%</v>
      </c>
      <c r="H238" s="94" t="str">
        <v>700ml</v>
      </c>
      <c r="I238" s="174">
        <v>6</v>
      </c>
      <c r="J238" s="283"/>
      <c r="K238" s="178"/>
      <c r="L238" s="85"/>
      <c r="M238" s="15"/>
      <c r="N238" s="86"/>
      <c r="O238" s="6"/>
      <c r="P238" s="152">
        <v>0</v>
      </c>
      <c r="Q238" s="6"/>
      <c r="R238" s="96">
        <f t="shared" si="13"/>
        <v>0</v>
      </c>
      <c r="S238" s="97">
        <f t="shared" si="16"/>
        <v>0</v>
      </c>
      <c r="T238" s="98">
        <f t="shared" si="14"/>
        <v>0</v>
      </c>
      <c r="U238" s="117" t="str">
        <f t="shared" si="15"/>
        <v>OK</v>
      </c>
      <c r="V238" s="117" t="b">
        <f>'CASH REBATE'!$P$22</f>
        <v>0</v>
      </c>
      <c r="W238" s="1" t="str">
        <v>ALCHEMY</v>
      </c>
    </row>
    <row r="239" spans="2:23" ht="17.399999999999999" x14ac:dyDescent="0.3">
      <c r="B239" s="161" t="str">
        <v>38-SPLIQ-07001067</v>
      </c>
      <c r="C239" s="156" t="str">
        <v>Campari</v>
      </c>
      <c r="D239" s="94" t="str">
        <v>Aperitif &amp; Bitters</v>
      </c>
      <c r="E239" s="94" t="str">
        <v>Braulio</v>
      </c>
      <c r="F239" s="94" t="str">
        <v>BRA</v>
      </c>
      <c r="G239" s="94" t="str">
        <v>Braulio Bormio Amaro Alpino 21%</v>
      </c>
      <c r="H239" s="94" t="str">
        <v>700ml</v>
      </c>
      <c r="I239" s="174">
        <v>6</v>
      </c>
      <c r="J239" s="283"/>
      <c r="K239" s="178"/>
      <c r="L239" s="85"/>
      <c r="M239" s="15"/>
      <c r="N239" s="86"/>
      <c r="O239" s="6"/>
      <c r="P239" s="152">
        <v>0</v>
      </c>
      <c r="Q239" s="6"/>
      <c r="R239" s="96">
        <f t="shared" si="13"/>
        <v>0</v>
      </c>
      <c r="S239" s="97">
        <f t="shared" si="16"/>
        <v>0</v>
      </c>
      <c r="T239" s="98">
        <f t="shared" si="14"/>
        <v>0</v>
      </c>
      <c r="U239" s="117" t="str">
        <f t="shared" si="15"/>
        <v>OK</v>
      </c>
      <c r="V239" s="117" t="b">
        <f>'CASH REBATE'!$P$22</f>
        <v>0</v>
      </c>
      <c r="W239" s="1" t="str">
        <v>ALCHEMY</v>
      </c>
    </row>
    <row r="240" spans="2:23" ht="17.399999999999999" x14ac:dyDescent="0.3">
      <c r="B240" s="161" t="str">
        <v>43-SPLIQ-07000074</v>
      </c>
      <c r="C240" s="156" t="str">
        <v>Campari</v>
      </c>
      <c r="D240" s="94" t="str">
        <v>Aperitif &amp; Bitters</v>
      </c>
      <c r="E240" s="94" t="str">
        <v>Cynar</v>
      </c>
      <c r="F240" s="94" t="str">
        <v>CYN</v>
      </c>
      <c r="G240" s="94" t="str">
        <v>Cynar 16.5%</v>
      </c>
      <c r="H240" s="94" t="str">
        <v>700ml</v>
      </c>
      <c r="I240" s="174">
        <v>6</v>
      </c>
      <c r="J240" s="283"/>
      <c r="K240" s="178"/>
      <c r="L240" s="85"/>
      <c r="M240" s="15"/>
      <c r="N240" s="86"/>
      <c r="O240" s="6"/>
      <c r="P240" s="152">
        <v>0</v>
      </c>
      <c r="Q240" s="6"/>
      <c r="R240" s="96">
        <f t="shared" si="13"/>
        <v>0</v>
      </c>
      <c r="S240" s="97">
        <f t="shared" si="16"/>
        <v>0</v>
      </c>
      <c r="T240" s="98">
        <f t="shared" si="14"/>
        <v>0</v>
      </c>
      <c r="U240" s="117" t="str">
        <f t="shared" si="15"/>
        <v>OK</v>
      </c>
      <c r="V240" s="117" t="b">
        <f>'CASH REBATE'!$P$22</f>
        <v>0</v>
      </c>
      <c r="W240" s="1" t="str">
        <v>ALCHEMY</v>
      </c>
    </row>
    <row r="241" spans="2:23" ht="17.399999999999999" x14ac:dyDescent="0.3">
      <c r="B241" s="161" t="str">
        <v>42-SPVER-10000846</v>
      </c>
      <c r="C241" s="156" t="str">
        <v>Campari</v>
      </c>
      <c r="D241" s="94" t="str">
        <v>Vermouth</v>
      </c>
      <c r="E241" s="94" t="str">
        <v>Cinzano</v>
      </c>
      <c r="F241" s="94" t="str">
        <v>CZV</v>
      </c>
      <c r="G241" s="94" t="str">
        <v>Cinzano Vermouth Rosso 1L</v>
      </c>
      <c r="H241" s="94" t="str">
        <v>1000ml</v>
      </c>
      <c r="I241" s="174">
        <v>12</v>
      </c>
      <c r="J241" s="283"/>
      <c r="K241" s="178"/>
      <c r="L241" s="85"/>
      <c r="M241" s="15"/>
      <c r="N241" s="86"/>
      <c r="O241" s="6"/>
      <c r="P241" s="152">
        <v>0</v>
      </c>
      <c r="Q241" s="6"/>
      <c r="R241" s="96">
        <f t="shared" si="13"/>
        <v>0</v>
      </c>
      <c r="S241" s="97">
        <f t="shared" si="16"/>
        <v>0</v>
      </c>
      <c r="T241" s="98">
        <f t="shared" si="14"/>
        <v>0</v>
      </c>
      <c r="U241" s="117" t="str">
        <f t="shared" si="15"/>
        <v>OK</v>
      </c>
      <c r="V241" s="117" t="b">
        <f>'CASH REBATE'!$P$22</f>
        <v>0</v>
      </c>
      <c r="W241" s="1" t="str">
        <v>ALCHEMY</v>
      </c>
    </row>
    <row r="242" spans="2:23" ht="17.399999999999999" x14ac:dyDescent="0.3">
      <c r="B242" s="161" t="str">
        <v>42-SPVER-07501423</v>
      </c>
      <c r="C242" s="156" t="str">
        <v>Campari</v>
      </c>
      <c r="D242" s="94" t="str">
        <v>Vermouth</v>
      </c>
      <c r="E242" s="94" t="str">
        <v>Cinzano</v>
      </c>
      <c r="F242" s="94" t="str">
        <v>CZV</v>
      </c>
      <c r="G242" s="94" t="str">
        <v>Cinzano Vermouth Rosso</v>
      </c>
      <c r="H242" s="94" t="str">
        <v>750ml</v>
      </c>
      <c r="I242" s="174">
        <v>12</v>
      </c>
      <c r="J242" s="283"/>
      <c r="K242" s="178"/>
      <c r="L242" s="85"/>
      <c r="M242" s="15"/>
      <c r="N242" s="86"/>
      <c r="O242" s="6"/>
      <c r="P242" s="152">
        <v>0</v>
      </c>
      <c r="Q242" s="6"/>
      <c r="R242" s="96">
        <f t="shared" si="13"/>
        <v>0</v>
      </c>
      <c r="S242" s="97">
        <f t="shared" si="16"/>
        <v>0</v>
      </c>
      <c r="T242" s="98">
        <f t="shared" si="14"/>
        <v>0</v>
      </c>
      <c r="U242" s="117" t="str">
        <f t="shared" si="15"/>
        <v>OK</v>
      </c>
      <c r="V242" s="117" t="b">
        <f>'CASH REBATE'!$P$22</f>
        <v>0</v>
      </c>
      <c r="W242" s="1" t="str">
        <v>ALCHEMY</v>
      </c>
    </row>
    <row r="243" spans="2:23" ht="17.399999999999999" x14ac:dyDescent="0.3">
      <c r="B243" s="161" t="str">
        <v>42-SPVER-07501416</v>
      </c>
      <c r="C243" s="156" t="str">
        <v>Campari</v>
      </c>
      <c r="D243" s="94" t="str">
        <v>Vermouth</v>
      </c>
      <c r="E243" s="94" t="str">
        <v>Cinzano</v>
      </c>
      <c r="F243" s="94" t="str">
        <v>CZV</v>
      </c>
      <c r="G243" s="94" t="str">
        <v>Cinzano Vermouth Bianco</v>
      </c>
      <c r="H243" s="94" t="str">
        <v>750ml</v>
      </c>
      <c r="I243" s="174">
        <v>12</v>
      </c>
      <c r="J243" s="283"/>
      <c r="K243" s="178"/>
      <c r="L243" s="85"/>
      <c r="M243" s="15"/>
      <c r="N243" s="86"/>
      <c r="O243" s="6"/>
      <c r="P243" s="152">
        <v>0</v>
      </c>
      <c r="Q243" s="6"/>
      <c r="R243" s="96">
        <f t="shared" si="13"/>
        <v>0</v>
      </c>
      <c r="S243" s="97">
        <f t="shared" si="16"/>
        <v>0</v>
      </c>
      <c r="T243" s="98">
        <f t="shared" si="14"/>
        <v>0</v>
      </c>
      <c r="U243" s="117" t="str">
        <f t="shared" si="15"/>
        <v>OK</v>
      </c>
      <c r="V243" s="117" t="b">
        <f>'CASH REBATE'!$P$22</f>
        <v>0</v>
      </c>
      <c r="W243" s="1" t="str">
        <v>ALCHEMY</v>
      </c>
    </row>
    <row r="244" spans="2:23" ht="17.399999999999999" x14ac:dyDescent="0.3">
      <c r="B244" s="161" t="str">
        <v>42-SPVER-07502734</v>
      </c>
      <c r="C244" s="156" t="str">
        <v>Campari</v>
      </c>
      <c r="D244" s="94" t="str">
        <v>Vermouth</v>
      </c>
      <c r="E244" s="94" t="str">
        <v>Cinzano</v>
      </c>
      <c r="F244" s="94" t="str">
        <v>CZV</v>
      </c>
      <c r="G244" s="94" t="str">
        <v>Cinzano Vermouth Extra Dry</v>
      </c>
      <c r="H244" s="94" t="str">
        <v>750ml</v>
      </c>
      <c r="I244" s="174">
        <v>12</v>
      </c>
      <c r="J244" s="283"/>
      <c r="K244" s="178"/>
      <c r="L244" s="85"/>
      <c r="M244" s="15"/>
      <c r="N244" s="86"/>
      <c r="O244" s="6"/>
      <c r="P244" s="152">
        <v>0</v>
      </c>
      <c r="Q244" s="6"/>
      <c r="R244" s="96">
        <f t="shared" si="13"/>
        <v>0</v>
      </c>
      <c r="S244" s="97">
        <f t="shared" si="16"/>
        <v>0</v>
      </c>
      <c r="T244" s="98">
        <f t="shared" si="14"/>
        <v>0</v>
      </c>
      <c r="U244" s="117" t="str">
        <f t="shared" si="15"/>
        <v>OK</v>
      </c>
      <c r="V244" s="117" t="b">
        <f>'CASH REBATE'!$P$22</f>
        <v>0</v>
      </c>
      <c r="W244" s="1" t="str">
        <v>ALCHEMY</v>
      </c>
    </row>
    <row r="245" spans="2:23" ht="17.399999999999999" x14ac:dyDescent="0.3">
      <c r="B245" s="161" t="str">
        <v>42-SPVER-10005810</v>
      </c>
      <c r="C245" s="156" t="str">
        <v>Campari</v>
      </c>
      <c r="D245" s="94" t="str">
        <v>Vermouth</v>
      </c>
      <c r="E245" s="94" t="str">
        <v>Cinzano</v>
      </c>
      <c r="F245" s="94" t="str">
        <v>CZV</v>
      </c>
      <c r="G245" s="94" t="str">
        <v>Cinzano 1757 Vermouth Rosso</v>
      </c>
      <c r="H245" s="94" t="str">
        <v>1000ml</v>
      </c>
      <c r="I245" s="174">
        <v>6</v>
      </c>
      <c r="J245" s="283"/>
      <c r="K245" s="178"/>
      <c r="L245" s="85"/>
      <c r="M245" s="15"/>
      <c r="N245" s="86"/>
      <c r="O245" s="6"/>
      <c r="P245" s="152">
        <v>0</v>
      </c>
      <c r="Q245" s="6"/>
      <c r="R245" s="96">
        <f t="shared" si="13"/>
        <v>0</v>
      </c>
      <c r="S245" s="97">
        <f t="shared" si="16"/>
        <v>0</v>
      </c>
      <c r="T245" s="98">
        <f t="shared" si="14"/>
        <v>0</v>
      </c>
      <c r="U245" s="117" t="str">
        <f t="shared" si="15"/>
        <v>OK</v>
      </c>
      <c r="V245" s="117" t="b">
        <f>'CASH REBATE'!$P$22</f>
        <v>0</v>
      </c>
      <c r="W245" s="1" t="str">
        <v>ALCHEMY</v>
      </c>
    </row>
    <row r="246" spans="2:23" ht="17.399999999999999" x14ac:dyDescent="0.3">
      <c r="B246" s="161" t="str">
        <v>42-SPVER-10005834</v>
      </c>
      <c r="C246" s="156" t="str">
        <v>Campari</v>
      </c>
      <c r="D246" s="94" t="str">
        <v>Vermouth</v>
      </c>
      <c r="E246" s="94" t="str">
        <v>Cinzano</v>
      </c>
      <c r="F246" s="94" t="str">
        <v>CZV</v>
      </c>
      <c r="G246" s="94" t="str">
        <v>Cinzano 1757 Vermouth Extra Dry</v>
      </c>
      <c r="H246" s="94" t="str">
        <v>1000ml</v>
      </c>
      <c r="I246" s="174">
        <v>6</v>
      </c>
      <c r="J246" s="283"/>
      <c r="K246" s="178"/>
      <c r="L246" s="85"/>
      <c r="M246" s="15"/>
      <c r="N246" s="86"/>
      <c r="O246" s="6"/>
      <c r="P246" s="152">
        <v>0</v>
      </c>
      <c r="Q246" s="6"/>
      <c r="R246" s="96">
        <f t="shared" si="13"/>
        <v>0</v>
      </c>
      <c r="S246" s="97">
        <f t="shared" si="16"/>
        <v>0</v>
      </c>
      <c r="T246" s="98">
        <f t="shared" si="14"/>
        <v>0</v>
      </c>
      <c r="U246" s="117" t="str">
        <f t="shared" si="15"/>
        <v>OK</v>
      </c>
      <c r="V246" s="117" t="b">
        <f>'CASH REBATE'!$P$22</f>
        <v>0</v>
      </c>
      <c r="W246" s="1" t="str">
        <v>ALCHEMY</v>
      </c>
    </row>
    <row r="247" spans="2:23" ht="17.399999999999999" x14ac:dyDescent="0.3">
      <c r="B247" s="161" t="str">
        <v>42-SPVER-10005896</v>
      </c>
      <c r="C247" s="156" t="str">
        <v>Campari</v>
      </c>
      <c r="D247" s="94" t="str">
        <v>Vermouth</v>
      </c>
      <c r="E247" s="94" t="str">
        <v>Cinzano</v>
      </c>
      <c r="F247" s="94" t="str">
        <v>CZV</v>
      </c>
      <c r="G247" s="94" t="str">
        <v>Cinzano Bottega Rosso 1757</v>
      </c>
      <c r="H247" s="94" t="str">
        <v>1000ml</v>
      </c>
      <c r="I247" s="174">
        <v>6</v>
      </c>
      <c r="J247" s="283"/>
      <c r="K247" s="178"/>
      <c r="L247" s="85"/>
      <c r="M247" s="15"/>
      <c r="N247" s="86"/>
      <c r="O247" s="6"/>
      <c r="P247" s="152">
        <v>0</v>
      </c>
      <c r="Q247" s="6"/>
      <c r="R247" s="96">
        <f t="shared" si="13"/>
        <v>0</v>
      </c>
      <c r="S247" s="97">
        <f t="shared" si="16"/>
        <v>0</v>
      </c>
      <c r="T247" s="98">
        <f t="shared" si="14"/>
        <v>0</v>
      </c>
      <c r="U247" s="117" t="str">
        <f t="shared" si="15"/>
        <v>OK</v>
      </c>
      <c r="V247" s="117" t="b">
        <f>'CASH REBATE'!$P$22</f>
        <v>0</v>
      </c>
      <c r="W247" s="1" t="str">
        <v>ALCHEMY</v>
      </c>
    </row>
    <row r="248" spans="2:23" ht="17.399999999999999" x14ac:dyDescent="0.3">
      <c r="B248" s="161" t="str">
        <v>42-SPVER-10005909</v>
      </c>
      <c r="C248" s="156" t="str">
        <v>Campari</v>
      </c>
      <c r="D248" s="94" t="str">
        <v>Vermouth</v>
      </c>
      <c r="E248" s="94" t="str">
        <v>Cinzano</v>
      </c>
      <c r="F248" s="94" t="str">
        <v>CZV</v>
      </c>
      <c r="G248" s="94" t="str">
        <v>Cinzano Bottega Extra Dry 1757</v>
      </c>
      <c r="H248" s="94" t="str">
        <v>1000ml</v>
      </c>
      <c r="I248" s="174">
        <v>6</v>
      </c>
      <c r="J248" s="283"/>
      <c r="K248" s="178"/>
      <c r="L248" s="85"/>
      <c r="M248" s="15"/>
      <c r="N248" s="86"/>
      <c r="O248" s="6"/>
      <c r="P248" s="152">
        <v>0</v>
      </c>
      <c r="Q248" s="6"/>
      <c r="R248" s="96">
        <f t="shared" si="13"/>
        <v>0</v>
      </c>
      <c r="S248" s="97">
        <f t="shared" si="16"/>
        <v>0</v>
      </c>
      <c r="T248" s="98">
        <f t="shared" si="14"/>
        <v>0</v>
      </c>
      <c r="U248" s="117" t="str">
        <f t="shared" si="15"/>
        <v>OK</v>
      </c>
      <c r="V248" s="117" t="b">
        <f>'CASH REBATE'!$P$22</f>
        <v>0</v>
      </c>
      <c r="W248" s="1" t="str">
        <v>ALCHEMY</v>
      </c>
    </row>
    <row r="249" spans="2:23" ht="17.399999999999999" x14ac:dyDescent="0.3">
      <c r="B249" s="161" t="str">
        <v>42-SPSPA-07505292</v>
      </c>
      <c r="C249" s="156" t="str">
        <v>Campari</v>
      </c>
      <c r="D249" s="94" t="str">
        <v>Sparkling</v>
      </c>
      <c r="E249" s="94" t="str">
        <v>Cinzano</v>
      </c>
      <c r="F249" s="94" t="str">
        <v>CZV</v>
      </c>
      <c r="G249" s="94" t="str">
        <v>Cinzano Prosecco</v>
      </c>
      <c r="H249" s="94" t="str">
        <v>750ml</v>
      </c>
      <c r="I249" s="174">
        <v>6</v>
      </c>
      <c r="J249" s="283"/>
      <c r="K249" s="178"/>
      <c r="L249" s="85"/>
      <c r="M249" s="15"/>
      <c r="N249" s="86"/>
      <c r="O249" s="6"/>
      <c r="P249" s="152">
        <v>0</v>
      </c>
      <c r="Q249" s="6"/>
      <c r="R249" s="96">
        <f t="shared" si="13"/>
        <v>0</v>
      </c>
      <c r="S249" s="97">
        <f t="shared" si="16"/>
        <v>0</v>
      </c>
      <c r="T249" s="98">
        <f t="shared" si="14"/>
        <v>0</v>
      </c>
      <c r="U249" s="117" t="str">
        <f t="shared" si="15"/>
        <v>OK</v>
      </c>
      <c r="V249" s="117" t="b">
        <f>'CASH REBATE'!$P$22</f>
        <v>0</v>
      </c>
      <c r="W249" s="1" t="str">
        <v>ALCHEMY</v>
      </c>
    </row>
    <row r="250" spans="2:23" ht="17.399999999999999" x14ac:dyDescent="0.3">
      <c r="B250" s="161" t="str">
        <v>42-SPSPA-07500969</v>
      </c>
      <c r="C250" s="156" t="str">
        <v>Campari</v>
      </c>
      <c r="D250" s="94" t="str">
        <v>Sparkling</v>
      </c>
      <c r="E250" s="94" t="str">
        <v>Cinzano</v>
      </c>
      <c r="F250" s="94" t="str">
        <v>CZS</v>
      </c>
      <c r="G250" s="94" t="str">
        <v>Cinzano Pinot Chardonnay</v>
      </c>
      <c r="H250" s="94" t="str">
        <v>750ml</v>
      </c>
      <c r="I250" s="174">
        <v>6</v>
      </c>
      <c r="J250" s="283"/>
      <c r="K250" s="178"/>
      <c r="L250" s="85"/>
      <c r="M250" s="15"/>
      <c r="N250" s="86"/>
      <c r="O250" s="6"/>
      <c r="P250" s="152">
        <v>0</v>
      </c>
      <c r="Q250" s="6"/>
      <c r="R250" s="96">
        <f t="shared" si="13"/>
        <v>0</v>
      </c>
      <c r="S250" s="97">
        <f t="shared" si="16"/>
        <v>0</v>
      </c>
      <c r="T250" s="98">
        <f t="shared" si="14"/>
        <v>0</v>
      </c>
      <c r="U250" s="117" t="str">
        <f t="shared" si="15"/>
        <v>OK</v>
      </c>
      <c r="V250" s="117" t="b">
        <f>'CASH REBATE'!$P$22</f>
        <v>0</v>
      </c>
      <c r="W250" s="1" t="str">
        <v>ALCHEMY</v>
      </c>
    </row>
    <row r="251" spans="2:23" ht="17.399999999999999" x14ac:dyDescent="0.3">
      <c r="B251" s="161" t="str">
        <v>42-SPSPA-07500938</v>
      </c>
      <c r="C251" s="156" t="str">
        <v>Campari</v>
      </c>
      <c r="D251" s="94" t="str">
        <v>Sparkling</v>
      </c>
      <c r="E251" s="94" t="str">
        <v>Cinzano</v>
      </c>
      <c r="F251" s="94" t="str">
        <v>CZS</v>
      </c>
      <c r="G251" s="94" t="str">
        <v>Gran Cinzano Dolce</v>
      </c>
      <c r="H251" s="94" t="str">
        <v>750ml</v>
      </c>
      <c r="I251" s="174">
        <v>6</v>
      </c>
      <c r="J251" s="283"/>
      <c r="K251" s="178"/>
      <c r="L251" s="85"/>
      <c r="M251" s="15"/>
      <c r="N251" s="86"/>
      <c r="O251" s="6"/>
      <c r="P251" s="152">
        <v>0</v>
      </c>
      <c r="Q251" s="6"/>
      <c r="R251" s="96">
        <f t="shared" si="13"/>
        <v>0</v>
      </c>
      <c r="S251" s="97">
        <f t="shared" si="16"/>
        <v>0</v>
      </c>
      <c r="T251" s="98">
        <f t="shared" si="14"/>
        <v>0</v>
      </c>
      <c r="U251" s="117" t="str">
        <f t="shared" si="15"/>
        <v>OK</v>
      </c>
      <c r="V251" s="117" t="b">
        <f>'CASH REBATE'!$P$22</f>
        <v>0</v>
      </c>
      <c r="W251" s="1" t="str">
        <v>ALCHEMY</v>
      </c>
    </row>
    <row r="252" spans="2:23" ht="17.399999999999999" x14ac:dyDescent="0.3">
      <c r="B252" s="161" t="str">
        <v>42-WISPA-07500884</v>
      </c>
      <c r="C252" s="156" t="str">
        <v>Campari</v>
      </c>
      <c r="D252" s="94" t="str">
        <v>Sparkling</v>
      </c>
      <c r="E252" s="94" t="str">
        <v>Cinzano</v>
      </c>
      <c r="F252" s="94" t="str">
        <v>CZS</v>
      </c>
      <c r="G252" s="94" t="str">
        <v>Cinzano Asti Sparkling Wine</v>
      </c>
      <c r="H252" s="94" t="str">
        <v>750ml</v>
      </c>
      <c r="I252" s="174">
        <v>6</v>
      </c>
      <c r="J252" s="283"/>
      <c r="K252" s="178"/>
      <c r="L252" s="85"/>
      <c r="M252" s="15"/>
      <c r="N252" s="86"/>
      <c r="O252" s="6"/>
      <c r="P252" s="152">
        <v>0</v>
      </c>
      <c r="Q252" s="6"/>
      <c r="R252" s="96">
        <f t="shared" si="13"/>
        <v>0</v>
      </c>
      <c r="S252" s="97">
        <f t="shared" si="16"/>
        <v>0</v>
      </c>
      <c r="T252" s="98">
        <f t="shared" si="14"/>
        <v>0</v>
      </c>
      <c r="U252" s="117" t="str">
        <f t="shared" si="15"/>
        <v>OK</v>
      </c>
      <c r="V252" s="117" t="b">
        <f>'CASH REBATE'!$P$22</f>
        <v>0</v>
      </c>
      <c r="W252" s="1" t="str">
        <v>ALCHEMY</v>
      </c>
    </row>
    <row r="253" spans="2:23" ht="17.399999999999999" x14ac:dyDescent="0.3">
      <c r="B253" s="161" t="str">
        <v>42-WISPA-07506398</v>
      </c>
      <c r="C253" s="156" t="str">
        <v>Campari</v>
      </c>
      <c r="D253" s="94" t="str">
        <v>Sparkling</v>
      </c>
      <c r="E253" s="94" t="str">
        <v>Cinzano</v>
      </c>
      <c r="F253" s="94" t="str">
        <v>CZS</v>
      </c>
      <c r="G253" s="94" t="str">
        <v>Cinzano Rose Edition Sparkling Wine</v>
      </c>
      <c r="H253" s="94" t="str">
        <v>750ml</v>
      </c>
      <c r="I253" s="174">
        <v>6</v>
      </c>
      <c r="J253" s="283"/>
      <c r="K253" s="178"/>
      <c r="L253" s="85"/>
      <c r="M253" s="15"/>
      <c r="N253" s="86"/>
      <c r="O253" s="6"/>
      <c r="P253" s="152">
        <v>0</v>
      </c>
      <c r="Q253" s="6"/>
      <c r="R253" s="96">
        <f t="shared" si="13"/>
        <v>0</v>
      </c>
      <c r="S253" s="97">
        <f t="shared" si="16"/>
        <v>0</v>
      </c>
      <c r="T253" s="98">
        <f t="shared" si="14"/>
        <v>0</v>
      </c>
      <c r="U253" s="117" t="str">
        <f t="shared" si="15"/>
        <v>OK</v>
      </c>
      <c r="V253" s="117" t="b">
        <f>'CASH REBATE'!$P$22</f>
        <v>0</v>
      </c>
      <c r="W253" s="1" t="str">
        <v>ALCHEMY</v>
      </c>
    </row>
    <row r="254" spans="2:23" ht="17.399999999999999" x14ac:dyDescent="0.3">
      <c r="B254" s="161" t="str">
        <v>42-WISPA-07507064</v>
      </c>
      <c r="C254" s="156" t="str">
        <v>Campari</v>
      </c>
      <c r="D254" s="94" t="str">
        <v>Sparkling</v>
      </c>
      <c r="E254" s="94" t="str">
        <v>Cinzano</v>
      </c>
      <c r="F254" s="94" t="str">
        <v>CZS</v>
      </c>
      <c r="G254" s="94" t="str">
        <v>Cinzano To Spritz Dry Sparkling Wine</v>
      </c>
      <c r="H254" s="94" t="str">
        <v>750ml</v>
      </c>
      <c r="I254" s="174">
        <v>6</v>
      </c>
      <c r="J254" s="283"/>
      <c r="K254" s="178"/>
      <c r="L254" s="85"/>
      <c r="M254" s="15"/>
      <c r="N254" s="86"/>
      <c r="O254" s="6"/>
      <c r="P254" s="152">
        <v>0</v>
      </c>
      <c r="Q254" s="6"/>
      <c r="R254" s="96">
        <f t="shared" si="13"/>
        <v>0</v>
      </c>
      <c r="S254" s="97">
        <f t="shared" si="16"/>
        <v>0</v>
      </c>
      <c r="T254" s="98">
        <f t="shared" si="14"/>
        <v>0</v>
      </c>
      <c r="U254" s="117" t="str">
        <f t="shared" si="15"/>
        <v>OK</v>
      </c>
      <c r="V254" s="117" t="b">
        <f>'CASH REBATE'!$P$22</f>
        <v>0</v>
      </c>
      <c r="W254" s="1" t="str">
        <v>ALCHEMY</v>
      </c>
    </row>
    <row r="255" spans="2:23" ht="17.399999999999999" x14ac:dyDescent="0.3">
      <c r="B255" s="161" t="str">
        <v>52-WISPA-07503752</v>
      </c>
      <c r="C255" s="156" t="str">
        <v>Independent</v>
      </c>
      <c r="D255" s="94" t="str">
        <v>Champagne</v>
      </c>
      <c r="E255" s="94" t="str">
        <v>Pommery</v>
      </c>
      <c r="F255" s="94" t="str">
        <v>POM</v>
      </c>
      <c r="G255" s="94" t="str">
        <v>Champagne Pommery Brut Royal</v>
      </c>
      <c r="H255" s="94" t="str">
        <v>750ml</v>
      </c>
      <c r="I255" s="174">
        <v>6</v>
      </c>
      <c r="J255" s="283"/>
      <c r="K255" s="178"/>
      <c r="L255" s="85"/>
      <c r="M255" s="15"/>
      <c r="N255" s="86"/>
      <c r="O255" s="6"/>
      <c r="P255" s="152">
        <v>0</v>
      </c>
      <c r="Q255" s="6"/>
      <c r="R255" s="96">
        <f t="shared" si="13"/>
        <v>0</v>
      </c>
      <c r="S255" s="97">
        <f t="shared" si="16"/>
        <v>0</v>
      </c>
      <c r="T255" s="98">
        <f t="shared" si="14"/>
        <v>0</v>
      </c>
      <c r="U255" s="117" t="str">
        <f t="shared" si="15"/>
        <v>OK</v>
      </c>
      <c r="V255" s="117" t="b">
        <f>'CASH REBATE'!$P$22</f>
        <v>0</v>
      </c>
      <c r="W255" s="1" t="str">
        <v>ALCHEMY</v>
      </c>
    </row>
    <row r="256" spans="2:23" ht="17.399999999999999" x14ac:dyDescent="0.3">
      <c r="B256" s="161" t="str">
        <v>52-WISPA-07505976</v>
      </c>
      <c r="C256" s="156" t="str">
        <v>Independent</v>
      </c>
      <c r="D256" s="94" t="str">
        <v>Champagne</v>
      </c>
      <c r="E256" s="94" t="str">
        <v>Pommery</v>
      </c>
      <c r="F256" s="94" t="str">
        <v>POM</v>
      </c>
      <c r="G256" s="94" t="str">
        <v>Champagne Pommery Brut Rose Royal</v>
      </c>
      <c r="H256" s="94" t="str">
        <v>750ml</v>
      </c>
      <c r="I256" s="174">
        <v>6</v>
      </c>
      <c r="J256" s="283"/>
      <c r="K256" s="178"/>
      <c r="L256" s="85"/>
      <c r="M256" s="15"/>
      <c r="N256" s="86"/>
      <c r="O256" s="6"/>
      <c r="P256" s="152">
        <v>0</v>
      </c>
      <c r="Q256" s="6"/>
      <c r="R256" s="96">
        <f t="shared" si="13"/>
        <v>0</v>
      </c>
      <c r="S256" s="97">
        <f t="shared" si="16"/>
        <v>0</v>
      </c>
      <c r="T256" s="98">
        <f t="shared" si="14"/>
        <v>0</v>
      </c>
      <c r="U256" s="117" t="str">
        <f t="shared" si="15"/>
        <v>OK</v>
      </c>
      <c r="V256" s="117" t="b">
        <f>'CASH REBATE'!$P$22</f>
        <v>0</v>
      </c>
      <c r="W256" s="1" t="str">
        <v>ALCHEMY</v>
      </c>
    </row>
    <row r="257" spans="2:23" ht="17.399999999999999" x14ac:dyDescent="0.3">
      <c r="B257" s="161" t="str">
        <v>52-WISPA-07509036</v>
      </c>
      <c r="C257" s="156" t="str">
        <v>Independent</v>
      </c>
      <c r="D257" s="94" t="str">
        <v>Champagne</v>
      </c>
      <c r="E257" s="94" t="str">
        <v>Pommery</v>
      </c>
      <c r="F257" s="94" t="str">
        <v>POM</v>
      </c>
      <c r="G257" s="94" t="str">
        <v>Champagne Pommery Royal Blue Sky</v>
      </c>
      <c r="H257" s="94" t="str">
        <v>750ml</v>
      </c>
      <c r="I257" s="174">
        <v>6</v>
      </c>
      <c r="J257" s="283"/>
      <c r="K257" s="178"/>
      <c r="L257" s="85"/>
      <c r="M257" s="15"/>
      <c r="N257" s="86"/>
      <c r="O257" s="6"/>
      <c r="P257" s="152">
        <v>0</v>
      </c>
      <c r="Q257" s="6"/>
      <c r="R257" s="96">
        <f t="shared" si="13"/>
        <v>0</v>
      </c>
      <c r="S257" s="97">
        <f t="shared" si="16"/>
        <v>0</v>
      </c>
      <c r="T257" s="98">
        <f t="shared" si="14"/>
        <v>0</v>
      </c>
      <c r="U257" s="117" t="str">
        <f t="shared" si="15"/>
        <v>OK</v>
      </c>
      <c r="V257" s="117" t="b">
        <f>'CASH REBATE'!$P$22</f>
        <v>0</v>
      </c>
      <c r="W257" s="1" t="str">
        <v>ALCHEMY</v>
      </c>
    </row>
    <row r="258" spans="2:23" ht="17.399999999999999" x14ac:dyDescent="0.3">
      <c r="B258" s="161" t="str">
        <v>52-WISPA-07508039</v>
      </c>
      <c r="C258" s="156" t="str">
        <v>Independent</v>
      </c>
      <c r="D258" s="94" t="str">
        <v>Champagne</v>
      </c>
      <c r="E258" s="94" t="str">
        <v>Pommery</v>
      </c>
      <c r="F258" s="94" t="str">
        <v>POM</v>
      </c>
      <c r="G258" s="94" t="str">
        <v>Champagne Pommery Cuvee Louise 2004</v>
      </c>
      <c r="H258" s="94" t="str">
        <v>750ml</v>
      </c>
      <c r="I258" s="174">
        <v>6</v>
      </c>
      <c r="J258" s="283"/>
      <c r="K258" s="178"/>
      <c r="L258" s="85"/>
      <c r="M258" s="15"/>
      <c r="N258" s="86"/>
      <c r="O258" s="6"/>
      <c r="P258" s="152">
        <v>0</v>
      </c>
      <c r="Q258" s="6"/>
      <c r="R258" s="96">
        <f t="shared" si="13"/>
        <v>0</v>
      </c>
      <c r="S258" s="97">
        <f t="shared" si="16"/>
        <v>0</v>
      </c>
      <c r="T258" s="98">
        <f t="shared" si="14"/>
        <v>0</v>
      </c>
      <c r="U258" s="117" t="str">
        <f t="shared" si="15"/>
        <v>OK</v>
      </c>
      <c r="V258" s="117" t="b">
        <f>'CASH REBATE'!$P$22</f>
        <v>0</v>
      </c>
      <c r="W258" s="1" t="str">
        <v>ALCHEMY</v>
      </c>
    </row>
    <row r="259" spans="2:23" ht="17.399999999999999" x14ac:dyDescent="0.3">
      <c r="B259" s="161" t="str">
        <v>52-WISPA-15003424</v>
      </c>
      <c r="C259" s="157" t="str">
        <v>Independent</v>
      </c>
      <c r="D259" s="99" t="str">
        <v>Champagne</v>
      </c>
      <c r="E259" s="99" t="str">
        <v>Pommery</v>
      </c>
      <c r="F259" s="99" t="str">
        <v>POM</v>
      </c>
      <c r="G259" s="99" t="str">
        <v>Champagne Pommery Brut Royal 1.5L</v>
      </c>
      <c r="H259" s="99" t="str">
        <v>1500ml</v>
      </c>
      <c r="I259" s="175">
        <v>6</v>
      </c>
      <c r="J259" s="283"/>
      <c r="K259" s="178"/>
      <c r="L259" s="85"/>
      <c r="M259" s="15"/>
      <c r="N259" s="86"/>
      <c r="O259" s="6"/>
      <c r="P259" s="152">
        <v>0</v>
      </c>
      <c r="Q259" s="6"/>
      <c r="R259" s="96">
        <f t="shared" si="13"/>
        <v>0</v>
      </c>
      <c r="S259" s="97">
        <f t="shared" si="16"/>
        <v>0</v>
      </c>
      <c r="T259" s="98">
        <f t="shared" si="14"/>
        <v>0</v>
      </c>
      <c r="U259" s="117" t="str">
        <f t="shared" si="15"/>
        <v>OK</v>
      </c>
      <c r="V259" s="117" t="b">
        <f>'CASH REBATE'!$P$22</f>
        <v>0</v>
      </c>
      <c r="W259" s="1" t="str">
        <v>ALCHEMY</v>
      </c>
    </row>
    <row r="260" spans="2:23" ht="17.399999999999999" x14ac:dyDescent="0.3">
      <c r="B260" s="161" t="str">
        <v>52-WISPA-30003356</v>
      </c>
      <c r="C260" s="158" t="str">
        <v>Independent</v>
      </c>
      <c r="D260" s="142" t="str">
        <v>Champagne</v>
      </c>
      <c r="E260" s="142" t="str">
        <v>Pommery</v>
      </c>
      <c r="F260" s="142" t="str">
        <v>POM</v>
      </c>
      <c r="G260" s="142" t="str">
        <v>Champagne Pommery Brut Royal 3L</v>
      </c>
      <c r="H260" s="142" t="str">
        <v>3000ml</v>
      </c>
      <c r="I260" s="176">
        <v>6</v>
      </c>
      <c r="J260" s="283"/>
      <c r="K260" s="178"/>
      <c r="L260" s="85"/>
      <c r="M260" s="143"/>
      <c r="N260" s="86"/>
      <c r="O260" s="53"/>
      <c r="P260" s="152">
        <v>0</v>
      </c>
      <c r="Q260" s="6"/>
      <c r="R260" s="96">
        <f t="shared" si="13"/>
        <v>0</v>
      </c>
      <c r="S260" s="97">
        <f t="shared" si="16"/>
        <v>0</v>
      </c>
      <c r="T260" s="98">
        <f t="shared" si="14"/>
        <v>0</v>
      </c>
      <c r="U260" s="117" t="str">
        <f t="shared" si="15"/>
        <v>OK</v>
      </c>
      <c r="V260" s="117" t="b">
        <f>'CASH REBATE'!$P$22</f>
        <v>0</v>
      </c>
      <c r="W260" s="1" t="str">
        <v>ALCHEMY</v>
      </c>
    </row>
    <row r="261" spans="2:23" ht="17.399999999999999" x14ac:dyDescent="0.3">
      <c r="B261" s="161" t="str">
        <v>52-WISPA-60003325</v>
      </c>
      <c r="C261" s="158" t="str">
        <v>Independent</v>
      </c>
      <c r="D261" s="142" t="str">
        <v>Champagne</v>
      </c>
      <c r="E261" s="142" t="str">
        <v>Pommery</v>
      </c>
      <c r="F261" s="142" t="str">
        <v>POM</v>
      </c>
      <c r="G261" s="142" t="str">
        <v>Champagne Pommery Brut Royal 6L</v>
      </c>
      <c r="H261" s="142" t="str">
        <v>6000ml</v>
      </c>
      <c r="I261" s="176">
        <v>1</v>
      </c>
      <c r="J261" s="283"/>
      <c r="K261" s="178"/>
      <c r="L261" s="85"/>
      <c r="M261" s="143"/>
      <c r="N261" s="86"/>
      <c r="O261" s="53"/>
      <c r="P261" s="152">
        <v>0</v>
      </c>
      <c r="Q261" s="6"/>
      <c r="R261" s="96">
        <f t="shared" si="13"/>
        <v>0</v>
      </c>
      <c r="S261" s="97">
        <f t="shared" si="16"/>
        <v>0</v>
      </c>
      <c r="T261" s="98">
        <f t="shared" si="14"/>
        <v>0</v>
      </c>
      <c r="U261" s="117" t="str">
        <f t="shared" si="15"/>
        <v>OK</v>
      </c>
      <c r="V261" s="117" t="b">
        <f>'CASH REBATE'!$P$22</f>
        <v>0</v>
      </c>
      <c r="W261" s="1" t="str">
        <v>ALCHEMY</v>
      </c>
    </row>
    <row r="262" spans="2:23" ht="17.399999999999999" x14ac:dyDescent="0.3">
      <c r="B262" s="161" t="str">
        <v>52-WISPA-90003295</v>
      </c>
      <c r="C262" s="158" t="str">
        <v>Independent</v>
      </c>
      <c r="D262" s="142" t="str">
        <v>Champagne</v>
      </c>
      <c r="E262" s="142" t="str">
        <v>Pommery</v>
      </c>
      <c r="F262" s="142" t="str">
        <v>POM</v>
      </c>
      <c r="G262" s="142" t="str">
        <v>Champagne Pommery Brut Royal 9L</v>
      </c>
      <c r="H262" s="142" t="str">
        <v>9000ml</v>
      </c>
      <c r="I262" s="176">
        <v>1</v>
      </c>
      <c r="J262" s="283"/>
      <c r="K262" s="178"/>
      <c r="L262" s="85"/>
      <c r="M262" s="143"/>
      <c r="N262" s="86"/>
      <c r="O262" s="53"/>
      <c r="P262" s="152">
        <v>0</v>
      </c>
      <c r="Q262" s="6"/>
      <c r="R262" s="96">
        <f t="shared" si="13"/>
        <v>0</v>
      </c>
      <c r="S262" s="97">
        <f t="shared" si="16"/>
        <v>0</v>
      </c>
      <c r="T262" s="98">
        <f t="shared" si="14"/>
        <v>0</v>
      </c>
      <c r="U262" s="117" t="str">
        <f t="shared" si="15"/>
        <v>OK</v>
      </c>
      <c r="V262" s="117" t="b">
        <f>'CASH REBATE'!$P$22</f>
        <v>0</v>
      </c>
      <c r="W262" s="1" t="str">
        <v>ALCHEMY</v>
      </c>
    </row>
    <row r="263" spans="2:23" ht="17.399999999999999" x14ac:dyDescent="0.3">
      <c r="B263" s="161" t="str">
        <v>52-WISPA-07505021</v>
      </c>
      <c r="C263" s="158" t="str">
        <v>Independent</v>
      </c>
      <c r="D263" s="142" t="str">
        <v>Champagne</v>
      </c>
      <c r="E263" s="142" t="str">
        <v>Pommery</v>
      </c>
      <c r="F263" s="142" t="str">
        <v>POM</v>
      </c>
      <c r="G263" s="142" t="str">
        <v>Champagne Pommery Silver</v>
      </c>
      <c r="H263" s="142" t="str">
        <v>750ml</v>
      </c>
      <c r="I263" s="176">
        <v>6</v>
      </c>
      <c r="J263" s="283"/>
      <c r="K263" s="178"/>
      <c r="L263" s="85"/>
      <c r="M263" s="143"/>
      <c r="N263" s="86"/>
      <c r="O263" s="53"/>
      <c r="P263" s="152">
        <v>0</v>
      </c>
      <c r="Q263" s="6"/>
      <c r="R263" s="96">
        <f t="shared" si="13"/>
        <v>0</v>
      </c>
      <c r="S263" s="97">
        <f t="shared" si="16"/>
        <v>0</v>
      </c>
      <c r="T263" s="98">
        <f t="shared" si="14"/>
        <v>0</v>
      </c>
      <c r="U263" s="117" t="str">
        <f t="shared" si="15"/>
        <v>OK</v>
      </c>
      <c r="V263" s="117" t="b">
        <f>'CASH REBATE'!$P$22</f>
        <v>0</v>
      </c>
      <c r="W263" s="1" t="str">
        <v>ALCHEMY</v>
      </c>
    </row>
    <row r="264" spans="2:23" ht="17.399999999999999" x14ac:dyDescent="0.3">
      <c r="B264" s="161" t="str">
        <v>71-WISPA-07500358</v>
      </c>
      <c r="C264" s="158" t="str">
        <v>RC</v>
      </c>
      <c r="D264" s="142" t="str">
        <v>Champagne</v>
      </c>
      <c r="E264" s="142" t="str">
        <v>Telmont</v>
      </c>
      <c r="F264" s="142" t="str">
        <v>TEL</v>
      </c>
      <c r="G264" s="142" t="str">
        <v>Champagne Telmont Sans Soufre</v>
      </c>
      <c r="H264" s="142" t="str">
        <v>750ml</v>
      </c>
      <c r="I264" s="176">
        <v>6</v>
      </c>
      <c r="J264" s="283"/>
      <c r="K264" s="178"/>
      <c r="L264" s="85"/>
      <c r="M264" s="143"/>
      <c r="N264" s="86"/>
      <c r="O264" s="53"/>
      <c r="P264" s="152">
        <v>0</v>
      </c>
      <c r="Q264" s="6"/>
      <c r="R264" s="96">
        <f t="shared" si="13"/>
        <v>0</v>
      </c>
      <c r="S264" s="97">
        <f t="shared" si="16"/>
        <v>0</v>
      </c>
      <c r="T264" s="98">
        <f t="shared" si="14"/>
        <v>0</v>
      </c>
      <c r="U264" s="117" t="str">
        <f t="shared" si="15"/>
        <v>OK</v>
      </c>
      <c r="V264" s="117" t="b">
        <f>'CASH REBATE'!$P$22</f>
        <v>0</v>
      </c>
      <c r="W264" s="1" t="str">
        <v>ALCHEMY</v>
      </c>
    </row>
    <row r="265" spans="2:23" ht="17.399999999999999" x14ac:dyDescent="0.3">
      <c r="B265" s="161" t="str">
        <v>71-WISPA-07500655</v>
      </c>
      <c r="C265" s="158" t="str">
        <v>RC</v>
      </c>
      <c r="D265" s="142" t="str">
        <v>Champagne</v>
      </c>
      <c r="E265" s="142" t="str">
        <v>Telmont</v>
      </c>
      <c r="F265" s="142" t="str">
        <v>TEL</v>
      </c>
      <c r="G265" s="142" t="str">
        <v>Champagne Telmont Vinotheque</v>
      </c>
      <c r="H265" s="142" t="str">
        <v>750ml</v>
      </c>
      <c r="I265" s="176">
        <v>6</v>
      </c>
      <c r="J265" s="283"/>
      <c r="K265" s="178"/>
      <c r="L265" s="85"/>
      <c r="M265" s="143"/>
      <c r="N265" s="86"/>
      <c r="O265" s="53"/>
      <c r="P265" s="152">
        <v>0</v>
      </c>
      <c r="Q265" s="6"/>
      <c r="R265" s="96">
        <f t="shared" si="13"/>
        <v>0</v>
      </c>
      <c r="S265" s="97">
        <f t="shared" si="16"/>
        <v>0</v>
      </c>
      <c r="T265" s="98">
        <f t="shared" si="14"/>
        <v>0</v>
      </c>
      <c r="U265" s="117" t="str">
        <f t="shared" si="15"/>
        <v>OK</v>
      </c>
      <c r="V265" s="117" t="b">
        <f>'CASH REBATE'!$P$22</f>
        <v>0</v>
      </c>
      <c r="W265" s="1" t="str">
        <v>ALCHEMY</v>
      </c>
    </row>
    <row r="266" spans="2:23" ht="17.399999999999999" x14ac:dyDescent="0.3">
      <c r="B266" s="161" t="str">
        <v>71-WISPA-07500631</v>
      </c>
      <c r="C266" s="158" t="str">
        <v>RC</v>
      </c>
      <c r="D266" s="142" t="str">
        <v>Champagne</v>
      </c>
      <c r="E266" s="142" t="str">
        <v>Telmont</v>
      </c>
      <c r="F266" s="142" t="str">
        <v>TEL</v>
      </c>
      <c r="G266" s="142" t="str">
        <v>Champagne Telmont Blanc De Blancs</v>
      </c>
      <c r="H266" s="142" t="str">
        <v>750ml</v>
      </c>
      <c r="I266" s="176">
        <v>6</v>
      </c>
      <c r="J266" s="283"/>
      <c r="K266" s="178"/>
      <c r="L266" s="85"/>
      <c r="M266" s="143"/>
      <c r="N266" s="86"/>
      <c r="O266" s="53"/>
      <c r="P266" s="152">
        <v>0</v>
      </c>
      <c r="Q266" s="6"/>
      <c r="R266" s="96">
        <f t="shared" si="13"/>
        <v>0</v>
      </c>
      <c r="S266" s="97">
        <f t="shared" si="16"/>
        <v>0</v>
      </c>
      <c r="T266" s="98">
        <f t="shared" si="14"/>
        <v>0</v>
      </c>
      <c r="U266" s="117" t="str">
        <f t="shared" si="15"/>
        <v>OK</v>
      </c>
      <c r="V266" s="117" t="b">
        <f>'CASH REBATE'!$P$22</f>
        <v>0</v>
      </c>
      <c r="W266" s="1" t="str">
        <v>ALCHEMY</v>
      </c>
    </row>
    <row r="267" spans="2:23" ht="17.399999999999999" x14ac:dyDescent="0.3">
      <c r="B267" s="161" t="str">
        <v>71-WISPA-07500617</v>
      </c>
      <c r="C267" s="158" t="str">
        <v>RC</v>
      </c>
      <c r="D267" s="142" t="str">
        <v>Champagne</v>
      </c>
      <c r="E267" s="142" t="str">
        <v>Telmont</v>
      </c>
      <c r="F267" s="142" t="str">
        <v>TEL</v>
      </c>
      <c r="G267" s="142" t="str">
        <v>Champagne Telmont Reserve Rose</v>
      </c>
      <c r="H267" s="142" t="str">
        <v>750ml</v>
      </c>
      <c r="I267" s="176">
        <v>6</v>
      </c>
      <c r="J267" s="283"/>
      <c r="K267" s="178"/>
      <c r="L267" s="85"/>
      <c r="M267" s="143"/>
      <c r="N267" s="86"/>
      <c r="O267" s="53"/>
      <c r="P267" s="152">
        <v>0</v>
      </c>
      <c r="Q267" s="6"/>
      <c r="R267" s="96">
        <f t="shared" si="13"/>
        <v>0</v>
      </c>
      <c r="S267" s="97">
        <f t="shared" si="16"/>
        <v>0</v>
      </c>
      <c r="T267" s="98">
        <f t="shared" si="14"/>
        <v>0</v>
      </c>
      <c r="U267" s="117" t="str">
        <f t="shared" si="15"/>
        <v>OK</v>
      </c>
      <c r="V267" s="117" t="b">
        <f>'CASH REBATE'!$P$22</f>
        <v>0</v>
      </c>
      <c r="W267" s="1" t="str">
        <v>ALCHEMY</v>
      </c>
    </row>
    <row r="268" spans="2:23" ht="17.399999999999999" x14ac:dyDescent="0.3">
      <c r="B268" s="161" t="str">
        <v>71-WISPA-15000303</v>
      </c>
      <c r="C268" s="158" t="str">
        <v>RC</v>
      </c>
      <c r="D268" s="142" t="str">
        <v>Champagne</v>
      </c>
      <c r="E268" s="142" t="str">
        <v>Telmont</v>
      </c>
      <c r="F268" s="142" t="str">
        <v>TEL</v>
      </c>
      <c r="G268" s="142" t="str">
        <v>Champagne Telmont Reserve Rose 1.5L</v>
      </c>
      <c r="H268" s="142" t="str">
        <v>1500ml</v>
      </c>
      <c r="I268" s="176">
        <v>3</v>
      </c>
      <c r="J268" s="283"/>
      <c r="K268" s="178"/>
      <c r="L268" s="85"/>
      <c r="M268" s="143"/>
      <c r="N268" s="86"/>
      <c r="O268" s="53"/>
      <c r="P268" s="152">
        <v>0</v>
      </c>
      <c r="Q268" s="6"/>
      <c r="R268" s="96">
        <f t="shared" si="13"/>
        <v>0</v>
      </c>
      <c r="S268" s="97">
        <f t="shared" si="16"/>
        <v>0</v>
      </c>
      <c r="T268" s="98">
        <f t="shared" si="14"/>
        <v>0</v>
      </c>
      <c r="U268" s="117" t="str">
        <f t="shared" si="15"/>
        <v>OK</v>
      </c>
      <c r="V268" s="117" t="b">
        <f>'CASH REBATE'!$P$22</f>
        <v>0</v>
      </c>
      <c r="W268" s="1" t="str">
        <v>ALCHEMY</v>
      </c>
    </row>
    <row r="269" spans="2:23" ht="17.399999999999999" x14ac:dyDescent="0.3">
      <c r="B269" s="161" t="str">
        <v>71-WISPA-07500211</v>
      </c>
      <c r="C269" s="158" t="str">
        <v>RC</v>
      </c>
      <c r="D269" s="142" t="str">
        <v>Champagne</v>
      </c>
      <c r="E269" s="142" t="str">
        <v>Telmont</v>
      </c>
      <c r="F269" s="142" t="str">
        <v>TEL</v>
      </c>
      <c r="G269" s="142" t="str">
        <v>Champagne Telmont Reserve Brut</v>
      </c>
      <c r="H269" s="142" t="str">
        <v>750ml</v>
      </c>
      <c r="I269" s="176">
        <v>6</v>
      </c>
      <c r="J269" s="283"/>
      <c r="K269" s="178"/>
      <c r="L269" s="85"/>
      <c r="M269" s="143"/>
      <c r="N269" s="86"/>
      <c r="O269" s="53"/>
      <c r="P269" s="152">
        <v>0</v>
      </c>
      <c r="Q269" s="6"/>
      <c r="R269" s="96">
        <f t="shared" ref="R269:R360" si="17">IF(K269&gt;0,K269*N269,L269*1.07*N269)</f>
        <v>0</v>
      </c>
      <c r="S269" s="97">
        <f t="shared" si="16"/>
        <v>0</v>
      </c>
      <c r="T269" s="98">
        <f t="shared" si="14"/>
        <v>0</v>
      </c>
      <c r="U269" s="117" t="str">
        <f t="shared" si="15"/>
        <v>OK</v>
      </c>
      <c r="V269" s="117" t="b">
        <f>'CASH REBATE'!$P$22</f>
        <v>0</v>
      </c>
      <c r="W269" s="1" t="str">
        <v>ALCHEMY</v>
      </c>
    </row>
    <row r="270" spans="2:23" ht="17.399999999999999" x14ac:dyDescent="0.3">
      <c r="B270" s="161" t="str">
        <v>71-WISPA-15000297</v>
      </c>
      <c r="C270" s="158" t="str">
        <v>RC</v>
      </c>
      <c r="D270" s="142" t="str">
        <v>Champagne</v>
      </c>
      <c r="E270" s="142" t="str">
        <v>Telmont</v>
      </c>
      <c r="F270" s="142" t="str">
        <v>TEL</v>
      </c>
      <c r="G270" s="142" t="str">
        <v>Champagne Telmont Reserve Brut 1.5L</v>
      </c>
      <c r="H270" s="142" t="str">
        <v>1500ml</v>
      </c>
      <c r="I270" s="176">
        <v>3</v>
      </c>
      <c r="J270" s="283"/>
      <c r="K270" s="178"/>
      <c r="L270" s="85"/>
      <c r="M270" s="143"/>
      <c r="N270" s="86"/>
      <c r="O270" s="53"/>
      <c r="P270" s="152">
        <v>0</v>
      </c>
      <c r="Q270" s="6"/>
      <c r="R270" s="96">
        <f t="shared" si="17"/>
        <v>0</v>
      </c>
      <c r="S270" s="97">
        <f t="shared" si="16"/>
        <v>0</v>
      </c>
      <c r="T270" s="98">
        <f t="shared" ref="T270:T360" si="18">IF(U270="Input Price only 1 column","",P270*S270)</f>
        <v>0</v>
      </c>
      <c r="U270" s="117" t="str">
        <f t="shared" ref="U270:U360" si="19">IF(AND(K270&gt;0,L270&gt;0),"Input Price only 1 column","OK")</f>
        <v>OK</v>
      </c>
      <c r="V270" s="117" t="b">
        <f>'CASH REBATE'!$P$22</f>
        <v>0</v>
      </c>
      <c r="W270" s="1" t="str">
        <v>ALCHEMY</v>
      </c>
    </row>
    <row r="271" spans="2:23" ht="17.399999999999999" x14ac:dyDescent="0.3">
      <c r="B271" s="161" t="str">
        <v>71-WISPA-30000556</v>
      </c>
      <c r="C271" s="158" t="str">
        <v>RC</v>
      </c>
      <c r="D271" s="142" t="str">
        <v>Champagne</v>
      </c>
      <c r="E271" s="142" t="str">
        <v>Telmont</v>
      </c>
      <c r="F271" s="142" t="str">
        <v>TEL</v>
      </c>
      <c r="G271" s="142" t="str">
        <v>Champagne Telmont Reserve Brut 3L</v>
      </c>
      <c r="H271" s="142" t="str">
        <v>3000ml</v>
      </c>
      <c r="I271" s="176">
        <v>1</v>
      </c>
      <c r="J271" s="283"/>
      <c r="K271" s="178"/>
      <c r="L271" s="85"/>
      <c r="M271" s="143"/>
      <c r="N271" s="86"/>
      <c r="O271" s="53"/>
      <c r="P271" s="152">
        <v>0</v>
      </c>
      <c r="Q271" s="6"/>
      <c r="R271" s="96">
        <f t="shared" si="17"/>
        <v>0</v>
      </c>
      <c r="S271" s="97">
        <f t="shared" ref="S271:S360" si="20">ROUND(R271/1.07,2)</f>
        <v>0</v>
      </c>
      <c r="T271" s="98">
        <f t="shared" si="18"/>
        <v>0</v>
      </c>
      <c r="U271" s="117" t="str">
        <f t="shared" si="19"/>
        <v>OK</v>
      </c>
      <c r="V271" s="117" t="b">
        <f>'CASH REBATE'!$P$22</f>
        <v>0</v>
      </c>
      <c r="W271" s="1" t="str">
        <v>ALCHEMY</v>
      </c>
    </row>
    <row r="272" spans="2:23" ht="17.399999999999999" x14ac:dyDescent="0.3">
      <c r="B272" s="161" t="str">
        <v>71-WISPA-60000570</v>
      </c>
      <c r="C272" s="158" t="str">
        <v>RC</v>
      </c>
      <c r="D272" s="142" t="str">
        <v>Champagne</v>
      </c>
      <c r="E272" s="142" t="str">
        <v>Telmont</v>
      </c>
      <c r="F272" s="142" t="str">
        <v>TEL</v>
      </c>
      <c r="G272" s="142" t="str">
        <v>Champagne Telmont Reserve Brut 6L</v>
      </c>
      <c r="H272" s="142" t="str">
        <v>6000ml</v>
      </c>
      <c r="I272" s="176">
        <v>1</v>
      </c>
      <c r="J272" s="283"/>
      <c r="K272" s="178"/>
      <c r="L272" s="85"/>
      <c r="M272" s="143"/>
      <c r="N272" s="86"/>
      <c r="O272" s="53"/>
      <c r="P272" s="152">
        <v>0</v>
      </c>
      <c r="Q272" s="6"/>
      <c r="R272" s="96">
        <f t="shared" si="17"/>
        <v>0</v>
      </c>
      <c r="S272" s="97">
        <f t="shared" si="20"/>
        <v>0</v>
      </c>
      <c r="T272" s="98">
        <f t="shared" si="18"/>
        <v>0</v>
      </c>
      <c r="U272" s="117" t="str">
        <f t="shared" si="19"/>
        <v>OK</v>
      </c>
      <c r="V272" s="117" t="b">
        <f>'CASH REBATE'!$P$22</f>
        <v>0</v>
      </c>
      <c r="W272" s="1" t="str">
        <v>ALCHEMY</v>
      </c>
    </row>
    <row r="273" spans="2:23" ht="17.399999999999999" x14ac:dyDescent="0.3">
      <c r="B273" s="161" t="str">
        <v>35-SPLIQ-07003779</v>
      </c>
      <c r="C273" s="158" t="str">
        <v>Campari</v>
      </c>
      <c r="D273" s="142" t="str">
        <v>Liqueur</v>
      </c>
      <c r="E273" s="142" t="str">
        <v>Grand Marnier</v>
      </c>
      <c r="F273" s="142" t="str">
        <v>GMN</v>
      </c>
      <c r="G273" s="142" t="str">
        <v>Grand Marnier Liqueur</v>
      </c>
      <c r="H273" s="142" t="str">
        <v>700ml</v>
      </c>
      <c r="I273" s="176">
        <v>12</v>
      </c>
      <c r="J273" s="283"/>
      <c r="K273" s="178"/>
      <c r="L273" s="85"/>
      <c r="M273" s="143"/>
      <c r="N273" s="86"/>
      <c r="O273" s="53"/>
      <c r="P273" s="152">
        <v>0</v>
      </c>
      <c r="Q273" s="6"/>
      <c r="R273" s="96">
        <f t="shared" si="17"/>
        <v>0</v>
      </c>
      <c r="S273" s="97">
        <f t="shared" si="20"/>
        <v>0</v>
      </c>
      <c r="T273" s="98">
        <f t="shared" si="18"/>
        <v>0</v>
      </c>
      <c r="U273" s="117" t="str">
        <f t="shared" si="19"/>
        <v>OK</v>
      </c>
      <c r="V273" s="117" t="b">
        <f>'CASH REBATE'!$P$22</f>
        <v>0</v>
      </c>
      <c r="W273" s="1" t="str">
        <v>ALCHEMY</v>
      </c>
    </row>
    <row r="274" spans="2:23" ht="17.399999999999999" x14ac:dyDescent="0.3">
      <c r="B274" s="161" t="str">
        <v>99-SL001-07000012</v>
      </c>
      <c r="C274" s="158" t="str">
        <v>Branca</v>
      </c>
      <c r="D274" s="142" t="str">
        <v>Bitter</v>
      </c>
      <c r="E274" s="142" t="str">
        <v>Fernet</v>
      </c>
      <c r="F274" s="142" t="str">
        <v>BRC</v>
      </c>
      <c r="G274" s="142" t="str">
        <v>Fernet Branca Bitters 700ml</v>
      </c>
      <c r="H274" s="142" t="str">
        <v>700ml</v>
      </c>
      <c r="I274" s="176">
        <v>6</v>
      </c>
      <c r="J274" s="283"/>
      <c r="K274" s="178"/>
      <c r="L274" s="85"/>
      <c r="M274" s="143"/>
      <c r="N274" s="86"/>
      <c r="O274" s="53"/>
      <c r="P274" s="152">
        <v>0</v>
      </c>
      <c r="Q274" s="6"/>
      <c r="R274" s="96">
        <f t="shared" si="17"/>
        <v>0</v>
      </c>
      <c r="S274" s="97">
        <f t="shared" si="20"/>
        <v>0</v>
      </c>
      <c r="T274" s="98">
        <f t="shared" si="18"/>
        <v>0</v>
      </c>
      <c r="U274" s="117" t="str">
        <f t="shared" si="19"/>
        <v>OK</v>
      </c>
      <c r="V274" s="117" t="b">
        <f>'CASH REBATE'!$P$22</f>
        <v>0</v>
      </c>
      <c r="W274" s="1" t="str">
        <v>ALCHEMY</v>
      </c>
    </row>
    <row r="275" spans="2:23" ht="17.399999999999999" x14ac:dyDescent="0.3">
      <c r="B275" s="161" t="str">
        <v>77-SPLIQ-07502863</v>
      </c>
      <c r="C275" s="158" t="str">
        <v>Branca</v>
      </c>
      <c r="D275" s="142" t="str">
        <v>Liqueur</v>
      </c>
      <c r="E275" s="142" t="str">
        <v>Fernet</v>
      </c>
      <c r="F275" s="142" t="str">
        <v>BRC</v>
      </c>
      <c r="G275" s="142" t="str">
        <v>Branca Fernet Liqueur 750 ML.</v>
      </c>
      <c r="H275" s="142" t="str">
        <v>750ml</v>
      </c>
      <c r="I275" s="176">
        <v>6</v>
      </c>
      <c r="J275" s="283"/>
      <c r="K275" s="178"/>
      <c r="L275" s="85"/>
      <c r="M275" s="143"/>
      <c r="N275" s="86"/>
      <c r="O275" s="53"/>
      <c r="P275" s="152">
        <v>0</v>
      </c>
      <c r="Q275" s="6"/>
      <c r="R275" s="96">
        <f t="shared" si="17"/>
        <v>0</v>
      </c>
      <c r="S275" s="97">
        <f t="shared" si="20"/>
        <v>0</v>
      </c>
      <c r="T275" s="98">
        <f t="shared" si="18"/>
        <v>0</v>
      </c>
      <c r="U275" s="117" t="str">
        <f t="shared" si="19"/>
        <v>OK</v>
      </c>
      <c r="V275" s="117" t="b">
        <f>'CASH REBATE'!$P$22</f>
        <v>0</v>
      </c>
      <c r="W275" s="1" t="str">
        <v>ALCHEMY</v>
      </c>
    </row>
    <row r="276" spans="2:23" ht="17.399999999999999" x14ac:dyDescent="0.3">
      <c r="B276" s="161" t="str">
        <v>77-SPLIQ-10002849</v>
      </c>
      <c r="C276" s="158" t="str">
        <v>Branca</v>
      </c>
      <c r="D276" s="142" t="str">
        <v>Liqueur</v>
      </c>
      <c r="E276" s="142" t="str">
        <v>Fernet</v>
      </c>
      <c r="F276" s="142" t="str">
        <v>BRC</v>
      </c>
      <c r="G276" s="142" t="str">
        <v>Branca Fernet Liqueur</v>
      </c>
      <c r="H276" s="142" t="str">
        <v>1000ml</v>
      </c>
      <c r="I276" s="176">
        <v>6</v>
      </c>
      <c r="J276" s="283"/>
      <c r="K276" s="178"/>
      <c r="L276" s="85"/>
      <c r="M276" s="143"/>
      <c r="N276" s="86"/>
      <c r="O276" s="53"/>
      <c r="P276" s="152">
        <v>0</v>
      </c>
      <c r="Q276" s="6"/>
      <c r="R276" s="96">
        <f t="shared" si="17"/>
        <v>0</v>
      </c>
      <c r="S276" s="97">
        <f t="shared" si="20"/>
        <v>0</v>
      </c>
      <c r="T276" s="98">
        <f t="shared" si="18"/>
        <v>0</v>
      </c>
      <c r="U276" s="117" t="str">
        <f t="shared" si="19"/>
        <v>OK</v>
      </c>
      <c r="V276" s="117" t="b">
        <f>'CASH REBATE'!$P$22</f>
        <v>0</v>
      </c>
      <c r="W276" s="1" t="str">
        <v>ALCHEMY</v>
      </c>
    </row>
    <row r="277" spans="2:23" ht="17.399999999999999" x14ac:dyDescent="0.3">
      <c r="B277" s="161" t="str">
        <v>77-SPVER-10002072</v>
      </c>
      <c r="C277" s="158" t="str">
        <v>Branca</v>
      </c>
      <c r="D277" s="142" t="str">
        <v>Vermouth</v>
      </c>
      <c r="E277" s="142" t="str">
        <v>CARPANO</v>
      </c>
      <c r="F277" s="142" t="str">
        <v>BRC</v>
      </c>
      <c r="G277" s="142" t="str">
        <v>Carpano Classico Vermouth</v>
      </c>
      <c r="H277" s="142" t="str">
        <v>1000ml</v>
      </c>
      <c r="I277" s="176">
        <v>6</v>
      </c>
      <c r="J277" s="283"/>
      <c r="K277" s="178"/>
      <c r="L277" s="85"/>
      <c r="M277" s="143"/>
      <c r="N277" s="86"/>
      <c r="O277" s="53"/>
      <c r="P277" s="152">
        <v>0</v>
      </c>
      <c r="Q277" s="6"/>
      <c r="R277" s="96">
        <f t="shared" si="17"/>
        <v>0</v>
      </c>
      <c r="S277" s="97">
        <f t="shared" si="20"/>
        <v>0</v>
      </c>
      <c r="T277" s="98">
        <f t="shared" si="18"/>
        <v>0</v>
      </c>
      <c r="U277" s="117" t="str">
        <f t="shared" si="19"/>
        <v>OK</v>
      </c>
      <c r="V277" s="117" t="b">
        <f>'CASH REBATE'!$P$22</f>
        <v>0</v>
      </c>
      <c r="W277" s="1" t="str">
        <v>ALCHEMY</v>
      </c>
    </row>
    <row r="278" spans="2:23" ht="17.399999999999999" x14ac:dyDescent="0.3">
      <c r="B278" s="161" t="str">
        <v>77-SPVER-10002157</v>
      </c>
      <c r="C278" s="158" t="str">
        <v>Branca</v>
      </c>
      <c r="D278" s="142" t="str">
        <v>Vermouth</v>
      </c>
      <c r="E278" s="142" t="str">
        <v>CARPANO</v>
      </c>
      <c r="F278" s="142" t="str">
        <v>BRC</v>
      </c>
      <c r="G278" s="142" t="str">
        <v>Carpano Bianco Vermouth</v>
      </c>
      <c r="H278" s="142" t="str">
        <v>1000ml</v>
      </c>
      <c r="I278" s="176">
        <v>6</v>
      </c>
      <c r="J278" s="283"/>
      <c r="K278" s="178"/>
      <c r="L278" s="85"/>
      <c r="M278" s="143"/>
      <c r="N278" s="86"/>
      <c r="O278" s="53"/>
      <c r="P278" s="152">
        <v>0</v>
      </c>
      <c r="Q278" s="6"/>
      <c r="R278" s="96">
        <f t="shared" si="17"/>
        <v>0</v>
      </c>
      <c r="S278" s="97">
        <f t="shared" si="20"/>
        <v>0</v>
      </c>
      <c r="T278" s="98">
        <f t="shared" si="18"/>
        <v>0</v>
      </c>
      <c r="U278" s="117" t="str">
        <f t="shared" si="19"/>
        <v>OK</v>
      </c>
      <c r="V278" s="117" t="b">
        <f>'CASH REBATE'!$P$22</f>
        <v>0</v>
      </c>
      <c r="W278" s="1" t="str">
        <v>ALCHEMY</v>
      </c>
    </row>
    <row r="279" spans="2:23" ht="17.399999999999999" x14ac:dyDescent="0.3">
      <c r="B279" s="161" t="str">
        <v>77-SPVER-10003420</v>
      </c>
      <c r="C279" s="158" t="str">
        <v>Branca</v>
      </c>
      <c r="D279" s="142" t="str">
        <v>Vermouth</v>
      </c>
      <c r="E279" s="142" t="str">
        <v>CARPANO</v>
      </c>
      <c r="F279" s="142" t="str">
        <v>BRC</v>
      </c>
      <c r="G279" s="142" t="str">
        <v>Carpano Antica Formula Vermnouth</v>
      </c>
      <c r="H279" s="142" t="str">
        <v>1000ml</v>
      </c>
      <c r="I279" s="176">
        <v>6</v>
      </c>
      <c r="J279" s="283"/>
      <c r="K279" s="178"/>
      <c r="L279" s="85"/>
      <c r="M279" s="143"/>
      <c r="N279" s="86"/>
      <c r="O279" s="53"/>
      <c r="P279" s="152">
        <v>0</v>
      </c>
      <c r="Q279" s="6"/>
      <c r="R279" s="96">
        <f t="shared" si="17"/>
        <v>0</v>
      </c>
      <c r="S279" s="97">
        <f t="shared" si="20"/>
        <v>0</v>
      </c>
      <c r="T279" s="98">
        <f t="shared" si="18"/>
        <v>0</v>
      </c>
      <c r="U279" s="117" t="str">
        <f t="shared" si="19"/>
        <v>OK</v>
      </c>
      <c r="V279" s="117" t="b">
        <f>'CASH REBATE'!$P$22</f>
        <v>0</v>
      </c>
      <c r="W279" s="1" t="str">
        <v>ALCHEMY</v>
      </c>
    </row>
    <row r="280" spans="2:23" ht="17.399999999999999" x14ac:dyDescent="0.3">
      <c r="B280" s="161" t="str">
        <v>77-SPVER-10006704</v>
      </c>
      <c r="C280" s="158" t="str">
        <v>Branca</v>
      </c>
      <c r="D280" s="142" t="str">
        <v>Vermouth</v>
      </c>
      <c r="E280" s="142" t="str">
        <v>CARPANO</v>
      </c>
      <c r="F280" s="142" t="str">
        <v>BRC</v>
      </c>
      <c r="G280" s="142" t="str">
        <v>Carpano Dry Vermouth</v>
      </c>
      <c r="H280" s="142" t="str">
        <v>1000ml</v>
      </c>
      <c r="I280" s="176">
        <v>6</v>
      </c>
      <c r="J280" s="283"/>
      <c r="K280" s="178"/>
      <c r="L280" s="85"/>
      <c r="M280" s="143"/>
      <c r="N280" s="86"/>
      <c r="O280" s="53"/>
      <c r="P280" s="152">
        <v>0</v>
      </c>
      <c r="Q280" s="6"/>
      <c r="R280" s="96">
        <f t="shared" si="17"/>
        <v>0</v>
      </c>
      <c r="S280" s="97">
        <f t="shared" si="20"/>
        <v>0</v>
      </c>
      <c r="T280" s="98">
        <f t="shared" si="18"/>
        <v>0</v>
      </c>
      <c r="U280" s="117" t="str">
        <f t="shared" si="19"/>
        <v>OK</v>
      </c>
      <c r="V280" s="117" t="b">
        <f>'CASH REBATE'!$P$22</f>
        <v>0</v>
      </c>
      <c r="W280" s="1" t="str">
        <v>ALCHEMY</v>
      </c>
    </row>
    <row r="281" spans="2:23" ht="17.399999999999999" x14ac:dyDescent="0.3">
      <c r="B281" s="161" t="str">
        <v>77-SPVER-10001884</v>
      </c>
      <c r="C281" s="158" t="str">
        <v>Branca</v>
      </c>
      <c r="D281" s="142" t="str">
        <v>Vermouth</v>
      </c>
      <c r="E281" s="142" t="str">
        <v>Branca</v>
      </c>
      <c r="F281" s="142" t="str">
        <v>BRC</v>
      </c>
      <c r="G281" s="142" t="str">
        <v>Carpano Punt E Mes</v>
      </c>
      <c r="H281" s="142" t="str">
        <v>1000ml</v>
      </c>
      <c r="I281" s="176">
        <v>6</v>
      </c>
      <c r="J281" s="283"/>
      <c r="K281" s="178"/>
      <c r="L281" s="85"/>
      <c r="M281" s="143"/>
      <c r="N281" s="86"/>
      <c r="O281" s="53"/>
      <c r="P281" s="152">
        <v>0</v>
      </c>
      <c r="Q281" s="6"/>
      <c r="R281" s="96">
        <f t="shared" si="17"/>
        <v>0</v>
      </c>
      <c r="S281" s="97">
        <f t="shared" si="20"/>
        <v>0</v>
      </c>
      <c r="T281" s="98">
        <f t="shared" si="18"/>
        <v>0</v>
      </c>
      <c r="U281" s="117" t="str">
        <f t="shared" si="19"/>
        <v>OK</v>
      </c>
      <c r="V281" s="117" t="b">
        <f>'CASH REBATE'!$P$22</f>
        <v>0</v>
      </c>
      <c r="W281" s="1" t="str">
        <v>ALCHEMY</v>
      </c>
    </row>
    <row r="282" spans="2:23" ht="17.399999999999999" x14ac:dyDescent="0.3">
      <c r="B282" s="161" t="str">
        <v>35-SPLIQ-07009887</v>
      </c>
      <c r="C282" s="158" t="str">
        <v>Campari</v>
      </c>
      <c r="D282" s="142" t="str">
        <v>Liqueur</v>
      </c>
      <c r="E282" s="142" t="str">
        <v>Grand Marnier</v>
      </c>
      <c r="F282" s="142" t="str">
        <v>GMN</v>
      </c>
      <c r="G282" s="142" t="str">
        <v>Grand Marnier Cuvee Du Centenaire Liqueur</v>
      </c>
      <c r="H282" s="142" t="str">
        <v>700ml</v>
      </c>
      <c r="I282" s="176">
        <v>6</v>
      </c>
      <c r="J282" s="283"/>
      <c r="K282" s="178"/>
      <c r="L282" s="85"/>
      <c r="M282" s="143"/>
      <c r="N282" s="86"/>
      <c r="O282" s="53"/>
      <c r="P282" s="152">
        <v>0</v>
      </c>
      <c r="Q282" s="6"/>
      <c r="R282" s="96">
        <f t="shared" si="17"/>
        <v>0</v>
      </c>
      <c r="S282" s="97">
        <f t="shared" si="20"/>
        <v>0</v>
      </c>
      <c r="T282" s="98">
        <f t="shared" si="18"/>
        <v>0</v>
      </c>
      <c r="U282" s="117" t="str">
        <f t="shared" si="19"/>
        <v>OK</v>
      </c>
      <c r="V282" s="117" t="b">
        <f>'CASH REBATE'!$P$22</f>
        <v>0</v>
      </c>
      <c r="W282" s="1" t="str">
        <v>ALCHEMY</v>
      </c>
    </row>
    <row r="283" spans="2:23" ht="17.399999999999999" x14ac:dyDescent="0.3">
      <c r="B283" s="161" t="str">
        <v>67-SPVOD-07007453</v>
      </c>
      <c r="C283" s="158" t="str">
        <v>Independent</v>
      </c>
      <c r="D283" s="142" t="str">
        <v>Vodka</v>
      </c>
      <c r="E283" s="142" t="str">
        <v>Lady Trieu</v>
      </c>
      <c r="F283" s="142" t="str">
        <v>LDT</v>
      </c>
      <c r="G283" s="142" t="str">
        <v>Nhau Vietnamese Rice Vodka</v>
      </c>
      <c r="H283" s="142" t="str">
        <v>700ml</v>
      </c>
      <c r="I283" s="176">
        <v>6</v>
      </c>
      <c r="J283" s="283"/>
      <c r="K283" s="178"/>
      <c r="L283" s="85"/>
      <c r="M283" s="143"/>
      <c r="N283" s="86"/>
      <c r="O283" s="53"/>
      <c r="P283" s="152">
        <v>0</v>
      </c>
      <c r="Q283" s="6"/>
      <c r="R283" s="96">
        <f t="shared" si="17"/>
        <v>0</v>
      </c>
      <c r="S283" s="97">
        <f t="shared" si="20"/>
        <v>0</v>
      </c>
      <c r="T283" s="98">
        <f t="shared" si="18"/>
        <v>0</v>
      </c>
      <c r="U283" s="117" t="str">
        <f t="shared" si="19"/>
        <v>OK</v>
      </c>
      <c r="V283" s="117" t="b">
        <f>'CASH REBATE'!$P$22</f>
        <v>0</v>
      </c>
      <c r="W283" s="1" t="str">
        <v>ALCHEMY</v>
      </c>
    </row>
    <row r="284" spans="2:23" ht="17.399999999999999" x14ac:dyDescent="0.3">
      <c r="B284" s="161" t="str">
        <v>01-SPVOD-07000328</v>
      </c>
      <c r="C284" s="158" t="str">
        <v>Lucas Bols</v>
      </c>
      <c r="D284" s="142" t="str">
        <v>Vodka</v>
      </c>
      <c r="E284" s="142" t="str">
        <v>Bols Vodka</v>
      </c>
      <c r="F284" s="142" t="str">
        <v>BLV</v>
      </c>
      <c r="G284" s="142" t="str">
        <v>Bols Vodka 700 ml</v>
      </c>
      <c r="H284" s="142" t="str">
        <v>700ml</v>
      </c>
      <c r="I284" s="176">
        <v>12</v>
      </c>
      <c r="J284" s="283"/>
      <c r="K284" s="178"/>
      <c r="L284" s="85"/>
      <c r="M284" s="143"/>
      <c r="N284" s="86"/>
      <c r="O284" s="53"/>
      <c r="P284" s="152">
        <v>0</v>
      </c>
      <c r="Q284" s="6"/>
      <c r="R284" s="96">
        <f t="shared" si="17"/>
        <v>0</v>
      </c>
      <c r="S284" s="97">
        <f t="shared" si="20"/>
        <v>0</v>
      </c>
      <c r="T284" s="98">
        <f t="shared" si="18"/>
        <v>0</v>
      </c>
      <c r="U284" s="117" t="str">
        <f t="shared" si="19"/>
        <v>OK</v>
      </c>
      <c r="V284" s="117" t="b">
        <f>'CASH REBATE'!$P$22</f>
        <v>0</v>
      </c>
      <c r="W284" s="1" t="str">
        <v>ALCHEMY</v>
      </c>
    </row>
    <row r="285" spans="2:23" ht="17.399999999999999" x14ac:dyDescent="0.3">
      <c r="B285" s="161" t="str">
        <v>01-SPVOD-10000311</v>
      </c>
      <c r="C285" s="158" t="str">
        <v>Lucas Bols</v>
      </c>
      <c r="D285" s="142" t="str">
        <v>Vodka</v>
      </c>
      <c r="E285" s="142" t="str">
        <v>Bols Vodka</v>
      </c>
      <c r="F285" s="142" t="str">
        <v>BLV</v>
      </c>
      <c r="G285" s="142" t="str">
        <v>Bols Vodka 1L</v>
      </c>
      <c r="H285" s="142" t="str">
        <v>1000ml</v>
      </c>
      <c r="I285" s="176">
        <v>6</v>
      </c>
      <c r="J285" s="283"/>
      <c r="K285" s="178"/>
      <c r="L285" s="85"/>
      <c r="M285" s="143"/>
      <c r="N285" s="86"/>
      <c r="O285" s="53"/>
      <c r="P285" s="152">
        <v>0</v>
      </c>
      <c r="Q285" s="6"/>
      <c r="R285" s="96">
        <f t="shared" si="17"/>
        <v>0</v>
      </c>
      <c r="S285" s="97">
        <f t="shared" si="20"/>
        <v>0</v>
      </c>
      <c r="T285" s="98">
        <f t="shared" si="18"/>
        <v>0</v>
      </c>
      <c r="U285" s="117" t="str">
        <f t="shared" si="19"/>
        <v>OK</v>
      </c>
      <c r="V285" s="117" t="b">
        <f>'CASH REBATE'!$P$22</f>
        <v>0</v>
      </c>
      <c r="W285" s="1" t="str">
        <v>ALCHEMY</v>
      </c>
    </row>
    <row r="286" spans="2:23" ht="17.399999999999999" x14ac:dyDescent="0.3">
      <c r="B286" s="161" t="str">
        <v>04-23MDC-07000151</v>
      </c>
      <c r="C286" s="158" t="str">
        <v>Edrington</v>
      </c>
      <c r="D286" s="142" t="str">
        <v>Whisky</v>
      </c>
      <c r="E286" s="142" t="str">
        <v>The Macallan</v>
      </c>
      <c r="F286" s="142" t="str">
        <v>MAC</v>
      </c>
      <c r="G286" s="142" t="str">
        <v>The Macallan M Scotch Whisky (2023)</v>
      </c>
      <c r="H286" s="142" t="str">
        <v>700ml</v>
      </c>
      <c r="I286" s="176">
        <v>1</v>
      </c>
      <c r="J286" s="283"/>
      <c r="K286" s="178"/>
      <c r="L286" s="85"/>
      <c r="M286" s="143"/>
      <c r="N286" s="86"/>
      <c r="O286" s="53"/>
      <c r="P286" s="152">
        <v>0</v>
      </c>
      <c r="Q286" s="6"/>
      <c r="R286" s="96">
        <f t="shared" si="17"/>
        <v>0</v>
      </c>
      <c r="S286" s="97">
        <f t="shared" si="20"/>
        <v>0</v>
      </c>
      <c r="T286" s="98">
        <f t="shared" si="18"/>
        <v>0</v>
      </c>
      <c r="U286" s="117" t="str">
        <f t="shared" si="19"/>
        <v>OK</v>
      </c>
      <c r="V286" s="117" t="b">
        <f>'CASH REBATE'!$P$22</f>
        <v>0</v>
      </c>
      <c r="W286" s="1" t="str">
        <v>ALCHEMY</v>
      </c>
    </row>
    <row r="287" spans="2:23" ht="17.399999999999999" x14ac:dyDescent="0.3">
      <c r="B287" s="161" t="str">
        <v>04-SPWHI-07001872</v>
      </c>
      <c r="C287" s="158" t="str">
        <v>Edrington</v>
      </c>
      <c r="D287" s="142" t="str">
        <v>Whisky</v>
      </c>
      <c r="E287" s="142" t="str">
        <v>The Macallan</v>
      </c>
      <c r="F287" s="142" t="str">
        <v>MAC</v>
      </c>
      <c r="G287" s="142" t="str">
        <v>The Macallan Classic Cut 2022 Whisky</v>
      </c>
      <c r="H287" s="142" t="str">
        <v>700ml</v>
      </c>
      <c r="I287" s="176">
        <v>12</v>
      </c>
      <c r="J287" s="283"/>
      <c r="K287" s="178"/>
      <c r="L287" s="85"/>
      <c r="M287" s="143"/>
      <c r="N287" s="86"/>
      <c r="O287" s="53"/>
      <c r="P287" s="152">
        <v>0</v>
      </c>
      <c r="Q287" s="6"/>
      <c r="R287" s="96">
        <f t="shared" si="17"/>
        <v>0</v>
      </c>
      <c r="S287" s="97">
        <f t="shared" si="20"/>
        <v>0</v>
      </c>
      <c r="T287" s="98">
        <f t="shared" si="18"/>
        <v>0</v>
      </c>
      <c r="U287" s="117" t="str">
        <f t="shared" si="19"/>
        <v>OK</v>
      </c>
      <c r="V287" s="117" t="b">
        <f>'CASH REBATE'!$P$22</f>
        <v>0</v>
      </c>
      <c r="W287" s="1" t="str">
        <v>ALCHEMY</v>
      </c>
    </row>
    <row r="288" spans="2:23" ht="17.399999999999999" x14ac:dyDescent="0.3">
      <c r="B288" s="161" t="str">
        <v>04-SPWHI-07002668</v>
      </c>
      <c r="C288" s="158" t="str">
        <v>Edrington</v>
      </c>
      <c r="D288" s="142" t="str">
        <v>Whisky</v>
      </c>
      <c r="E288" s="142" t="str">
        <v>The Macallan</v>
      </c>
      <c r="F288" s="142" t="str">
        <v>MAC</v>
      </c>
      <c r="G288" s="142" t="str">
        <v>The Macallan Edition NO 1 Whisky</v>
      </c>
      <c r="H288" s="142" t="str">
        <v>700ml</v>
      </c>
      <c r="I288" s="176">
        <v>1</v>
      </c>
      <c r="J288" s="283"/>
      <c r="K288" s="178"/>
      <c r="L288" s="85"/>
      <c r="M288" s="143"/>
      <c r="N288" s="86"/>
      <c r="O288" s="53"/>
      <c r="P288" s="152">
        <v>0</v>
      </c>
      <c r="Q288" s="6"/>
      <c r="R288" s="96">
        <f t="shared" si="17"/>
        <v>0</v>
      </c>
      <c r="S288" s="97">
        <f t="shared" si="20"/>
        <v>0</v>
      </c>
      <c r="T288" s="98">
        <f t="shared" si="18"/>
        <v>0</v>
      </c>
      <c r="U288" s="117" t="str">
        <f t="shared" si="19"/>
        <v>OK</v>
      </c>
      <c r="V288" s="117" t="b">
        <f>'CASH REBATE'!$P$22</f>
        <v>0</v>
      </c>
      <c r="W288" s="1" t="str">
        <v>ALCHEMY</v>
      </c>
    </row>
    <row r="289" spans="2:23" ht="17.399999999999999" x14ac:dyDescent="0.3">
      <c r="B289" s="161" t="str">
        <v>04-SPWHI-07002910</v>
      </c>
      <c r="C289" s="158" t="str">
        <v>Edrington</v>
      </c>
      <c r="D289" s="142" t="str">
        <v>Whisky</v>
      </c>
      <c r="E289" s="142" t="str">
        <v>The Macallan</v>
      </c>
      <c r="F289" s="142" t="str">
        <v>MAC</v>
      </c>
      <c r="G289" s="142" t="str">
        <v>The Macallan Edition NO 2 Whisky</v>
      </c>
      <c r="H289" s="142" t="str">
        <v>700ml</v>
      </c>
      <c r="I289" s="176">
        <v>1</v>
      </c>
      <c r="J289" s="283"/>
      <c r="K289" s="178"/>
      <c r="L289" s="85"/>
      <c r="M289" s="143"/>
      <c r="N289" s="86"/>
      <c r="O289" s="53"/>
      <c r="P289" s="152">
        <v>0</v>
      </c>
      <c r="Q289" s="6"/>
      <c r="R289" s="96">
        <f t="shared" si="17"/>
        <v>0</v>
      </c>
      <c r="S289" s="97">
        <f t="shared" si="20"/>
        <v>0</v>
      </c>
      <c r="T289" s="98">
        <f t="shared" si="18"/>
        <v>0</v>
      </c>
      <c r="U289" s="117" t="str">
        <f t="shared" si="19"/>
        <v>OK</v>
      </c>
      <c r="V289" s="117" t="b">
        <f>'CASH REBATE'!$P$22</f>
        <v>0</v>
      </c>
      <c r="W289" s="1" t="str">
        <v>ALCHEMY</v>
      </c>
    </row>
    <row r="290" spans="2:23" ht="17.399999999999999" x14ac:dyDescent="0.3">
      <c r="B290" s="161" t="str">
        <v>04-SPWHI-07004105</v>
      </c>
      <c r="C290" s="158" t="str">
        <v>Edrington</v>
      </c>
      <c r="D290" s="142" t="str">
        <v>Whisky</v>
      </c>
      <c r="E290" s="142" t="str">
        <v>The Macallan</v>
      </c>
      <c r="F290" s="142" t="str">
        <v>MAC</v>
      </c>
      <c r="G290" s="142" t="str">
        <v>The Macallan Edition NO 3 Whisky</v>
      </c>
      <c r="H290" s="142" t="str">
        <v>700ml</v>
      </c>
      <c r="I290" s="176">
        <v>12</v>
      </c>
      <c r="J290" s="283"/>
      <c r="K290" s="178"/>
      <c r="L290" s="85"/>
      <c r="M290" s="143"/>
      <c r="N290" s="86"/>
      <c r="O290" s="53"/>
      <c r="P290" s="152">
        <v>0</v>
      </c>
      <c r="Q290" s="6"/>
      <c r="R290" s="96">
        <f t="shared" si="17"/>
        <v>0</v>
      </c>
      <c r="S290" s="97">
        <f t="shared" si="20"/>
        <v>0</v>
      </c>
      <c r="T290" s="98">
        <f t="shared" si="18"/>
        <v>0</v>
      </c>
      <c r="U290" s="117" t="str">
        <f t="shared" si="19"/>
        <v>OK</v>
      </c>
      <c r="V290" s="117" t="b">
        <f>'CASH REBATE'!$P$22</f>
        <v>0</v>
      </c>
      <c r="W290" s="1" t="str">
        <v>ALCHEMY</v>
      </c>
    </row>
    <row r="291" spans="2:23" ht="17.399999999999999" x14ac:dyDescent="0.3">
      <c r="B291" s="161" t="str">
        <v>04-SPWHI-07005591</v>
      </c>
      <c r="C291" s="158" t="str">
        <v>Edrington</v>
      </c>
      <c r="D291" s="142" t="str">
        <v>Whisky</v>
      </c>
      <c r="E291" s="142" t="str">
        <v>The Macallan</v>
      </c>
      <c r="F291" s="142" t="str">
        <v>MAC</v>
      </c>
      <c r="G291" s="142" t="str">
        <v>The Macallan Edition NO 4 Whisky</v>
      </c>
      <c r="H291" s="142" t="str">
        <v>700ml</v>
      </c>
      <c r="I291" s="176">
        <v>12</v>
      </c>
      <c r="J291" s="283"/>
      <c r="K291" s="178"/>
      <c r="L291" s="85"/>
      <c r="M291" s="143"/>
      <c r="N291" s="86"/>
      <c r="O291" s="53"/>
      <c r="P291" s="152">
        <v>0</v>
      </c>
      <c r="Q291" s="6"/>
      <c r="R291" s="96">
        <f t="shared" si="17"/>
        <v>0</v>
      </c>
      <c r="S291" s="97">
        <f t="shared" si="20"/>
        <v>0</v>
      </c>
      <c r="T291" s="98">
        <f t="shared" si="18"/>
        <v>0</v>
      </c>
      <c r="U291" s="117" t="str">
        <f t="shared" si="19"/>
        <v>OK</v>
      </c>
      <c r="V291" s="117" t="b">
        <f>'CASH REBATE'!$P$22</f>
        <v>0</v>
      </c>
      <c r="W291" s="1" t="str">
        <v>ALCHEMY</v>
      </c>
    </row>
    <row r="292" spans="2:23" ht="17.399999999999999" x14ac:dyDescent="0.3">
      <c r="B292" s="161" t="str">
        <v>04-SPWHI-07007126</v>
      </c>
      <c r="C292" s="158" t="str">
        <v>Edrington</v>
      </c>
      <c r="D292" s="142" t="str">
        <v>Whisky</v>
      </c>
      <c r="E292" s="142" t="str">
        <v>The Macallan</v>
      </c>
      <c r="F292" s="142" t="str">
        <v>MAC</v>
      </c>
      <c r="G292" s="142" t="str">
        <v>The Macallan 18 Years Old</v>
      </c>
      <c r="H292" s="142" t="str">
        <v>700ml</v>
      </c>
      <c r="I292" s="176">
        <v>6</v>
      </c>
      <c r="J292" s="283"/>
      <c r="K292" s="178"/>
      <c r="L292" s="85"/>
      <c r="M292" s="143"/>
      <c r="N292" s="86"/>
      <c r="O292" s="53"/>
      <c r="P292" s="152">
        <v>0</v>
      </c>
      <c r="Q292" s="6"/>
      <c r="R292" s="96">
        <f t="shared" si="17"/>
        <v>0</v>
      </c>
      <c r="S292" s="97">
        <f t="shared" si="20"/>
        <v>0</v>
      </c>
      <c r="T292" s="98">
        <f t="shared" si="18"/>
        <v>0</v>
      </c>
      <c r="U292" s="117" t="str">
        <f t="shared" si="19"/>
        <v>OK</v>
      </c>
      <c r="V292" s="117" t="b">
        <f>'CASH REBATE'!$P$22</f>
        <v>0</v>
      </c>
      <c r="W292" s="1" t="str">
        <v>ALCHEMY</v>
      </c>
    </row>
    <row r="293" spans="2:23" ht="17.399999999999999" x14ac:dyDescent="0.3">
      <c r="B293" s="161" t="str">
        <v>04-SPWHI-07008059</v>
      </c>
      <c r="C293" s="158" t="str">
        <v>Edrington</v>
      </c>
      <c r="D293" s="142" t="str">
        <v>Whisky</v>
      </c>
      <c r="E293" s="142" t="str">
        <v>The Macallan</v>
      </c>
      <c r="F293" s="142" t="str">
        <v>MAC</v>
      </c>
      <c r="G293" s="142" t="str">
        <v>The Macallan Edition NO.5 Whisky</v>
      </c>
      <c r="H293" s="142" t="str">
        <v>700ml</v>
      </c>
      <c r="I293" s="176">
        <v>12</v>
      </c>
      <c r="J293" s="283"/>
      <c r="K293" s="178"/>
      <c r="L293" s="85"/>
      <c r="M293" s="143"/>
      <c r="N293" s="86"/>
      <c r="O293" s="53"/>
      <c r="P293" s="152">
        <v>0</v>
      </c>
      <c r="Q293" s="6"/>
      <c r="R293" s="96">
        <f t="shared" si="17"/>
        <v>0</v>
      </c>
      <c r="S293" s="97">
        <f t="shared" si="20"/>
        <v>0</v>
      </c>
      <c r="T293" s="98">
        <f t="shared" si="18"/>
        <v>0</v>
      </c>
      <c r="U293" s="117" t="str">
        <f t="shared" si="19"/>
        <v>OK</v>
      </c>
      <c r="V293" s="117" t="b">
        <f>'CASH REBATE'!$P$22</f>
        <v>0</v>
      </c>
      <c r="W293" s="1" t="str">
        <v>ALCHEMY</v>
      </c>
    </row>
    <row r="294" spans="2:23" ht="17.399999999999999" x14ac:dyDescent="0.3">
      <c r="B294" s="161" t="str">
        <v>04-SPWHI-07009285</v>
      </c>
      <c r="C294" s="158" t="str">
        <v>Edrington</v>
      </c>
      <c r="D294" s="142" t="str">
        <v>Whisky</v>
      </c>
      <c r="E294" s="142" t="str">
        <v>The Macallan</v>
      </c>
      <c r="F294" s="142" t="str">
        <v>MAC</v>
      </c>
      <c r="G294" s="142" t="str">
        <v>The Macallan Edition NO 6 Whisky</v>
      </c>
      <c r="H294" s="142" t="str">
        <v>700ml</v>
      </c>
      <c r="I294" s="176">
        <v>12</v>
      </c>
      <c r="J294" s="283"/>
      <c r="K294" s="178"/>
      <c r="L294" s="85"/>
      <c r="M294" s="143"/>
      <c r="N294" s="86"/>
      <c r="O294" s="53"/>
      <c r="P294" s="152">
        <v>0</v>
      </c>
      <c r="Q294" s="6"/>
      <c r="R294" s="96">
        <f t="shared" si="17"/>
        <v>0</v>
      </c>
      <c r="S294" s="97">
        <f t="shared" si="20"/>
        <v>0</v>
      </c>
      <c r="T294" s="98">
        <f t="shared" si="18"/>
        <v>0</v>
      </c>
      <c r="U294" s="117" t="str">
        <f t="shared" si="19"/>
        <v>OK</v>
      </c>
      <c r="V294" s="117" t="b">
        <f>'CASH REBATE'!$P$22</f>
        <v>0</v>
      </c>
      <c r="W294" s="1" t="str">
        <v>ALCHEMY</v>
      </c>
    </row>
    <row r="295" spans="2:23" ht="17.399999999999999" x14ac:dyDescent="0.3">
      <c r="B295" s="161" t="str">
        <v>04-SPWHI-4200GSET</v>
      </c>
      <c r="C295" s="158" t="str">
        <v>Edrington</v>
      </c>
      <c r="D295" s="142" t="str">
        <v>Whisky</v>
      </c>
      <c r="E295" s="142" t="str">
        <v>The Macallan</v>
      </c>
      <c r="F295" s="142" t="str">
        <v>MAC</v>
      </c>
      <c r="G295" s="142" t="str">
        <v>The Macallan Edition Gift Set</v>
      </c>
      <c r="H295" s="142" t="str">
        <v>4200ml</v>
      </c>
      <c r="I295" s="176">
        <v>1</v>
      </c>
      <c r="J295" s="283"/>
      <c r="K295" s="178"/>
      <c r="L295" s="85"/>
      <c r="M295" s="143"/>
      <c r="N295" s="86"/>
      <c r="O295" s="53"/>
      <c r="P295" s="152">
        <v>0</v>
      </c>
      <c r="Q295" s="6"/>
      <c r="R295" s="96">
        <f t="shared" si="17"/>
        <v>0</v>
      </c>
      <c r="S295" s="97">
        <f t="shared" si="20"/>
        <v>0</v>
      </c>
      <c r="T295" s="98">
        <f t="shared" si="18"/>
        <v>0</v>
      </c>
      <c r="U295" s="117" t="str">
        <f t="shared" si="19"/>
        <v>OK</v>
      </c>
      <c r="V295" s="117" t="b">
        <f>'CASH REBATE'!$P$22</f>
        <v>0</v>
      </c>
      <c r="W295" s="1" t="str">
        <v>ALCHEMY</v>
      </c>
    </row>
    <row r="296" spans="2:23" ht="17.399999999999999" x14ac:dyDescent="0.3">
      <c r="B296" s="161" t="str">
        <v>06-SPWHI-07004082</v>
      </c>
      <c r="C296" s="158" t="str">
        <v>Edrington</v>
      </c>
      <c r="D296" s="142" t="str">
        <v>Whisky</v>
      </c>
      <c r="E296" s="142" t="str">
        <v>Naked</v>
      </c>
      <c r="F296" s="142" t="str">
        <v>NAK</v>
      </c>
      <c r="G296" s="142" t="str">
        <v>Naked Grouse Blended Malt Scotch Whisky</v>
      </c>
      <c r="H296" s="142" t="str">
        <v>700ml</v>
      </c>
      <c r="I296" s="176">
        <v>6</v>
      </c>
      <c r="J296" s="283"/>
      <c r="K296" s="178"/>
      <c r="L296" s="85"/>
      <c r="M296" s="143"/>
      <c r="N296" s="86"/>
      <c r="O296" s="53"/>
      <c r="P296" s="152">
        <v>0</v>
      </c>
      <c r="Q296" s="6"/>
      <c r="R296" s="96">
        <f t="shared" si="17"/>
        <v>0</v>
      </c>
      <c r="S296" s="97">
        <f t="shared" si="20"/>
        <v>0</v>
      </c>
      <c r="T296" s="98">
        <f t="shared" si="18"/>
        <v>0</v>
      </c>
      <c r="U296" s="117" t="str">
        <f t="shared" si="19"/>
        <v>OK</v>
      </c>
      <c r="V296" s="117" t="b">
        <f>'CASH REBATE'!$P$22</f>
        <v>0</v>
      </c>
      <c r="W296" s="1" t="str">
        <v>ALCHEMY</v>
      </c>
    </row>
    <row r="297" spans="2:23" ht="17.399999999999999" x14ac:dyDescent="0.3">
      <c r="B297" s="161" t="str">
        <v>13-SPGIN-07007377</v>
      </c>
      <c r="C297" s="158" t="str">
        <v>Edrington</v>
      </c>
      <c r="D297" s="142" t="str">
        <v>Gin</v>
      </c>
      <c r="E297" s="142" t="str">
        <v>NO.3</v>
      </c>
      <c r="F297" s="142" t="str">
        <v>NO3</v>
      </c>
      <c r="G297" s="142" t="str">
        <v>No.3 London Dry Organic Gin</v>
      </c>
      <c r="H297" s="142" t="str">
        <v>700ml</v>
      </c>
      <c r="I297" s="176">
        <v>6</v>
      </c>
      <c r="J297" s="283"/>
      <c r="K297" s="178"/>
      <c r="L297" s="85"/>
      <c r="M297" s="143"/>
      <c r="N297" s="86"/>
      <c r="O297" s="53"/>
      <c r="P297" s="152">
        <v>0</v>
      </c>
      <c r="Q297" s="6"/>
      <c r="R297" s="96">
        <f t="shared" si="17"/>
        <v>0</v>
      </c>
      <c r="S297" s="97">
        <f t="shared" si="20"/>
        <v>0</v>
      </c>
      <c r="T297" s="98">
        <f t="shared" si="18"/>
        <v>0</v>
      </c>
      <c r="U297" s="117" t="str">
        <f t="shared" si="19"/>
        <v>OK</v>
      </c>
      <c r="V297" s="117" t="b">
        <f>'CASH REBATE'!$P$22</f>
        <v>0</v>
      </c>
      <c r="W297" s="1" t="str">
        <v>ALCHEMY</v>
      </c>
    </row>
    <row r="298" spans="2:23" ht="17.399999999999999" x14ac:dyDescent="0.3">
      <c r="B298" s="161" t="str">
        <v>15-SPLIQ-07000154</v>
      </c>
      <c r="C298" s="158" t="str">
        <v>Licor 43</v>
      </c>
      <c r="D298" s="142" t="str">
        <v>Liqueur</v>
      </c>
      <c r="E298" s="142" t="str">
        <v>Licor 43</v>
      </c>
      <c r="F298" s="142" t="str">
        <v>LIC</v>
      </c>
      <c r="G298" s="142" t="str">
        <v>Licor 43</v>
      </c>
      <c r="H298" s="142" t="str">
        <v>700ml</v>
      </c>
      <c r="I298" s="176">
        <v>6</v>
      </c>
      <c r="J298" s="283"/>
      <c r="K298" s="178"/>
      <c r="L298" s="85"/>
      <c r="M298" s="143"/>
      <c r="N298" s="86"/>
      <c r="O298" s="53"/>
      <c r="P298" s="152">
        <v>0</v>
      </c>
      <c r="Q298" s="6"/>
      <c r="R298" s="96">
        <f t="shared" si="17"/>
        <v>0</v>
      </c>
      <c r="S298" s="97">
        <f t="shared" si="20"/>
        <v>0</v>
      </c>
      <c r="T298" s="98">
        <f t="shared" si="18"/>
        <v>0</v>
      </c>
      <c r="U298" s="117" t="str">
        <f t="shared" si="19"/>
        <v>OK</v>
      </c>
      <c r="V298" s="117" t="b">
        <f>'CASH REBATE'!$P$22</f>
        <v>0</v>
      </c>
      <c r="W298" s="1" t="str">
        <v>ALCHEMY</v>
      </c>
    </row>
    <row r="299" spans="2:23" ht="17.399999999999999" x14ac:dyDescent="0.3">
      <c r="B299" s="161" t="str">
        <v>18-SPGIN-05000467</v>
      </c>
      <c r="C299" s="158" t="str">
        <v>Ferdinand'S</v>
      </c>
      <c r="D299" s="142" t="str">
        <v>Gin</v>
      </c>
      <c r="E299" s="142" t="str">
        <v>Ferdinand's</v>
      </c>
      <c r="F299" s="142" t="str">
        <v>FER</v>
      </c>
      <c r="G299" s="142" t="str">
        <v>Ferdinand'S Saar Dry Gin</v>
      </c>
      <c r="H299" s="142" t="str">
        <v>500ml</v>
      </c>
      <c r="I299" s="176">
        <v>6</v>
      </c>
      <c r="J299" s="283"/>
      <c r="K299" s="178"/>
      <c r="L299" s="85"/>
      <c r="M299" s="143"/>
      <c r="N299" s="86"/>
      <c r="O299" s="53"/>
      <c r="P299" s="152">
        <v>0</v>
      </c>
      <c r="Q299" s="6"/>
      <c r="R299" s="96">
        <f t="shared" si="17"/>
        <v>0</v>
      </c>
      <c r="S299" s="97">
        <f t="shared" si="20"/>
        <v>0</v>
      </c>
      <c r="T299" s="98">
        <f t="shared" si="18"/>
        <v>0</v>
      </c>
      <c r="U299" s="117" t="str">
        <f t="shared" si="19"/>
        <v>OK</v>
      </c>
      <c r="V299" s="117" t="b">
        <f>'CASH REBATE'!$P$22</f>
        <v>0</v>
      </c>
      <c r="W299" s="1" t="str">
        <v>ALCHEMY</v>
      </c>
    </row>
    <row r="300" spans="2:23" ht="17.399999999999999" x14ac:dyDescent="0.3">
      <c r="B300" s="161" t="str">
        <v>20-06TEQ-07001315</v>
      </c>
      <c r="C300" s="158" t="str">
        <v>Proximo</v>
      </c>
      <c r="D300" s="142" t="str">
        <v>Tequila</v>
      </c>
      <c r="E300" s="142" t="str">
        <v>Jose Cuervo</v>
      </c>
      <c r="F300" s="142" t="str">
        <v>JOC</v>
      </c>
      <c r="G300" s="142" t="str">
        <v>Jose Cuervo Especial Silver Tequila 35%</v>
      </c>
      <c r="H300" s="142" t="str">
        <v>700ml</v>
      </c>
      <c r="I300" s="176">
        <v>6</v>
      </c>
      <c r="J300" s="283"/>
      <c r="K300" s="178"/>
      <c r="L300" s="85"/>
      <c r="M300" s="143"/>
      <c r="N300" s="86"/>
      <c r="O300" s="53"/>
      <c r="P300" s="152">
        <v>0</v>
      </c>
      <c r="Q300" s="6"/>
      <c r="R300" s="96">
        <f t="shared" si="17"/>
        <v>0</v>
      </c>
      <c r="S300" s="97">
        <f t="shared" si="20"/>
        <v>0</v>
      </c>
      <c r="T300" s="98">
        <f t="shared" si="18"/>
        <v>0</v>
      </c>
      <c r="U300" s="117" t="str">
        <f t="shared" si="19"/>
        <v>OK</v>
      </c>
      <c r="V300" s="117" t="b">
        <f>'CASH REBATE'!$P$22</f>
        <v>0</v>
      </c>
      <c r="W300" s="1" t="str">
        <v>ALCHEMY</v>
      </c>
    </row>
    <row r="301" spans="2:23" ht="17.399999999999999" x14ac:dyDescent="0.3">
      <c r="B301" s="161" t="str">
        <v>20-06TEQ-07002302</v>
      </c>
      <c r="C301" s="158" t="str">
        <v>Proximo</v>
      </c>
      <c r="D301" s="142" t="str">
        <v>Tequila</v>
      </c>
      <c r="E301" s="142" t="str">
        <v>Jose Cuervo</v>
      </c>
      <c r="F301" s="142" t="str">
        <v>JOC</v>
      </c>
      <c r="G301" s="142" t="str">
        <v>Jose Cuervo Especial Silver Tequila</v>
      </c>
      <c r="H301" s="142" t="str">
        <v>700ml</v>
      </c>
      <c r="I301" s="176">
        <v>6</v>
      </c>
      <c r="J301" s="283"/>
      <c r="K301" s="178"/>
      <c r="L301" s="85"/>
      <c r="M301" s="143"/>
      <c r="N301" s="86"/>
      <c r="O301" s="53"/>
      <c r="P301" s="152">
        <v>0</v>
      </c>
      <c r="Q301" s="6"/>
      <c r="R301" s="96">
        <f t="shared" si="17"/>
        <v>0</v>
      </c>
      <c r="S301" s="97">
        <f t="shared" si="20"/>
        <v>0</v>
      </c>
      <c r="T301" s="98">
        <f t="shared" si="18"/>
        <v>0</v>
      </c>
      <c r="U301" s="117" t="str">
        <f t="shared" si="19"/>
        <v>OK</v>
      </c>
      <c r="V301" s="117" t="b">
        <f>'CASH REBATE'!$P$22</f>
        <v>0</v>
      </c>
      <c r="W301" s="369" t="str">
        <v>ALCHEMY</v>
      </c>
    </row>
    <row r="302" spans="2:23" ht="17.399999999999999" x14ac:dyDescent="0.3">
      <c r="B302" s="161" t="str">
        <v>20-23SIL-07502322</v>
      </c>
      <c r="C302" s="158" t="str">
        <v>Proximo</v>
      </c>
      <c r="D302" s="142" t="str">
        <v>Tequila</v>
      </c>
      <c r="E302" s="142" t="str">
        <v>Jose Cuervo</v>
      </c>
      <c r="F302" s="142" t="str">
        <v>JOC</v>
      </c>
      <c r="G302" s="142" t="str">
        <v>Jose Cuervo Especial Silver Tequila Limited 2023</v>
      </c>
      <c r="H302" s="142" t="str">
        <v>750ml</v>
      </c>
      <c r="I302" s="176">
        <v>12</v>
      </c>
      <c r="J302" s="283"/>
      <c r="K302" s="178"/>
      <c r="L302" s="85"/>
      <c r="M302" s="143"/>
      <c r="N302" s="86"/>
      <c r="O302" s="53"/>
      <c r="P302" s="152">
        <v>0</v>
      </c>
      <c r="Q302" s="6"/>
      <c r="R302" s="96">
        <f t="shared" si="17"/>
        <v>0</v>
      </c>
      <c r="S302" s="97">
        <f t="shared" si="20"/>
        <v>0</v>
      </c>
      <c r="T302" s="98">
        <f t="shared" si="18"/>
        <v>0</v>
      </c>
      <c r="U302" s="117" t="str">
        <f t="shared" si="19"/>
        <v>OK</v>
      </c>
      <c r="V302" s="117" t="b">
        <f>'CASH REBATE'!$P$22</f>
        <v>0</v>
      </c>
      <c r="W302" s="1" t="str">
        <v>ALCHEMY</v>
      </c>
    </row>
    <row r="303" spans="2:23" ht="17.399999999999999" x14ac:dyDescent="0.3">
      <c r="B303" s="161" t="str">
        <v>20-SPTEQ-10001346</v>
      </c>
      <c r="C303" s="158" t="str">
        <v>Proximo</v>
      </c>
      <c r="D303" s="142" t="str">
        <v>Tequila</v>
      </c>
      <c r="E303" s="142" t="str">
        <v>Jose Cuervo</v>
      </c>
      <c r="F303" s="142" t="str">
        <v>JOC</v>
      </c>
      <c r="G303" s="142" t="str">
        <v>Jose Cuervo Especial Reposado Tequila 1L</v>
      </c>
      <c r="H303" s="142" t="str">
        <v>1000ml</v>
      </c>
      <c r="I303" s="176">
        <v>12</v>
      </c>
      <c r="J303" s="283"/>
      <c r="K303" s="178"/>
      <c r="L303" s="85"/>
      <c r="M303" s="143"/>
      <c r="N303" s="86"/>
      <c r="O303" s="53"/>
      <c r="P303" s="152">
        <v>0</v>
      </c>
      <c r="Q303" s="6"/>
      <c r="R303" s="96">
        <f t="shared" si="17"/>
        <v>0</v>
      </c>
      <c r="S303" s="97">
        <f t="shared" si="20"/>
        <v>0</v>
      </c>
      <c r="T303" s="98">
        <f t="shared" si="18"/>
        <v>0</v>
      </c>
      <c r="U303" s="117" t="str">
        <f t="shared" si="19"/>
        <v>OK</v>
      </c>
      <c r="V303" s="117" t="b">
        <f>'CASH REBATE'!$P$22</f>
        <v>0</v>
      </c>
      <c r="W303" s="1" t="str">
        <v>ALCHEMY</v>
      </c>
    </row>
    <row r="304" spans="2:23" ht="17.399999999999999" x14ac:dyDescent="0.3">
      <c r="B304" s="161" t="str">
        <v>20-SPTEQ-03752302</v>
      </c>
      <c r="C304" s="158" t="str">
        <v>Proximo</v>
      </c>
      <c r="D304" s="142" t="str">
        <v>Tequila</v>
      </c>
      <c r="E304" s="142" t="str">
        <v>Jose Cuervo</v>
      </c>
      <c r="F304" s="142" t="str">
        <v>JOC</v>
      </c>
      <c r="G304" s="142" t="str">
        <v>Jose Cuervo Especial Silver Tequila</v>
      </c>
      <c r="H304" s="142" t="str">
        <v>375ml</v>
      </c>
      <c r="I304" s="176">
        <v>12</v>
      </c>
      <c r="J304" s="283"/>
      <c r="K304" s="178"/>
      <c r="L304" s="85"/>
      <c r="M304" s="143"/>
      <c r="N304" s="86"/>
      <c r="O304" s="53"/>
      <c r="P304" s="152">
        <v>0</v>
      </c>
      <c r="Q304" s="6"/>
      <c r="R304" s="96">
        <f t="shared" si="17"/>
        <v>0</v>
      </c>
      <c r="S304" s="97">
        <f t="shared" si="20"/>
        <v>0</v>
      </c>
      <c r="T304" s="98">
        <f t="shared" si="18"/>
        <v>0</v>
      </c>
      <c r="U304" s="117" t="str">
        <f t="shared" si="19"/>
        <v>OK</v>
      </c>
      <c r="V304" s="117" t="b">
        <f>'CASH REBATE'!$P$22</f>
        <v>0</v>
      </c>
      <c r="W304" s="1" t="str">
        <v>ALCHEMY</v>
      </c>
    </row>
    <row r="305" spans="2:23" ht="17.399999999999999" x14ac:dyDescent="0.3">
      <c r="B305" s="161" t="str">
        <v>20-SPTEQ-10001353</v>
      </c>
      <c r="C305" s="158" t="str">
        <v>Proximo</v>
      </c>
      <c r="D305" s="142" t="str">
        <v>Tequila</v>
      </c>
      <c r="E305" s="142" t="str">
        <v>Jose Cuervo</v>
      </c>
      <c r="F305" s="142" t="str">
        <v>JOC</v>
      </c>
      <c r="G305" s="142" t="str">
        <v>Jose Cuervo Especial Silver Tequila 1L</v>
      </c>
      <c r="H305" s="142" t="str">
        <v>1000ml</v>
      </c>
      <c r="I305" s="176">
        <v>12</v>
      </c>
      <c r="J305" s="283"/>
      <c r="K305" s="178"/>
      <c r="L305" s="85"/>
      <c r="M305" s="143"/>
      <c r="N305" s="86"/>
      <c r="O305" s="53"/>
      <c r="P305" s="152">
        <v>0</v>
      </c>
      <c r="Q305" s="6"/>
      <c r="R305" s="96">
        <f t="shared" si="17"/>
        <v>0</v>
      </c>
      <c r="S305" s="97">
        <f t="shared" si="20"/>
        <v>0</v>
      </c>
      <c r="T305" s="98">
        <f t="shared" si="18"/>
        <v>0</v>
      </c>
      <c r="U305" s="117" t="str">
        <f t="shared" si="19"/>
        <v>OK</v>
      </c>
      <c r="V305" s="117" t="b">
        <f>'CASH REBATE'!$P$22</f>
        <v>0</v>
      </c>
      <c r="W305" s="1" t="str">
        <v>ALCHEMY</v>
      </c>
    </row>
    <row r="306" spans="2:23" ht="17.399999999999999" x14ac:dyDescent="0.3">
      <c r="B306" s="161" t="str">
        <v>20-SPTEQ-07001308</v>
      </c>
      <c r="C306" s="158" t="str">
        <v>Proximo</v>
      </c>
      <c r="D306" s="142" t="str">
        <v>Tequila</v>
      </c>
      <c r="E306" s="142" t="str">
        <v>Jose Cuervo</v>
      </c>
      <c r="F306" s="142" t="str">
        <v>JOC</v>
      </c>
      <c r="G306" s="142" t="str">
        <v>Jose Cuervo Especial Reposado Tequila 35%</v>
      </c>
      <c r="H306" s="142" t="str">
        <v>700ml</v>
      </c>
      <c r="I306" s="176">
        <v>12</v>
      </c>
      <c r="J306" s="283"/>
      <c r="K306" s="178"/>
      <c r="L306" s="85"/>
      <c r="M306" s="143"/>
      <c r="N306" s="86"/>
      <c r="O306" s="53"/>
      <c r="P306" s="152">
        <v>0</v>
      </c>
      <c r="Q306" s="6"/>
      <c r="R306" s="96">
        <f t="shared" si="17"/>
        <v>0</v>
      </c>
      <c r="S306" s="97">
        <f t="shared" si="20"/>
        <v>0</v>
      </c>
      <c r="T306" s="98">
        <f t="shared" si="18"/>
        <v>0</v>
      </c>
      <c r="U306" s="117" t="str">
        <f t="shared" si="19"/>
        <v>OK</v>
      </c>
      <c r="V306" s="117" t="b">
        <f>'CASH REBATE'!$P$22</f>
        <v>0</v>
      </c>
      <c r="W306" s="1" t="str">
        <v>ALCHEMY</v>
      </c>
    </row>
    <row r="307" spans="2:23" ht="17.399999999999999" x14ac:dyDescent="0.3">
      <c r="B307" s="161" t="str">
        <v>20-SPTEQ-07001315</v>
      </c>
      <c r="C307" s="158" t="str">
        <v>Proximo</v>
      </c>
      <c r="D307" s="142" t="str">
        <v>Tequila</v>
      </c>
      <c r="E307" s="142" t="str">
        <v>Jose Cuervo</v>
      </c>
      <c r="F307" s="142" t="str">
        <v>JOC</v>
      </c>
      <c r="G307" s="142" t="str">
        <v>Jose Cuervo Especial Silver Tequila 35%</v>
      </c>
      <c r="H307" s="142" t="str">
        <v>700ml</v>
      </c>
      <c r="I307" s="176">
        <v>12</v>
      </c>
      <c r="J307" s="283"/>
      <c r="K307" s="178"/>
      <c r="L307" s="85"/>
      <c r="M307" s="143"/>
      <c r="N307" s="86"/>
      <c r="O307" s="53"/>
      <c r="P307" s="152">
        <v>0</v>
      </c>
      <c r="Q307" s="6"/>
      <c r="R307" s="96">
        <f t="shared" si="17"/>
        <v>0</v>
      </c>
      <c r="S307" s="97">
        <f t="shared" si="20"/>
        <v>0</v>
      </c>
      <c r="T307" s="98">
        <f t="shared" si="18"/>
        <v>0</v>
      </c>
      <c r="U307" s="117" t="str">
        <f t="shared" si="19"/>
        <v>OK</v>
      </c>
      <c r="V307" s="117" t="b">
        <f>'CASH REBATE'!$P$22</f>
        <v>0</v>
      </c>
      <c r="W307" s="1" t="str">
        <v>ALCHEMY</v>
      </c>
    </row>
    <row r="308" spans="2:23" ht="17.399999999999999" x14ac:dyDescent="0.3">
      <c r="B308" s="161" t="str">
        <v>20-SPTEQ-07002138</v>
      </c>
      <c r="C308" s="158" t="str">
        <v>Proximo</v>
      </c>
      <c r="D308" s="142" t="str">
        <v>Tequila</v>
      </c>
      <c r="E308" s="142" t="str">
        <v>Jose Cuervo</v>
      </c>
      <c r="F308" s="142" t="str">
        <v>JOC</v>
      </c>
      <c r="G308" s="142" t="str">
        <v>Jose Cuervo Especial Reposado Tequila</v>
      </c>
      <c r="H308" s="142" t="str">
        <v>700ml</v>
      </c>
      <c r="I308" s="176">
        <v>6</v>
      </c>
      <c r="J308" s="283"/>
      <c r="K308" s="178"/>
      <c r="L308" s="85"/>
      <c r="M308" s="143"/>
      <c r="N308" s="86"/>
      <c r="O308" s="53"/>
      <c r="P308" s="152">
        <v>0</v>
      </c>
      <c r="Q308" s="6"/>
      <c r="R308" s="96">
        <f t="shared" si="17"/>
        <v>0</v>
      </c>
      <c r="S308" s="97">
        <f t="shared" si="20"/>
        <v>0</v>
      </c>
      <c r="T308" s="98">
        <f t="shared" si="18"/>
        <v>0</v>
      </c>
      <c r="U308" s="117" t="str">
        <f t="shared" si="19"/>
        <v>OK</v>
      </c>
      <c r="V308" s="117" t="b">
        <f>'CASH REBATE'!$P$22</f>
        <v>0</v>
      </c>
      <c r="W308" s="1" t="str">
        <v>ALCHEMY</v>
      </c>
    </row>
    <row r="309" spans="2:23" ht="17.399999999999999" x14ac:dyDescent="0.3">
      <c r="B309" s="161" t="str">
        <v>20-SPTEQ-07007282</v>
      </c>
      <c r="C309" s="158" t="str">
        <v>Proximo</v>
      </c>
      <c r="D309" s="142" t="str">
        <v>Tequila</v>
      </c>
      <c r="E309" s="142" t="str">
        <v>Jose Cuervo</v>
      </c>
      <c r="F309" s="142" t="str">
        <v>JOC</v>
      </c>
      <c r="G309" s="142" t="str">
        <v>Jose Cuervo Tradicional Blanco Tequila 40%</v>
      </c>
      <c r="H309" s="142" t="str">
        <v>700ml</v>
      </c>
      <c r="I309" s="176">
        <v>6</v>
      </c>
      <c r="J309" s="283"/>
      <c r="K309" s="178"/>
      <c r="L309" s="85"/>
      <c r="M309" s="143"/>
      <c r="N309" s="86"/>
      <c r="O309" s="53"/>
      <c r="P309" s="152">
        <v>0</v>
      </c>
      <c r="Q309" s="6"/>
      <c r="R309" s="96">
        <f t="shared" si="17"/>
        <v>0</v>
      </c>
      <c r="S309" s="97">
        <f t="shared" si="20"/>
        <v>0</v>
      </c>
      <c r="T309" s="98">
        <f t="shared" si="18"/>
        <v>0</v>
      </c>
      <c r="U309" s="117" t="str">
        <f t="shared" si="19"/>
        <v>OK</v>
      </c>
      <c r="V309" s="117" t="b">
        <f>'CASH REBATE'!$P$22</f>
        <v>0</v>
      </c>
      <c r="W309" s="1" t="str">
        <v>ALCHEMY</v>
      </c>
    </row>
    <row r="310" spans="2:23" ht="17.399999999999999" x14ac:dyDescent="0.3">
      <c r="B310" s="161" t="str">
        <v>20-SPTEQ-07007299</v>
      </c>
      <c r="C310" s="158" t="str">
        <v>Proximo</v>
      </c>
      <c r="D310" s="142" t="str">
        <v>Tequila</v>
      </c>
      <c r="E310" s="142" t="str">
        <v>Jose Cuervo</v>
      </c>
      <c r="F310" s="142" t="str">
        <v>JOC</v>
      </c>
      <c r="G310" s="142" t="str">
        <v>Jose Cuervo Tradicional Reposado Tequila 40%</v>
      </c>
      <c r="H310" s="142" t="str">
        <v>700ml</v>
      </c>
      <c r="I310" s="176">
        <v>6</v>
      </c>
      <c r="J310" s="283"/>
      <c r="K310" s="178"/>
      <c r="L310" s="85"/>
      <c r="M310" s="143"/>
      <c r="N310" s="86"/>
      <c r="O310" s="53"/>
      <c r="P310" s="152">
        <v>0</v>
      </c>
      <c r="Q310" s="6"/>
      <c r="R310" s="96">
        <f t="shared" si="17"/>
        <v>0</v>
      </c>
      <c r="S310" s="97">
        <f t="shared" si="20"/>
        <v>0</v>
      </c>
      <c r="T310" s="98">
        <f t="shared" si="18"/>
        <v>0</v>
      </c>
      <c r="U310" s="117" t="str">
        <f t="shared" si="19"/>
        <v>OK</v>
      </c>
      <c r="V310" s="117" t="b">
        <f>'CASH REBATE'!$P$22</f>
        <v>0</v>
      </c>
      <c r="W310" s="1" t="str">
        <v>ALCHEMY</v>
      </c>
    </row>
    <row r="311" spans="2:23" ht="17.399999999999999" x14ac:dyDescent="0.3">
      <c r="B311" s="161" t="str">
        <v>23-SPPAC-07000114</v>
      </c>
      <c r="C311" s="158" t="str">
        <v>Proximo</v>
      </c>
      <c r="D311" s="142" t="str">
        <v>Whisky</v>
      </c>
      <c r="E311" s="142" t="str">
        <v>Bushmills</v>
      </c>
      <c r="F311" s="142" t="str">
        <v>BUM</v>
      </c>
      <c r="G311" s="142" t="str">
        <v>Bushmills Black Bush Gift Pack</v>
      </c>
      <c r="H311" s="142" t="str">
        <v>700ml</v>
      </c>
      <c r="I311" s="176">
        <v>3</v>
      </c>
      <c r="J311" s="283"/>
      <c r="K311" s="178"/>
      <c r="L311" s="85"/>
      <c r="M311" s="143"/>
      <c r="N311" s="86"/>
      <c r="O311" s="53"/>
      <c r="P311" s="152">
        <v>0</v>
      </c>
      <c r="Q311" s="6"/>
      <c r="R311" s="96">
        <f t="shared" si="17"/>
        <v>0</v>
      </c>
      <c r="S311" s="97">
        <f t="shared" si="20"/>
        <v>0</v>
      </c>
      <c r="T311" s="98">
        <f t="shared" si="18"/>
        <v>0</v>
      </c>
      <c r="U311" s="117" t="str">
        <f t="shared" si="19"/>
        <v>OK</v>
      </c>
      <c r="V311" s="117" t="b">
        <f>'CASH REBATE'!$P$22</f>
        <v>0</v>
      </c>
      <c r="W311" s="1" t="str">
        <v>ALCHEMY</v>
      </c>
    </row>
    <row r="312" spans="2:23" ht="17.399999999999999" x14ac:dyDescent="0.3">
      <c r="B312" s="161" t="str">
        <v>23-SPWHI-10001085</v>
      </c>
      <c r="C312" s="158" t="str">
        <v>Proximo</v>
      </c>
      <c r="D312" s="142" t="str">
        <v>Whisky</v>
      </c>
      <c r="E312" s="142" t="str">
        <v>Bushmills</v>
      </c>
      <c r="F312" s="142" t="str">
        <v>BUM</v>
      </c>
      <c r="G312" s="142" t="str">
        <v>Bushmills Irish Whiskey 1L</v>
      </c>
      <c r="H312" s="142" t="str">
        <v>1000ml</v>
      </c>
      <c r="I312" s="176">
        <v>6</v>
      </c>
      <c r="J312" s="283"/>
      <c r="K312" s="178"/>
      <c r="L312" s="85"/>
      <c r="M312" s="143"/>
      <c r="N312" s="86"/>
      <c r="O312" s="53"/>
      <c r="P312" s="152">
        <v>0</v>
      </c>
      <c r="Q312" s="6"/>
      <c r="R312" s="96">
        <f t="shared" si="17"/>
        <v>0</v>
      </c>
      <c r="S312" s="97">
        <f t="shared" si="20"/>
        <v>0</v>
      </c>
      <c r="T312" s="98">
        <f t="shared" si="18"/>
        <v>0</v>
      </c>
      <c r="U312" s="117" t="str">
        <f t="shared" si="19"/>
        <v>OK</v>
      </c>
      <c r="V312" s="117" t="b">
        <f>'CASH REBATE'!$P$22</f>
        <v>0</v>
      </c>
      <c r="W312" s="1" t="str">
        <v>ALCHEMY</v>
      </c>
    </row>
    <row r="313" spans="2:23" ht="17.399999999999999" x14ac:dyDescent="0.3">
      <c r="B313" s="161" t="str">
        <v>23-SPWHI-10000070</v>
      </c>
      <c r="C313" s="158" t="str">
        <v>Proximo</v>
      </c>
      <c r="D313" s="142" t="str">
        <v>Whisky</v>
      </c>
      <c r="E313" s="142" t="str">
        <v>Bushmills</v>
      </c>
      <c r="F313" s="142" t="str">
        <v>BUM</v>
      </c>
      <c r="G313" s="142" t="str">
        <v>Bushmills Black Bush Irish Whiskey 1L</v>
      </c>
      <c r="H313" s="142" t="str">
        <v>1000ml</v>
      </c>
      <c r="I313" s="176">
        <v>6</v>
      </c>
      <c r="J313" s="283"/>
      <c r="K313" s="178"/>
      <c r="L313" s="85"/>
      <c r="M313" s="143"/>
      <c r="N313" s="86"/>
      <c r="O313" s="53"/>
      <c r="P313" s="152">
        <v>0</v>
      </c>
      <c r="Q313" s="6"/>
      <c r="R313" s="96">
        <f t="shared" si="17"/>
        <v>0</v>
      </c>
      <c r="S313" s="97">
        <f t="shared" si="20"/>
        <v>0</v>
      </c>
      <c r="T313" s="98">
        <f t="shared" si="18"/>
        <v>0</v>
      </c>
      <c r="U313" s="117" t="str">
        <f t="shared" si="19"/>
        <v>OK</v>
      </c>
      <c r="V313" s="117" t="b">
        <f>'CASH REBATE'!$P$22</f>
        <v>0</v>
      </c>
      <c r="W313" s="1" t="str">
        <v>ALCHEMY</v>
      </c>
    </row>
    <row r="314" spans="2:23" ht="17.399999999999999" x14ac:dyDescent="0.3">
      <c r="B314" s="161" t="str">
        <v>24-06BRA-07005366</v>
      </c>
      <c r="C314" s="158" t="str">
        <v>Remy Cointreau</v>
      </c>
      <c r="D314" s="142" t="str">
        <v>Cognac</v>
      </c>
      <c r="E314" s="142" t="str">
        <v>Remy</v>
      </c>
      <c r="F314" s="142" t="str">
        <v>RMM</v>
      </c>
      <c r="G314" s="142" t="str">
        <v>Remy Martin 1738 Cognac</v>
      </c>
      <c r="H314" s="142" t="str">
        <v>700ml</v>
      </c>
      <c r="I314" s="176">
        <v>6</v>
      </c>
      <c r="J314" s="283"/>
      <c r="K314" s="178"/>
      <c r="L314" s="85"/>
      <c r="M314" s="143"/>
      <c r="N314" s="86"/>
      <c r="O314" s="53"/>
      <c r="P314" s="152">
        <v>0</v>
      </c>
      <c r="Q314" s="6"/>
      <c r="R314" s="96">
        <f t="shared" si="17"/>
        <v>0</v>
      </c>
      <c r="S314" s="97">
        <f t="shared" si="20"/>
        <v>0</v>
      </c>
      <c r="T314" s="98">
        <f t="shared" si="18"/>
        <v>0</v>
      </c>
      <c r="U314" s="117" t="str">
        <f t="shared" si="19"/>
        <v>OK</v>
      </c>
      <c r="V314" s="117" t="b">
        <f>'CASH REBATE'!$P$22</f>
        <v>0</v>
      </c>
      <c r="W314" s="1" t="str">
        <v>ALCHEMY</v>
      </c>
    </row>
    <row r="315" spans="2:23" ht="17.399999999999999" x14ac:dyDescent="0.3">
      <c r="B315" s="161" t="str">
        <v>24-12CNY-07002784</v>
      </c>
      <c r="C315" s="158" t="str">
        <v>Remy Cointreau</v>
      </c>
      <c r="D315" s="142" t="str">
        <v>Cognac</v>
      </c>
      <c r="E315" s="142" t="str">
        <v>Remy</v>
      </c>
      <c r="F315" s="142" t="str">
        <v>RMM</v>
      </c>
      <c r="G315" s="142" t="str">
        <v>Remy Martin Vsop (CNY24)</v>
      </c>
      <c r="H315" s="142" t="str">
        <v>700ml</v>
      </c>
      <c r="I315" s="176">
        <v>12</v>
      </c>
      <c r="J315" s="283"/>
      <c r="K315" s="178"/>
      <c r="L315" s="85"/>
      <c r="M315" s="143"/>
      <c r="N315" s="86"/>
      <c r="O315" s="53"/>
      <c r="P315" s="152">
        <v>0</v>
      </c>
      <c r="Q315" s="6"/>
      <c r="R315" s="96">
        <f t="shared" si="17"/>
        <v>0</v>
      </c>
      <c r="S315" s="97">
        <f t="shared" si="20"/>
        <v>0</v>
      </c>
      <c r="T315" s="98">
        <f t="shared" si="18"/>
        <v>0</v>
      </c>
      <c r="U315" s="117" t="str">
        <f t="shared" si="19"/>
        <v>OK</v>
      </c>
      <c r="V315" s="117" t="b">
        <f>'CASH REBATE'!$P$22</f>
        <v>0</v>
      </c>
      <c r="W315" s="1" t="str">
        <v>ALCHEMY</v>
      </c>
    </row>
    <row r="316" spans="2:23" ht="17.399999999999999" x14ac:dyDescent="0.3">
      <c r="B316" s="161" t="str">
        <v>24-23CNY-07002159</v>
      </c>
      <c r="C316" s="158" t="str">
        <v>Remy Cointreau</v>
      </c>
      <c r="D316" s="142" t="str">
        <v>Cognac</v>
      </c>
      <c r="E316" s="142" t="str">
        <v>Remy</v>
      </c>
      <c r="F316" s="142" t="str">
        <v>RMM</v>
      </c>
      <c r="G316" s="142" t="str">
        <v>Remy Martin XO Cognac (CNY23)</v>
      </c>
      <c r="H316" s="142" t="str">
        <v>700ml</v>
      </c>
      <c r="I316" s="176">
        <v>6</v>
      </c>
      <c r="J316" s="283"/>
      <c r="K316" s="178"/>
      <c r="L316" s="85"/>
      <c r="M316" s="143"/>
      <c r="N316" s="86"/>
      <c r="O316" s="53"/>
      <c r="P316" s="152">
        <v>0</v>
      </c>
      <c r="Q316" s="6"/>
      <c r="R316" s="96">
        <f t="shared" si="17"/>
        <v>0</v>
      </c>
      <c r="S316" s="97">
        <f t="shared" si="20"/>
        <v>0</v>
      </c>
      <c r="T316" s="98">
        <f t="shared" si="18"/>
        <v>0</v>
      </c>
      <c r="U316" s="117" t="str">
        <f t="shared" si="19"/>
        <v>OK</v>
      </c>
      <c r="V316" s="117" t="b">
        <f>'CASH REBATE'!$P$22</f>
        <v>0</v>
      </c>
      <c r="W316" s="1" t="str">
        <v>ALCHEMY</v>
      </c>
    </row>
    <row r="317" spans="2:23" ht="17.399999999999999" x14ac:dyDescent="0.3">
      <c r="B317" s="161" t="str">
        <v>24-23EOY-07002067</v>
      </c>
      <c r="C317" s="158" t="str">
        <v>Remy Cointreau</v>
      </c>
      <c r="D317" s="142" t="str">
        <v>Cognac</v>
      </c>
      <c r="E317" s="142" t="str">
        <v>Remy</v>
      </c>
      <c r="F317" s="142" t="str">
        <v>RMM</v>
      </c>
      <c r="G317" s="142" t="str">
        <v>Remy Martin Vsop (EOY23)</v>
      </c>
      <c r="H317" s="142" t="str">
        <v>700ml</v>
      </c>
      <c r="I317" s="176">
        <v>6</v>
      </c>
      <c r="J317" s="283"/>
      <c r="K317" s="178"/>
      <c r="L317" s="85"/>
      <c r="M317" s="143"/>
      <c r="N317" s="86"/>
      <c r="O317" s="53"/>
      <c r="P317" s="152">
        <v>0</v>
      </c>
      <c r="Q317" s="6"/>
      <c r="R317" s="96">
        <f t="shared" si="17"/>
        <v>0</v>
      </c>
      <c r="S317" s="97">
        <f t="shared" si="20"/>
        <v>0</v>
      </c>
      <c r="T317" s="98">
        <f t="shared" si="18"/>
        <v>0</v>
      </c>
      <c r="U317" s="117" t="str">
        <f t="shared" si="19"/>
        <v>OK</v>
      </c>
      <c r="V317" s="117" t="b">
        <f>'CASH REBATE'!$P$22</f>
        <v>0</v>
      </c>
      <c r="W317" s="1" t="str">
        <v>ALCHEMY</v>
      </c>
    </row>
    <row r="318" spans="2:23" ht="17.399999999999999" x14ac:dyDescent="0.3">
      <c r="B318" s="161" t="str">
        <v>24-23EOY-07002081</v>
      </c>
      <c r="C318" s="158" t="str">
        <v>Remy Cointreau</v>
      </c>
      <c r="D318" s="142" t="str">
        <v>Cognac</v>
      </c>
      <c r="E318" s="142" t="str">
        <v>Remy</v>
      </c>
      <c r="F318" s="142" t="str">
        <v>RMM</v>
      </c>
      <c r="G318" s="142" t="str">
        <v>Remy Martin 1738 (EOY23)</v>
      </c>
      <c r="H318" s="142" t="str">
        <v>700ml</v>
      </c>
      <c r="I318" s="176">
        <v>6</v>
      </c>
      <c r="J318" s="283"/>
      <c r="K318" s="178"/>
      <c r="L318" s="85"/>
      <c r="M318" s="143"/>
      <c r="N318" s="86"/>
      <c r="O318" s="53"/>
      <c r="P318" s="152">
        <v>0</v>
      </c>
      <c r="Q318" s="6"/>
      <c r="R318" s="96">
        <f t="shared" si="17"/>
        <v>0</v>
      </c>
      <c r="S318" s="97">
        <f t="shared" si="20"/>
        <v>0</v>
      </c>
      <c r="T318" s="98">
        <f t="shared" si="18"/>
        <v>0</v>
      </c>
      <c r="U318" s="117" t="str">
        <f t="shared" si="19"/>
        <v>OK</v>
      </c>
      <c r="V318" s="117" t="b">
        <f>'CASH REBATE'!$P$22</f>
        <v>0</v>
      </c>
      <c r="W318" s="1" t="str">
        <v>ALCHEMY</v>
      </c>
    </row>
    <row r="319" spans="2:23" ht="17.399999999999999" x14ac:dyDescent="0.3">
      <c r="B319" s="161" t="str">
        <v>24-23EOY-07002111</v>
      </c>
      <c r="C319" s="158" t="str">
        <v>Remy Cointreau</v>
      </c>
      <c r="D319" s="142" t="str">
        <v>Cognac</v>
      </c>
      <c r="E319" s="142" t="str">
        <v>Remy</v>
      </c>
      <c r="F319" s="142" t="str">
        <v>RMM</v>
      </c>
      <c r="G319" s="142" t="str">
        <v>Remy Martin XO Cognac (EOY23)</v>
      </c>
      <c r="H319" s="142" t="str">
        <v>700ml</v>
      </c>
      <c r="I319" s="176">
        <v>6</v>
      </c>
      <c r="J319" s="283"/>
      <c r="K319" s="178"/>
      <c r="L319" s="85"/>
      <c r="M319" s="143"/>
      <c r="N319" s="86"/>
      <c r="O319" s="53"/>
      <c r="P319" s="152">
        <v>0</v>
      </c>
      <c r="Q319" s="6"/>
      <c r="R319" s="96">
        <f t="shared" si="17"/>
        <v>0</v>
      </c>
      <c r="S319" s="97">
        <f t="shared" si="20"/>
        <v>0</v>
      </c>
      <c r="T319" s="98">
        <f t="shared" si="18"/>
        <v>0</v>
      </c>
      <c r="U319" s="117" t="str">
        <f t="shared" si="19"/>
        <v>OK</v>
      </c>
      <c r="V319" s="117" t="b">
        <f>'CASH REBATE'!$P$22</f>
        <v>0</v>
      </c>
      <c r="W319" s="1" t="str">
        <v>ALCHEMY</v>
      </c>
    </row>
    <row r="320" spans="2:23" ht="17.399999999999999" x14ac:dyDescent="0.3">
      <c r="B320" s="161" t="str">
        <v>24-24CNY-07002784</v>
      </c>
      <c r="C320" s="158" t="str">
        <v>Remy Cointreau</v>
      </c>
      <c r="D320" s="142" t="str">
        <v>Cognac</v>
      </c>
      <c r="E320" s="142" t="str">
        <v>Remy</v>
      </c>
      <c r="F320" s="142" t="str">
        <v>RMM</v>
      </c>
      <c r="G320" s="142" t="str">
        <v>Remy Martin Vsop (CNY24)</v>
      </c>
      <c r="H320" s="142" t="str">
        <v>700ml</v>
      </c>
      <c r="I320" s="176">
        <v>6</v>
      </c>
      <c r="J320" s="283"/>
      <c r="K320" s="178"/>
      <c r="L320" s="85"/>
      <c r="M320" s="143"/>
      <c r="N320" s="86"/>
      <c r="O320" s="53"/>
      <c r="P320" s="152">
        <v>0</v>
      </c>
      <c r="Q320" s="6"/>
      <c r="R320" s="96">
        <f t="shared" si="17"/>
        <v>0</v>
      </c>
      <c r="S320" s="97">
        <f t="shared" si="20"/>
        <v>0</v>
      </c>
      <c r="T320" s="98">
        <f t="shared" si="18"/>
        <v>0</v>
      </c>
      <c r="U320" s="117" t="str">
        <f t="shared" si="19"/>
        <v>OK</v>
      </c>
      <c r="V320" s="117" t="b">
        <f>'CASH REBATE'!$P$22</f>
        <v>0</v>
      </c>
      <c r="W320" s="1" t="str">
        <v>ALCHEMY</v>
      </c>
    </row>
    <row r="321" spans="2:23" ht="17.399999999999999" x14ac:dyDescent="0.3">
      <c r="B321" s="161" t="str">
        <v>24-24CNY-07002807</v>
      </c>
      <c r="C321" s="158" t="str">
        <v>Remy Cointreau</v>
      </c>
      <c r="D321" s="142" t="str">
        <v>Cognac</v>
      </c>
      <c r="E321" s="142" t="str">
        <v>Remy</v>
      </c>
      <c r="F321" s="142" t="str">
        <v>RMM</v>
      </c>
      <c r="G321" s="142" t="str">
        <v>Remy Martin 1738 (CNY24)</v>
      </c>
      <c r="H321" s="142" t="str">
        <v>700ml</v>
      </c>
      <c r="I321" s="176">
        <v>6</v>
      </c>
      <c r="J321" s="283"/>
      <c r="K321" s="178"/>
      <c r="L321" s="85"/>
      <c r="M321" s="143"/>
      <c r="N321" s="86"/>
      <c r="O321" s="53"/>
      <c r="P321" s="152">
        <v>0</v>
      </c>
      <c r="Q321" s="6"/>
      <c r="R321" s="96">
        <f t="shared" ref="R321:R342" si="21">IF(K321&gt;0,K321*N321,L321*1.07*N321)</f>
        <v>0</v>
      </c>
      <c r="S321" s="97">
        <f t="shared" ref="S321:S342" si="22">ROUND(R321/1.07,2)</f>
        <v>0</v>
      </c>
      <c r="T321" s="98">
        <f t="shared" ref="T321:T342" si="23">IF(U321="Input Price only 1 column","",P321*S321)</f>
        <v>0</v>
      </c>
      <c r="U321" s="117" t="str">
        <f t="shared" ref="U321:U342" si="24">IF(AND(K321&gt;0,L321&gt;0),"Input Price only 1 column","OK")</f>
        <v>OK</v>
      </c>
      <c r="V321" s="117" t="b">
        <f>'CASH REBATE'!$P$22</f>
        <v>0</v>
      </c>
      <c r="W321" s="1" t="str">
        <v>ALCHEMY</v>
      </c>
    </row>
    <row r="322" spans="2:23" ht="17.399999999999999" x14ac:dyDescent="0.3">
      <c r="B322" s="161" t="str">
        <v>24-24CNY-07007094</v>
      </c>
      <c r="C322" s="158" t="str">
        <v>Remy Cointreau</v>
      </c>
      <c r="D322" s="142" t="str">
        <v>Cognac</v>
      </c>
      <c r="E322" s="142" t="str">
        <v>Remy</v>
      </c>
      <c r="F322" s="142" t="str">
        <v>RMM</v>
      </c>
      <c r="G322" s="142" t="str">
        <v>Remy Martin Xo Cognac (CNY24)</v>
      </c>
      <c r="H322" s="142" t="str">
        <v>700ml</v>
      </c>
      <c r="I322" s="176">
        <v>6</v>
      </c>
      <c r="J322" s="283"/>
      <c r="K322" s="178"/>
      <c r="L322" s="85"/>
      <c r="M322" s="143"/>
      <c r="N322" s="86"/>
      <c r="O322" s="53"/>
      <c r="P322" s="152">
        <v>0</v>
      </c>
      <c r="Q322" s="6"/>
      <c r="R322" s="96">
        <f t="shared" si="21"/>
        <v>0</v>
      </c>
      <c r="S322" s="97">
        <f t="shared" si="22"/>
        <v>0</v>
      </c>
      <c r="T322" s="98">
        <f t="shared" si="23"/>
        <v>0</v>
      </c>
      <c r="U322" s="117" t="str">
        <f t="shared" si="24"/>
        <v>OK</v>
      </c>
      <c r="V322" s="117" t="b">
        <f>'CASH REBATE'!$P$22</f>
        <v>0</v>
      </c>
      <c r="W322" s="1" t="str">
        <v>ALCHEMY</v>
      </c>
    </row>
    <row r="323" spans="2:23" ht="17.399999999999999" x14ac:dyDescent="0.3">
      <c r="B323" s="161" t="str">
        <v>24-26CNY-07000456</v>
      </c>
      <c r="C323" s="158" t="str">
        <v>Remy Cointreau</v>
      </c>
      <c r="D323" s="142" t="str">
        <v>Cognac</v>
      </c>
      <c r="E323" s="142" t="str">
        <v>Remy</v>
      </c>
      <c r="F323" s="142" t="str">
        <v>RMM</v>
      </c>
      <c r="G323" s="142" t="str">
        <v>Remy Martin Vsop Cognac (CNY26)</v>
      </c>
      <c r="H323" s="142" t="str">
        <v>700ml</v>
      </c>
      <c r="I323" s="176">
        <v>6</v>
      </c>
      <c r="J323" s="283"/>
      <c r="K323" s="178"/>
      <c r="L323" s="85"/>
      <c r="M323" s="143"/>
      <c r="N323" s="86"/>
      <c r="O323" s="53"/>
      <c r="P323" s="152">
        <v>0</v>
      </c>
      <c r="Q323" s="6"/>
      <c r="R323" s="96">
        <f t="shared" si="21"/>
        <v>0</v>
      </c>
      <c r="S323" s="97">
        <f t="shared" si="22"/>
        <v>0</v>
      </c>
      <c r="T323" s="98">
        <f t="shared" si="23"/>
        <v>0</v>
      </c>
      <c r="U323" s="117" t="str">
        <f t="shared" si="24"/>
        <v>OK</v>
      </c>
      <c r="V323" s="117" t="b">
        <f>'CASH REBATE'!$P$22</f>
        <v>0</v>
      </c>
      <c r="W323" s="1" t="str">
        <v>ALCHEMY</v>
      </c>
    </row>
    <row r="324" spans="2:23" ht="17.399999999999999" x14ac:dyDescent="0.3">
      <c r="B324" s="161" t="str">
        <v>24-26CNY-07007094</v>
      </c>
      <c r="C324" s="158" t="str">
        <v>Remy Cointreau</v>
      </c>
      <c r="D324" s="142" t="str">
        <v>Cognac</v>
      </c>
      <c r="E324" s="142" t="str">
        <v>Remy</v>
      </c>
      <c r="F324" s="142" t="str">
        <v>RMM</v>
      </c>
      <c r="G324" s="142" t="str">
        <v>Remy Martin XO Cognac (CNY26)</v>
      </c>
      <c r="H324" s="142" t="str">
        <v>700ml</v>
      </c>
      <c r="I324" s="176">
        <v>6</v>
      </c>
      <c r="J324" s="283"/>
      <c r="K324" s="178"/>
      <c r="L324" s="85"/>
      <c r="M324" s="143"/>
      <c r="N324" s="86"/>
      <c r="O324" s="53"/>
      <c r="P324" s="152">
        <v>0</v>
      </c>
      <c r="Q324" s="6"/>
      <c r="R324" s="96">
        <f t="shared" si="21"/>
        <v>0</v>
      </c>
      <c r="S324" s="97">
        <f t="shared" si="22"/>
        <v>0</v>
      </c>
      <c r="T324" s="98">
        <f t="shared" si="23"/>
        <v>0</v>
      </c>
      <c r="U324" s="117" t="str">
        <f t="shared" si="24"/>
        <v>OK</v>
      </c>
      <c r="V324" s="117" t="b">
        <f>'CASH REBATE'!$P$22</f>
        <v>0</v>
      </c>
      <c r="W324" s="1" t="str">
        <v>ALCHEMY</v>
      </c>
    </row>
    <row r="325" spans="2:23" ht="17.399999999999999" x14ac:dyDescent="0.3">
      <c r="B325" s="161" t="str">
        <v>24-SPBRA-07000429</v>
      </c>
      <c r="C325" s="158" t="str">
        <v>Remy Cointreau</v>
      </c>
      <c r="D325" s="142" t="str">
        <v>Cognac</v>
      </c>
      <c r="E325" s="142" t="str">
        <v>Remy</v>
      </c>
      <c r="F325" s="142" t="str">
        <v>RMM</v>
      </c>
      <c r="G325" s="142" t="str">
        <v>Remy Martin Club</v>
      </c>
      <c r="H325" s="142" t="str">
        <v>700ml</v>
      </c>
      <c r="I325" s="176">
        <v>12</v>
      </c>
      <c r="J325" s="283"/>
      <c r="K325" s="178"/>
      <c r="L325" s="85"/>
      <c r="M325" s="143"/>
      <c r="N325" s="86"/>
      <c r="O325" s="53"/>
      <c r="P325" s="152">
        <v>0</v>
      </c>
      <c r="Q325" s="6"/>
      <c r="R325" s="96">
        <f t="shared" si="21"/>
        <v>0</v>
      </c>
      <c r="S325" s="97">
        <f t="shared" si="22"/>
        <v>0</v>
      </c>
      <c r="T325" s="98">
        <f t="shared" si="23"/>
        <v>0</v>
      </c>
      <c r="U325" s="117" t="str">
        <f t="shared" si="24"/>
        <v>OK</v>
      </c>
      <c r="V325" s="117" t="b">
        <f>'CASH REBATE'!$P$22</f>
        <v>0</v>
      </c>
      <c r="W325" s="1" t="str">
        <v>ALCHEMY</v>
      </c>
    </row>
    <row r="326" spans="2:23" ht="17.399999999999999" x14ac:dyDescent="0.3">
      <c r="B326" s="161" t="str">
        <v>24-SPBRA-07001831</v>
      </c>
      <c r="C326" s="158" t="str">
        <v>Remy Cointreau</v>
      </c>
      <c r="D326" s="142" t="str">
        <v>Cognac</v>
      </c>
      <c r="E326" s="142" t="str">
        <v>Remy</v>
      </c>
      <c r="F326" s="142" t="str">
        <v>RMM</v>
      </c>
      <c r="G326" s="142" t="str">
        <v>Remy Martin 1738 Gift Pack With Shaker</v>
      </c>
      <c r="H326" s="142" t="str">
        <v>700ml</v>
      </c>
      <c r="I326" s="176">
        <v>6</v>
      </c>
      <c r="J326" s="283"/>
      <c r="K326" s="178"/>
      <c r="L326" s="85"/>
      <c r="M326" s="143"/>
      <c r="N326" s="86"/>
      <c r="O326" s="53"/>
      <c r="P326" s="152">
        <v>0</v>
      </c>
      <c r="Q326" s="6"/>
      <c r="R326" s="96">
        <f t="shared" si="21"/>
        <v>0</v>
      </c>
      <c r="S326" s="97">
        <f t="shared" si="22"/>
        <v>0</v>
      </c>
      <c r="T326" s="98">
        <f t="shared" si="23"/>
        <v>0</v>
      </c>
      <c r="U326" s="117" t="str">
        <f t="shared" si="24"/>
        <v>OK</v>
      </c>
      <c r="V326" s="117" t="b">
        <f>'CASH REBATE'!$P$22</f>
        <v>0</v>
      </c>
      <c r="W326" s="1" t="str">
        <v>ALCHEMY</v>
      </c>
    </row>
    <row r="327" spans="2:23" ht="17.399999999999999" x14ac:dyDescent="0.3">
      <c r="B327" s="161" t="str">
        <v>25-06LIQ-03502608</v>
      </c>
      <c r="C327" s="158" t="str">
        <v>Remy Cointreau</v>
      </c>
      <c r="D327" s="142" t="str">
        <v>Liqueur</v>
      </c>
      <c r="E327" s="142" t="str">
        <v>Cointreau</v>
      </c>
      <c r="F327" s="142" t="str">
        <v>COT</v>
      </c>
      <c r="G327" s="142" t="str">
        <v>Cointreau 350 ml</v>
      </c>
      <c r="H327" s="142" t="str">
        <v>350ml</v>
      </c>
      <c r="I327" s="176">
        <v>6</v>
      </c>
      <c r="J327" s="283"/>
      <c r="K327" s="178"/>
      <c r="L327" s="85"/>
      <c r="M327" s="143"/>
      <c r="N327" s="86"/>
      <c r="O327" s="53"/>
      <c r="P327" s="152">
        <v>0</v>
      </c>
      <c r="Q327" s="6"/>
      <c r="R327" s="96">
        <f t="shared" si="21"/>
        <v>0</v>
      </c>
      <c r="S327" s="97">
        <f t="shared" si="22"/>
        <v>0</v>
      </c>
      <c r="T327" s="98">
        <f t="shared" si="23"/>
        <v>0</v>
      </c>
      <c r="U327" s="117" t="str">
        <f t="shared" si="24"/>
        <v>OK</v>
      </c>
      <c r="V327" s="117" t="b">
        <f>'CASH REBATE'!$P$22</f>
        <v>0</v>
      </c>
      <c r="W327" s="1" t="str">
        <v>ALCHEMY</v>
      </c>
    </row>
    <row r="328" spans="2:23" ht="17.399999999999999" x14ac:dyDescent="0.3">
      <c r="B328" s="161" t="str">
        <v>25-06LIQ-07004200</v>
      </c>
      <c r="C328" s="158" t="str">
        <v>Remy Cointreau</v>
      </c>
      <c r="D328" s="142" t="str">
        <v>Liqueur</v>
      </c>
      <c r="E328" s="142" t="str">
        <v>Cointreau</v>
      </c>
      <c r="F328" s="142" t="str">
        <v>COT</v>
      </c>
      <c r="G328" s="142" t="str">
        <v>Cointreau L'Unique</v>
      </c>
      <c r="H328" s="142" t="str">
        <v>700ml</v>
      </c>
      <c r="I328" s="176">
        <v>6</v>
      </c>
      <c r="J328" s="283"/>
      <c r="K328" s="178"/>
      <c r="L328" s="85"/>
      <c r="M328" s="143"/>
      <c r="N328" s="86"/>
      <c r="O328" s="53"/>
      <c r="P328" s="152">
        <v>0</v>
      </c>
      <c r="Q328" s="6"/>
      <c r="R328" s="96">
        <f t="shared" si="21"/>
        <v>0</v>
      </c>
      <c r="S328" s="97">
        <f t="shared" si="22"/>
        <v>0</v>
      </c>
      <c r="T328" s="98">
        <f t="shared" si="23"/>
        <v>0</v>
      </c>
      <c r="U328" s="117" t="str">
        <f t="shared" si="24"/>
        <v>OK</v>
      </c>
      <c r="V328" s="117" t="b">
        <f>'CASH REBATE'!$P$22</f>
        <v>0</v>
      </c>
      <c r="W328" s="1" t="str">
        <v>ALCHEMY</v>
      </c>
    </row>
    <row r="329" spans="2:23" ht="17.399999999999999" x14ac:dyDescent="0.3">
      <c r="B329" s="161" t="str">
        <v>25-12LIQ-03502608</v>
      </c>
      <c r="C329" s="158" t="str">
        <v>Remy Cointreau</v>
      </c>
      <c r="D329" s="142" t="str">
        <v>Liqueur</v>
      </c>
      <c r="E329" s="142" t="str">
        <v>Cointreau</v>
      </c>
      <c r="F329" s="142" t="str">
        <v>COT</v>
      </c>
      <c r="G329" s="142" t="str">
        <v>Cointreau 350 ml</v>
      </c>
      <c r="H329" s="142" t="str">
        <v>350ml</v>
      </c>
      <c r="I329" s="176">
        <v>12</v>
      </c>
      <c r="J329" s="283"/>
      <c r="K329" s="178"/>
      <c r="L329" s="85"/>
      <c r="M329" s="143"/>
      <c r="N329" s="86"/>
      <c r="O329" s="53"/>
      <c r="P329" s="152">
        <v>0</v>
      </c>
      <c r="Q329" s="6"/>
      <c r="R329" s="96">
        <f t="shared" si="21"/>
        <v>0</v>
      </c>
      <c r="S329" s="97">
        <f t="shared" si="22"/>
        <v>0</v>
      </c>
      <c r="T329" s="98">
        <f t="shared" si="23"/>
        <v>0</v>
      </c>
      <c r="U329" s="117" t="str">
        <f t="shared" si="24"/>
        <v>OK</v>
      </c>
      <c r="V329" s="117" t="b">
        <f>'CASH REBATE'!$P$22</f>
        <v>0</v>
      </c>
      <c r="W329" s="1" t="str">
        <v>ALCHEMY</v>
      </c>
    </row>
    <row r="330" spans="2:23" ht="17.399999999999999" x14ac:dyDescent="0.3">
      <c r="B330" s="161" t="str">
        <v>26-06BRA-07002153</v>
      </c>
      <c r="C330" s="157" t="str">
        <v>Remy Cointreau</v>
      </c>
      <c r="D330" s="99" t="str">
        <v>Brandy</v>
      </c>
      <c r="E330" s="99" t="str">
        <v>St Remy</v>
      </c>
      <c r="F330" s="99" t="str">
        <v>ST-RMM</v>
      </c>
      <c r="G330" s="99" t="str">
        <v>St-Remy Vsop</v>
      </c>
      <c r="H330" s="99" t="str">
        <v>700ml</v>
      </c>
      <c r="I330" s="175">
        <v>6</v>
      </c>
      <c r="J330" s="283"/>
      <c r="K330" s="178"/>
      <c r="L330" s="85"/>
      <c r="M330" s="147"/>
      <c r="N330" s="86"/>
      <c r="O330" s="147"/>
      <c r="P330" s="152">
        <v>0</v>
      </c>
      <c r="Q330" s="148"/>
      <c r="R330" s="96">
        <f t="shared" si="21"/>
        <v>0</v>
      </c>
      <c r="S330" s="97">
        <f t="shared" si="22"/>
        <v>0</v>
      </c>
      <c r="T330" s="98">
        <f t="shared" si="23"/>
        <v>0</v>
      </c>
      <c r="U330" s="117" t="str">
        <f t="shared" si="24"/>
        <v>OK</v>
      </c>
      <c r="V330" s="117" t="b">
        <f>'CASH REBATE'!$P$22</f>
        <v>0</v>
      </c>
      <c r="W330" s="1" t="str">
        <v>ALCHEMY</v>
      </c>
    </row>
    <row r="331" spans="2:23" ht="17.399999999999999" x14ac:dyDescent="0.3">
      <c r="B331" s="161" t="str">
        <v>26-06BRA-07002603</v>
      </c>
      <c r="C331" s="157" t="str">
        <v>Remy Cointreau</v>
      </c>
      <c r="D331" s="99" t="str">
        <v>Brandy</v>
      </c>
      <c r="E331" s="99" t="str">
        <v>St Remy</v>
      </c>
      <c r="F331" s="99" t="str">
        <v>ST-RMM</v>
      </c>
      <c r="G331" s="99" t="str">
        <v>St-Remy XO</v>
      </c>
      <c r="H331" s="99" t="str">
        <v>700ml</v>
      </c>
      <c r="I331" s="175">
        <v>6</v>
      </c>
      <c r="J331" s="283"/>
      <c r="K331" s="178"/>
      <c r="L331" s="85"/>
      <c r="M331" s="147"/>
      <c r="N331" s="86"/>
      <c r="O331" s="147"/>
      <c r="P331" s="152">
        <v>0</v>
      </c>
      <c r="Q331" s="148"/>
      <c r="R331" s="96">
        <f t="shared" si="21"/>
        <v>0</v>
      </c>
      <c r="S331" s="97">
        <f t="shared" si="22"/>
        <v>0</v>
      </c>
      <c r="T331" s="98">
        <f t="shared" si="23"/>
        <v>0</v>
      </c>
      <c r="U331" s="117" t="str">
        <f t="shared" si="24"/>
        <v>OK</v>
      </c>
      <c r="V331" s="117" t="b">
        <f>'CASH REBATE'!$P$22</f>
        <v>0</v>
      </c>
      <c r="W331" s="1" t="str">
        <v>ALCHEMY</v>
      </c>
    </row>
    <row r="332" spans="2:23" ht="17.399999999999999" x14ac:dyDescent="0.3">
      <c r="B332" s="161" t="str">
        <v>27-23CNY-07002456</v>
      </c>
      <c r="C332" s="157" t="str">
        <v>Remy Cointreau</v>
      </c>
      <c r="D332" s="99" t="str">
        <v>Cognac</v>
      </c>
      <c r="E332" s="99" t="str">
        <v>Louis XIII</v>
      </c>
      <c r="F332" s="99" t="str">
        <v>LOX</v>
      </c>
      <c r="G332" s="99" t="str">
        <v>Louis XIII Cognac (CNY)</v>
      </c>
      <c r="H332" s="99" t="str">
        <v>700ml</v>
      </c>
      <c r="I332" s="175">
        <v>1</v>
      </c>
      <c r="J332" s="283"/>
      <c r="K332" s="178"/>
      <c r="L332" s="85"/>
      <c r="M332" s="147"/>
      <c r="N332" s="86"/>
      <c r="O332" s="147"/>
      <c r="P332" s="152">
        <v>0</v>
      </c>
      <c r="Q332" s="148"/>
      <c r="R332" s="96">
        <f t="shared" si="21"/>
        <v>0</v>
      </c>
      <c r="S332" s="97">
        <f t="shared" si="22"/>
        <v>0</v>
      </c>
      <c r="T332" s="98">
        <f t="shared" si="23"/>
        <v>0</v>
      </c>
      <c r="U332" s="117" t="str">
        <f t="shared" si="24"/>
        <v>OK</v>
      </c>
      <c r="V332" s="117" t="b">
        <f>'CASH REBATE'!$P$22</f>
        <v>0</v>
      </c>
      <c r="W332" s="1" t="str">
        <v>ALCHEMY</v>
      </c>
    </row>
    <row r="333" spans="2:23" ht="17.399999999999999" x14ac:dyDescent="0.3">
      <c r="B333" s="161" t="str">
        <v>27-24CNY-07002838</v>
      </c>
      <c r="C333" s="157" t="str">
        <v>Remy Cointreau</v>
      </c>
      <c r="D333" s="99" t="str">
        <v>Cognac</v>
      </c>
      <c r="E333" s="99" t="str">
        <v>Louis XIII</v>
      </c>
      <c r="F333" s="99" t="str">
        <v>LOX</v>
      </c>
      <c r="G333" s="99" t="str">
        <v>Louis XIII Cognac (CNY24)</v>
      </c>
      <c r="H333" s="99" t="str">
        <v>700ml</v>
      </c>
      <c r="I333" s="175">
        <v>1</v>
      </c>
      <c r="J333" s="283"/>
      <c r="K333" s="178"/>
      <c r="L333" s="85"/>
      <c r="M333" s="147"/>
      <c r="N333" s="86"/>
      <c r="O333" s="147"/>
      <c r="P333" s="152">
        <v>0</v>
      </c>
      <c r="Q333" s="148"/>
      <c r="R333" s="96">
        <f t="shared" si="21"/>
        <v>0</v>
      </c>
      <c r="S333" s="97">
        <f t="shared" si="22"/>
        <v>0</v>
      </c>
      <c r="T333" s="98">
        <f t="shared" si="23"/>
        <v>0</v>
      </c>
      <c r="U333" s="117" t="str">
        <f t="shared" si="24"/>
        <v>OK</v>
      </c>
      <c r="V333" s="117" t="b">
        <f>'CASH REBATE'!$P$22</f>
        <v>0</v>
      </c>
      <c r="W333" s="1" t="str">
        <v>ALCHEMY</v>
      </c>
    </row>
    <row r="334" spans="2:23" ht="17.399999999999999" x14ac:dyDescent="0.3">
      <c r="B334" s="161" t="str">
        <v>27-26CNY-07000401</v>
      </c>
      <c r="C334" s="157" t="str">
        <v>Remy Cointreau</v>
      </c>
      <c r="D334" s="99" t="str">
        <v>Cognac</v>
      </c>
      <c r="E334" s="99" t="str">
        <v>Louis XIII</v>
      </c>
      <c r="F334" s="99" t="str">
        <v>LOX</v>
      </c>
      <c r="G334" s="99" t="str">
        <v>Louis XIII Cognac (CNY26)</v>
      </c>
      <c r="H334" s="99" t="str">
        <v>700ml</v>
      </c>
      <c r="I334" s="175">
        <v>1</v>
      </c>
      <c r="J334" s="283"/>
      <c r="K334" s="178"/>
      <c r="L334" s="85"/>
      <c r="M334" s="147"/>
      <c r="N334" s="86"/>
      <c r="O334" s="147"/>
      <c r="P334" s="152">
        <v>0</v>
      </c>
      <c r="Q334" s="148"/>
      <c r="R334" s="96">
        <f t="shared" si="21"/>
        <v>0</v>
      </c>
      <c r="S334" s="97">
        <f t="shared" si="22"/>
        <v>0</v>
      </c>
      <c r="T334" s="98">
        <f t="shared" si="23"/>
        <v>0</v>
      </c>
      <c r="U334" s="117" t="str">
        <f t="shared" si="24"/>
        <v>OK</v>
      </c>
      <c r="V334" s="117" t="b">
        <f>'CASH REBATE'!$P$22</f>
        <v>0</v>
      </c>
      <c r="W334" s="1" t="str">
        <v>ALCHEMY</v>
      </c>
    </row>
    <row r="335" spans="2:23" ht="17.399999999999999" x14ac:dyDescent="0.3">
      <c r="B335" s="161" t="str">
        <v>27-SPBRA-07001107</v>
      </c>
      <c r="C335" s="157" t="str">
        <v>Remy Cointreau</v>
      </c>
      <c r="D335" s="99" t="str">
        <v>Cognac</v>
      </c>
      <c r="E335" s="99" t="str">
        <v>Louis XIII</v>
      </c>
      <c r="F335" s="99" t="str">
        <v>LOX</v>
      </c>
      <c r="G335" s="99" t="str">
        <v>Louis XIII Cognac (TC II)</v>
      </c>
      <c r="H335" s="99" t="str">
        <v>700ml</v>
      </c>
      <c r="I335" s="175">
        <v>1</v>
      </c>
      <c r="J335" s="283"/>
      <c r="K335" s="178"/>
      <c r="L335" s="85"/>
      <c r="M335" s="147"/>
      <c r="N335" s="86"/>
      <c r="O335" s="147"/>
      <c r="P335" s="152">
        <v>0</v>
      </c>
      <c r="Q335" s="148"/>
      <c r="R335" s="96">
        <f t="shared" si="21"/>
        <v>0</v>
      </c>
      <c r="S335" s="97">
        <f t="shared" si="22"/>
        <v>0</v>
      </c>
      <c r="T335" s="98">
        <f t="shared" si="23"/>
        <v>0</v>
      </c>
      <c r="U335" s="117" t="str">
        <f t="shared" si="24"/>
        <v>OK</v>
      </c>
      <c r="V335" s="117" t="b">
        <f>'CASH REBATE'!$P$22</f>
        <v>0</v>
      </c>
      <c r="W335" s="1" t="str">
        <v>ALCHEMY</v>
      </c>
    </row>
    <row r="336" spans="2:23" ht="17.399999999999999" x14ac:dyDescent="0.3">
      <c r="B336" s="161" t="str">
        <v>28-SPWHI-07000823</v>
      </c>
      <c r="C336" s="157" t="str">
        <v>Remy Cointreau</v>
      </c>
      <c r="D336" s="99" t="str">
        <v>Whisky</v>
      </c>
      <c r="E336" s="99" t="str">
        <v>Bruichladdich</v>
      </c>
      <c r="F336" s="99" t="str">
        <v>BLD</v>
      </c>
      <c r="G336" s="99" t="str">
        <v>Bruichladdich Octomore</v>
      </c>
      <c r="H336" s="99" t="str">
        <v>700ml</v>
      </c>
      <c r="I336" s="175">
        <v>6</v>
      </c>
      <c r="J336" s="283"/>
      <c r="K336" s="178"/>
      <c r="L336" s="85"/>
      <c r="M336" s="147"/>
      <c r="N336" s="86"/>
      <c r="O336" s="147"/>
      <c r="P336" s="152">
        <v>0</v>
      </c>
      <c r="Q336" s="148"/>
      <c r="R336" s="96">
        <f t="shared" si="21"/>
        <v>0</v>
      </c>
      <c r="S336" s="97">
        <f t="shared" si="22"/>
        <v>0</v>
      </c>
      <c r="T336" s="98">
        <f t="shared" si="23"/>
        <v>0</v>
      </c>
      <c r="U336" s="117" t="str">
        <f t="shared" si="24"/>
        <v>OK</v>
      </c>
      <c r="V336" s="117" t="b">
        <f>'CASH REBATE'!$P$22</f>
        <v>0</v>
      </c>
      <c r="W336" s="1" t="str">
        <v>ALCHEMY</v>
      </c>
    </row>
    <row r="337" spans="2:23" ht="17.399999999999999" x14ac:dyDescent="0.3">
      <c r="B337" s="161" t="str">
        <v>29-SPGIN-07006351</v>
      </c>
      <c r="C337" s="157" t="str">
        <v>Remy Cointreau</v>
      </c>
      <c r="D337" s="99" t="str">
        <v>Gin</v>
      </c>
      <c r="E337" s="99" t="str">
        <v>Botanist</v>
      </c>
      <c r="F337" s="99" t="str">
        <v>BOT</v>
      </c>
      <c r="G337" s="99" t="str">
        <v>The Botanist Islay Dry Gin (Gift Box)</v>
      </c>
      <c r="H337" s="99" t="str">
        <v>700ml</v>
      </c>
      <c r="I337" s="175">
        <v>4</v>
      </c>
      <c r="J337" s="283"/>
      <c r="K337" s="178"/>
      <c r="L337" s="85"/>
      <c r="M337" s="147"/>
      <c r="N337" s="86"/>
      <c r="O337" s="147"/>
      <c r="P337" s="152">
        <v>0</v>
      </c>
      <c r="Q337" s="148"/>
      <c r="R337" s="96">
        <f t="shared" si="21"/>
        <v>0</v>
      </c>
      <c r="S337" s="97">
        <f t="shared" si="22"/>
        <v>0</v>
      </c>
      <c r="T337" s="98">
        <f t="shared" si="23"/>
        <v>0</v>
      </c>
      <c r="U337" s="117" t="str">
        <f t="shared" si="24"/>
        <v>OK</v>
      </c>
      <c r="V337" s="117" t="b">
        <f>'CASH REBATE'!$P$22</f>
        <v>0</v>
      </c>
      <c r="W337" s="1" t="str">
        <v>ALCHEMY</v>
      </c>
    </row>
    <row r="338" spans="2:23" ht="17.399999999999999" x14ac:dyDescent="0.3">
      <c r="B338" s="161" t="str">
        <v>31-SPMIX-1450PACK</v>
      </c>
      <c r="C338" s="158" t="str">
        <v>Campari</v>
      </c>
      <c r="D338" s="142" t="str">
        <v>Liqueur</v>
      </c>
      <c r="E338" s="142" t="str">
        <v>Aperol/Cinzano</v>
      </c>
      <c r="F338" s="142" t="str">
        <v/>
      </c>
      <c r="G338" s="142" t="str">
        <v>Aperol + Cinzano Prosecco</v>
      </c>
      <c r="H338" s="142" t="str">
        <v>1450ml</v>
      </c>
      <c r="I338" s="176">
        <v>3</v>
      </c>
      <c r="J338" s="283"/>
      <c r="K338" s="178"/>
      <c r="L338" s="85"/>
      <c r="M338" s="143"/>
      <c r="N338" s="86"/>
      <c r="O338" s="53"/>
      <c r="P338" s="152">
        <v>0</v>
      </c>
      <c r="Q338" s="6"/>
      <c r="R338" s="96">
        <f t="shared" si="21"/>
        <v>0</v>
      </c>
      <c r="S338" s="97">
        <f t="shared" si="22"/>
        <v>0</v>
      </c>
      <c r="T338" s="98">
        <f t="shared" si="23"/>
        <v>0</v>
      </c>
      <c r="U338" s="117" t="str">
        <f t="shared" si="24"/>
        <v>OK</v>
      </c>
      <c r="V338" s="117" t="b">
        <f>'CASH REBATE'!$P$22</f>
        <v>0</v>
      </c>
      <c r="W338" s="1" t="str">
        <v>ALCHEMY</v>
      </c>
    </row>
    <row r="339" spans="2:23" ht="17.399999999999999" x14ac:dyDescent="0.3">
      <c r="B339" s="161" t="str">
        <v>31-SPPAC-07000575</v>
      </c>
      <c r="C339" s="158" t="str">
        <v>Campari</v>
      </c>
      <c r="D339" s="142" t="str">
        <v>Liqueur</v>
      </c>
      <c r="E339" s="142" t="str">
        <v>Aperol</v>
      </c>
      <c r="F339" s="142" t="str">
        <v>APR</v>
      </c>
      <c r="G339" s="142" t="str">
        <v>Aperol Glass Set</v>
      </c>
      <c r="H339" s="142" t="str">
        <v>700ml</v>
      </c>
      <c r="I339" s="176">
        <v>5</v>
      </c>
      <c r="J339" s="283"/>
      <c r="K339" s="178"/>
      <c r="L339" s="85"/>
      <c r="M339" s="143"/>
      <c r="N339" s="86"/>
      <c r="O339" s="53"/>
      <c r="P339" s="152">
        <v>0</v>
      </c>
      <c r="Q339" s="6"/>
      <c r="R339" s="96">
        <f t="shared" si="21"/>
        <v>0</v>
      </c>
      <c r="S339" s="97">
        <f t="shared" si="22"/>
        <v>0</v>
      </c>
      <c r="T339" s="98">
        <f t="shared" si="23"/>
        <v>0</v>
      </c>
      <c r="U339" s="117" t="str">
        <f t="shared" si="24"/>
        <v>OK</v>
      </c>
      <c r="V339" s="117" t="b">
        <f>'CASH REBATE'!$P$22</f>
        <v>0</v>
      </c>
      <c r="W339" s="1" t="str">
        <v>ALCHEMY</v>
      </c>
    </row>
    <row r="340" spans="2:23" ht="17.399999999999999" x14ac:dyDescent="0.3">
      <c r="B340" s="161" t="str">
        <v>32-06LIQ-05001051</v>
      </c>
      <c r="C340" s="158" t="str">
        <v>Campari</v>
      </c>
      <c r="D340" s="142" t="str">
        <v>Liqueur</v>
      </c>
      <c r="E340" s="142" t="str">
        <v>Campari</v>
      </c>
      <c r="F340" s="142" t="str">
        <v>CAM</v>
      </c>
      <c r="G340" s="142" t="str">
        <v>Campari Negroni Liqueur</v>
      </c>
      <c r="H340" s="142" t="str">
        <v>500ml</v>
      </c>
      <c r="I340" s="176">
        <v>6</v>
      </c>
      <c r="J340" s="283"/>
      <c r="K340" s="178"/>
      <c r="L340" s="85"/>
      <c r="M340" s="143"/>
      <c r="N340" s="86"/>
      <c r="O340" s="53"/>
      <c r="P340" s="152">
        <v>0</v>
      </c>
      <c r="Q340" s="6"/>
      <c r="R340" s="96">
        <f t="shared" si="21"/>
        <v>0</v>
      </c>
      <c r="S340" s="97">
        <f t="shared" si="22"/>
        <v>0</v>
      </c>
      <c r="T340" s="98">
        <f t="shared" si="23"/>
        <v>0</v>
      </c>
      <c r="U340" s="117" t="str">
        <f t="shared" si="24"/>
        <v>OK</v>
      </c>
      <c r="V340" s="117" t="b">
        <f>'CASH REBATE'!$P$22</f>
        <v>0</v>
      </c>
      <c r="W340" s="1" t="str">
        <v>ALCHEMY</v>
      </c>
    </row>
    <row r="341" spans="2:23" ht="17.399999999999999" x14ac:dyDescent="0.3">
      <c r="B341" s="161" t="str">
        <v>32-06LIQ-07501402</v>
      </c>
      <c r="C341" s="158" t="str">
        <v>Campari</v>
      </c>
      <c r="D341" s="142" t="str">
        <v>Liqueur</v>
      </c>
      <c r="E341" s="142" t="str">
        <v>Campari</v>
      </c>
      <c r="F341" s="142" t="str">
        <v>CAM</v>
      </c>
      <c r="G341" s="142" t="str">
        <v>Campari Bitter 750 ml</v>
      </c>
      <c r="H341" s="142" t="str">
        <v>750ml</v>
      </c>
      <c r="I341" s="176">
        <v>6</v>
      </c>
      <c r="J341" s="283"/>
      <c r="K341" s="178"/>
      <c r="L341" s="85"/>
      <c r="M341" s="143"/>
      <c r="N341" s="86"/>
      <c r="O341" s="53"/>
      <c r="P341" s="152">
        <v>0</v>
      </c>
      <c r="Q341" s="6"/>
      <c r="R341" s="96">
        <f t="shared" si="21"/>
        <v>0</v>
      </c>
      <c r="S341" s="97">
        <f t="shared" si="22"/>
        <v>0</v>
      </c>
      <c r="T341" s="98">
        <f t="shared" si="23"/>
        <v>0</v>
      </c>
      <c r="U341" s="117" t="str">
        <f t="shared" si="24"/>
        <v>OK</v>
      </c>
      <c r="V341" s="117" t="b">
        <f>'CASH REBATE'!$P$22</f>
        <v>0</v>
      </c>
      <c r="W341" s="1" t="str">
        <v>ALCHEMY</v>
      </c>
    </row>
    <row r="342" spans="2:23" ht="17.399999999999999" x14ac:dyDescent="0.3">
      <c r="B342" s="161" t="str">
        <v>32-SPPAC-07509002</v>
      </c>
      <c r="C342" s="158" t="str">
        <v>Campari</v>
      </c>
      <c r="D342" s="142" t="str">
        <v>Liqueur</v>
      </c>
      <c r="E342" s="142" t="str">
        <v>Campari</v>
      </c>
      <c r="F342" s="142" t="str">
        <v>CAM</v>
      </c>
      <c r="G342" s="142" t="str">
        <v>Campari Negroni Set</v>
      </c>
      <c r="H342" s="142" t="str">
        <v>2250ml</v>
      </c>
      <c r="I342" s="176">
        <v>4</v>
      </c>
      <c r="J342" s="283"/>
      <c r="K342" s="178"/>
      <c r="L342" s="85"/>
      <c r="M342" s="143"/>
      <c r="N342" s="86"/>
      <c r="O342" s="53"/>
      <c r="P342" s="152">
        <v>0</v>
      </c>
      <c r="Q342" s="6"/>
      <c r="R342" s="96">
        <f t="shared" si="21"/>
        <v>0</v>
      </c>
      <c r="S342" s="97">
        <f t="shared" si="22"/>
        <v>0</v>
      </c>
      <c r="T342" s="98">
        <f t="shared" si="23"/>
        <v>0</v>
      </c>
      <c r="U342" s="117" t="str">
        <f t="shared" si="24"/>
        <v>OK</v>
      </c>
      <c r="V342" s="117" t="b">
        <f>'CASH REBATE'!$P$22</f>
        <v>0</v>
      </c>
      <c r="W342" s="1" t="str">
        <v>ALCHEMY</v>
      </c>
    </row>
    <row r="343" spans="2:23" ht="17.399999999999999" x14ac:dyDescent="0.3">
      <c r="B343" s="161" t="str">
        <v>33-SPGIN-07502000</v>
      </c>
      <c r="C343" s="158" t="str">
        <v>Campari</v>
      </c>
      <c r="D343" s="142" t="str">
        <v>Gin</v>
      </c>
      <c r="E343" s="142" t="str">
        <v>Bulldog</v>
      </c>
      <c r="F343" s="142" t="str">
        <v>BUL</v>
      </c>
      <c r="G343" s="142" t="str">
        <v>Bulldog London Dry Gin 750 ml</v>
      </c>
      <c r="H343" s="142" t="str">
        <v>750ml</v>
      </c>
      <c r="I343" s="176">
        <v>6</v>
      </c>
      <c r="J343" s="283"/>
      <c r="K343" s="178"/>
      <c r="L343" s="85"/>
      <c r="M343" s="143"/>
      <c r="N343" s="86"/>
      <c r="O343" s="53"/>
      <c r="P343" s="152">
        <v>0</v>
      </c>
      <c r="Q343" s="6"/>
      <c r="R343" s="96">
        <f t="shared" si="17"/>
        <v>0</v>
      </c>
      <c r="S343" s="97">
        <f t="shared" si="20"/>
        <v>0</v>
      </c>
      <c r="T343" s="98">
        <f t="shared" si="18"/>
        <v>0</v>
      </c>
      <c r="U343" s="117" t="str">
        <f t="shared" si="19"/>
        <v>OK</v>
      </c>
      <c r="V343" s="117" t="b">
        <f>'CASH REBATE'!$P$22</f>
        <v>0</v>
      </c>
      <c r="W343" s="1" t="str">
        <v>ALCHEMY</v>
      </c>
    </row>
    <row r="344" spans="2:23" ht="17.399999999999999" x14ac:dyDescent="0.3">
      <c r="B344" s="161" t="str">
        <v>33-SPPAC-07506102</v>
      </c>
      <c r="C344" s="158" t="str">
        <v>Campari</v>
      </c>
      <c r="D344" s="142" t="str">
        <v>Gin</v>
      </c>
      <c r="E344" s="142" t="str">
        <v>Bulldog</v>
      </c>
      <c r="F344" s="142" t="str">
        <v>BUL</v>
      </c>
      <c r="G344" s="142" t="str">
        <v>Bulldog Gin Glass Set</v>
      </c>
      <c r="H344" s="142" t="str">
        <v>750ml</v>
      </c>
      <c r="I344" s="176">
        <v>6</v>
      </c>
      <c r="J344" s="283"/>
      <c r="K344" s="178"/>
      <c r="L344" s="85"/>
      <c r="M344" s="143"/>
      <c r="N344" s="86"/>
      <c r="O344" s="53"/>
      <c r="P344" s="152">
        <v>0</v>
      </c>
      <c r="Q344" s="6"/>
      <c r="R344" s="96">
        <f t="shared" si="17"/>
        <v>0</v>
      </c>
      <c r="S344" s="97">
        <f t="shared" si="20"/>
        <v>0</v>
      </c>
      <c r="T344" s="98">
        <f t="shared" si="18"/>
        <v>0</v>
      </c>
      <c r="U344" s="117" t="str">
        <f t="shared" si="19"/>
        <v>OK</v>
      </c>
      <c r="V344" s="117" t="b">
        <f>'CASH REBATE'!$P$22</f>
        <v>0</v>
      </c>
      <c r="W344" s="1" t="str">
        <v>ALCHEMY</v>
      </c>
    </row>
    <row r="345" spans="2:23" ht="17.399999999999999" x14ac:dyDescent="0.3">
      <c r="B345" s="161" t="str">
        <v>34-12VOD-01808261</v>
      </c>
      <c r="C345" s="158" t="str">
        <v>Campari</v>
      </c>
      <c r="D345" s="142" t="str">
        <v>Vodka</v>
      </c>
      <c r="E345" s="142" t="str">
        <v>Skyy</v>
      </c>
      <c r="F345" s="142" t="str">
        <v>SKY</v>
      </c>
      <c r="G345" s="142" t="str">
        <v>Skyy Vodka 180 ml (P12)</v>
      </c>
      <c r="H345" s="142" t="str">
        <v>180ml</v>
      </c>
      <c r="I345" s="176">
        <v>12</v>
      </c>
      <c r="J345" s="283"/>
      <c r="K345" s="178"/>
      <c r="L345" s="85"/>
      <c r="M345" s="143"/>
      <c r="N345" s="86"/>
      <c r="O345" s="53"/>
      <c r="P345" s="152">
        <v>0</v>
      </c>
      <c r="Q345" s="6"/>
      <c r="R345" s="96">
        <f t="shared" si="17"/>
        <v>0</v>
      </c>
      <c r="S345" s="97">
        <f t="shared" si="20"/>
        <v>0</v>
      </c>
      <c r="T345" s="98">
        <f t="shared" si="18"/>
        <v>0</v>
      </c>
      <c r="U345" s="117" t="str">
        <f t="shared" si="19"/>
        <v>OK</v>
      </c>
      <c r="V345" s="117" t="b">
        <f>'CASH REBATE'!$P$22</f>
        <v>0</v>
      </c>
      <c r="W345" s="1" t="str">
        <v>ALCHEMY</v>
      </c>
    </row>
    <row r="346" spans="2:23" ht="17.399999999999999" x14ac:dyDescent="0.3">
      <c r="B346" s="161" t="str">
        <v>34-SPVOD-07007004</v>
      </c>
      <c r="C346" s="158" t="str">
        <v>Campari</v>
      </c>
      <c r="D346" s="142" t="str">
        <v>Vodka</v>
      </c>
      <c r="E346" s="142" t="str">
        <v>Skyy</v>
      </c>
      <c r="F346" s="142" t="str">
        <v>SKY</v>
      </c>
      <c r="G346" s="142" t="str">
        <v>Skyy Vodka</v>
      </c>
      <c r="H346" s="142" t="str">
        <v>700ml</v>
      </c>
      <c r="I346" s="176">
        <v>12</v>
      </c>
      <c r="J346" s="283"/>
      <c r="K346" s="178"/>
      <c r="L346" s="85"/>
      <c r="M346" s="143"/>
      <c r="N346" s="86"/>
      <c r="O346" s="53"/>
      <c r="P346" s="152">
        <v>0</v>
      </c>
      <c r="Q346" s="6"/>
      <c r="R346" s="96">
        <f t="shared" si="17"/>
        <v>0</v>
      </c>
      <c r="S346" s="97">
        <f t="shared" si="20"/>
        <v>0</v>
      </c>
      <c r="T346" s="98">
        <f t="shared" si="18"/>
        <v>0</v>
      </c>
      <c r="U346" s="117" t="str">
        <f t="shared" si="19"/>
        <v>OK</v>
      </c>
      <c r="V346" s="117" t="b">
        <f>'CASH REBATE'!$P$22</f>
        <v>0</v>
      </c>
      <c r="W346" s="1" t="str">
        <v>ALCHEMY</v>
      </c>
    </row>
    <row r="347" spans="2:23" ht="17.399999999999999" x14ac:dyDescent="0.3">
      <c r="B347" s="161" t="str">
        <v>37-SPWHI-07002834</v>
      </c>
      <c r="C347" s="158" t="str">
        <v>Campari</v>
      </c>
      <c r="D347" s="142" t="str">
        <v>Whisky</v>
      </c>
      <c r="E347" s="142" t="str">
        <v>Wild Turkey</v>
      </c>
      <c r="F347" s="142" t="str">
        <v>WTK</v>
      </c>
      <c r="G347" s="142" t="str">
        <v>Wild Turkey Rye Whiskey 700ml</v>
      </c>
      <c r="H347" s="142" t="str">
        <v>700ml</v>
      </c>
      <c r="I347" s="176">
        <v>12</v>
      </c>
      <c r="J347" s="283"/>
      <c r="K347" s="178"/>
      <c r="L347" s="85"/>
      <c r="M347" s="143"/>
      <c r="N347" s="86"/>
      <c r="O347" s="53"/>
      <c r="P347" s="152">
        <v>0</v>
      </c>
      <c r="Q347" s="6"/>
      <c r="R347" s="96">
        <f t="shared" si="17"/>
        <v>0</v>
      </c>
      <c r="S347" s="97">
        <f t="shared" si="20"/>
        <v>0</v>
      </c>
      <c r="T347" s="98">
        <f t="shared" si="18"/>
        <v>0</v>
      </c>
      <c r="U347" s="117" t="str">
        <f t="shared" si="19"/>
        <v>OK</v>
      </c>
      <c r="V347" s="117" t="b">
        <f>'CASH REBATE'!$P$22</f>
        <v>0</v>
      </c>
      <c r="W347" s="1" t="str">
        <v>ALCHEMY</v>
      </c>
    </row>
    <row r="348" spans="2:23" ht="17.399999999999999" x14ac:dyDescent="0.3">
      <c r="B348" s="161" t="str">
        <v>40-SPRUM-07501400</v>
      </c>
      <c r="C348" s="158" t="str">
        <v>Campari</v>
      </c>
      <c r="D348" s="142" t="str">
        <v>Rum</v>
      </c>
      <c r="E348" s="142" t="str">
        <v>Appleton</v>
      </c>
      <c r="F348" s="142" t="str">
        <v>APT</v>
      </c>
      <c r="G348" s="142" t="str">
        <v>Appleton Estate Rare Blend 12 Years</v>
      </c>
      <c r="H348" s="142" t="str">
        <v>750ml</v>
      </c>
      <c r="I348" s="176">
        <v>12</v>
      </c>
      <c r="J348" s="283"/>
      <c r="K348" s="178"/>
      <c r="L348" s="85"/>
      <c r="M348" s="143"/>
      <c r="N348" s="86"/>
      <c r="O348" s="53"/>
      <c r="P348" s="152">
        <v>0</v>
      </c>
      <c r="Q348" s="6"/>
      <c r="R348" s="96">
        <f t="shared" si="17"/>
        <v>0</v>
      </c>
      <c r="S348" s="97">
        <f t="shared" si="20"/>
        <v>0</v>
      </c>
      <c r="T348" s="98">
        <f t="shared" si="18"/>
        <v>0</v>
      </c>
      <c r="U348" s="117" t="str">
        <f t="shared" si="19"/>
        <v>OK</v>
      </c>
      <c r="V348" s="117" t="b">
        <f>'CASH REBATE'!$P$22</f>
        <v>0</v>
      </c>
      <c r="W348" s="1" t="str">
        <v>ALCHEMY</v>
      </c>
    </row>
    <row r="349" spans="2:23" ht="17.399999999999999" x14ac:dyDescent="0.3">
      <c r="B349" s="161" t="str">
        <v>46-ABRGP-07000051</v>
      </c>
      <c r="C349" s="158" t="str">
        <v>Campari</v>
      </c>
      <c r="D349" s="142" t="str">
        <v>Whisky</v>
      </c>
      <c r="E349" s="142" t="str">
        <v>Glen Grant</v>
      </c>
      <c r="F349" s="142" t="str">
        <v>GGT</v>
      </c>
      <c r="G349" s="142" t="str">
        <v>Glen Grant Single Malt Scotch Whisky Arboralis (Gift Pack)</v>
      </c>
      <c r="H349" s="142" t="str">
        <v>700ml</v>
      </c>
      <c r="I349" s="176">
        <v>6</v>
      </c>
      <c r="J349" s="283"/>
      <c r="K349" s="178"/>
      <c r="L349" s="85"/>
      <c r="M349" s="143"/>
      <c r="N349" s="86"/>
      <c r="O349" s="53"/>
      <c r="P349" s="152">
        <v>0</v>
      </c>
      <c r="Q349" s="6"/>
      <c r="R349" s="96">
        <f t="shared" si="17"/>
        <v>0</v>
      </c>
      <c r="S349" s="97">
        <f t="shared" si="20"/>
        <v>0</v>
      </c>
      <c r="T349" s="98">
        <f t="shared" si="18"/>
        <v>0</v>
      </c>
      <c r="U349" s="117" t="str">
        <f t="shared" si="19"/>
        <v>OK</v>
      </c>
      <c r="V349" s="117" t="b">
        <f>'CASH REBATE'!$P$22</f>
        <v>0</v>
      </c>
      <c r="W349" s="1" t="str">
        <v>ALCHEMY</v>
      </c>
    </row>
    <row r="350" spans="2:23" ht="17.399999999999999" x14ac:dyDescent="0.3">
      <c r="B350" s="161" t="str">
        <v>51-WISPA-07505015</v>
      </c>
      <c r="C350" s="158" t="str">
        <v>Luc Belaire</v>
      </c>
      <c r="D350" s="142" t="str">
        <v>Sparkling Wine</v>
      </c>
      <c r="E350" s="142" t="str">
        <v>Luc Belaire</v>
      </c>
      <c r="F350" s="142" t="str">
        <v>LUC</v>
      </c>
      <c r="G350" s="142" t="str">
        <v>Luc Belaire Rare Luxe</v>
      </c>
      <c r="H350" s="142" t="str">
        <v>750ml</v>
      </c>
      <c r="I350" s="176">
        <v>6</v>
      </c>
      <c r="J350" s="283"/>
      <c r="K350" s="178"/>
      <c r="L350" s="85"/>
      <c r="M350" s="143"/>
      <c r="N350" s="86"/>
      <c r="O350" s="53"/>
      <c r="P350" s="152">
        <v>0</v>
      </c>
      <c r="Q350" s="6"/>
      <c r="R350" s="96">
        <f t="shared" si="17"/>
        <v>0</v>
      </c>
      <c r="S350" s="97">
        <f t="shared" si="20"/>
        <v>0</v>
      </c>
      <c r="T350" s="98">
        <f t="shared" si="18"/>
        <v>0</v>
      </c>
      <c r="U350" s="117" t="str">
        <f t="shared" si="19"/>
        <v>OK</v>
      </c>
      <c r="V350" s="117" t="b">
        <f>'CASH REBATE'!$P$22</f>
        <v>0</v>
      </c>
      <c r="W350" s="1" t="str">
        <v>ALCHEMY</v>
      </c>
    </row>
    <row r="351" spans="2:23" ht="17.399999999999999" x14ac:dyDescent="0.3">
      <c r="B351" s="161" t="str">
        <v>51-WISPA-07505572</v>
      </c>
      <c r="C351" s="158" t="str">
        <v>Luc Belaire</v>
      </c>
      <c r="D351" s="142" t="str">
        <v>Sparkling Wine</v>
      </c>
      <c r="E351" s="142" t="str">
        <v>Luc Belaire</v>
      </c>
      <c r="F351" s="142" t="str">
        <v>LUC</v>
      </c>
      <c r="G351" s="142" t="str">
        <v>Luc Belaire Rare Luxe - Fantome</v>
      </c>
      <c r="H351" s="142" t="str">
        <v>750ml</v>
      </c>
      <c r="I351" s="176">
        <v>6</v>
      </c>
      <c r="J351" s="283"/>
      <c r="K351" s="178"/>
      <c r="L351" s="85"/>
      <c r="M351" s="143"/>
      <c r="N351" s="86"/>
      <c r="O351" s="53"/>
      <c r="P351" s="152">
        <v>0</v>
      </c>
      <c r="Q351" s="6"/>
      <c r="R351" s="96">
        <f t="shared" si="17"/>
        <v>0</v>
      </c>
      <c r="S351" s="97">
        <f t="shared" si="20"/>
        <v>0</v>
      </c>
      <c r="T351" s="98">
        <f t="shared" si="18"/>
        <v>0</v>
      </c>
      <c r="U351" s="117" t="str">
        <f t="shared" si="19"/>
        <v>OK</v>
      </c>
      <c r="V351" s="117" t="b">
        <f>'CASH REBATE'!$P$22</f>
        <v>0</v>
      </c>
      <c r="W351" s="1" t="str">
        <v>ALCHEMY</v>
      </c>
    </row>
    <row r="352" spans="2:23" ht="17.399999999999999" x14ac:dyDescent="0.3">
      <c r="B352" s="161" t="str">
        <v>51-WISPA-07505602</v>
      </c>
      <c r="C352" s="157" t="str">
        <v>Luc Belaire</v>
      </c>
      <c r="D352" s="99" t="str">
        <v>Sparkling Wine</v>
      </c>
      <c r="E352" s="99" t="str">
        <v>Luc Belaire</v>
      </c>
      <c r="F352" s="99" t="str">
        <v>LUC</v>
      </c>
      <c r="G352" s="99" t="str">
        <v>Luc Belaire Rare Rose - Fantome</v>
      </c>
      <c r="H352" s="99" t="str">
        <v>750ml</v>
      </c>
      <c r="I352" s="175">
        <v>6</v>
      </c>
      <c r="J352" s="283"/>
      <c r="K352" s="178"/>
      <c r="L352" s="85"/>
      <c r="M352" s="147"/>
      <c r="N352" s="86"/>
      <c r="O352" s="147"/>
      <c r="P352" s="152">
        <v>0</v>
      </c>
      <c r="Q352" s="148"/>
      <c r="R352" s="96">
        <f t="shared" si="17"/>
        <v>0</v>
      </c>
      <c r="S352" s="97">
        <f t="shared" si="20"/>
        <v>0</v>
      </c>
      <c r="T352" s="98">
        <f t="shared" si="18"/>
        <v>0</v>
      </c>
      <c r="U352" s="117" t="str">
        <f t="shared" si="19"/>
        <v>OK</v>
      </c>
      <c r="V352" s="117" t="b">
        <f>'CASH REBATE'!$P$22</f>
        <v>0</v>
      </c>
      <c r="W352" s="1" t="str">
        <v>ALCHEMY</v>
      </c>
    </row>
    <row r="353" spans="2:23" ht="17.399999999999999" x14ac:dyDescent="0.3">
      <c r="B353" s="161" t="str">
        <v>51-WISPA-07505909</v>
      </c>
      <c r="C353" s="157" t="str">
        <v>Luc Belaire</v>
      </c>
      <c r="D353" s="99" t="str">
        <v>Sparkling Wine</v>
      </c>
      <c r="E353" s="99" t="str">
        <v>Luc Belaire</v>
      </c>
      <c r="F353" s="99" t="str">
        <v>LUC</v>
      </c>
      <c r="G353" s="99" t="str">
        <v>Luc Belaire Rare Rose</v>
      </c>
      <c r="H353" s="99" t="str">
        <v>750ml</v>
      </c>
      <c r="I353" s="175">
        <v>6</v>
      </c>
      <c r="J353" s="283"/>
      <c r="K353" s="178"/>
      <c r="L353" s="85"/>
      <c r="M353" s="147"/>
      <c r="N353" s="86"/>
      <c r="O353" s="147"/>
      <c r="P353" s="152">
        <v>0</v>
      </c>
      <c r="Q353" s="148"/>
      <c r="R353" s="96">
        <f t="shared" si="17"/>
        <v>0</v>
      </c>
      <c r="S353" s="97">
        <f t="shared" si="20"/>
        <v>0</v>
      </c>
      <c r="T353" s="98">
        <f t="shared" si="18"/>
        <v>0</v>
      </c>
      <c r="U353" s="117" t="str">
        <f t="shared" si="19"/>
        <v>OK</v>
      </c>
      <c r="V353" s="117" t="b">
        <f>'CASH REBATE'!$P$22</f>
        <v>0</v>
      </c>
      <c r="W353" s="1" t="str">
        <v>ALCHEMY</v>
      </c>
    </row>
    <row r="354" spans="2:23" ht="17.399999999999999" x14ac:dyDescent="0.3">
      <c r="B354" s="161" t="str">
        <v>51-WISPA-15005619</v>
      </c>
      <c r="C354" s="157" t="str">
        <v>Luc Belaire</v>
      </c>
      <c r="D354" s="99" t="str">
        <v>Sparkling Wine</v>
      </c>
      <c r="E354" s="99" t="str">
        <v>Luc Belaire</v>
      </c>
      <c r="F354" s="99" t="str">
        <v>LUC</v>
      </c>
      <c r="G354" s="99" t="str">
        <v>Luc Belaire Rare Rose 1.5 L - Fantome</v>
      </c>
      <c r="H354" s="99" t="str">
        <v>1500ml</v>
      </c>
      <c r="I354" s="175">
        <v>3</v>
      </c>
      <c r="J354" s="283"/>
      <c r="K354" s="178"/>
      <c r="L354" s="85"/>
      <c r="M354" s="147"/>
      <c r="N354" s="86"/>
      <c r="O354" s="147"/>
      <c r="P354" s="152">
        <v>0</v>
      </c>
      <c r="Q354" s="148"/>
      <c r="R354" s="96">
        <f t="shared" si="17"/>
        <v>0</v>
      </c>
      <c r="S354" s="97">
        <f t="shared" si="20"/>
        <v>0</v>
      </c>
      <c r="T354" s="98">
        <f t="shared" si="18"/>
        <v>0</v>
      </c>
      <c r="U354" s="117" t="str">
        <f t="shared" si="19"/>
        <v>OK</v>
      </c>
      <c r="V354" s="117" t="b">
        <f>'CASH REBATE'!$P$22</f>
        <v>0</v>
      </c>
      <c r="W354" s="1" t="str">
        <v>ALCHEMY</v>
      </c>
    </row>
    <row r="355" spans="2:23" ht="17.399999999999999" x14ac:dyDescent="0.3">
      <c r="B355" s="161" t="str">
        <v>52-WISPA-07500750</v>
      </c>
      <c r="C355" s="157" t="str">
        <v>Pommery</v>
      </c>
      <c r="D355" s="99" t="str">
        <v>Champagne</v>
      </c>
      <c r="E355" s="99" t="str">
        <v>Pommery</v>
      </c>
      <c r="F355" s="99" t="str">
        <v>POM</v>
      </c>
      <c r="G355" s="99" t="str">
        <v>Champagne Pommery Brut Rose Royal (GB)</v>
      </c>
      <c r="H355" s="99" t="str">
        <v>750ml</v>
      </c>
      <c r="I355" s="175">
        <v>6</v>
      </c>
      <c r="J355" s="283"/>
      <c r="K355" s="178"/>
      <c r="L355" s="85"/>
      <c r="M355" s="147"/>
      <c r="N355" s="86"/>
      <c r="O355" s="147"/>
      <c r="P355" s="152">
        <v>0</v>
      </c>
      <c r="Q355" s="148"/>
      <c r="R355" s="96">
        <f t="shared" si="17"/>
        <v>0</v>
      </c>
      <c r="S355" s="97">
        <f t="shared" si="20"/>
        <v>0</v>
      </c>
      <c r="T355" s="98">
        <f t="shared" si="18"/>
        <v>0</v>
      </c>
      <c r="U355" s="117" t="str">
        <f t="shared" si="19"/>
        <v>OK</v>
      </c>
      <c r="V355" s="117" t="b">
        <f>'CASH REBATE'!$P$22</f>
        <v>0</v>
      </c>
      <c r="W355" s="1" t="str">
        <v>ALCHEMY</v>
      </c>
    </row>
    <row r="356" spans="2:23" ht="17.399999999999999" x14ac:dyDescent="0.3">
      <c r="B356" s="161" t="str">
        <v>52-WISPA-07500925</v>
      </c>
      <c r="C356" s="157" t="str">
        <v>Pommery</v>
      </c>
      <c r="D356" s="99" t="str">
        <v>Champagne</v>
      </c>
      <c r="E356" s="99" t="str">
        <v>Pommery</v>
      </c>
      <c r="F356" s="99" t="str">
        <v>POM</v>
      </c>
      <c r="G356" s="99" t="str">
        <v>Champagne Pommery Royal Blue Sky (GB)</v>
      </c>
      <c r="H356" s="99" t="str">
        <v>750ml</v>
      </c>
      <c r="I356" s="175">
        <v>6</v>
      </c>
      <c r="J356" s="283"/>
      <c r="K356" s="178"/>
      <c r="L356" s="85"/>
      <c r="M356" s="147"/>
      <c r="N356" s="86"/>
      <c r="O356" s="147"/>
      <c r="P356" s="152">
        <v>0</v>
      </c>
      <c r="Q356" s="148"/>
      <c r="R356" s="96">
        <f t="shared" si="17"/>
        <v>0</v>
      </c>
      <c r="S356" s="97">
        <f t="shared" si="20"/>
        <v>0</v>
      </c>
      <c r="T356" s="98">
        <f t="shared" si="18"/>
        <v>0</v>
      </c>
      <c r="U356" s="117" t="str">
        <f t="shared" si="19"/>
        <v>OK</v>
      </c>
      <c r="V356" s="117" t="b">
        <f>'CASH REBATE'!$P$22</f>
        <v>0</v>
      </c>
      <c r="W356" s="1" t="str">
        <v>ALCHEMY</v>
      </c>
    </row>
    <row r="357" spans="2:23" ht="17.399999999999999" x14ac:dyDescent="0.3">
      <c r="B357" s="161" t="str">
        <v>52-WISPA-07502006</v>
      </c>
      <c r="C357" s="157" t="str">
        <v>Pommery</v>
      </c>
      <c r="D357" s="99" t="str">
        <v>Champagne</v>
      </c>
      <c r="E357" s="99" t="str">
        <v>Pommery</v>
      </c>
      <c r="F357" s="99" t="str">
        <v>POM</v>
      </c>
      <c r="G357" s="99" t="str">
        <v>Pommery Cuvee Louise Champagne (2006)</v>
      </c>
      <c r="H357" s="99" t="str">
        <v>750ml</v>
      </c>
      <c r="I357" s="175">
        <v>6</v>
      </c>
      <c r="J357" s="283"/>
      <c r="K357" s="178"/>
      <c r="L357" s="85"/>
      <c r="M357" s="147"/>
      <c r="N357" s="86"/>
      <c r="O357" s="147"/>
      <c r="P357" s="152">
        <v>0</v>
      </c>
      <c r="Q357" s="148"/>
      <c r="R357" s="96">
        <f t="shared" si="17"/>
        <v>0</v>
      </c>
      <c r="S357" s="97">
        <f t="shared" si="20"/>
        <v>0</v>
      </c>
      <c r="T357" s="98">
        <f t="shared" si="18"/>
        <v>0</v>
      </c>
      <c r="U357" s="117" t="str">
        <f t="shared" si="19"/>
        <v>OK</v>
      </c>
      <c r="V357" s="117" t="b">
        <f>'CASH REBATE'!$P$22</f>
        <v>0</v>
      </c>
      <c r="W357" s="1" t="str">
        <v>ALCHEMY</v>
      </c>
    </row>
    <row r="358" spans="2:23" ht="17.399999999999999" x14ac:dyDescent="0.3">
      <c r="B358" s="161" t="str">
        <v>52-WISPA-07507772</v>
      </c>
      <c r="C358" s="157" t="str">
        <v>Pommery</v>
      </c>
      <c r="D358" s="99" t="str">
        <v>Champagne</v>
      </c>
      <c r="E358" s="99" t="str">
        <v>Pommery</v>
      </c>
      <c r="F358" s="99" t="str">
        <v>POM</v>
      </c>
      <c r="G358" s="99" t="str">
        <v>Champagne Pommery Apanage Brut (1874)</v>
      </c>
      <c r="H358" s="99" t="str">
        <v>750ml</v>
      </c>
      <c r="I358" s="175">
        <v>6</v>
      </c>
      <c r="J358" s="283"/>
      <c r="K358" s="178"/>
      <c r="L358" s="85"/>
      <c r="M358" s="147"/>
      <c r="N358" s="86"/>
      <c r="O358" s="147"/>
      <c r="P358" s="152">
        <v>0</v>
      </c>
      <c r="Q358" s="148"/>
      <c r="R358" s="96">
        <f t="shared" si="17"/>
        <v>0</v>
      </c>
      <c r="S358" s="97">
        <f t="shared" si="20"/>
        <v>0</v>
      </c>
      <c r="T358" s="98">
        <f t="shared" si="18"/>
        <v>0</v>
      </c>
      <c r="U358" s="117" t="str">
        <f t="shared" si="19"/>
        <v>OK</v>
      </c>
      <c r="V358" s="117" t="b">
        <f>'CASH REBATE'!$P$22</f>
        <v>0</v>
      </c>
      <c r="W358" s="1" t="str">
        <v>ALCHEMY</v>
      </c>
    </row>
    <row r="359" spans="2:23" ht="17.399999999999999" x14ac:dyDescent="0.3">
      <c r="B359" s="161" t="str">
        <v>64-SPLIQ-02000983</v>
      </c>
      <c r="C359" s="157" t="str">
        <v>Laiba</v>
      </c>
      <c r="D359" s="99" t="str">
        <v>Liqueur</v>
      </c>
      <c r="E359" s="99" t="str">
        <v>Laiba</v>
      </c>
      <c r="F359" s="99" t="str">
        <v>LAI</v>
      </c>
      <c r="G359" s="99" t="str">
        <v>Laiba Passion De-Light</v>
      </c>
      <c r="H359" s="99" t="str">
        <v>200ml</v>
      </c>
      <c r="I359" s="175">
        <v>12</v>
      </c>
      <c r="J359" s="283"/>
      <c r="K359" s="178"/>
      <c r="L359" s="85"/>
      <c r="M359" s="147"/>
      <c r="N359" s="86"/>
      <c r="O359" s="147"/>
      <c r="P359" s="152">
        <v>0</v>
      </c>
      <c r="Q359" s="148"/>
      <c r="R359" s="96">
        <f t="shared" si="17"/>
        <v>0</v>
      </c>
      <c r="S359" s="97">
        <f t="shared" si="20"/>
        <v>0</v>
      </c>
      <c r="T359" s="98">
        <f t="shared" si="18"/>
        <v>0</v>
      </c>
      <c r="U359" s="117" t="str">
        <f t="shared" si="19"/>
        <v>OK</v>
      </c>
      <c r="V359" s="117" t="b">
        <f>'CASH REBATE'!$P$22</f>
        <v>0</v>
      </c>
      <c r="W359" s="1" t="str">
        <v>ALCHEMY</v>
      </c>
    </row>
    <row r="360" spans="2:23" ht="17.399999999999999" x14ac:dyDescent="0.3">
      <c r="B360" s="161" t="str">
        <v>64-SPLIQ-02000990</v>
      </c>
      <c r="C360" s="158" t="str">
        <v>Laiba</v>
      </c>
      <c r="D360" s="142" t="str">
        <v>Liqueur</v>
      </c>
      <c r="E360" s="142" t="str">
        <v>Laiba</v>
      </c>
      <c r="F360" s="142" t="str">
        <v>LAI</v>
      </c>
      <c r="G360" s="142" t="str">
        <v>Laiba In Love With Rosemary</v>
      </c>
      <c r="H360" s="142" t="str">
        <v>200ml</v>
      </c>
      <c r="I360" s="176">
        <v>12</v>
      </c>
      <c r="J360" s="283"/>
      <c r="K360" s="178"/>
      <c r="L360" s="85"/>
      <c r="M360" s="143"/>
      <c r="N360" s="86"/>
      <c r="O360" s="53"/>
      <c r="P360" s="152">
        <v>0</v>
      </c>
      <c r="Q360" s="6"/>
      <c r="R360" s="96">
        <f t="shared" si="17"/>
        <v>0</v>
      </c>
      <c r="S360" s="97">
        <f t="shared" si="20"/>
        <v>0</v>
      </c>
      <c r="T360" s="98">
        <f t="shared" si="18"/>
        <v>0</v>
      </c>
      <c r="U360" s="117" t="str">
        <f t="shared" si="19"/>
        <v>OK</v>
      </c>
      <c r="V360" s="117" t="b">
        <f>'CASH REBATE'!$P$22</f>
        <v>0</v>
      </c>
      <c r="W360" s="1" t="str">
        <v>ALCHEMY</v>
      </c>
    </row>
    <row r="361" spans="2:23" ht="17.399999999999999" x14ac:dyDescent="0.3">
      <c r="B361" s="161" t="str">
        <v>64-SPLIQ-02001003</v>
      </c>
      <c r="C361" s="157" t="str">
        <v>Laiba</v>
      </c>
      <c r="D361" s="99" t="str">
        <v>Liqueur</v>
      </c>
      <c r="E361" s="99" t="str">
        <v>Laiba</v>
      </c>
      <c r="F361" s="99" t="str">
        <v>LAI</v>
      </c>
      <c r="G361" s="99" t="str">
        <v>Laiba Sour</v>
      </c>
      <c r="H361" s="99" t="str">
        <v>200ml</v>
      </c>
      <c r="I361" s="175">
        <v>12</v>
      </c>
      <c r="J361" s="283"/>
      <c r="K361" s="178"/>
      <c r="L361" s="85"/>
      <c r="M361" s="147"/>
      <c r="N361" s="86"/>
      <c r="O361" s="147"/>
      <c r="P361" s="152">
        <v>0</v>
      </c>
      <c r="Q361" s="148"/>
      <c r="R361" s="96">
        <f t="shared" ref="R361:R394" si="25">IF(K361&gt;0,K361*N361,L361*1.07*N361)</f>
        <v>0</v>
      </c>
      <c r="S361" s="97">
        <f t="shared" ref="S361:S394" si="26">ROUND(R361/1.07,2)</f>
        <v>0</v>
      </c>
      <c r="T361" s="98">
        <f t="shared" ref="T361:T394" si="27">IF(U361="Input Price only 1 column","",P361*S361)</f>
        <v>0</v>
      </c>
      <c r="U361" s="117" t="str">
        <f t="shared" ref="U361:U394" si="28">IF(AND(K361&gt;0,L361&gt;0),"Input Price only 1 column","OK")</f>
        <v>OK</v>
      </c>
      <c r="V361" s="117" t="b">
        <f>'CASH REBATE'!$P$22</f>
        <v>0</v>
      </c>
      <c r="W361" s="1" t="str">
        <v>ALCHEMY</v>
      </c>
    </row>
    <row r="362" spans="2:23" ht="17.399999999999999" x14ac:dyDescent="0.3">
      <c r="B362" s="161" t="str">
        <v>64-SPLIQ-02001010</v>
      </c>
      <c r="C362" s="157" t="str">
        <v>Laiba</v>
      </c>
      <c r="D362" s="99" t="str">
        <v>Liqueur</v>
      </c>
      <c r="E362" s="99" t="str">
        <v>Laiba</v>
      </c>
      <c r="F362" s="99" t="str">
        <v>LAI</v>
      </c>
      <c r="G362" s="99" t="str">
        <v>Laiba I Am Coconuts</v>
      </c>
      <c r="H362" s="99" t="str">
        <v>200ml</v>
      </c>
      <c r="I362" s="175">
        <v>12</v>
      </c>
      <c r="J362" s="283"/>
      <c r="K362" s="178"/>
      <c r="L362" s="85"/>
      <c r="M362" s="147"/>
      <c r="N362" s="86"/>
      <c r="O362" s="147"/>
      <c r="P362" s="152">
        <v>0</v>
      </c>
      <c r="Q362" s="148"/>
      <c r="R362" s="96">
        <f t="shared" si="25"/>
        <v>0</v>
      </c>
      <c r="S362" s="97">
        <f t="shared" si="26"/>
        <v>0</v>
      </c>
      <c r="T362" s="98">
        <f t="shared" si="27"/>
        <v>0</v>
      </c>
      <c r="U362" s="117" t="str">
        <f t="shared" si="28"/>
        <v>OK</v>
      </c>
      <c r="V362" s="117" t="b">
        <f>'CASH REBATE'!$P$22</f>
        <v>0</v>
      </c>
      <c r="W362" s="1" t="str">
        <v>ALCHEMY</v>
      </c>
    </row>
    <row r="363" spans="2:23" ht="17.399999999999999" x14ac:dyDescent="0.3">
      <c r="B363" s="161" t="str">
        <v>64-SPLIQ-02001027</v>
      </c>
      <c r="C363" s="157" t="str">
        <v>Laiba</v>
      </c>
      <c r="D363" s="99" t="str">
        <v>Liqueur</v>
      </c>
      <c r="E363" s="99" t="str">
        <v>Laiba</v>
      </c>
      <c r="F363" s="99" t="str">
        <v>LAI</v>
      </c>
      <c r="G363" s="99" t="str">
        <v>Laiba Cold Brew Martini</v>
      </c>
      <c r="H363" s="99" t="str">
        <v>200ml</v>
      </c>
      <c r="I363" s="175">
        <v>12</v>
      </c>
      <c r="J363" s="283"/>
      <c r="K363" s="178"/>
      <c r="L363" s="85"/>
      <c r="M363" s="147"/>
      <c r="N363" s="86"/>
      <c r="O363" s="147"/>
      <c r="P363" s="152">
        <v>0</v>
      </c>
      <c r="Q363" s="148"/>
      <c r="R363" s="96">
        <f t="shared" si="25"/>
        <v>0</v>
      </c>
      <c r="S363" s="97">
        <f t="shared" si="26"/>
        <v>0</v>
      </c>
      <c r="T363" s="98">
        <f t="shared" si="27"/>
        <v>0</v>
      </c>
      <c r="U363" s="117" t="str">
        <f t="shared" si="28"/>
        <v>OK</v>
      </c>
      <c r="V363" s="117" t="b">
        <f>'CASH REBATE'!$P$22</f>
        <v>0</v>
      </c>
      <c r="W363" s="1" t="str">
        <v>ALCHEMY</v>
      </c>
    </row>
    <row r="364" spans="2:23" ht="17.399999999999999" x14ac:dyDescent="0.3">
      <c r="B364" s="161" t="str">
        <v>64-SPLIQ-02001034</v>
      </c>
      <c r="C364" s="158" t="str">
        <v>Laiba</v>
      </c>
      <c r="D364" s="142" t="str">
        <v>Liqueur</v>
      </c>
      <c r="E364" s="142" t="str">
        <v>Laiba</v>
      </c>
      <c r="F364" s="142" t="str">
        <v>LAI</v>
      </c>
      <c r="G364" s="142" t="str">
        <v>Laiba Earl 'S Old Fashioned</v>
      </c>
      <c r="H364" s="142" t="str">
        <v>200ml</v>
      </c>
      <c r="I364" s="176">
        <v>12</v>
      </c>
      <c r="J364" s="283"/>
      <c r="K364" s="178"/>
      <c r="L364" s="85"/>
      <c r="M364" s="143"/>
      <c r="N364" s="86"/>
      <c r="O364" s="53"/>
      <c r="P364" s="152">
        <v>0</v>
      </c>
      <c r="Q364" s="6"/>
      <c r="R364" s="96">
        <f t="shared" si="25"/>
        <v>0</v>
      </c>
      <c r="S364" s="97">
        <f t="shared" si="26"/>
        <v>0</v>
      </c>
      <c r="T364" s="98">
        <f t="shared" si="27"/>
        <v>0</v>
      </c>
      <c r="U364" s="117" t="str">
        <f t="shared" si="28"/>
        <v>OK</v>
      </c>
      <c r="V364" s="117" t="b">
        <f>'CASH REBATE'!$P$22</f>
        <v>0</v>
      </c>
      <c r="W364" s="1" t="str">
        <v>ALCHEMY</v>
      </c>
    </row>
    <row r="365" spans="2:23" ht="17.399999999999999" x14ac:dyDescent="0.3">
      <c r="B365" s="161" t="str">
        <v>64-SPLIQ-02001041</v>
      </c>
      <c r="C365" s="157" t="str">
        <v>Laiba</v>
      </c>
      <c r="D365" s="99" t="str">
        <v>Liqueur</v>
      </c>
      <c r="E365" s="99" t="str">
        <v>Laiba</v>
      </c>
      <c r="F365" s="99" t="str">
        <v>LAI</v>
      </c>
      <c r="G365" s="99" t="str">
        <v>Laiba Twisted Negroni</v>
      </c>
      <c r="H365" s="99" t="str">
        <v>200ml</v>
      </c>
      <c r="I365" s="175">
        <v>12</v>
      </c>
      <c r="J365" s="283"/>
      <c r="K365" s="178"/>
      <c r="L365" s="85"/>
      <c r="M365" s="147"/>
      <c r="N365" s="86"/>
      <c r="O365" s="147"/>
      <c r="P365" s="152">
        <v>0</v>
      </c>
      <c r="Q365" s="148"/>
      <c r="R365" s="96">
        <f t="shared" si="25"/>
        <v>0</v>
      </c>
      <c r="S365" s="97">
        <f t="shared" si="26"/>
        <v>0</v>
      </c>
      <c r="T365" s="98">
        <f t="shared" si="27"/>
        <v>0</v>
      </c>
      <c r="U365" s="117" t="str">
        <f t="shared" si="28"/>
        <v>OK</v>
      </c>
      <c r="V365" s="117" t="b">
        <f>'CASH REBATE'!$P$22</f>
        <v>0</v>
      </c>
      <c r="W365" s="1" t="str">
        <v>ALCHEMY</v>
      </c>
    </row>
    <row r="366" spans="2:23" ht="17.399999999999999" x14ac:dyDescent="0.3">
      <c r="B366" s="161" t="str">
        <v>64-SPLIQ-02001058</v>
      </c>
      <c r="C366" s="157" t="str">
        <v>Laiba</v>
      </c>
      <c r="D366" s="99" t="str">
        <v>Liqueur</v>
      </c>
      <c r="E366" s="99" t="str">
        <v>Laiba</v>
      </c>
      <c r="F366" s="99" t="str">
        <v>LAI</v>
      </c>
      <c r="G366" s="99" t="str">
        <v>Laiba Bloody Mary</v>
      </c>
      <c r="H366" s="99" t="str">
        <v>200ml</v>
      </c>
      <c r="I366" s="175">
        <v>12</v>
      </c>
      <c r="J366" s="283"/>
      <c r="K366" s="178"/>
      <c r="L366" s="85"/>
      <c r="M366" s="147"/>
      <c r="N366" s="86"/>
      <c r="O366" s="147"/>
      <c r="P366" s="152">
        <v>0</v>
      </c>
      <c r="Q366" s="148"/>
      <c r="R366" s="96">
        <f t="shared" si="25"/>
        <v>0</v>
      </c>
      <c r="S366" s="97">
        <f t="shared" si="26"/>
        <v>0</v>
      </c>
      <c r="T366" s="98">
        <f t="shared" si="27"/>
        <v>0</v>
      </c>
      <c r="U366" s="117" t="str">
        <f t="shared" si="28"/>
        <v>OK</v>
      </c>
      <c r="V366" s="117" t="b">
        <f>'CASH REBATE'!$P$22</f>
        <v>0</v>
      </c>
      <c r="W366" s="1" t="str">
        <v>ALCHEMY</v>
      </c>
    </row>
    <row r="367" spans="2:23" ht="17.399999999999999" x14ac:dyDescent="0.3">
      <c r="B367" s="161" t="str">
        <v>67-SPGIN-02007187</v>
      </c>
      <c r="C367" s="157" t="str">
        <v>Lady Trieu</v>
      </c>
      <c r="D367" s="99" t="str">
        <v>Gin</v>
      </c>
      <c r="E367" s="99" t="str">
        <v>Lady Trieu</v>
      </c>
      <c r="F367" s="99" t="str">
        <v>LDT</v>
      </c>
      <c r="G367" s="99" t="str">
        <v>Lady Trieu Contemporary Vietnam Gin 200 ml</v>
      </c>
      <c r="H367" s="99" t="str">
        <v>200ml</v>
      </c>
      <c r="I367" s="175">
        <v>12</v>
      </c>
      <c r="J367" s="283"/>
      <c r="K367" s="178"/>
      <c r="L367" s="85"/>
      <c r="M367" s="147"/>
      <c r="N367" s="86"/>
      <c r="O367" s="147"/>
      <c r="P367" s="152">
        <v>0</v>
      </c>
      <c r="Q367" s="148"/>
      <c r="R367" s="96">
        <f t="shared" si="25"/>
        <v>0</v>
      </c>
      <c r="S367" s="97">
        <f t="shared" si="26"/>
        <v>0</v>
      </c>
      <c r="T367" s="98">
        <f t="shared" si="27"/>
        <v>0</v>
      </c>
      <c r="U367" s="117" t="str">
        <f t="shared" si="28"/>
        <v>OK</v>
      </c>
      <c r="V367" s="117" t="b">
        <f>'CASH REBATE'!$P$22</f>
        <v>0</v>
      </c>
      <c r="W367" s="1" t="str">
        <v>ALCHEMY</v>
      </c>
    </row>
    <row r="368" spans="2:23" ht="17.399999999999999" x14ac:dyDescent="0.3">
      <c r="B368" s="161" t="str">
        <v>75-06WHI-07007038</v>
      </c>
      <c r="C368" s="158" t="str">
        <v>Vok</v>
      </c>
      <c r="D368" s="142" t="str">
        <v>Whisky</v>
      </c>
      <c r="E368" s="142" t="str">
        <v>Real Mccoy</v>
      </c>
      <c r="F368" s="142" t="str">
        <v>RMC</v>
      </c>
      <c r="G368" s="142" t="str">
        <v>Real Mccoy Bourbon Whiskey</v>
      </c>
      <c r="H368" s="142" t="str">
        <v>700ml</v>
      </c>
      <c r="I368" s="176">
        <v>6</v>
      </c>
      <c r="J368" s="283"/>
      <c r="K368" s="178"/>
      <c r="L368" s="85"/>
      <c r="M368" s="143"/>
      <c r="N368" s="86"/>
      <c r="O368" s="53"/>
      <c r="P368" s="152">
        <v>0</v>
      </c>
      <c r="Q368" s="6"/>
      <c r="R368" s="96">
        <f t="shared" si="25"/>
        <v>0</v>
      </c>
      <c r="S368" s="97">
        <f t="shared" si="26"/>
        <v>0</v>
      </c>
      <c r="T368" s="98">
        <f t="shared" si="27"/>
        <v>0</v>
      </c>
      <c r="U368" s="117" t="str">
        <f t="shared" si="28"/>
        <v>OK</v>
      </c>
      <c r="V368" s="117" t="b">
        <f>'CASH REBATE'!$P$22</f>
        <v>0</v>
      </c>
      <c r="W368" s="1" t="str">
        <v>ALCHEMY</v>
      </c>
    </row>
    <row r="369" spans="2:23" ht="17.399999999999999" x14ac:dyDescent="0.3">
      <c r="B369" s="161" t="str">
        <v>76-SPSHE-05001041</v>
      </c>
      <c r="C369" s="157" t="str">
        <v>Edrington</v>
      </c>
      <c r="D369" s="99" t="str">
        <v>Wine</v>
      </c>
      <c r="E369" s="99" t="str">
        <v>Valdespino</v>
      </c>
      <c r="F369" s="99" t="str">
        <v/>
      </c>
      <c r="G369" s="99" t="str">
        <v>Valdespino Don Gonzalo Oloroso Sherry Wine</v>
      </c>
      <c r="H369" s="99" t="str">
        <v>500ml</v>
      </c>
      <c r="I369" s="175">
        <v>6</v>
      </c>
      <c r="J369" s="283"/>
      <c r="K369" s="178"/>
      <c r="L369" s="85"/>
      <c r="M369" s="147"/>
      <c r="N369" s="86"/>
      <c r="O369" s="147"/>
      <c r="P369" s="152">
        <v>0</v>
      </c>
      <c r="Q369" s="148"/>
      <c r="R369" s="96">
        <f t="shared" si="25"/>
        <v>0</v>
      </c>
      <c r="S369" s="97">
        <f t="shared" si="26"/>
        <v>0</v>
      </c>
      <c r="T369" s="98">
        <f t="shared" si="27"/>
        <v>0</v>
      </c>
      <c r="U369" s="117" t="str">
        <f t="shared" si="28"/>
        <v>OK</v>
      </c>
      <c r="V369" s="117" t="b">
        <f>'CASH REBATE'!$P$22</f>
        <v>0</v>
      </c>
      <c r="W369" s="1" t="str">
        <v>ALCHEMY</v>
      </c>
    </row>
    <row r="370" spans="2:23" ht="17.399999999999999" x14ac:dyDescent="0.3">
      <c r="B370" s="161" t="str">
        <v>76-SPSHE-07500938</v>
      </c>
      <c r="C370" s="157" t="str">
        <v>Edrington</v>
      </c>
      <c r="D370" s="99" t="str">
        <v>Wine</v>
      </c>
      <c r="E370" s="99" t="str">
        <v>Valdespino</v>
      </c>
      <c r="F370" s="99" t="str">
        <v/>
      </c>
      <c r="G370" s="99" t="str">
        <v>Valdespino El Candado PX Sherry Wine</v>
      </c>
      <c r="H370" s="99" t="str">
        <v>700ml</v>
      </c>
      <c r="I370" s="175">
        <v>6</v>
      </c>
      <c r="J370" s="283"/>
      <c r="K370" s="178"/>
      <c r="L370" s="85"/>
      <c r="M370" s="147"/>
      <c r="N370" s="86"/>
      <c r="O370" s="147"/>
      <c r="P370" s="152">
        <v>0</v>
      </c>
      <c r="Q370" s="148"/>
      <c r="R370" s="96">
        <f t="shared" si="25"/>
        <v>0</v>
      </c>
      <c r="S370" s="97">
        <f t="shared" si="26"/>
        <v>0</v>
      </c>
      <c r="T370" s="98">
        <f t="shared" si="27"/>
        <v>0</v>
      </c>
      <c r="U370" s="117" t="str">
        <f t="shared" si="28"/>
        <v>OK</v>
      </c>
      <c r="V370" s="117" t="b">
        <f>'CASH REBATE'!$P$22</f>
        <v>0</v>
      </c>
      <c r="W370" s="1" t="str">
        <v>ALCHEMY</v>
      </c>
    </row>
    <row r="371" spans="2:23" ht="17.399999999999999" x14ac:dyDescent="0.3">
      <c r="B371" s="161" t="str">
        <v>76-SPVER-07500174</v>
      </c>
      <c r="C371" s="157" t="str">
        <v>Edrington</v>
      </c>
      <c r="D371" s="99" t="str">
        <v>Vermouth</v>
      </c>
      <c r="E371" s="99" t="str">
        <v>Valdespino</v>
      </c>
      <c r="F371" s="99" t="str">
        <v/>
      </c>
      <c r="G371" s="99" t="str">
        <v>Valdespino Vermouth</v>
      </c>
      <c r="H371" s="99" t="str">
        <v>700ml</v>
      </c>
      <c r="I371" s="175">
        <v>6</v>
      </c>
      <c r="J371" s="283"/>
      <c r="K371" s="178"/>
      <c r="L371" s="85"/>
      <c r="M371" s="147"/>
      <c r="N371" s="86"/>
      <c r="O371" s="147"/>
      <c r="P371" s="152">
        <v>0</v>
      </c>
      <c r="Q371" s="148"/>
      <c r="R371" s="96">
        <f t="shared" si="25"/>
        <v>0</v>
      </c>
      <c r="S371" s="97">
        <f t="shared" si="26"/>
        <v>0</v>
      </c>
      <c r="T371" s="98">
        <f t="shared" si="27"/>
        <v>0</v>
      </c>
      <c r="U371" s="117" t="str">
        <f t="shared" si="28"/>
        <v>OK</v>
      </c>
      <c r="V371" s="117" t="b">
        <f>'CASH REBATE'!$P$22</f>
        <v>0</v>
      </c>
      <c r="W371" s="1" t="str">
        <v>ALCHEMY</v>
      </c>
    </row>
    <row r="372" spans="2:23" ht="17.399999999999999" x14ac:dyDescent="0.3">
      <c r="B372" s="161" t="str">
        <v>42-SPVER-10000853</v>
      </c>
      <c r="C372" s="158" t="str">
        <v>Campari</v>
      </c>
      <c r="D372" s="142" t="str">
        <v>Vermouth</v>
      </c>
      <c r="E372" s="142" t="str">
        <v>Cinzano</v>
      </c>
      <c r="F372" s="142" t="str">
        <v>CZV</v>
      </c>
      <c r="G372" s="142" t="str">
        <v>CINZANO VERMOUTH EXTRA DRY 1L</v>
      </c>
      <c r="H372" s="142" t="str">
        <v>1000ml</v>
      </c>
      <c r="I372" s="176">
        <v>12</v>
      </c>
      <c r="J372" s="283"/>
      <c r="K372" s="178"/>
      <c r="L372" s="85"/>
      <c r="M372" s="143"/>
      <c r="N372" s="86"/>
      <c r="O372" s="53"/>
      <c r="P372" s="152">
        <v>0</v>
      </c>
      <c r="Q372" s="6"/>
      <c r="R372" s="96">
        <f t="shared" si="25"/>
        <v>0</v>
      </c>
      <c r="S372" s="97">
        <f t="shared" si="26"/>
        <v>0</v>
      </c>
      <c r="T372" s="98">
        <f t="shared" si="27"/>
        <v>0</v>
      </c>
      <c r="U372" s="117" t="str">
        <f t="shared" si="28"/>
        <v>OK</v>
      </c>
      <c r="V372" s="117" t="b">
        <f>'CASH REBATE'!$P$22</f>
        <v>0</v>
      </c>
      <c r="W372" s="1" t="str">
        <v>ALCHEMY</v>
      </c>
    </row>
    <row r="373" spans="2:23" ht="17.399999999999999" x14ac:dyDescent="0.3">
      <c r="B373" s="161" t="str">
        <v>52-WISPB-07503811</v>
      </c>
      <c r="C373" s="157" t="str">
        <v>Pommery</v>
      </c>
      <c r="D373" s="99" t="str">
        <v>Champagne</v>
      </c>
      <c r="E373" s="99" t="str">
        <v>Pommery</v>
      </c>
      <c r="F373" s="99" t="str">
        <v>POM</v>
      </c>
      <c r="G373" s="99" t="str">
        <v>Champagne Heidsieck Monopole Blue Top Brut</v>
      </c>
      <c r="H373" s="99" t="str">
        <v>750ml</v>
      </c>
      <c r="I373" s="175">
        <v>6</v>
      </c>
      <c r="J373" s="283"/>
      <c r="K373" s="178"/>
      <c r="L373" s="85"/>
      <c r="M373" s="147"/>
      <c r="N373" s="86"/>
      <c r="O373" s="147"/>
      <c r="P373" s="152">
        <v>0</v>
      </c>
      <c r="Q373" s="148"/>
      <c r="R373" s="96">
        <f t="shared" si="25"/>
        <v>0</v>
      </c>
      <c r="S373" s="97">
        <f t="shared" si="26"/>
        <v>0</v>
      </c>
      <c r="T373" s="98">
        <f t="shared" si="27"/>
        <v>0</v>
      </c>
      <c r="U373" s="117" t="str">
        <f t="shared" si="28"/>
        <v>OK</v>
      </c>
      <c r="V373" s="117" t="b">
        <f>'CASH REBATE'!$P$22</f>
        <v>0</v>
      </c>
      <c r="W373" s="1" t="str">
        <v>ALCHEMY</v>
      </c>
    </row>
    <row r="374" spans="2:23" ht="17.399999999999999" x14ac:dyDescent="0.3">
      <c r="B374" s="161" t="str">
        <v>24-26CNY-07000401</v>
      </c>
      <c r="C374" s="157" t="str">
        <v>Remy Cointreau</v>
      </c>
      <c r="D374" s="99" t="str">
        <v>Cognac</v>
      </c>
      <c r="E374" s="99" t="str">
        <v>Remy</v>
      </c>
      <c r="F374" s="99" t="str">
        <v>RMM</v>
      </c>
      <c r="G374" s="99" t="str">
        <v>Louis XIII CNY26</v>
      </c>
      <c r="H374" s="99" t="str">
        <v>700ml</v>
      </c>
      <c r="I374" s="175">
        <v>1</v>
      </c>
      <c r="J374" s="283"/>
      <c r="K374" s="178"/>
      <c r="L374" s="85"/>
      <c r="M374" s="147"/>
      <c r="N374" s="86"/>
      <c r="O374" s="147"/>
      <c r="P374" s="152">
        <v>0</v>
      </c>
      <c r="Q374" s="148"/>
      <c r="R374" s="96">
        <f t="shared" si="25"/>
        <v>0</v>
      </c>
      <c r="S374" s="97">
        <f t="shared" si="26"/>
        <v>0</v>
      </c>
      <c r="T374" s="98">
        <f t="shared" si="27"/>
        <v>0</v>
      </c>
      <c r="U374" s="117" t="str">
        <f t="shared" si="28"/>
        <v>OK</v>
      </c>
      <c r="V374" s="117" t="b">
        <f>'CASH REBATE'!$P$22</f>
        <v>0</v>
      </c>
      <c r="W374" s="1" t="str">
        <v>ALCHEMY</v>
      </c>
    </row>
    <row r="375" spans="2:23" ht="17.399999999999999" x14ac:dyDescent="0.3">
      <c r="B375" s="161" t="str">
        <v>42-SPVER-10000822</v>
      </c>
      <c r="C375" s="157" t="str">
        <v>Campari</v>
      </c>
      <c r="D375" s="99" t="str">
        <v>Vermouth</v>
      </c>
      <c r="E375" s="99" t="str">
        <v>Cinzano</v>
      </c>
      <c r="F375" s="99" t="str">
        <v>CZV</v>
      </c>
      <c r="G375" s="99" t="str">
        <v>Cinzano Bianco Vermouth</v>
      </c>
      <c r="H375" s="99" t="str">
        <v>1000ml</v>
      </c>
      <c r="I375" s="175">
        <v>12</v>
      </c>
      <c r="J375" s="283"/>
      <c r="K375" s="178"/>
      <c r="L375" s="85"/>
      <c r="M375" s="147"/>
      <c r="N375" s="86"/>
      <c r="O375" s="147"/>
      <c r="P375" s="152">
        <v>0</v>
      </c>
      <c r="Q375" s="148"/>
      <c r="R375" s="96">
        <f t="shared" si="25"/>
        <v>0</v>
      </c>
      <c r="S375" s="97">
        <f t="shared" si="26"/>
        <v>0</v>
      </c>
      <c r="T375" s="98">
        <f t="shared" si="27"/>
        <v>0</v>
      </c>
      <c r="U375" s="117" t="str">
        <f t="shared" si="28"/>
        <v>OK</v>
      </c>
      <c r="V375" s="117" t="b">
        <f>'CASH REBATE'!$P$22</f>
        <v>0</v>
      </c>
      <c r="W375" s="1" t="str">
        <v>ALCHEMY</v>
      </c>
    </row>
    <row r="376" spans="2:23" ht="17.399999999999999" x14ac:dyDescent="0.3">
      <c r="B376" s="161" t="str">
        <v>76-SPVER-07502857</v>
      </c>
      <c r="C376" s="158" t="str">
        <v>Edrington</v>
      </c>
      <c r="D376" s="142" t="str">
        <v>Vermouth</v>
      </c>
      <c r="E376" s="142" t="str">
        <v>Valdespino</v>
      </c>
      <c r="F376" s="142" t="str">
        <v/>
      </c>
      <c r="G376" s="142" t="str">
        <v>VALDESPINO ORIGEN VERMOUTH 15% 0.75L</v>
      </c>
      <c r="H376" s="142" t="str">
        <v>750ml</v>
      </c>
      <c r="I376" s="176">
        <v>6</v>
      </c>
      <c r="J376" s="283"/>
      <c r="K376" s="178"/>
      <c r="L376" s="85"/>
      <c r="M376" s="143"/>
      <c r="N376" s="86"/>
      <c r="O376" s="53"/>
      <c r="P376" s="152">
        <v>0</v>
      </c>
      <c r="Q376" s="6"/>
      <c r="R376" s="96">
        <f t="shared" si="25"/>
        <v>0</v>
      </c>
      <c r="S376" s="97">
        <f t="shared" si="26"/>
        <v>0</v>
      </c>
      <c r="T376" s="98">
        <f t="shared" si="27"/>
        <v>0</v>
      </c>
      <c r="U376" s="117" t="str">
        <f t="shared" si="28"/>
        <v>OK</v>
      </c>
      <c r="V376" s="117" t="b">
        <f>'CASH REBATE'!$P$22</f>
        <v>0</v>
      </c>
      <c r="W376" s="1" t="str">
        <v>ALCHEMY</v>
      </c>
    </row>
    <row r="377" spans="2:23" ht="17.399999999999999" x14ac:dyDescent="0.3">
      <c r="B377" s="161" t="str">
        <v>103LOWHI-10000617</v>
      </c>
      <c r="C377" s="157" t="str">
        <v>LOCH LOMOND GROUP</v>
      </c>
      <c r="D377" s="99" t="str">
        <v>WHISKY</v>
      </c>
      <c r="E377" s="99" t="str">
        <v>HIGH COMMISSIONER</v>
      </c>
      <c r="F377" s="99" t="str">
        <v/>
      </c>
      <c r="G377" s="99" t="str">
        <v>HIGH COMMISSIONER BLENDED 40% 12x1L</v>
      </c>
      <c r="H377" s="99" t="str">
        <v>1000ml</v>
      </c>
      <c r="I377" s="175">
        <v>12</v>
      </c>
      <c r="J377" s="283"/>
      <c r="K377" s="178"/>
      <c r="L377" s="85"/>
      <c r="M377" s="147"/>
      <c r="N377" s="86"/>
      <c r="O377" s="147"/>
      <c r="P377" s="152">
        <v>0</v>
      </c>
      <c r="Q377" s="148"/>
      <c r="R377" s="96">
        <f t="shared" si="25"/>
        <v>0</v>
      </c>
      <c r="S377" s="97">
        <f t="shared" si="26"/>
        <v>0</v>
      </c>
      <c r="T377" s="98">
        <f t="shared" si="27"/>
        <v>0</v>
      </c>
      <c r="U377" s="117" t="str">
        <f t="shared" si="28"/>
        <v>OK</v>
      </c>
      <c r="V377" s="117" t="b">
        <f>'CASH REBATE'!$P$22</f>
        <v>0</v>
      </c>
      <c r="W377" s="1" t="str">
        <v>ALCHEMY</v>
      </c>
    </row>
    <row r="378" spans="2:23" ht="17.399999999999999" x14ac:dyDescent="0.3">
      <c r="B378" s="161" t="str">
        <v>103LOWHI-07000211</v>
      </c>
      <c r="C378" s="157" t="str">
        <v>LOCH LOMOND GROUP</v>
      </c>
      <c r="D378" s="99" t="str">
        <v>WHISKY</v>
      </c>
      <c r="E378" s="99" t="str">
        <v>HIGH COMMISSIONER</v>
      </c>
      <c r="F378" s="99" t="str">
        <v/>
      </c>
      <c r="G378" s="99" t="str">
        <v>HIGH COMMISSIONER BLENDED 40% 12x0.7L</v>
      </c>
      <c r="H378" s="99" t="str">
        <v>700ml</v>
      </c>
      <c r="I378" s="175">
        <v>12</v>
      </c>
      <c r="J378" s="283"/>
      <c r="K378" s="178"/>
      <c r="L378" s="85"/>
      <c r="M378" s="147"/>
      <c r="N378" s="86"/>
      <c r="O378" s="147"/>
      <c r="P378" s="152">
        <v>0</v>
      </c>
      <c r="Q378" s="148"/>
      <c r="R378" s="96">
        <f t="shared" si="25"/>
        <v>0</v>
      </c>
      <c r="S378" s="97">
        <f t="shared" si="26"/>
        <v>0</v>
      </c>
      <c r="T378" s="98">
        <f t="shared" si="27"/>
        <v>0</v>
      </c>
      <c r="U378" s="117" t="str">
        <f t="shared" si="28"/>
        <v>OK</v>
      </c>
      <c r="V378" s="117" t="b">
        <f>'CASH REBATE'!$P$22</f>
        <v>0</v>
      </c>
      <c r="W378" s="1" t="str">
        <v>ALCHEMY</v>
      </c>
    </row>
    <row r="379" spans="2:23" ht="17.399999999999999" x14ac:dyDescent="0.3">
      <c r="B379" s="161" t="str">
        <v>103LOWHI-03500129</v>
      </c>
      <c r="C379" s="157" t="str">
        <v>LOCH LOMOND GROUP</v>
      </c>
      <c r="D379" s="99" t="str">
        <v>WHISKY</v>
      </c>
      <c r="E379" s="99" t="str">
        <v>HIGH COMMISSIONER</v>
      </c>
      <c r="F379" s="99" t="str">
        <v/>
      </c>
      <c r="G379" s="99" t="str">
        <v>HIGH COMMISSIONER BLENDED 40% 24x0.35L</v>
      </c>
      <c r="H379" s="99" t="str">
        <v>350ml</v>
      </c>
      <c r="I379" s="175">
        <v>24</v>
      </c>
      <c r="J379" s="283"/>
      <c r="K379" s="178"/>
      <c r="L379" s="85"/>
      <c r="M379" s="147"/>
      <c r="N379" s="86"/>
      <c r="O379" s="147"/>
      <c r="P379" s="152">
        <v>0</v>
      </c>
      <c r="Q379" s="148"/>
      <c r="R379" s="96">
        <f t="shared" si="25"/>
        <v>0</v>
      </c>
      <c r="S379" s="97">
        <f t="shared" si="26"/>
        <v>0</v>
      </c>
      <c r="T379" s="98">
        <f t="shared" si="27"/>
        <v>0</v>
      </c>
      <c r="U379" s="117" t="str">
        <f t="shared" si="28"/>
        <v>OK</v>
      </c>
      <c r="V379" s="117" t="b">
        <f>'CASH REBATE'!$P$22</f>
        <v>0</v>
      </c>
      <c r="W379" s="1" t="str">
        <v>ALCHEMY</v>
      </c>
    </row>
    <row r="380" spans="2:23" ht="17.399999999999999" x14ac:dyDescent="0.3">
      <c r="B380" s="161" t="str">
        <v>103LOWHI-02000068</v>
      </c>
      <c r="C380" s="158" t="str">
        <v>LOCH LOMOND GROUP</v>
      </c>
      <c r="D380" s="142" t="str">
        <v>WHISKY</v>
      </c>
      <c r="E380" s="142" t="str">
        <v>HIGH COMMISSIONER</v>
      </c>
      <c r="F380" s="142" t="str">
        <v/>
      </c>
      <c r="G380" s="142" t="str">
        <v>HIGH COMMISSIONER BLENDED 40% 48x0.2L</v>
      </c>
      <c r="H380" s="142" t="str">
        <v>200ml</v>
      </c>
      <c r="I380" s="176">
        <v>48</v>
      </c>
      <c r="J380" s="283"/>
      <c r="K380" s="178"/>
      <c r="L380" s="85"/>
      <c r="M380" s="143"/>
      <c r="N380" s="86"/>
      <c r="O380" s="53"/>
      <c r="P380" s="152">
        <v>0</v>
      </c>
      <c r="Q380" s="6"/>
      <c r="R380" s="96">
        <f t="shared" si="25"/>
        <v>0</v>
      </c>
      <c r="S380" s="97">
        <f t="shared" si="26"/>
        <v>0</v>
      </c>
      <c r="T380" s="98">
        <f t="shared" si="27"/>
        <v>0</v>
      </c>
      <c r="U380" s="117" t="str">
        <f t="shared" si="28"/>
        <v>OK</v>
      </c>
      <c r="V380" s="117" t="b">
        <f>'CASH REBATE'!$P$22</f>
        <v>0</v>
      </c>
      <c r="W380" s="1" t="str">
        <v>ALCHEMY</v>
      </c>
    </row>
    <row r="381" spans="2:23" ht="17.399999999999999" x14ac:dyDescent="0.3">
      <c r="B381" s="161" t="str">
        <v>106LOWHI-07003219</v>
      </c>
      <c r="C381" s="157" t="str">
        <v>LOCH LOMOND GROUP</v>
      </c>
      <c r="D381" s="99" t="str">
        <v>WHISKY</v>
      </c>
      <c r="E381" s="99" t="str">
        <v>LOCH LOMOND</v>
      </c>
      <c r="F381" s="99" t="str">
        <v/>
      </c>
      <c r="G381" s="99" t="str">
        <v>LOCH LOMOND ORIGINAL SCOTCH WHISKY</v>
      </c>
      <c r="H381" s="99" t="str">
        <v>700ml</v>
      </c>
      <c r="I381" s="175">
        <v>6</v>
      </c>
      <c r="J381" s="283"/>
      <c r="K381" s="178"/>
      <c r="L381" s="85"/>
      <c r="M381" s="147"/>
      <c r="N381" s="86"/>
      <c r="O381" s="147"/>
      <c r="P381" s="152">
        <v>0</v>
      </c>
      <c r="Q381" s="148"/>
      <c r="R381" s="96">
        <f t="shared" si="25"/>
        <v>0</v>
      </c>
      <c r="S381" s="97">
        <f t="shared" si="26"/>
        <v>0</v>
      </c>
      <c r="T381" s="98">
        <f t="shared" si="27"/>
        <v>0</v>
      </c>
      <c r="U381" s="117" t="str">
        <f t="shared" si="28"/>
        <v>OK</v>
      </c>
      <c r="V381" s="117" t="b">
        <f>'CASH REBATE'!$P$22</f>
        <v>0</v>
      </c>
      <c r="W381" s="1" t="str">
        <v>ALCHEMY</v>
      </c>
    </row>
    <row r="382" spans="2:23" ht="17.399999999999999" x14ac:dyDescent="0.3">
      <c r="B382" s="161" t="str">
        <v>106LOWHI-07007216</v>
      </c>
      <c r="C382" s="157" t="str">
        <v>LOCH LOMOND GROUP</v>
      </c>
      <c r="D382" s="99" t="str">
        <v>WHISKY</v>
      </c>
      <c r="E382" s="99" t="str">
        <v>LOCH LOMOND</v>
      </c>
      <c r="F382" s="99" t="str">
        <v/>
      </c>
      <c r="G382" s="99" t="str">
        <v>LOCH LOMOND AGED 12 YEARS SCOTCH WHISKY</v>
      </c>
      <c r="H382" s="99" t="str">
        <v>700ml</v>
      </c>
      <c r="I382" s="175">
        <v>6</v>
      </c>
      <c r="J382" s="283"/>
      <c r="K382" s="178"/>
      <c r="L382" s="85"/>
      <c r="M382" s="147"/>
      <c r="N382" s="86"/>
      <c r="O382" s="147"/>
      <c r="P382" s="152">
        <v>0</v>
      </c>
      <c r="Q382" s="148"/>
      <c r="R382" s="96">
        <f t="shared" si="25"/>
        <v>0</v>
      </c>
      <c r="S382" s="97">
        <f t="shared" si="26"/>
        <v>0</v>
      </c>
      <c r="T382" s="98">
        <f t="shared" si="27"/>
        <v>0</v>
      </c>
      <c r="U382" s="117" t="str">
        <f t="shared" si="28"/>
        <v>OK</v>
      </c>
      <c r="V382" s="117" t="b">
        <f>'CASH REBATE'!$P$22</f>
        <v>0</v>
      </c>
    </row>
    <row r="383" spans="2:23" ht="17.399999999999999" x14ac:dyDescent="0.3">
      <c r="B383" s="161" t="str">
        <v>106LOWHI-07009215</v>
      </c>
      <c r="C383" s="157" t="str">
        <v>LOCH LOMOND GROUP</v>
      </c>
      <c r="D383" s="99" t="str">
        <v>WHISKY</v>
      </c>
      <c r="E383" s="99" t="str">
        <v>LOCH LOMOND</v>
      </c>
      <c r="F383" s="99" t="str">
        <v/>
      </c>
      <c r="G383" s="99" t="str">
        <v>LOCH LOMOND AGED 18 YEARS SCOTCH WHISKY</v>
      </c>
      <c r="H383" s="99" t="str">
        <v>700ml</v>
      </c>
      <c r="I383" s="175">
        <v>6</v>
      </c>
      <c r="J383" s="283"/>
      <c r="K383" s="178"/>
      <c r="L383" s="85"/>
      <c r="M383" s="147"/>
      <c r="N383" s="86"/>
      <c r="O383" s="147"/>
      <c r="P383" s="152">
        <v>0</v>
      </c>
      <c r="Q383" s="148"/>
      <c r="R383" s="96">
        <f t="shared" si="25"/>
        <v>0</v>
      </c>
      <c r="S383" s="97">
        <f t="shared" si="26"/>
        <v>0</v>
      </c>
      <c r="T383" s="98">
        <f t="shared" si="27"/>
        <v>0</v>
      </c>
      <c r="U383" s="117" t="str">
        <f t="shared" si="28"/>
        <v>OK</v>
      </c>
      <c r="V383" s="117" t="b">
        <f>'CASH REBATE'!$P$22</f>
        <v>0</v>
      </c>
    </row>
    <row r="384" spans="2:23" ht="17.399999999999999" x14ac:dyDescent="0.3">
      <c r="B384" s="161" t="str">
        <v>04-SPWHI-07001257</v>
      </c>
      <c r="C384" s="158" t="str">
        <v>Edrington</v>
      </c>
      <c r="D384" s="142" t="str">
        <v>WHISKY</v>
      </c>
      <c r="E384" s="142" t="str">
        <v>The Macallan</v>
      </c>
      <c r="F384" s="142" t="str">
        <v>MAC</v>
      </c>
      <c r="G384" s="142" t="str">
        <v>THE MACALLAN LITHA WHISKY</v>
      </c>
      <c r="H384" s="142" t="str">
        <v>700ml</v>
      </c>
      <c r="I384" s="176">
        <v>6</v>
      </c>
      <c r="J384" s="283"/>
      <c r="K384" s="178"/>
      <c r="L384" s="85"/>
      <c r="M384" s="143"/>
      <c r="N384" s="86"/>
      <c r="O384" s="53"/>
      <c r="P384" s="152">
        <v>0</v>
      </c>
      <c r="Q384" s="6"/>
      <c r="R384" s="96">
        <f t="shared" si="25"/>
        <v>0</v>
      </c>
      <c r="S384" s="97">
        <f t="shared" si="26"/>
        <v>0</v>
      </c>
      <c r="T384" s="98">
        <f t="shared" si="27"/>
        <v>0</v>
      </c>
      <c r="U384" s="117" t="str">
        <f t="shared" si="28"/>
        <v>OK</v>
      </c>
      <c r="V384" s="117" t="b">
        <f>'CASH REBATE'!$P$22</f>
        <v>0</v>
      </c>
    </row>
    <row r="385" spans="2:22" ht="17.399999999999999" x14ac:dyDescent="0.3">
      <c r="B385" s="161" t="str">
        <v>42-SPVER-10000061</v>
      </c>
      <c r="C385" s="157" t="str">
        <v>Campari Group</v>
      </c>
      <c r="D385" s="99" t="str">
        <v>Vermouth</v>
      </c>
      <c r="E385" s="99" t="str">
        <v>Del Professore</v>
      </c>
      <c r="F385" s="99" t="str">
        <v/>
      </c>
      <c r="G385" s="99" t="str">
        <v>Del Professore Rosso Vermouth</v>
      </c>
      <c r="H385" s="99" t="str">
        <v>1000ml</v>
      </c>
      <c r="I385" s="175">
        <v>6</v>
      </c>
      <c r="J385" s="283"/>
      <c r="K385" s="178"/>
      <c r="L385" s="85"/>
      <c r="M385" s="147"/>
      <c r="N385" s="86"/>
      <c r="O385" s="147"/>
      <c r="P385" s="152">
        <v>0</v>
      </c>
      <c r="Q385" s="148"/>
      <c r="R385" s="96">
        <f t="shared" si="25"/>
        <v>0</v>
      </c>
      <c r="S385" s="97">
        <f t="shared" si="26"/>
        <v>0</v>
      </c>
      <c r="T385" s="98">
        <f t="shared" si="27"/>
        <v>0</v>
      </c>
      <c r="U385" s="117" t="str">
        <f t="shared" si="28"/>
        <v>OK</v>
      </c>
      <c r="V385" s="117" t="b">
        <f>'CASH REBATE'!$P$22</f>
        <v>0</v>
      </c>
    </row>
    <row r="386" spans="2:22" ht="17.399999999999999" x14ac:dyDescent="0.3">
      <c r="B386" s="161" t="str">
        <v>42-WISPA-07503171</v>
      </c>
      <c r="C386" s="157" t="str">
        <v>Campari Group</v>
      </c>
      <c r="D386" s="99" t="str">
        <v>Sparkling Wine</v>
      </c>
      <c r="E386" s="99" t="str">
        <v>Riccadonna</v>
      </c>
      <c r="F386" s="99" t="str">
        <v/>
      </c>
      <c r="G386" s="99" t="str">
        <v>Riccadonna To Spritz</v>
      </c>
      <c r="H386" s="99" t="str">
        <v>750ml</v>
      </c>
      <c r="I386" s="175">
        <v>6</v>
      </c>
      <c r="J386" s="283"/>
      <c r="K386" s="178"/>
      <c r="L386" s="85"/>
      <c r="M386" s="147"/>
      <c r="N386" s="86"/>
      <c r="O386" s="147"/>
      <c r="P386" s="152">
        <v>0</v>
      </c>
      <c r="Q386" s="148"/>
      <c r="R386" s="96">
        <f t="shared" si="25"/>
        <v>0</v>
      </c>
      <c r="S386" s="97">
        <f t="shared" si="26"/>
        <v>0</v>
      </c>
      <c r="T386" s="98">
        <f t="shared" si="27"/>
        <v>0</v>
      </c>
      <c r="U386" s="117" t="str">
        <f t="shared" si="28"/>
        <v>OK</v>
      </c>
      <c r="V386" s="117" t="b">
        <f>'CASH REBATE'!$P$22</f>
        <v>0</v>
      </c>
    </row>
    <row r="387" spans="2:22" ht="17.399999999999999" x14ac:dyDescent="0.3">
      <c r="B387" s="161" t="str">
        <v>57-SPLIQ-07000707</v>
      </c>
      <c r="C387" s="157" t="str">
        <v>Campari</v>
      </c>
      <c r="D387" s="99" t="str">
        <v>Liqueur</v>
      </c>
      <c r="E387" s="99" t="str">
        <v>Ouzo</v>
      </c>
      <c r="F387" s="99" t="str">
        <v>OUZ</v>
      </c>
      <c r="G387" s="99" t="str">
        <v>Ouzo 12 Liqueur</v>
      </c>
      <c r="H387" s="99" t="str">
        <v>700ml</v>
      </c>
      <c r="I387" s="175">
        <v>6</v>
      </c>
      <c r="J387" s="283"/>
      <c r="K387" s="178"/>
      <c r="L387" s="85"/>
      <c r="M387" s="147"/>
      <c r="N387" s="86"/>
      <c r="O387" s="147"/>
      <c r="P387" s="152">
        <v>0</v>
      </c>
      <c r="Q387" s="148"/>
      <c r="R387" s="96">
        <f t="shared" si="25"/>
        <v>0</v>
      </c>
      <c r="S387" s="97">
        <f t="shared" si="26"/>
        <v>0</v>
      </c>
      <c r="T387" s="98">
        <f t="shared" si="27"/>
        <v>0</v>
      </c>
      <c r="U387" s="117" t="str">
        <f t="shared" si="28"/>
        <v>OK</v>
      </c>
      <c r="V387" s="117" t="b">
        <f>'CASH REBATE'!$P$22</f>
        <v>0</v>
      </c>
    </row>
    <row r="388" spans="2:22" ht="17.399999999999999" x14ac:dyDescent="0.3">
      <c r="B388" s="161" t="str">
        <v>58-SPLIQ-07009164</v>
      </c>
      <c r="C388" s="158" t="str">
        <v>Ancho</v>
      </c>
      <c r="D388" s="142" t="str">
        <v>Liqueur</v>
      </c>
      <c r="E388" s="142" t="str">
        <v>Ancho</v>
      </c>
      <c r="F388" s="142" t="str">
        <v>BRC</v>
      </c>
      <c r="G388" s="142" t="str">
        <v>Ancho Reyes Verde Liqueur</v>
      </c>
      <c r="H388" s="142" t="str">
        <v>700ml</v>
      </c>
      <c r="I388" s="176">
        <v>6</v>
      </c>
      <c r="J388" s="283"/>
      <c r="K388" s="178"/>
      <c r="L388" s="85"/>
      <c r="M388" s="143"/>
      <c r="N388" s="86"/>
      <c r="O388" s="53"/>
      <c r="P388" s="152">
        <v>0</v>
      </c>
      <c r="Q388" s="6"/>
      <c r="R388" s="96">
        <f t="shared" si="25"/>
        <v>0</v>
      </c>
      <c r="S388" s="97">
        <f t="shared" si="26"/>
        <v>0</v>
      </c>
      <c r="T388" s="98">
        <f t="shared" si="27"/>
        <v>0</v>
      </c>
      <c r="U388" s="117" t="str">
        <f t="shared" si="28"/>
        <v>OK</v>
      </c>
      <c r="V388" s="117" t="b">
        <f>'CASH REBATE'!$P$22</f>
        <v>0</v>
      </c>
    </row>
    <row r="389" spans="2:22" ht="17.399999999999999" x14ac:dyDescent="0.3">
      <c r="B389" s="161" t="str">
        <v>66-SPGIN-07000064</v>
      </c>
      <c r="C389" s="157" t="str">
        <v>Bareksten</v>
      </c>
      <c r="D389" s="99" t="str">
        <v>Gin</v>
      </c>
      <c r="E389" s="99" t="str">
        <v>Bareksten</v>
      </c>
      <c r="F389" s="99" t="str">
        <v>BAR</v>
      </c>
      <c r="G389" s="99" t="str">
        <v>Bareksten Botanical Gin</v>
      </c>
      <c r="H389" s="99" t="str">
        <v>700ml</v>
      </c>
      <c r="I389" s="175">
        <v>6</v>
      </c>
      <c r="J389" s="283"/>
      <c r="K389" s="178"/>
      <c r="L389" s="85"/>
      <c r="M389" s="147"/>
      <c r="N389" s="86"/>
      <c r="O389" s="147"/>
      <c r="P389" s="152">
        <v>0</v>
      </c>
      <c r="Q389" s="148"/>
      <c r="R389" s="96">
        <f t="shared" si="25"/>
        <v>0</v>
      </c>
      <c r="S389" s="97">
        <f t="shared" si="26"/>
        <v>0</v>
      </c>
      <c r="T389" s="98">
        <f t="shared" si="27"/>
        <v>0</v>
      </c>
      <c r="U389" s="117" t="str">
        <f t="shared" si="28"/>
        <v>OK</v>
      </c>
      <c r="V389" s="117" t="b">
        <f>'CASH REBATE'!$P$22</f>
        <v>0</v>
      </c>
    </row>
    <row r="390" spans="2:22" ht="17.399999999999999" x14ac:dyDescent="0.3">
      <c r="B390" s="161" t="str">
        <v>84-SPLIQ-07500002</v>
      </c>
      <c r="C390" s="157" t="str">
        <v>BIGGAR &amp; LEITH</v>
      </c>
      <c r="D390" s="99" t="str">
        <v>Liqueur</v>
      </c>
      <c r="E390" s="99" t="str">
        <v>BIGGAR &amp; LEITH</v>
      </c>
      <c r="F390" s="99" t="str">
        <v>BGL</v>
      </c>
      <c r="G390" s="99" t="str">
        <v>Hotel Starlino Aperitivo Orange</v>
      </c>
      <c r="H390" s="99" t="str">
        <v>750ml</v>
      </c>
      <c r="I390" s="175">
        <v>6</v>
      </c>
      <c r="J390" s="283"/>
      <c r="K390" s="178"/>
      <c r="L390" s="85"/>
      <c r="M390" s="147"/>
      <c r="N390" s="86"/>
      <c r="O390" s="147"/>
      <c r="P390" s="152">
        <v>0</v>
      </c>
      <c r="Q390" s="148"/>
      <c r="R390" s="96">
        <f t="shared" si="25"/>
        <v>0</v>
      </c>
      <c r="S390" s="97">
        <f t="shared" si="26"/>
        <v>0</v>
      </c>
      <c r="T390" s="98">
        <f t="shared" si="27"/>
        <v>0</v>
      </c>
      <c r="U390" s="117" t="str">
        <f t="shared" si="28"/>
        <v>OK</v>
      </c>
      <c r="V390" s="117" t="b">
        <f>'CASH REBATE'!$P$22</f>
        <v>0</v>
      </c>
    </row>
    <row r="391" spans="2:22" ht="17.399999999999999" x14ac:dyDescent="0.3">
      <c r="B391" s="161" t="str">
        <v>84-SPLIQ-07500003</v>
      </c>
      <c r="C391" s="157" t="str">
        <v>BIGGAR &amp; LEITH</v>
      </c>
      <c r="D391" s="99" t="str">
        <v>Liqueur</v>
      </c>
      <c r="E391" s="99" t="str">
        <v>BIGGAR &amp; LEITH</v>
      </c>
      <c r="F391" s="99" t="str">
        <v>BGL</v>
      </c>
      <c r="G391" s="99" t="str">
        <v>Hotel Starlino Aperitivo Rose</v>
      </c>
      <c r="H391" s="99" t="str">
        <v>750ml</v>
      </c>
      <c r="I391" s="175">
        <v>6</v>
      </c>
      <c r="J391" s="283"/>
      <c r="K391" s="178"/>
      <c r="L391" s="85"/>
      <c r="M391" s="147"/>
      <c r="N391" s="86"/>
      <c r="O391" s="147"/>
      <c r="P391" s="152">
        <v>0</v>
      </c>
      <c r="Q391" s="148"/>
      <c r="R391" s="96">
        <f t="shared" si="25"/>
        <v>0</v>
      </c>
      <c r="S391" s="97">
        <f t="shared" si="26"/>
        <v>0</v>
      </c>
      <c r="T391" s="98">
        <f t="shared" si="27"/>
        <v>0</v>
      </c>
      <c r="U391" s="117" t="str">
        <f t="shared" si="28"/>
        <v>OK</v>
      </c>
      <c r="V391" s="117" t="b">
        <f>'CASH REBATE'!$P$22</f>
        <v>0</v>
      </c>
    </row>
    <row r="392" spans="2:22" ht="17.399999999999999" x14ac:dyDescent="0.3">
      <c r="B392" s="161" t="str">
        <v>84-SPVER-07500001</v>
      </c>
      <c r="C392" s="158" t="str">
        <v>BIGGAR &amp; LEITH</v>
      </c>
      <c r="D392" s="142" t="str">
        <v>Vermouth</v>
      </c>
      <c r="E392" s="142" t="str">
        <v>BIGGAR &amp; LEITH</v>
      </c>
      <c r="F392" s="142" t="str">
        <v>BGL</v>
      </c>
      <c r="G392" s="142" t="str">
        <v>Hotel Starlino Vermouth Rosso</v>
      </c>
      <c r="H392" s="142" t="str">
        <v>750ml</v>
      </c>
      <c r="I392" s="176">
        <v>6</v>
      </c>
      <c r="J392" s="283"/>
      <c r="K392" s="178"/>
      <c r="L392" s="85"/>
      <c r="M392" s="143"/>
      <c r="N392" s="86"/>
      <c r="O392" s="53"/>
      <c r="P392" s="152">
        <v>0</v>
      </c>
      <c r="Q392" s="6"/>
      <c r="R392" s="96">
        <f t="shared" si="25"/>
        <v>0</v>
      </c>
      <c r="S392" s="97">
        <f t="shared" si="26"/>
        <v>0</v>
      </c>
      <c r="T392" s="98">
        <f t="shared" si="27"/>
        <v>0</v>
      </c>
      <c r="U392" s="117" t="str">
        <f t="shared" si="28"/>
        <v>OK</v>
      </c>
      <c r="V392" s="117" t="b">
        <f>'CASH REBATE'!$P$22</f>
        <v>0</v>
      </c>
    </row>
    <row r="393" spans="2:22" ht="17.399999999999999" x14ac:dyDescent="0.3">
      <c r="B393" s="161" t="str">
        <v>85-SPLIQ-07000001</v>
      </c>
      <c r="C393" s="157" t="str">
        <v>BIGGAR &amp; LEITH</v>
      </c>
      <c r="D393" s="99" t="str">
        <v>Liqueur</v>
      </c>
      <c r="E393" s="99" t="str">
        <v>BIGGAR &amp; LEITH</v>
      </c>
      <c r="F393" s="99" t="str">
        <v>BGL</v>
      </c>
      <c r="G393" s="99" t="str">
        <v>Shanky'S Whip Liqueur And Whisky Blend</v>
      </c>
      <c r="H393" s="99" t="str">
        <v>700ml</v>
      </c>
      <c r="I393" s="175">
        <v>6</v>
      </c>
      <c r="J393" s="283"/>
      <c r="K393" s="178"/>
      <c r="L393" s="85"/>
      <c r="M393" s="147"/>
      <c r="N393" s="86"/>
      <c r="O393" s="147"/>
      <c r="P393" s="152">
        <v>0</v>
      </c>
      <c r="Q393" s="148"/>
      <c r="R393" s="96">
        <f t="shared" si="25"/>
        <v>0</v>
      </c>
      <c r="S393" s="97">
        <f t="shared" si="26"/>
        <v>0</v>
      </c>
      <c r="T393" s="98">
        <f t="shared" si="27"/>
        <v>0</v>
      </c>
      <c r="U393" s="117" t="str">
        <f t="shared" si="28"/>
        <v>OK</v>
      </c>
      <c r="V393" s="117" t="b">
        <f>'CASH REBATE'!$P$22</f>
        <v>0</v>
      </c>
    </row>
    <row r="394" spans="2:22" ht="17.399999999999999" x14ac:dyDescent="0.3">
      <c r="B394" s="161" t="str">
        <v>86-SPLIQ-07000001</v>
      </c>
      <c r="C394" s="157" t="str">
        <v>BIGGAR &amp; LEITH</v>
      </c>
      <c r="D394" s="99" t="str">
        <v>Liqueur</v>
      </c>
      <c r="E394" s="99" t="str">
        <v>BIGGAR &amp; LEITH</v>
      </c>
      <c r="F394" s="99" t="str">
        <v>BGL</v>
      </c>
      <c r="G394" s="99" t="str">
        <v>Stambecco Amaro Maraschino Liqueur</v>
      </c>
      <c r="H394" s="99" t="str">
        <v>700ml</v>
      </c>
      <c r="I394" s="175">
        <v>6</v>
      </c>
      <c r="J394" s="283"/>
      <c r="K394" s="178"/>
      <c r="L394" s="85"/>
      <c r="M394" s="147"/>
      <c r="N394" s="86"/>
      <c r="O394" s="147"/>
      <c r="P394" s="152">
        <v>0</v>
      </c>
      <c r="Q394" s="148"/>
      <c r="R394" s="96">
        <f t="shared" si="25"/>
        <v>0</v>
      </c>
      <c r="S394" s="97">
        <f t="shared" si="26"/>
        <v>0</v>
      </c>
      <c r="T394" s="98">
        <f t="shared" si="27"/>
        <v>0</v>
      </c>
      <c r="U394" s="117" t="str">
        <f t="shared" si="28"/>
        <v>OK</v>
      </c>
      <c r="V394" s="117" t="b">
        <f>'CASH REBATE'!$P$22</f>
        <v>0</v>
      </c>
    </row>
    <row r="395" spans="2:22" x14ac:dyDescent="0.3">
      <c r="B395" s="1" t="str">
        <v>84-SPLIQ-07500852</v>
      </c>
      <c r="C395" s="18" t="str">
        <v>BIGGAR &amp; LEITH</v>
      </c>
      <c r="D395" s="15" t="str">
        <v>Liqueur</v>
      </c>
      <c r="E395" s="15" t="str">
        <v>BIGGAR &amp; LEITH</v>
      </c>
      <c r="F395" s="15" t="str">
        <v>BGL</v>
      </c>
      <c r="G395" s="18" t="str">
        <v>Hotel Starlino Aperitivo Elderflower</v>
      </c>
      <c r="H395" s="18" t="str">
        <v>750ml</v>
      </c>
      <c r="I395" s="2">
        <v>6</v>
      </c>
      <c r="P395" s="2">
        <v>0</v>
      </c>
    </row>
    <row r="396" spans="2:22" x14ac:dyDescent="0.3">
      <c r="B396" s="1" t="str">
        <v>GL-01WHI-07000203</v>
      </c>
      <c r="C396" s="18" t="str">
        <v>BIGGAR &amp; LEITH</v>
      </c>
      <c r="D396" s="15" t="str">
        <v>Whisky</v>
      </c>
      <c r="E396" s="15" t="str">
        <v>BIGGAR &amp; LEITH</v>
      </c>
      <c r="F396" s="15" t="str">
        <v>BGL</v>
      </c>
      <c r="G396" s="18" t="str">
        <v>The Gladstone Axe American Oak Whisky</v>
      </c>
      <c r="H396" s="18" t="str">
        <v>700ml</v>
      </c>
      <c r="I396" s="2">
        <v>6</v>
      </c>
      <c r="P396" s="2">
        <v>0</v>
      </c>
    </row>
    <row r="397" spans="2:22" x14ac:dyDescent="0.3">
      <c r="B397" s="1" t="str">
        <v>BU-03TEQ-05000371</v>
      </c>
      <c r="C397" s="18" t="str">
        <v>BIGGAR &amp; LEITH</v>
      </c>
      <c r="D397" s="15" t="str">
        <v>Tequila</v>
      </c>
      <c r="E397" s="15" t="str">
        <v>BIGGAR &amp; LEITH</v>
      </c>
      <c r="F397" s="15" t="str">
        <v>BGL</v>
      </c>
      <c r="G397" s="18" t="str">
        <v>Butterfly Cannon Rosa Tequila 0.5L</v>
      </c>
      <c r="H397" s="18" t="str">
        <v>500ml</v>
      </c>
      <c r="I397" s="2">
        <v>6</v>
      </c>
      <c r="P397" s="2">
        <v>0</v>
      </c>
    </row>
    <row r="398" spans="2:22" x14ac:dyDescent="0.3">
      <c r="B398" s="1" t="str">
        <v>BU-02TEQ-05000296</v>
      </c>
      <c r="C398" s="18" t="str">
        <v>BIGGAR &amp; LEITH</v>
      </c>
      <c r="D398" s="15" t="str">
        <v>Tequila</v>
      </c>
      <c r="E398" s="15" t="str">
        <v>BIGGAR &amp; LEITH</v>
      </c>
      <c r="F398" s="15" t="str">
        <v>BGL</v>
      </c>
      <c r="G398" s="18" t="str">
        <v>Butterfly Cannon Cristalino Tequila 0.5L</v>
      </c>
      <c r="H398" s="18" t="str">
        <v>500ml</v>
      </c>
      <c r="I398" s="2">
        <v>6</v>
      </c>
      <c r="P398" s="2">
        <v>0</v>
      </c>
    </row>
    <row r="399" spans="2:22" x14ac:dyDescent="0.3">
      <c r="B399" s="1" t="str">
        <v>SP-01RUM-07006059</v>
      </c>
      <c r="C399" s="18" t="str">
        <v>Biggar &amp; Leith</v>
      </c>
      <c r="D399" s="15" t="str">
        <v>Rum</v>
      </c>
      <c r="E399" s="15" t="str">
        <v>Biggar &amp; Leith</v>
      </c>
      <c r="F399" s="15" t="str">
        <v>BGL</v>
      </c>
      <c r="G399" s="18" t="str">
        <v>Spytail Ginger Rum 0.7L</v>
      </c>
      <c r="H399" s="18" t="str">
        <v>700ml</v>
      </c>
      <c r="I399" s="2">
        <v>6</v>
      </c>
      <c r="P399" s="2">
        <v>0</v>
      </c>
    </row>
    <row r="400" spans="2:22" x14ac:dyDescent="0.3">
      <c r="B400" s="1" t="str">
        <v>ST-01LIQ-07001224</v>
      </c>
      <c r="C400" s="18" t="str">
        <v>BIGGAR &amp; LEITH</v>
      </c>
      <c r="D400" s="15" t="str">
        <v>Liqueur</v>
      </c>
      <c r="E400" s="15" t="str">
        <v>BIGGAR &amp; LEITH</v>
      </c>
      <c r="F400" s="15" t="str">
        <v>BGL</v>
      </c>
      <c r="G400" s="18" t="str">
        <v>Stambecco Tiramisu Liqueur 0.7L</v>
      </c>
      <c r="H400" s="18" t="str">
        <v>700ml</v>
      </c>
      <c r="I400" s="2">
        <v>6</v>
      </c>
      <c r="P400" s="2">
        <v>0</v>
      </c>
    </row>
    <row r="401" spans="2:16" x14ac:dyDescent="0.3">
      <c r="B401" s="1" t="str">
        <v>BU-01TEQ-05000333</v>
      </c>
      <c r="C401" s="18" t="str">
        <v>BIGGAR &amp; LEITH</v>
      </c>
      <c r="D401" s="15" t="str">
        <v>Tequila</v>
      </c>
      <c r="E401" s="15" t="str">
        <v>BIGGAR &amp; LEITH</v>
      </c>
      <c r="F401" s="15" t="str">
        <v>BGL</v>
      </c>
      <c r="G401" s="18" t="str">
        <v>Butterfly Cannon Blue Tequila 0.5L</v>
      </c>
      <c r="H401" s="18" t="str">
        <v>500ml</v>
      </c>
      <c r="I401" s="2">
        <v>6</v>
      </c>
      <c r="P401" s="2">
        <v>0</v>
      </c>
    </row>
    <row r="402" spans="2:16" x14ac:dyDescent="0.3">
      <c r="B402" s="1" t="str">
        <v>77-SPLIQ-10001617</v>
      </c>
      <c r="C402" s="18" t="str">
        <v>Branca</v>
      </c>
      <c r="D402" s="15" t="str">
        <v>Liqueur</v>
      </c>
      <c r="E402" s="15" t="str">
        <v>Branca</v>
      </c>
      <c r="F402" s="15" t="str">
        <v>BRC</v>
      </c>
      <c r="G402" s="18" t="str">
        <v>Borghetti Espresso Liqueur</v>
      </c>
      <c r="H402" s="18" t="str">
        <v>1000ml</v>
      </c>
      <c r="I402" s="2">
        <v>6</v>
      </c>
      <c r="P402" s="2">
        <v>0</v>
      </c>
    </row>
    <row r="403" spans="2:16" x14ac:dyDescent="0.3">
      <c r="B403" s="1" t="str">
        <v>58-SPLIQ-07009065</v>
      </c>
      <c r="C403" s="18" t="str">
        <v>Campari</v>
      </c>
      <c r="D403" s="15" t="str">
        <v>Liqueur</v>
      </c>
      <c r="E403" s="15" t="str">
        <v>Campari</v>
      </c>
      <c r="F403" s="15" t="str">
        <v>CAM</v>
      </c>
      <c r="G403" s="18" t="str">
        <v>Ancho Reyes Liqueur</v>
      </c>
      <c r="H403" s="18" t="str">
        <v>700ml</v>
      </c>
      <c r="I403" s="2">
        <v>6</v>
      </c>
      <c r="P403" s="2">
        <v>0</v>
      </c>
    </row>
    <row r="404" spans="2:16" x14ac:dyDescent="0.3">
      <c r="B404" s="1" t="str">
        <v>60-SPGIN-07000522</v>
      </c>
      <c r="C404" s="18" t="str">
        <v>Campari</v>
      </c>
      <c r="D404" s="15" t="str">
        <v>Gin</v>
      </c>
      <c r="E404" s="15" t="str">
        <v>Campari</v>
      </c>
      <c r="F404" s="15" t="str">
        <v>CAM</v>
      </c>
      <c r="G404" s="18" t="str">
        <v>Ondina Gin</v>
      </c>
      <c r="H404" s="18" t="str">
        <v>700ml</v>
      </c>
      <c r="I404" s="2">
        <v>6</v>
      </c>
      <c r="P404" s="2">
        <v>0</v>
      </c>
    </row>
    <row r="405" spans="2:16" x14ac:dyDescent="0.3">
      <c r="B405" s="1" t="str">
        <v>55-SPMEZ-07502893</v>
      </c>
      <c r="C405" s="18" t="str">
        <v>Clase Azul</v>
      </c>
      <c r="D405" s="15" t="str">
        <v>Mezcal</v>
      </c>
      <c r="E405" s="15" t="str">
        <v>Clase Azul</v>
      </c>
      <c r="F405" s="15" t="str">
        <v>CAZ</v>
      </c>
      <c r="G405" s="18" t="str">
        <v>Mezcal Clase Azul Durango</v>
      </c>
      <c r="H405" s="18" t="str">
        <v>750ml</v>
      </c>
      <c r="I405" s="2">
        <v>3</v>
      </c>
      <c r="P405" s="2">
        <v>0</v>
      </c>
    </row>
    <row r="406" spans="2:16" x14ac:dyDescent="0.3">
      <c r="B406" s="1" t="str">
        <v>55-SPTEQ-07504724</v>
      </c>
      <c r="C406" s="18" t="str">
        <v>Clase Azul</v>
      </c>
      <c r="D406" s="15" t="str">
        <v>Tequila</v>
      </c>
      <c r="E406" s="15" t="str">
        <v>Clase Azul</v>
      </c>
      <c r="F406" s="15" t="str">
        <v>CAZ</v>
      </c>
      <c r="G406" s="18" t="str">
        <v>Tequila Clase Azul Anejo</v>
      </c>
      <c r="H406" s="18" t="str">
        <v>750ml</v>
      </c>
      <c r="I406" s="2">
        <v>3</v>
      </c>
      <c r="P406" s="2">
        <v>0</v>
      </c>
    </row>
    <row r="407" spans="2:16" x14ac:dyDescent="0.3">
      <c r="B407" s="1" t="str">
        <v>55-SPTEQ-07500203</v>
      </c>
      <c r="C407" s="18" t="str">
        <v>Clase Azul</v>
      </c>
      <c r="D407" s="15" t="str">
        <v>Tequila</v>
      </c>
      <c r="E407" s="15" t="str">
        <v>Clase Azul</v>
      </c>
      <c r="F407" s="15" t="str">
        <v>CAZ</v>
      </c>
      <c r="G407" s="18" t="str">
        <v>Tequila Clase Azul Gold</v>
      </c>
      <c r="H407" s="18" t="str">
        <v>750ml</v>
      </c>
      <c r="I407" s="2">
        <v>3</v>
      </c>
      <c r="P407" s="2">
        <v>0</v>
      </c>
    </row>
    <row r="408" spans="2:16" x14ac:dyDescent="0.3">
      <c r="B408" s="1" t="str">
        <v>55-SPTEQ-07505117</v>
      </c>
      <c r="C408" s="18" t="str">
        <v>Clase Azul</v>
      </c>
      <c r="D408" s="15" t="str">
        <v>Tequila</v>
      </c>
      <c r="E408" s="15" t="str">
        <v>Clase Azul</v>
      </c>
      <c r="F408" s="15" t="str">
        <v>CAZ</v>
      </c>
      <c r="G408" s="18" t="str">
        <v>Tequila Clase Azul Plata</v>
      </c>
      <c r="H408" s="18" t="str">
        <v>750ml</v>
      </c>
      <c r="I408" s="2">
        <v>6</v>
      </c>
      <c r="P408" s="2">
        <v>0</v>
      </c>
    </row>
    <row r="409" spans="2:16" x14ac:dyDescent="0.3">
      <c r="B409" s="1" t="str">
        <v>55-SPTEQ-07500662</v>
      </c>
      <c r="C409" s="18" t="str">
        <v>Clase Azul</v>
      </c>
      <c r="D409" s="15" t="str">
        <v>Tequila</v>
      </c>
      <c r="E409" s="15" t="str">
        <v>Clase Azul</v>
      </c>
      <c r="F409" s="15" t="str">
        <v>CAZ</v>
      </c>
      <c r="G409" s="18" t="str">
        <v>Tequila Clase Azul Reposado</v>
      </c>
      <c r="H409" s="18" t="str">
        <v>750ml</v>
      </c>
      <c r="I409" s="2">
        <v>6</v>
      </c>
      <c r="P409" s="2">
        <v>0</v>
      </c>
    </row>
    <row r="410" spans="2:16" x14ac:dyDescent="0.3">
      <c r="B410" s="1" t="str">
        <v>55-SPTEQ-10005089</v>
      </c>
      <c r="C410" s="18" t="str">
        <v>Clase Azul</v>
      </c>
      <c r="D410" s="15" t="str">
        <v>Tequila</v>
      </c>
      <c r="E410" s="15" t="str">
        <v>Clase Azul</v>
      </c>
      <c r="F410" s="15" t="str">
        <v>CAZ</v>
      </c>
      <c r="G410" s="18" t="str">
        <v>Tequila Clase Azul Reposado 1L (25 Anniversary Limited Edition)</v>
      </c>
      <c r="H410" s="18" t="str">
        <v>1000ml</v>
      </c>
      <c r="I410" s="2">
        <v>3</v>
      </c>
      <c r="P410" s="2">
        <v>0</v>
      </c>
    </row>
    <row r="411" spans="2:16" x14ac:dyDescent="0.3">
      <c r="B411" s="1" t="str">
        <v>55-SPTEQ-07503493</v>
      </c>
      <c r="C411" s="18" t="str">
        <v>Clase Azul</v>
      </c>
      <c r="D411" s="15" t="str">
        <v>Tequila</v>
      </c>
      <c r="E411" s="15" t="str">
        <v>Clase Azul</v>
      </c>
      <c r="F411" s="15" t="str">
        <v>CAZ</v>
      </c>
      <c r="G411" s="18" t="str">
        <v>Tequila Clase Azul Ultra</v>
      </c>
      <c r="H411" s="18" t="str">
        <v>750ml</v>
      </c>
      <c r="I411" s="2">
        <v>6</v>
      </c>
      <c r="P411" s="2">
        <v>0</v>
      </c>
    </row>
    <row r="412" spans="2:16" x14ac:dyDescent="0.3">
      <c r="B412" s="1" t="str">
        <v>55-SPMEZ-07502001</v>
      </c>
      <c r="C412" s="18" t="str">
        <v>Clase Azul</v>
      </c>
      <c r="D412" s="15" t="str">
        <v>Mezcal</v>
      </c>
      <c r="E412" s="15" t="str">
        <v>Clase Azul</v>
      </c>
      <c r="F412" s="15" t="str">
        <v>CAZ</v>
      </c>
      <c r="G412" s="18" t="str">
        <v>Clase Azul Guerrero Mezcal</v>
      </c>
      <c r="H412" s="18" t="str">
        <v>750ml</v>
      </c>
      <c r="I412" s="2">
        <v>3</v>
      </c>
      <c r="P412" s="2">
        <v>0</v>
      </c>
    </row>
    <row r="413" spans="2:16" x14ac:dyDescent="0.3">
      <c r="B413" s="1" t="str">
        <v>55-SPMEZ-07505355</v>
      </c>
      <c r="C413" s="18" t="str">
        <v>Clase Azul</v>
      </c>
      <c r="D413" s="15" t="str">
        <v>Mezcal</v>
      </c>
      <c r="E413" s="15" t="str">
        <v>Clase Azul</v>
      </c>
      <c r="F413" s="15" t="str">
        <v>CAZ</v>
      </c>
      <c r="G413" s="18" t="str">
        <v>Clase Azul San Luis Potosi Mezcal</v>
      </c>
      <c r="H413" s="18" t="str">
        <v>750ml</v>
      </c>
      <c r="I413" s="2">
        <v>3</v>
      </c>
      <c r="P413" s="2">
        <v>0</v>
      </c>
    </row>
    <row r="414" spans="2:16" x14ac:dyDescent="0.3">
      <c r="B414" s="1" t="str">
        <v>55-SPTEQ-02000486</v>
      </c>
      <c r="C414" s="18" t="str">
        <v>Clase Azul</v>
      </c>
      <c r="D414" s="15" t="str">
        <v>Tequila</v>
      </c>
      <c r="E414" s="15" t="str">
        <v>Clase Azul</v>
      </c>
      <c r="F414" s="15" t="str">
        <v>CAZ</v>
      </c>
      <c r="G414" s="18" t="str">
        <v>Clase Azul Reposado Tequila (200)</v>
      </c>
      <c r="H414" s="18" t="str">
        <v>200ml</v>
      </c>
      <c r="I414" s="2">
        <v>12</v>
      </c>
      <c r="P414" s="2">
        <v>0</v>
      </c>
    </row>
    <row r="415" spans="2:16" x14ac:dyDescent="0.3">
      <c r="B415" s="1" t="str">
        <v>55-SPTEQ-07502201</v>
      </c>
      <c r="C415" s="18" t="str">
        <v>Clase Azul</v>
      </c>
      <c r="D415" s="15" t="str">
        <v>Tequila</v>
      </c>
      <c r="E415" s="15" t="str">
        <v>Clase Azul</v>
      </c>
      <c r="F415" s="15" t="str">
        <v>CAZ</v>
      </c>
      <c r="G415" s="18" t="str">
        <v>Clase Azul Dia De Los Muertos Tequila (2022)</v>
      </c>
      <c r="H415" s="18" t="str">
        <v>750ml</v>
      </c>
      <c r="I415" s="2">
        <v>3</v>
      </c>
      <c r="P415" s="2">
        <v>0</v>
      </c>
    </row>
    <row r="416" spans="2:16" x14ac:dyDescent="0.3">
      <c r="B416" s="1" t="str">
        <v>55-SPTEQ-07502401</v>
      </c>
      <c r="C416" s="18" t="str">
        <v>Clase Azul</v>
      </c>
      <c r="D416" s="15" t="str">
        <v>Tequila</v>
      </c>
      <c r="E416" s="15" t="str">
        <v>Clase Azul</v>
      </c>
      <c r="F416" s="15" t="str">
        <v>CAZ</v>
      </c>
      <c r="G416" s="18" t="str">
        <v>Clase Azul Dia De Los Muertos Tequila (2024)</v>
      </c>
      <c r="H416" s="18" t="str">
        <v>750ml</v>
      </c>
      <c r="I416" s="2">
        <v>3</v>
      </c>
      <c r="P416" s="2">
        <v>0</v>
      </c>
    </row>
    <row r="417" spans="2:16" x14ac:dyDescent="0.3">
      <c r="B417" s="1" t="str">
        <v>55-SPTEQ-07505447</v>
      </c>
      <c r="C417" s="18" t="str">
        <v>Clase Azul</v>
      </c>
      <c r="D417" s="15" t="str">
        <v>Tequila</v>
      </c>
      <c r="E417" s="15" t="str">
        <v>Clase Azul</v>
      </c>
      <c r="F417" s="15" t="str">
        <v>CAZ</v>
      </c>
      <c r="G417" s="18" t="str">
        <v>Clase Azul Blanco Ahumado Tequila</v>
      </c>
      <c r="H417" s="18" t="str">
        <v>750ml</v>
      </c>
      <c r="I417" s="2">
        <v>3</v>
      </c>
      <c r="P417" s="2">
        <v>0</v>
      </c>
    </row>
    <row r="418" spans="2:16" x14ac:dyDescent="0.3">
      <c r="B418" s="1" t="str">
        <v>55-SPTEQ-17504248</v>
      </c>
      <c r="C418" s="18" t="str">
        <v>Clase Azul</v>
      </c>
      <c r="D418" s="15" t="str">
        <v>Tequila</v>
      </c>
      <c r="E418" s="15" t="str">
        <v>Clase Azul</v>
      </c>
      <c r="F418" s="15" t="str">
        <v>CAZ</v>
      </c>
      <c r="G418" s="18" t="str">
        <v>Clase Azul Reposado Tequila 1750ml</v>
      </c>
      <c r="H418" s="18" t="str">
        <v>1750ml</v>
      </c>
      <c r="I418" s="2">
        <v>4</v>
      </c>
      <c r="P418" s="2">
        <v>0</v>
      </c>
    </row>
    <row r="419" spans="2:16" x14ac:dyDescent="0.3">
      <c r="B419" s="1" t="str">
        <v>55-SPTEQ-07505386</v>
      </c>
      <c r="C419" s="18" t="str">
        <v>Clase Azul</v>
      </c>
      <c r="D419" s="15" t="str">
        <v>Tequila</v>
      </c>
      <c r="E419" s="15" t="str">
        <v>Clase Azul</v>
      </c>
      <c r="F419" s="15" t="str">
        <v>CAZ</v>
      </c>
      <c r="G419" s="18" t="str">
        <v>Clase Azul Dia De Muertos Aromas Tequila (2023)</v>
      </c>
      <c r="H419" s="18" t="str">
        <v>750ml</v>
      </c>
      <c r="I419" s="2">
        <v>3</v>
      </c>
      <c r="P419" s="2">
        <v>0</v>
      </c>
    </row>
    <row r="420" spans="2:16" x14ac:dyDescent="0.3">
      <c r="B420" s="1" t="str">
        <v>78-WISPA-07509155</v>
      </c>
      <c r="C420" s="18" t="str">
        <v>D.Rock</v>
      </c>
      <c r="D420" s="15" t="str">
        <v>Champagne</v>
      </c>
      <c r="E420" s="15" t="str">
        <v>D.Rock</v>
      </c>
      <c r="F420" s="15" t="str">
        <v>DRC</v>
      </c>
      <c r="G420" s="18" t="str">
        <v>D.Rock Rose Champagne</v>
      </c>
      <c r="H420" s="18" t="str">
        <v>750ml</v>
      </c>
      <c r="I420" s="2">
        <v>6</v>
      </c>
      <c r="P420" s="2">
        <v>0</v>
      </c>
    </row>
    <row r="421" spans="2:16" x14ac:dyDescent="0.3">
      <c r="B421" s="1" t="str">
        <v>78-WISPA-07509032</v>
      </c>
      <c r="C421" s="18" t="str">
        <v>D.Rock</v>
      </c>
      <c r="D421" s="15" t="str">
        <v>Champagne</v>
      </c>
      <c r="E421" s="15" t="str">
        <v>D.Rock</v>
      </c>
      <c r="F421" s="15" t="str">
        <v>DRC</v>
      </c>
      <c r="G421" s="18" t="str">
        <v>D.Rock Gold Champagne</v>
      </c>
      <c r="H421" s="18" t="str">
        <v>750ml</v>
      </c>
      <c r="I421" s="2">
        <v>6</v>
      </c>
      <c r="P421" s="2">
        <v>0</v>
      </c>
    </row>
    <row r="422" spans="2:16" x14ac:dyDescent="0.3">
      <c r="B422" s="1" t="str">
        <v>78-WISPA-07501001</v>
      </c>
      <c r="C422" s="18" t="str">
        <v>D.Rock</v>
      </c>
      <c r="D422" s="15" t="str">
        <v>Champagne</v>
      </c>
      <c r="E422" s="15" t="str">
        <v>D.Rock</v>
      </c>
      <c r="F422" s="15" t="str">
        <v>DRC</v>
      </c>
      <c r="G422" s="18" t="str">
        <v>D.Rock Gold Luminus Champagne</v>
      </c>
      <c r="H422" s="18" t="str">
        <v>750ml</v>
      </c>
      <c r="I422" s="2">
        <v>6</v>
      </c>
      <c r="P422" s="2">
        <v>0</v>
      </c>
    </row>
    <row r="423" spans="2:16" x14ac:dyDescent="0.3">
      <c r="B423" s="1" t="str">
        <v>80-SPWHI-07001164</v>
      </c>
      <c r="C423" s="18" t="str">
        <v>Glenturret</v>
      </c>
      <c r="D423" s="15" t="str">
        <v>Whisky</v>
      </c>
      <c r="E423" s="15" t="str">
        <v>Glenturret</v>
      </c>
      <c r="F423" s="15" t="str">
        <v>GTR</v>
      </c>
      <c r="G423" s="18" t="str">
        <v>The Glenturret 12 Years Whisky (2023)</v>
      </c>
      <c r="H423" s="18" t="str">
        <v>700ml</v>
      </c>
      <c r="I423" s="2">
        <v>6</v>
      </c>
      <c r="P423" s="2">
        <v>0</v>
      </c>
    </row>
    <row r="424" spans="2:16" x14ac:dyDescent="0.3">
      <c r="B424" s="1" t="str">
        <v>80-SPWHI-07001167</v>
      </c>
      <c r="C424" s="18" t="str">
        <v>Glenturret</v>
      </c>
      <c r="D424" s="15" t="str">
        <v>Whisky</v>
      </c>
      <c r="E424" s="15" t="str">
        <v>Glenturret</v>
      </c>
      <c r="F424" s="15" t="str">
        <v>GTR</v>
      </c>
      <c r="G424" s="18" t="str">
        <v>Glenturret Peat Smoked 10 Years Whisky</v>
      </c>
      <c r="H424" s="18" t="str">
        <v>700ml</v>
      </c>
      <c r="I424" s="2">
        <v>6</v>
      </c>
      <c r="P424" s="2">
        <v>0</v>
      </c>
    </row>
    <row r="425" spans="2:16" x14ac:dyDescent="0.3">
      <c r="B425" s="1" t="str">
        <v>80-SPWHI-07001013</v>
      </c>
      <c r="C425" s="18" t="str">
        <v>Glenturret</v>
      </c>
      <c r="D425" s="15" t="str">
        <v>Whisky</v>
      </c>
      <c r="E425" s="15" t="str">
        <v>Glenturret</v>
      </c>
      <c r="F425" s="15" t="str">
        <v>GTR</v>
      </c>
      <c r="G425" s="18" t="str">
        <v>The Glenturret Triple Wood Whisky (2023)</v>
      </c>
      <c r="H425" s="18" t="str">
        <v>700ml</v>
      </c>
      <c r="I425" s="2">
        <v>6</v>
      </c>
      <c r="P425" s="2">
        <v>0</v>
      </c>
    </row>
    <row r="426" spans="2:16" x14ac:dyDescent="0.3">
      <c r="B426" s="1" t="str">
        <v>80-SPWHI-07000672</v>
      </c>
      <c r="C426" s="18" t="str">
        <v>Glenturret</v>
      </c>
      <c r="D426" s="15" t="str">
        <v>Whisky</v>
      </c>
      <c r="E426" s="15" t="str">
        <v>Glenturret</v>
      </c>
      <c r="F426" s="15" t="str">
        <v>GTR</v>
      </c>
      <c r="G426" s="18" t="str">
        <v>The Glenturret 30 Years Whisky (2022)</v>
      </c>
      <c r="H426" s="18" t="str">
        <v>700ml</v>
      </c>
      <c r="I426" s="2">
        <v>6</v>
      </c>
      <c r="P426" s="2">
        <v>0</v>
      </c>
    </row>
    <row r="427" spans="2:16" x14ac:dyDescent="0.3">
      <c r="B427" s="1" t="str">
        <v>80-SPWHI-07000207</v>
      </c>
      <c r="C427" s="18" t="str">
        <v>Glenturret</v>
      </c>
      <c r="D427" s="15" t="str">
        <v>Whisky</v>
      </c>
      <c r="E427" s="15" t="str">
        <v>Glenturret</v>
      </c>
      <c r="F427" s="15" t="str">
        <v>GTR</v>
      </c>
      <c r="G427" s="18" t="str">
        <v>The Glenturret Jaguar Whisky</v>
      </c>
      <c r="H427" s="18" t="str">
        <v>700ml</v>
      </c>
      <c r="I427" s="2">
        <v>1</v>
      </c>
      <c r="P427" s="2">
        <v>0</v>
      </c>
    </row>
    <row r="428" spans="2:16" x14ac:dyDescent="0.3">
      <c r="B428" s="1" t="str">
        <v>WH-01VOD-07000018</v>
      </c>
      <c r="C428" s="18" t="str">
        <v>Great Wines</v>
      </c>
      <c r="D428" s="15" t="str">
        <v>Vodka</v>
      </c>
      <c r="E428" s="15" t="str">
        <v>Great Wines</v>
      </c>
      <c r="F428" s="15" t="str">
        <v>KYO</v>
      </c>
      <c r="G428" s="18" t="str">
        <v>White Rabbit Vodka</v>
      </c>
      <c r="H428" s="18" t="str">
        <v>700ml</v>
      </c>
      <c r="I428" s="2">
        <v>12</v>
      </c>
      <c r="P428" s="2">
        <v>0</v>
      </c>
    </row>
    <row r="429" spans="2:16" x14ac:dyDescent="0.3">
      <c r="B429" s="1" t="str">
        <v>54-SPGIN-07000235</v>
      </c>
      <c r="C429" s="18" t="str">
        <v>Gunpowder</v>
      </c>
      <c r="D429" s="15" t="str">
        <v>Gin</v>
      </c>
      <c r="E429" s="15" t="str">
        <v>Gunpowder</v>
      </c>
      <c r="F429" s="15" t="str">
        <v>FTS</v>
      </c>
      <c r="G429" s="18" t="str">
        <v>Gunpowder Irish Gin</v>
      </c>
      <c r="H429" s="18" t="str">
        <v>700ml</v>
      </c>
      <c r="I429" s="2">
        <v>6</v>
      </c>
      <c r="P429" s="2">
        <v>0</v>
      </c>
    </row>
    <row r="430" spans="2:16" x14ac:dyDescent="0.3">
      <c r="B430" s="1" t="str">
        <v>54-SPGIN-07000846</v>
      </c>
      <c r="C430" s="18" t="str">
        <v>Gunpowder</v>
      </c>
      <c r="D430" s="15" t="str">
        <v>Gin</v>
      </c>
      <c r="E430" s="15" t="str">
        <v>Gunpowder</v>
      </c>
      <c r="F430" s="15" t="str">
        <v>FTS</v>
      </c>
      <c r="G430" s="18" t="str">
        <v>Drumshanbo Gunpowder Brazilian Pineapple Irish Gin</v>
      </c>
      <c r="H430" s="18" t="str">
        <v>700ml</v>
      </c>
      <c r="I430" s="2">
        <v>6</v>
      </c>
      <c r="P430" s="2">
        <v>0</v>
      </c>
    </row>
    <row r="431" spans="2:16" x14ac:dyDescent="0.3">
      <c r="B431" s="1" t="str">
        <v>54-SPGIN-07000426</v>
      </c>
      <c r="C431" s="18" t="str">
        <v>Gunpowder</v>
      </c>
      <c r="D431" s="15" t="str">
        <v>Gin</v>
      </c>
      <c r="E431" s="15" t="str">
        <v>Gunpowder</v>
      </c>
      <c r="F431" s="15" t="str">
        <v>FTS</v>
      </c>
      <c r="G431" s="18" t="str">
        <v>Drumshanbo Gunpowder Sardinian Citrus Irish Gin</v>
      </c>
      <c r="H431" s="18" t="str">
        <v>700ml</v>
      </c>
      <c r="I431" s="2">
        <v>6</v>
      </c>
      <c r="P431" s="2">
        <v>0</v>
      </c>
    </row>
    <row r="432" spans="2:16" x14ac:dyDescent="0.3">
      <c r="B432" s="1" t="str">
        <v>54-SPGIN-07001001</v>
      </c>
      <c r="C432" s="18" t="str">
        <v>Gunpowder</v>
      </c>
      <c r="D432" s="15" t="str">
        <v>Gin</v>
      </c>
      <c r="E432" s="15" t="str">
        <v>Gunpowder</v>
      </c>
      <c r="F432" s="15" t="str">
        <v>FTS</v>
      </c>
      <c r="G432" s="18" t="str">
        <v>Drumshanbo Gunpowder California Orange Irish Gin</v>
      </c>
      <c r="H432" s="18" t="str">
        <v>700ml</v>
      </c>
      <c r="I432" s="2">
        <v>6</v>
      </c>
      <c r="P432" s="2">
        <v>0</v>
      </c>
    </row>
    <row r="433" spans="2:16" x14ac:dyDescent="0.3">
      <c r="B433" s="1" t="str">
        <v>IT-01LIQ-07000005</v>
      </c>
      <c r="C433" s="18" t="str">
        <v>J.T.W.</v>
      </c>
      <c r="D433" s="15" t="str">
        <v>Liqueur</v>
      </c>
      <c r="E433" s="15" t="str">
        <v>J.T.W.</v>
      </c>
      <c r="F433" s="15" t="str">
        <v>LUN</v>
      </c>
      <c r="G433" s="18" t="str">
        <v>Italicus Rosolio Di Bergamotto Liqueur</v>
      </c>
      <c r="H433" s="18" t="str">
        <v>700ml</v>
      </c>
      <c r="I433" s="2">
        <v>6</v>
      </c>
      <c r="P433" s="2">
        <v>0</v>
      </c>
    </row>
    <row r="434" spans="2:16" x14ac:dyDescent="0.3">
      <c r="B434" s="1" t="str">
        <v>JA-01LIQ-07000040</v>
      </c>
      <c r="C434" s="18" t="str">
        <v>Jackson'S Winery</v>
      </c>
      <c r="D434" s="15" t="str">
        <v>Liqueur</v>
      </c>
      <c r="E434" s="15" t="str">
        <v>Jackson'S Winery</v>
      </c>
      <c r="F434" s="15" t="str">
        <v>LUN</v>
      </c>
      <c r="G434" s="18" t="str">
        <v>Jaquila Jasmine Liqueur 0.7L</v>
      </c>
      <c r="H434" s="18" t="str">
        <v>700ml</v>
      </c>
      <c r="I434" s="2">
        <v>6</v>
      </c>
      <c r="P434" s="2">
        <v>0</v>
      </c>
    </row>
    <row r="435" spans="2:16" x14ac:dyDescent="0.3">
      <c r="B435" s="1" t="str">
        <v>KL-01GIN-07004238</v>
      </c>
      <c r="C435" s="18" t="str">
        <v>Kilo</v>
      </c>
      <c r="D435" s="15" t="str">
        <v>Gin</v>
      </c>
      <c r="E435" s="15" t="str">
        <v>Kilo</v>
      </c>
      <c r="F435" s="15" t="str">
        <v>LUN</v>
      </c>
      <c r="G435" s="18" t="str">
        <v>Kilo Gin 70Cl.</v>
      </c>
      <c r="H435" s="18" t="str">
        <v>700ml</v>
      </c>
      <c r="I435" s="2">
        <v>6</v>
      </c>
      <c r="P435" s="2">
        <v>0</v>
      </c>
    </row>
    <row r="436" spans="2:16" x14ac:dyDescent="0.3">
      <c r="B436" s="1" t="str">
        <v>KL-01GIN-03304290</v>
      </c>
      <c r="C436" s="18" t="str">
        <v>Kilo</v>
      </c>
      <c r="D436" s="15" t="str">
        <v>Gin</v>
      </c>
      <c r="E436" s="15" t="str">
        <v>Kilo</v>
      </c>
      <c r="F436" s="15" t="str">
        <v>LUN</v>
      </c>
      <c r="G436" s="18" t="str">
        <v>Kilo Gin 33Cl.</v>
      </c>
      <c r="H436" s="18" t="str">
        <v>330ml</v>
      </c>
      <c r="I436" s="2">
        <v>12</v>
      </c>
      <c r="P436" s="2">
        <v>0</v>
      </c>
    </row>
    <row r="437" spans="2:16" x14ac:dyDescent="0.3">
      <c r="B437" s="1" t="str">
        <v>KL-02RUM-03304337</v>
      </c>
      <c r="C437" s="18" t="str">
        <v>Kilo</v>
      </c>
      <c r="D437" s="15" t="str">
        <v>Rum</v>
      </c>
      <c r="E437" s="15" t="str">
        <v>Kilo</v>
      </c>
      <c r="F437" s="15" t="str">
        <v>LUN</v>
      </c>
      <c r="G437" s="18" t="str">
        <v>Kilo Rum 33Cl.</v>
      </c>
      <c r="H437" s="18" t="str">
        <v>330ml</v>
      </c>
      <c r="I437" s="2">
        <v>12</v>
      </c>
      <c r="P437" s="2">
        <v>0</v>
      </c>
    </row>
    <row r="438" spans="2:16" x14ac:dyDescent="0.3">
      <c r="B438" s="1" t="str">
        <v>KL-02RUM-07004306</v>
      </c>
      <c r="C438" s="18" t="str">
        <v>Kilo</v>
      </c>
      <c r="D438" s="15" t="str">
        <v>Rum</v>
      </c>
      <c r="E438" s="15" t="str">
        <v>Kilo</v>
      </c>
      <c r="F438" s="15" t="str">
        <v>LUN</v>
      </c>
      <c r="G438" s="18" t="str">
        <v>Kilo Rum 70Cl.</v>
      </c>
      <c r="H438" s="18" t="str">
        <v>700ml</v>
      </c>
      <c r="I438" s="2">
        <v>6</v>
      </c>
      <c r="P438" s="2">
        <v>0</v>
      </c>
    </row>
    <row r="439" spans="2:16" x14ac:dyDescent="0.3">
      <c r="B439" s="1" t="str">
        <v>KL-03VOD-03304283</v>
      </c>
      <c r="C439" s="18" t="str">
        <v>Kilo</v>
      </c>
      <c r="D439" s="15" t="str">
        <v>Vodka</v>
      </c>
      <c r="E439" s="15" t="str">
        <v>Kilo</v>
      </c>
      <c r="F439" s="15" t="str">
        <v>MIN</v>
      </c>
      <c r="G439" s="18" t="str">
        <v>Kilo Vodka 33Cl.</v>
      </c>
      <c r="H439" s="18" t="str">
        <v>330ml</v>
      </c>
      <c r="I439" s="2">
        <v>12</v>
      </c>
      <c r="P439" s="2">
        <v>0</v>
      </c>
    </row>
    <row r="440" spans="2:16" x14ac:dyDescent="0.3">
      <c r="B440" s="1" t="str">
        <v>KL-03VOD-07004245</v>
      </c>
      <c r="C440" s="18" t="str">
        <v>Kilo</v>
      </c>
      <c r="D440" s="15" t="str">
        <v>Vodka</v>
      </c>
      <c r="E440" s="15" t="str">
        <v>Kilo</v>
      </c>
      <c r="F440" s="15" t="str">
        <v>MIN</v>
      </c>
      <c r="G440" s="18" t="str">
        <v>Kilo Vodka 70Cl.</v>
      </c>
      <c r="H440" s="18" t="str">
        <v>700ml</v>
      </c>
      <c r="I440" s="2">
        <v>6</v>
      </c>
      <c r="P440" s="2">
        <v>0</v>
      </c>
    </row>
    <row r="441" spans="2:16" x14ac:dyDescent="0.3">
      <c r="B441" s="1" t="str">
        <v>56-SPWHI-07009999</v>
      </c>
      <c r="C441" s="18" t="str">
        <v>Kyoto</v>
      </c>
      <c r="D441" s="15" t="str">
        <v>Whisky</v>
      </c>
      <c r="E441" s="15" t="str">
        <v>Kyoto</v>
      </c>
      <c r="F441" s="15" t="str">
        <v>KYO</v>
      </c>
      <c r="G441" s="18" t="str">
        <v>Kyoto Whisky Aka-Obi</v>
      </c>
      <c r="H441" s="18" t="str">
        <v>700ml</v>
      </c>
      <c r="I441" s="2">
        <v>12</v>
      </c>
      <c r="P441" s="2">
        <v>0</v>
      </c>
    </row>
    <row r="442" spans="2:16" x14ac:dyDescent="0.3">
      <c r="B442" s="1" t="str">
        <v>56-SPWHI-07000136</v>
      </c>
      <c r="C442" s="18" t="str">
        <v>Kyoto</v>
      </c>
      <c r="D442" s="15" t="str">
        <v>Whisky</v>
      </c>
      <c r="E442" s="15" t="str">
        <v>Kyoto</v>
      </c>
      <c r="F442" s="15" t="str">
        <v>KYO</v>
      </c>
      <c r="G442" s="18" t="str">
        <v>Kyoto Whisky Kuro-Obi</v>
      </c>
      <c r="H442" s="18" t="str">
        <v>700ml</v>
      </c>
      <c r="I442" s="2">
        <v>12</v>
      </c>
      <c r="P442" s="2">
        <v>0</v>
      </c>
    </row>
    <row r="443" spans="2:16" x14ac:dyDescent="0.3">
      <c r="B443" s="1" t="str">
        <v>56-SPWHI-07000129</v>
      </c>
      <c r="C443" s="18" t="str">
        <v>Kyoto</v>
      </c>
      <c r="D443" s="15" t="str">
        <v>Whisky</v>
      </c>
      <c r="E443" s="15" t="str">
        <v>Kyoto</v>
      </c>
      <c r="F443" s="15" t="str">
        <v>KYO</v>
      </c>
      <c r="G443" s="18" t="str">
        <v>Kyoto Whisky Murasaki-Obi</v>
      </c>
      <c r="H443" s="18" t="str">
        <v>700ml</v>
      </c>
      <c r="I443" s="2">
        <v>12</v>
      </c>
      <c r="P443" s="2">
        <v>0</v>
      </c>
    </row>
    <row r="444" spans="2:16" x14ac:dyDescent="0.3">
      <c r="B444" s="1" t="str">
        <v>79-SPGIN-07000422</v>
      </c>
      <c r="C444" s="18" t="str">
        <v>Lark</v>
      </c>
      <c r="D444" s="15" t="str">
        <v>Gin</v>
      </c>
      <c r="E444" s="15" t="str">
        <v>Lark</v>
      </c>
      <c r="F444" s="15" t="str">
        <v>LRK</v>
      </c>
      <c r="G444" s="18" t="str">
        <v>Forty Spotted Citrus Pepperberry Gin</v>
      </c>
      <c r="H444" s="18" t="str">
        <v>700ml</v>
      </c>
      <c r="I444" s="2">
        <v>6</v>
      </c>
      <c r="P444" s="2">
        <v>0</v>
      </c>
    </row>
    <row r="445" spans="2:16" x14ac:dyDescent="0.3">
      <c r="B445" s="1" t="str">
        <v>79-SPGIN-07000446</v>
      </c>
      <c r="C445" s="18" t="str">
        <v>Lark</v>
      </c>
      <c r="D445" s="15" t="str">
        <v>Gin</v>
      </c>
      <c r="E445" s="15" t="str">
        <v>Lark</v>
      </c>
      <c r="F445" s="15" t="str">
        <v>LRK</v>
      </c>
      <c r="G445" s="18" t="str">
        <v>Forty Spotted Raspberry And Rose Gin</v>
      </c>
      <c r="H445" s="18" t="str">
        <v>700ml</v>
      </c>
      <c r="I445" s="2">
        <v>6</v>
      </c>
      <c r="P445" s="2">
        <v>0</v>
      </c>
    </row>
    <row r="446" spans="2:16" x14ac:dyDescent="0.3">
      <c r="B446" s="1" t="str">
        <v>79-SPGIN-07000489</v>
      </c>
      <c r="C446" s="18" t="str">
        <v>Lark</v>
      </c>
      <c r="D446" s="15" t="str">
        <v>Gin</v>
      </c>
      <c r="E446" s="15" t="str">
        <v>Lark</v>
      </c>
      <c r="F446" s="15" t="str">
        <v>LRK</v>
      </c>
      <c r="G446" s="18" t="str">
        <v>Forty Spotted Bush Honey Gin</v>
      </c>
      <c r="H446" s="18" t="str">
        <v>700ml</v>
      </c>
      <c r="I446" s="2">
        <v>6</v>
      </c>
      <c r="P446" s="2">
        <v>0</v>
      </c>
    </row>
    <row r="447" spans="2:16" x14ac:dyDescent="0.3">
      <c r="B447" s="1" t="str">
        <v>79-SPWHI-05001001</v>
      </c>
      <c r="C447" s="18" t="str">
        <v>Lark</v>
      </c>
      <c r="D447" s="15" t="str">
        <v>Whisky</v>
      </c>
      <c r="E447" s="15" t="str">
        <v>Lark</v>
      </c>
      <c r="F447" s="15" t="str">
        <v>LRK</v>
      </c>
      <c r="G447" s="18" t="str">
        <v>Lark Chinotto Citrus Cask Whisky</v>
      </c>
      <c r="H447" s="18" t="str">
        <v>500ml</v>
      </c>
      <c r="I447" s="2">
        <v>6</v>
      </c>
      <c r="P447" s="2">
        <v>0</v>
      </c>
    </row>
    <row r="448" spans="2:16" x14ac:dyDescent="0.3">
      <c r="B448" s="1" t="str">
        <v>79-SPGIN-07000408</v>
      </c>
      <c r="C448" s="18" t="str">
        <v>Lark</v>
      </c>
      <c r="D448" s="15" t="str">
        <v>Gin</v>
      </c>
      <c r="E448" s="15" t="str">
        <v>Lark</v>
      </c>
      <c r="F448" s="15" t="str">
        <v>LRK</v>
      </c>
      <c r="G448" s="18" t="str">
        <v>Forty Spotted Wild Rose Gin</v>
      </c>
      <c r="H448" s="18" t="str">
        <v>700ml</v>
      </c>
      <c r="I448" s="2">
        <v>6</v>
      </c>
      <c r="P448" s="2">
        <v>0</v>
      </c>
    </row>
    <row r="449" spans="2:16" x14ac:dyDescent="0.3">
      <c r="B449" s="1" t="str">
        <v>79-SPGIN-07000415</v>
      </c>
      <c r="C449" s="18" t="str">
        <v>Lark</v>
      </c>
      <c r="D449" s="15" t="str">
        <v>Gin</v>
      </c>
      <c r="E449" s="15" t="str">
        <v>Lark</v>
      </c>
      <c r="F449" s="15" t="str">
        <v>LRK</v>
      </c>
      <c r="G449" s="18" t="str">
        <v>Forty Spotted Classic Tassie Gin</v>
      </c>
      <c r="H449" s="18" t="str">
        <v>700ml</v>
      </c>
      <c r="I449" s="2">
        <v>6</v>
      </c>
      <c r="P449" s="2">
        <v>0</v>
      </c>
    </row>
    <row r="450" spans="2:16" x14ac:dyDescent="0.3">
      <c r="B450" s="1" t="str">
        <v>79-SPWHI-05000459</v>
      </c>
      <c r="C450" s="18" t="str">
        <v>Lark</v>
      </c>
      <c r="D450" s="15" t="str">
        <v>Whisky</v>
      </c>
      <c r="E450" s="15" t="str">
        <v>Lark</v>
      </c>
      <c r="F450" s="15" t="str">
        <v>LRK</v>
      </c>
      <c r="G450" s="18" t="str">
        <v>Lark Classic Cask Whisky</v>
      </c>
      <c r="H450" s="18" t="str">
        <v>500ml</v>
      </c>
      <c r="I450" s="2">
        <v>6</v>
      </c>
      <c r="P450" s="2">
        <v>0</v>
      </c>
    </row>
    <row r="451" spans="2:16" x14ac:dyDescent="0.3">
      <c r="B451" s="1" t="str">
        <v>79-SPWHI-05002655</v>
      </c>
      <c r="C451" s="18" t="str">
        <v>Lark</v>
      </c>
      <c r="D451" s="15" t="str">
        <v>Whisky</v>
      </c>
      <c r="E451" s="15" t="str">
        <v>Lark</v>
      </c>
      <c r="F451" s="15" t="str">
        <v>LRK</v>
      </c>
      <c r="G451" s="18" t="str">
        <v>Lark Tasmanian Peated Whisky</v>
      </c>
      <c r="H451" s="18" t="str">
        <v>500ml</v>
      </c>
      <c r="I451" s="2">
        <v>6</v>
      </c>
      <c r="P451" s="2">
        <v>0</v>
      </c>
    </row>
    <row r="452" spans="2:16" x14ac:dyDescent="0.3">
      <c r="B452" s="1" t="str">
        <v>LA-01WHI-05000487</v>
      </c>
      <c r="C452" s="18" t="str">
        <v>Lark</v>
      </c>
      <c r="D452" s="15" t="str">
        <v>Whisky</v>
      </c>
      <c r="E452" s="15" t="str">
        <v>Lark</v>
      </c>
      <c r="F452" s="15" t="str">
        <v>LRK</v>
      </c>
      <c r="G452" s="18" t="str">
        <v>Lark Tasmanian Symphony No.1 Whisky 0.5L</v>
      </c>
      <c r="H452" s="18" t="str">
        <v>500ml</v>
      </c>
      <c r="I452" s="2">
        <v>6</v>
      </c>
      <c r="P452" s="2">
        <v>0</v>
      </c>
    </row>
    <row r="453" spans="2:16" x14ac:dyDescent="0.3">
      <c r="B453" s="1" t="str">
        <v>61-SPGIN-07007271</v>
      </c>
      <c r="C453" s="18" t="str">
        <v>Scapegrace</v>
      </c>
      <c r="D453" s="15" t="str">
        <v>Gin</v>
      </c>
      <c r="E453" s="15" t="str">
        <v>Scapegrace</v>
      </c>
      <c r="F453" s="15" t="str">
        <v>SCA</v>
      </c>
      <c r="G453" s="18" t="str">
        <v>Scapegrace Dry Gin</v>
      </c>
      <c r="H453" s="18" t="str">
        <v>700ml</v>
      </c>
      <c r="I453" s="2">
        <v>6</v>
      </c>
      <c r="P453" s="2">
        <v>0</v>
      </c>
    </row>
    <row r="454" spans="2:16" x14ac:dyDescent="0.3">
      <c r="B454" s="1" t="str">
        <v>83-SPTEQ-07009145</v>
      </c>
      <c r="C454" s="18" t="str">
        <v>Teremana</v>
      </c>
      <c r="D454" s="15" t="str">
        <v>Tequila</v>
      </c>
      <c r="E454" s="15" t="str">
        <v>Teremana</v>
      </c>
      <c r="F454" s="15" t="str">
        <v>TRM</v>
      </c>
      <c r="G454" s="18" t="str">
        <v>Teremana Blanco Tequila</v>
      </c>
      <c r="H454" s="18" t="str">
        <v>700ml</v>
      </c>
      <c r="I454" s="2">
        <v>6</v>
      </c>
      <c r="P454" s="2">
        <v>0</v>
      </c>
    </row>
    <row r="455" spans="2:16" x14ac:dyDescent="0.3">
      <c r="B455" s="1" t="str">
        <v>83-SPTEQ-07009268</v>
      </c>
      <c r="C455" s="18" t="str">
        <v>Teremana</v>
      </c>
      <c r="D455" s="15" t="str">
        <v>Tequila</v>
      </c>
      <c r="E455" s="15" t="str">
        <v>Teremana</v>
      </c>
      <c r="F455" s="15" t="str">
        <v>TRM</v>
      </c>
      <c r="G455" s="18" t="str">
        <v>Teremana Anejo Tequila</v>
      </c>
      <c r="H455" s="18" t="str">
        <v>700ml</v>
      </c>
      <c r="I455" s="2">
        <v>6</v>
      </c>
      <c r="P455" s="2">
        <v>0</v>
      </c>
    </row>
    <row r="456" spans="2:16" x14ac:dyDescent="0.3">
      <c r="B456" s="1" t="str">
        <v>83-SPTEQ-07009251</v>
      </c>
      <c r="C456" s="18" t="str">
        <v>Teremana</v>
      </c>
      <c r="D456" s="15" t="str">
        <v>Tequila</v>
      </c>
      <c r="E456" s="15" t="str">
        <v>Teremana</v>
      </c>
      <c r="F456" s="15" t="str">
        <v>TRM</v>
      </c>
      <c r="G456" s="18" t="str">
        <v>Teremana Reposado Tequila</v>
      </c>
      <c r="H456" s="18" t="str">
        <v>700ml</v>
      </c>
      <c r="I456" s="2">
        <v>6</v>
      </c>
      <c r="P456" s="2">
        <v>0</v>
      </c>
    </row>
    <row r="457" spans="2:16" x14ac:dyDescent="0.3">
      <c r="B457" s="1" t="str">
        <v>AE-01OTH-01200683</v>
      </c>
      <c r="C457" s="18" t="str">
        <v>Umami</v>
      </c>
      <c r="D457" s="15" t="str">
        <v>Cocktail Enhancer</v>
      </c>
      <c r="E457" s="15" t="str">
        <v>Umami</v>
      </c>
      <c r="F457" s="15" t="str">
        <v>KYO</v>
      </c>
      <c r="G457" s="18" t="str">
        <v>Aer Cocktail Enhancer</v>
      </c>
      <c r="H457" s="18" t="str">
        <v>120ml</v>
      </c>
      <c r="I457" s="2">
        <v>24</v>
      </c>
      <c r="P457" s="2">
        <v>0</v>
      </c>
    </row>
    <row r="458" spans="2:16" x14ac:dyDescent="0.3">
      <c r="B458" s="1" t="str">
        <v>81-WIROS-07501004</v>
      </c>
      <c r="C458" s="18" t="str">
        <v>Vines And Terroirs</v>
      </c>
      <c r="D458" s="15" t="str">
        <v>Wine</v>
      </c>
      <c r="E458" s="15" t="str">
        <v>Vines And Terroirs</v>
      </c>
      <c r="F458" s="15" t="str">
        <v>KYO</v>
      </c>
      <c r="G458" s="18" t="str">
        <v>Minuit Rose</v>
      </c>
      <c r="H458" s="18" t="str">
        <v>750ml</v>
      </c>
      <c r="I458" s="2">
        <v>6</v>
      </c>
      <c r="P458" s="2">
        <v>0</v>
      </c>
    </row>
    <row r="459" spans="2:16" x14ac:dyDescent="0.3">
      <c r="B459" s="1" t="str">
        <v>81-WIROS-07502301</v>
      </c>
      <c r="C459" s="18" t="str">
        <v>Vines And Terroirs</v>
      </c>
      <c r="D459" s="15" t="str">
        <v>Wine</v>
      </c>
      <c r="E459" s="15" t="str">
        <v>Vines And Terroirs</v>
      </c>
      <c r="F459" s="15" t="str">
        <v>KYO</v>
      </c>
      <c r="G459" s="18" t="str">
        <v>The Lunar Collection By Maurel Freres Full Moon</v>
      </c>
      <c r="H459" s="18" t="str">
        <v>750ml</v>
      </c>
      <c r="I459" s="2">
        <v>6</v>
      </c>
      <c r="P459" s="2">
        <v>0</v>
      </c>
    </row>
    <row r="460" spans="2:16" x14ac:dyDescent="0.3">
      <c r="B460" s="1" t="str">
        <v>81-WIROS-07502302</v>
      </c>
      <c r="C460" s="18" t="str">
        <v>Vines And Terroirs</v>
      </c>
      <c r="D460" s="15" t="str">
        <v>Wine</v>
      </c>
      <c r="E460" s="15" t="str">
        <v>Vines And Terroirs</v>
      </c>
      <c r="F460" s="15" t="str">
        <v>KYO</v>
      </c>
      <c r="G460" s="18" t="str">
        <v>The Lunar Collection By Maurel Freres Half Moon</v>
      </c>
      <c r="H460" s="18" t="str">
        <v>750ml</v>
      </c>
      <c r="I460" s="2">
        <v>6</v>
      </c>
      <c r="P460" s="2">
        <v>0</v>
      </c>
    </row>
    <row r="461" spans="2:16" x14ac:dyDescent="0.3">
      <c r="B461" s="1" t="str">
        <v>81-WIROS-07502303</v>
      </c>
      <c r="C461" s="18" t="str">
        <v>Vines And Terroirs</v>
      </c>
      <c r="D461" s="15" t="str">
        <v>Wine</v>
      </c>
      <c r="E461" s="15" t="str">
        <v>Vines And Terroirs</v>
      </c>
      <c r="F461" s="15" t="str">
        <v>KYO</v>
      </c>
      <c r="G461" s="18" t="str">
        <v>The Lunar Collection By Maurel Freres Cresent Moon</v>
      </c>
      <c r="H461" s="18" t="str">
        <v>750ml</v>
      </c>
      <c r="I461" s="2">
        <v>6</v>
      </c>
      <c r="P461" s="2">
        <v>0</v>
      </c>
    </row>
    <row r="462" spans="2:16" x14ac:dyDescent="0.3">
      <c r="B462" s="1" t="str">
        <v>81-WIROS-15002301</v>
      </c>
      <c r="C462" s="18" t="str">
        <v>Vines And Terroirs</v>
      </c>
      <c r="D462" s="15" t="str">
        <v>Wine</v>
      </c>
      <c r="E462" s="15" t="str">
        <v>Vines And Terroirs</v>
      </c>
      <c r="F462" s="15" t="str">
        <v>KYO</v>
      </c>
      <c r="G462" s="18" t="str">
        <v>The Lunar Collection By Maurel Freres Full Moon</v>
      </c>
      <c r="H462" s="18" t="str">
        <v>1500ml</v>
      </c>
      <c r="I462" s="2">
        <v>3</v>
      </c>
      <c r="P462" s="2">
        <v>0</v>
      </c>
    </row>
    <row r="463" spans="2:16" x14ac:dyDescent="0.3">
      <c r="B463" s="1" t="str">
        <v>81-WIROS-15002302</v>
      </c>
      <c r="C463" s="18" t="str">
        <v>Vines And Terroirs</v>
      </c>
      <c r="D463" s="15" t="str">
        <v>Wine</v>
      </c>
      <c r="E463" s="15" t="str">
        <v>Vines And Terroirs</v>
      </c>
      <c r="F463" s="15" t="str">
        <v>KYO</v>
      </c>
      <c r="G463" s="18" t="str">
        <v>The Lunar Collection By Maurel Freres Half Moon</v>
      </c>
      <c r="H463" s="18" t="str">
        <v>1500ml</v>
      </c>
      <c r="I463" s="2">
        <v>3</v>
      </c>
      <c r="P463" s="2">
        <v>0</v>
      </c>
    </row>
    <row r="464" spans="2:16" x14ac:dyDescent="0.3">
      <c r="B464" s="1" t="str">
        <v>81-WIROS-15002303</v>
      </c>
      <c r="C464" s="18" t="str">
        <v>Vines And Terroirs</v>
      </c>
      <c r="D464" s="15" t="str">
        <v>Wine</v>
      </c>
      <c r="E464" s="15" t="str">
        <v>Vines And Terroirs</v>
      </c>
      <c r="F464" s="15" t="str">
        <v>KYO</v>
      </c>
      <c r="G464" s="18" t="str">
        <v>The Lunar Collection By Maurel Freres Cresent Moon</v>
      </c>
      <c r="H464" s="18" t="str">
        <v>1500ml</v>
      </c>
      <c r="I464" s="2">
        <v>3</v>
      </c>
      <c r="P464" s="2">
        <v>0</v>
      </c>
    </row>
    <row r="465" spans="2:16" x14ac:dyDescent="0.3">
      <c r="B465" s="1" t="str">
        <v>81-WIROS-30002301</v>
      </c>
      <c r="C465" s="18" t="str">
        <v>Vines And Terroirs</v>
      </c>
      <c r="D465" s="15" t="str">
        <v>Wine</v>
      </c>
      <c r="E465" s="15" t="str">
        <v>Vines And Terroirs</v>
      </c>
      <c r="F465" s="15" t="str">
        <v>KYO</v>
      </c>
      <c r="G465" s="18" t="str">
        <v>The Lunar Collection By Maurel Freres Full Moon</v>
      </c>
      <c r="H465" s="18" t="str">
        <v>3000ml</v>
      </c>
      <c r="I465" s="2">
        <v>1</v>
      </c>
      <c r="P465" s="2">
        <v>0</v>
      </c>
    </row>
    <row r="466" spans="2:16" x14ac:dyDescent="0.3">
      <c r="B466" s="1" t="str">
        <v>81-WIROS-30002302</v>
      </c>
      <c r="C466" s="18" t="str">
        <v>Vines And Terroirs</v>
      </c>
      <c r="D466" s="15" t="str">
        <v>Wine</v>
      </c>
      <c r="E466" s="15" t="str">
        <v>Vines And Terroirs</v>
      </c>
      <c r="F466" s="15" t="str">
        <v>KYO</v>
      </c>
      <c r="G466" s="18" t="str">
        <v>The Lunar Collection By Maurel Freres Half Moon</v>
      </c>
      <c r="H466" s="18" t="str">
        <v>3000ml</v>
      </c>
      <c r="I466" s="2">
        <v>1</v>
      </c>
      <c r="P466" s="2">
        <v>0</v>
      </c>
    </row>
    <row r="467" spans="2:16" x14ac:dyDescent="0.3">
      <c r="B467" s="1" t="str">
        <v>81-WIROS-60002301</v>
      </c>
      <c r="C467" s="18" t="str">
        <v>Vines And Terroirs</v>
      </c>
      <c r="D467" s="15" t="str">
        <v>Wine</v>
      </c>
      <c r="E467" s="15" t="str">
        <v>Vines And Terroirs</v>
      </c>
      <c r="F467" s="15" t="str">
        <v>KYO</v>
      </c>
      <c r="G467" s="18" t="str">
        <v>The Lunar Collection By Maurel Freres Full Moon</v>
      </c>
      <c r="H467" s="18" t="str">
        <v>6000ml</v>
      </c>
      <c r="I467" s="2">
        <v>1</v>
      </c>
      <c r="P467" s="2">
        <v>0</v>
      </c>
    </row>
    <row r="468" spans="2:16" x14ac:dyDescent="0.3">
      <c r="B468" s="1" t="str">
        <v>81-WIROS-30002303</v>
      </c>
      <c r="C468" s="18" t="str">
        <v>Vines And Terroirs</v>
      </c>
      <c r="D468" s="15" t="str">
        <v>Wine</v>
      </c>
      <c r="E468" s="15" t="str">
        <v>Vines And Terroirs</v>
      </c>
      <c r="F468" s="15" t="str">
        <v>KYO</v>
      </c>
      <c r="G468" s="18" t="str">
        <v>The Lunar Collection By Maurel Freres Cresent Moon 3L</v>
      </c>
      <c r="H468" s="18" t="str">
        <v>3000ml</v>
      </c>
      <c r="I468" s="2">
        <v>1</v>
      </c>
      <c r="P468" s="2">
        <v>0</v>
      </c>
    </row>
    <row r="469" spans="2:16" x14ac:dyDescent="0.3">
      <c r="B469" s="1" t="str">
        <v>81-WIROS-15001004</v>
      </c>
      <c r="C469" s="18" t="str">
        <v>Vines And Terroirs</v>
      </c>
      <c r="D469" s="15" t="str">
        <v>Wine</v>
      </c>
      <c r="E469" s="15" t="str">
        <v>Vines And Terroirs</v>
      </c>
      <c r="F469" s="15" t="str">
        <v>KYO</v>
      </c>
      <c r="G469" s="18" t="str">
        <v>Minuit Rose 1.5L</v>
      </c>
      <c r="H469" s="18" t="str">
        <v>1500ml</v>
      </c>
      <c r="I469" s="2">
        <v>3</v>
      </c>
      <c r="P469" s="2">
        <v>0</v>
      </c>
    </row>
    <row r="470" spans="2:16" x14ac:dyDescent="0.3">
      <c r="B470" s="1" t="str">
        <v>62-SPGIN-07005095</v>
      </c>
      <c r="C470" s="18" t="str">
        <v>Dictador</v>
      </c>
      <c r="D470" s="15" t="str">
        <v>Gin</v>
      </c>
      <c r="E470" s="15" t="str">
        <v>Dictador</v>
      </c>
      <c r="F470" s="15" t="str">
        <v>DIC</v>
      </c>
      <c r="G470" s="18" t="str">
        <v>Dictador Ortodoxy Gin</v>
      </c>
      <c r="H470" s="18" t="str">
        <v>700ml</v>
      </c>
      <c r="I470" s="2">
        <v>6</v>
      </c>
      <c r="P470" s="2">
        <v>0</v>
      </c>
    </row>
    <row r="471" spans="2:16" x14ac:dyDescent="0.3">
      <c r="B471" s="1" t="str">
        <v>62-SPGIN-07005088</v>
      </c>
      <c r="C471" s="18" t="str">
        <v>Dictador</v>
      </c>
      <c r="D471" s="15" t="str">
        <v>Gin</v>
      </c>
      <c r="E471" s="15" t="str">
        <v>Dictador</v>
      </c>
      <c r="F471" s="15" t="str">
        <v>DIC</v>
      </c>
      <c r="G471" s="18" t="str">
        <v>Dictador Treasure Gin</v>
      </c>
      <c r="H471" s="18" t="str">
        <v>700ml</v>
      </c>
      <c r="I471" s="2">
        <v>6</v>
      </c>
      <c r="P471" s="2">
        <v>0</v>
      </c>
    </row>
    <row r="472" spans="2:16" x14ac:dyDescent="0.3">
      <c r="B472" s="1" t="str">
        <v>62-SPRUM-07005323</v>
      </c>
      <c r="C472" s="18" t="str">
        <v>Dictador</v>
      </c>
      <c r="D472" s="15" t="str">
        <v>Rum</v>
      </c>
      <c r="E472" s="15" t="str">
        <v>Dictador</v>
      </c>
      <c r="F472" s="15" t="str">
        <v>DIC</v>
      </c>
      <c r="G472" s="18" t="str">
        <v>Dictador 12 Years Rum</v>
      </c>
      <c r="H472" s="18" t="str">
        <v>700ml</v>
      </c>
      <c r="I472" s="2">
        <v>6</v>
      </c>
      <c r="P472" s="2">
        <v>0</v>
      </c>
    </row>
    <row r="473" spans="2:16" x14ac:dyDescent="0.3">
      <c r="B473" s="1" t="str">
        <v>62-SPRUM-07005330</v>
      </c>
      <c r="C473" s="18" t="str">
        <v>Dictador</v>
      </c>
      <c r="D473" s="15" t="str">
        <v>Rum</v>
      </c>
      <c r="E473" s="15" t="str">
        <v>Dictador</v>
      </c>
      <c r="F473" s="15" t="str">
        <v>DIC</v>
      </c>
      <c r="G473" s="18" t="str">
        <v>Dictador 20 Years Rum</v>
      </c>
      <c r="H473" s="18" t="str">
        <v>700ml</v>
      </c>
      <c r="I473" s="2">
        <v>6</v>
      </c>
      <c r="P473" s="2">
        <v>0</v>
      </c>
    </row>
    <row r="474" spans="2:16" x14ac:dyDescent="0.3">
      <c r="B474" s="1" t="str">
        <v>62-SPRUM-07007181</v>
      </c>
      <c r="C474" s="18" t="str">
        <v>Dictador</v>
      </c>
      <c r="D474" s="15" t="str">
        <v>Rum</v>
      </c>
      <c r="E474" s="15" t="str">
        <v>Dictador</v>
      </c>
      <c r="F474" s="15" t="str">
        <v>DIC</v>
      </c>
      <c r="G474" s="18" t="str">
        <v>Dictador Aurum Rum</v>
      </c>
      <c r="H474" s="18" t="str">
        <v>700ml</v>
      </c>
      <c r="I474" s="2">
        <v>6</v>
      </c>
      <c r="P474" s="2">
        <v>0</v>
      </c>
    </row>
    <row r="475" spans="2:16" x14ac:dyDescent="0.3">
      <c r="B475" s="1" t="str">
        <v>62-SPRUM-07007204</v>
      </c>
      <c r="C475" s="18" t="str">
        <v>Dictador</v>
      </c>
      <c r="D475" s="15" t="str">
        <v>Rum</v>
      </c>
      <c r="E475" s="15" t="str">
        <v>Dictador</v>
      </c>
      <c r="F475" s="15" t="str">
        <v>DIC</v>
      </c>
      <c r="G475" s="18" t="str">
        <v>Dictador Platinum Rum</v>
      </c>
      <c r="H475" s="18" t="str">
        <v>700ml</v>
      </c>
      <c r="I475" s="2">
        <v>6</v>
      </c>
      <c r="P475" s="2">
        <v>0</v>
      </c>
    </row>
    <row r="476" spans="2:16" x14ac:dyDescent="0.3">
      <c r="B476" s="1" t="str">
        <v>62-SPRUM-07001158</v>
      </c>
      <c r="C476" s="18" t="str">
        <v>Dictador</v>
      </c>
      <c r="D476" s="15" t="str">
        <v>Rum</v>
      </c>
      <c r="E476" s="15" t="str">
        <v>Dictador</v>
      </c>
      <c r="F476" s="15" t="str">
        <v>DIC</v>
      </c>
      <c r="G476" s="18" t="str">
        <v>Dictador Game Changer Lilac</v>
      </c>
      <c r="H476" s="18" t="str">
        <v>700ml</v>
      </c>
      <c r="I476" s="2">
        <v>6</v>
      </c>
      <c r="P476" s="2">
        <v>0</v>
      </c>
    </row>
    <row r="477" spans="2:16" x14ac:dyDescent="0.3">
      <c r="B477" s="1" t="str">
        <v>62-SPRUM-07002490</v>
      </c>
      <c r="C477" s="18" t="str">
        <v>Dictador</v>
      </c>
      <c r="D477" s="15" t="str">
        <v>Rum</v>
      </c>
      <c r="E477" s="15" t="str">
        <v>Dictador</v>
      </c>
      <c r="F477" s="15" t="str">
        <v>DIC</v>
      </c>
      <c r="G477" s="18" t="str">
        <v>Dictador Game Changer Neon Yellow</v>
      </c>
      <c r="H477" s="18" t="str">
        <v>700ml</v>
      </c>
      <c r="I477" s="2">
        <v>6</v>
      </c>
      <c r="P477" s="2">
        <v>0</v>
      </c>
    </row>
    <row r="478" spans="2:16" x14ac:dyDescent="0.3">
      <c r="B478" s="1" t="str">
        <v>35-06LIQ-07003779</v>
      </c>
      <c r="C478" s="18" t="str">
        <v>Campari</v>
      </c>
      <c r="D478" s="15" t="str">
        <v>Liqueur</v>
      </c>
      <c r="E478" s="15" t="str">
        <v>Grand Marnier</v>
      </c>
      <c r="F478" s="15" t="str">
        <v>GMN</v>
      </c>
      <c r="G478" s="18" t="str">
        <v>Grand Marnier Liqueur</v>
      </c>
      <c r="H478" s="18" t="str">
        <v>700ml</v>
      </c>
      <c r="I478" s="2">
        <v>6</v>
      </c>
      <c r="P478" s="2">
        <v>0</v>
      </c>
    </row>
    <row r="479" spans="2:16" x14ac:dyDescent="0.3">
      <c r="B479" s="1" t="str">
        <v>41-SPTEQ-07507500</v>
      </c>
      <c r="C479" s="18" t="str">
        <v>Campari</v>
      </c>
      <c r="D479" s="15" t="str">
        <v>Tequila</v>
      </c>
      <c r="E479" s="15" t="str">
        <v>Espolon</v>
      </c>
      <c r="F479" s="15" t="str">
        <v>ESP</v>
      </c>
      <c r="G479" s="18" t="str">
        <v>Espolon Blanco Tequila</v>
      </c>
      <c r="H479" s="18" t="str">
        <v>750ml</v>
      </c>
      <c r="I479" s="2">
        <v>6</v>
      </c>
      <c r="P479" s="2">
        <v>0</v>
      </c>
    </row>
    <row r="480" spans="2:16" x14ac:dyDescent="0.3">
      <c r="B480" s="1" t="str">
        <v>41-SPTEQ-07507517</v>
      </c>
      <c r="C480" s="18" t="str">
        <v>Campari</v>
      </c>
      <c r="D480" s="15" t="str">
        <v>Tequila</v>
      </c>
      <c r="E480" s="15" t="str">
        <v>Espolon</v>
      </c>
      <c r="F480" s="15" t="str">
        <v>ESP</v>
      </c>
      <c r="G480" s="18" t="str">
        <v>Espolon Reposado Tequila</v>
      </c>
      <c r="H480" s="18" t="str">
        <v>750ml</v>
      </c>
      <c r="I480" s="2">
        <v>6</v>
      </c>
      <c r="P480" s="2">
        <v>0</v>
      </c>
    </row>
    <row r="481" spans="2:16" x14ac:dyDescent="0.3">
      <c r="B481" s="1" t="str">
        <v>53-SPMEZ-07009072</v>
      </c>
      <c r="C481" s="18" t="str">
        <v>Campari</v>
      </c>
      <c r="D481" s="15" t="str">
        <v>Mezcal</v>
      </c>
      <c r="E481" s="15" t="str">
        <v>Montelobos</v>
      </c>
      <c r="F481" s="15" t="str">
        <v>MON</v>
      </c>
      <c r="G481" s="18" t="str">
        <v>Montelobos Mezcal Espadin</v>
      </c>
      <c r="H481" s="18" t="str">
        <v>700ml</v>
      </c>
      <c r="I481" s="2">
        <v>6</v>
      </c>
      <c r="P481" s="2">
        <v>0</v>
      </c>
    </row>
    <row r="482" spans="2:16" x14ac:dyDescent="0.3">
      <c r="B482" s="1" t="str">
        <v>53-SPMEZ-07009324</v>
      </c>
      <c r="C482" s="18" t="str">
        <v>Campari</v>
      </c>
      <c r="D482" s="15" t="str">
        <v>Mezcal</v>
      </c>
      <c r="E482" s="15" t="str">
        <v>Montelobos</v>
      </c>
      <c r="F482" s="15" t="str">
        <v>MON</v>
      </c>
      <c r="G482" s="18" t="str">
        <v>Montelobos Mezcal Tobala</v>
      </c>
      <c r="H482" s="18" t="str">
        <v>700ml</v>
      </c>
      <c r="I482" s="2">
        <v>6</v>
      </c>
      <c r="P482" s="2">
        <v>0</v>
      </c>
    </row>
    <row r="483" spans="2:16" x14ac:dyDescent="0.3">
      <c r="B483" s="1" t="str">
        <v>53-SPMEZ-07009447</v>
      </c>
      <c r="C483" s="18" t="str">
        <v>Campari</v>
      </c>
      <c r="D483" s="15" t="str">
        <v>Mezcal</v>
      </c>
      <c r="E483" s="15" t="str">
        <v>Montelobos</v>
      </c>
      <c r="F483" s="15" t="str">
        <v>MON</v>
      </c>
      <c r="G483" s="18" t="str">
        <v>Montelobos Mezcal Ensamble</v>
      </c>
      <c r="H483" s="18" t="str">
        <v>700ml</v>
      </c>
      <c r="I483" s="2">
        <v>6</v>
      </c>
      <c r="P483" s="2">
        <v>0</v>
      </c>
    </row>
    <row r="484" spans="2:16" x14ac:dyDescent="0.3">
      <c r="B484" s="1" t="str">
        <v>53-SPMEZ-07009829</v>
      </c>
      <c r="C484" s="18" t="str">
        <v>Campari</v>
      </c>
      <c r="D484" s="15" t="str">
        <v>Mezcal</v>
      </c>
      <c r="E484" s="15" t="str">
        <v>Montelobos</v>
      </c>
      <c r="F484" s="15" t="str">
        <v>MON</v>
      </c>
      <c r="G484" s="18" t="str">
        <v>Montelobos Mezcal Pechuga</v>
      </c>
      <c r="H484" s="18" t="str">
        <v>700ml</v>
      </c>
      <c r="I484" s="2">
        <v>6</v>
      </c>
      <c r="P484" s="2">
        <v>0</v>
      </c>
    </row>
    <row r="485" spans="2:16" x14ac:dyDescent="0.3">
      <c r="B485" s="1" t="str">
        <v>62-SPGIN-07004692</v>
      </c>
      <c r="C485" s="18" t="str">
        <v>Dictador</v>
      </c>
      <c r="D485" s="15" t="str">
        <v>Rum</v>
      </c>
      <c r="E485" s="15" t="str">
        <v>Dictador</v>
      </c>
      <c r="F485" s="15" t="str">
        <v>DIC</v>
      </c>
      <c r="G485" s="18" t="str">
        <v>Dictador XO Insolent Rum</v>
      </c>
      <c r="H485" s="18" t="str">
        <v>700ml</v>
      </c>
      <c r="I485" s="2">
        <v>6</v>
      </c>
      <c r="P485" s="2">
        <v>0</v>
      </c>
    </row>
    <row r="486" spans="2:16" x14ac:dyDescent="0.3">
      <c r="B486" s="1" t="str">
        <v>62-SPGIN-07004708</v>
      </c>
      <c r="C486" s="18" t="str">
        <v>Dictador</v>
      </c>
      <c r="D486" s="15" t="str">
        <v>Rum</v>
      </c>
      <c r="E486" s="15" t="str">
        <v>Dictador</v>
      </c>
      <c r="F486" s="15" t="str">
        <v>DIC</v>
      </c>
      <c r="G486" s="18" t="str">
        <v>Dictador XO Perpetual Rum</v>
      </c>
      <c r="H486" s="18" t="str">
        <v>700ml</v>
      </c>
      <c r="I486" s="2">
        <v>6</v>
      </c>
      <c r="P486" s="2">
        <v>0</v>
      </c>
    </row>
    <row r="487" spans="2:16" x14ac:dyDescent="0.3">
      <c r="B487" s="1" t="str">
        <v>77-SPLIQ-10003760</v>
      </c>
      <c r="C487" s="18" t="str">
        <v>BRANCA</v>
      </c>
      <c r="D487" s="15" t="str">
        <v>LIQUEUR</v>
      </c>
      <c r="E487" s="15" t="str">
        <v>Fernet</v>
      </c>
      <c r="F487" s="15" t="str">
        <v>BRC</v>
      </c>
      <c r="G487" s="18" t="str">
        <v>Branca Menta Liqueur 1000ML.</v>
      </c>
      <c r="H487" s="18" t="str">
        <v>1000ml</v>
      </c>
      <c r="I487" s="2">
        <v>6</v>
      </c>
      <c r="P487" s="2">
        <v>0</v>
      </c>
    </row>
    <row r="488" spans="2:16" x14ac:dyDescent="0.3">
      <c r="B488" s="1" t="str">
        <v>99-SL001-07000013</v>
      </c>
      <c r="C488" s="18" t="str">
        <v>BRANCA</v>
      </c>
      <c r="D488" s="15" t="str">
        <v>BITTER</v>
      </c>
      <c r="E488" s="15" t="str">
        <v>Fernet</v>
      </c>
      <c r="F488" s="15" t="str">
        <v>BRC</v>
      </c>
      <c r="G488" s="18" t="str">
        <v>Fernet Branca Bitters 700ml</v>
      </c>
      <c r="H488" s="18" t="str">
        <v>700ml</v>
      </c>
      <c r="I488" s="2">
        <v>6</v>
      </c>
      <c r="P488" s="2">
        <v>0</v>
      </c>
    </row>
    <row r="489" spans="2:16" x14ac:dyDescent="0.3">
      <c r="B489" s="1" t="str">
        <v>GL-02WHI-07000241</v>
      </c>
      <c r="C489" s="18" t="str">
        <v>BIGGAR &amp; LEITH</v>
      </c>
      <c r="D489" s="15" t="str">
        <v>WHISKY</v>
      </c>
      <c r="E489" s="15" t="str">
        <v>The Gladstone</v>
      </c>
      <c r="F489" s="15" t="str">
        <v/>
      </c>
      <c r="G489" s="18" t="str">
        <v>The Gladstone Axe The Black Axe Whisky</v>
      </c>
      <c r="H489" s="18" t="str">
        <v>700ml</v>
      </c>
      <c r="I489" s="2">
        <v>6</v>
      </c>
      <c r="P489" s="2">
        <v>0</v>
      </c>
    </row>
    <row r="490" spans="2:16" x14ac:dyDescent="0.3">
      <c r="B490" s="1" t="str">
        <v>SP-02RUM-07006523</v>
      </c>
      <c r="C490" s="18" t="str">
        <v>Biggar &amp; Leith</v>
      </c>
      <c r="D490" s="15" t="str">
        <v>Rum</v>
      </c>
      <c r="E490" s="15" t="str">
        <v>Spytail</v>
      </c>
      <c r="F490" s="15" t="str">
        <v/>
      </c>
      <c r="G490" s="18" t="str">
        <v>Spytail Cognac Barrel Rum</v>
      </c>
      <c r="H490" s="18" t="str">
        <v>700ml</v>
      </c>
      <c r="I490" s="2">
        <v>6</v>
      </c>
      <c r="P490" s="2">
        <v>0</v>
      </c>
    </row>
    <row r="491" spans="2:16" x14ac:dyDescent="0.3">
      <c r="B491" s="1" t="str">
        <v>80-SPWHI-07001488</v>
      </c>
      <c r="C491" s="18" t="str">
        <v>GLENTURRET</v>
      </c>
      <c r="D491" s="15" t="str">
        <v>WHISKY</v>
      </c>
      <c r="E491" s="15" t="str">
        <v>Glenturret</v>
      </c>
      <c r="F491" s="15" t="str">
        <v>GTR</v>
      </c>
      <c r="G491" s="18" t="str">
        <v>The Glenturret Triple Wood Whisky (2024)</v>
      </c>
      <c r="H491" s="18" t="str">
        <v>700ml</v>
      </c>
      <c r="I491" s="2">
        <v>6</v>
      </c>
      <c r="P491" s="2">
        <v>0</v>
      </c>
    </row>
    <row r="492" spans="2:16" x14ac:dyDescent="0.3">
      <c r="B492" s="1" t="str">
        <v>79-SPGIN-07000392</v>
      </c>
      <c r="C492" s="18" t="str">
        <v>LARK</v>
      </c>
      <c r="D492" s="15" t="str">
        <v>GIN</v>
      </c>
      <c r="E492" s="15" t="str">
        <v>Forty Spotted</v>
      </c>
      <c r="F492" s="15" t="str">
        <v/>
      </c>
      <c r="G492" s="18" t="str">
        <v>Forty Spotted Pinot Noir</v>
      </c>
      <c r="H492" s="18" t="str">
        <v>700ml</v>
      </c>
      <c r="I492" s="2">
        <v>6</v>
      </c>
      <c r="P492" s="2">
        <v>0</v>
      </c>
    </row>
    <row r="493" spans="2:16" x14ac:dyDescent="0.3">
      <c r="B493" s="1" t="str">
        <v>79-SPWHI-07003577</v>
      </c>
      <c r="C493" s="18" t="str">
        <v>LARK</v>
      </c>
      <c r="D493" s="15" t="str">
        <v>WHISKY</v>
      </c>
      <c r="E493" s="15" t="str">
        <v>Lark</v>
      </c>
      <c r="F493" s="15" t="str">
        <v>LRK</v>
      </c>
      <c r="G493" s="18" t="str">
        <v>LARK NO. 151 FIRE TRAIL WHISKY</v>
      </c>
      <c r="H493" s="18" t="str">
        <v>700ml</v>
      </c>
      <c r="I493" s="2">
        <v>6</v>
      </c>
      <c r="P493" s="2">
        <v>0</v>
      </c>
    </row>
    <row r="494" spans="2:16" x14ac:dyDescent="0.3">
      <c r="B494" s="1" t="str">
        <v>79-SPWHI-07003584</v>
      </c>
      <c r="C494" s="18" t="str">
        <v>LARK</v>
      </c>
      <c r="D494" s="15" t="str">
        <v>WHISKY</v>
      </c>
      <c r="E494" s="15" t="str">
        <v>Lark</v>
      </c>
      <c r="F494" s="15" t="str">
        <v>LRK</v>
      </c>
      <c r="G494" s="18" t="str">
        <v>LARK NO. 183 DEVIL'S STORM WHISKY</v>
      </c>
      <c r="H494" s="18" t="str">
        <v>700ml</v>
      </c>
      <c r="I494" s="2">
        <v>6</v>
      </c>
      <c r="P494" s="2">
        <v>0</v>
      </c>
    </row>
    <row r="495" spans="2:16" x14ac:dyDescent="0.3">
      <c r="B495" s="1" t="str">
        <v>79-SPWHI-07003607</v>
      </c>
      <c r="C495" s="18" t="str">
        <v>LARK</v>
      </c>
      <c r="D495" s="15" t="str">
        <v>WHISKY</v>
      </c>
      <c r="E495" s="15" t="str">
        <v>Lark</v>
      </c>
      <c r="F495" s="15" t="str">
        <v>LRK</v>
      </c>
      <c r="G495" s="18" t="str">
        <v>LARK NO. 285 RUBY ABYSS WHISKY</v>
      </c>
      <c r="H495" s="18" t="str">
        <v>700ml</v>
      </c>
      <c r="I495" s="2">
        <v>6</v>
      </c>
      <c r="P495" s="2">
        <v>0</v>
      </c>
    </row>
    <row r="496" spans="2:16" x14ac:dyDescent="0.3">
      <c r="B496" s="1" t="str">
        <v>106PEWHI-07003015</v>
      </c>
      <c r="C496" s="18" t="str">
        <v>PENDULUM</v>
      </c>
      <c r="D496" s="15" t="str">
        <v>WHISKY</v>
      </c>
      <c r="E496" s="15" t="str">
        <v>FABLE</v>
      </c>
      <c r="F496" s="15" t="str">
        <v/>
      </c>
      <c r="G496" s="18" t="str">
        <v>FABLE PALE HORSE 8 YEARS SCOTCH WHISKY</v>
      </c>
      <c r="H496" s="18" t="str">
        <v>700ml</v>
      </c>
      <c r="I496" s="2">
        <v>6</v>
      </c>
      <c r="P496" s="2">
        <v>0</v>
      </c>
    </row>
    <row r="497" spans="2:16" x14ac:dyDescent="0.3">
      <c r="B497" s="1" t="str">
        <v>106PEWHI-07002919</v>
      </c>
      <c r="C497" s="18" t="str">
        <v>PENDULUM</v>
      </c>
      <c r="D497" s="15" t="str">
        <v>WHISKY</v>
      </c>
      <c r="E497" s="15" t="str">
        <v>FABLE</v>
      </c>
      <c r="F497" s="15" t="str">
        <v/>
      </c>
      <c r="G497" s="18" t="str">
        <v>FABLE CHAPTER 8 CANARY 11 YEARS SCOTCH WHISKY</v>
      </c>
      <c r="H497" s="18" t="str">
        <v>700ml</v>
      </c>
      <c r="I497" s="2">
        <v>6</v>
      </c>
      <c r="P497" s="2">
        <v>0</v>
      </c>
    </row>
    <row r="498" spans="2:16" x14ac:dyDescent="0.3">
      <c r="B498" s="1" t="str">
        <v>101SESPA-07500680</v>
      </c>
      <c r="C498" s="18" t="str">
        <v>SERENA</v>
      </c>
      <c r="D498" s="15" t="str">
        <v>Sparkling Wine</v>
      </c>
      <c r="E498" s="15" t="str">
        <v>PIU</v>
      </c>
      <c r="F498" s="15" t="str">
        <v/>
      </c>
      <c r="G498" s="18" t="str">
        <v>Piu Brioso Vino Spumante Bianco</v>
      </c>
      <c r="H498" s="18" t="str">
        <v>750ml</v>
      </c>
      <c r="I498" s="2">
        <v>6</v>
      </c>
      <c r="P498" s="2">
        <v>0</v>
      </c>
    </row>
    <row r="499" spans="2:16" x14ac:dyDescent="0.3">
      <c r="B499" s="1" t="str">
        <v>101SESPA-07500703</v>
      </c>
      <c r="C499" s="18" t="str">
        <v>SERENA</v>
      </c>
      <c r="D499" s="15" t="str">
        <v>Sparkling Wine</v>
      </c>
      <c r="E499" s="15" t="str">
        <v>PIU</v>
      </c>
      <c r="F499" s="15" t="str">
        <v/>
      </c>
      <c r="G499" s="18" t="str">
        <v>Piu Brioso Prosecco Valdobbiadene</v>
      </c>
      <c r="H499" s="18" t="str">
        <v>750ml</v>
      </c>
      <c r="I499" s="2">
        <v>6</v>
      </c>
      <c r="P499" s="2">
        <v>0</v>
      </c>
    </row>
    <row r="500" spans="2:16" x14ac:dyDescent="0.3">
      <c r="B500" s="1" t="str">
        <v>101SESPA-07500727</v>
      </c>
      <c r="C500" s="18" t="str">
        <v>SERENA</v>
      </c>
      <c r="D500" s="15" t="str">
        <v>Sparkling Wine</v>
      </c>
      <c r="E500" s="15" t="str">
        <v>PIU</v>
      </c>
      <c r="F500" s="15" t="str">
        <v/>
      </c>
      <c r="G500" s="18" t="str">
        <v>Piu Brioso Prosecco Rose</v>
      </c>
      <c r="H500" s="18" t="str">
        <v>750ml</v>
      </c>
      <c r="I500" s="2">
        <v>6</v>
      </c>
      <c r="P500" s="2">
        <v>0</v>
      </c>
    </row>
  </sheetData>
  <autoFilter ref="B12:T365" xr:uid="{AB61BD39-7656-4AB4-B82E-6A8931787B5C}"/>
  <conditionalFormatting sqref="U1:U298 V12:V298 U299:V394 U395:U1048576">
    <cfRule type="cellIs" dxfId="21" priority="1" operator="equal">
      <formula>"Input Price only 1 column"</formula>
    </cfRule>
  </conditionalFormatting>
  <dataValidations count="1">
    <dataValidation allowBlank="1" showInputMessage="1" showErrorMessage="1" errorTitle="ผิดครับ !!!" error="กรุณากรอกข้อมูลเฉพาะช่องสีชมพูครับ" sqref="C395:H1048576 F66:G394 C12:G65 H12:I394 B12 C139:E394 C66:C131 D66:E138 C124:G125 W301 W13" xr:uid="{034311C3-7922-43F7-B29E-C99054BEA267}"/>
  </dataValidations>
  <pageMargins left="0.25" right="0.25" top="0.75" bottom="0.75" header="0.3" footer="0.3"/>
  <pageSetup paperSize="9" scale="5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B24C82E-7401-4730-A6D3-68668C0BB21F}">
          <x14:formula1>
            <xm:f>WHOLESALE!$C$12:$C$118</xm:f>
          </x14:formula1>
          <xm:sqref>J13:J394</xm:sqref>
        </x14:dataValidation>
        <x14:dataValidation type="list" allowBlank="1" showInputMessage="1" showErrorMessage="1" xr:uid="{791EE4D7-732D-4C61-AAFF-2AD235D61E92}">
          <x14:formula1>
            <xm:f>MAPPING!#REF!</xm:f>
          </x14:formula1>
          <xm:sqref>L5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12A7-550C-4A27-9040-2F5179C895E4}">
  <sheetPr>
    <tabColor theme="7" tint="0.79998168889431442"/>
    <pageSetUpPr fitToPage="1"/>
  </sheetPr>
  <dimension ref="B1:W500"/>
  <sheetViews>
    <sheetView showGridLines="0" zoomScale="80" zoomScaleNormal="80" zoomScaleSheetLayoutView="100" workbookViewId="0">
      <pane ySplit="12" topLeftCell="A13" activePane="bottomLeft" state="frozen"/>
      <selection activeCell="P14" sqref="P14"/>
      <selection pane="bottomLeft" activeCell="P14" sqref="P14"/>
    </sheetView>
  </sheetViews>
  <sheetFormatPr defaultColWidth="9.33203125" defaultRowHeight="15.6" x14ac:dyDescent="0.3"/>
  <cols>
    <col min="1" max="1" width="2.6640625" style="1" customWidth="1"/>
    <col min="2" max="2" width="22.109375" style="1" customWidth="1"/>
    <col min="3" max="3" width="12.6640625" style="18" customWidth="1"/>
    <col min="4" max="5" width="17.44140625" style="15" customWidth="1"/>
    <col min="6" max="6" width="6.6640625" style="15" customWidth="1"/>
    <col min="7" max="7" width="49.33203125" style="18" customWidth="1"/>
    <col min="8" max="8" width="8.88671875" style="18" customWidth="1"/>
    <col min="9" max="9" width="7.88671875" style="2" customWidth="1"/>
    <col min="10" max="10" width="16.44140625" style="108" customWidth="1"/>
    <col min="11" max="11" width="15.6640625" style="2" customWidth="1"/>
    <col min="12" max="12" width="18.6640625" style="2" bestFit="1" customWidth="1"/>
    <col min="13" max="13" width="0.6640625" style="2" customWidth="1"/>
    <col min="14" max="14" width="11.33203125" style="2" customWidth="1"/>
    <col min="15" max="15" width="0.6640625" style="2" customWidth="1"/>
    <col min="16" max="16" width="11.33203125" style="2" customWidth="1"/>
    <col min="17" max="17" width="0.6640625" style="2" customWidth="1"/>
    <col min="18" max="20" width="15.6640625" style="2" customWidth="1"/>
    <col min="21" max="21" width="8.33203125" style="118" customWidth="1"/>
    <col min="22" max="22" width="8.33203125" style="2" customWidth="1"/>
    <col min="23" max="23" width="0" style="1" hidden="1" customWidth="1"/>
    <col min="24" max="16384" width="9.33203125" style="1"/>
  </cols>
  <sheetData>
    <row r="1" spans="2:23" ht="25.8" x14ac:dyDescent="0.3">
      <c r="B1" s="112" t="s">
        <v>1352</v>
      </c>
      <c r="D1" s="32"/>
      <c r="E1" s="32"/>
      <c r="F1" s="32"/>
      <c r="G1" s="32"/>
      <c r="H1" s="32"/>
      <c r="I1" s="32"/>
      <c r="J1" s="279"/>
      <c r="K1" s="32"/>
      <c r="L1" s="32"/>
      <c r="M1" s="32"/>
      <c r="N1" s="32"/>
      <c r="O1" s="32"/>
      <c r="P1" s="32"/>
      <c r="Q1" s="32"/>
      <c r="R1" s="32"/>
      <c r="S1" s="32"/>
      <c r="T1" s="32"/>
      <c r="U1" s="114"/>
      <c r="V1" s="32"/>
    </row>
    <row r="2" spans="2:23" ht="16.2" thickBot="1" x14ac:dyDescent="0.35">
      <c r="B2" s="109" t="s">
        <v>1468</v>
      </c>
      <c r="C2" s="140" t="str">
        <f>IF(INDEX!C3="","",INDEX!C3)</f>
        <v>Outlet Name</v>
      </c>
      <c r="E2" s="109" t="s">
        <v>5</v>
      </c>
      <c r="F2" s="140" t="str">
        <f>IF(INDEX!C9="","",INDEX!C9)</f>
        <v>Area</v>
      </c>
      <c r="H2" s="111"/>
      <c r="I2" s="111"/>
      <c r="J2" s="280"/>
      <c r="K2" s="109"/>
      <c r="M2" s="109"/>
      <c r="N2" s="146" t="s">
        <v>1365</v>
      </c>
      <c r="O2" s="111"/>
      <c r="P2" s="111" t="s">
        <v>1366</v>
      </c>
      <c r="Q2" s="111"/>
      <c r="R2" s="111" t="s">
        <v>1469</v>
      </c>
      <c r="S2" s="111" t="s">
        <v>1470</v>
      </c>
      <c r="T2" s="111" t="s">
        <v>1449</v>
      </c>
      <c r="U2" s="115"/>
      <c r="V2" s="119"/>
    </row>
    <row r="3" spans="2:23" ht="16.2" thickBot="1" x14ac:dyDescent="0.35">
      <c r="B3" s="109" t="s">
        <v>1471</v>
      </c>
      <c r="C3" s="140" t="str">
        <f>IF(INDEX!C5="","",INDEX!C5)</f>
        <v>Outlet Company Limited</v>
      </c>
      <c r="E3" s="109" t="s">
        <v>7</v>
      </c>
      <c r="F3" s="140" t="str">
        <f>IF(INDEX!C11="","",INDEX!C11)</f>
        <v>Agent name</v>
      </c>
      <c r="H3" s="111"/>
      <c r="I3" s="111"/>
      <c r="J3" s="280"/>
      <c r="K3" s="109"/>
      <c r="L3" s="107" t="s">
        <v>1444</v>
      </c>
      <c r="M3" s="109"/>
      <c r="N3" s="145">
        <f>SUM(N12:N394)</f>
        <v>0</v>
      </c>
      <c r="O3" s="109"/>
      <c r="P3" s="144" t="str">
        <f>IFERROR(T3/S3,"")</f>
        <v/>
      </c>
      <c r="Q3" s="109"/>
      <c r="R3" s="113">
        <f>SUM(R12:R394)</f>
        <v>0</v>
      </c>
      <c r="S3" s="113">
        <f>SUM(S12:S394)</f>
        <v>0</v>
      </c>
      <c r="T3" s="113">
        <f>SUM(T12:T394)</f>
        <v>0</v>
      </c>
      <c r="U3" s="115"/>
      <c r="V3" s="109"/>
    </row>
    <row r="4" spans="2:23" ht="6" customHeight="1" thickBot="1" x14ac:dyDescent="0.35">
      <c r="B4" s="109"/>
      <c r="C4" s="140"/>
      <c r="E4" s="109"/>
      <c r="F4" s="140"/>
      <c r="H4" s="111"/>
      <c r="I4" s="111"/>
      <c r="J4" s="280"/>
      <c r="K4" s="109"/>
      <c r="L4" s="109"/>
      <c r="M4" s="109"/>
      <c r="N4" s="109"/>
      <c r="O4" s="109"/>
      <c r="P4" s="109"/>
      <c r="Q4" s="109"/>
      <c r="R4" s="368"/>
      <c r="S4" s="368"/>
      <c r="T4" s="109"/>
      <c r="U4" s="115"/>
      <c r="V4" s="109"/>
    </row>
    <row r="5" spans="2:23" ht="16.2" thickBot="1" x14ac:dyDescent="0.35">
      <c r="B5" s="109" t="s">
        <v>2</v>
      </c>
      <c r="C5" s="140" t="str">
        <f>IF(INDEX!C7="","",INDEX!C7)</f>
        <v>Name of BDE</v>
      </c>
      <c r="E5" s="109" t="s">
        <v>1472</v>
      </c>
      <c r="F5" s="140" t="str">
        <f>IF(INDEX!C13="","",INDEX!C13)</f>
        <v>Manager Name</v>
      </c>
      <c r="H5" s="111"/>
      <c r="I5" s="111"/>
      <c r="J5" s="281"/>
      <c r="K5" s="1"/>
      <c r="L5" s="370" t="s">
        <v>59</v>
      </c>
      <c r="M5" s="1"/>
      <c r="N5" s="145">
        <f>SUMIFS(N$12:N$394,$C$12:$C$394,$L$5)</f>
        <v>0</v>
      </c>
      <c r="O5" s="1"/>
      <c r="P5" s="144" t="str">
        <f>IFERROR(T5/S5,"")</f>
        <v/>
      </c>
      <c r="Q5" s="1"/>
      <c r="R5" s="113">
        <f>SUMIFS(R$12:R$394,$C$12:$C$394,$L$5)</f>
        <v>0</v>
      </c>
      <c r="S5" s="113">
        <f>SUMIFS(S$12:S$394,$C$12:$C$394,$L$5)</f>
        <v>0</v>
      </c>
      <c r="T5" s="113">
        <f>SUMIFS(T$12:T$394,$C$12:$C$394,$L$5)</f>
        <v>0</v>
      </c>
      <c r="U5" s="106"/>
      <c r="V5" s="1"/>
    </row>
    <row r="6" spans="2:23" ht="6" customHeight="1" thickBot="1" x14ac:dyDescent="0.35">
      <c r="B6" s="109"/>
      <c r="C6" s="140"/>
      <c r="E6" s="110"/>
      <c r="F6" s="109"/>
      <c r="G6" s="109"/>
      <c r="H6" s="111"/>
      <c r="I6" s="111"/>
      <c r="J6" s="280"/>
      <c r="K6" s="109"/>
      <c r="L6" s="115"/>
      <c r="M6" s="109"/>
      <c r="N6" s="109"/>
      <c r="O6" s="109"/>
      <c r="P6" s="109"/>
      <c r="Q6" s="109"/>
      <c r="R6" s="368"/>
      <c r="S6" s="368"/>
      <c r="T6" s="109"/>
      <c r="U6" s="115"/>
      <c r="V6" s="109"/>
    </row>
    <row r="7" spans="2:23" ht="16.2" thickBot="1" x14ac:dyDescent="0.35">
      <c r="B7" s="109" t="s">
        <v>1473</v>
      </c>
      <c r="C7" s="365" t="str">
        <f>INDEX!C21</f>
        <v>Marketing Contract &amp; Yearly Contract</v>
      </c>
      <c r="D7" s="403"/>
      <c r="E7" s="110"/>
      <c r="F7" s="109"/>
      <c r="G7" s="109"/>
      <c r="H7" s="111"/>
      <c r="I7" s="111"/>
      <c r="J7" s="280"/>
      <c r="K7" s="109"/>
      <c r="L7" s="401" t="s">
        <v>1474</v>
      </c>
      <c r="M7" s="109"/>
      <c r="N7" s="145">
        <f>SUMIFS($N$12:N394,$W$12:$W$394,"ALCHEMY")</f>
        <v>0</v>
      </c>
      <c r="O7" s="109"/>
      <c r="P7" s="144" t="str">
        <f>IFERROR(T7/S7,"")</f>
        <v/>
      </c>
      <c r="Q7" s="109"/>
      <c r="R7" s="113">
        <f>SUMIFS($R$12:R394,$W$12:$W$394,"ALCHEMY")</f>
        <v>0</v>
      </c>
      <c r="S7" s="113">
        <f>SUMIFS($S$12:S394,$W$12:$W$394,"ALCHEMY")</f>
        <v>0</v>
      </c>
      <c r="T7" s="145">
        <f>SUMIFS($T$12:T394,$W$12:$W$394,"ALCHEMY")</f>
        <v>0</v>
      </c>
      <c r="U7" s="115"/>
      <c r="V7" s="109"/>
    </row>
    <row r="8" spans="2:23" ht="6" customHeight="1" thickBot="1" x14ac:dyDescent="0.35">
      <c r="E8" s="109"/>
      <c r="G8" s="109"/>
      <c r="H8" s="111"/>
      <c r="I8" s="111"/>
      <c r="J8" s="281"/>
      <c r="K8" s="1"/>
      <c r="L8" s="118"/>
      <c r="U8" s="106"/>
      <c r="V8" s="1"/>
    </row>
    <row r="9" spans="2:23" ht="16.2" thickBot="1" x14ac:dyDescent="0.35">
      <c r="B9" s="109" t="s">
        <v>1277</v>
      </c>
      <c r="C9" s="170" t="str">
        <f>INDEX!C19</f>
        <v>01 Jan 26 - 31 Dec 26</v>
      </c>
      <c r="E9" s="110"/>
      <c r="G9" s="109"/>
      <c r="H9" s="111"/>
      <c r="I9" s="111"/>
      <c r="J9" s="280"/>
      <c r="K9" s="109"/>
      <c r="L9" s="402" t="s">
        <v>1475</v>
      </c>
      <c r="M9" s="109"/>
      <c r="N9" s="145">
        <f>SUMIFS($N$12:N394,$W$12:$W$394,"BBC")</f>
        <v>0</v>
      </c>
      <c r="O9" s="109"/>
      <c r="P9" s="144" t="str">
        <f>IFERROR(T9/S9,"")</f>
        <v/>
      </c>
      <c r="Q9" s="109"/>
      <c r="R9" s="113">
        <f>SUMIFS($R$12:R394,$W$12:$W$394,"BBC")</f>
        <v>0</v>
      </c>
      <c r="S9" s="113">
        <f>SUMIFS($S$12:S394,$W$12:$W$394,"BBC")</f>
        <v>0</v>
      </c>
      <c r="T9" s="145">
        <f>SUMIFS($T$12:T394,$W$12:$W$394,"BBC")</f>
        <v>0</v>
      </c>
      <c r="U9" s="115"/>
      <c r="V9" s="109"/>
    </row>
    <row r="10" spans="2:23" x14ac:dyDescent="0.3">
      <c r="B10" s="109" t="s">
        <v>1476</v>
      </c>
      <c r="C10" s="153" t="s">
        <v>1490</v>
      </c>
      <c r="E10" s="109"/>
      <c r="G10" s="109"/>
      <c r="H10" s="111"/>
      <c r="I10" s="111"/>
      <c r="J10" s="281"/>
      <c r="K10" s="1"/>
      <c r="L10" s="1"/>
      <c r="M10" s="1"/>
      <c r="N10" s="1"/>
      <c r="O10" s="1"/>
      <c r="P10" s="1"/>
      <c r="Q10" s="1"/>
      <c r="R10" s="107"/>
      <c r="S10" s="1"/>
      <c r="T10" s="1"/>
      <c r="U10" s="106"/>
      <c r="V10" s="1"/>
    </row>
    <row r="11" spans="2:23" ht="17.399999999999999" x14ac:dyDescent="0.3">
      <c r="D11" s="17"/>
      <c r="E11" s="17"/>
      <c r="I11" s="18"/>
      <c r="J11" s="282"/>
      <c r="K11" s="78" t="s">
        <v>1478</v>
      </c>
      <c r="L11" s="78"/>
      <c r="M11" s="3"/>
      <c r="N11" s="78" t="s">
        <v>1479</v>
      </c>
      <c r="O11" s="3"/>
      <c r="P11" s="78"/>
      <c r="Q11" s="3"/>
      <c r="R11" s="108">
        <f>SUBTOTAL(9,R13:R394)</f>
        <v>0</v>
      </c>
      <c r="S11" s="108">
        <f t="shared" ref="S11:T11" si="0">SUBTOTAL(9,S13:S394)</f>
        <v>0</v>
      </c>
      <c r="T11" s="108">
        <f t="shared" si="0"/>
        <v>0</v>
      </c>
      <c r="U11" s="105"/>
      <c r="V11" s="6"/>
    </row>
    <row r="12" spans="2:23" s="82" customFormat="1" ht="38.25" customHeight="1" x14ac:dyDescent="0.3">
      <c r="B12" s="159" t="s">
        <v>310</v>
      </c>
      <c r="C12" s="100" t="s">
        <v>10</v>
      </c>
      <c r="D12" s="101" t="s">
        <v>11</v>
      </c>
      <c r="E12" s="101" t="s">
        <v>12</v>
      </c>
      <c r="F12" s="102" t="s">
        <v>1361</v>
      </c>
      <c r="G12" s="101" t="s">
        <v>13</v>
      </c>
      <c r="H12" s="102" t="s">
        <v>14</v>
      </c>
      <c r="I12" s="103" t="s">
        <v>15</v>
      </c>
      <c r="J12" s="278" t="s">
        <v>1362</v>
      </c>
      <c r="K12" s="79" t="s">
        <v>1480</v>
      </c>
      <c r="L12" s="80" t="s">
        <v>1481</v>
      </c>
      <c r="M12" s="104" t="s">
        <v>1316</v>
      </c>
      <c r="N12" s="81" t="s">
        <v>1365</v>
      </c>
      <c r="O12" s="104" t="s">
        <v>1316</v>
      </c>
      <c r="P12" s="81" t="s">
        <v>1366</v>
      </c>
      <c r="Q12" s="104" t="s">
        <v>1316</v>
      </c>
      <c r="R12" s="87" t="s">
        <v>1367</v>
      </c>
      <c r="S12" s="88" t="s">
        <v>1368</v>
      </c>
      <c r="T12" s="89" t="s">
        <v>1369</v>
      </c>
      <c r="U12" s="116" t="s">
        <v>1482</v>
      </c>
      <c r="V12" s="116" t="s">
        <v>1483</v>
      </c>
    </row>
    <row r="13" spans="2:23" ht="17.100000000000001" customHeight="1" x14ac:dyDescent="0.3">
      <c r="B13" s="161" t="str" cm="1">
        <f t="array" ref="B13:I500">MAPPING!$B$3:$I$490</f>
        <v>04-SPWHI-07007491</v>
      </c>
      <c r="C13" s="155" t="str">
        <v>TEG</v>
      </c>
      <c r="D13" s="90" t="str">
        <v>Single Malt Scotch</v>
      </c>
      <c r="E13" s="90" t="str">
        <v>The Macallan</v>
      </c>
      <c r="F13" s="90" t="str">
        <v>MAC</v>
      </c>
      <c r="G13" s="90" t="str">
        <v>The Macallan Sherry Oak 12YO</v>
      </c>
      <c r="H13" s="90" t="str">
        <v>700ml</v>
      </c>
      <c r="I13" s="173">
        <v>12</v>
      </c>
      <c r="J13" s="283"/>
      <c r="K13" s="177"/>
      <c r="L13" s="83"/>
      <c r="M13" s="15"/>
      <c r="N13" s="84"/>
      <c r="O13" s="6"/>
      <c r="P13" s="151" cm="1">
        <f t="array" ref="P13:P500">MAPPING!J3:J490</f>
        <v>0</v>
      </c>
      <c r="Q13" s="6"/>
      <c r="R13" s="91">
        <f t="shared" ref="R13:R76" si="1">IF(K13&gt;0,K13*N13,L13*1.07*N13)</f>
        <v>0</v>
      </c>
      <c r="S13" s="92">
        <f>ROUND(R13/1.07,2)</f>
        <v>0</v>
      </c>
      <c r="T13" s="93">
        <f>IF(U13="Input Price only 1 column","",P13*S13)</f>
        <v>0</v>
      </c>
      <c r="U13" s="117" t="str">
        <f>IF(AND(K13&gt;0,L13&gt;0),"Input Price only 1 column","OK")</f>
        <v>OK</v>
      </c>
      <c r="V13" s="117" t="b">
        <f>'CASH REBATE'!$P$22</f>
        <v>0</v>
      </c>
      <c r="W13" s="367" t="str" cm="1">
        <f t="array" ref="W13:W381">MAPPING!$A$3:$A$371</f>
        <v>ALCHEMY</v>
      </c>
    </row>
    <row r="14" spans="2:23" ht="17.100000000000001" customHeight="1" x14ac:dyDescent="0.3">
      <c r="B14" s="161" t="str">
        <v>04-SPWHI-07017065</v>
      </c>
      <c r="C14" s="156" t="str">
        <v>TEG</v>
      </c>
      <c r="D14" s="94" t="str">
        <v>Single Malt Scotch</v>
      </c>
      <c r="E14" s="94" t="str">
        <v>The Macallan</v>
      </c>
      <c r="F14" s="94" t="str">
        <v>MAC</v>
      </c>
      <c r="G14" s="94" t="str">
        <v>The Macallan Sherry Oak 18YO</v>
      </c>
      <c r="H14" s="94" t="str">
        <v>700ml</v>
      </c>
      <c r="I14" s="174">
        <v>6</v>
      </c>
      <c r="J14" s="283"/>
      <c r="K14" s="178"/>
      <c r="L14" s="85"/>
      <c r="M14" s="15"/>
      <c r="N14" s="86"/>
      <c r="O14" s="6"/>
      <c r="P14" s="152">
        <v>0</v>
      </c>
      <c r="Q14" s="6"/>
      <c r="R14" s="96">
        <f t="shared" si="1"/>
        <v>0</v>
      </c>
      <c r="S14" s="97">
        <f>ROUND(R14/1.07,2)</f>
        <v>0</v>
      </c>
      <c r="T14" s="98">
        <f t="shared" ref="T14:T77" si="2">IF(U14="Input Price only 1 column","",P14*S14)</f>
        <v>0</v>
      </c>
      <c r="U14" s="117" t="str">
        <f t="shared" ref="U14:U77" si="3">IF(AND(K14&gt;0,L14&gt;0),"Input Price only 1 column","OK")</f>
        <v>OK</v>
      </c>
      <c r="V14" s="117" t="b">
        <f>'CASH REBATE'!$P$22</f>
        <v>0</v>
      </c>
      <c r="W14" s="1" t="str">
        <v>ALCHEMY</v>
      </c>
    </row>
    <row r="15" spans="2:23" ht="17.100000000000001" customHeight="1" x14ac:dyDescent="0.3">
      <c r="B15" s="161" t="str">
        <v>04-SPWHI-07006031</v>
      </c>
      <c r="C15" s="156" t="str">
        <v>TEG</v>
      </c>
      <c r="D15" s="94" t="str">
        <v>Single Malt Scotch</v>
      </c>
      <c r="E15" s="94" t="str">
        <v>The Macallan</v>
      </c>
      <c r="F15" s="94" t="str">
        <v>MAC</v>
      </c>
      <c r="G15" s="94" t="str">
        <v>The Macallan Sherry Oak 25YO</v>
      </c>
      <c r="H15" s="94" t="str">
        <v>700ml</v>
      </c>
      <c r="I15" s="174">
        <v>3</v>
      </c>
      <c r="J15" s="283"/>
      <c r="K15" s="178"/>
      <c r="L15" s="85"/>
      <c r="M15" s="15"/>
      <c r="N15" s="86"/>
      <c r="O15" s="6"/>
      <c r="P15" s="152">
        <v>0</v>
      </c>
      <c r="Q15" s="6"/>
      <c r="R15" s="96">
        <f t="shared" si="1"/>
        <v>0</v>
      </c>
      <c r="S15" s="97">
        <f t="shared" ref="S15:S78" si="4">ROUND(R15/1.07,2)</f>
        <v>0</v>
      </c>
      <c r="T15" s="98">
        <f t="shared" si="2"/>
        <v>0</v>
      </c>
      <c r="U15" s="117" t="str">
        <f t="shared" si="3"/>
        <v>OK</v>
      </c>
      <c r="V15" s="117" t="b">
        <f>'CASH REBATE'!$P$22</f>
        <v>0</v>
      </c>
      <c r="W15" s="1" t="str">
        <v>ALCHEMY</v>
      </c>
    </row>
    <row r="16" spans="2:23" ht="17.100000000000001" customHeight="1" x14ac:dyDescent="0.3">
      <c r="B16" s="161" t="str">
        <v>04-SPWHI-07006048</v>
      </c>
      <c r="C16" s="156" t="str">
        <v>TEG</v>
      </c>
      <c r="D16" s="94" t="str">
        <v>Single Malt Scotch</v>
      </c>
      <c r="E16" s="94" t="str">
        <v>The Macallan</v>
      </c>
      <c r="F16" s="94" t="str">
        <v>MAC</v>
      </c>
      <c r="G16" s="94" t="str">
        <v>The Macallan Sherry Oak 30YO</v>
      </c>
      <c r="H16" s="94" t="str">
        <v>700ml</v>
      </c>
      <c r="I16" s="174">
        <v>3</v>
      </c>
      <c r="J16" s="283"/>
      <c r="K16" s="178"/>
      <c r="L16" s="85"/>
      <c r="M16" s="15"/>
      <c r="N16" s="86"/>
      <c r="O16" s="6"/>
      <c r="P16" s="152">
        <v>0</v>
      </c>
      <c r="Q16" s="6"/>
      <c r="R16" s="96">
        <f t="shared" si="1"/>
        <v>0</v>
      </c>
      <c r="S16" s="97">
        <f t="shared" si="4"/>
        <v>0</v>
      </c>
      <c r="T16" s="98">
        <f t="shared" si="2"/>
        <v>0</v>
      </c>
      <c r="U16" s="117" t="str">
        <f t="shared" si="3"/>
        <v>OK</v>
      </c>
      <c r="V16" s="117" t="b">
        <f>'CASH REBATE'!$P$22</f>
        <v>0</v>
      </c>
      <c r="W16" s="1" t="str">
        <v>ALCHEMY</v>
      </c>
    </row>
    <row r="17" spans="2:23" ht="17.100000000000001" customHeight="1" x14ac:dyDescent="0.3">
      <c r="B17" s="161" t="str">
        <v>04-SPWHI-07003009</v>
      </c>
      <c r="C17" s="156" t="str">
        <v>TEG</v>
      </c>
      <c r="D17" s="94" t="str">
        <v>Single Malt Scotch</v>
      </c>
      <c r="E17" s="94" t="str">
        <v>The Macallan</v>
      </c>
      <c r="F17" s="94" t="str">
        <v>MAC</v>
      </c>
      <c r="G17" s="94" t="str">
        <v>The Macallan Double Cask 12YO</v>
      </c>
      <c r="H17" s="94" t="str">
        <v>700ml</v>
      </c>
      <c r="I17" s="174">
        <v>12</v>
      </c>
      <c r="J17" s="283"/>
      <c r="K17" s="178"/>
      <c r="L17" s="85"/>
      <c r="M17" s="15"/>
      <c r="N17" s="86"/>
      <c r="O17" s="6"/>
      <c r="P17" s="152">
        <v>0</v>
      </c>
      <c r="Q17" s="6"/>
      <c r="R17" s="96">
        <f t="shared" si="1"/>
        <v>0</v>
      </c>
      <c r="S17" s="97">
        <f t="shared" si="4"/>
        <v>0</v>
      </c>
      <c r="T17" s="98">
        <f t="shared" si="2"/>
        <v>0</v>
      </c>
      <c r="U17" s="117" t="str">
        <f t="shared" si="3"/>
        <v>OK</v>
      </c>
      <c r="V17" s="117" t="b">
        <f>'CASH REBATE'!$P$22</f>
        <v>0</v>
      </c>
      <c r="W17" s="1" t="str">
        <v>ALCHEMY</v>
      </c>
    </row>
    <row r="18" spans="2:23" ht="17.100000000000001" customHeight="1" x14ac:dyDescent="0.3">
      <c r="B18" s="161" t="str">
        <v>04-SPWHI-07007700</v>
      </c>
      <c r="C18" s="156" t="str">
        <v>TEG</v>
      </c>
      <c r="D18" s="94" t="str">
        <v>Single Malt Scotch</v>
      </c>
      <c r="E18" s="94" t="str">
        <v>The Macallan</v>
      </c>
      <c r="F18" s="94" t="str">
        <v>MAC</v>
      </c>
      <c r="G18" s="94" t="str">
        <v>The Macallan Double Cask 15YO</v>
      </c>
      <c r="H18" s="94" t="str">
        <v>700ml</v>
      </c>
      <c r="I18" s="174">
        <v>6</v>
      </c>
      <c r="J18" s="283"/>
      <c r="K18" s="178"/>
      <c r="L18" s="85"/>
      <c r="M18" s="15"/>
      <c r="N18" s="86"/>
      <c r="O18" s="6"/>
      <c r="P18" s="152">
        <v>0</v>
      </c>
      <c r="Q18" s="6"/>
      <c r="R18" s="96">
        <f t="shared" si="1"/>
        <v>0</v>
      </c>
      <c r="S18" s="97">
        <f t="shared" si="4"/>
        <v>0</v>
      </c>
      <c r="T18" s="98">
        <f t="shared" si="2"/>
        <v>0</v>
      </c>
      <c r="U18" s="117" t="str">
        <f t="shared" si="3"/>
        <v>OK</v>
      </c>
      <c r="V18" s="117" t="b">
        <f>'CASH REBATE'!$P$22</f>
        <v>0</v>
      </c>
      <c r="W18" s="1" t="str">
        <v>ALCHEMY</v>
      </c>
    </row>
    <row r="19" spans="2:23" ht="17.100000000000001" customHeight="1" x14ac:dyDescent="0.3">
      <c r="B19" s="161" t="str">
        <v>04-SPWHI-07009254</v>
      </c>
      <c r="C19" s="156" t="str">
        <v>TEG</v>
      </c>
      <c r="D19" s="94" t="str">
        <v>Single Malt Scotch</v>
      </c>
      <c r="E19" s="94" t="str">
        <v>The Macallan</v>
      </c>
      <c r="F19" s="94" t="str">
        <v>MAC</v>
      </c>
      <c r="G19" s="94" t="str">
        <v>The Macallan Double Cask 18YO</v>
      </c>
      <c r="H19" s="94" t="str">
        <v>700ml</v>
      </c>
      <c r="I19" s="174">
        <v>6</v>
      </c>
      <c r="J19" s="283"/>
      <c r="K19" s="178"/>
      <c r="L19" s="85"/>
      <c r="M19" s="15"/>
      <c r="N19" s="86"/>
      <c r="O19" s="6"/>
      <c r="P19" s="152">
        <v>0</v>
      </c>
      <c r="Q19" s="6"/>
      <c r="R19" s="96">
        <f t="shared" si="1"/>
        <v>0</v>
      </c>
      <c r="S19" s="97">
        <f t="shared" si="4"/>
        <v>0</v>
      </c>
      <c r="T19" s="98">
        <f t="shared" si="2"/>
        <v>0</v>
      </c>
      <c r="U19" s="117" t="str">
        <f t="shared" si="3"/>
        <v>OK</v>
      </c>
      <c r="V19" s="117" t="b">
        <f>'CASH REBATE'!$P$22</f>
        <v>0</v>
      </c>
      <c r="W19" s="1" t="str">
        <v>ALCHEMY</v>
      </c>
    </row>
    <row r="20" spans="2:23" ht="17.100000000000001" customHeight="1" x14ac:dyDescent="0.3">
      <c r="B20" s="161" t="str">
        <v>04-SPWHI-07000311</v>
      </c>
      <c r="C20" s="156" t="str">
        <v>TEG</v>
      </c>
      <c r="D20" s="94" t="str">
        <v>Single Malt Scotch</v>
      </c>
      <c r="E20" s="94" t="str">
        <v>The Macallan</v>
      </c>
      <c r="F20" s="94" t="str">
        <v>MAC</v>
      </c>
      <c r="G20" s="94" t="str">
        <v>The Macallan Double Cask 30YO</v>
      </c>
      <c r="H20" s="94" t="str">
        <v>700ml</v>
      </c>
      <c r="I20" s="174">
        <v>3</v>
      </c>
      <c r="J20" s="283"/>
      <c r="K20" s="178"/>
      <c r="L20" s="85"/>
      <c r="M20" s="15"/>
      <c r="N20" s="86"/>
      <c r="O20" s="6"/>
      <c r="P20" s="152">
        <v>0</v>
      </c>
      <c r="Q20" s="6"/>
      <c r="R20" s="96">
        <f t="shared" si="1"/>
        <v>0</v>
      </c>
      <c r="S20" s="97">
        <f t="shared" si="4"/>
        <v>0</v>
      </c>
      <c r="T20" s="98">
        <f t="shared" si="2"/>
        <v>0</v>
      </c>
      <c r="U20" s="117" t="str">
        <f t="shared" si="3"/>
        <v>OK</v>
      </c>
      <c r="V20" s="117" t="b">
        <f>'CASH REBATE'!$P$22</f>
        <v>0</v>
      </c>
      <c r="W20" s="1" t="str">
        <v>ALCHEMY</v>
      </c>
    </row>
    <row r="21" spans="2:23" ht="17.100000000000001" customHeight="1" x14ac:dyDescent="0.3">
      <c r="B21" s="161" t="str">
        <v>04-SPWHI-07000796</v>
      </c>
      <c r="C21" s="156" t="str">
        <v>TEG</v>
      </c>
      <c r="D21" s="94" t="str">
        <v>Single Malt Scotch</v>
      </c>
      <c r="E21" s="94" t="str">
        <v>The Macallan</v>
      </c>
      <c r="F21" s="94" t="str">
        <v>MAC</v>
      </c>
      <c r="G21" s="94" t="str">
        <v>The Macallan Triple Cask 12YO</v>
      </c>
      <c r="H21" s="94" t="str">
        <v>700ml</v>
      </c>
      <c r="I21" s="174">
        <v>12</v>
      </c>
      <c r="J21" s="283"/>
      <c r="K21" s="178"/>
      <c r="L21" s="85"/>
      <c r="M21" s="15"/>
      <c r="N21" s="86"/>
      <c r="O21" s="6"/>
      <c r="P21" s="152">
        <v>0</v>
      </c>
      <c r="Q21" s="6"/>
      <c r="R21" s="96">
        <f t="shared" si="1"/>
        <v>0</v>
      </c>
      <c r="S21" s="97">
        <f t="shared" si="4"/>
        <v>0</v>
      </c>
      <c r="T21" s="98">
        <f t="shared" si="2"/>
        <v>0</v>
      </c>
      <c r="U21" s="117" t="str">
        <f t="shared" si="3"/>
        <v>OK</v>
      </c>
      <c r="V21" s="117" t="b">
        <f>'CASH REBATE'!$P$22</f>
        <v>0</v>
      </c>
      <c r="W21" s="1" t="str">
        <v>ALCHEMY</v>
      </c>
    </row>
    <row r="22" spans="2:23" ht="17.100000000000001" customHeight="1" x14ac:dyDescent="0.3">
      <c r="B22" s="161" t="str">
        <v>04-24HMN-07002650</v>
      </c>
      <c r="C22" s="156" t="str">
        <v>TEG</v>
      </c>
      <c r="D22" s="94" t="str">
        <v>Single Malt Scotch</v>
      </c>
      <c r="E22" s="94" t="str">
        <v>The Macallan</v>
      </c>
      <c r="F22" s="94" t="str">
        <v>MAC</v>
      </c>
      <c r="G22" s="94" t="str">
        <v>The Macallan Harmony Vibrant Oak</v>
      </c>
      <c r="H22" s="94" t="str">
        <v>700ml</v>
      </c>
      <c r="I22" s="174">
        <v>6</v>
      </c>
      <c r="J22" s="283"/>
      <c r="K22" s="178"/>
      <c r="L22" s="85"/>
      <c r="M22" s="15"/>
      <c r="N22" s="86"/>
      <c r="O22" s="6"/>
      <c r="P22" s="152">
        <v>0</v>
      </c>
      <c r="Q22" s="6"/>
      <c r="R22" s="96">
        <f t="shared" si="1"/>
        <v>0</v>
      </c>
      <c r="S22" s="97">
        <f t="shared" si="4"/>
        <v>0</v>
      </c>
      <c r="T22" s="98">
        <f t="shared" si="2"/>
        <v>0</v>
      </c>
      <c r="U22" s="117" t="str">
        <f t="shared" si="3"/>
        <v>OK</v>
      </c>
      <c r="V22" s="117" t="b">
        <f>'CASH REBATE'!$P$22</f>
        <v>0</v>
      </c>
      <c r="W22" s="1" t="str">
        <v>ALCHEMY</v>
      </c>
    </row>
    <row r="23" spans="2:23" ht="17.100000000000001" customHeight="1" x14ac:dyDescent="0.3">
      <c r="B23" s="161" t="str">
        <v>04-23WHI-07002322</v>
      </c>
      <c r="C23" s="156" t="str">
        <v>TEG</v>
      </c>
      <c r="D23" s="94" t="str">
        <v>Single Malt Scotch</v>
      </c>
      <c r="E23" s="94" t="str">
        <v>The Macallan</v>
      </c>
      <c r="F23" s="94" t="str">
        <v>MAC</v>
      </c>
      <c r="G23" s="94" t="str">
        <v>The Macallan Harmony Collection Amber Meadow</v>
      </c>
      <c r="H23" s="94" t="str">
        <v>700ml</v>
      </c>
      <c r="I23" s="174">
        <v>12</v>
      </c>
      <c r="J23" s="283"/>
      <c r="K23" s="178"/>
      <c r="L23" s="85"/>
      <c r="M23" s="15"/>
      <c r="N23" s="86"/>
      <c r="O23" s="6"/>
      <c r="P23" s="152">
        <v>0</v>
      </c>
      <c r="Q23" s="6"/>
      <c r="R23" s="96">
        <f t="shared" si="1"/>
        <v>0</v>
      </c>
      <c r="S23" s="97">
        <f t="shared" si="4"/>
        <v>0</v>
      </c>
      <c r="T23" s="98">
        <f t="shared" si="2"/>
        <v>0</v>
      </c>
      <c r="U23" s="117" t="str">
        <f t="shared" si="3"/>
        <v>OK</v>
      </c>
      <c r="V23" s="117" t="b">
        <f>'CASH REBATE'!$P$22</f>
        <v>0</v>
      </c>
      <c r="W23" s="1" t="str">
        <v>ALCHEMY</v>
      </c>
    </row>
    <row r="24" spans="2:23" ht="17.100000000000001" customHeight="1" x14ac:dyDescent="0.3">
      <c r="B24" s="161" t="str">
        <v>04-SPWHI-07000557</v>
      </c>
      <c r="C24" s="156" t="str">
        <v>TEG</v>
      </c>
      <c r="D24" s="94" t="str">
        <v>Single Malt Scotch</v>
      </c>
      <c r="E24" s="94" t="str">
        <v>The Macallan</v>
      </c>
      <c r="F24" s="94" t="str">
        <v>MAC</v>
      </c>
      <c r="G24" s="94" t="str">
        <v>The Macallan Harmony Collection</v>
      </c>
      <c r="H24" s="94" t="str">
        <v>700ml</v>
      </c>
      <c r="I24" s="174">
        <v>6</v>
      </c>
      <c r="J24" s="283"/>
      <c r="K24" s="178"/>
      <c r="L24" s="85"/>
      <c r="M24" s="15"/>
      <c r="N24" s="86"/>
      <c r="O24" s="6"/>
      <c r="P24" s="152">
        <v>0</v>
      </c>
      <c r="Q24" s="6"/>
      <c r="R24" s="96">
        <f t="shared" si="1"/>
        <v>0</v>
      </c>
      <c r="S24" s="97">
        <f t="shared" si="4"/>
        <v>0</v>
      </c>
      <c r="T24" s="98">
        <f t="shared" si="2"/>
        <v>0</v>
      </c>
      <c r="U24" s="117" t="str">
        <f t="shared" si="3"/>
        <v>OK</v>
      </c>
      <c r="V24" s="117" t="b">
        <f>'CASH REBATE'!$P$22</f>
        <v>0</v>
      </c>
      <c r="W24" s="1" t="str">
        <v>ALCHEMY</v>
      </c>
    </row>
    <row r="25" spans="2:23" ht="17.100000000000001" customHeight="1" x14ac:dyDescent="0.3">
      <c r="B25" s="161" t="str">
        <v>04-SPWHI-07001226</v>
      </c>
      <c r="C25" s="156" t="str">
        <v>TEG</v>
      </c>
      <c r="D25" s="94" t="str">
        <v>Single Malt Scotch</v>
      </c>
      <c r="E25" s="94" t="str">
        <v>The Macallan</v>
      </c>
      <c r="F25" s="94" t="str">
        <v>MAC</v>
      </c>
      <c r="G25" s="94" t="str">
        <v>The Macallan Harmony Collection Intense Arabica</v>
      </c>
      <c r="H25" s="94" t="str">
        <v>700ml</v>
      </c>
      <c r="I25" s="174">
        <v>6</v>
      </c>
      <c r="J25" s="283"/>
      <c r="K25" s="178"/>
      <c r="L25" s="85"/>
      <c r="M25" s="15"/>
      <c r="N25" s="86"/>
      <c r="O25" s="6"/>
      <c r="P25" s="152">
        <v>0</v>
      </c>
      <c r="Q25" s="6"/>
      <c r="R25" s="96">
        <f t="shared" si="1"/>
        <v>0</v>
      </c>
      <c r="S25" s="97">
        <f t="shared" si="4"/>
        <v>0</v>
      </c>
      <c r="T25" s="98">
        <f t="shared" si="2"/>
        <v>0</v>
      </c>
      <c r="U25" s="117" t="str">
        <f t="shared" si="3"/>
        <v>OK</v>
      </c>
      <c r="V25" s="117" t="b">
        <f>'CASH REBATE'!$P$22</f>
        <v>0</v>
      </c>
      <c r="W25" s="1" t="str">
        <v>ALCHEMY</v>
      </c>
    </row>
    <row r="26" spans="2:23" ht="17.100000000000001" customHeight="1" x14ac:dyDescent="0.3">
      <c r="B26" s="161" t="str">
        <v>04-25HMN-07002971</v>
      </c>
      <c r="C26" s="156" t="str">
        <v>TEG</v>
      </c>
      <c r="D26" s="94" t="str">
        <v>Single Malt Scotch</v>
      </c>
      <c r="E26" s="94" t="str">
        <v>The Macallan</v>
      </c>
      <c r="F26" s="94" t="str">
        <v>MAC</v>
      </c>
      <c r="G26" s="94" t="str">
        <v>The Macallan Harmony Phoenix Honey Whisky</v>
      </c>
      <c r="H26" s="94" t="str">
        <v>700ml</v>
      </c>
      <c r="I26" s="174">
        <v>6</v>
      </c>
      <c r="J26" s="283"/>
      <c r="K26" s="178"/>
      <c r="L26" s="85"/>
      <c r="M26" s="15"/>
      <c r="N26" s="86"/>
      <c r="O26" s="6"/>
      <c r="P26" s="152">
        <v>0</v>
      </c>
      <c r="Q26" s="6"/>
      <c r="R26" s="96">
        <f t="shared" si="1"/>
        <v>0</v>
      </c>
      <c r="S26" s="97">
        <f t="shared" si="4"/>
        <v>0</v>
      </c>
      <c r="T26" s="98">
        <f t="shared" si="2"/>
        <v>0</v>
      </c>
      <c r="U26" s="117" t="str">
        <f t="shared" si="3"/>
        <v>OK</v>
      </c>
      <c r="V26" s="117" t="b">
        <f>'CASH REBATE'!$P$22</f>
        <v>0</v>
      </c>
      <c r="W26" s="1" t="str">
        <v>ALCHEMY</v>
      </c>
    </row>
    <row r="27" spans="2:23" ht="17.100000000000001" customHeight="1" x14ac:dyDescent="0.3">
      <c r="B27" s="161" t="str">
        <v>04-SPWHI-07007984</v>
      </c>
      <c r="C27" s="156" t="str">
        <v>TEG</v>
      </c>
      <c r="D27" s="94" t="str">
        <v>Single Malt Scotch</v>
      </c>
      <c r="E27" s="94" t="str">
        <v>The Macallan</v>
      </c>
      <c r="F27" s="94" t="str">
        <v>MAC</v>
      </c>
      <c r="G27" s="94" t="str">
        <v>The Macallan Rare Cask</v>
      </c>
      <c r="H27" s="94" t="str">
        <v>700ml</v>
      </c>
      <c r="I27" s="174">
        <v>3</v>
      </c>
      <c r="J27" s="283"/>
      <c r="K27" s="178"/>
      <c r="L27" s="85"/>
      <c r="M27" s="15"/>
      <c r="N27" s="86"/>
      <c r="O27" s="6"/>
      <c r="P27" s="152">
        <v>0</v>
      </c>
      <c r="Q27" s="6"/>
      <c r="R27" s="96">
        <f t="shared" si="1"/>
        <v>0</v>
      </c>
      <c r="S27" s="97">
        <f t="shared" si="4"/>
        <v>0</v>
      </c>
      <c r="T27" s="98">
        <f t="shared" si="2"/>
        <v>0</v>
      </c>
      <c r="U27" s="117" t="str">
        <f t="shared" si="3"/>
        <v>OK</v>
      </c>
      <c r="V27" s="117" t="b">
        <f>'CASH REBATE'!$P$22</f>
        <v>0</v>
      </c>
      <c r="W27" s="1" t="str">
        <v>ALCHEMY</v>
      </c>
    </row>
    <row r="28" spans="2:23" ht="17.100000000000001" customHeight="1" x14ac:dyDescent="0.3">
      <c r="B28" s="161" t="str">
        <v>04-SPWHI-07001883</v>
      </c>
      <c r="C28" s="156" t="str">
        <v>TEG</v>
      </c>
      <c r="D28" s="94" t="str">
        <v>Single Malt Scotch</v>
      </c>
      <c r="E28" s="94" t="str">
        <v>The Macallan</v>
      </c>
      <c r="F28" s="94" t="str">
        <v>MAC</v>
      </c>
      <c r="G28" s="94" t="str">
        <v>The Macallan Reflexion</v>
      </c>
      <c r="H28" s="94" t="str">
        <v>700ml</v>
      </c>
      <c r="I28" s="174">
        <v>2</v>
      </c>
      <c r="J28" s="283"/>
      <c r="K28" s="178"/>
      <c r="L28" s="85"/>
      <c r="M28" s="15"/>
      <c r="N28" s="86"/>
      <c r="O28" s="6"/>
      <c r="P28" s="152">
        <v>0</v>
      </c>
      <c r="Q28" s="6"/>
      <c r="R28" s="96">
        <f t="shared" si="1"/>
        <v>0</v>
      </c>
      <c r="S28" s="97">
        <f t="shared" si="4"/>
        <v>0</v>
      </c>
      <c r="T28" s="98">
        <f t="shared" si="2"/>
        <v>0</v>
      </c>
      <c r="U28" s="117" t="str">
        <f t="shared" si="3"/>
        <v>OK</v>
      </c>
      <c r="V28" s="117" t="b">
        <f>'CASH REBATE'!$P$22</f>
        <v>0</v>
      </c>
      <c r="W28" s="1" t="str">
        <v>ALCHEMY</v>
      </c>
    </row>
    <row r="29" spans="2:23" ht="17.100000000000001" customHeight="1" x14ac:dyDescent="0.3">
      <c r="B29" s="161" t="str">
        <v>04-SPWHI-07001162</v>
      </c>
      <c r="C29" s="156" t="str">
        <v>TEG</v>
      </c>
      <c r="D29" s="94" t="str">
        <v>Single Malt Scotch</v>
      </c>
      <c r="E29" s="94" t="str">
        <v>The Macallan</v>
      </c>
      <c r="F29" s="94" t="str">
        <v>MAC</v>
      </c>
      <c r="G29" s="94" t="str">
        <v>The Macallan Classic Cut Whisky</v>
      </c>
      <c r="H29" s="94" t="str">
        <v>700ml</v>
      </c>
      <c r="I29" s="174">
        <v>12</v>
      </c>
      <c r="J29" s="283"/>
      <c r="K29" s="178"/>
      <c r="L29" s="85"/>
      <c r="M29" s="15"/>
      <c r="N29" s="86"/>
      <c r="O29" s="6"/>
      <c r="P29" s="152">
        <v>0</v>
      </c>
      <c r="Q29" s="6"/>
      <c r="R29" s="96">
        <f t="shared" si="1"/>
        <v>0</v>
      </c>
      <c r="S29" s="97">
        <f t="shared" si="4"/>
        <v>0</v>
      </c>
      <c r="T29" s="98">
        <f t="shared" si="2"/>
        <v>0</v>
      </c>
      <c r="U29" s="117" t="str">
        <f t="shared" si="3"/>
        <v>OK</v>
      </c>
      <c r="V29" s="117" t="b">
        <f>'CASH REBATE'!$P$22</f>
        <v>0</v>
      </c>
      <c r="W29" s="1" t="str">
        <v>ALCHEMY</v>
      </c>
    </row>
    <row r="30" spans="2:23" ht="17.100000000000001" customHeight="1" x14ac:dyDescent="0.3">
      <c r="B30" s="161" t="str">
        <v>04-SPWHI-07001155</v>
      </c>
      <c r="C30" s="156" t="str">
        <v>TEG</v>
      </c>
      <c r="D30" s="94" t="str">
        <v>Single Malt Scotch</v>
      </c>
      <c r="E30" s="94" t="str">
        <v>The Macallan</v>
      </c>
      <c r="F30" s="94" t="str">
        <v>MAC</v>
      </c>
      <c r="G30" s="94" t="str">
        <v>The Macallan A Night On Earth Scotch Whisky Y21</v>
      </c>
      <c r="H30" s="94" t="str">
        <v>700ml</v>
      </c>
      <c r="I30" s="174">
        <v>6</v>
      </c>
      <c r="J30" s="283"/>
      <c r="K30" s="178"/>
      <c r="L30" s="85"/>
      <c r="M30" s="15"/>
      <c r="N30" s="86"/>
      <c r="O30" s="6"/>
      <c r="P30" s="152">
        <v>0</v>
      </c>
      <c r="Q30" s="6"/>
      <c r="R30" s="96">
        <f t="shared" si="1"/>
        <v>0</v>
      </c>
      <c r="S30" s="97">
        <f t="shared" si="4"/>
        <v>0</v>
      </c>
      <c r="T30" s="98">
        <f t="shared" si="2"/>
        <v>0</v>
      </c>
      <c r="U30" s="117" t="str">
        <f t="shared" si="3"/>
        <v>OK</v>
      </c>
      <c r="V30" s="117" t="b">
        <f>'CASH REBATE'!$P$22</f>
        <v>0</v>
      </c>
      <c r="W30" s="1" t="str">
        <v>ALCHEMY</v>
      </c>
    </row>
    <row r="31" spans="2:23" ht="17.100000000000001" customHeight="1" x14ac:dyDescent="0.3">
      <c r="B31" s="161" t="str">
        <v>04-SPWHI-07001080</v>
      </c>
      <c r="C31" s="156" t="str">
        <v>TEG</v>
      </c>
      <c r="D31" s="94" t="str">
        <v>Single Malt Scotch</v>
      </c>
      <c r="E31" s="94" t="str">
        <v>The Macallan</v>
      </c>
      <c r="F31" s="94" t="str">
        <v>MAC</v>
      </c>
      <c r="G31" s="94" t="str">
        <v>The Macallan A Night On Earth Scotch Whisky Y22</v>
      </c>
      <c r="H31" s="94" t="str">
        <v>700ml</v>
      </c>
      <c r="I31" s="174">
        <v>6</v>
      </c>
      <c r="J31" s="283"/>
      <c r="K31" s="178"/>
      <c r="L31" s="85"/>
      <c r="M31" s="15"/>
      <c r="N31" s="86"/>
      <c r="O31" s="6"/>
      <c r="P31" s="152">
        <v>0</v>
      </c>
      <c r="Q31" s="6"/>
      <c r="R31" s="96">
        <f t="shared" si="1"/>
        <v>0</v>
      </c>
      <c r="S31" s="97">
        <f t="shared" si="4"/>
        <v>0</v>
      </c>
      <c r="T31" s="98">
        <f t="shared" si="2"/>
        <v>0</v>
      </c>
      <c r="U31" s="117" t="str">
        <f t="shared" si="3"/>
        <v>OK</v>
      </c>
      <c r="V31" s="117" t="b">
        <f>'CASH REBATE'!$P$22</f>
        <v>0</v>
      </c>
      <c r="W31" s="1" t="str">
        <v>ALCHEMY</v>
      </c>
    </row>
    <row r="32" spans="2:23" ht="17.100000000000001" customHeight="1" x14ac:dyDescent="0.3">
      <c r="B32" s="161" t="str">
        <v>04-23WHI-07001806</v>
      </c>
      <c r="C32" s="156" t="str">
        <v>TEG</v>
      </c>
      <c r="D32" s="94" t="str">
        <v>Single Malt Scotch</v>
      </c>
      <c r="E32" s="94" t="str">
        <v>The Macallan</v>
      </c>
      <c r="F32" s="94" t="str">
        <v>MAC</v>
      </c>
      <c r="G32" s="94" t="str">
        <v>The Macallan A Night On Earth Scotch Whisky Y23</v>
      </c>
      <c r="H32" s="94" t="str">
        <v>700ml</v>
      </c>
      <c r="I32" s="174">
        <v>6</v>
      </c>
      <c r="J32" s="283"/>
      <c r="K32" s="178"/>
      <c r="L32" s="85"/>
      <c r="M32" s="15"/>
      <c r="N32" s="86"/>
      <c r="O32" s="6"/>
      <c r="P32" s="152">
        <v>0</v>
      </c>
      <c r="Q32" s="6"/>
      <c r="R32" s="96">
        <f t="shared" si="1"/>
        <v>0</v>
      </c>
      <c r="S32" s="97">
        <f t="shared" si="4"/>
        <v>0</v>
      </c>
      <c r="T32" s="98">
        <f t="shared" si="2"/>
        <v>0</v>
      </c>
      <c r="U32" s="117" t="str">
        <f t="shared" si="3"/>
        <v>OK</v>
      </c>
      <c r="V32" s="117" t="b">
        <f>'CASH REBATE'!$P$22</f>
        <v>0</v>
      </c>
      <c r="W32" s="1" t="str">
        <v>ALCHEMY</v>
      </c>
    </row>
    <row r="33" spans="2:23" ht="17.100000000000001" customHeight="1" x14ac:dyDescent="0.3">
      <c r="B33" s="161" t="str">
        <v>04-24NOE-07002766</v>
      </c>
      <c r="C33" s="156" t="str">
        <v>TEG</v>
      </c>
      <c r="D33" s="94" t="str">
        <v>Single Malt Scotch</v>
      </c>
      <c r="E33" s="94" t="str">
        <v>The Macallan</v>
      </c>
      <c r="F33" s="94" t="str">
        <v>MAC</v>
      </c>
      <c r="G33" s="94" t="str">
        <v>The Macallan A Night On Earth Scotch Whisky Y24</v>
      </c>
      <c r="H33" s="94" t="str">
        <v>700ml</v>
      </c>
      <c r="I33" s="174">
        <v>6</v>
      </c>
      <c r="J33" s="283"/>
      <c r="K33" s="178"/>
      <c r="L33" s="85"/>
      <c r="M33" s="15"/>
      <c r="N33" s="86"/>
      <c r="O33" s="6"/>
      <c r="P33" s="152">
        <v>0</v>
      </c>
      <c r="Q33" s="6"/>
      <c r="R33" s="96">
        <f t="shared" si="1"/>
        <v>0</v>
      </c>
      <c r="S33" s="97">
        <f t="shared" si="4"/>
        <v>0</v>
      </c>
      <c r="T33" s="98">
        <f t="shared" si="2"/>
        <v>0</v>
      </c>
      <c r="U33" s="117" t="str">
        <f t="shared" si="3"/>
        <v>OK</v>
      </c>
      <c r="V33" s="117" t="b">
        <f>'CASH REBATE'!$P$22</f>
        <v>0</v>
      </c>
      <c r="W33" s="1" t="str">
        <v>ALCHEMY</v>
      </c>
    </row>
    <row r="34" spans="2:23" ht="17.100000000000001" customHeight="1" x14ac:dyDescent="0.3">
      <c r="B34" s="161" t="str">
        <v>04-25NOE-07003381</v>
      </c>
      <c r="C34" s="156" t="str">
        <v>TEG</v>
      </c>
      <c r="D34" s="94" t="str">
        <v>Single Malt Scotch</v>
      </c>
      <c r="E34" s="94" t="str">
        <v>The Macallan</v>
      </c>
      <c r="F34" s="94" t="str">
        <v>MAC</v>
      </c>
      <c r="G34" s="94" t="str">
        <v>The Macallan A Night On Earth Scotch Whisky Y25</v>
      </c>
      <c r="H34" s="94" t="str">
        <v>700ml</v>
      </c>
      <c r="I34" s="174">
        <v>6</v>
      </c>
      <c r="J34" s="283"/>
      <c r="K34" s="178"/>
      <c r="L34" s="85"/>
      <c r="M34" s="15"/>
      <c r="N34" s="86"/>
      <c r="O34" s="6"/>
      <c r="P34" s="152">
        <v>0</v>
      </c>
      <c r="Q34" s="6"/>
      <c r="R34" s="96">
        <f t="shared" si="1"/>
        <v>0</v>
      </c>
      <c r="S34" s="97">
        <f t="shared" si="4"/>
        <v>0</v>
      </c>
      <c r="T34" s="98">
        <f t="shared" si="2"/>
        <v>0</v>
      </c>
      <c r="U34" s="117" t="str">
        <f t="shared" si="3"/>
        <v>OK</v>
      </c>
      <c r="V34" s="117" t="b">
        <f>'CASH REBATE'!$P$22</f>
        <v>0</v>
      </c>
      <c r="W34" s="1" t="str">
        <v>ALCHEMY</v>
      </c>
    </row>
    <row r="35" spans="2:23" ht="17.100000000000001" customHeight="1" x14ac:dyDescent="0.3">
      <c r="B35" s="161" t="str">
        <v>04-SPWHI-07002919</v>
      </c>
      <c r="C35" s="156" t="str">
        <v>TEG</v>
      </c>
      <c r="D35" s="94" t="str">
        <v>Single Malt Scotch</v>
      </c>
      <c r="E35" s="94" t="str">
        <v>The Macallan</v>
      </c>
      <c r="F35" s="94" t="str">
        <v>MAC</v>
      </c>
      <c r="G35" s="94" t="str">
        <v>The Macallan Time Space Mastery</v>
      </c>
      <c r="H35" s="94" t="str">
        <v>700ml</v>
      </c>
      <c r="I35" s="174">
        <v>3</v>
      </c>
      <c r="J35" s="283"/>
      <c r="K35" s="178"/>
      <c r="L35" s="85"/>
      <c r="M35" s="15"/>
      <c r="N35" s="86"/>
      <c r="O35" s="6"/>
      <c r="P35" s="152">
        <v>0</v>
      </c>
      <c r="Q35" s="6"/>
      <c r="R35" s="96">
        <f t="shared" si="1"/>
        <v>0</v>
      </c>
      <c r="S35" s="97">
        <f t="shared" si="4"/>
        <v>0</v>
      </c>
      <c r="T35" s="98">
        <f t="shared" si="2"/>
        <v>0</v>
      </c>
      <c r="U35" s="117" t="str">
        <f t="shared" si="3"/>
        <v>OK</v>
      </c>
      <c r="V35" s="117" t="b">
        <f>'CASH REBATE'!$P$22</f>
        <v>0</v>
      </c>
      <c r="W35" s="1" t="str">
        <v>ALCHEMY</v>
      </c>
    </row>
    <row r="36" spans="2:23" ht="17.100000000000001" customHeight="1" x14ac:dyDescent="0.3">
      <c r="B36" s="161" t="str">
        <v>04-SPWHI-07001622</v>
      </c>
      <c r="C36" s="156" t="str">
        <v>TEG</v>
      </c>
      <c r="D36" s="94" t="str">
        <v>Single Malt Scotch</v>
      </c>
      <c r="E36" s="94" t="str">
        <v>The Macallan</v>
      </c>
      <c r="F36" s="94" t="str">
        <v>MAC</v>
      </c>
      <c r="G36" s="94" t="str">
        <v>The Macallan Art is the Flower Whisky</v>
      </c>
      <c r="H36" s="94" t="str">
        <v>700ml</v>
      </c>
      <c r="I36" s="174">
        <v>4</v>
      </c>
      <c r="J36" s="283"/>
      <c r="K36" s="178"/>
      <c r="L36" s="85"/>
      <c r="M36" s="15"/>
      <c r="N36" s="86"/>
      <c r="O36" s="6"/>
      <c r="P36" s="152">
        <v>0</v>
      </c>
      <c r="Q36" s="6"/>
      <c r="R36" s="96">
        <f t="shared" si="1"/>
        <v>0</v>
      </c>
      <c r="S36" s="97">
        <f t="shared" si="4"/>
        <v>0</v>
      </c>
      <c r="T36" s="98">
        <f t="shared" si="2"/>
        <v>0</v>
      </c>
      <c r="U36" s="117" t="str">
        <f t="shared" si="3"/>
        <v>OK</v>
      </c>
      <c r="V36" s="117" t="b">
        <f>'CASH REBATE'!$P$22</f>
        <v>0</v>
      </c>
      <c r="W36" s="1" t="str">
        <v>ALCHEMY</v>
      </c>
    </row>
    <row r="37" spans="2:23" ht="17.100000000000001" customHeight="1" x14ac:dyDescent="0.3">
      <c r="B37" s="161" t="str">
        <v>04-SPWHI-07003299</v>
      </c>
      <c r="C37" s="156" t="str">
        <v>TEG</v>
      </c>
      <c r="D37" s="94" t="str">
        <v>Single Malt Scotch</v>
      </c>
      <c r="E37" s="94" t="str">
        <v>The Macallan</v>
      </c>
      <c r="F37" s="94" t="str">
        <v>MAC</v>
      </c>
      <c r="G37" s="94" t="str">
        <v>The Macallan Folio 8 Scotch Whisky</v>
      </c>
      <c r="H37" s="94" t="str">
        <v>700ml</v>
      </c>
      <c r="I37" s="174">
        <v>1</v>
      </c>
      <c r="J37" s="283"/>
      <c r="K37" s="178"/>
      <c r="L37" s="85"/>
      <c r="M37" s="15"/>
      <c r="N37" s="86"/>
      <c r="O37" s="6"/>
      <c r="P37" s="152">
        <v>0</v>
      </c>
      <c r="Q37" s="6"/>
      <c r="R37" s="96">
        <f t="shared" si="1"/>
        <v>0</v>
      </c>
      <c r="S37" s="97">
        <f t="shared" si="4"/>
        <v>0</v>
      </c>
      <c r="T37" s="98">
        <f t="shared" si="2"/>
        <v>0</v>
      </c>
      <c r="U37" s="117" t="str">
        <f t="shared" si="3"/>
        <v>OK</v>
      </c>
      <c r="V37" s="117" t="b">
        <f>'CASH REBATE'!$P$22</f>
        <v>0</v>
      </c>
      <c r="W37" s="1" t="str">
        <v>ALCHEMY</v>
      </c>
    </row>
    <row r="38" spans="2:23" ht="17.399999999999999" x14ac:dyDescent="0.3">
      <c r="B38" s="161" t="str">
        <v>04-23MBL-07000168</v>
      </c>
      <c r="C38" s="156" t="str">
        <v>TEG</v>
      </c>
      <c r="D38" s="94" t="str">
        <v>Single Malt Scotch</v>
      </c>
      <c r="E38" s="94" t="str">
        <v>The Macallan</v>
      </c>
      <c r="F38" s="94" t="str">
        <v>MAC</v>
      </c>
      <c r="G38" s="94" t="str">
        <v>The Macallan M Black Scotch Whisky</v>
      </c>
      <c r="H38" s="94" t="str">
        <v>700ml</v>
      </c>
      <c r="I38" s="174">
        <v>1</v>
      </c>
      <c r="J38" s="283"/>
      <c r="K38" s="178"/>
      <c r="L38" s="85"/>
      <c r="M38" s="15"/>
      <c r="N38" s="86"/>
      <c r="O38" s="6"/>
      <c r="P38" s="152">
        <v>0</v>
      </c>
      <c r="Q38" s="6"/>
      <c r="R38" s="96">
        <f t="shared" si="1"/>
        <v>0</v>
      </c>
      <c r="S38" s="97">
        <f t="shared" si="4"/>
        <v>0</v>
      </c>
      <c r="T38" s="98">
        <f t="shared" si="2"/>
        <v>0</v>
      </c>
      <c r="U38" s="117" t="str">
        <f t="shared" si="3"/>
        <v>OK</v>
      </c>
      <c r="V38" s="117" t="b">
        <f>'CASH REBATE'!$P$22</f>
        <v>0</v>
      </c>
      <c r="W38" s="1" t="str">
        <v>ALCHEMY</v>
      </c>
    </row>
    <row r="39" spans="2:23" ht="17.399999999999999" x14ac:dyDescent="0.3">
      <c r="B39" s="161" t="str">
        <v>04-23MCO-07000175</v>
      </c>
      <c r="C39" s="156" t="str">
        <v>TEG</v>
      </c>
      <c r="D39" s="94" t="str">
        <v>Single Malt Scotch</v>
      </c>
      <c r="E39" s="94" t="str">
        <v>The Macallan</v>
      </c>
      <c r="F39" s="94" t="str">
        <v>MAC</v>
      </c>
      <c r="G39" s="94" t="str">
        <v>The Macallan M Copper Scotch Whisky</v>
      </c>
      <c r="H39" s="94" t="str">
        <v>700ml</v>
      </c>
      <c r="I39" s="174">
        <v>1</v>
      </c>
      <c r="J39" s="283"/>
      <c r="K39" s="178"/>
      <c r="L39" s="85"/>
      <c r="M39" s="15"/>
      <c r="N39" s="86"/>
      <c r="O39" s="6"/>
      <c r="P39" s="152">
        <v>0</v>
      </c>
      <c r="Q39" s="6"/>
      <c r="R39" s="96">
        <f t="shared" si="1"/>
        <v>0</v>
      </c>
      <c r="S39" s="97">
        <f t="shared" si="4"/>
        <v>0</v>
      </c>
      <c r="T39" s="98">
        <f t="shared" si="2"/>
        <v>0</v>
      </c>
      <c r="U39" s="117" t="str">
        <f t="shared" si="3"/>
        <v>OK</v>
      </c>
      <c r="V39" s="117" t="b">
        <f>'CASH REBATE'!$P$22</f>
        <v>0</v>
      </c>
      <c r="W39" s="1" t="str">
        <v>ALCHEMY</v>
      </c>
    </row>
    <row r="40" spans="2:23" ht="17.399999999999999" x14ac:dyDescent="0.3">
      <c r="B40" s="161" t="str">
        <v>04-SPWHI-07003372</v>
      </c>
      <c r="C40" s="156" t="str">
        <v>TEG</v>
      </c>
      <c r="D40" s="94" t="str">
        <v>Single Malt Scotch</v>
      </c>
      <c r="E40" s="94" t="str">
        <v>The Macallan</v>
      </c>
      <c r="F40" s="94" t="str">
        <v>MAC</v>
      </c>
      <c r="G40" s="94" t="str">
        <v>The Macallan M Scotch Whisky</v>
      </c>
      <c r="H40" s="94" t="str">
        <v>700ml</v>
      </c>
      <c r="I40" s="174">
        <v>1</v>
      </c>
      <c r="J40" s="283"/>
      <c r="K40" s="178"/>
      <c r="L40" s="85"/>
      <c r="M40" s="15"/>
      <c r="N40" s="86"/>
      <c r="O40" s="6"/>
      <c r="P40" s="152">
        <v>0</v>
      </c>
      <c r="Q40" s="6"/>
      <c r="R40" s="96">
        <f t="shared" si="1"/>
        <v>0</v>
      </c>
      <c r="S40" s="97">
        <f t="shared" si="4"/>
        <v>0</v>
      </c>
      <c r="T40" s="98">
        <f t="shared" si="2"/>
        <v>0</v>
      </c>
      <c r="U40" s="117" t="str">
        <f t="shared" si="3"/>
        <v>OK</v>
      </c>
      <c r="V40" s="117" t="b">
        <f>'CASH REBATE'!$P$22</f>
        <v>0</v>
      </c>
      <c r="W40" s="1" t="str">
        <v>ALCHEMY</v>
      </c>
    </row>
    <row r="41" spans="2:23" ht="17.399999999999999" x14ac:dyDescent="0.3">
      <c r="B41" s="161" t="str">
        <v>11-SPWHI-07003795</v>
      </c>
      <c r="C41" s="156" t="str">
        <v>TEG</v>
      </c>
      <c r="D41" s="94" t="str">
        <v>Single Malt Scotch</v>
      </c>
      <c r="E41" s="94" t="str">
        <v>Highland Park</v>
      </c>
      <c r="F41" s="94" t="str">
        <v>HLP</v>
      </c>
      <c r="G41" s="94" t="str">
        <v>Highland Park 10YO</v>
      </c>
      <c r="H41" s="94" t="str">
        <v>700ml</v>
      </c>
      <c r="I41" s="174">
        <v>6</v>
      </c>
      <c r="J41" s="283"/>
      <c r="K41" s="178"/>
      <c r="L41" s="85"/>
      <c r="M41" s="15"/>
      <c r="N41" s="86"/>
      <c r="O41" s="6"/>
      <c r="P41" s="152">
        <v>0</v>
      </c>
      <c r="Q41" s="6"/>
      <c r="R41" s="96">
        <f t="shared" si="1"/>
        <v>0</v>
      </c>
      <c r="S41" s="97">
        <f t="shared" si="4"/>
        <v>0</v>
      </c>
      <c r="T41" s="98">
        <f t="shared" si="2"/>
        <v>0</v>
      </c>
      <c r="U41" s="117" t="str">
        <f t="shared" si="3"/>
        <v>OK</v>
      </c>
      <c r="V41" s="117" t="b">
        <f>'CASH REBATE'!$P$22</f>
        <v>0</v>
      </c>
      <c r="W41" s="1" t="str">
        <v>ALCHEMY</v>
      </c>
    </row>
    <row r="42" spans="2:23" ht="17.399999999999999" x14ac:dyDescent="0.3">
      <c r="B42" s="161" t="str">
        <v>11-SPWHI-07000996</v>
      </c>
      <c r="C42" s="156" t="str">
        <v>TEG</v>
      </c>
      <c r="D42" s="94" t="str">
        <v>Single Malt Scotch</v>
      </c>
      <c r="E42" s="94" t="str">
        <v>Highland Park</v>
      </c>
      <c r="F42" s="94" t="str">
        <v>HLP</v>
      </c>
      <c r="G42" s="94" t="str">
        <v>Highland Park 12YO</v>
      </c>
      <c r="H42" s="94" t="str">
        <v>700ml</v>
      </c>
      <c r="I42" s="174">
        <v>6</v>
      </c>
      <c r="J42" s="283"/>
      <c r="K42" s="178"/>
      <c r="L42" s="85"/>
      <c r="M42" s="15"/>
      <c r="N42" s="86"/>
      <c r="O42" s="6"/>
      <c r="P42" s="152">
        <v>0</v>
      </c>
      <c r="Q42" s="6"/>
      <c r="R42" s="96">
        <f t="shared" si="1"/>
        <v>0</v>
      </c>
      <c r="S42" s="97">
        <f t="shared" si="4"/>
        <v>0</v>
      </c>
      <c r="T42" s="98">
        <f t="shared" si="2"/>
        <v>0</v>
      </c>
      <c r="U42" s="117" t="str">
        <f t="shared" si="3"/>
        <v>OK</v>
      </c>
      <c r="V42" s="117" t="b">
        <f>'CASH REBATE'!$P$22</f>
        <v>0</v>
      </c>
      <c r="W42" s="1" t="str">
        <v>ALCHEMY</v>
      </c>
    </row>
    <row r="43" spans="2:23" ht="17.399999999999999" x14ac:dyDescent="0.3">
      <c r="B43" s="161" t="str">
        <v>11-SPWHI-07000489</v>
      </c>
      <c r="C43" s="156" t="str">
        <v>TEG</v>
      </c>
      <c r="D43" s="94" t="str">
        <v>Single Malt Scotch</v>
      </c>
      <c r="E43" s="94" t="str">
        <v>Highland Park</v>
      </c>
      <c r="F43" s="94" t="str">
        <v>HLP</v>
      </c>
      <c r="G43" s="94" t="str">
        <v>Highland Park 15YO</v>
      </c>
      <c r="H43" s="94" t="str">
        <v>700ml</v>
      </c>
      <c r="I43" s="174">
        <v>6</v>
      </c>
      <c r="J43" s="283"/>
      <c r="K43" s="178"/>
      <c r="L43" s="85"/>
      <c r="M43" s="15"/>
      <c r="N43" s="86"/>
      <c r="O43" s="6"/>
      <c r="P43" s="152">
        <v>0</v>
      </c>
      <c r="Q43" s="6"/>
      <c r="R43" s="96">
        <f t="shared" si="1"/>
        <v>0</v>
      </c>
      <c r="S43" s="97">
        <f t="shared" si="4"/>
        <v>0</v>
      </c>
      <c r="T43" s="98">
        <f t="shared" si="2"/>
        <v>0</v>
      </c>
      <c r="U43" s="117" t="str">
        <f t="shared" si="3"/>
        <v>OK</v>
      </c>
      <c r="V43" s="117" t="b">
        <f>'CASH REBATE'!$P$22</f>
        <v>0</v>
      </c>
      <c r="W43" s="1" t="str">
        <v>ALCHEMY</v>
      </c>
    </row>
    <row r="44" spans="2:23" ht="17.399999999999999" x14ac:dyDescent="0.3">
      <c r="B44" s="161" t="str">
        <v>11-SPWHI-07005191</v>
      </c>
      <c r="C44" s="156" t="str">
        <v>TEG</v>
      </c>
      <c r="D44" s="94" t="str">
        <v>Single Malt Scotch</v>
      </c>
      <c r="E44" s="94" t="str">
        <v>Highland Park</v>
      </c>
      <c r="F44" s="94" t="str">
        <v>HLP</v>
      </c>
      <c r="G44" s="94" t="str">
        <v>Highland Park 18YO</v>
      </c>
      <c r="H44" s="94" t="str">
        <v>700ml</v>
      </c>
      <c r="I44" s="174">
        <v>6</v>
      </c>
      <c r="J44" s="283"/>
      <c r="K44" s="178"/>
      <c r="L44" s="85"/>
      <c r="M44" s="15"/>
      <c r="N44" s="86"/>
      <c r="O44" s="6"/>
      <c r="P44" s="152">
        <v>0</v>
      </c>
      <c r="Q44" s="6"/>
      <c r="R44" s="96">
        <f t="shared" si="1"/>
        <v>0</v>
      </c>
      <c r="S44" s="97">
        <f t="shared" si="4"/>
        <v>0</v>
      </c>
      <c r="T44" s="98">
        <f t="shared" si="2"/>
        <v>0</v>
      </c>
      <c r="U44" s="117" t="str">
        <f t="shared" si="3"/>
        <v>OK</v>
      </c>
      <c r="V44" s="117" t="b">
        <f>'CASH REBATE'!$P$22</f>
        <v>0</v>
      </c>
      <c r="W44" s="1" t="str">
        <v>ALCHEMY</v>
      </c>
    </row>
    <row r="45" spans="2:23" ht="17.399999999999999" x14ac:dyDescent="0.3">
      <c r="B45" s="161" t="str">
        <v>11-SPWHI-07008264</v>
      </c>
      <c r="C45" s="156" t="str">
        <v>TEG</v>
      </c>
      <c r="D45" s="94" t="str">
        <v>Single Malt Scotch</v>
      </c>
      <c r="E45" s="94" t="str">
        <v>Highland Park</v>
      </c>
      <c r="F45" s="94" t="str">
        <v>HLP</v>
      </c>
      <c r="G45" s="94" t="str">
        <v>Highland Park Valfather</v>
      </c>
      <c r="H45" s="94" t="str">
        <v>700ml</v>
      </c>
      <c r="I45" s="174">
        <v>6</v>
      </c>
      <c r="J45" s="283"/>
      <c r="K45" s="178"/>
      <c r="L45" s="85"/>
      <c r="M45" s="15"/>
      <c r="N45" s="86"/>
      <c r="O45" s="6"/>
      <c r="P45" s="152">
        <v>0</v>
      </c>
      <c r="Q45" s="6"/>
      <c r="R45" s="96">
        <f t="shared" si="1"/>
        <v>0</v>
      </c>
      <c r="S45" s="97">
        <f t="shared" si="4"/>
        <v>0</v>
      </c>
      <c r="T45" s="98">
        <f t="shared" si="2"/>
        <v>0</v>
      </c>
      <c r="U45" s="117" t="str">
        <f t="shared" si="3"/>
        <v>OK</v>
      </c>
      <c r="V45" s="117" t="b">
        <f>'CASH REBATE'!$P$22</f>
        <v>0</v>
      </c>
      <c r="W45" s="1" t="str">
        <v>ALCHEMY</v>
      </c>
    </row>
    <row r="46" spans="2:23" ht="17.399999999999999" x14ac:dyDescent="0.3">
      <c r="B46" s="161" t="str">
        <v>11-SPWHI-07006123</v>
      </c>
      <c r="C46" s="156" t="str">
        <v>TEG</v>
      </c>
      <c r="D46" s="94" t="str">
        <v>Single Malt Scotch</v>
      </c>
      <c r="E46" s="94" t="str">
        <v>Highland Park</v>
      </c>
      <c r="F46" s="94" t="str">
        <v>HLP</v>
      </c>
      <c r="G46" s="94" t="str">
        <v>Highland Park Valknut</v>
      </c>
      <c r="H46" s="94" t="str">
        <v>700ml</v>
      </c>
      <c r="I46" s="174">
        <v>6</v>
      </c>
      <c r="J46" s="283"/>
      <c r="K46" s="178"/>
      <c r="L46" s="85"/>
      <c r="M46" s="15"/>
      <c r="N46" s="86"/>
      <c r="O46" s="6"/>
      <c r="P46" s="152">
        <v>0</v>
      </c>
      <c r="Q46" s="6"/>
      <c r="R46" s="96">
        <f t="shared" si="1"/>
        <v>0</v>
      </c>
      <c r="S46" s="97">
        <f t="shared" si="4"/>
        <v>0</v>
      </c>
      <c r="T46" s="98">
        <f t="shared" si="2"/>
        <v>0</v>
      </c>
      <c r="U46" s="117" t="str">
        <f t="shared" si="3"/>
        <v>OK</v>
      </c>
      <c r="V46" s="117" t="b">
        <f>'CASH REBATE'!$P$22</f>
        <v>0</v>
      </c>
      <c r="W46" s="1" t="str">
        <v>ALCHEMY</v>
      </c>
    </row>
    <row r="47" spans="2:23" ht="17.399999999999999" x14ac:dyDescent="0.3">
      <c r="B47" s="161" t="str">
        <v>12-SPWHI-07005935</v>
      </c>
      <c r="C47" s="156" t="str">
        <v>TEG</v>
      </c>
      <c r="D47" s="94" t="str">
        <v>Single Malt Scotch</v>
      </c>
      <c r="E47" s="94" t="str">
        <v>The Glenrothes</v>
      </c>
      <c r="F47" s="94" t="str">
        <v>TGR</v>
      </c>
      <c r="G47" s="94" t="str">
        <v>The Glenrothes 12YO</v>
      </c>
      <c r="H47" s="94" t="str">
        <v>700ml</v>
      </c>
      <c r="I47" s="174">
        <v>6</v>
      </c>
      <c r="J47" s="283"/>
      <c r="K47" s="178"/>
      <c r="L47" s="85"/>
      <c r="M47" s="15"/>
      <c r="N47" s="86"/>
      <c r="O47" s="6"/>
      <c r="P47" s="152">
        <v>0</v>
      </c>
      <c r="Q47" s="6"/>
      <c r="R47" s="96">
        <f t="shared" si="1"/>
        <v>0</v>
      </c>
      <c r="S47" s="97">
        <f t="shared" si="4"/>
        <v>0</v>
      </c>
      <c r="T47" s="98">
        <f t="shared" si="2"/>
        <v>0</v>
      </c>
      <c r="U47" s="117" t="str">
        <f t="shared" si="3"/>
        <v>OK</v>
      </c>
      <c r="V47" s="117" t="b">
        <f>'CASH REBATE'!$P$22</f>
        <v>0</v>
      </c>
      <c r="W47" s="1" t="str">
        <v>ALCHEMY</v>
      </c>
    </row>
    <row r="48" spans="2:23" ht="17.399999999999999" x14ac:dyDescent="0.3">
      <c r="B48" s="161" t="str">
        <v>12-SPWHI-07005959</v>
      </c>
      <c r="C48" s="156" t="str">
        <v>TEG</v>
      </c>
      <c r="D48" s="94" t="str">
        <v>Single Malt Scotch</v>
      </c>
      <c r="E48" s="94" t="str">
        <v>The Glenrothes</v>
      </c>
      <c r="F48" s="94" t="str">
        <v>TGR</v>
      </c>
      <c r="G48" s="94" t="str">
        <v>The Glenrothes 18YO</v>
      </c>
      <c r="H48" s="94" t="str">
        <v>700ml</v>
      </c>
      <c r="I48" s="174">
        <v>6</v>
      </c>
      <c r="J48" s="283"/>
      <c r="K48" s="178"/>
      <c r="L48" s="85"/>
      <c r="M48" s="15"/>
      <c r="N48" s="86"/>
      <c r="O48" s="6"/>
      <c r="P48" s="152">
        <v>0</v>
      </c>
      <c r="Q48" s="6"/>
      <c r="R48" s="96">
        <f t="shared" si="1"/>
        <v>0</v>
      </c>
      <c r="S48" s="97">
        <f t="shared" si="4"/>
        <v>0</v>
      </c>
      <c r="T48" s="98">
        <f t="shared" si="2"/>
        <v>0</v>
      </c>
      <c r="U48" s="117" t="str">
        <f t="shared" si="3"/>
        <v>OK</v>
      </c>
      <c r="V48" s="117" t="b">
        <f>'CASH REBATE'!$P$22</f>
        <v>0</v>
      </c>
      <c r="W48" s="1" t="str">
        <v>ALCHEMY</v>
      </c>
    </row>
    <row r="49" spans="2:23" ht="17.399999999999999" x14ac:dyDescent="0.3">
      <c r="B49" s="161" t="str">
        <v>12-SPWHI-07005966</v>
      </c>
      <c r="C49" s="156" t="str">
        <v>TEG</v>
      </c>
      <c r="D49" s="94" t="str">
        <v>Single Malt Scotch</v>
      </c>
      <c r="E49" s="94" t="str">
        <v>The Glenrothes</v>
      </c>
      <c r="F49" s="94" t="str">
        <v>TGR</v>
      </c>
      <c r="G49" s="94" t="str">
        <v>The Glenrothes 25YO</v>
      </c>
      <c r="H49" s="94" t="str">
        <v>700ml</v>
      </c>
      <c r="I49" s="174">
        <v>4</v>
      </c>
      <c r="J49" s="283"/>
      <c r="K49" s="178"/>
      <c r="L49" s="85"/>
      <c r="M49" s="15"/>
      <c r="N49" s="86"/>
      <c r="O49" s="6"/>
      <c r="P49" s="152">
        <v>0</v>
      </c>
      <c r="Q49" s="6"/>
      <c r="R49" s="96">
        <f t="shared" si="1"/>
        <v>0</v>
      </c>
      <c r="S49" s="97">
        <f t="shared" si="4"/>
        <v>0</v>
      </c>
      <c r="T49" s="98">
        <f t="shared" si="2"/>
        <v>0</v>
      </c>
      <c r="U49" s="117" t="str">
        <f t="shared" si="3"/>
        <v>OK</v>
      </c>
      <c r="V49" s="117" t="b">
        <f>'CASH REBATE'!$P$22</f>
        <v>0</v>
      </c>
      <c r="W49" s="1" t="str">
        <v>ALCHEMY</v>
      </c>
    </row>
    <row r="50" spans="2:23" ht="17.399999999999999" x14ac:dyDescent="0.3">
      <c r="B50" s="161" t="str">
        <v>12-SPWHI-07005942</v>
      </c>
      <c r="C50" s="156" t="str">
        <v>TEG</v>
      </c>
      <c r="D50" s="94" t="str">
        <v>Single Malt Scotch</v>
      </c>
      <c r="E50" s="94" t="str">
        <v>The Glenrothes</v>
      </c>
      <c r="F50" s="94" t="str">
        <v>TGR</v>
      </c>
      <c r="G50" s="94" t="str">
        <v>The Glenrothes Makers Cut</v>
      </c>
      <c r="H50" s="94" t="str">
        <v>700ml</v>
      </c>
      <c r="I50" s="174">
        <v>6</v>
      </c>
      <c r="J50" s="283"/>
      <c r="K50" s="178"/>
      <c r="L50" s="85"/>
      <c r="M50" s="15"/>
      <c r="N50" s="86"/>
      <c r="O50" s="6"/>
      <c r="P50" s="152">
        <v>0</v>
      </c>
      <c r="Q50" s="6"/>
      <c r="R50" s="96">
        <f t="shared" si="1"/>
        <v>0</v>
      </c>
      <c r="S50" s="97">
        <f t="shared" si="4"/>
        <v>0</v>
      </c>
      <c r="T50" s="98">
        <f t="shared" si="2"/>
        <v>0</v>
      </c>
      <c r="U50" s="117" t="str">
        <f t="shared" si="3"/>
        <v>OK</v>
      </c>
      <c r="V50" s="117" t="b">
        <f>'CASH REBATE'!$P$22</f>
        <v>0</v>
      </c>
      <c r="W50" s="1" t="str">
        <v>ALCHEMY</v>
      </c>
    </row>
    <row r="51" spans="2:23" ht="17.399999999999999" x14ac:dyDescent="0.3">
      <c r="B51" s="161" t="str">
        <v>12-SPWHI-07000235</v>
      </c>
      <c r="C51" s="156" t="str">
        <v>TEG</v>
      </c>
      <c r="D51" s="94" t="str">
        <v>Single Malt Scotch</v>
      </c>
      <c r="E51" s="94" t="str">
        <v>The Glenrothes</v>
      </c>
      <c r="F51" s="94" t="str">
        <v>TGR</v>
      </c>
      <c r="G51" s="94" t="str">
        <v>The Glenrothes Vintage Reserve</v>
      </c>
      <c r="H51" s="94" t="str">
        <v>700ml</v>
      </c>
      <c r="I51" s="174">
        <v>6</v>
      </c>
      <c r="J51" s="283"/>
      <c r="K51" s="178"/>
      <c r="L51" s="85"/>
      <c r="M51" s="15"/>
      <c r="N51" s="86"/>
      <c r="O51" s="6"/>
      <c r="P51" s="152">
        <v>0</v>
      </c>
      <c r="Q51" s="6"/>
      <c r="R51" s="96">
        <f t="shared" si="1"/>
        <v>0</v>
      </c>
      <c r="S51" s="97">
        <f t="shared" si="4"/>
        <v>0</v>
      </c>
      <c r="T51" s="98">
        <f t="shared" si="2"/>
        <v>0</v>
      </c>
      <c r="U51" s="117" t="str">
        <f t="shared" si="3"/>
        <v>OK</v>
      </c>
      <c r="V51" s="117" t="b">
        <f>'CASH REBATE'!$P$22</f>
        <v>0</v>
      </c>
      <c r="W51" s="1" t="str">
        <v>ALCHEMY</v>
      </c>
    </row>
    <row r="52" spans="2:23" ht="17.399999999999999" x14ac:dyDescent="0.3">
      <c r="B52" s="161" t="str">
        <v>28-SPWHI-07000329</v>
      </c>
      <c r="C52" s="156" t="str">
        <v>RC</v>
      </c>
      <c r="D52" s="94" t="str">
        <v>Single Malt Scotch</v>
      </c>
      <c r="E52" s="94" t="str">
        <v>Bruichladdich</v>
      </c>
      <c r="F52" s="94" t="str">
        <v>BLD</v>
      </c>
      <c r="G52" s="94" t="str">
        <v>Bruichladdich Classic Laddie</v>
      </c>
      <c r="H52" s="94" t="str">
        <v>700ml</v>
      </c>
      <c r="I52" s="174">
        <v>6</v>
      </c>
      <c r="J52" s="283"/>
      <c r="K52" s="178"/>
      <c r="L52" s="85"/>
      <c r="M52" s="15"/>
      <c r="N52" s="86"/>
      <c r="O52" s="6"/>
      <c r="P52" s="152">
        <v>0</v>
      </c>
      <c r="Q52" s="6"/>
      <c r="R52" s="96">
        <f t="shared" si="1"/>
        <v>0</v>
      </c>
      <c r="S52" s="97">
        <f t="shared" si="4"/>
        <v>0</v>
      </c>
      <c r="T52" s="98">
        <f t="shared" si="2"/>
        <v>0</v>
      </c>
      <c r="U52" s="117" t="str">
        <f t="shared" si="3"/>
        <v>OK</v>
      </c>
      <c r="V52" s="117" t="b">
        <f>'CASH REBATE'!$P$22</f>
        <v>0</v>
      </c>
      <c r="W52" s="1" t="str">
        <v>ALCHEMY</v>
      </c>
    </row>
    <row r="53" spans="2:23" ht="17.399999999999999" x14ac:dyDescent="0.3">
      <c r="B53" s="161" t="str">
        <v>28-SPWHI-07009957</v>
      </c>
      <c r="C53" s="156" t="str">
        <v>RC</v>
      </c>
      <c r="D53" s="94" t="str">
        <v>Single Malt Scotch</v>
      </c>
      <c r="E53" s="94" t="str">
        <v>Bruichladdich</v>
      </c>
      <c r="F53" s="94" t="str">
        <v>BLD</v>
      </c>
      <c r="G53" s="94" t="str">
        <v>Bruichladdich Port Charlotte 10YO</v>
      </c>
      <c r="H53" s="94" t="str">
        <v>700ml</v>
      </c>
      <c r="I53" s="174">
        <v>6</v>
      </c>
      <c r="J53" s="283"/>
      <c r="K53" s="178"/>
      <c r="L53" s="85"/>
      <c r="M53" s="15"/>
      <c r="N53" s="86"/>
      <c r="O53" s="6"/>
      <c r="P53" s="152">
        <v>0</v>
      </c>
      <c r="Q53" s="6"/>
      <c r="R53" s="96">
        <f t="shared" si="1"/>
        <v>0</v>
      </c>
      <c r="S53" s="97">
        <f t="shared" si="4"/>
        <v>0</v>
      </c>
      <c r="T53" s="98">
        <f t="shared" si="2"/>
        <v>0</v>
      </c>
      <c r="U53" s="117" t="str">
        <f t="shared" si="3"/>
        <v>OK</v>
      </c>
      <c r="V53" s="117" t="b">
        <f>'CASH REBATE'!$P$22</f>
        <v>0</v>
      </c>
      <c r="W53" s="1" t="str">
        <v>ALCHEMY</v>
      </c>
    </row>
    <row r="54" spans="2:23" ht="17.399999999999999" x14ac:dyDescent="0.3">
      <c r="B54" s="161" t="str">
        <v>28-SPWHI-07008041</v>
      </c>
      <c r="C54" s="156" t="str">
        <v>RC</v>
      </c>
      <c r="D54" s="94" t="str">
        <v>Single Malt Scotch</v>
      </c>
      <c r="E54" s="94" t="str">
        <v>Bruichladdich</v>
      </c>
      <c r="F54" s="94" t="str">
        <v>BLD</v>
      </c>
      <c r="G54" s="94" t="str">
        <v>Bruichladdich 18 YO</v>
      </c>
      <c r="H54" s="94" t="str">
        <v>700ml</v>
      </c>
      <c r="I54" s="174">
        <v>6</v>
      </c>
      <c r="J54" s="283"/>
      <c r="K54" s="178"/>
      <c r="L54" s="85"/>
      <c r="M54" s="15"/>
      <c r="N54" s="86"/>
      <c r="O54" s="6"/>
      <c r="P54" s="152">
        <v>0</v>
      </c>
      <c r="Q54" s="6"/>
      <c r="R54" s="96">
        <f t="shared" si="1"/>
        <v>0</v>
      </c>
      <c r="S54" s="97">
        <f t="shared" si="4"/>
        <v>0</v>
      </c>
      <c r="T54" s="98">
        <f t="shared" si="2"/>
        <v>0</v>
      </c>
      <c r="U54" s="117" t="str">
        <f t="shared" si="3"/>
        <v>OK</v>
      </c>
      <c r="V54" s="117" t="b">
        <f>'CASH REBATE'!$P$22</f>
        <v>0</v>
      </c>
      <c r="W54" s="1" t="str">
        <v>ALCHEMY</v>
      </c>
    </row>
    <row r="55" spans="2:23" ht="17.399999999999999" x14ac:dyDescent="0.3">
      <c r="B55" s="161" t="str">
        <v>28-SPWHI-07008102</v>
      </c>
      <c r="C55" s="156" t="str">
        <v>RC</v>
      </c>
      <c r="D55" s="94" t="str">
        <v>Single Malt Scotch</v>
      </c>
      <c r="E55" s="94" t="str">
        <v>Bruichladdich</v>
      </c>
      <c r="F55" s="94" t="str">
        <v>BLD</v>
      </c>
      <c r="G55" s="94" t="str">
        <v>Bruichladdich 30 YO</v>
      </c>
      <c r="H55" s="94" t="str">
        <v>700ml</v>
      </c>
      <c r="I55" s="174">
        <v>6</v>
      </c>
      <c r="J55" s="283"/>
      <c r="K55" s="178"/>
      <c r="L55" s="85"/>
      <c r="M55" s="15"/>
      <c r="N55" s="86"/>
      <c r="O55" s="6"/>
      <c r="P55" s="152">
        <v>0</v>
      </c>
      <c r="Q55" s="6"/>
      <c r="R55" s="96">
        <f t="shared" si="1"/>
        <v>0</v>
      </c>
      <c r="S55" s="97">
        <f t="shared" si="4"/>
        <v>0</v>
      </c>
      <c r="T55" s="98">
        <f t="shared" si="2"/>
        <v>0</v>
      </c>
      <c r="U55" s="117" t="str">
        <f t="shared" si="3"/>
        <v>OK</v>
      </c>
      <c r="V55" s="117" t="b">
        <f>'CASH REBATE'!$P$22</f>
        <v>0</v>
      </c>
      <c r="W55" s="1" t="str">
        <v>ALCHEMY</v>
      </c>
    </row>
    <row r="56" spans="2:23" ht="17.399999999999999" x14ac:dyDescent="0.3">
      <c r="B56" s="161" t="str">
        <v>28-SPWHI-07002230</v>
      </c>
      <c r="C56" s="156" t="str">
        <v>RC</v>
      </c>
      <c r="D56" s="94" t="str">
        <v>Single Malt Scotch</v>
      </c>
      <c r="E56" s="94" t="str">
        <v>Bruichladdich</v>
      </c>
      <c r="F56" s="94" t="str">
        <v>BLD</v>
      </c>
      <c r="G56" s="94" t="str">
        <v>Bruichladdich Octomore 10.1</v>
      </c>
      <c r="H56" s="94" t="str">
        <v>700ml</v>
      </c>
      <c r="I56" s="174">
        <v>6</v>
      </c>
      <c r="J56" s="283"/>
      <c r="K56" s="178"/>
      <c r="L56" s="85"/>
      <c r="M56" s="15"/>
      <c r="N56" s="86"/>
      <c r="O56" s="6"/>
      <c r="P56" s="152">
        <v>0</v>
      </c>
      <c r="Q56" s="6"/>
      <c r="R56" s="96">
        <f t="shared" si="1"/>
        <v>0</v>
      </c>
      <c r="S56" s="97">
        <f t="shared" si="4"/>
        <v>0</v>
      </c>
      <c r="T56" s="98">
        <f t="shared" si="2"/>
        <v>0</v>
      </c>
      <c r="U56" s="117" t="str">
        <f t="shared" si="3"/>
        <v>OK</v>
      </c>
      <c r="V56" s="117" t="b">
        <f>'CASH REBATE'!$P$22</f>
        <v>0</v>
      </c>
      <c r="W56" s="1" t="str">
        <v>ALCHEMY</v>
      </c>
    </row>
    <row r="57" spans="2:23" ht="17.399999999999999" x14ac:dyDescent="0.3">
      <c r="B57" s="161" t="str">
        <v>28-SPWHI-07005392</v>
      </c>
      <c r="C57" s="156" t="str">
        <v>RC</v>
      </c>
      <c r="D57" s="94" t="str">
        <v>Single Malt Scotch</v>
      </c>
      <c r="E57" s="94" t="str">
        <v>Bruichladdich</v>
      </c>
      <c r="F57" s="94" t="str">
        <v>BLD</v>
      </c>
      <c r="G57" s="94" t="str">
        <v>Bruichladdich Octomore 13.1</v>
      </c>
      <c r="H57" s="94" t="str">
        <v>700ml</v>
      </c>
      <c r="I57" s="174">
        <v>6</v>
      </c>
      <c r="J57" s="283"/>
      <c r="K57" s="178"/>
      <c r="L57" s="85"/>
      <c r="M57" s="15"/>
      <c r="N57" s="86"/>
      <c r="O57" s="6"/>
      <c r="P57" s="152">
        <v>0</v>
      </c>
      <c r="Q57" s="6"/>
      <c r="R57" s="96">
        <f t="shared" si="1"/>
        <v>0</v>
      </c>
      <c r="S57" s="97">
        <f t="shared" si="4"/>
        <v>0</v>
      </c>
      <c r="T57" s="98">
        <f t="shared" si="2"/>
        <v>0</v>
      </c>
      <c r="U57" s="117" t="str">
        <f t="shared" si="3"/>
        <v>OK</v>
      </c>
      <c r="V57" s="117" t="b">
        <f>'CASH REBATE'!$P$22</f>
        <v>0</v>
      </c>
      <c r="W57" s="1" t="str">
        <v>ALCHEMY</v>
      </c>
    </row>
    <row r="58" spans="2:23" ht="17.399999999999999" x14ac:dyDescent="0.3">
      <c r="B58" s="161" t="str">
        <v>28-SPWHI-07006474</v>
      </c>
      <c r="C58" s="156" t="str">
        <v>RC</v>
      </c>
      <c r="D58" s="94" t="str">
        <v>Single Malt Scotch</v>
      </c>
      <c r="E58" s="94" t="str">
        <v>Bruichladdich</v>
      </c>
      <c r="F58" s="94" t="str">
        <v>BLD</v>
      </c>
      <c r="G58" s="94" t="str">
        <v>Bruichladdich Octomore 14.1</v>
      </c>
      <c r="H58" s="94" t="str">
        <v>700ml</v>
      </c>
      <c r="I58" s="174">
        <v>6</v>
      </c>
      <c r="J58" s="283"/>
      <c r="K58" s="178"/>
      <c r="L58" s="85"/>
      <c r="M58" s="15"/>
      <c r="N58" s="86"/>
      <c r="O58" s="6"/>
      <c r="P58" s="152">
        <v>0</v>
      </c>
      <c r="Q58" s="6"/>
      <c r="R58" s="96">
        <f t="shared" si="1"/>
        <v>0</v>
      </c>
      <c r="S58" s="97">
        <f t="shared" si="4"/>
        <v>0</v>
      </c>
      <c r="T58" s="98">
        <f t="shared" si="2"/>
        <v>0</v>
      </c>
      <c r="U58" s="117" t="str">
        <f t="shared" si="3"/>
        <v>OK</v>
      </c>
      <c r="V58" s="117" t="b">
        <f>'CASH REBATE'!$P$22</f>
        <v>0</v>
      </c>
      <c r="W58" s="1" t="str">
        <v>ALCHEMY</v>
      </c>
    </row>
    <row r="59" spans="2:23" ht="17.399999999999999" x14ac:dyDescent="0.3">
      <c r="B59" s="161" t="str">
        <v>28-SPWHI-07006511</v>
      </c>
      <c r="C59" s="156" t="str">
        <v>RC</v>
      </c>
      <c r="D59" s="94" t="str">
        <v>Single Malt Scotch</v>
      </c>
      <c r="E59" s="94" t="str">
        <v>Bruichladdich</v>
      </c>
      <c r="F59" s="94" t="str">
        <v>BLD</v>
      </c>
      <c r="G59" s="94" t="str">
        <v>Bruichladdich Octomore 14.2</v>
      </c>
      <c r="H59" s="94" t="str">
        <v>700ml</v>
      </c>
      <c r="I59" s="174">
        <v>6</v>
      </c>
      <c r="J59" s="283"/>
      <c r="K59" s="178"/>
      <c r="L59" s="85"/>
      <c r="M59" s="15"/>
      <c r="N59" s="86"/>
      <c r="O59" s="6"/>
      <c r="P59" s="152">
        <v>0</v>
      </c>
      <c r="Q59" s="6"/>
      <c r="R59" s="96">
        <f t="shared" si="1"/>
        <v>0</v>
      </c>
      <c r="S59" s="97">
        <f t="shared" si="4"/>
        <v>0</v>
      </c>
      <c r="T59" s="98">
        <f t="shared" si="2"/>
        <v>0</v>
      </c>
      <c r="U59" s="117" t="str">
        <f t="shared" si="3"/>
        <v>OK</v>
      </c>
      <c r="V59" s="117" t="b">
        <f>'CASH REBATE'!$P$22</f>
        <v>0</v>
      </c>
      <c r="W59" s="1" t="str">
        <v>ALCHEMY</v>
      </c>
    </row>
    <row r="60" spans="2:23" ht="17.399999999999999" x14ac:dyDescent="0.3">
      <c r="B60" s="161" t="str">
        <v>28-SPWHI-07006597</v>
      </c>
      <c r="C60" s="156" t="str">
        <v>RC</v>
      </c>
      <c r="D60" s="94" t="str">
        <v>Single Malt Scotch</v>
      </c>
      <c r="E60" s="94" t="str">
        <v>Bruichladdich</v>
      </c>
      <c r="F60" s="94" t="str">
        <v>BLD</v>
      </c>
      <c r="G60" s="94" t="str">
        <v>Bruichladdich Octomore 14.3</v>
      </c>
      <c r="H60" s="94" t="str">
        <v>700ml</v>
      </c>
      <c r="I60" s="174">
        <v>6</v>
      </c>
      <c r="J60" s="283"/>
      <c r="K60" s="178"/>
      <c r="L60" s="85"/>
      <c r="M60" s="15"/>
      <c r="N60" s="86"/>
      <c r="O60" s="6"/>
      <c r="P60" s="152">
        <v>0</v>
      </c>
      <c r="Q60" s="6"/>
      <c r="R60" s="96">
        <f t="shared" si="1"/>
        <v>0</v>
      </c>
      <c r="S60" s="97">
        <f t="shared" si="4"/>
        <v>0</v>
      </c>
      <c r="T60" s="98">
        <f t="shared" si="2"/>
        <v>0</v>
      </c>
      <c r="U60" s="117" t="str">
        <f t="shared" si="3"/>
        <v>OK</v>
      </c>
      <c r="V60" s="117" t="b">
        <f>'CASH REBATE'!$P$22</f>
        <v>0</v>
      </c>
      <c r="W60" s="1" t="str">
        <v>ALCHEMY</v>
      </c>
    </row>
    <row r="61" spans="2:23" ht="17.399999999999999" x14ac:dyDescent="0.3">
      <c r="B61" s="161" t="str">
        <v>28-SPWHI-07005538</v>
      </c>
      <c r="C61" s="156" t="str">
        <v>RC</v>
      </c>
      <c r="D61" s="94" t="str">
        <v>Single Malt Scotch</v>
      </c>
      <c r="E61" s="94" t="str">
        <v>Bruichladdich</v>
      </c>
      <c r="F61" s="94" t="str">
        <v>BLD</v>
      </c>
      <c r="G61" s="94" t="str">
        <v>Bruichladdich Black Art Whisky</v>
      </c>
      <c r="H61" s="94" t="str">
        <v>700ml</v>
      </c>
      <c r="I61" s="174">
        <v>6</v>
      </c>
      <c r="J61" s="283"/>
      <c r="K61" s="178"/>
      <c r="L61" s="85"/>
      <c r="M61" s="15"/>
      <c r="N61" s="86"/>
      <c r="O61" s="6"/>
      <c r="P61" s="152">
        <v>0</v>
      </c>
      <c r="Q61" s="6"/>
      <c r="R61" s="96">
        <f t="shared" si="1"/>
        <v>0</v>
      </c>
      <c r="S61" s="97">
        <f t="shared" si="4"/>
        <v>0</v>
      </c>
      <c r="T61" s="98">
        <f t="shared" si="2"/>
        <v>0</v>
      </c>
      <c r="U61" s="117" t="str">
        <f t="shared" si="3"/>
        <v>OK</v>
      </c>
      <c r="V61" s="117" t="b">
        <f>'CASH REBATE'!$P$22</f>
        <v>0</v>
      </c>
      <c r="W61" s="1" t="str">
        <v>ALCHEMY</v>
      </c>
    </row>
    <row r="62" spans="2:23" ht="17.399999999999999" x14ac:dyDescent="0.3">
      <c r="B62" s="161" t="str">
        <v>46-SPWHI-07000051</v>
      </c>
      <c r="C62" s="156" t="str">
        <v>Campari</v>
      </c>
      <c r="D62" s="94" t="str">
        <v>Single Malt Scotch</v>
      </c>
      <c r="E62" s="94" t="str">
        <v>Glen Grant</v>
      </c>
      <c r="F62" s="94" t="str">
        <v>GGT</v>
      </c>
      <c r="G62" s="94" t="str">
        <v>Glen Grant Single Malt Arboralis</v>
      </c>
      <c r="H62" s="94" t="str">
        <v>700ml</v>
      </c>
      <c r="I62" s="174">
        <v>6</v>
      </c>
      <c r="J62" s="283"/>
      <c r="K62" s="178"/>
      <c r="L62" s="85"/>
      <c r="M62" s="15"/>
      <c r="N62" s="86"/>
      <c r="O62" s="6"/>
      <c r="P62" s="152">
        <v>0</v>
      </c>
      <c r="Q62" s="6"/>
      <c r="R62" s="96">
        <f t="shared" si="1"/>
        <v>0</v>
      </c>
      <c r="S62" s="97">
        <f t="shared" si="4"/>
        <v>0</v>
      </c>
      <c r="T62" s="98">
        <f t="shared" si="2"/>
        <v>0</v>
      </c>
      <c r="U62" s="117" t="str">
        <f t="shared" si="3"/>
        <v>OK</v>
      </c>
      <c r="V62" s="117" t="b">
        <f>'CASH REBATE'!$P$22</f>
        <v>0</v>
      </c>
      <c r="W62" s="1" t="str">
        <v>ALCHEMY</v>
      </c>
    </row>
    <row r="63" spans="2:23" ht="17.399999999999999" x14ac:dyDescent="0.3">
      <c r="B63" s="161" t="str">
        <v>46-SPWHI-07002976</v>
      </c>
      <c r="C63" s="156" t="str">
        <v>Campari</v>
      </c>
      <c r="D63" s="94" t="str">
        <v>Single Malt Scotch</v>
      </c>
      <c r="E63" s="94" t="str">
        <v>Glen Grant</v>
      </c>
      <c r="F63" s="94" t="str">
        <v>GGT</v>
      </c>
      <c r="G63" s="94" t="str">
        <v>Glen Grant Single Malt 10YO</v>
      </c>
      <c r="H63" s="94" t="str">
        <v>700ml</v>
      </c>
      <c r="I63" s="174">
        <v>6</v>
      </c>
      <c r="J63" s="283"/>
      <c r="K63" s="178"/>
      <c r="L63" s="85"/>
      <c r="M63" s="15"/>
      <c r="N63" s="86"/>
      <c r="O63" s="6"/>
      <c r="P63" s="152">
        <v>0</v>
      </c>
      <c r="Q63" s="6"/>
      <c r="R63" s="96">
        <f t="shared" si="1"/>
        <v>0</v>
      </c>
      <c r="S63" s="97">
        <f t="shared" si="4"/>
        <v>0</v>
      </c>
      <c r="T63" s="98">
        <f t="shared" si="2"/>
        <v>0</v>
      </c>
      <c r="U63" s="117" t="str">
        <f t="shared" si="3"/>
        <v>OK</v>
      </c>
      <c r="V63" s="117" t="b">
        <f>'CASH REBATE'!$P$22</f>
        <v>0</v>
      </c>
      <c r="W63" s="1" t="str">
        <v>ALCHEMY</v>
      </c>
    </row>
    <row r="64" spans="2:23" ht="17.399999999999999" x14ac:dyDescent="0.3">
      <c r="B64" s="161" t="str">
        <v>46-SPWHI-07000266</v>
      </c>
      <c r="C64" s="156" t="str">
        <v>Campari</v>
      </c>
      <c r="D64" s="94" t="str">
        <v>Single Malt Scotch</v>
      </c>
      <c r="E64" s="94" t="str">
        <v>Glen Grant</v>
      </c>
      <c r="F64" s="94" t="str">
        <v>GGT</v>
      </c>
      <c r="G64" s="94" t="str">
        <v>Glen Grant Single Malt 12YO</v>
      </c>
      <c r="H64" s="94" t="str">
        <v>700ml</v>
      </c>
      <c r="I64" s="174">
        <v>6</v>
      </c>
      <c r="J64" s="283"/>
      <c r="K64" s="178"/>
      <c r="L64" s="85"/>
      <c r="M64" s="15"/>
      <c r="N64" s="86"/>
      <c r="O64" s="6"/>
      <c r="P64" s="152">
        <v>0</v>
      </c>
      <c r="Q64" s="6"/>
      <c r="R64" s="96">
        <f t="shared" si="1"/>
        <v>0</v>
      </c>
      <c r="S64" s="97">
        <f t="shared" si="4"/>
        <v>0</v>
      </c>
      <c r="T64" s="98">
        <f t="shared" si="2"/>
        <v>0</v>
      </c>
      <c r="U64" s="117" t="str">
        <f t="shared" si="3"/>
        <v>OK</v>
      </c>
      <c r="V64" s="117" t="b">
        <f>'CASH REBATE'!$P$22</f>
        <v>0</v>
      </c>
      <c r="W64" s="1" t="str">
        <v>ALCHEMY</v>
      </c>
    </row>
    <row r="65" spans="2:23" ht="17.399999999999999" x14ac:dyDescent="0.3">
      <c r="B65" s="161" t="str">
        <v>46-SPWHI-07000399</v>
      </c>
      <c r="C65" s="156" t="str">
        <v>Campari</v>
      </c>
      <c r="D65" s="94" t="str">
        <v>Single Malt Scotch</v>
      </c>
      <c r="E65" s="94" t="str">
        <v>Glen Grant</v>
      </c>
      <c r="F65" s="94" t="str">
        <v>GGT</v>
      </c>
      <c r="G65" s="94" t="str">
        <v>Glen Grant Single Malt 18YO</v>
      </c>
      <c r="H65" s="94" t="str">
        <v>700ml</v>
      </c>
      <c r="I65" s="174">
        <v>6</v>
      </c>
      <c r="J65" s="283"/>
      <c r="K65" s="178"/>
      <c r="L65" s="85"/>
      <c r="M65" s="15"/>
      <c r="N65" s="86"/>
      <c r="O65" s="6"/>
      <c r="P65" s="152">
        <v>0</v>
      </c>
      <c r="Q65" s="6"/>
      <c r="R65" s="96">
        <f t="shared" si="1"/>
        <v>0</v>
      </c>
      <c r="S65" s="97">
        <f t="shared" si="4"/>
        <v>0</v>
      </c>
      <c r="T65" s="98">
        <f t="shared" si="2"/>
        <v>0</v>
      </c>
      <c r="U65" s="117" t="str">
        <f t="shared" si="3"/>
        <v>OK</v>
      </c>
      <c r="V65" s="117" t="b">
        <f>'CASH REBATE'!$P$22</f>
        <v>0</v>
      </c>
      <c r="W65" s="1" t="str">
        <v>ALCHEMY</v>
      </c>
    </row>
    <row r="66" spans="2:23" ht="17.399999999999999" x14ac:dyDescent="0.3">
      <c r="B66" s="161" t="str">
        <v>06-SPWHI-07000096</v>
      </c>
      <c r="C66" s="156" t="str">
        <v>TEG</v>
      </c>
      <c r="D66" s="94" t="str">
        <v>Blended Scotch</v>
      </c>
      <c r="E66" s="94" t="str">
        <v>The Famous Grouse</v>
      </c>
      <c r="F66" s="94" t="str">
        <v>TFG</v>
      </c>
      <c r="G66" s="94" t="str">
        <v>The Famous Grouse Finest 700ml</v>
      </c>
      <c r="H66" s="94" t="str">
        <v>700ml</v>
      </c>
      <c r="I66" s="174">
        <v>12</v>
      </c>
      <c r="J66" s="283"/>
      <c r="K66" s="178"/>
      <c r="L66" s="85"/>
      <c r="M66" s="15"/>
      <c r="N66" s="86"/>
      <c r="O66" s="6"/>
      <c r="P66" s="152">
        <v>0</v>
      </c>
      <c r="Q66" s="6"/>
      <c r="R66" s="96">
        <f t="shared" si="1"/>
        <v>0</v>
      </c>
      <c r="S66" s="97">
        <f t="shared" si="4"/>
        <v>0</v>
      </c>
      <c r="T66" s="98">
        <f t="shared" si="2"/>
        <v>0</v>
      </c>
      <c r="U66" s="117" t="str">
        <f t="shared" si="3"/>
        <v>OK</v>
      </c>
      <c r="V66" s="117" t="b">
        <f>'CASH REBATE'!$P$22</f>
        <v>0</v>
      </c>
      <c r="W66" s="1" t="str">
        <v>ALCHEMY</v>
      </c>
    </row>
    <row r="67" spans="2:23" ht="17.399999999999999" x14ac:dyDescent="0.3">
      <c r="B67" s="161" t="str">
        <v>06-SPWHI-10001091</v>
      </c>
      <c r="C67" s="156" t="str">
        <v>TEG</v>
      </c>
      <c r="D67" s="94" t="str">
        <v>Blended Scotch</v>
      </c>
      <c r="E67" s="94" t="str">
        <v>The Famous Grouse</v>
      </c>
      <c r="F67" s="94" t="str">
        <v>TFG</v>
      </c>
      <c r="G67" s="94" t="str">
        <v>The Famous Grouse Finest 1L</v>
      </c>
      <c r="H67" s="94" t="str">
        <v>1000ml</v>
      </c>
      <c r="I67" s="174">
        <v>12</v>
      </c>
      <c r="J67" s="283"/>
      <c r="K67" s="178"/>
      <c r="L67" s="85"/>
      <c r="M67" s="15"/>
      <c r="N67" s="86"/>
      <c r="O67" s="6"/>
      <c r="P67" s="152">
        <v>0</v>
      </c>
      <c r="Q67" s="6"/>
      <c r="R67" s="96">
        <f t="shared" si="1"/>
        <v>0</v>
      </c>
      <c r="S67" s="97">
        <f t="shared" si="4"/>
        <v>0</v>
      </c>
      <c r="T67" s="98">
        <f t="shared" si="2"/>
        <v>0</v>
      </c>
      <c r="U67" s="117" t="str">
        <f t="shared" si="3"/>
        <v>OK</v>
      </c>
      <c r="V67" s="117" t="b">
        <f>'CASH REBATE'!$P$22</f>
        <v>0</v>
      </c>
      <c r="W67" s="1" t="str">
        <v>ALCHEMY</v>
      </c>
    </row>
    <row r="68" spans="2:23" ht="17.399999999999999" x14ac:dyDescent="0.3">
      <c r="B68" s="161" t="str">
        <v>06-SPWHI-07000649</v>
      </c>
      <c r="C68" s="156" t="str">
        <v>TEG</v>
      </c>
      <c r="D68" s="94" t="str">
        <v>Blended Scotch</v>
      </c>
      <c r="E68" s="94" t="str">
        <v>The Famous Grouse</v>
      </c>
      <c r="F68" s="94" t="str">
        <v>TFG</v>
      </c>
      <c r="G68" s="94" t="str">
        <v>The Famous Grouse Sherry Cask</v>
      </c>
      <c r="H68" s="94" t="str">
        <v>700ml</v>
      </c>
      <c r="I68" s="174">
        <v>6</v>
      </c>
      <c r="J68" s="283"/>
      <c r="K68" s="178"/>
      <c r="L68" s="85"/>
      <c r="M68" s="15"/>
      <c r="N68" s="86"/>
      <c r="O68" s="6"/>
      <c r="P68" s="152">
        <v>0</v>
      </c>
      <c r="Q68" s="6"/>
      <c r="R68" s="96">
        <f t="shared" si="1"/>
        <v>0</v>
      </c>
      <c r="S68" s="97">
        <f t="shared" si="4"/>
        <v>0</v>
      </c>
      <c r="T68" s="98">
        <f t="shared" si="2"/>
        <v>0</v>
      </c>
      <c r="U68" s="117" t="str">
        <f t="shared" si="3"/>
        <v>OK</v>
      </c>
      <c r="V68" s="117" t="b">
        <f>'CASH REBATE'!$P$22</f>
        <v>0</v>
      </c>
      <c r="W68" s="1" t="str">
        <v>ALCHEMY</v>
      </c>
    </row>
    <row r="69" spans="2:23" ht="17.399999999999999" x14ac:dyDescent="0.3">
      <c r="B69" s="161" t="str">
        <v>06-SPWHI-07002675</v>
      </c>
      <c r="C69" s="156" t="str">
        <v>TEG</v>
      </c>
      <c r="D69" s="94" t="str">
        <v>Blended Scotch</v>
      </c>
      <c r="E69" s="94" t="str">
        <v>The Famous Grouse</v>
      </c>
      <c r="F69" s="94" t="str">
        <v>TFG</v>
      </c>
      <c r="G69" s="94" t="str">
        <v>The Famous Grouse Smoky Black</v>
      </c>
      <c r="H69" s="94" t="str">
        <v>700ml</v>
      </c>
      <c r="I69" s="174">
        <v>6</v>
      </c>
      <c r="J69" s="283"/>
      <c r="K69" s="178"/>
      <c r="L69" s="85"/>
      <c r="M69" s="15"/>
      <c r="N69" s="86"/>
      <c r="O69" s="6"/>
      <c r="P69" s="152">
        <v>0</v>
      </c>
      <c r="Q69" s="6"/>
      <c r="R69" s="96">
        <f t="shared" si="1"/>
        <v>0</v>
      </c>
      <c r="S69" s="97">
        <f t="shared" si="4"/>
        <v>0</v>
      </c>
      <c r="T69" s="98">
        <f t="shared" si="2"/>
        <v>0</v>
      </c>
      <c r="U69" s="117" t="str">
        <f t="shared" si="3"/>
        <v>OK</v>
      </c>
      <c r="V69" s="117" t="b">
        <f>'CASH REBATE'!$P$22</f>
        <v>0</v>
      </c>
      <c r="W69" s="1" t="str">
        <v>ALCHEMY</v>
      </c>
    </row>
    <row r="70" spans="2:23" ht="17.399999999999999" x14ac:dyDescent="0.3">
      <c r="B70" s="161" t="str">
        <v>06-SPWHI-07014082</v>
      </c>
      <c r="C70" s="156" t="str">
        <v>TEG</v>
      </c>
      <c r="D70" s="94" t="str">
        <v>Blended Scotch</v>
      </c>
      <c r="E70" s="94" t="str">
        <v>Naked Malt</v>
      </c>
      <c r="F70" s="94" t="str">
        <v>NAK</v>
      </c>
      <c r="G70" s="94" t="str">
        <v>Naked Malt Blended Malt Scotch Whisky</v>
      </c>
      <c r="H70" s="94" t="str">
        <v>700ml</v>
      </c>
      <c r="I70" s="174">
        <v>6</v>
      </c>
      <c r="J70" s="283"/>
      <c r="K70" s="178"/>
      <c r="L70" s="85"/>
      <c r="M70" s="15"/>
      <c r="N70" s="86"/>
      <c r="O70" s="6"/>
      <c r="P70" s="152">
        <v>0</v>
      </c>
      <c r="Q70" s="6"/>
      <c r="R70" s="96">
        <f t="shared" si="1"/>
        <v>0</v>
      </c>
      <c r="S70" s="97">
        <f t="shared" si="4"/>
        <v>0</v>
      </c>
      <c r="T70" s="98">
        <f t="shared" si="2"/>
        <v>0</v>
      </c>
      <c r="U70" s="117" t="str">
        <f t="shared" si="3"/>
        <v>OK</v>
      </c>
      <c r="V70" s="117" t="b">
        <f>'CASH REBATE'!$P$22</f>
        <v>0</v>
      </c>
      <c r="W70" s="1" t="str">
        <v>ALCHEMY</v>
      </c>
    </row>
    <row r="71" spans="2:23" ht="17.399999999999999" x14ac:dyDescent="0.3">
      <c r="B71" s="161" t="str">
        <v>23-SPWHI-07000029</v>
      </c>
      <c r="C71" s="156" t="str">
        <v>Proximo</v>
      </c>
      <c r="D71" s="94" t="str">
        <v>Irish Whiskey</v>
      </c>
      <c r="E71" s="94" t="str">
        <v>Bushmills</v>
      </c>
      <c r="F71" s="94" t="str">
        <v>BUM</v>
      </c>
      <c r="G71" s="94" t="str">
        <v>Bushmills Original Blend</v>
      </c>
      <c r="H71" s="94" t="str">
        <v>700ml</v>
      </c>
      <c r="I71" s="174">
        <v>6</v>
      </c>
      <c r="J71" s="283"/>
      <c r="K71" s="178"/>
      <c r="L71" s="85"/>
      <c r="M71" s="15"/>
      <c r="N71" s="86"/>
      <c r="O71" s="6"/>
      <c r="P71" s="152">
        <v>0</v>
      </c>
      <c r="Q71" s="6"/>
      <c r="R71" s="96">
        <f t="shared" si="1"/>
        <v>0</v>
      </c>
      <c r="S71" s="97">
        <f t="shared" si="4"/>
        <v>0</v>
      </c>
      <c r="T71" s="98">
        <f t="shared" si="2"/>
        <v>0</v>
      </c>
      <c r="U71" s="117" t="str">
        <f t="shared" si="3"/>
        <v>OK</v>
      </c>
      <c r="V71" s="117" t="b">
        <f>'CASH REBATE'!$P$22</f>
        <v>0</v>
      </c>
      <c r="W71" s="1" t="str">
        <v>ALCHEMY</v>
      </c>
    </row>
    <row r="72" spans="2:23" ht="17.399999999999999" x14ac:dyDescent="0.3">
      <c r="B72" s="161" t="str">
        <v>23-SPWHI-07000066</v>
      </c>
      <c r="C72" s="156" t="str">
        <v>Proximo</v>
      </c>
      <c r="D72" s="94" t="str">
        <v>Irish Whiskey</v>
      </c>
      <c r="E72" s="94" t="str">
        <v>Bushmills</v>
      </c>
      <c r="F72" s="94" t="str">
        <v>BUM</v>
      </c>
      <c r="G72" s="94" t="str">
        <v>Bushmills Black Bush Blend</v>
      </c>
      <c r="H72" s="94" t="str">
        <v>700ml</v>
      </c>
      <c r="I72" s="174">
        <v>6</v>
      </c>
      <c r="J72" s="283"/>
      <c r="K72" s="178"/>
      <c r="L72" s="85"/>
      <c r="M72" s="15"/>
      <c r="N72" s="86"/>
      <c r="O72" s="6"/>
      <c r="P72" s="152">
        <v>0</v>
      </c>
      <c r="Q72" s="6"/>
      <c r="R72" s="96">
        <f t="shared" si="1"/>
        <v>0</v>
      </c>
      <c r="S72" s="97">
        <f t="shared" si="4"/>
        <v>0</v>
      </c>
      <c r="T72" s="98">
        <f t="shared" si="2"/>
        <v>0</v>
      </c>
      <c r="U72" s="117" t="str">
        <f t="shared" si="3"/>
        <v>OK</v>
      </c>
      <c r="V72" s="117" t="b">
        <f>'CASH REBATE'!$P$22</f>
        <v>0</v>
      </c>
      <c r="W72" s="1" t="str">
        <v>ALCHEMY</v>
      </c>
    </row>
    <row r="73" spans="2:23" ht="17.399999999999999" x14ac:dyDescent="0.3">
      <c r="B73" s="161" t="str">
        <v>23-SPWHI-07000031</v>
      </c>
      <c r="C73" s="156" t="str">
        <v>Proximo</v>
      </c>
      <c r="D73" s="94" t="str">
        <v>Irish Whiskey</v>
      </c>
      <c r="E73" s="94" t="str">
        <v>Bushmills</v>
      </c>
      <c r="F73" s="94" t="str">
        <v>BUM</v>
      </c>
      <c r="G73" s="94" t="str">
        <v>Bushmills Single Malt 10YO</v>
      </c>
      <c r="H73" s="94" t="str">
        <v>700ml</v>
      </c>
      <c r="I73" s="174">
        <v>6</v>
      </c>
      <c r="J73" s="283"/>
      <c r="K73" s="178"/>
      <c r="L73" s="85"/>
      <c r="M73" s="15"/>
      <c r="N73" s="86"/>
      <c r="O73" s="6"/>
      <c r="P73" s="152">
        <v>0</v>
      </c>
      <c r="Q73" s="6"/>
      <c r="R73" s="96">
        <f t="shared" si="1"/>
        <v>0</v>
      </c>
      <c r="S73" s="97">
        <f t="shared" si="4"/>
        <v>0</v>
      </c>
      <c r="T73" s="98">
        <f t="shared" si="2"/>
        <v>0</v>
      </c>
      <c r="U73" s="117" t="str">
        <f t="shared" si="3"/>
        <v>OK</v>
      </c>
      <c r="V73" s="117" t="b">
        <f>'CASH REBATE'!$P$22</f>
        <v>0</v>
      </c>
      <c r="W73" s="1" t="str">
        <v>ALCHEMY</v>
      </c>
    </row>
    <row r="74" spans="2:23" ht="17.399999999999999" x14ac:dyDescent="0.3">
      <c r="B74" s="161" t="str">
        <v>23-SPWHI-07000197</v>
      </c>
      <c r="C74" s="156" t="str">
        <v>Proximo</v>
      </c>
      <c r="D74" s="94" t="str">
        <v>Irish Whiskey</v>
      </c>
      <c r="E74" s="94" t="str">
        <v>Bushmills</v>
      </c>
      <c r="F74" s="94" t="str">
        <v>BUM</v>
      </c>
      <c r="G74" s="94" t="str">
        <v>Bushmills Single Malt 12YO</v>
      </c>
      <c r="H74" s="94" t="str">
        <v>700ml</v>
      </c>
      <c r="I74" s="174">
        <v>6</v>
      </c>
      <c r="J74" s="283"/>
      <c r="K74" s="178"/>
      <c r="L74" s="85"/>
      <c r="M74" s="15"/>
      <c r="N74" s="86"/>
      <c r="O74" s="6"/>
      <c r="P74" s="152">
        <v>0</v>
      </c>
      <c r="Q74" s="6"/>
      <c r="R74" s="96">
        <f t="shared" si="1"/>
        <v>0</v>
      </c>
      <c r="S74" s="97">
        <f t="shared" si="4"/>
        <v>0</v>
      </c>
      <c r="T74" s="98">
        <f t="shared" si="2"/>
        <v>0</v>
      </c>
      <c r="U74" s="117" t="str">
        <f t="shared" si="3"/>
        <v>OK</v>
      </c>
      <c r="V74" s="117" t="b">
        <f>'CASH REBATE'!$P$22</f>
        <v>0</v>
      </c>
      <c r="W74" s="1" t="str">
        <v>ALCHEMY</v>
      </c>
    </row>
    <row r="75" spans="2:23" ht="17.399999999999999" x14ac:dyDescent="0.3">
      <c r="B75" s="161" t="str">
        <v>23-SPWHI-07005022</v>
      </c>
      <c r="C75" s="156" t="str">
        <v>Proximo</v>
      </c>
      <c r="D75" s="94" t="str">
        <v>Irish Whiskey</v>
      </c>
      <c r="E75" s="94" t="str">
        <v>Bushmills</v>
      </c>
      <c r="F75" s="94" t="str">
        <v>BUM</v>
      </c>
      <c r="G75" s="94" t="str">
        <v>Bushmills Single Malt 16YO</v>
      </c>
      <c r="H75" s="94" t="str">
        <v>700ml</v>
      </c>
      <c r="I75" s="174">
        <v>6</v>
      </c>
      <c r="J75" s="283"/>
      <c r="K75" s="178"/>
      <c r="L75" s="85"/>
      <c r="M75" s="15"/>
      <c r="N75" s="86"/>
      <c r="O75" s="6"/>
      <c r="P75" s="152">
        <v>0</v>
      </c>
      <c r="Q75" s="6"/>
      <c r="R75" s="96">
        <f t="shared" si="1"/>
        <v>0</v>
      </c>
      <c r="S75" s="97">
        <f t="shared" si="4"/>
        <v>0</v>
      </c>
      <c r="T75" s="98">
        <f t="shared" si="2"/>
        <v>0</v>
      </c>
      <c r="U75" s="117" t="str">
        <f t="shared" si="3"/>
        <v>OK</v>
      </c>
      <c r="V75" s="117" t="b">
        <f>'CASH REBATE'!$P$22</f>
        <v>0</v>
      </c>
      <c r="W75" s="1" t="str">
        <v>ALCHEMY</v>
      </c>
    </row>
    <row r="76" spans="2:23" ht="17.399999999999999" x14ac:dyDescent="0.3">
      <c r="B76" s="161" t="str">
        <v>23-SPWHI-07008268</v>
      </c>
      <c r="C76" s="156" t="str">
        <v>Proximo</v>
      </c>
      <c r="D76" s="94" t="str">
        <v>Irish Whiskey</v>
      </c>
      <c r="E76" s="94" t="str">
        <v>Bushmills</v>
      </c>
      <c r="F76" s="94" t="str">
        <v>BUM</v>
      </c>
      <c r="G76" s="94" t="str">
        <v>Bushmills Single Malt 21YO</v>
      </c>
      <c r="H76" s="94" t="str">
        <v>700ml</v>
      </c>
      <c r="I76" s="174">
        <v>6</v>
      </c>
      <c r="J76" s="283"/>
      <c r="K76" s="178"/>
      <c r="L76" s="85"/>
      <c r="M76" s="15"/>
      <c r="N76" s="86"/>
      <c r="O76" s="6"/>
      <c r="P76" s="152">
        <v>0</v>
      </c>
      <c r="Q76" s="6"/>
      <c r="R76" s="96">
        <f t="shared" si="1"/>
        <v>0</v>
      </c>
      <c r="S76" s="97">
        <f t="shared" si="4"/>
        <v>0</v>
      </c>
      <c r="T76" s="98">
        <f t="shared" si="2"/>
        <v>0</v>
      </c>
      <c r="U76" s="117" t="str">
        <f t="shared" si="3"/>
        <v>OK</v>
      </c>
      <c r="V76" s="117" t="b">
        <f>'CASH REBATE'!$P$22</f>
        <v>0</v>
      </c>
      <c r="W76" s="1" t="str">
        <v>ALCHEMY</v>
      </c>
    </row>
    <row r="77" spans="2:23" ht="17.399999999999999" x14ac:dyDescent="0.3">
      <c r="B77" s="161" t="str">
        <v>47-SPWHI-07000010</v>
      </c>
      <c r="C77" s="156" t="str">
        <v>Proximo</v>
      </c>
      <c r="D77" s="94" t="str">
        <v>Irish Whiskey</v>
      </c>
      <c r="E77" s="94" t="str">
        <v>The Sexton</v>
      </c>
      <c r="F77" s="94" t="str">
        <v>TST</v>
      </c>
      <c r="G77" s="94" t="str">
        <v>Sexton Single Malt</v>
      </c>
      <c r="H77" s="94" t="str">
        <v>700ml</v>
      </c>
      <c r="I77" s="174">
        <v>6</v>
      </c>
      <c r="J77" s="283"/>
      <c r="K77" s="178"/>
      <c r="L77" s="85"/>
      <c r="M77" s="15"/>
      <c r="N77" s="86"/>
      <c r="O77" s="6"/>
      <c r="P77" s="152">
        <v>0</v>
      </c>
      <c r="Q77" s="6"/>
      <c r="R77" s="96">
        <f t="shared" ref="R77:R140" si="5">IF(K77&gt;0,K77*N77,L77*1.07*N77)</f>
        <v>0</v>
      </c>
      <c r="S77" s="97">
        <f t="shared" si="4"/>
        <v>0</v>
      </c>
      <c r="T77" s="98">
        <f t="shared" si="2"/>
        <v>0</v>
      </c>
      <c r="U77" s="117" t="str">
        <f t="shared" si="3"/>
        <v>OK</v>
      </c>
      <c r="V77" s="117" t="b">
        <f>'CASH REBATE'!$P$22</f>
        <v>0</v>
      </c>
      <c r="W77" s="1" t="str">
        <v>ALCHEMY</v>
      </c>
    </row>
    <row r="78" spans="2:23" ht="17.399999999999999" x14ac:dyDescent="0.3">
      <c r="B78" s="161" t="str">
        <v>37-SPWHI-07003251</v>
      </c>
      <c r="C78" s="156" t="str">
        <v>Campari</v>
      </c>
      <c r="D78" s="94" t="str">
        <v>American Whiskey</v>
      </c>
      <c r="E78" s="94" t="str">
        <v>Wild Turkey</v>
      </c>
      <c r="F78" s="94" t="str">
        <v>WTK</v>
      </c>
      <c r="G78" s="94" t="str">
        <v>Wild Turkey Aged 8 YO</v>
      </c>
      <c r="H78" s="94" t="str">
        <v>700ml</v>
      </c>
      <c r="I78" s="174">
        <v>12</v>
      </c>
      <c r="J78" s="283"/>
      <c r="K78" s="178"/>
      <c r="L78" s="85"/>
      <c r="M78" s="15"/>
      <c r="N78" s="86"/>
      <c r="O78" s="6"/>
      <c r="P78" s="152">
        <v>0</v>
      </c>
      <c r="Q78" s="6"/>
      <c r="R78" s="96">
        <f t="shared" si="5"/>
        <v>0</v>
      </c>
      <c r="S78" s="97">
        <f t="shared" si="4"/>
        <v>0</v>
      </c>
      <c r="T78" s="98">
        <f t="shared" ref="T78:T141" si="6">IF(U78="Input Price only 1 column","",P78*S78)</f>
        <v>0</v>
      </c>
      <c r="U78" s="117" t="str">
        <f t="shared" ref="U78:U141" si="7">IF(AND(K78&gt;0,L78&gt;0),"Input Price only 1 column","OK")</f>
        <v>OK</v>
      </c>
      <c r="V78" s="117" t="b">
        <f>'CASH REBATE'!$P$22</f>
        <v>0</v>
      </c>
      <c r="W78" s="1" t="str">
        <v>ALCHEMY</v>
      </c>
    </row>
    <row r="79" spans="2:23" ht="17.399999999999999" x14ac:dyDescent="0.3">
      <c r="B79" s="161" t="str">
        <v>37-SPWHI-07507508</v>
      </c>
      <c r="C79" s="156" t="str">
        <v>Campari</v>
      </c>
      <c r="D79" s="94" t="str">
        <v>American Whiskey</v>
      </c>
      <c r="E79" s="94" t="str">
        <v>Wild Turkey</v>
      </c>
      <c r="F79" s="94" t="str">
        <v>WTK</v>
      </c>
      <c r="G79" s="94" t="str">
        <v>Wild Turkey 101 Bourbon</v>
      </c>
      <c r="H79" s="94" t="str">
        <v>750ml</v>
      </c>
      <c r="I79" s="174">
        <v>12</v>
      </c>
      <c r="J79" s="283"/>
      <c r="K79" s="178"/>
      <c r="L79" s="85"/>
      <c r="M79" s="15"/>
      <c r="N79" s="86"/>
      <c r="O79" s="6"/>
      <c r="P79" s="152">
        <v>0</v>
      </c>
      <c r="Q79" s="6"/>
      <c r="R79" s="96">
        <f t="shared" si="5"/>
        <v>0</v>
      </c>
      <c r="S79" s="97">
        <f t="shared" ref="S79:S142" si="8">ROUND(R79/1.07,2)</f>
        <v>0</v>
      </c>
      <c r="T79" s="98">
        <f t="shared" si="6"/>
        <v>0</v>
      </c>
      <c r="U79" s="117" t="str">
        <f t="shared" si="7"/>
        <v>OK</v>
      </c>
      <c r="V79" s="117" t="b">
        <f>'CASH REBATE'!$P$22</f>
        <v>0</v>
      </c>
      <c r="W79" s="1" t="str">
        <v>ALCHEMY</v>
      </c>
    </row>
    <row r="80" spans="2:23" ht="17.399999999999999" x14ac:dyDescent="0.3">
      <c r="B80" s="161" t="str">
        <v>37-SPWHI-07507503</v>
      </c>
      <c r="C80" s="156" t="str">
        <v>Campari</v>
      </c>
      <c r="D80" s="94" t="str">
        <v>American Whiskey</v>
      </c>
      <c r="E80" s="94" t="str">
        <v>Wild Turkey</v>
      </c>
      <c r="F80" s="94" t="str">
        <v>WTK</v>
      </c>
      <c r="G80" s="94" t="str">
        <v>Wild Turkey Bourbon 750ml</v>
      </c>
      <c r="H80" s="94" t="str">
        <v>750ml</v>
      </c>
      <c r="I80" s="174">
        <v>12</v>
      </c>
      <c r="J80" s="283"/>
      <c r="K80" s="178"/>
      <c r="L80" s="85"/>
      <c r="M80" s="15"/>
      <c r="N80" s="86"/>
      <c r="O80" s="6"/>
      <c r="P80" s="152">
        <v>0</v>
      </c>
      <c r="Q80" s="6"/>
      <c r="R80" s="96">
        <f t="shared" si="5"/>
        <v>0</v>
      </c>
      <c r="S80" s="97">
        <f t="shared" si="8"/>
        <v>0</v>
      </c>
      <c r="T80" s="98">
        <f t="shared" si="6"/>
        <v>0</v>
      </c>
      <c r="U80" s="117" t="str">
        <f t="shared" si="7"/>
        <v>OK</v>
      </c>
      <c r="V80" s="117" t="b">
        <f>'CASH REBATE'!$P$22</f>
        <v>0</v>
      </c>
      <c r="W80" s="1" t="str">
        <v>ALCHEMY</v>
      </c>
    </row>
    <row r="81" spans="2:23" ht="17.399999999999999" x14ac:dyDescent="0.3">
      <c r="B81" s="161" t="str">
        <v>37-SPWHI-10001006</v>
      </c>
      <c r="C81" s="156" t="str">
        <v>Campari</v>
      </c>
      <c r="D81" s="94" t="str">
        <v>American Whiskey</v>
      </c>
      <c r="E81" s="94" t="str">
        <v>Wild Turkey</v>
      </c>
      <c r="F81" s="94" t="str">
        <v>WTK</v>
      </c>
      <c r="G81" s="94" t="str">
        <v>Wild Turkey Bourbon 1L</v>
      </c>
      <c r="H81" s="94" t="str">
        <v>1000ml</v>
      </c>
      <c r="I81" s="174">
        <v>12</v>
      </c>
      <c r="J81" s="283"/>
      <c r="K81" s="178"/>
      <c r="L81" s="85"/>
      <c r="M81" s="15"/>
      <c r="N81" s="86"/>
      <c r="O81" s="6"/>
      <c r="P81" s="152">
        <v>0</v>
      </c>
      <c r="Q81" s="6"/>
      <c r="R81" s="96">
        <f t="shared" si="5"/>
        <v>0</v>
      </c>
      <c r="S81" s="97">
        <f t="shared" si="8"/>
        <v>0</v>
      </c>
      <c r="T81" s="98">
        <f t="shared" si="6"/>
        <v>0</v>
      </c>
      <c r="U81" s="117" t="str">
        <f t="shared" si="7"/>
        <v>OK</v>
      </c>
      <c r="V81" s="117" t="b">
        <f>'CASH REBATE'!$P$22</f>
        <v>0</v>
      </c>
      <c r="W81" s="1" t="str">
        <v>ALCHEMY</v>
      </c>
    </row>
    <row r="82" spans="2:23" ht="17.399999999999999" x14ac:dyDescent="0.3">
      <c r="B82" s="161" t="str">
        <v>37-SPWHI-07007019</v>
      </c>
      <c r="C82" s="156" t="str">
        <v>Campari</v>
      </c>
      <c r="D82" s="94" t="str">
        <v>American Whiskey</v>
      </c>
      <c r="E82" s="94" t="str">
        <v>Wild Turkey</v>
      </c>
      <c r="F82" s="94" t="str">
        <v>WTK</v>
      </c>
      <c r="G82" s="94" t="str">
        <v>Wild Turkey Rye 40.5% 700ml</v>
      </c>
      <c r="H82" s="94" t="str">
        <v>700ml</v>
      </c>
      <c r="I82" s="174">
        <v>6</v>
      </c>
      <c r="J82" s="283"/>
      <c r="K82" s="178"/>
      <c r="L82" s="85"/>
      <c r="M82" s="15"/>
      <c r="N82" s="86"/>
      <c r="O82" s="6"/>
      <c r="P82" s="152">
        <v>0</v>
      </c>
      <c r="Q82" s="6"/>
      <c r="R82" s="96">
        <f t="shared" si="5"/>
        <v>0</v>
      </c>
      <c r="S82" s="97">
        <f t="shared" si="8"/>
        <v>0</v>
      </c>
      <c r="T82" s="98">
        <f t="shared" si="6"/>
        <v>0</v>
      </c>
      <c r="U82" s="117" t="str">
        <f t="shared" si="7"/>
        <v>OK</v>
      </c>
      <c r="V82" s="117" t="b">
        <f>'CASH REBATE'!$P$22</f>
        <v>0</v>
      </c>
      <c r="W82" s="1" t="str">
        <v>ALCHEMY</v>
      </c>
    </row>
    <row r="83" spans="2:23" ht="17.399999999999999" x14ac:dyDescent="0.3">
      <c r="B83" s="161" t="str">
        <v>37-SPWHI-07500229</v>
      </c>
      <c r="C83" s="156" t="str">
        <v>Campari</v>
      </c>
      <c r="D83" s="94" t="str">
        <v>American Whiskey</v>
      </c>
      <c r="E83" s="94" t="str">
        <v>Wild Turkey</v>
      </c>
      <c r="F83" s="94" t="str">
        <v>WTK</v>
      </c>
      <c r="G83" s="94" t="str">
        <v>Wild Turkey Rare Breed Bourbon 54.1%</v>
      </c>
      <c r="H83" s="94" t="str">
        <v>750ml</v>
      </c>
      <c r="I83" s="174">
        <v>6</v>
      </c>
      <c r="J83" s="283"/>
      <c r="K83" s="178"/>
      <c r="L83" s="85"/>
      <c r="M83" s="15"/>
      <c r="N83" s="86"/>
      <c r="O83" s="6"/>
      <c r="P83" s="152">
        <v>0</v>
      </c>
      <c r="Q83" s="6"/>
      <c r="R83" s="96">
        <f t="shared" si="5"/>
        <v>0</v>
      </c>
      <c r="S83" s="97">
        <f t="shared" si="8"/>
        <v>0</v>
      </c>
      <c r="T83" s="98">
        <f t="shared" si="6"/>
        <v>0</v>
      </c>
      <c r="U83" s="117" t="str">
        <f t="shared" si="7"/>
        <v>OK</v>
      </c>
      <c r="V83" s="117" t="b">
        <f>'CASH REBATE'!$P$22</f>
        <v>0</v>
      </c>
      <c r="W83" s="1" t="str">
        <v>ALCHEMY</v>
      </c>
    </row>
    <row r="84" spans="2:23" ht="17.399999999999999" x14ac:dyDescent="0.3">
      <c r="B84" s="161" t="str">
        <v>37-SPWHI-07003268</v>
      </c>
      <c r="C84" s="156" t="str">
        <v>Campari</v>
      </c>
      <c r="D84" s="94" t="str">
        <v>American Whiskey</v>
      </c>
      <c r="E84" s="94" t="str">
        <v>Wild Turkey</v>
      </c>
      <c r="F84" s="94" t="str">
        <v>WTK</v>
      </c>
      <c r="G84" s="94" t="str">
        <v>Wild Turkey Aged 12 Years GB</v>
      </c>
      <c r="H84" s="94" t="str">
        <v>700ml</v>
      </c>
      <c r="I84" s="174">
        <v>6</v>
      </c>
      <c r="J84" s="283"/>
      <c r="K84" s="178"/>
      <c r="L84" s="85"/>
      <c r="M84" s="15"/>
      <c r="N84" s="86"/>
      <c r="O84" s="6"/>
      <c r="P84" s="152">
        <v>0</v>
      </c>
      <c r="Q84" s="6"/>
      <c r="R84" s="96">
        <f t="shared" si="5"/>
        <v>0</v>
      </c>
      <c r="S84" s="97">
        <f t="shared" si="8"/>
        <v>0</v>
      </c>
      <c r="T84" s="98">
        <f t="shared" si="6"/>
        <v>0</v>
      </c>
      <c r="U84" s="117" t="str">
        <f t="shared" si="7"/>
        <v>OK</v>
      </c>
      <c r="V84" s="117" t="b">
        <f>'CASH REBATE'!$P$22</f>
        <v>0</v>
      </c>
      <c r="W84" s="1" t="str">
        <v>ALCHEMY</v>
      </c>
    </row>
    <row r="85" spans="2:23" ht="17.399999999999999" x14ac:dyDescent="0.3">
      <c r="B85" s="161" t="str">
        <v>37-SPLIQ-07507506</v>
      </c>
      <c r="C85" s="156" t="str">
        <v>Campari</v>
      </c>
      <c r="D85" s="94" t="str">
        <v>American Whiskey</v>
      </c>
      <c r="E85" s="94" t="str">
        <v>Wild Turkey</v>
      </c>
      <c r="F85" s="94" t="str">
        <v>WTK</v>
      </c>
      <c r="G85" s="94" t="str">
        <v>Wild Turkey American Honey 35.5%</v>
      </c>
      <c r="H85" s="94" t="str">
        <v>750ml</v>
      </c>
      <c r="I85" s="174">
        <v>12</v>
      </c>
      <c r="J85" s="283"/>
      <c r="K85" s="178"/>
      <c r="L85" s="85"/>
      <c r="M85" s="15"/>
      <c r="N85" s="86"/>
      <c r="O85" s="6"/>
      <c r="P85" s="152">
        <v>0</v>
      </c>
      <c r="Q85" s="6"/>
      <c r="R85" s="96">
        <f t="shared" si="5"/>
        <v>0</v>
      </c>
      <c r="S85" s="97">
        <f t="shared" si="8"/>
        <v>0</v>
      </c>
      <c r="T85" s="98">
        <f t="shared" si="6"/>
        <v>0</v>
      </c>
      <c r="U85" s="117" t="str">
        <f t="shared" si="7"/>
        <v>OK</v>
      </c>
      <c r="V85" s="117" t="b">
        <f>'CASH REBATE'!$P$22</f>
        <v>0</v>
      </c>
      <c r="W85" s="1" t="str">
        <v>ALCHEMY</v>
      </c>
    </row>
    <row r="86" spans="2:23" ht="17.399999999999999" x14ac:dyDescent="0.3">
      <c r="B86" s="161" t="str">
        <v>37-WTWHI-07507507</v>
      </c>
      <c r="C86" s="156" t="str">
        <v>Campari</v>
      </c>
      <c r="D86" s="94" t="str">
        <v>American Whiskey</v>
      </c>
      <c r="E86" s="94" t="str">
        <v>Wild Turkey</v>
      </c>
      <c r="F86" s="94" t="str">
        <v>WTK</v>
      </c>
      <c r="G86" s="94" t="str">
        <v>Wild Turkey Kentucky Spirit Single Barrel</v>
      </c>
      <c r="H86" s="94" t="str">
        <v>750ml</v>
      </c>
      <c r="I86" s="174">
        <v>6</v>
      </c>
      <c r="J86" s="283"/>
      <c r="K86" s="178"/>
      <c r="L86" s="85"/>
      <c r="M86" s="15"/>
      <c r="N86" s="86"/>
      <c r="O86" s="6"/>
      <c r="P86" s="152">
        <v>0</v>
      </c>
      <c r="Q86" s="6"/>
      <c r="R86" s="96">
        <f t="shared" si="5"/>
        <v>0</v>
      </c>
      <c r="S86" s="97">
        <f t="shared" si="8"/>
        <v>0</v>
      </c>
      <c r="T86" s="98">
        <f t="shared" si="6"/>
        <v>0</v>
      </c>
      <c r="U86" s="117" t="str">
        <f t="shared" si="7"/>
        <v>OK</v>
      </c>
      <c r="V86" s="117" t="b">
        <f>'CASH REBATE'!$P$22</f>
        <v>0</v>
      </c>
      <c r="W86" s="1" t="str">
        <v>ALCHEMY</v>
      </c>
    </row>
    <row r="87" spans="2:23" ht="17.399999999999999" x14ac:dyDescent="0.3">
      <c r="B87" s="161" t="str">
        <v>39-SPWHI-07500007</v>
      </c>
      <c r="C87" s="156" t="str">
        <v>Campari</v>
      </c>
      <c r="D87" s="94" t="str">
        <v>American Whiskey</v>
      </c>
      <c r="E87" s="94" t="str">
        <v>Russell's</v>
      </c>
      <c r="F87" s="94" t="str">
        <v>WTK</v>
      </c>
      <c r="G87" s="94" t="str">
        <v>Russell's Reserve Single Barrel</v>
      </c>
      <c r="H87" s="94" t="str">
        <v>750ml</v>
      </c>
      <c r="I87" s="174">
        <v>6</v>
      </c>
      <c r="J87" s="283"/>
      <c r="K87" s="178"/>
      <c r="L87" s="85"/>
      <c r="M87" s="15"/>
      <c r="N87" s="86"/>
      <c r="O87" s="6"/>
      <c r="P87" s="152">
        <v>0</v>
      </c>
      <c r="Q87" s="6"/>
      <c r="R87" s="96">
        <f t="shared" si="5"/>
        <v>0</v>
      </c>
      <c r="S87" s="97">
        <f t="shared" si="8"/>
        <v>0</v>
      </c>
      <c r="T87" s="98">
        <f t="shared" si="6"/>
        <v>0</v>
      </c>
      <c r="U87" s="117" t="str">
        <f t="shared" si="7"/>
        <v>OK</v>
      </c>
      <c r="V87" s="117" t="b">
        <f>'CASH REBATE'!$P$22</f>
        <v>0</v>
      </c>
      <c r="W87" s="1" t="str">
        <v>ALCHEMY</v>
      </c>
    </row>
    <row r="88" spans="2:23" ht="17.399999999999999" x14ac:dyDescent="0.3">
      <c r="B88" s="161" t="str">
        <v>39-SPWHI-07507509</v>
      </c>
      <c r="C88" s="156" t="str">
        <v>Campari</v>
      </c>
      <c r="D88" s="94" t="str">
        <v>American Whiskey</v>
      </c>
      <c r="E88" s="94" t="str">
        <v>Russell's</v>
      </c>
      <c r="F88" s="94" t="str">
        <v>WTK</v>
      </c>
      <c r="G88" s="94" t="str">
        <v>Russell's Reserve 10YO</v>
      </c>
      <c r="H88" s="94" t="str">
        <v>750ml</v>
      </c>
      <c r="I88" s="174">
        <v>6</v>
      </c>
      <c r="J88" s="283"/>
      <c r="K88" s="178"/>
      <c r="L88" s="85"/>
      <c r="M88" s="15"/>
      <c r="N88" s="86"/>
      <c r="O88" s="6"/>
      <c r="P88" s="152">
        <v>0</v>
      </c>
      <c r="Q88" s="6"/>
      <c r="R88" s="96">
        <f t="shared" si="5"/>
        <v>0</v>
      </c>
      <c r="S88" s="97">
        <f t="shared" si="8"/>
        <v>0</v>
      </c>
      <c r="T88" s="98">
        <f t="shared" si="6"/>
        <v>0</v>
      </c>
      <c r="U88" s="117" t="str">
        <f t="shared" si="7"/>
        <v>OK</v>
      </c>
      <c r="V88" s="117" t="b">
        <f>'CASH REBATE'!$P$22</f>
        <v>0</v>
      </c>
      <c r="W88" s="1" t="str">
        <v>ALCHEMY</v>
      </c>
    </row>
    <row r="89" spans="2:23" ht="17.399999999999999" x14ac:dyDescent="0.3">
      <c r="B89" s="161" t="str">
        <v>75-SPWHI-07007038</v>
      </c>
      <c r="C89" s="156" t="str">
        <v>Independent</v>
      </c>
      <c r="D89" s="94" t="str">
        <v>American Whiskey</v>
      </c>
      <c r="E89" s="94" t="str">
        <v>Real Mccoy</v>
      </c>
      <c r="F89" s="94" t="str">
        <v>RMC</v>
      </c>
      <c r="G89" s="94" t="str">
        <v>Real Mccoy Bourbon Whiskey</v>
      </c>
      <c r="H89" s="94" t="str">
        <v>700ml</v>
      </c>
      <c r="I89" s="174">
        <v>12</v>
      </c>
      <c r="J89" s="283"/>
      <c r="K89" s="178"/>
      <c r="L89" s="85"/>
      <c r="M89" s="15"/>
      <c r="N89" s="86"/>
      <c r="O89" s="6"/>
      <c r="P89" s="152">
        <v>0</v>
      </c>
      <c r="Q89" s="6"/>
      <c r="R89" s="96">
        <f t="shared" si="5"/>
        <v>0</v>
      </c>
      <c r="S89" s="97">
        <f t="shared" si="8"/>
        <v>0</v>
      </c>
      <c r="T89" s="98">
        <f t="shared" si="6"/>
        <v>0</v>
      </c>
      <c r="U89" s="117" t="str">
        <f t="shared" si="7"/>
        <v>OK</v>
      </c>
      <c r="V89" s="117" t="b">
        <f>'CASH REBATE'!$P$22</f>
        <v>0</v>
      </c>
      <c r="W89" s="1" t="str">
        <v>ALCHEMY</v>
      </c>
    </row>
    <row r="90" spans="2:23" ht="17.399999999999999" x14ac:dyDescent="0.3">
      <c r="B90" s="161" t="str">
        <v>74-SPWHI-07000029</v>
      </c>
      <c r="C90" s="156" t="str">
        <v>Independent</v>
      </c>
      <c r="D90" s="94" t="str">
        <v>Japanese Whiskey</v>
      </c>
      <c r="E90" s="94" t="str">
        <v>Kaibutsu</v>
      </c>
      <c r="F90" s="94" t="str">
        <v>KAI</v>
      </c>
      <c r="G90" s="94" t="str">
        <v>Kaibutsu Doragon 43%</v>
      </c>
      <c r="H90" s="94" t="str">
        <v>700ml</v>
      </c>
      <c r="I90" s="174">
        <v>12</v>
      </c>
      <c r="J90" s="283"/>
      <c r="K90" s="178"/>
      <c r="L90" s="85"/>
      <c r="M90" s="15"/>
      <c r="N90" s="86"/>
      <c r="O90" s="6"/>
      <c r="P90" s="152">
        <v>0</v>
      </c>
      <c r="Q90" s="6"/>
      <c r="R90" s="96">
        <f t="shared" si="5"/>
        <v>0</v>
      </c>
      <c r="S90" s="97">
        <f t="shared" si="8"/>
        <v>0</v>
      </c>
      <c r="T90" s="98">
        <f t="shared" si="6"/>
        <v>0</v>
      </c>
      <c r="U90" s="117" t="str">
        <f t="shared" si="7"/>
        <v>OK</v>
      </c>
      <c r="V90" s="117" t="b">
        <f>'CASH REBATE'!$P$22</f>
        <v>0</v>
      </c>
      <c r="W90" s="1" t="str">
        <v>ALCHEMY</v>
      </c>
    </row>
    <row r="91" spans="2:23" ht="17.399999999999999" x14ac:dyDescent="0.3">
      <c r="B91" s="161" t="str">
        <v>74-SPWHI-07000012</v>
      </c>
      <c r="C91" s="156" t="str">
        <v>Independent</v>
      </c>
      <c r="D91" s="94" t="str">
        <v>Japanese Whiskey</v>
      </c>
      <c r="E91" s="94" t="str">
        <v>Kaibutsu</v>
      </c>
      <c r="F91" s="94" t="str">
        <v>KAI</v>
      </c>
      <c r="G91" s="94" t="str">
        <v>Kaibutsu Monki 43%</v>
      </c>
      <c r="H91" s="94" t="str">
        <v>700ml</v>
      </c>
      <c r="I91" s="174">
        <v>12</v>
      </c>
      <c r="J91" s="283"/>
      <c r="K91" s="178"/>
      <c r="L91" s="85"/>
      <c r="M91" s="15"/>
      <c r="N91" s="86"/>
      <c r="O91" s="6"/>
      <c r="P91" s="152">
        <v>0</v>
      </c>
      <c r="Q91" s="6"/>
      <c r="R91" s="96">
        <f t="shared" si="5"/>
        <v>0</v>
      </c>
      <c r="S91" s="97">
        <f t="shared" si="8"/>
        <v>0</v>
      </c>
      <c r="T91" s="98">
        <f t="shared" si="6"/>
        <v>0</v>
      </c>
      <c r="U91" s="117" t="str">
        <f t="shared" si="7"/>
        <v>OK</v>
      </c>
      <c r="V91" s="117" t="b">
        <f>'CASH REBATE'!$P$22</f>
        <v>0</v>
      </c>
      <c r="W91" s="1" t="str">
        <v>ALCHEMY</v>
      </c>
    </row>
    <row r="92" spans="2:23" ht="17.399999999999999" x14ac:dyDescent="0.3">
      <c r="B92" s="161" t="str">
        <v>45-SPRUM-07000051</v>
      </c>
      <c r="C92" s="156" t="str">
        <v>Campari</v>
      </c>
      <c r="D92" s="94" t="str">
        <v>Cachaca</v>
      </c>
      <c r="E92" s="94" t="str">
        <v>Sagatiba</v>
      </c>
      <c r="F92" s="94" t="str">
        <v>SGT</v>
      </c>
      <c r="G92" s="94" t="str">
        <v>Sagatiba Cachaca</v>
      </c>
      <c r="H92" s="94" t="str">
        <v>700ml</v>
      </c>
      <c r="I92" s="174">
        <v>6</v>
      </c>
      <c r="J92" s="283"/>
      <c r="K92" s="178"/>
      <c r="L92" s="85"/>
      <c r="M92" s="15"/>
      <c r="N92" s="86"/>
      <c r="O92" s="6"/>
      <c r="P92" s="152">
        <v>0</v>
      </c>
      <c r="Q92" s="6"/>
      <c r="R92" s="96">
        <f t="shared" si="5"/>
        <v>0</v>
      </c>
      <c r="S92" s="97">
        <f t="shared" si="8"/>
        <v>0</v>
      </c>
      <c r="T92" s="98">
        <f t="shared" si="6"/>
        <v>0</v>
      </c>
      <c r="U92" s="117" t="str">
        <f t="shared" si="7"/>
        <v>OK</v>
      </c>
      <c r="V92" s="117" t="b">
        <f>'CASH REBATE'!$P$22</f>
        <v>0</v>
      </c>
      <c r="W92" s="1" t="str">
        <v>ALCHEMY</v>
      </c>
    </row>
    <row r="93" spans="2:23" ht="17.399999999999999" x14ac:dyDescent="0.3">
      <c r="B93" s="161" t="str">
        <v>40-SPRUM-07505400</v>
      </c>
      <c r="C93" s="156" t="str">
        <v>Campari</v>
      </c>
      <c r="D93" s="94" t="str">
        <v>RUM</v>
      </c>
      <c r="E93" s="94" t="str">
        <v>Appleton</v>
      </c>
      <c r="F93" s="94" t="str">
        <v>APT</v>
      </c>
      <c r="G93" s="94" t="str">
        <v>Appleton White Jamaican</v>
      </c>
      <c r="H93" s="94" t="str">
        <v>750ml</v>
      </c>
      <c r="I93" s="174">
        <v>12</v>
      </c>
      <c r="J93" s="283"/>
      <c r="K93" s="178"/>
      <c r="L93" s="85"/>
      <c r="M93" s="15"/>
      <c r="N93" s="86"/>
      <c r="O93" s="6"/>
      <c r="P93" s="152">
        <v>0</v>
      </c>
      <c r="Q93" s="6"/>
      <c r="R93" s="96">
        <f t="shared" si="5"/>
        <v>0</v>
      </c>
      <c r="S93" s="97">
        <f t="shared" si="8"/>
        <v>0</v>
      </c>
      <c r="T93" s="98">
        <f t="shared" si="6"/>
        <v>0</v>
      </c>
      <c r="U93" s="117" t="str">
        <f t="shared" si="7"/>
        <v>OK</v>
      </c>
      <c r="V93" s="117" t="b">
        <f>'CASH REBATE'!$P$22</f>
        <v>0</v>
      </c>
      <c r="W93" s="1" t="str">
        <v>ALCHEMY</v>
      </c>
    </row>
    <row r="94" spans="2:23" ht="17.399999999999999" x14ac:dyDescent="0.3">
      <c r="B94" s="161" t="str">
        <v>40-SPRUM-07507404</v>
      </c>
      <c r="C94" s="156" t="str">
        <v>Campari</v>
      </c>
      <c r="D94" s="94" t="str">
        <v>RUM</v>
      </c>
      <c r="E94" s="94" t="str">
        <v>Appleton</v>
      </c>
      <c r="F94" s="94" t="str">
        <v>APT</v>
      </c>
      <c r="G94" s="94" t="str">
        <v>Appleton Special Dark Jamaican</v>
      </c>
      <c r="H94" s="94" t="str">
        <v>750ml</v>
      </c>
      <c r="I94" s="174">
        <v>12</v>
      </c>
      <c r="J94" s="283"/>
      <c r="K94" s="178"/>
      <c r="L94" s="85"/>
      <c r="M94" s="15"/>
      <c r="N94" s="86"/>
      <c r="O94" s="6"/>
      <c r="P94" s="152">
        <v>0</v>
      </c>
      <c r="Q94" s="6"/>
      <c r="R94" s="96">
        <f t="shared" si="5"/>
        <v>0</v>
      </c>
      <c r="S94" s="97">
        <f t="shared" si="8"/>
        <v>0</v>
      </c>
      <c r="T94" s="98">
        <f t="shared" si="6"/>
        <v>0</v>
      </c>
      <c r="U94" s="117" t="str">
        <f t="shared" si="7"/>
        <v>OK</v>
      </c>
      <c r="V94" s="117" t="b">
        <f>'CASH REBATE'!$P$22</f>
        <v>0</v>
      </c>
      <c r="W94" s="1" t="str">
        <v>ALCHEMY</v>
      </c>
    </row>
    <row r="95" spans="2:23" ht="17.399999999999999" x14ac:dyDescent="0.3">
      <c r="B95" s="161" t="str">
        <v>40-SPRUM-07500403</v>
      </c>
      <c r="C95" s="156" t="str">
        <v>Campari</v>
      </c>
      <c r="D95" s="94" t="str">
        <v>RUM</v>
      </c>
      <c r="E95" s="94" t="str">
        <v>Appleton</v>
      </c>
      <c r="F95" s="94" t="str">
        <v>APT</v>
      </c>
      <c r="G95" s="94" t="str">
        <v>Appleton Estate Reserve Jamaican</v>
      </c>
      <c r="H95" s="94" t="str">
        <v>750ml</v>
      </c>
      <c r="I95" s="174">
        <v>12</v>
      </c>
      <c r="J95" s="283"/>
      <c r="K95" s="178"/>
      <c r="L95" s="85"/>
      <c r="M95" s="15"/>
      <c r="N95" s="86"/>
      <c r="O95" s="6"/>
      <c r="P95" s="152">
        <v>0</v>
      </c>
      <c r="Q95" s="6"/>
      <c r="R95" s="96">
        <f t="shared" si="5"/>
        <v>0</v>
      </c>
      <c r="S95" s="97">
        <f t="shared" si="8"/>
        <v>0</v>
      </c>
      <c r="T95" s="98">
        <f t="shared" si="6"/>
        <v>0</v>
      </c>
      <c r="U95" s="117" t="str">
        <f t="shared" si="7"/>
        <v>OK</v>
      </c>
      <c r="V95" s="117" t="b">
        <f>'CASH REBATE'!$P$22</f>
        <v>0</v>
      </c>
      <c r="W95" s="1" t="str">
        <v>ALCHEMY</v>
      </c>
    </row>
    <row r="96" spans="2:23" ht="17.399999999999999" x14ac:dyDescent="0.3">
      <c r="B96" s="161" t="str">
        <v>40-SPRUM-07503406</v>
      </c>
      <c r="C96" s="156" t="str">
        <v>Campari</v>
      </c>
      <c r="D96" s="94" t="str">
        <v>RUM</v>
      </c>
      <c r="E96" s="94" t="str">
        <v>Appleton</v>
      </c>
      <c r="F96" s="94" t="str">
        <v>APT</v>
      </c>
      <c r="G96" s="94" t="str">
        <v>Appleton Estate Signature Jamaican Blend</v>
      </c>
      <c r="H96" s="94" t="str">
        <v>750ml</v>
      </c>
      <c r="I96" s="174">
        <v>12</v>
      </c>
      <c r="J96" s="283"/>
      <c r="K96" s="178"/>
      <c r="L96" s="85"/>
      <c r="M96" s="15"/>
      <c r="N96" s="86"/>
      <c r="O96" s="6"/>
      <c r="P96" s="152">
        <v>0</v>
      </c>
      <c r="Q96" s="6"/>
      <c r="R96" s="96">
        <f t="shared" si="5"/>
        <v>0</v>
      </c>
      <c r="S96" s="97">
        <f t="shared" si="8"/>
        <v>0</v>
      </c>
      <c r="T96" s="98">
        <f t="shared" si="6"/>
        <v>0</v>
      </c>
      <c r="U96" s="117" t="str">
        <f t="shared" si="7"/>
        <v>OK</v>
      </c>
      <c r="V96" s="117" t="b">
        <f>'CASH REBATE'!$P$22</f>
        <v>0</v>
      </c>
      <c r="W96" s="1" t="str">
        <v>ALCHEMY</v>
      </c>
    </row>
    <row r="97" spans="2:23" ht="17.399999999999999" x14ac:dyDescent="0.3">
      <c r="B97" s="161" t="str">
        <v>40-SPRUM-07500408</v>
      </c>
      <c r="C97" s="156" t="str">
        <v>Campari</v>
      </c>
      <c r="D97" s="94" t="str">
        <v>RUM</v>
      </c>
      <c r="E97" s="94" t="str">
        <v>Appleton</v>
      </c>
      <c r="F97" s="94" t="str">
        <v>APT</v>
      </c>
      <c r="G97" s="94" t="str">
        <v>Appleton Estate 12YO Rare Cask</v>
      </c>
      <c r="H97" s="94" t="str">
        <v>750ml</v>
      </c>
      <c r="I97" s="174">
        <v>12</v>
      </c>
      <c r="J97" s="283"/>
      <c r="K97" s="178"/>
      <c r="L97" s="85"/>
      <c r="M97" s="15"/>
      <c r="N97" s="86"/>
      <c r="O97" s="6"/>
      <c r="P97" s="152">
        <v>0</v>
      </c>
      <c r="Q97" s="6"/>
      <c r="R97" s="96">
        <f t="shared" si="5"/>
        <v>0</v>
      </c>
      <c r="S97" s="97">
        <f t="shared" si="8"/>
        <v>0</v>
      </c>
      <c r="T97" s="98">
        <f t="shared" si="6"/>
        <v>0</v>
      </c>
      <c r="U97" s="117" t="str">
        <f t="shared" si="7"/>
        <v>OK</v>
      </c>
      <c r="V97" s="117" t="b">
        <f>'CASH REBATE'!$P$22</f>
        <v>0</v>
      </c>
      <c r="W97" s="1" t="str">
        <v>ALCHEMY</v>
      </c>
    </row>
    <row r="98" spans="2:23" ht="17.399999999999999" x14ac:dyDescent="0.3">
      <c r="B98" s="161" t="str">
        <v>40-SPRUM-07504405</v>
      </c>
      <c r="C98" s="156" t="str">
        <v>Campari</v>
      </c>
      <c r="D98" s="94" t="str">
        <v>RUM</v>
      </c>
      <c r="E98" s="94" t="str">
        <v>Appleton</v>
      </c>
      <c r="F98" s="94" t="str">
        <v>APT</v>
      </c>
      <c r="G98" s="94" t="str">
        <v>Appleton Estate 21YO Jamaican</v>
      </c>
      <c r="H98" s="94" t="str">
        <v>750ml</v>
      </c>
      <c r="I98" s="174">
        <v>6</v>
      </c>
      <c r="J98" s="283"/>
      <c r="K98" s="178"/>
      <c r="L98" s="85"/>
      <c r="M98" s="15"/>
      <c r="N98" s="86"/>
      <c r="O98" s="6"/>
      <c r="P98" s="152">
        <v>0</v>
      </c>
      <c r="Q98" s="6"/>
      <c r="R98" s="96">
        <f t="shared" si="5"/>
        <v>0</v>
      </c>
      <c r="S98" s="97">
        <f t="shared" si="8"/>
        <v>0</v>
      </c>
      <c r="T98" s="98">
        <f t="shared" si="6"/>
        <v>0</v>
      </c>
      <c r="U98" s="117" t="str">
        <f t="shared" si="7"/>
        <v>OK</v>
      </c>
      <c r="V98" s="117" t="b">
        <f>'CASH REBATE'!$P$22</f>
        <v>0</v>
      </c>
      <c r="W98" s="1" t="str">
        <v>ALCHEMY</v>
      </c>
    </row>
    <row r="99" spans="2:23" ht="17.399999999999999" x14ac:dyDescent="0.3">
      <c r="B99" s="161" t="str">
        <v>40-SPRUM-07502400</v>
      </c>
      <c r="C99" s="156" t="str">
        <v>Campari</v>
      </c>
      <c r="D99" s="94" t="str">
        <v>RUM</v>
      </c>
      <c r="E99" s="94" t="str">
        <v>Appleton</v>
      </c>
      <c r="F99" s="94" t="str">
        <v>APT</v>
      </c>
      <c r="G99" s="94" t="str">
        <v>Appleton Estate 30YO Jamaican</v>
      </c>
      <c r="H99" s="94" t="str">
        <v>750ml</v>
      </c>
      <c r="I99" s="174">
        <v>6</v>
      </c>
      <c r="J99" s="283"/>
      <c r="K99" s="178"/>
      <c r="L99" s="85"/>
      <c r="M99" s="15"/>
      <c r="N99" s="86"/>
      <c r="O99" s="6"/>
      <c r="P99" s="152">
        <v>0</v>
      </c>
      <c r="Q99" s="6"/>
      <c r="R99" s="96">
        <f t="shared" si="5"/>
        <v>0</v>
      </c>
      <c r="S99" s="97">
        <f t="shared" si="8"/>
        <v>0</v>
      </c>
      <c r="T99" s="98">
        <f t="shared" si="6"/>
        <v>0</v>
      </c>
      <c r="U99" s="117" t="str">
        <f t="shared" si="7"/>
        <v>OK</v>
      </c>
      <c r="V99" s="117" t="b">
        <f>'CASH REBATE'!$P$22</f>
        <v>0</v>
      </c>
      <c r="W99" s="1" t="str">
        <v>ALCHEMY</v>
      </c>
    </row>
    <row r="100" spans="2:23" ht="17.399999999999999" x14ac:dyDescent="0.3">
      <c r="B100" s="161" t="str">
        <v>40-SPRUM-07517404</v>
      </c>
      <c r="C100" s="156" t="str">
        <v>Campari</v>
      </c>
      <c r="D100" s="94" t="str">
        <v>RUM</v>
      </c>
      <c r="E100" s="94" t="str">
        <v>Kingston</v>
      </c>
      <c r="F100" s="94" t="str">
        <v>KIN</v>
      </c>
      <c r="G100" s="94" t="str">
        <v>Kingston 62 Jamaica Gold Rum</v>
      </c>
      <c r="H100" s="94" t="str">
        <v>750ml</v>
      </c>
      <c r="I100" s="174">
        <v>12</v>
      </c>
      <c r="J100" s="283"/>
      <c r="K100" s="178"/>
      <c r="L100" s="85"/>
      <c r="M100" s="15"/>
      <c r="N100" s="86"/>
      <c r="O100" s="6"/>
      <c r="P100" s="152">
        <v>0</v>
      </c>
      <c r="Q100" s="6"/>
      <c r="R100" s="96">
        <f t="shared" si="5"/>
        <v>0</v>
      </c>
      <c r="S100" s="97">
        <f t="shared" si="8"/>
        <v>0</v>
      </c>
      <c r="T100" s="98">
        <f t="shared" si="6"/>
        <v>0</v>
      </c>
      <c r="U100" s="117" t="str">
        <f t="shared" si="7"/>
        <v>OK</v>
      </c>
      <c r="V100" s="117" t="b">
        <f>'CASH REBATE'!$P$22</f>
        <v>0</v>
      </c>
      <c r="W100" s="1" t="str">
        <v>ALCHEMY</v>
      </c>
    </row>
    <row r="101" spans="2:23" ht="17.399999999999999" x14ac:dyDescent="0.3">
      <c r="B101" s="161" t="str">
        <v>40-SPRUM-07515400</v>
      </c>
      <c r="C101" s="156" t="str">
        <v>Campari</v>
      </c>
      <c r="D101" s="94" t="str">
        <v>RUM</v>
      </c>
      <c r="E101" s="94" t="str">
        <v>Kingston</v>
      </c>
      <c r="F101" s="94" t="str">
        <v>KIN</v>
      </c>
      <c r="G101" s="94" t="str">
        <v>Kingston 62 Jamaica White Rum</v>
      </c>
      <c r="H101" s="94" t="str">
        <v>750ml</v>
      </c>
      <c r="I101" s="174">
        <v>12</v>
      </c>
      <c r="J101" s="283"/>
      <c r="K101" s="178"/>
      <c r="L101" s="85"/>
      <c r="M101" s="15"/>
      <c r="N101" s="86"/>
      <c r="O101" s="6"/>
      <c r="P101" s="152">
        <v>0</v>
      </c>
      <c r="Q101" s="6"/>
      <c r="R101" s="96">
        <f t="shared" si="5"/>
        <v>0</v>
      </c>
      <c r="S101" s="97">
        <f t="shared" si="8"/>
        <v>0</v>
      </c>
      <c r="T101" s="98">
        <f t="shared" si="6"/>
        <v>0</v>
      </c>
      <c r="U101" s="117" t="str">
        <f t="shared" si="7"/>
        <v>OK</v>
      </c>
      <c r="V101" s="117" t="b">
        <f>'CASH REBATE'!$P$22</f>
        <v>0</v>
      </c>
      <c r="W101" s="1" t="str">
        <v>ALCHEMY</v>
      </c>
    </row>
    <row r="102" spans="2:23" ht="17.399999999999999" x14ac:dyDescent="0.3">
      <c r="B102" s="161" t="str">
        <v>30-SPRUM-07005168</v>
      </c>
      <c r="C102" s="156" t="str">
        <v>RC</v>
      </c>
      <c r="D102" s="94" t="str">
        <v>RUM</v>
      </c>
      <c r="E102" s="94" t="str">
        <v>Mount Gay</v>
      </c>
      <c r="F102" s="94" t="str">
        <v>MGY</v>
      </c>
      <c r="G102" s="94" t="str">
        <v>Mt Gay Eclipse Barbados</v>
      </c>
      <c r="H102" s="94" t="str">
        <v>700ml</v>
      </c>
      <c r="I102" s="174">
        <v>6</v>
      </c>
      <c r="J102" s="283"/>
      <c r="K102" s="178"/>
      <c r="L102" s="85"/>
      <c r="M102" s="15"/>
      <c r="N102" s="86"/>
      <c r="O102" s="6"/>
      <c r="P102" s="152">
        <v>0</v>
      </c>
      <c r="Q102" s="6"/>
      <c r="R102" s="96">
        <f t="shared" si="5"/>
        <v>0</v>
      </c>
      <c r="S102" s="97">
        <f t="shared" si="8"/>
        <v>0</v>
      </c>
      <c r="T102" s="98">
        <f t="shared" si="6"/>
        <v>0</v>
      </c>
      <c r="U102" s="117" t="str">
        <f t="shared" si="7"/>
        <v>OK</v>
      </c>
      <c r="V102" s="117" t="b">
        <f>'CASH REBATE'!$P$22</f>
        <v>0</v>
      </c>
      <c r="W102" s="1" t="str">
        <v>ALCHEMY</v>
      </c>
    </row>
    <row r="103" spans="2:23" ht="17.399999999999999" x14ac:dyDescent="0.3">
      <c r="B103" s="161" t="str">
        <v>30-SPRUM-07003508</v>
      </c>
      <c r="C103" s="156" t="str">
        <v>RC</v>
      </c>
      <c r="D103" s="94" t="str">
        <v>RUM</v>
      </c>
      <c r="E103" s="94" t="str">
        <v>Mount Gay</v>
      </c>
      <c r="F103" s="94" t="str">
        <v>MGY</v>
      </c>
      <c r="G103" s="94" t="str">
        <v>Mt Gay Black Barrel Barbados</v>
      </c>
      <c r="H103" s="94" t="str">
        <v>700ml</v>
      </c>
      <c r="I103" s="174">
        <v>6</v>
      </c>
      <c r="J103" s="283"/>
      <c r="K103" s="178"/>
      <c r="L103" s="85"/>
      <c r="M103" s="15"/>
      <c r="N103" s="86"/>
      <c r="O103" s="6"/>
      <c r="P103" s="152">
        <v>0</v>
      </c>
      <c r="Q103" s="6"/>
      <c r="R103" s="96">
        <f t="shared" si="5"/>
        <v>0</v>
      </c>
      <c r="S103" s="97">
        <f t="shared" si="8"/>
        <v>0</v>
      </c>
      <c r="T103" s="98">
        <f t="shared" si="6"/>
        <v>0</v>
      </c>
      <c r="U103" s="117" t="str">
        <f t="shared" si="7"/>
        <v>OK</v>
      </c>
      <c r="V103" s="117" t="b">
        <f>'CASH REBATE'!$P$22</f>
        <v>0</v>
      </c>
      <c r="W103" s="1" t="str">
        <v>ALCHEMY</v>
      </c>
    </row>
    <row r="104" spans="2:23" ht="17.399999999999999" x14ac:dyDescent="0.3">
      <c r="B104" s="161" t="str">
        <v>30-SPRUM-07003502</v>
      </c>
      <c r="C104" s="156" t="str">
        <v>RC</v>
      </c>
      <c r="D104" s="94" t="str">
        <v>RUM</v>
      </c>
      <c r="E104" s="94" t="str">
        <v>Mount Gay</v>
      </c>
      <c r="F104" s="94" t="str">
        <v>MGY</v>
      </c>
      <c r="G104" s="94" t="str">
        <v>Mt Gay XO Barbados</v>
      </c>
      <c r="H104" s="94" t="str">
        <v>700ml</v>
      </c>
      <c r="I104" s="174">
        <v>6</v>
      </c>
      <c r="J104" s="283"/>
      <c r="K104" s="178"/>
      <c r="L104" s="85"/>
      <c r="M104" s="15"/>
      <c r="N104" s="86"/>
      <c r="O104" s="6"/>
      <c r="P104" s="152">
        <v>0</v>
      </c>
      <c r="Q104" s="6"/>
      <c r="R104" s="96">
        <f t="shared" si="5"/>
        <v>0</v>
      </c>
      <c r="S104" s="97">
        <f t="shared" si="8"/>
        <v>0</v>
      </c>
      <c r="T104" s="98">
        <f t="shared" si="6"/>
        <v>0</v>
      </c>
      <c r="U104" s="117" t="str">
        <f t="shared" si="7"/>
        <v>OK</v>
      </c>
      <c r="V104" s="117" t="b">
        <f>'CASH REBATE'!$P$22</f>
        <v>0</v>
      </c>
      <c r="W104" s="1" t="str">
        <v>ALCHEMY</v>
      </c>
    </row>
    <row r="105" spans="2:23" ht="17.399999999999999" x14ac:dyDescent="0.3">
      <c r="B105" s="161" t="str">
        <v>30-SPRUM-07002463</v>
      </c>
      <c r="C105" s="156" t="str">
        <v>RC</v>
      </c>
      <c r="D105" s="94" t="str">
        <v>RUM</v>
      </c>
      <c r="E105" s="94" t="str">
        <v>Mount Gay</v>
      </c>
      <c r="F105" s="94" t="str">
        <v>MGY</v>
      </c>
      <c r="G105" s="94" t="str">
        <v>Mt Gay Estate Rum</v>
      </c>
      <c r="H105" s="94" t="str">
        <v>700ml</v>
      </c>
      <c r="I105" s="174">
        <v>6</v>
      </c>
      <c r="J105" s="283"/>
      <c r="K105" s="178"/>
      <c r="L105" s="85"/>
      <c r="M105" s="15"/>
      <c r="N105" s="86"/>
      <c r="O105" s="6"/>
      <c r="P105" s="152">
        <v>0</v>
      </c>
      <c r="Q105" s="6"/>
      <c r="R105" s="96">
        <f t="shared" si="5"/>
        <v>0</v>
      </c>
      <c r="S105" s="97">
        <f t="shared" si="8"/>
        <v>0</v>
      </c>
      <c r="T105" s="98">
        <f t="shared" si="6"/>
        <v>0</v>
      </c>
      <c r="U105" s="117" t="str">
        <f t="shared" si="7"/>
        <v>OK</v>
      </c>
      <c r="V105" s="117" t="b">
        <f>'CASH REBATE'!$P$22</f>
        <v>0</v>
      </c>
      <c r="W105" s="1" t="str">
        <v>ALCHEMY</v>
      </c>
    </row>
    <row r="106" spans="2:23" ht="17.399999999999999" x14ac:dyDescent="0.3">
      <c r="B106" s="161" t="str">
        <v>07-SPRUM-07000534</v>
      </c>
      <c r="C106" s="156" t="str">
        <v>TEG</v>
      </c>
      <c r="D106" s="94" t="str">
        <v>RUM</v>
      </c>
      <c r="E106" s="94" t="str">
        <v>Brugal</v>
      </c>
      <c r="F106" s="94" t="str">
        <v>BRU</v>
      </c>
      <c r="G106" s="94" t="str">
        <v>Brugal Supremo Blanco White Rum</v>
      </c>
      <c r="H106" s="94" t="str">
        <v>700ml</v>
      </c>
      <c r="I106" s="174">
        <v>12</v>
      </c>
      <c r="J106" s="283"/>
      <c r="K106" s="178"/>
      <c r="L106" s="85"/>
      <c r="M106" s="15"/>
      <c r="N106" s="86"/>
      <c r="O106" s="6"/>
      <c r="P106" s="152">
        <v>0</v>
      </c>
      <c r="Q106" s="6"/>
      <c r="R106" s="96">
        <f t="shared" si="5"/>
        <v>0</v>
      </c>
      <c r="S106" s="97">
        <f t="shared" si="8"/>
        <v>0</v>
      </c>
      <c r="T106" s="98">
        <f t="shared" si="6"/>
        <v>0</v>
      </c>
      <c r="U106" s="117" t="str">
        <f t="shared" si="7"/>
        <v>OK</v>
      </c>
      <c r="V106" s="117" t="b">
        <f>'CASH REBATE'!$P$22</f>
        <v>0</v>
      </c>
      <c r="W106" s="1" t="str">
        <v>ALCHEMY</v>
      </c>
    </row>
    <row r="107" spans="2:23" ht="17.399999999999999" x14ac:dyDescent="0.3">
      <c r="B107" s="161" t="str">
        <v>07-SPRUM-07001468</v>
      </c>
      <c r="C107" s="156" t="str">
        <v>TEG</v>
      </c>
      <c r="D107" s="94" t="str">
        <v>RUM</v>
      </c>
      <c r="E107" s="94" t="str">
        <v>Brugal</v>
      </c>
      <c r="F107" s="94" t="str">
        <v>BRU</v>
      </c>
      <c r="G107" s="94" t="str">
        <v>Brugal Anejo Superior Rum</v>
      </c>
      <c r="H107" s="94" t="str">
        <v>700ml</v>
      </c>
      <c r="I107" s="174">
        <v>6</v>
      </c>
      <c r="J107" s="283"/>
      <c r="K107" s="178"/>
      <c r="L107" s="85"/>
      <c r="M107" s="15"/>
      <c r="N107" s="86"/>
      <c r="O107" s="6"/>
      <c r="P107" s="152">
        <v>0</v>
      </c>
      <c r="Q107" s="6"/>
      <c r="R107" s="96">
        <f t="shared" si="5"/>
        <v>0</v>
      </c>
      <c r="S107" s="97">
        <f t="shared" si="8"/>
        <v>0</v>
      </c>
      <c r="T107" s="98">
        <f t="shared" si="6"/>
        <v>0</v>
      </c>
      <c r="U107" s="117" t="str">
        <f t="shared" si="7"/>
        <v>OK</v>
      </c>
      <c r="V107" s="117" t="b">
        <f>'CASH REBATE'!$P$22</f>
        <v>0</v>
      </c>
      <c r="W107" s="1" t="str">
        <v>ALCHEMY</v>
      </c>
    </row>
    <row r="108" spans="2:23" ht="17.399999999999999" x14ac:dyDescent="0.3">
      <c r="B108" s="161" t="str">
        <v>07-SPRUM-07002960</v>
      </c>
      <c r="C108" s="156" t="str">
        <v>TEG</v>
      </c>
      <c r="D108" s="94" t="str">
        <v>RUM</v>
      </c>
      <c r="E108" s="94" t="str">
        <v>Brugal</v>
      </c>
      <c r="F108" s="94" t="str">
        <v>BRU</v>
      </c>
      <c r="G108" s="94" t="str">
        <v>Brugal 1888 Dominican</v>
      </c>
      <c r="H108" s="94" t="str">
        <v>700ml</v>
      </c>
      <c r="I108" s="174">
        <v>6</v>
      </c>
      <c r="J108" s="283"/>
      <c r="K108" s="178"/>
      <c r="L108" s="85"/>
      <c r="M108" s="15"/>
      <c r="N108" s="86"/>
      <c r="O108" s="6"/>
      <c r="P108" s="152">
        <v>0</v>
      </c>
      <c r="Q108" s="6"/>
      <c r="R108" s="96">
        <f t="shared" si="5"/>
        <v>0</v>
      </c>
      <c r="S108" s="97">
        <f t="shared" si="8"/>
        <v>0</v>
      </c>
      <c r="T108" s="98">
        <f t="shared" si="6"/>
        <v>0</v>
      </c>
      <c r="U108" s="117" t="str">
        <f t="shared" si="7"/>
        <v>OK</v>
      </c>
      <c r="V108" s="117" t="b">
        <f>'CASH REBATE'!$P$22</f>
        <v>0</v>
      </c>
      <c r="W108" s="1" t="str">
        <v>ALCHEMY</v>
      </c>
    </row>
    <row r="109" spans="2:23" ht="17.399999999999999" x14ac:dyDescent="0.3">
      <c r="B109" s="161" t="str">
        <v>21-SPRUM-07003069</v>
      </c>
      <c r="C109" s="156" t="str">
        <v>Proximo</v>
      </c>
      <c r="D109" s="94" t="str">
        <v>RUM</v>
      </c>
      <c r="E109" s="94" t="str">
        <v>Kraken</v>
      </c>
      <c r="F109" s="94" t="str">
        <v>KKR</v>
      </c>
      <c r="G109" s="94" t="str">
        <v>Kraken Black Spiced</v>
      </c>
      <c r="H109" s="94" t="str">
        <v>700ml</v>
      </c>
      <c r="I109" s="174">
        <v>6</v>
      </c>
      <c r="J109" s="283"/>
      <c r="K109" s="178"/>
      <c r="L109" s="85"/>
      <c r="M109" s="15"/>
      <c r="N109" s="86"/>
      <c r="O109" s="6"/>
      <c r="P109" s="152">
        <v>0</v>
      </c>
      <c r="Q109" s="6"/>
      <c r="R109" s="96">
        <f t="shared" si="5"/>
        <v>0</v>
      </c>
      <c r="S109" s="97">
        <f t="shared" si="8"/>
        <v>0</v>
      </c>
      <c r="T109" s="98">
        <f t="shared" si="6"/>
        <v>0</v>
      </c>
      <c r="U109" s="117" t="str">
        <f t="shared" si="7"/>
        <v>OK</v>
      </c>
      <c r="V109" s="117" t="b">
        <f>'CASH REBATE'!$P$22</f>
        <v>0</v>
      </c>
      <c r="W109" s="1" t="str">
        <v>ALCHEMY</v>
      </c>
    </row>
    <row r="110" spans="2:23" ht="17.399999999999999" x14ac:dyDescent="0.3">
      <c r="B110" s="161" t="str">
        <v>63-SPRUM-07000050</v>
      </c>
      <c r="C110" s="156" t="str">
        <v>Independent</v>
      </c>
      <c r="D110" s="94" t="str">
        <v>RUM</v>
      </c>
      <c r="E110" s="94" t="str">
        <v>Matusalem</v>
      </c>
      <c r="F110" s="94" t="str">
        <v>MAT</v>
      </c>
      <c r="G110" s="94" t="str">
        <v>Matusalem Platino Rum</v>
      </c>
      <c r="H110" s="94" t="str">
        <v>700ml</v>
      </c>
      <c r="I110" s="174">
        <v>6</v>
      </c>
      <c r="J110" s="283"/>
      <c r="K110" s="178"/>
      <c r="L110" s="85"/>
      <c r="M110" s="15"/>
      <c r="N110" s="86"/>
      <c r="O110" s="6"/>
      <c r="P110" s="152">
        <v>0</v>
      </c>
      <c r="Q110" s="6"/>
      <c r="R110" s="96">
        <f t="shared" si="5"/>
        <v>0</v>
      </c>
      <c r="S110" s="97">
        <f t="shared" si="8"/>
        <v>0</v>
      </c>
      <c r="T110" s="98">
        <f t="shared" si="6"/>
        <v>0</v>
      </c>
      <c r="U110" s="117" t="str">
        <f t="shared" si="7"/>
        <v>OK</v>
      </c>
      <c r="V110" s="117" t="b">
        <f>'CASH REBATE'!$P$22</f>
        <v>0</v>
      </c>
      <c r="W110" s="1" t="str">
        <v>ALCHEMY</v>
      </c>
    </row>
    <row r="111" spans="2:23" ht="17.399999999999999" x14ac:dyDescent="0.3">
      <c r="B111" s="161" t="str">
        <v>63-SPRUM-07000053</v>
      </c>
      <c r="C111" s="156" t="str">
        <v>Independent</v>
      </c>
      <c r="D111" s="94" t="str">
        <v>RUM</v>
      </c>
      <c r="E111" s="94" t="str">
        <v>Matusalem</v>
      </c>
      <c r="F111" s="94" t="str">
        <v>MAT</v>
      </c>
      <c r="G111" s="94" t="str">
        <v>Matusalem Solera 7 Rum</v>
      </c>
      <c r="H111" s="94" t="str">
        <v>700ml</v>
      </c>
      <c r="I111" s="174">
        <v>6</v>
      </c>
      <c r="J111" s="283"/>
      <c r="K111" s="178"/>
      <c r="L111" s="85"/>
      <c r="M111" s="15"/>
      <c r="N111" s="86"/>
      <c r="O111" s="6"/>
      <c r="P111" s="152">
        <v>0</v>
      </c>
      <c r="Q111" s="6"/>
      <c r="R111" s="96">
        <f t="shared" si="5"/>
        <v>0</v>
      </c>
      <c r="S111" s="97">
        <f t="shared" si="8"/>
        <v>0</v>
      </c>
      <c r="T111" s="98">
        <f t="shared" si="6"/>
        <v>0</v>
      </c>
      <c r="U111" s="117" t="str">
        <f t="shared" si="7"/>
        <v>OK</v>
      </c>
      <c r="V111" s="117" t="b">
        <f>'CASH REBATE'!$P$22</f>
        <v>0</v>
      </c>
      <c r="W111" s="1" t="str">
        <v>ALCHEMY</v>
      </c>
    </row>
    <row r="112" spans="2:23" ht="17.399999999999999" x14ac:dyDescent="0.3">
      <c r="B112" s="161" t="str">
        <v>63-SPRUM-07000055</v>
      </c>
      <c r="C112" s="156" t="str">
        <v>Independent</v>
      </c>
      <c r="D112" s="94" t="str">
        <v>RUM</v>
      </c>
      <c r="E112" s="94" t="str">
        <v>Matusalem</v>
      </c>
      <c r="F112" s="94" t="str">
        <v>MAT</v>
      </c>
      <c r="G112" s="94" t="str">
        <v>Matusalem Gran Reserva 15 Rum</v>
      </c>
      <c r="H112" s="94" t="str">
        <v>700ml</v>
      </c>
      <c r="I112" s="174">
        <v>6</v>
      </c>
      <c r="J112" s="283"/>
      <c r="K112" s="178"/>
      <c r="L112" s="85"/>
      <c r="M112" s="15"/>
      <c r="N112" s="86"/>
      <c r="O112" s="6"/>
      <c r="P112" s="152">
        <v>0</v>
      </c>
      <c r="Q112" s="6"/>
      <c r="R112" s="96">
        <f t="shared" si="5"/>
        <v>0</v>
      </c>
      <c r="S112" s="97">
        <f t="shared" si="8"/>
        <v>0</v>
      </c>
      <c r="T112" s="98">
        <f t="shared" si="6"/>
        <v>0</v>
      </c>
      <c r="U112" s="117" t="str">
        <f t="shared" si="7"/>
        <v>OK</v>
      </c>
      <c r="V112" s="117" t="b">
        <f>'CASH REBATE'!$P$22</f>
        <v>0</v>
      </c>
      <c r="W112" s="1" t="str">
        <v>ALCHEMY</v>
      </c>
    </row>
    <row r="113" spans="2:23" ht="17.399999999999999" x14ac:dyDescent="0.3">
      <c r="B113" s="161" t="str">
        <v>63-SPRUM-07000052</v>
      </c>
      <c r="C113" s="156" t="str">
        <v>Independent</v>
      </c>
      <c r="D113" s="94" t="str">
        <v>RUM</v>
      </c>
      <c r="E113" s="94" t="str">
        <v>Matusalem</v>
      </c>
      <c r="F113" s="94" t="str">
        <v>MAT</v>
      </c>
      <c r="G113" s="94" t="str">
        <v>Matusalem Gran Reserva 23 Rum</v>
      </c>
      <c r="H113" s="94" t="str">
        <v>700ml</v>
      </c>
      <c r="I113" s="174">
        <v>3</v>
      </c>
      <c r="J113" s="283"/>
      <c r="K113" s="178"/>
      <c r="L113" s="85"/>
      <c r="M113" s="15"/>
      <c r="N113" s="86"/>
      <c r="O113" s="6"/>
      <c r="P113" s="152">
        <v>0</v>
      </c>
      <c r="Q113" s="6"/>
      <c r="R113" s="96">
        <f t="shared" si="5"/>
        <v>0</v>
      </c>
      <c r="S113" s="97">
        <f t="shared" si="8"/>
        <v>0</v>
      </c>
      <c r="T113" s="98">
        <f t="shared" si="6"/>
        <v>0</v>
      </c>
      <c r="U113" s="117" t="str">
        <f t="shared" si="7"/>
        <v>OK</v>
      </c>
      <c r="V113" s="117" t="b">
        <f>'CASH REBATE'!$P$22</f>
        <v>0</v>
      </c>
      <c r="W113" s="1" t="str">
        <v>ALCHEMY</v>
      </c>
    </row>
    <row r="114" spans="2:23" ht="17.399999999999999" x14ac:dyDescent="0.3">
      <c r="B114" s="161" t="str">
        <v>63-SPRUM-07010055</v>
      </c>
      <c r="C114" s="156" t="str">
        <v>Independent</v>
      </c>
      <c r="D114" s="94" t="str">
        <v>RUM</v>
      </c>
      <c r="E114" s="94" t="str">
        <v>Matusalem</v>
      </c>
      <c r="F114" s="94" t="str">
        <v>MAT</v>
      </c>
      <c r="G114" s="94" t="str">
        <v>Matusalem Gran Reserva Lefebre Rum</v>
      </c>
      <c r="H114" s="94" t="str">
        <v>700ml</v>
      </c>
      <c r="I114" s="174">
        <v>3</v>
      </c>
      <c r="J114" s="283"/>
      <c r="K114" s="178"/>
      <c r="L114" s="85"/>
      <c r="M114" s="15"/>
      <c r="N114" s="86"/>
      <c r="O114" s="6"/>
      <c r="P114" s="152">
        <v>0</v>
      </c>
      <c r="Q114" s="6"/>
      <c r="R114" s="96">
        <f t="shared" si="5"/>
        <v>0</v>
      </c>
      <c r="S114" s="97">
        <f t="shared" si="8"/>
        <v>0</v>
      </c>
      <c r="T114" s="98">
        <f t="shared" si="6"/>
        <v>0</v>
      </c>
      <c r="U114" s="117" t="str">
        <f t="shared" si="7"/>
        <v>OK</v>
      </c>
      <c r="V114" s="117" t="b">
        <f>'CASH REBATE'!$P$22</f>
        <v>0</v>
      </c>
      <c r="W114" s="1" t="str">
        <v>ALCHEMY</v>
      </c>
    </row>
    <row r="115" spans="2:23" ht="17.399999999999999" x14ac:dyDescent="0.3">
      <c r="B115" s="161" t="str">
        <v>63-SPRUM-07000057</v>
      </c>
      <c r="C115" s="156" t="str">
        <v>Independent</v>
      </c>
      <c r="D115" s="94" t="str">
        <v>RUM</v>
      </c>
      <c r="E115" s="94" t="str">
        <v>Matusalem</v>
      </c>
      <c r="F115" s="94" t="str">
        <v>MAT</v>
      </c>
      <c r="G115" s="94" t="str">
        <v>Matusalem Insolito Rum</v>
      </c>
      <c r="H115" s="94" t="str">
        <v>700ml</v>
      </c>
      <c r="I115" s="174">
        <v>3</v>
      </c>
      <c r="J115" s="283"/>
      <c r="K115" s="178"/>
      <c r="L115" s="85"/>
      <c r="M115" s="15"/>
      <c r="N115" s="86"/>
      <c r="O115" s="6"/>
      <c r="P115" s="152">
        <v>0</v>
      </c>
      <c r="Q115" s="6"/>
      <c r="R115" s="96">
        <f t="shared" si="5"/>
        <v>0</v>
      </c>
      <c r="S115" s="97">
        <f t="shared" si="8"/>
        <v>0</v>
      </c>
      <c r="T115" s="98">
        <f t="shared" si="6"/>
        <v>0</v>
      </c>
      <c r="U115" s="117" t="str">
        <f t="shared" si="7"/>
        <v>OK</v>
      </c>
      <c r="V115" s="117" t="b">
        <f>'CASH REBATE'!$P$22</f>
        <v>0</v>
      </c>
      <c r="W115" s="1" t="str">
        <v>ALCHEMY</v>
      </c>
    </row>
    <row r="116" spans="2:23" ht="17.399999999999999" x14ac:dyDescent="0.3">
      <c r="B116" s="161" t="str">
        <v>24-SPBRA-03758190</v>
      </c>
      <c r="C116" s="156" t="str">
        <v>RC</v>
      </c>
      <c r="D116" s="94" t="str">
        <v>Brandy and Cognac</v>
      </c>
      <c r="E116" s="94" t="str">
        <v>Remy</v>
      </c>
      <c r="F116" s="94" t="str">
        <v>RMM</v>
      </c>
      <c r="G116" s="94" t="str">
        <v>Remy Martin VSOP 375ml</v>
      </c>
      <c r="H116" s="94" t="str">
        <v>375ml</v>
      </c>
      <c r="I116" s="174">
        <v>12</v>
      </c>
      <c r="J116" s="283"/>
      <c r="K116" s="178"/>
      <c r="L116" s="85"/>
      <c r="M116" s="15"/>
      <c r="N116" s="86"/>
      <c r="O116" s="6"/>
      <c r="P116" s="152">
        <v>0</v>
      </c>
      <c r="Q116" s="6"/>
      <c r="R116" s="96">
        <f t="shared" si="5"/>
        <v>0</v>
      </c>
      <c r="S116" s="97">
        <f t="shared" si="8"/>
        <v>0</v>
      </c>
      <c r="T116" s="98">
        <f t="shared" si="6"/>
        <v>0</v>
      </c>
      <c r="U116" s="117" t="str">
        <f t="shared" si="7"/>
        <v>OK</v>
      </c>
      <c r="V116" s="117" t="b">
        <f>'CASH REBATE'!$P$22</f>
        <v>0</v>
      </c>
      <c r="W116" s="1" t="str">
        <v>ALCHEMY</v>
      </c>
    </row>
    <row r="117" spans="2:23" ht="17.399999999999999" x14ac:dyDescent="0.3">
      <c r="B117" s="161" t="str">
        <v>24-SPBRA-07000427</v>
      </c>
      <c r="C117" s="156" t="str">
        <v>RC</v>
      </c>
      <c r="D117" s="94" t="str">
        <v>Brandy and Cognac</v>
      </c>
      <c r="E117" s="94" t="str">
        <v>Remy</v>
      </c>
      <c r="F117" s="94" t="str">
        <v>RMM</v>
      </c>
      <c r="G117" s="94" t="str">
        <v>Remy Martin VSOP 700ml</v>
      </c>
      <c r="H117" s="94" t="str">
        <v>700ml</v>
      </c>
      <c r="I117" s="174">
        <v>12</v>
      </c>
      <c r="J117" s="283"/>
      <c r="K117" s="178"/>
      <c r="L117" s="85"/>
      <c r="M117" s="15"/>
      <c r="N117" s="86"/>
      <c r="O117" s="6"/>
      <c r="P117" s="152">
        <v>0</v>
      </c>
      <c r="Q117" s="6"/>
      <c r="R117" s="96">
        <f t="shared" si="5"/>
        <v>0</v>
      </c>
      <c r="S117" s="97">
        <f t="shared" si="8"/>
        <v>0</v>
      </c>
      <c r="T117" s="98">
        <f t="shared" si="6"/>
        <v>0</v>
      </c>
      <c r="U117" s="117" t="str">
        <f t="shared" si="7"/>
        <v>OK</v>
      </c>
      <c r="V117" s="117" t="b">
        <f>'CASH REBATE'!$P$22</f>
        <v>0</v>
      </c>
      <c r="W117" s="1" t="str">
        <v>ALCHEMY</v>
      </c>
    </row>
    <row r="118" spans="2:23" ht="17.399999999999999" x14ac:dyDescent="0.3">
      <c r="B118" s="161" t="str">
        <v>24-SPBRA-07004581</v>
      </c>
      <c r="C118" s="156" t="str">
        <v>RC</v>
      </c>
      <c r="D118" s="94" t="str">
        <v>Brandy and Cognac</v>
      </c>
      <c r="E118" s="94" t="str">
        <v>Remy</v>
      </c>
      <c r="F118" s="94" t="str">
        <v>RMM</v>
      </c>
      <c r="G118" s="94" t="str">
        <v>Remy Martin XO 700ml</v>
      </c>
      <c r="H118" s="94" t="str">
        <v>700ml</v>
      </c>
      <c r="I118" s="174">
        <v>12</v>
      </c>
      <c r="J118" s="283"/>
      <c r="K118" s="178"/>
      <c r="L118" s="85"/>
      <c r="M118" s="15"/>
      <c r="N118" s="86"/>
      <c r="O118" s="6"/>
      <c r="P118" s="152">
        <v>0</v>
      </c>
      <c r="Q118" s="6"/>
      <c r="R118" s="96">
        <f t="shared" si="5"/>
        <v>0</v>
      </c>
      <c r="S118" s="97">
        <f t="shared" si="8"/>
        <v>0</v>
      </c>
      <c r="T118" s="98">
        <f t="shared" si="6"/>
        <v>0</v>
      </c>
      <c r="U118" s="117" t="str">
        <f t="shared" si="7"/>
        <v>OK</v>
      </c>
      <c r="V118" s="117" t="b">
        <f>'CASH REBATE'!$P$22</f>
        <v>0</v>
      </c>
      <c r="W118" s="1" t="str">
        <v>ALCHEMY</v>
      </c>
    </row>
    <row r="119" spans="2:23" ht="17.399999999999999" x14ac:dyDescent="0.3">
      <c r="B119" s="161" t="str">
        <v>24-SPBRA-07002463</v>
      </c>
      <c r="C119" s="156" t="str">
        <v>RC</v>
      </c>
      <c r="D119" s="94" t="str">
        <v>Brandy and Cognac</v>
      </c>
      <c r="E119" s="94" t="str">
        <v>Remy</v>
      </c>
      <c r="F119" s="94" t="str">
        <v>RMM</v>
      </c>
      <c r="G119" s="94" t="str">
        <v>Remy Martin XO Night 700ml</v>
      </c>
      <c r="H119" s="94" t="str">
        <v>700ml</v>
      </c>
      <c r="I119" s="174">
        <v>12</v>
      </c>
      <c r="J119" s="283"/>
      <c r="K119" s="178"/>
      <c r="L119" s="85"/>
      <c r="M119" s="15"/>
      <c r="N119" s="86"/>
      <c r="O119" s="6"/>
      <c r="P119" s="152">
        <v>0</v>
      </c>
      <c r="Q119" s="6"/>
      <c r="R119" s="96">
        <f t="shared" si="5"/>
        <v>0</v>
      </c>
      <c r="S119" s="97">
        <f t="shared" si="8"/>
        <v>0</v>
      </c>
      <c r="T119" s="98">
        <f t="shared" si="6"/>
        <v>0</v>
      </c>
      <c r="U119" s="117" t="str">
        <f t="shared" si="7"/>
        <v>OK</v>
      </c>
      <c r="V119" s="117" t="b">
        <f>'CASH REBATE'!$P$22</f>
        <v>0</v>
      </c>
      <c r="W119" s="1" t="str">
        <v>ALCHEMY</v>
      </c>
    </row>
    <row r="120" spans="2:23" ht="17.399999999999999" x14ac:dyDescent="0.3">
      <c r="B120" s="161" t="str">
        <v>24-SPBRA-07005366</v>
      </c>
      <c r="C120" s="156" t="str">
        <v>RC</v>
      </c>
      <c r="D120" s="94" t="str">
        <v>Brandy and Cognac</v>
      </c>
      <c r="E120" s="94" t="str">
        <v>Remy</v>
      </c>
      <c r="F120" s="94" t="str">
        <v>RMM</v>
      </c>
      <c r="G120" s="94" t="str">
        <v>Remy Martin 1738</v>
      </c>
      <c r="H120" s="94" t="str">
        <v>700ml</v>
      </c>
      <c r="I120" s="174">
        <v>12</v>
      </c>
      <c r="J120" s="283"/>
      <c r="K120" s="178"/>
      <c r="L120" s="85"/>
      <c r="M120" s="15"/>
      <c r="N120" s="86"/>
      <c r="O120" s="6"/>
      <c r="P120" s="152">
        <v>0</v>
      </c>
      <c r="Q120" s="6"/>
      <c r="R120" s="96">
        <f t="shared" si="5"/>
        <v>0</v>
      </c>
      <c r="S120" s="97">
        <f t="shared" si="8"/>
        <v>0</v>
      </c>
      <c r="T120" s="98">
        <f t="shared" si="6"/>
        <v>0</v>
      </c>
      <c r="U120" s="117" t="str">
        <f t="shared" si="7"/>
        <v>OK</v>
      </c>
      <c r="V120" s="117" t="b">
        <f>'CASH REBATE'!$P$22</f>
        <v>0</v>
      </c>
      <c r="W120" s="1" t="str">
        <v>ALCHEMY</v>
      </c>
    </row>
    <row r="121" spans="2:23" ht="17.399999999999999" x14ac:dyDescent="0.3">
      <c r="B121" s="161" t="str">
        <v>27-SPBRA-07007452</v>
      </c>
      <c r="C121" s="156" t="str">
        <v>RC</v>
      </c>
      <c r="D121" s="94" t="str">
        <v>Brandy and Cognac</v>
      </c>
      <c r="E121" s="94" t="str">
        <v>LOUIS XIII</v>
      </c>
      <c r="F121" s="94" t="str">
        <v>RMM</v>
      </c>
      <c r="G121" s="94" t="str">
        <v>Remy Martin Louis XIII 700ml</v>
      </c>
      <c r="H121" s="94" t="str">
        <v>700ml</v>
      </c>
      <c r="I121" s="174">
        <v>3</v>
      </c>
      <c r="J121" s="283"/>
      <c r="K121" s="178"/>
      <c r="L121" s="85"/>
      <c r="M121" s="15"/>
      <c r="N121" s="86"/>
      <c r="O121" s="6"/>
      <c r="P121" s="152">
        <v>0</v>
      </c>
      <c r="Q121" s="6"/>
      <c r="R121" s="96">
        <f t="shared" si="5"/>
        <v>0</v>
      </c>
      <c r="S121" s="97">
        <f t="shared" si="8"/>
        <v>0</v>
      </c>
      <c r="T121" s="98">
        <f t="shared" si="6"/>
        <v>0</v>
      </c>
      <c r="U121" s="117" t="str">
        <f t="shared" si="7"/>
        <v>OK</v>
      </c>
      <c r="V121" s="117" t="b">
        <f>'CASH REBATE'!$P$22</f>
        <v>0</v>
      </c>
      <c r="W121" s="1" t="str">
        <v>ALCHEMY</v>
      </c>
    </row>
    <row r="122" spans="2:23" ht="17.399999999999999" x14ac:dyDescent="0.3">
      <c r="B122" s="161" t="str">
        <v>27-SPBRA-15008565</v>
      </c>
      <c r="C122" s="156" t="str">
        <v>RC</v>
      </c>
      <c r="D122" s="94" t="str">
        <v>Brandy and Cognac</v>
      </c>
      <c r="E122" s="94" t="str">
        <v>LOUIS XIII</v>
      </c>
      <c r="F122" s="94" t="str">
        <v>RMM</v>
      </c>
      <c r="G122" s="94" t="str">
        <v>Louis XIII Magnum 1.5L</v>
      </c>
      <c r="H122" s="94" t="str">
        <v>1500ml</v>
      </c>
      <c r="I122" s="174">
        <v>1</v>
      </c>
      <c r="J122" s="283"/>
      <c r="K122" s="178"/>
      <c r="L122" s="85"/>
      <c r="M122" s="15"/>
      <c r="N122" s="86"/>
      <c r="O122" s="6"/>
      <c r="P122" s="152">
        <v>0</v>
      </c>
      <c r="Q122" s="6"/>
      <c r="R122" s="96">
        <f t="shared" si="5"/>
        <v>0</v>
      </c>
      <c r="S122" s="97">
        <f t="shared" si="8"/>
        <v>0</v>
      </c>
      <c r="T122" s="98">
        <f t="shared" si="6"/>
        <v>0</v>
      </c>
      <c r="U122" s="117" t="str">
        <f t="shared" si="7"/>
        <v>OK</v>
      </c>
      <c r="V122" s="117" t="b">
        <f>'CASH REBATE'!$P$22</f>
        <v>0</v>
      </c>
      <c r="W122" s="1" t="str">
        <v>ALCHEMY</v>
      </c>
    </row>
    <row r="123" spans="2:23" ht="17.399999999999999" x14ac:dyDescent="0.3">
      <c r="B123" s="161" t="str">
        <v>27-SPBRA-30008169</v>
      </c>
      <c r="C123" s="156" t="str">
        <v>RC</v>
      </c>
      <c r="D123" s="94" t="str">
        <v>Brandy and Cognac</v>
      </c>
      <c r="E123" s="94" t="str">
        <v>LOUIS XIII</v>
      </c>
      <c r="F123" s="94" t="str">
        <v>RMM</v>
      </c>
      <c r="G123" s="94" t="str">
        <v>Louis XIII Decanter Jeroboam 3L</v>
      </c>
      <c r="H123" s="94" t="str">
        <v>3000ml</v>
      </c>
      <c r="I123" s="174">
        <v>1</v>
      </c>
      <c r="J123" s="283"/>
      <c r="K123" s="178"/>
      <c r="L123" s="85"/>
      <c r="M123" s="15"/>
      <c r="N123" s="86"/>
      <c r="O123" s="6"/>
      <c r="P123" s="152">
        <v>0</v>
      </c>
      <c r="Q123" s="6"/>
      <c r="R123" s="96">
        <f t="shared" si="5"/>
        <v>0</v>
      </c>
      <c r="S123" s="97">
        <f t="shared" si="8"/>
        <v>0</v>
      </c>
      <c r="T123" s="98">
        <f t="shared" si="6"/>
        <v>0</v>
      </c>
      <c r="U123" s="117" t="str">
        <f t="shared" si="7"/>
        <v>OK</v>
      </c>
      <c r="V123" s="117" t="b">
        <f>'CASH REBATE'!$P$22</f>
        <v>0</v>
      </c>
      <c r="W123" s="1" t="str">
        <v>ALCHEMY</v>
      </c>
    </row>
    <row r="124" spans="2:23" ht="17.399999999999999" x14ac:dyDescent="0.3">
      <c r="B124" s="161" t="str">
        <v>27-SPBRA-60000155</v>
      </c>
      <c r="C124" s="156" t="str">
        <v>RC</v>
      </c>
      <c r="D124" s="94" t="str">
        <v>Brandy and Cognac</v>
      </c>
      <c r="E124" s="94" t="str">
        <v>LOUIS XIII</v>
      </c>
      <c r="F124" s="94" t="str">
        <v>RMM</v>
      </c>
      <c r="G124" s="94" t="str">
        <v>Louis XIII Mathusalem 6L</v>
      </c>
      <c r="H124" s="94" t="str">
        <v>6000ml</v>
      </c>
      <c r="I124" s="174">
        <v>1</v>
      </c>
      <c r="J124" s="283"/>
      <c r="K124" s="178"/>
      <c r="L124" s="85"/>
      <c r="M124" s="15"/>
      <c r="N124" s="86"/>
      <c r="O124" s="6"/>
      <c r="P124" s="152">
        <v>0</v>
      </c>
      <c r="Q124" s="6"/>
      <c r="R124" s="96">
        <f t="shared" si="5"/>
        <v>0</v>
      </c>
      <c r="S124" s="97">
        <f t="shared" si="8"/>
        <v>0</v>
      </c>
      <c r="T124" s="98">
        <f t="shared" si="6"/>
        <v>0</v>
      </c>
      <c r="U124" s="117" t="str">
        <f t="shared" si="7"/>
        <v>OK</v>
      </c>
      <c r="V124" s="117" t="b">
        <f>'CASH REBATE'!$P$22</f>
        <v>0</v>
      </c>
      <c r="W124" s="1" t="str">
        <v>ALCHEMY</v>
      </c>
    </row>
    <row r="125" spans="2:23" ht="17.399999999999999" x14ac:dyDescent="0.3">
      <c r="B125" s="161" t="str">
        <v>26-SPBRA-07002153</v>
      </c>
      <c r="C125" s="156" t="str">
        <v>RC</v>
      </c>
      <c r="D125" s="94" t="str">
        <v>Brandy and Cognac</v>
      </c>
      <c r="E125" s="94" t="str">
        <v>St Remy</v>
      </c>
      <c r="F125" s="94" t="str">
        <v>RMM</v>
      </c>
      <c r="G125" s="94" t="str">
        <v>St Remy VSOP</v>
      </c>
      <c r="H125" s="94" t="str">
        <v>700ml</v>
      </c>
      <c r="I125" s="174">
        <v>12</v>
      </c>
      <c r="J125" s="283"/>
      <c r="K125" s="178"/>
      <c r="L125" s="85"/>
      <c r="M125" s="15"/>
      <c r="N125" s="86"/>
      <c r="O125" s="6"/>
      <c r="P125" s="152">
        <v>0</v>
      </c>
      <c r="Q125" s="6"/>
      <c r="R125" s="96">
        <f t="shared" si="5"/>
        <v>0</v>
      </c>
      <c r="S125" s="97">
        <f t="shared" si="8"/>
        <v>0</v>
      </c>
      <c r="T125" s="98">
        <f t="shared" si="6"/>
        <v>0</v>
      </c>
      <c r="U125" s="117" t="str">
        <f t="shared" si="7"/>
        <v>OK</v>
      </c>
      <c r="V125" s="117" t="b">
        <f>'CASH REBATE'!$P$22</f>
        <v>0</v>
      </c>
      <c r="W125" s="1" t="str">
        <v>ALCHEMY</v>
      </c>
    </row>
    <row r="126" spans="2:23" ht="17.399999999999999" x14ac:dyDescent="0.3">
      <c r="B126" s="161" t="str">
        <v>26-SPBRA-07002603</v>
      </c>
      <c r="C126" s="156" t="str">
        <v>RC</v>
      </c>
      <c r="D126" s="94" t="str">
        <v>Brandy and Cognac</v>
      </c>
      <c r="E126" s="94" t="str">
        <v>St Remy</v>
      </c>
      <c r="F126" s="94" t="str">
        <v>RMM</v>
      </c>
      <c r="G126" s="94" t="str">
        <v>St Remy XO</v>
      </c>
      <c r="H126" s="94" t="str">
        <v>700ml</v>
      </c>
      <c r="I126" s="174">
        <v>12</v>
      </c>
      <c r="J126" s="283"/>
      <c r="K126" s="178"/>
      <c r="L126" s="85"/>
      <c r="M126" s="15"/>
      <c r="N126" s="86"/>
      <c r="O126" s="6"/>
      <c r="P126" s="152">
        <v>0</v>
      </c>
      <c r="Q126" s="6"/>
      <c r="R126" s="96">
        <f t="shared" si="5"/>
        <v>0</v>
      </c>
      <c r="S126" s="97">
        <f t="shared" si="8"/>
        <v>0</v>
      </c>
      <c r="T126" s="98">
        <f t="shared" si="6"/>
        <v>0</v>
      </c>
      <c r="U126" s="117" t="str">
        <f t="shared" si="7"/>
        <v>OK</v>
      </c>
      <c r="V126" s="117" t="b">
        <f>'CASH REBATE'!$P$22</f>
        <v>0</v>
      </c>
      <c r="W126" s="1" t="str">
        <v>ALCHEMY</v>
      </c>
    </row>
    <row r="127" spans="2:23" ht="17.399999999999999" x14ac:dyDescent="0.3">
      <c r="B127" s="161" t="str">
        <v>01-SPVOD-07008530</v>
      </c>
      <c r="C127" s="156" t="str">
        <v>Lucas Bols</v>
      </c>
      <c r="D127" s="94" t="str">
        <v>Vodka</v>
      </c>
      <c r="E127" s="94" t="str">
        <v>Bols Vodka</v>
      </c>
      <c r="F127" s="94" t="str">
        <v>BLV</v>
      </c>
      <c r="G127" s="94" t="str">
        <v>Bols Vodka 700ml</v>
      </c>
      <c r="H127" s="94" t="str">
        <v>700ml</v>
      </c>
      <c r="I127" s="174">
        <v>12</v>
      </c>
      <c r="J127" s="283"/>
      <c r="K127" s="178"/>
      <c r="L127" s="85"/>
      <c r="M127" s="15"/>
      <c r="N127" s="86"/>
      <c r="O127" s="6"/>
      <c r="P127" s="152">
        <v>0</v>
      </c>
      <c r="Q127" s="6"/>
      <c r="R127" s="96">
        <f t="shared" si="5"/>
        <v>0</v>
      </c>
      <c r="S127" s="97">
        <f t="shared" si="8"/>
        <v>0</v>
      </c>
      <c r="T127" s="98">
        <f t="shared" si="6"/>
        <v>0</v>
      </c>
      <c r="U127" s="117" t="str">
        <f t="shared" si="7"/>
        <v>OK</v>
      </c>
      <c r="V127" s="117" t="b">
        <f>'CASH REBATE'!$P$22</f>
        <v>0</v>
      </c>
      <c r="W127" s="1" t="str">
        <v>ALCHEMY</v>
      </c>
    </row>
    <row r="128" spans="2:23" ht="17.399999999999999" x14ac:dyDescent="0.3">
      <c r="B128" s="161" t="str">
        <v>01-SPVOD-10008547</v>
      </c>
      <c r="C128" s="156" t="str">
        <v>Lucas Bols</v>
      </c>
      <c r="D128" s="94" t="str">
        <v>Vodka</v>
      </c>
      <c r="E128" s="94" t="str">
        <v>Bols Vodka</v>
      </c>
      <c r="F128" s="94" t="str">
        <v>BLV</v>
      </c>
      <c r="G128" s="94" t="str">
        <v>Bols Vodka 1L</v>
      </c>
      <c r="H128" s="94" t="str">
        <v>1000ml</v>
      </c>
      <c r="I128" s="174">
        <v>6</v>
      </c>
      <c r="J128" s="283"/>
      <c r="K128" s="178"/>
      <c r="L128" s="85"/>
      <c r="M128" s="15"/>
      <c r="N128" s="86"/>
      <c r="O128" s="6"/>
      <c r="P128" s="152">
        <v>0</v>
      </c>
      <c r="Q128" s="6"/>
      <c r="R128" s="96">
        <f t="shared" si="5"/>
        <v>0</v>
      </c>
      <c r="S128" s="97">
        <f t="shared" si="8"/>
        <v>0</v>
      </c>
      <c r="T128" s="98">
        <f t="shared" si="6"/>
        <v>0</v>
      </c>
      <c r="U128" s="117" t="str">
        <f t="shared" si="7"/>
        <v>OK</v>
      </c>
      <c r="V128" s="117" t="b">
        <f>'CASH REBATE'!$P$22</f>
        <v>0</v>
      </c>
      <c r="W128" s="1" t="str">
        <v>ALCHEMY</v>
      </c>
    </row>
    <row r="129" spans="2:23" ht="17.399999999999999" x14ac:dyDescent="0.3">
      <c r="B129" s="161" t="str">
        <v>34-SPVOD-01808261</v>
      </c>
      <c r="C129" s="156" t="str">
        <v>Campari</v>
      </c>
      <c r="D129" s="94" t="str">
        <v>Vodka</v>
      </c>
      <c r="E129" s="94" t="str">
        <v>Skyy</v>
      </c>
      <c r="F129" s="94" t="str">
        <v>SKY</v>
      </c>
      <c r="G129" s="94" t="str">
        <v>Skyy 180ml</v>
      </c>
      <c r="H129" s="94" t="str">
        <v>180ml</v>
      </c>
      <c r="I129" s="174">
        <v>12</v>
      </c>
      <c r="J129" s="283"/>
      <c r="K129" s="178"/>
      <c r="L129" s="85"/>
      <c r="M129" s="15"/>
      <c r="N129" s="86"/>
      <c r="O129" s="6"/>
      <c r="P129" s="152">
        <v>0</v>
      </c>
      <c r="Q129" s="6"/>
      <c r="R129" s="96">
        <f t="shared" si="5"/>
        <v>0</v>
      </c>
      <c r="S129" s="97">
        <f t="shared" si="8"/>
        <v>0</v>
      </c>
      <c r="T129" s="98">
        <f t="shared" si="6"/>
        <v>0</v>
      </c>
      <c r="U129" s="117" t="str">
        <f t="shared" si="7"/>
        <v>OK</v>
      </c>
      <c r="V129" s="117" t="b">
        <f>'CASH REBATE'!$P$22</f>
        <v>0</v>
      </c>
      <c r="W129" s="1" t="str">
        <v>ALCHEMY</v>
      </c>
    </row>
    <row r="130" spans="2:23" ht="17.399999999999999" x14ac:dyDescent="0.3">
      <c r="B130" s="161" t="str">
        <v>34-SPVOD-07507004</v>
      </c>
      <c r="C130" s="156" t="str">
        <v>Campari</v>
      </c>
      <c r="D130" s="94" t="str">
        <v>Vodka</v>
      </c>
      <c r="E130" s="94" t="str">
        <v>Skyy</v>
      </c>
      <c r="F130" s="94" t="str">
        <v>SKY</v>
      </c>
      <c r="G130" s="94" t="str">
        <v>Skyy 750ml</v>
      </c>
      <c r="H130" s="94" t="str">
        <v>750ml</v>
      </c>
      <c r="I130" s="174">
        <v>12</v>
      </c>
      <c r="J130" s="283"/>
      <c r="K130" s="178"/>
      <c r="L130" s="85"/>
      <c r="M130" s="15"/>
      <c r="N130" s="86"/>
      <c r="O130" s="6"/>
      <c r="P130" s="152">
        <v>0</v>
      </c>
      <c r="Q130" s="6"/>
      <c r="R130" s="96">
        <f t="shared" si="5"/>
        <v>0</v>
      </c>
      <c r="S130" s="97">
        <f t="shared" si="8"/>
        <v>0</v>
      </c>
      <c r="T130" s="98">
        <f t="shared" si="6"/>
        <v>0</v>
      </c>
      <c r="U130" s="117" t="str">
        <f t="shared" si="7"/>
        <v>OK</v>
      </c>
      <c r="V130" s="117" t="b">
        <f>'CASH REBATE'!$P$22</f>
        <v>0</v>
      </c>
      <c r="W130" s="1" t="str">
        <v>ALCHEMY</v>
      </c>
    </row>
    <row r="131" spans="2:23" ht="17.399999999999999" x14ac:dyDescent="0.3">
      <c r="B131" s="161" t="str">
        <v>34-SPVOD-10001002</v>
      </c>
      <c r="C131" s="156" t="str">
        <v>Campari</v>
      </c>
      <c r="D131" s="94" t="str">
        <v>Vodka</v>
      </c>
      <c r="E131" s="94" t="str">
        <v>Skyy</v>
      </c>
      <c r="F131" s="94" t="str">
        <v>SKY</v>
      </c>
      <c r="G131" s="94" t="str">
        <v>Skyy 1L</v>
      </c>
      <c r="H131" s="94" t="str">
        <v>1000ml</v>
      </c>
      <c r="I131" s="174">
        <v>12</v>
      </c>
      <c r="J131" s="283"/>
      <c r="K131" s="178"/>
      <c r="L131" s="85"/>
      <c r="M131" s="15"/>
      <c r="N131" s="86"/>
      <c r="O131" s="6"/>
      <c r="P131" s="152">
        <v>0</v>
      </c>
      <c r="Q131" s="6"/>
      <c r="R131" s="96">
        <f t="shared" si="5"/>
        <v>0</v>
      </c>
      <c r="S131" s="97">
        <f t="shared" si="8"/>
        <v>0</v>
      </c>
      <c r="T131" s="98">
        <f t="shared" si="6"/>
        <v>0</v>
      </c>
      <c r="U131" s="117" t="str">
        <f t="shared" si="7"/>
        <v>OK</v>
      </c>
      <c r="V131" s="117" t="b">
        <f>'CASH REBATE'!$P$22</f>
        <v>0</v>
      </c>
      <c r="W131" s="1" t="str">
        <v>ALCHEMY</v>
      </c>
    </row>
    <row r="132" spans="2:23" ht="17.399999999999999" x14ac:dyDescent="0.3">
      <c r="B132" s="161" t="str">
        <v>34-SPVOD-07017004</v>
      </c>
      <c r="C132" s="156" t="str">
        <v>Campari</v>
      </c>
      <c r="D132" s="94" t="str">
        <v>Vodka</v>
      </c>
      <c r="E132" s="94" t="str">
        <v>Skyy</v>
      </c>
      <c r="F132" s="94" t="str">
        <v>SKY</v>
      </c>
      <c r="G132" s="94" t="str">
        <v>Skyy Neptune</v>
      </c>
      <c r="H132" s="94" t="str">
        <v>700ml</v>
      </c>
      <c r="I132" s="174">
        <v>12</v>
      </c>
      <c r="J132" s="283"/>
      <c r="K132" s="178"/>
      <c r="L132" s="85"/>
      <c r="M132" s="15"/>
      <c r="N132" s="86"/>
      <c r="O132" s="6"/>
      <c r="P132" s="152">
        <v>0</v>
      </c>
      <c r="Q132" s="6"/>
      <c r="R132" s="96">
        <f t="shared" si="5"/>
        <v>0</v>
      </c>
      <c r="S132" s="97">
        <f t="shared" si="8"/>
        <v>0</v>
      </c>
      <c r="T132" s="98">
        <f t="shared" si="6"/>
        <v>0</v>
      </c>
      <c r="U132" s="117" t="str">
        <f t="shared" si="7"/>
        <v>OK</v>
      </c>
      <c r="V132" s="117" t="b">
        <f>'CASH REBATE'!$P$22</f>
        <v>0</v>
      </c>
      <c r="W132" s="1" t="str">
        <v>ALCHEMY</v>
      </c>
    </row>
    <row r="133" spans="2:23" ht="17.399999999999999" x14ac:dyDescent="0.3">
      <c r="B133" s="161" t="str">
        <v>34-SPLIQ-07007012</v>
      </c>
      <c r="C133" s="156" t="str">
        <v>Campari</v>
      </c>
      <c r="D133" s="94" t="str">
        <v>Vodka</v>
      </c>
      <c r="E133" s="94" t="str">
        <v>Skyy</v>
      </c>
      <c r="F133" s="94" t="str">
        <v>SKY</v>
      </c>
      <c r="G133" s="94" t="str">
        <v>Skyy Citrus</v>
      </c>
      <c r="H133" s="94" t="str">
        <v>700ml</v>
      </c>
      <c r="I133" s="174">
        <v>6</v>
      </c>
      <c r="J133" s="283"/>
      <c r="K133" s="178"/>
      <c r="L133" s="85"/>
      <c r="M133" s="15"/>
      <c r="N133" s="86"/>
      <c r="O133" s="6"/>
      <c r="P133" s="152">
        <v>0</v>
      </c>
      <c r="Q133" s="6"/>
      <c r="R133" s="96">
        <f t="shared" si="5"/>
        <v>0</v>
      </c>
      <c r="S133" s="97">
        <f t="shared" si="8"/>
        <v>0</v>
      </c>
      <c r="T133" s="98">
        <f t="shared" si="6"/>
        <v>0</v>
      </c>
      <c r="U133" s="117" t="str">
        <f t="shared" si="7"/>
        <v>OK</v>
      </c>
      <c r="V133" s="117" t="b">
        <f>'CASH REBATE'!$P$22</f>
        <v>0</v>
      </c>
      <c r="W133" s="1" t="str">
        <v>ALCHEMY</v>
      </c>
    </row>
    <row r="134" spans="2:23" ht="17.399999999999999" x14ac:dyDescent="0.3">
      <c r="B134" s="161" t="str">
        <v>34-SPLIQ-07007036</v>
      </c>
      <c r="C134" s="156" t="str">
        <v>Campari</v>
      </c>
      <c r="D134" s="94" t="str">
        <v>Vodka</v>
      </c>
      <c r="E134" s="94" t="str">
        <v>Skyy</v>
      </c>
      <c r="F134" s="94" t="str">
        <v>SKY</v>
      </c>
      <c r="G134" s="94" t="str">
        <v>Skyy Raspberry</v>
      </c>
      <c r="H134" s="94" t="str">
        <v>700ml</v>
      </c>
      <c r="I134" s="174">
        <v>6</v>
      </c>
      <c r="J134" s="283"/>
      <c r="K134" s="178"/>
      <c r="L134" s="85"/>
      <c r="M134" s="15"/>
      <c r="N134" s="86"/>
      <c r="O134" s="6"/>
      <c r="P134" s="152">
        <v>0</v>
      </c>
      <c r="Q134" s="6"/>
      <c r="R134" s="96">
        <f t="shared" si="5"/>
        <v>0</v>
      </c>
      <c r="S134" s="97">
        <f t="shared" si="8"/>
        <v>0</v>
      </c>
      <c r="T134" s="98">
        <f t="shared" si="6"/>
        <v>0</v>
      </c>
      <c r="U134" s="117" t="str">
        <f t="shared" si="7"/>
        <v>OK</v>
      </c>
      <c r="V134" s="117" t="b">
        <f>'CASH REBATE'!$P$22</f>
        <v>0</v>
      </c>
      <c r="W134" s="1" t="str">
        <v>ALCHEMY</v>
      </c>
    </row>
    <row r="135" spans="2:23" ht="17.399999999999999" x14ac:dyDescent="0.3">
      <c r="B135" s="161" t="str">
        <v>34-SPLIQ-07007050</v>
      </c>
      <c r="C135" s="156" t="str">
        <v>Campari</v>
      </c>
      <c r="D135" s="94" t="str">
        <v>Vodka</v>
      </c>
      <c r="E135" s="94" t="str">
        <v>Skyy</v>
      </c>
      <c r="F135" s="94" t="str">
        <v>SKY</v>
      </c>
      <c r="G135" s="94" t="str">
        <v>Skyy Passionfruit</v>
      </c>
      <c r="H135" s="94" t="str">
        <v>700ml</v>
      </c>
      <c r="I135" s="174">
        <v>6</v>
      </c>
      <c r="J135" s="283"/>
      <c r="K135" s="178"/>
      <c r="L135" s="85"/>
      <c r="M135" s="15"/>
      <c r="N135" s="86"/>
      <c r="O135" s="6"/>
      <c r="P135" s="152">
        <v>0</v>
      </c>
      <c r="Q135" s="6"/>
      <c r="R135" s="96">
        <f t="shared" si="5"/>
        <v>0</v>
      </c>
      <c r="S135" s="97">
        <f t="shared" si="8"/>
        <v>0</v>
      </c>
      <c r="T135" s="98">
        <f t="shared" si="6"/>
        <v>0</v>
      </c>
      <c r="U135" s="117" t="str">
        <f t="shared" si="7"/>
        <v>OK</v>
      </c>
      <c r="V135" s="117" t="b">
        <f>'CASH REBATE'!$P$22</f>
        <v>0</v>
      </c>
      <c r="W135" s="1" t="str">
        <v>ALCHEMY</v>
      </c>
    </row>
    <row r="136" spans="2:23" ht="17.399999999999999" x14ac:dyDescent="0.3">
      <c r="B136" s="161" t="str">
        <v>34-SPVOD-07001021</v>
      </c>
      <c r="C136" s="156" t="str">
        <v>Campari</v>
      </c>
      <c r="D136" s="94" t="str">
        <v>Vodka</v>
      </c>
      <c r="E136" s="94" t="str">
        <v>Skyy</v>
      </c>
      <c r="F136" s="94" t="str">
        <v>SKY</v>
      </c>
      <c r="G136" s="94" t="str">
        <v>Skyy 90 Luxury</v>
      </c>
      <c r="H136" s="94" t="str">
        <v>700ml</v>
      </c>
      <c r="I136" s="174">
        <v>6</v>
      </c>
      <c r="J136" s="283"/>
      <c r="K136" s="178"/>
      <c r="L136" s="85"/>
      <c r="M136" s="15"/>
      <c r="N136" s="86"/>
      <c r="O136" s="6"/>
      <c r="P136" s="152">
        <v>0</v>
      </c>
      <c r="Q136" s="6"/>
      <c r="R136" s="96">
        <f t="shared" si="5"/>
        <v>0</v>
      </c>
      <c r="S136" s="97">
        <f t="shared" si="8"/>
        <v>0</v>
      </c>
      <c r="T136" s="98">
        <f t="shared" si="6"/>
        <v>0</v>
      </c>
      <c r="U136" s="117" t="str">
        <f t="shared" si="7"/>
        <v>OK</v>
      </c>
      <c r="V136" s="117" t="b">
        <f>'CASH REBATE'!$P$22</f>
        <v>0</v>
      </c>
      <c r="W136" s="1" t="str">
        <v>ALCHEMY</v>
      </c>
    </row>
    <row r="137" spans="2:23" ht="17.399999999999999" x14ac:dyDescent="0.3">
      <c r="B137" s="161" t="str">
        <v>65-SPVOD-07507828</v>
      </c>
      <c r="C137" s="156" t="str">
        <v>Proximo</v>
      </c>
      <c r="D137" s="94" t="str">
        <v>Vodka</v>
      </c>
      <c r="E137" s="94" t="str">
        <v>Hangar</v>
      </c>
      <c r="F137" s="94" t="str">
        <v>HG1</v>
      </c>
      <c r="G137" s="94" t="str">
        <v>Hangar 1 Straight Vodka</v>
      </c>
      <c r="H137" s="94" t="str">
        <v>750ml</v>
      </c>
      <c r="I137" s="174">
        <v>12</v>
      </c>
      <c r="J137" s="283"/>
      <c r="K137" s="178"/>
      <c r="L137" s="85"/>
      <c r="M137" s="15"/>
      <c r="N137" s="86"/>
      <c r="O137" s="6"/>
      <c r="P137" s="152">
        <v>0</v>
      </c>
      <c r="Q137" s="6"/>
      <c r="R137" s="96">
        <f t="shared" si="5"/>
        <v>0</v>
      </c>
      <c r="S137" s="97">
        <f t="shared" si="8"/>
        <v>0</v>
      </c>
      <c r="T137" s="98">
        <f t="shared" si="6"/>
        <v>0</v>
      </c>
      <c r="U137" s="117" t="str">
        <f t="shared" si="7"/>
        <v>OK</v>
      </c>
      <c r="V137" s="117" t="b">
        <f>'CASH REBATE'!$P$22</f>
        <v>0</v>
      </c>
      <c r="W137" s="1" t="str">
        <v>ALCHEMY</v>
      </c>
    </row>
    <row r="138" spans="2:23" ht="17.399999999999999" x14ac:dyDescent="0.3">
      <c r="B138" s="161" t="str">
        <v>65-SPVOD-07507842</v>
      </c>
      <c r="C138" s="156" t="str">
        <v>Proximo</v>
      </c>
      <c r="D138" s="94" t="str">
        <v>Vodka</v>
      </c>
      <c r="E138" s="94" t="str">
        <v>Hangar</v>
      </c>
      <c r="F138" s="94" t="str">
        <v>HG1</v>
      </c>
      <c r="G138" s="94" t="str">
        <v>Hangar 1 Buddha'S Hand Citron Vodka</v>
      </c>
      <c r="H138" s="94" t="str">
        <v>750ml</v>
      </c>
      <c r="I138" s="174">
        <v>12</v>
      </c>
      <c r="J138" s="283"/>
      <c r="K138" s="178"/>
      <c r="L138" s="85"/>
      <c r="M138" s="15"/>
      <c r="N138" s="86"/>
      <c r="O138" s="6"/>
      <c r="P138" s="152">
        <v>0</v>
      </c>
      <c r="Q138" s="6"/>
      <c r="R138" s="96">
        <f t="shared" si="5"/>
        <v>0</v>
      </c>
      <c r="S138" s="97">
        <f t="shared" si="8"/>
        <v>0</v>
      </c>
      <c r="T138" s="98">
        <f t="shared" si="6"/>
        <v>0</v>
      </c>
      <c r="U138" s="117" t="str">
        <f t="shared" si="7"/>
        <v>OK</v>
      </c>
      <c r="V138" s="117" t="b">
        <f>'CASH REBATE'!$P$22</f>
        <v>0</v>
      </c>
      <c r="W138" s="1" t="str">
        <v>ALCHEMY</v>
      </c>
    </row>
    <row r="139" spans="2:23" ht="17.399999999999999" x14ac:dyDescent="0.3">
      <c r="B139" s="161" t="str">
        <v>65-SPVOD-07507866</v>
      </c>
      <c r="C139" s="156" t="str">
        <v>Proximo</v>
      </c>
      <c r="D139" s="94" t="str">
        <v>Vodka</v>
      </c>
      <c r="E139" s="94" t="str">
        <v>Hangar</v>
      </c>
      <c r="F139" s="94" t="str">
        <v>HG1</v>
      </c>
      <c r="G139" s="94" t="str">
        <v>Hangar 1 Mandarin Blossom Vodka</v>
      </c>
      <c r="H139" s="94" t="str">
        <v>750ml</v>
      </c>
      <c r="I139" s="174">
        <v>12</v>
      </c>
      <c r="J139" s="283"/>
      <c r="K139" s="178"/>
      <c r="L139" s="85"/>
      <c r="M139" s="15"/>
      <c r="N139" s="86"/>
      <c r="O139" s="6"/>
      <c r="P139" s="152">
        <v>0</v>
      </c>
      <c r="Q139" s="6"/>
      <c r="R139" s="96">
        <f t="shared" si="5"/>
        <v>0</v>
      </c>
      <c r="S139" s="97">
        <f t="shared" si="8"/>
        <v>0</v>
      </c>
      <c r="T139" s="98">
        <f t="shared" si="6"/>
        <v>0</v>
      </c>
      <c r="U139" s="117" t="str">
        <f t="shared" si="7"/>
        <v>OK</v>
      </c>
      <c r="V139" s="117" t="b">
        <f>'CASH REBATE'!$P$22</f>
        <v>0</v>
      </c>
      <c r="W139" s="1" t="str">
        <v>ALCHEMY</v>
      </c>
    </row>
    <row r="140" spans="2:23" ht="17.399999999999999" x14ac:dyDescent="0.3">
      <c r="B140" s="161" t="str">
        <v>65-SPVOD-07507361</v>
      </c>
      <c r="C140" s="156" t="str">
        <v>Proximo</v>
      </c>
      <c r="D140" s="94" t="str">
        <v>Vodka</v>
      </c>
      <c r="E140" s="94" t="str">
        <v>Hangar</v>
      </c>
      <c r="F140" s="94" t="str">
        <v>HG1</v>
      </c>
      <c r="G140" s="94" t="str">
        <v>Hangar 1 Rose Vodka</v>
      </c>
      <c r="H140" s="94" t="str">
        <v>750ml</v>
      </c>
      <c r="I140" s="174">
        <v>12</v>
      </c>
      <c r="J140" s="283"/>
      <c r="K140" s="178"/>
      <c r="L140" s="85"/>
      <c r="M140" s="15"/>
      <c r="N140" s="86"/>
      <c r="O140" s="6"/>
      <c r="P140" s="152">
        <v>0</v>
      </c>
      <c r="Q140" s="6"/>
      <c r="R140" s="96">
        <f t="shared" si="5"/>
        <v>0</v>
      </c>
      <c r="S140" s="97">
        <f t="shared" si="8"/>
        <v>0</v>
      </c>
      <c r="T140" s="98">
        <f t="shared" si="6"/>
        <v>0</v>
      </c>
      <c r="U140" s="117" t="str">
        <f t="shared" si="7"/>
        <v>OK</v>
      </c>
      <c r="V140" s="117" t="b">
        <f>'CASH REBATE'!$P$22</f>
        <v>0</v>
      </c>
      <c r="W140" s="1" t="str">
        <v>ALCHEMY</v>
      </c>
    </row>
    <row r="141" spans="2:23" ht="17.399999999999999" x14ac:dyDescent="0.3">
      <c r="B141" s="161" t="str">
        <v>48-SPVOD-02000045</v>
      </c>
      <c r="C141" s="156" t="str">
        <v>Independent</v>
      </c>
      <c r="D141" s="94" t="str">
        <v>Vodka</v>
      </c>
      <c r="E141" s="94" t="str">
        <v>Tito's</v>
      </c>
      <c r="F141" s="94" t="str">
        <v>TTO</v>
      </c>
      <c r="G141" s="94" t="str">
        <v>Tito's Vodka 200ml</v>
      </c>
      <c r="H141" s="94" t="str">
        <v>200ml</v>
      </c>
      <c r="I141" s="174">
        <v>24</v>
      </c>
      <c r="J141" s="283"/>
      <c r="K141" s="178"/>
      <c r="L141" s="85"/>
      <c r="M141" s="15"/>
      <c r="N141" s="86"/>
      <c r="O141" s="6"/>
      <c r="P141" s="152">
        <v>0</v>
      </c>
      <c r="Q141" s="6"/>
      <c r="R141" s="96">
        <f t="shared" ref="R141:R204" si="9">IF(K141&gt;0,K141*N141,L141*1.07*N141)</f>
        <v>0</v>
      </c>
      <c r="S141" s="97">
        <f t="shared" si="8"/>
        <v>0</v>
      </c>
      <c r="T141" s="98">
        <f t="shared" si="6"/>
        <v>0</v>
      </c>
      <c r="U141" s="117" t="str">
        <f t="shared" si="7"/>
        <v>OK</v>
      </c>
      <c r="V141" s="117" t="b">
        <f>'CASH REBATE'!$P$22</f>
        <v>0</v>
      </c>
      <c r="W141" s="1" t="str">
        <v>ALCHEMY</v>
      </c>
    </row>
    <row r="142" spans="2:23" ht="17.399999999999999" x14ac:dyDescent="0.3">
      <c r="B142" s="161" t="str">
        <v>48-SPVOD-07500027</v>
      </c>
      <c r="C142" s="156" t="str">
        <v>Independent</v>
      </c>
      <c r="D142" s="94" t="str">
        <v>Vodka</v>
      </c>
      <c r="E142" s="94" t="str">
        <v>Tito's</v>
      </c>
      <c r="F142" s="94" t="str">
        <v>TTO</v>
      </c>
      <c r="G142" s="94" t="str">
        <v>Tito's Vodka 750ml</v>
      </c>
      <c r="H142" s="94" t="str">
        <v>750ml</v>
      </c>
      <c r="I142" s="174">
        <v>12</v>
      </c>
      <c r="J142" s="283"/>
      <c r="K142" s="178"/>
      <c r="L142" s="85"/>
      <c r="M142" s="15"/>
      <c r="N142" s="86"/>
      <c r="O142" s="6"/>
      <c r="P142" s="152">
        <v>0</v>
      </c>
      <c r="Q142" s="6"/>
      <c r="R142" s="96">
        <f t="shared" si="9"/>
        <v>0</v>
      </c>
      <c r="S142" s="97">
        <f t="shared" si="8"/>
        <v>0</v>
      </c>
      <c r="T142" s="98">
        <f t="shared" ref="T142:T205" si="10">IF(U142="Input Price only 1 column","",P142*S142)</f>
        <v>0</v>
      </c>
      <c r="U142" s="117" t="str">
        <f t="shared" ref="U142:U205" si="11">IF(AND(K142&gt;0,L142&gt;0),"Input Price only 1 column","OK")</f>
        <v>OK</v>
      </c>
      <c r="V142" s="117" t="b">
        <f>'CASH REBATE'!$P$22</f>
        <v>0</v>
      </c>
      <c r="W142" s="1" t="str">
        <v>ALCHEMY</v>
      </c>
    </row>
    <row r="143" spans="2:23" ht="17.399999999999999" x14ac:dyDescent="0.3">
      <c r="B143" s="161" t="str">
        <v>48-SPVOD-10000010</v>
      </c>
      <c r="C143" s="156" t="str">
        <v>Independent</v>
      </c>
      <c r="D143" s="94" t="str">
        <v>Vodka</v>
      </c>
      <c r="E143" s="94" t="str">
        <v>Tito's</v>
      </c>
      <c r="F143" s="94" t="str">
        <v>TTO</v>
      </c>
      <c r="G143" s="94" t="str">
        <v>Tito's Vodka 1L</v>
      </c>
      <c r="H143" s="94" t="str">
        <v>1000ml</v>
      </c>
      <c r="I143" s="174">
        <v>12</v>
      </c>
      <c r="J143" s="283"/>
      <c r="K143" s="178"/>
      <c r="L143" s="85"/>
      <c r="M143" s="15"/>
      <c r="N143" s="86"/>
      <c r="O143" s="6"/>
      <c r="P143" s="152">
        <v>0</v>
      </c>
      <c r="Q143" s="6"/>
      <c r="R143" s="96">
        <f t="shared" si="9"/>
        <v>0</v>
      </c>
      <c r="S143" s="97">
        <f t="shared" ref="S143:S206" si="12">ROUND(R143/1.07,2)</f>
        <v>0</v>
      </c>
      <c r="T143" s="98">
        <f t="shared" si="10"/>
        <v>0</v>
      </c>
      <c r="U143" s="117" t="str">
        <f t="shared" si="11"/>
        <v>OK</v>
      </c>
      <c r="V143" s="117" t="b">
        <f>'CASH REBATE'!$P$22</f>
        <v>0</v>
      </c>
      <c r="W143" s="1" t="str">
        <v>ALCHEMY</v>
      </c>
    </row>
    <row r="144" spans="2:23" ht="17.399999999999999" x14ac:dyDescent="0.3">
      <c r="B144" s="161" t="str">
        <v>48-SPVOD-17500034</v>
      </c>
      <c r="C144" s="156" t="str">
        <v>Independent</v>
      </c>
      <c r="D144" s="94" t="str">
        <v>Vodka</v>
      </c>
      <c r="E144" s="94" t="str">
        <v>Tito's</v>
      </c>
      <c r="F144" s="94" t="str">
        <v>TTO</v>
      </c>
      <c r="G144" s="94" t="str">
        <v>Tito's Vodka 1.75L</v>
      </c>
      <c r="H144" s="94" t="str">
        <v>1750ml</v>
      </c>
      <c r="I144" s="174">
        <v>6</v>
      </c>
      <c r="J144" s="283"/>
      <c r="K144" s="178"/>
      <c r="L144" s="85"/>
      <c r="M144" s="15"/>
      <c r="N144" s="86"/>
      <c r="O144" s="6"/>
      <c r="P144" s="152">
        <v>0</v>
      </c>
      <c r="Q144" s="6"/>
      <c r="R144" s="96">
        <f t="shared" si="9"/>
        <v>0</v>
      </c>
      <c r="S144" s="97">
        <f t="shared" si="12"/>
        <v>0</v>
      </c>
      <c r="T144" s="98">
        <f t="shared" si="10"/>
        <v>0</v>
      </c>
      <c r="U144" s="117" t="str">
        <f t="shared" si="11"/>
        <v>OK</v>
      </c>
      <c r="V144" s="117" t="b">
        <f>'CASH REBATE'!$P$22</f>
        <v>0</v>
      </c>
      <c r="W144" s="1" t="str">
        <v>ALCHEMY</v>
      </c>
    </row>
    <row r="145" spans="2:23" ht="17.399999999999999" x14ac:dyDescent="0.3">
      <c r="B145" s="161" t="str">
        <v>01-SPGIN-07003727</v>
      </c>
      <c r="C145" s="156" t="str">
        <v>Lucas Bols</v>
      </c>
      <c r="D145" s="94" t="str">
        <v>GIN</v>
      </c>
      <c r="E145" s="94" t="str">
        <v>Bols Gin</v>
      </c>
      <c r="F145" s="94" t="str">
        <v>SVT</v>
      </c>
      <c r="G145" s="94" t="str">
        <v>Bols Silvertop Dutch</v>
      </c>
      <c r="H145" s="94" t="str">
        <v>700ml</v>
      </c>
      <c r="I145" s="174">
        <v>6</v>
      </c>
      <c r="J145" s="283"/>
      <c r="K145" s="178"/>
      <c r="L145" s="85"/>
      <c r="M145" s="15"/>
      <c r="N145" s="86"/>
      <c r="O145" s="6"/>
      <c r="P145" s="152">
        <v>0</v>
      </c>
      <c r="Q145" s="6"/>
      <c r="R145" s="96">
        <f t="shared" si="9"/>
        <v>0</v>
      </c>
      <c r="S145" s="97">
        <f t="shared" si="12"/>
        <v>0</v>
      </c>
      <c r="T145" s="98">
        <f t="shared" si="10"/>
        <v>0</v>
      </c>
      <c r="U145" s="117" t="str">
        <f t="shared" si="11"/>
        <v>OK</v>
      </c>
      <c r="V145" s="117" t="b">
        <f>'CASH REBATE'!$P$22</f>
        <v>0</v>
      </c>
      <c r="W145" s="1" t="str">
        <v>ALCHEMY</v>
      </c>
    </row>
    <row r="146" spans="2:23" ht="17.399999999999999" x14ac:dyDescent="0.3">
      <c r="B146" s="161" t="str">
        <v>33-SPGIN-07507509</v>
      </c>
      <c r="C146" s="156" t="str">
        <v>Campari</v>
      </c>
      <c r="D146" s="94" t="str">
        <v>GIN</v>
      </c>
      <c r="E146" s="94" t="str">
        <v>Bulldog</v>
      </c>
      <c r="F146" s="94" t="str">
        <v>BUL</v>
      </c>
      <c r="G146" s="94" t="str">
        <v>Bulldog London Dry 750ml</v>
      </c>
      <c r="H146" s="94" t="str">
        <v>750ml</v>
      </c>
      <c r="I146" s="174">
        <v>6</v>
      </c>
      <c r="J146" s="283"/>
      <c r="K146" s="178"/>
      <c r="L146" s="85"/>
      <c r="M146" s="15"/>
      <c r="N146" s="86"/>
      <c r="O146" s="6"/>
      <c r="P146" s="152">
        <v>0</v>
      </c>
      <c r="Q146" s="6"/>
      <c r="R146" s="96">
        <f t="shared" si="9"/>
        <v>0</v>
      </c>
      <c r="S146" s="97">
        <f t="shared" si="12"/>
        <v>0</v>
      </c>
      <c r="T146" s="98">
        <f t="shared" si="10"/>
        <v>0</v>
      </c>
      <c r="U146" s="117" t="str">
        <f t="shared" si="11"/>
        <v>OK</v>
      </c>
      <c r="V146" s="117" t="b">
        <f>'CASH REBATE'!$P$22</f>
        <v>0</v>
      </c>
      <c r="W146" s="1" t="str">
        <v>ALCHEMY</v>
      </c>
    </row>
    <row r="147" spans="2:23" ht="17.399999999999999" x14ac:dyDescent="0.3">
      <c r="B147" s="161" t="str">
        <v>33-SPGIN-10002048</v>
      </c>
      <c r="C147" s="156" t="str">
        <v>Campari</v>
      </c>
      <c r="D147" s="94" t="str">
        <v>GIN</v>
      </c>
      <c r="E147" s="94" t="str">
        <v>Bulldog</v>
      </c>
      <c r="F147" s="94" t="str">
        <v>BUL</v>
      </c>
      <c r="G147" s="94" t="str">
        <v>Bulldog London Dry 1L</v>
      </c>
      <c r="H147" s="94" t="str">
        <v>1000ml</v>
      </c>
      <c r="I147" s="174">
        <v>6</v>
      </c>
      <c r="J147" s="283"/>
      <c r="K147" s="178"/>
      <c r="L147" s="85"/>
      <c r="M147" s="15"/>
      <c r="N147" s="86"/>
      <c r="O147" s="6"/>
      <c r="P147" s="152">
        <v>0</v>
      </c>
      <c r="Q147" s="6"/>
      <c r="R147" s="96">
        <f t="shared" si="9"/>
        <v>0</v>
      </c>
      <c r="S147" s="97">
        <f t="shared" si="12"/>
        <v>0</v>
      </c>
      <c r="T147" s="98">
        <f t="shared" si="10"/>
        <v>0</v>
      </c>
      <c r="U147" s="117" t="str">
        <f t="shared" si="11"/>
        <v>OK</v>
      </c>
      <c r="V147" s="117" t="b">
        <f>'CASH REBATE'!$P$22</f>
        <v>0</v>
      </c>
      <c r="W147" s="1" t="str">
        <v>ALCHEMY</v>
      </c>
    </row>
    <row r="148" spans="2:23" ht="17.399999999999999" x14ac:dyDescent="0.3">
      <c r="B148" s="161" t="str">
        <v>59-SPGIN-10000065</v>
      </c>
      <c r="C148" s="156" t="str">
        <v>Campari</v>
      </c>
      <c r="D148" s="94" t="str">
        <v>GIN</v>
      </c>
      <c r="E148" s="94" t="str">
        <v>Bickens</v>
      </c>
      <c r="F148" s="94" t="str">
        <v>BIC</v>
      </c>
      <c r="G148" s="94" t="str">
        <v>Bickens London Dry Gin</v>
      </c>
      <c r="H148" s="94" t="str">
        <v>1000ml</v>
      </c>
      <c r="I148" s="174">
        <v>6</v>
      </c>
      <c r="J148" s="283"/>
      <c r="K148" s="178"/>
      <c r="L148" s="85"/>
      <c r="M148" s="15"/>
      <c r="N148" s="86"/>
      <c r="O148" s="6"/>
      <c r="P148" s="152">
        <v>0</v>
      </c>
      <c r="Q148" s="6"/>
      <c r="R148" s="96">
        <f t="shared" si="9"/>
        <v>0</v>
      </c>
      <c r="S148" s="97">
        <f t="shared" si="12"/>
        <v>0</v>
      </c>
      <c r="T148" s="98">
        <f t="shared" si="10"/>
        <v>0</v>
      </c>
      <c r="U148" s="117" t="str">
        <f t="shared" si="11"/>
        <v>OK</v>
      </c>
      <c r="V148" s="117" t="b">
        <f>'CASH REBATE'!$P$22</f>
        <v>0</v>
      </c>
      <c r="W148" s="1" t="str">
        <v>ALCHEMY</v>
      </c>
    </row>
    <row r="149" spans="2:23" ht="17.399999999999999" x14ac:dyDescent="0.3">
      <c r="B149" s="161" t="str">
        <v>22-SPGIN-07000693</v>
      </c>
      <c r="C149" s="156" t="str">
        <v>Proximo</v>
      </c>
      <c r="D149" s="94" t="str">
        <v>GIN</v>
      </c>
      <c r="E149" s="94" t="str">
        <v>Boodles</v>
      </c>
      <c r="F149" s="94" t="str">
        <v>BOD</v>
      </c>
      <c r="G149" s="94" t="str">
        <v>Boodles London Dry</v>
      </c>
      <c r="H149" s="94" t="str">
        <v>700ml</v>
      </c>
      <c r="I149" s="174">
        <v>6</v>
      </c>
      <c r="J149" s="283"/>
      <c r="K149" s="178"/>
      <c r="L149" s="85"/>
      <c r="M149" s="15"/>
      <c r="N149" s="86"/>
      <c r="O149" s="6"/>
      <c r="P149" s="152">
        <v>0</v>
      </c>
      <c r="Q149" s="6"/>
      <c r="R149" s="96">
        <f t="shared" si="9"/>
        <v>0</v>
      </c>
      <c r="S149" s="97">
        <f t="shared" si="12"/>
        <v>0</v>
      </c>
      <c r="T149" s="98">
        <f t="shared" si="10"/>
        <v>0</v>
      </c>
      <c r="U149" s="117" t="str">
        <f t="shared" si="11"/>
        <v>OK</v>
      </c>
      <c r="V149" s="117" t="b">
        <f>'CASH REBATE'!$P$22</f>
        <v>0</v>
      </c>
      <c r="W149" s="1" t="str">
        <v>ALCHEMY</v>
      </c>
    </row>
    <row r="150" spans="2:23" ht="17.399999999999999" x14ac:dyDescent="0.3">
      <c r="B150" s="161" t="str">
        <v>13-SPGIN-07006017</v>
      </c>
      <c r="C150" s="156" t="str">
        <v>TEG</v>
      </c>
      <c r="D150" s="94" t="str">
        <v>GIN</v>
      </c>
      <c r="E150" s="94" t="str">
        <v>No.3 London Dry</v>
      </c>
      <c r="F150" s="94" t="str">
        <v>NO3</v>
      </c>
      <c r="G150" s="94" t="str">
        <v>No.3 London Dry</v>
      </c>
      <c r="H150" s="94" t="str">
        <v>700ml</v>
      </c>
      <c r="I150" s="174">
        <v>6</v>
      </c>
      <c r="J150" s="283"/>
      <c r="K150" s="178"/>
      <c r="L150" s="85"/>
      <c r="M150" s="15"/>
      <c r="N150" s="86"/>
      <c r="O150" s="6"/>
      <c r="P150" s="152">
        <v>0</v>
      </c>
      <c r="Q150" s="6"/>
      <c r="R150" s="96">
        <f t="shared" si="9"/>
        <v>0</v>
      </c>
      <c r="S150" s="97">
        <f t="shared" si="12"/>
        <v>0</v>
      </c>
      <c r="T150" s="98">
        <f t="shared" si="10"/>
        <v>0</v>
      </c>
      <c r="U150" s="117" t="str">
        <f t="shared" si="11"/>
        <v>OK</v>
      </c>
      <c r="V150" s="117" t="b">
        <f>'CASH REBATE'!$P$22</f>
        <v>0</v>
      </c>
      <c r="W150" s="1" t="str">
        <v>ALCHEMY</v>
      </c>
    </row>
    <row r="151" spans="2:23" ht="17.399999999999999" x14ac:dyDescent="0.3">
      <c r="B151" s="161" t="str">
        <v>03-SPGIN-07006598</v>
      </c>
      <c r="C151" s="156" t="str">
        <v>Lucas Bols</v>
      </c>
      <c r="D151" s="94" t="str">
        <v>GIN</v>
      </c>
      <c r="E151" s="94" t="str">
        <v>Damrak</v>
      </c>
      <c r="F151" s="94" t="str">
        <v>DAM</v>
      </c>
      <c r="G151" s="94" t="str">
        <v>Damrak Dutch</v>
      </c>
      <c r="H151" s="94" t="str">
        <v>700ml</v>
      </c>
      <c r="I151" s="174">
        <v>6</v>
      </c>
      <c r="J151" s="283"/>
      <c r="K151" s="178"/>
      <c r="L151" s="85"/>
      <c r="M151" s="15"/>
      <c r="N151" s="86"/>
      <c r="O151" s="6"/>
      <c r="P151" s="152">
        <v>0</v>
      </c>
      <c r="Q151" s="6"/>
      <c r="R151" s="96">
        <f t="shared" si="9"/>
        <v>0</v>
      </c>
      <c r="S151" s="97">
        <f t="shared" si="12"/>
        <v>0</v>
      </c>
      <c r="T151" s="98">
        <f t="shared" si="10"/>
        <v>0</v>
      </c>
      <c r="U151" s="117" t="str">
        <f t="shared" si="11"/>
        <v>OK</v>
      </c>
      <c r="V151" s="117" t="b">
        <f>'CASH REBATE'!$P$22</f>
        <v>0</v>
      </c>
      <c r="W151" s="1" t="str">
        <v>ALCHEMY</v>
      </c>
    </row>
    <row r="152" spans="2:23" ht="17.399999999999999" x14ac:dyDescent="0.3">
      <c r="B152" s="161" t="str">
        <v>01-SPGIN-07008005</v>
      </c>
      <c r="C152" s="156" t="str">
        <v>Lucas Bols</v>
      </c>
      <c r="D152" s="94" t="str">
        <v>GIN</v>
      </c>
      <c r="E152" s="94" t="str">
        <v>Bols Gin</v>
      </c>
      <c r="F152" s="94" t="str">
        <v>BLG</v>
      </c>
      <c r="G152" s="94" t="str">
        <v>Bols Dutch Genever</v>
      </c>
      <c r="H152" s="94" t="str">
        <v>700ml</v>
      </c>
      <c r="I152" s="174">
        <v>6</v>
      </c>
      <c r="J152" s="283"/>
      <c r="K152" s="178"/>
      <c r="L152" s="85"/>
      <c r="M152" s="15"/>
      <c r="N152" s="86"/>
      <c r="O152" s="6"/>
      <c r="P152" s="152">
        <v>0</v>
      </c>
      <c r="Q152" s="6"/>
      <c r="R152" s="96">
        <f t="shared" si="9"/>
        <v>0</v>
      </c>
      <c r="S152" s="97">
        <f t="shared" si="12"/>
        <v>0</v>
      </c>
      <c r="T152" s="98">
        <f t="shared" si="10"/>
        <v>0</v>
      </c>
      <c r="U152" s="117" t="str">
        <f t="shared" si="11"/>
        <v>OK</v>
      </c>
      <c r="V152" s="117" t="b">
        <f>'CASH REBATE'!$P$22</f>
        <v>0</v>
      </c>
      <c r="W152" s="1" t="str">
        <v>ALCHEMY</v>
      </c>
    </row>
    <row r="153" spans="2:23" ht="17.399999999999999" x14ac:dyDescent="0.3">
      <c r="B153" s="161" t="str">
        <v>03-SPGIN-07504125</v>
      </c>
      <c r="C153" s="156" t="str">
        <v>Lucas Bols</v>
      </c>
      <c r="D153" s="94" t="str">
        <v>GIN</v>
      </c>
      <c r="E153" s="94" t="str">
        <v>Henkes</v>
      </c>
      <c r="F153" s="94" t="str">
        <v>HEK</v>
      </c>
      <c r="G153" s="94" t="str">
        <v>Henkes Gin</v>
      </c>
      <c r="H153" s="94" t="str">
        <v>750ml</v>
      </c>
      <c r="I153" s="174">
        <v>6</v>
      </c>
      <c r="J153" s="283"/>
      <c r="K153" s="178"/>
      <c r="L153" s="85"/>
      <c r="M153" s="15"/>
      <c r="N153" s="86"/>
      <c r="O153" s="6"/>
      <c r="P153" s="152">
        <v>0</v>
      </c>
      <c r="Q153" s="6"/>
      <c r="R153" s="96">
        <f t="shared" si="9"/>
        <v>0</v>
      </c>
      <c r="S153" s="97">
        <f t="shared" si="12"/>
        <v>0</v>
      </c>
      <c r="T153" s="98">
        <f t="shared" si="10"/>
        <v>0</v>
      </c>
      <c r="U153" s="117" t="str">
        <f t="shared" si="11"/>
        <v>OK</v>
      </c>
      <c r="V153" s="117" t="b">
        <f>'CASH REBATE'!$P$22</f>
        <v>0</v>
      </c>
      <c r="W153" s="1" t="str">
        <v>ALCHEMY</v>
      </c>
    </row>
    <row r="154" spans="2:23" ht="17.399999999999999" x14ac:dyDescent="0.3">
      <c r="B154" s="161" t="str">
        <v>29-SPGIN-07000602</v>
      </c>
      <c r="C154" s="156" t="str">
        <v>RC</v>
      </c>
      <c r="D154" s="94" t="str">
        <v>GIN</v>
      </c>
      <c r="E154" s="94" t="str">
        <v>Botanist</v>
      </c>
      <c r="F154" s="94" t="str">
        <v>BOT</v>
      </c>
      <c r="G154" s="94" t="str">
        <v>The Botanist Islay Scotland</v>
      </c>
      <c r="H154" s="94" t="str">
        <v>700ml</v>
      </c>
      <c r="I154" s="174">
        <v>6</v>
      </c>
      <c r="J154" s="283"/>
      <c r="K154" s="178"/>
      <c r="L154" s="85"/>
      <c r="M154" s="15"/>
      <c r="N154" s="86"/>
      <c r="O154" s="6"/>
      <c r="P154" s="152">
        <v>0</v>
      </c>
      <c r="Q154" s="6"/>
      <c r="R154" s="96">
        <f t="shared" si="9"/>
        <v>0</v>
      </c>
      <c r="S154" s="97">
        <f t="shared" si="12"/>
        <v>0</v>
      </c>
      <c r="T154" s="98">
        <f t="shared" si="10"/>
        <v>0</v>
      </c>
      <c r="U154" s="117" t="str">
        <f t="shared" si="11"/>
        <v>OK</v>
      </c>
      <c r="V154" s="117" t="b">
        <f>'CASH REBATE'!$P$22</f>
        <v>0</v>
      </c>
      <c r="W154" s="1" t="str">
        <v>ALCHEMY</v>
      </c>
    </row>
    <row r="155" spans="2:23" ht="17.399999999999999" x14ac:dyDescent="0.3">
      <c r="B155" s="161" t="str">
        <v>29-SPGIN-07008423</v>
      </c>
      <c r="C155" s="156" t="str">
        <v>RC</v>
      </c>
      <c r="D155" s="94" t="str">
        <v>GIN</v>
      </c>
      <c r="E155" s="94" t="str">
        <v>Botanist</v>
      </c>
      <c r="F155" s="94" t="str">
        <v>BOT</v>
      </c>
      <c r="G155" s="94" t="str">
        <v>The Botanist Islay Cask Rested Gin</v>
      </c>
      <c r="H155" s="94" t="str">
        <v>700ml</v>
      </c>
      <c r="I155" s="174">
        <v>6</v>
      </c>
      <c r="J155" s="283"/>
      <c r="K155" s="178"/>
      <c r="L155" s="85"/>
      <c r="M155" s="15"/>
      <c r="N155" s="86"/>
      <c r="O155" s="6"/>
      <c r="P155" s="152">
        <v>0</v>
      </c>
      <c r="Q155" s="6"/>
      <c r="R155" s="96">
        <f t="shared" si="9"/>
        <v>0</v>
      </c>
      <c r="S155" s="97">
        <f t="shared" si="12"/>
        <v>0</v>
      </c>
      <c r="T155" s="98">
        <f t="shared" si="10"/>
        <v>0</v>
      </c>
      <c r="U155" s="117" t="str">
        <f t="shared" si="11"/>
        <v>OK</v>
      </c>
      <c r="V155" s="117" t="b">
        <f>'CASH REBATE'!$P$22</f>
        <v>0</v>
      </c>
      <c r="W155" s="1" t="str">
        <v>ALCHEMY</v>
      </c>
    </row>
    <row r="156" spans="2:23" ht="17.399999999999999" x14ac:dyDescent="0.3">
      <c r="B156" s="161" t="str">
        <v>29-SPGIN-07008683</v>
      </c>
      <c r="C156" s="156" t="str">
        <v>RC</v>
      </c>
      <c r="D156" s="94" t="str">
        <v>GIN</v>
      </c>
      <c r="E156" s="94" t="str">
        <v>Botanist</v>
      </c>
      <c r="F156" s="94" t="str">
        <v>BOT</v>
      </c>
      <c r="G156" s="94" t="str">
        <v>The Botanist Islay Cask Aged Gin</v>
      </c>
      <c r="H156" s="94" t="str">
        <v>700ml</v>
      </c>
      <c r="I156" s="174">
        <v>6</v>
      </c>
      <c r="J156" s="283"/>
      <c r="K156" s="178"/>
      <c r="L156" s="85"/>
      <c r="M156" s="15"/>
      <c r="N156" s="86"/>
      <c r="O156" s="6"/>
      <c r="P156" s="152">
        <v>0</v>
      </c>
      <c r="Q156" s="6"/>
      <c r="R156" s="96">
        <f t="shared" si="9"/>
        <v>0</v>
      </c>
      <c r="S156" s="97">
        <f t="shared" si="12"/>
        <v>0</v>
      </c>
      <c r="T156" s="98">
        <f t="shared" si="10"/>
        <v>0</v>
      </c>
      <c r="U156" s="117" t="str">
        <f t="shared" si="11"/>
        <v>OK</v>
      </c>
      <c r="V156" s="117" t="b">
        <f>'CASH REBATE'!$P$22</f>
        <v>0</v>
      </c>
      <c r="W156" s="1" t="str">
        <v>ALCHEMY</v>
      </c>
    </row>
    <row r="157" spans="2:23" ht="17.399999999999999" x14ac:dyDescent="0.3">
      <c r="B157" s="161" t="str">
        <v>16-SPGIN-07000194</v>
      </c>
      <c r="C157" s="156" t="str">
        <v>Independent</v>
      </c>
      <c r="D157" s="94" t="str">
        <v>GIN</v>
      </c>
      <c r="E157" s="94" t="str">
        <v>Four Pillars</v>
      </c>
      <c r="F157" s="94" t="str">
        <v>FPL</v>
      </c>
      <c r="G157" s="94" t="str">
        <v>Four Pillars Rare Dry Australian</v>
      </c>
      <c r="H157" s="94" t="str">
        <v>700ml</v>
      </c>
      <c r="I157" s="174">
        <v>6</v>
      </c>
      <c r="J157" s="283"/>
      <c r="K157" s="178"/>
      <c r="L157" s="85"/>
      <c r="M157" s="15"/>
      <c r="N157" s="86"/>
      <c r="O157" s="6"/>
      <c r="P157" s="152">
        <v>0</v>
      </c>
      <c r="Q157" s="6"/>
      <c r="R157" s="96">
        <f t="shared" si="9"/>
        <v>0</v>
      </c>
      <c r="S157" s="97">
        <f t="shared" si="12"/>
        <v>0</v>
      </c>
      <c r="T157" s="98">
        <f t="shared" si="10"/>
        <v>0</v>
      </c>
      <c r="U157" s="117" t="str">
        <f t="shared" si="11"/>
        <v>OK</v>
      </c>
      <c r="V157" s="117" t="b">
        <f>'CASH REBATE'!$P$22</f>
        <v>0</v>
      </c>
      <c r="W157" s="1" t="str">
        <v>ALCHEMY</v>
      </c>
    </row>
    <row r="158" spans="2:23" ht="17.399999999999999" x14ac:dyDescent="0.3">
      <c r="B158" s="161" t="str">
        <v>16-SPGIN-07001741</v>
      </c>
      <c r="C158" s="156" t="str">
        <v>Independent</v>
      </c>
      <c r="D158" s="94" t="str">
        <v>GIN</v>
      </c>
      <c r="E158" s="94" t="str">
        <v>Four Pillars</v>
      </c>
      <c r="F158" s="94" t="str">
        <v>FPL</v>
      </c>
      <c r="G158" s="94" t="str">
        <v>Four Pillars Fresh Yuzu</v>
      </c>
      <c r="H158" s="94" t="str">
        <v>700ml</v>
      </c>
      <c r="I158" s="174">
        <v>6</v>
      </c>
      <c r="J158" s="283"/>
      <c r="K158" s="178"/>
      <c r="L158" s="85"/>
      <c r="M158" s="15"/>
      <c r="N158" s="86"/>
      <c r="O158" s="6"/>
      <c r="P158" s="152">
        <v>0</v>
      </c>
      <c r="Q158" s="6"/>
      <c r="R158" s="96">
        <f t="shared" si="9"/>
        <v>0</v>
      </c>
      <c r="S158" s="97">
        <f t="shared" si="12"/>
        <v>0</v>
      </c>
      <c r="T158" s="98">
        <f t="shared" si="10"/>
        <v>0</v>
      </c>
      <c r="U158" s="117" t="str">
        <f t="shared" si="11"/>
        <v>OK</v>
      </c>
      <c r="V158" s="117" t="b">
        <f>'CASH REBATE'!$P$22</f>
        <v>0</v>
      </c>
      <c r="W158" s="1" t="str">
        <v>ALCHEMY</v>
      </c>
    </row>
    <row r="159" spans="2:23" ht="17.399999999999999" x14ac:dyDescent="0.3">
      <c r="B159" s="161" t="str">
        <v>16-SPGIN-07000256</v>
      </c>
      <c r="C159" s="156" t="str">
        <v>Independent</v>
      </c>
      <c r="D159" s="94" t="str">
        <v>GIN</v>
      </c>
      <c r="E159" s="94" t="str">
        <v>Four Pillars</v>
      </c>
      <c r="F159" s="94" t="str">
        <v>FPL</v>
      </c>
      <c r="G159" s="94" t="str">
        <v>Four Pillars Bloody Shiraz Australian</v>
      </c>
      <c r="H159" s="94" t="str">
        <v>700ml</v>
      </c>
      <c r="I159" s="174">
        <v>6</v>
      </c>
      <c r="J159" s="283"/>
      <c r="K159" s="178"/>
      <c r="L159" s="85"/>
      <c r="M159" s="15"/>
      <c r="N159" s="86"/>
      <c r="O159" s="6"/>
      <c r="P159" s="152">
        <v>0</v>
      </c>
      <c r="Q159" s="6"/>
      <c r="R159" s="96">
        <f t="shared" si="9"/>
        <v>0</v>
      </c>
      <c r="S159" s="97">
        <f t="shared" si="12"/>
        <v>0</v>
      </c>
      <c r="T159" s="98">
        <f t="shared" si="10"/>
        <v>0</v>
      </c>
      <c r="U159" s="117" t="str">
        <f t="shared" si="11"/>
        <v>OK</v>
      </c>
      <c r="V159" s="117" t="b">
        <f>'CASH REBATE'!$P$22</f>
        <v>0</v>
      </c>
      <c r="W159" s="1" t="str">
        <v>ALCHEMY</v>
      </c>
    </row>
    <row r="160" spans="2:23" ht="17.399999999999999" x14ac:dyDescent="0.3">
      <c r="B160" s="161" t="str">
        <v>16-SPGIN-07000263</v>
      </c>
      <c r="C160" s="156" t="str">
        <v>Independent</v>
      </c>
      <c r="D160" s="94" t="str">
        <v>GIN</v>
      </c>
      <c r="E160" s="94" t="str">
        <v>Four Pillars</v>
      </c>
      <c r="F160" s="94" t="str">
        <v>FPL</v>
      </c>
      <c r="G160" s="94" t="str">
        <v>Four Pillars Spiced Negroni Australian</v>
      </c>
      <c r="H160" s="94" t="str">
        <v>700ml</v>
      </c>
      <c r="I160" s="174">
        <v>6</v>
      </c>
      <c r="J160" s="283"/>
      <c r="K160" s="178"/>
      <c r="L160" s="85"/>
      <c r="M160" s="15"/>
      <c r="N160" s="86"/>
      <c r="O160" s="6"/>
      <c r="P160" s="152">
        <v>0</v>
      </c>
      <c r="Q160" s="6"/>
      <c r="R160" s="96">
        <f t="shared" si="9"/>
        <v>0</v>
      </c>
      <c r="S160" s="97">
        <f t="shared" si="12"/>
        <v>0</v>
      </c>
      <c r="T160" s="98">
        <f t="shared" si="10"/>
        <v>0</v>
      </c>
      <c r="U160" s="117" t="str">
        <f t="shared" si="11"/>
        <v>OK</v>
      </c>
      <c r="V160" s="117" t="b">
        <f>'CASH REBATE'!$P$22</f>
        <v>0</v>
      </c>
      <c r="W160" s="1" t="str">
        <v>ALCHEMY</v>
      </c>
    </row>
    <row r="161" spans="2:23" ht="17.399999999999999" x14ac:dyDescent="0.3">
      <c r="B161" s="161" t="str">
        <v>16-SPGIN-07000157</v>
      </c>
      <c r="C161" s="156" t="str">
        <v>Independent</v>
      </c>
      <c r="D161" s="94" t="str">
        <v>GIN</v>
      </c>
      <c r="E161" s="94" t="str">
        <v>Four Pillars</v>
      </c>
      <c r="F161" s="94" t="str">
        <v>FPL</v>
      </c>
      <c r="G161" s="94" t="str">
        <v>Four Pillars Barrel Aged Australian</v>
      </c>
      <c r="H161" s="94" t="str">
        <v>700ml</v>
      </c>
      <c r="I161" s="174">
        <v>6</v>
      </c>
      <c r="J161" s="283"/>
      <c r="K161" s="178"/>
      <c r="L161" s="85"/>
      <c r="M161" s="15"/>
      <c r="N161" s="86"/>
      <c r="O161" s="6"/>
      <c r="P161" s="152">
        <v>0</v>
      </c>
      <c r="Q161" s="6"/>
      <c r="R161" s="96">
        <f t="shared" si="9"/>
        <v>0</v>
      </c>
      <c r="S161" s="97">
        <f t="shared" si="12"/>
        <v>0</v>
      </c>
      <c r="T161" s="98">
        <f t="shared" si="10"/>
        <v>0</v>
      </c>
      <c r="U161" s="117" t="str">
        <f t="shared" si="11"/>
        <v>OK</v>
      </c>
      <c r="V161" s="117" t="b">
        <f>'CASH REBATE'!$P$22</f>
        <v>0</v>
      </c>
      <c r="W161" s="1" t="str">
        <v>ALCHEMY</v>
      </c>
    </row>
    <row r="162" spans="2:23" ht="17.399999999999999" x14ac:dyDescent="0.3">
      <c r="B162" s="161" t="str">
        <v>16-SPGIN-07000648</v>
      </c>
      <c r="C162" s="156" t="str">
        <v>Independent</v>
      </c>
      <c r="D162" s="94" t="str">
        <v>GIN</v>
      </c>
      <c r="E162" s="94" t="str">
        <v>Four Pillars</v>
      </c>
      <c r="F162" s="94" t="str">
        <v>FPL</v>
      </c>
      <c r="G162" s="94" t="str">
        <v>Four Pillars Navy Strength Australian</v>
      </c>
      <c r="H162" s="94" t="str">
        <v>700ml</v>
      </c>
      <c r="I162" s="174">
        <v>6</v>
      </c>
      <c r="J162" s="283"/>
      <c r="K162" s="178"/>
      <c r="L162" s="85"/>
      <c r="M162" s="15"/>
      <c r="N162" s="86"/>
      <c r="O162" s="6"/>
      <c r="P162" s="152">
        <v>0</v>
      </c>
      <c r="Q162" s="6"/>
      <c r="R162" s="96">
        <f t="shared" si="9"/>
        <v>0</v>
      </c>
      <c r="S162" s="97">
        <f t="shared" si="12"/>
        <v>0</v>
      </c>
      <c r="T162" s="98">
        <f t="shared" si="10"/>
        <v>0</v>
      </c>
      <c r="U162" s="117" t="str">
        <f t="shared" si="11"/>
        <v>OK</v>
      </c>
      <c r="V162" s="117" t="b">
        <f>'CASH REBATE'!$P$22</f>
        <v>0</v>
      </c>
      <c r="W162" s="1" t="str">
        <v>ALCHEMY</v>
      </c>
    </row>
    <row r="163" spans="2:23" ht="17.399999999999999" x14ac:dyDescent="0.3">
      <c r="B163" s="161" t="str">
        <v>16-SPGIN-07000348</v>
      </c>
      <c r="C163" s="156" t="str">
        <v>Independent</v>
      </c>
      <c r="D163" s="94" t="str">
        <v>GIN</v>
      </c>
      <c r="E163" s="94" t="str">
        <v>Four Pillars</v>
      </c>
      <c r="F163" s="94" t="str">
        <v>FPL</v>
      </c>
      <c r="G163" s="94" t="str">
        <v>Four Pillars Australian Christmas</v>
      </c>
      <c r="H163" s="94" t="str">
        <v>700ml</v>
      </c>
      <c r="I163" s="174">
        <v>6</v>
      </c>
      <c r="J163" s="283"/>
      <c r="K163" s="178"/>
      <c r="L163" s="85"/>
      <c r="M163" s="15"/>
      <c r="N163" s="86"/>
      <c r="O163" s="6"/>
      <c r="P163" s="152">
        <v>0</v>
      </c>
      <c r="Q163" s="6"/>
      <c r="R163" s="96">
        <f t="shared" si="9"/>
        <v>0</v>
      </c>
      <c r="S163" s="97">
        <f t="shared" si="12"/>
        <v>0</v>
      </c>
      <c r="T163" s="98">
        <f t="shared" si="10"/>
        <v>0</v>
      </c>
      <c r="U163" s="117" t="str">
        <f t="shared" si="11"/>
        <v>OK</v>
      </c>
      <c r="V163" s="117" t="b">
        <f>'CASH REBATE'!$P$22</f>
        <v>0</v>
      </c>
      <c r="W163" s="1" t="str">
        <v>ALCHEMY</v>
      </c>
    </row>
    <row r="164" spans="2:23" ht="17.399999999999999" x14ac:dyDescent="0.3">
      <c r="B164" s="161" t="str">
        <v>67-SPGIN-07007296</v>
      </c>
      <c r="C164" s="156" t="str">
        <v>Independent</v>
      </c>
      <c r="D164" s="94" t="str">
        <v>GIN</v>
      </c>
      <c r="E164" s="94" t="str">
        <v>Lady Trieu</v>
      </c>
      <c r="F164" s="94" t="str">
        <v>LDT</v>
      </c>
      <c r="G164" s="94" t="str">
        <v>Lady Trieu Contemporary Gin</v>
      </c>
      <c r="H164" s="94" t="str">
        <v>700ml</v>
      </c>
      <c r="I164" s="174">
        <v>6</v>
      </c>
      <c r="J164" s="283"/>
      <c r="K164" s="178"/>
      <c r="L164" s="85"/>
      <c r="M164" s="15"/>
      <c r="N164" s="86"/>
      <c r="O164" s="6"/>
      <c r="P164" s="152">
        <v>0</v>
      </c>
      <c r="Q164" s="6"/>
      <c r="R164" s="96">
        <f t="shared" si="9"/>
        <v>0</v>
      </c>
      <c r="S164" s="97">
        <f t="shared" si="12"/>
        <v>0</v>
      </c>
      <c r="T164" s="98">
        <f t="shared" si="10"/>
        <v>0</v>
      </c>
      <c r="U164" s="117" t="str">
        <f t="shared" si="11"/>
        <v>OK</v>
      </c>
      <c r="V164" s="117" t="b">
        <f>'CASH REBATE'!$P$22</f>
        <v>0</v>
      </c>
      <c r="W164" s="1" t="str">
        <v>ALCHEMY</v>
      </c>
    </row>
    <row r="165" spans="2:23" ht="17.399999999999999" x14ac:dyDescent="0.3">
      <c r="B165" s="161" t="str">
        <v>67-SPGIN-07007265</v>
      </c>
      <c r="C165" s="156" t="str">
        <v>Independent</v>
      </c>
      <c r="D165" s="94" t="str">
        <v>GIN</v>
      </c>
      <c r="E165" s="94" t="str">
        <v>Lady Trieu</v>
      </c>
      <c r="F165" s="94" t="str">
        <v>LDT</v>
      </c>
      <c r="G165" s="94" t="str">
        <v>Lady Trieu Dalat Flowerbomb Gin</v>
      </c>
      <c r="H165" s="94" t="str">
        <v>700ml</v>
      </c>
      <c r="I165" s="174">
        <v>6</v>
      </c>
      <c r="J165" s="283"/>
      <c r="K165" s="178"/>
      <c r="L165" s="85"/>
      <c r="M165" s="15"/>
      <c r="N165" s="86"/>
      <c r="O165" s="6"/>
      <c r="P165" s="152">
        <v>0</v>
      </c>
      <c r="Q165" s="6"/>
      <c r="R165" s="96">
        <f t="shared" si="9"/>
        <v>0</v>
      </c>
      <c r="S165" s="97">
        <f t="shared" si="12"/>
        <v>0</v>
      </c>
      <c r="T165" s="98">
        <f t="shared" si="10"/>
        <v>0</v>
      </c>
      <c r="U165" s="117" t="str">
        <f t="shared" si="11"/>
        <v>OK</v>
      </c>
      <c r="V165" s="117" t="b">
        <f>'CASH REBATE'!$P$22</f>
        <v>0</v>
      </c>
      <c r="W165" s="1" t="str">
        <v>ALCHEMY</v>
      </c>
    </row>
    <row r="166" spans="2:23" ht="17.399999999999999" x14ac:dyDescent="0.3">
      <c r="B166" s="161" t="str">
        <v>67-SPGIN-07007272</v>
      </c>
      <c r="C166" s="156" t="str">
        <v>Independent</v>
      </c>
      <c r="D166" s="94" t="str">
        <v>GIN</v>
      </c>
      <c r="E166" s="94" t="str">
        <v>Lady Trieu</v>
      </c>
      <c r="F166" s="94" t="str">
        <v>LDT</v>
      </c>
      <c r="G166" s="94" t="str">
        <v>Lady Trieu Hoi An Spice Road Gin</v>
      </c>
      <c r="H166" s="94" t="str">
        <v>700ml</v>
      </c>
      <c r="I166" s="174">
        <v>6</v>
      </c>
      <c r="J166" s="283"/>
      <c r="K166" s="178"/>
      <c r="L166" s="85"/>
      <c r="M166" s="15"/>
      <c r="N166" s="86"/>
      <c r="O166" s="6"/>
      <c r="P166" s="152">
        <v>0</v>
      </c>
      <c r="Q166" s="6"/>
      <c r="R166" s="96">
        <f t="shared" si="9"/>
        <v>0</v>
      </c>
      <c r="S166" s="97">
        <f t="shared" si="12"/>
        <v>0</v>
      </c>
      <c r="T166" s="98">
        <f t="shared" si="10"/>
        <v>0</v>
      </c>
      <c r="U166" s="117" t="str">
        <f t="shared" si="11"/>
        <v>OK</v>
      </c>
      <c r="V166" s="117" t="b">
        <f>'CASH REBATE'!$P$22</f>
        <v>0</v>
      </c>
      <c r="W166" s="1" t="str">
        <v>ALCHEMY</v>
      </c>
    </row>
    <row r="167" spans="2:23" ht="17.399999999999999" x14ac:dyDescent="0.3">
      <c r="B167" s="161" t="str">
        <v>67-SPGIN-02007163</v>
      </c>
      <c r="C167" s="156" t="str">
        <v>Independent</v>
      </c>
      <c r="D167" s="94" t="str">
        <v>GIN</v>
      </c>
      <c r="E167" s="94" t="str">
        <v>Lady Trieu</v>
      </c>
      <c r="F167" s="94" t="str">
        <v>LDT</v>
      </c>
      <c r="G167" s="94" t="str">
        <v>Lady Trieu Mekong Delta Dry Gin 200ml</v>
      </c>
      <c r="H167" s="94" t="str">
        <v>200ml</v>
      </c>
      <c r="I167" s="174">
        <v>12</v>
      </c>
      <c r="J167" s="283"/>
      <c r="K167" s="178"/>
      <c r="L167" s="85"/>
      <c r="M167" s="15"/>
      <c r="N167" s="86"/>
      <c r="O167" s="6"/>
      <c r="P167" s="152">
        <v>0</v>
      </c>
      <c r="Q167" s="6"/>
      <c r="R167" s="96">
        <f t="shared" si="9"/>
        <v>0</v>
      </c>
      <c r="S167" s="97">
        <f t="shared" si="12"/>
        <v>0</v>
      </c>
      <c r="T167" s="98">
        <f t="shared" si="10"/>
        <v>0</v>
      </c>
      <c r="U167" s="117" t="str">
        <f t="shared" si="11"/>
        <v>OK</v>
      </c>
      <c r="V167" s="117" t="b">
        <f>'CASH REBATE'!$P$22</f>
        <v>0</v>
      </c>
      <c r="W167" s="1" t="str">
        <v>ALCHEMY</v>
      </c>
    </row>
    <row r="168" spans="2:23" ht="17.399999999999999" x14ac:dyDescent="0.3">
      <c r="B168" s="161" t="str">
        <v>67-SPGIN-07007258</v>
      </c>
      <c r="C168" s="156" t="str">
        <v>Independent</v>
      </c>
      <c r="D168" s="94" t="str">
        <v>GIN</v>
      </c>
      <c r="E168" s="94" t="str">
        <v>Lady Trieu</v>
      </c>
      <c r="F168" s="94" t="str">
        <v>LDT</v>
      </c>
      <c r="G168" s="94" t="str">
        <v>Lady Trieu Mekong Delta Dry Gin</v>
      </c>
      <c r="H168" s="94" t="str">
        <v>700ml</v>
      </c>
      <c r="I168" s="174">
        <v>6</v>
      </c>
      <c r="J168" s="283"/>
      <c r="K168" s="178"/>
      <c r="L168" s="85"/>
      <c r="M168" s="15"/>
      <c r="N168" s="86"/>
      <c r="O168" s="6"/>
      <c r="P168" s="152">
        <v>0</v>
      </c>
      <c r="Q168" s="6"/>
      <c r="R168" s="96">
        <f t="shared" si="9"/>
        <v>0</v>
      </c>
      <c r="S168" s="97">
        <f t="shared" si="12"/>
        <v>0</v>
      </c>
      <c r="T168" s="98">
        <f t="shared" si="10"/>
        <v>0</v>
      </c>
      <c r="U168" s="117" t="str">
        <f t="shared" si="11"/>
        <v>OK</v>
      </c>
      <c r="V168" s="117" t="b">
        <f>'CASH REBATE'!$P$22</f>
        <v>0</v>
      </c>
      <c r="W168" s="1" t="str">
        <v>ALCHEMY</v>
      </c>
    </row>
    <row r="169" spans="2:23" ht="17.399999999999999" x14ac:dyDescent="0.3">
      <c r="B169" s="161" t="str">
        <v>67-SPGIN-07007289</v>
      </c>
      <c r="C169" s="156" t="str">
        <v>Independent</v>
      </c>
      <c r="D169" s="94" t="str">
        <v>GIN</v>
      </c>
      <c r="E169" s="94" t="str">
        <v>Lady Trieu</v>
      </c>
      <c r="F169" s="94" t="str">
        <v>LDT</v>
      </c>
      <c r="G169" s="94" t="str">
        <v>Lady Trieu Sapa Citrus Tea Gin</v>
      </c>
      <c r="H169" s="94" t="str">
        <v>700ml</v>
      </c>
      <c r="I169" s="174">
        <v>6</v>
      </c>
      <c r="J169" s="283"/>
      <c r="K169" s="178"/>
      <c r="L169" s="85"/>
      <c r="M169" s="15"/>
      <c r="N169" s="86"/>
      <c r="O169" s="6"/>
      <c r="P169" s="152">
        <v>0</v>
      </c>
      <c r="Q169" s="6"/>
      <c r="R169" s="96">
        <f t="shared" si="9"/>
        <v>0</v>
      </c>
      <c r="S169" s="97">
        <f t="shared" si="12"/>
        <v>0</v>
      </c>
      <c r="T169" s="98">
        <f t="shared" si="10"/>
        <v>0</v>
      </c>
      <c r="U169" s="117" t="str">
        <f t="shared" si="11"/>
        <v>OK</v>
      </c>
      <c r="V169" s="117" t="b">
        <f>'CASH REBATE'!$P$22</f>
        <v>0</v>
      </c>
      <c r="W169" s="1" t="str">
        <v>ALCHEMY</v>
      </c>
    </row>
    <row r="170" spans="2:23" ht="17.399999999999999" x14ac:dyDescent="0.3">
      <c r="B170" s="161" t="str">
        <v>67-SPGIN-07007248</v>
      </c>
      <c r="C170" s="156" t="str">
        <v>Independent</v>
      </c>
      <c r="D170" s="94" t="str">
        <v>GIN</v>
      </c>
      <c r="E170" s="94" t="str">
        <v>Lady Trieu</v>
      </c>
      <c r="F170" s="94" t="str">
        <v>LDT</v>
      </c>
      <c r="G170" s="94" t="str">
        <v>Lady Trieu King Orange Gin</v>
      </c>
      <c r="H170" s="94" t="str">
        <v>700ml</v>
      </c>
      <c r="I170" s="174">
        <v>6</v>
      </c>
      <c r="J170" s="283"/>
      <c r="K170" s="178"/>
      <c r="L170" s="85"/>
      <c r="M170" s="15"/>
      <c r="N170" s="86"/>
      <c r="O170" s="6"/>
      <c r="P170" s="152">
        <v>0</v>
      </c>
      <c r="Q170" s="6"/>
      <c r="R170" s="96">
        <f t="shared" si="9"/>
        <v>0</v>
      </c>
      <c r="S170" s="97">
        <f t="shared" si="12"/>
        <v>0</v>
      </c>
      <c r="T170" s="98">
        <f t="shared" si="10"/>
        <v>0</v>
      </c>
      <c r="U170" s="117" t="str">
        <f t="shared" si="11"/>
        <v>OK</v>
      </c>
      <c r="V170" s="117" t="b">
        <f>'CASH REBATE'!$P$22</f>
        <v>0</v>
      </c>
      <c r="W170" s="1" t="str">
        <v>ALCHEMY</v>
      </c>
    </row>
    <row r="171" spans="2:23" ht="17.399999999999999" x14ac:dyDescent="0.3">
      <c r="B171" s="161" t="str">
        <v>49-SPMEZ-07501154</v>
      </c>
      <c r="C171" s="156" t="str">
        <v>Proximo</v>
      </c>
      <c r="D171" s="94" t="str">
        <v>Mezcal</v>
      </c>
      <c r="E171" s="94" t="str">
        <v>400 Conejos</v>
      </c>
      <c r="F171" s="94" t="str">
        <v>400</v>
      </c>
      <c r="G171" s="94" t="str">
        <v>400 Conejos Mezcal</v>
      </c>
      <c r="H171" s="94" t="str">
        <v>750ml</v>
      </c>
      <c r="I171" s="174">
        <v>6</v>
      </c>
      <c r="J171" s="283"/>
      <c r="K171" s="178"/>
      <c r="L171" s="85"/>
      <c r="M171" s="15"/>
      <c r="N171" s="86"/>
      <c r="O171" s="6"/>
      <c r="P171" s="152">
        <v>0</v>
      </c>
      <c r="Q171" s="6"/>
      <c r="R171" s="96">
        <f t="shared" si="9"/>
        <v>0</v>
      </c>
      <c r="S171" s="97">
        <f t="shared" si="12"/>
        <v>0</v>
      </c>
      <c r="T171" s="98">
        <f t="shared" si="10"/>
        <v>0</v>
      </c>
      <c r="U171" s="117" t="str">
        <f t="shared" si="11"/>
        <v>OK</v>
      </c>
      <c r="V171" s="117" t="b">
        <f>'CASH REBATE'!$P$22</f>
        <v>0</v>
      </c>
      <c r="W171" s="1" t="str">
        <v>ALCHEMY</v>
      </c>
    </row>
    <row r="172" spans="2:23" ht="17.399999999999999" x14ac:dyDescent="0.3">
      <c r="B172" s="161" t="str">
        <v>49-SPMEZ-07502090</v>
      </c>
      <c r="C172" s="156" t="str">
        <v>Proximo</v>
      </c>
      <c r="D172" s="94" t="str">
        <v>Mezcal</v>
      </c>
      <c r="E172" s="94" t="str">
        <v>Creyente</v>
      </c>
      <c r="F172" s="94" t="str">
        <v>CYT</v>
      </c>
      <c r="G172" s="94" t="str">
        <v>Creyente Mezcal</v>
      </c>
      <c r="H172" s="94" t="str">
        <v>750ml</v>
      </c>
      <c r="I172" s="174">
        <v>6</v>
      </c>
      <c r="J172" s="283"/>
      <c r="K172" s="178"/>
      <c r="L172" s="85"/>
      <c r="M172" s="15"/>
      <c r="N172" s="86"/>
      <c r="O172" s="6"/>
      <c r="P172" s="152">
        <v>0</v>
      </c>
      <c r="Q172" s="6"/>
      <c r="R172" s="96">
        <f t="shared" si="9"/>
        <v>0</v>
      </c>
      <c r="S172" s="97">
        <f t="shared" si="12"/>
        <v>0</v>
      </c>
      <c r="T172" s="98">
        <f t="shared" si="10"/>
        <v>0</v>
      </c>
      <c r="U172" s="117" t="str">
        <f t="shared" si="11"/>
        <v>OK</v>
      </c>
      <c r="V172" s="117" t="b">
        <f>'CASH REBATE'!$P$22</f>
        <v>0</v>
      </c>
      <c r="W172" s="1" t="str">
        <v>ALCHEMY</v>
      </c>
    </row>
    <row r="173" spans="2:23" ht="17.399999999999999" x14ac:dyDescent="0.3">
      <c r="B173" s="161" t="str">
        <v>72-SPTEQ-07001004</v>
      </c>
      <c r="C173" s="156" t="str">
        <v>Proximo</v>
      </c>
      <c r="D173" s="94" t="str">
        <v>Tequila</v>
      </c>
      <c r="E173" s="94" t="str">
        <v>Gran Centenario</v>
      </c>
      <c r="F173" s="94" t="str">
        <v>GCN</v>
      </c>
      <c r="G173" s="94" t="str">
        <v>Gran Centenario Plata Tequila</v>
      </c>
      <c r="H173" s="94" t="str">
        <v>700ml</v>
      </c>
      <c r="I173" s="174">
        <v>6</v>
      </c>
      <c r="J173" s="283"/>
      <c r="K173" s="178"/>
      <c r="L173" s="85"/>
      <c r="M173" s="15"/>
      <c r="N173" s="86"/>
      <c r="O173" s="6"/>
      <c r="P173" s="152">
        <v>0</v>
      </c>
      <c r="Q173" s="6"/>
      <c r="R173" s="96">
        <f t="shared" si="9"/>
        <v>0</v>
      </c>
      <c r="S173" s="97">
        <f t="shared" si="12"/>
        <v>0</v>
      </c>
      <c r="T173" s="98">
        <f t="shared" si="10"/>
        <v>0</v>
      </c>
      <c r="U173" s="117" t="str">
        <f t="shared" si="11"/>
        <v>OK</v>
      </c>
      <c r="V173" s="117" t="b">
        <f>'CASH REBATE'!$P$22</f>
        <v>0</v>
      </c>
      <c r="W173" s="1" t="str">
        <v>ALCHEMY</v>
      </c>
    </row>
    <row r="174" spans="2:23" ht="17.399999999999999" x14ac:dyDescent="0.3">
      <c r="B174" s="161" t="str">
        <v>72-SPTEQ-07001001</v>
      </c>
      <c r="C174" s="156" t="str">
        <v>Proximo</v>
      </c>
      <c r="D174" s="94" t="str">
        <v>Tequila</v>
      </c>
      <c r="E174" s="94" t="str">
        <v>Gran Centenario</v>
      </c>
      <c r="F174" s="94" t="str">
        <v>GCN</v>
      </c>
      <c r="G174" s="94" t="str">
        <v>Gran Centenario Reposado Tequila</v>
      </c>
      <c r="H174" s="94" t="str">
        <v>700ml</v>
      </c>
      <c r="I174" s="174">
        <v>6</v>
      </c>
      <c r="J174" s="283"/>
      <c r="K174" s="178"/>
      <c r="L174" s="85"/>
      <c r="M174" s="15"/>
      <c r="N174" s="86"/>
      <c r="O174" s="6"/>
      <c r="P174" s="152">
        <v>0</v>
      </c>
      <c r="Q174" s="6"/>
      <c r="R174" s="96">
        <f t="shared" si="9"/>
        <v>0</v>
      </c>
      <c r="S174" s="97">
        <f t="shared" si="12"/>
        <v>0</v>
      </c>
      <c r="T174" s="98">
        <f t="shared" si="10"/>
        <v>0</v>
      </c>
      <c r="U174" s="117" t="str">
        <f t="shared" si="11"/>
        <v>OK</v>
      </c>
      <c r="V174" s="117" t="b">
        <f>'CASH REBATE'!$P$22</f>
        <v>0</v>
      </c>
      <c r="W174" s="1" t="str">
        <v>ALCHEMY</v>
      </c>
    </row>
    <row r="175" spans="2:23" ht="17.399999999999999" x14ac:dyDescent="0.3">
      <c r="B175" s="161" t="str">
        <v>72-SPTEQ-07001011</v>
      </c>
      <c r="C175" s="156" t="str">
        <v>Proximo</v>
      </c>
      <c r="D175" s="94" t="str">
        <v>Tequila</v>
      </c>
      <c r="E175" s="94" t="str">
        <v>Gran Centenario</v>
      </c>
      <c r="F175" s="94" t="str">
        <v>GCN</v>
      </c>
      <c r="G175" s="94" t="str">
        <v>Gran Centenario Anejo Tequila</v>
      </c>
      <c r="H175" s="94" t="str">
        <v>700ml</v>
      </c>
      <c r="I175" s="174">
        <v>6</v>
      </c>
      <c r="J175" s="283"/>
      <c r="K175" s="178"/>
      <c r="L175" s="85"/>
      <c r="M175" s="15"/>
      <c r="N175" s="86"/>
      <c r="O175" s="6"/>
      <c r="P175" s="152">
        <v>0</v>
      </c>
      <c r="Q175" s="6"/>
      <c r="R175" s="96">
        <f t="shared" si="9"/>
        <v>0</v>
      </c>
      <c r="S175" s="97">
        <f t="shared" si="12"/>
        <v>0</v>
      </c>
      <c r="T175" s="98">
        <f t="shared" si="10"/>
        <v>0</v>
      </c>
      <c r="U175" s="117" t="str">
        <f t="shared" si="11"/>
        <v>OK</v>
      </c>
      <c r="V175" s="117" t="b">
        <f>'CASH REBATE'!$P$22</f>
        <v>0</v>
      </c>
      <c r="W175" s="1" t="str">
        <v>ALCHEMY</v>
      </c>
    </row>
    <row r="176" spans="2:23" ht="17.399999999999999" x14ac:dyDescent="0.3">
      <c r="B176" s="161" t="str">
        <v>72-SPTEQ-07507409</v>
      </c>
      <c r="C176" s="156" t="str">
        <v>Proximo</v>
      </c>
      <c r="D176" s="94" t="str">
        <v>Tequila</v>
      </c>
      <c r="E176" s="94" t="str">
        <v>Gran Centenario</v>
      </c>
      <c r="F176" s="94" t="str">
        <v>GCN</v>
      </c>
      <c r="G176" s="94" t="str">
        <v>Gran Centenario Leyenda Extra Anejo Tequila</v>
      </c>
      <c r="H176" s="94" t="str">
        <v>750ml</v>
      </c>
      <c r="I176" s="174">
        <v>3</v>
      </c>
      <c r="J176" s="283"/>
      <c r="K176" s="178"/>
      <c r="L176" s="85"/>
      <c r="M176" s="15"/>
      <c r="N176" s="86"/>
      <c r="O176" s="6"/>
      <c r="P176" s="152">
        <v>0</v>
      </c>
      <c r="Q176" s="6"/>
      <c r="R176" s="96">
        <f t="shared" si="9"/>
        <v>0</v>
      </c>
      <c r="S176" s="97">
        <f t="shared" si="12"/>
        <v>0</v>
      </c>
      <c r="T176" s="98">
        <f t="shared" si="10"/>
        <v>0</v>
      </c>
      <c r="U176" s="117" t="str">
        <f t="shared" si="11"/>
        <v>OK</v>
      </c>
      <c r="V176" s="117" t="b">
        <f>'CASH REBATE'!$P$22</f>
        <v>0</v>
      </c>
      <c r="W176" s="1" t="str">
        <v>ALCHEMY</v>
      </c>
    </row>
    <row r="177" spans="2:23" ht="17.399999999999999" x14ac:dyDescent="0.3">
      <c r="B177" s="161" t="str">
        <v>73-SPTEQ-07500217</v>
      </c>
      <c r="C177" s="156" t="str">
        <v>Proximo</v>
      </c>
      <c r="D177" s="94" t="str">
        <v>Tequila</v>
      </c>
      <c r="E177" s="94" t="str">
        <v>Maestro Dobel</v>
      </c>
      <c r="F177" s="94" t="str">
        <v>MTD</v>
      </c>
      <c r="G177" s="94" t="str">
        <v>Maestro Dobel Silver Tequila</v>
      </c>
      <c r="H177" s="94" t="str">
        <v>750ml</v>
      </c>
      <c r="I177" s="174">
        <v>6</v>
      </c>
      <c r="J177" s="283"/>
      <c r="K177" s="178"/>
      <c r="L177" s="85"/>
      <c r="M177" s="15"/>
      <c r="N177" s="86"/>
      <c r="O177" s="6"/>
      <c r="P177" s="152">
        <v>0</v>
      </c>
      <c r="Q177" s="6"/>
      <c r="R177" s="96">
        <f t="shared" si="9"/>
        <v>0</v>
      </c>
      <c r="S177" s="97">
        <f t="shared" si="12"/>
        <v>0</v>
      </c>
      <c r="T177" s="98">
        <f t="shared" si="10"/>
        <v>0</v>
      </c>
      <c r="U177" s="117" t="str">
        <f t="shared" si="11"/>
        <v>OK</v>
      </c>
      <c r="V177" s="117" t="b">
        <f>'CASH REBATE'!$P$22</f>
        <v>0</v>
      </c>
      <c r="W177" s="1" t="str">
        <v>ALCHEMY</v>
      </c>
    </row>
    <row r="178" spans="2:23" ht="17.399999999999999" x14ac:dyDescent="0.3">
      <c r="B178" s="161" t="str">
        <v>73-SPTEQ-07500248</v>
      </c>
      <c r="C178" s="156" t="str">
        <v>Proximo</v>
      </c>
      <c r="D178" s="94" t="str">
        <v>Tequila</v>
      </c>
      <c r="E178" s="94" t="str">
        <v>Maestro Dobel</v>
      </c>
      <c r="F178" s="94" t="str">
        <v>MTD</v>
      </c>
      <c r="G178" s="94" t="str">
        <v>Maestro Dobel Diamante Tequila</v>
      </c>
      <c r="H178" s="94" t="str">
        <v>750ml</v>
      </c>
      <c r="I178" s="174">
        <v>6</v>
      </c>
      <c r="J178" s="283"/>
      <c r="K178" s="178"/>
      <c r="L178" s="85"/>
      <c r="M178" s="15"/>
      <c r="N178" s="86"/>
      <c r="O178" s="6"/>
      <c r="P178" s="152">
        <v>0</v>
      </c>
      <c r="Q178" s="6"/>
      <c r="R178" s="96">
        <f t="shared" si="9"/>
        <v>0</v>
      </c>
      <c r="S178" s="97">
        <f t="shared" si="12"/>
        <v>0</v>
      </c>
      <c r="T178" s="98">
        <f t="shared" si="10"/>
        <v>0</v>
      </c>
      <c r="U178" s="117" t="str">
        <f t="shared" si="11"/>
        <v>OK</v>
      </c>
      <c r="V178" s="117" t="b">
        <f>'CASH REBATE'!$P$22</f>
        <v>0</v>
      </c>
      <c r="W178" s="1" t="str">
        <v>ALCHEMY</v>
      </c>
    </row>
    <row r="179" spans="2:23" ht="17.399999999999999" x14ac:dyDescent="0.3">
      <c r="B179" s="161" t="str">
        <v>73-SPTEQ-07500224</v>
      </c>
      <c r="C179" s="156" t="str">
        <v>Proximo</v>
      </c>
      <c r="D179" s="94" t="str">
        <v>Tequila</v>
      </c>
      <c r="E179" s="94" t="str">
        <v>Maestro Dobel</v>
      </c>
      <c r="F179" s="94" t="str">
        <v>MTD</v>
      </c>
      <c r="G179" s="94" t="str">
        <v>Maestro Dobel Reposado Tequila</v>
      </c>
      <c r="H179" s="94" t="str">
        <v>750ml</v>
      </c>
      <c r="I179" s="174">
        <v>6</v>
      </c>
      <c r="J179" s="283"/>
      <c r="K179" s="178"/>
      <c r="L179" s="85"/>
      <c r="M179" s="15"/>
      <c r="N179" s="86"/>
      <c r="O179" s="6"/>
      <c r="P179" s="152">
        <v>0</v>
      </c>
      <c r="Q179" s="6"/>
      <c r="R179" s="96">
        <f t="shared" si="9"/>
        <v>0</v>
      </c>
      <c r="S179" s="97">
        <f t="shared" si="12"/>
        <v>0</v>
      </c>
      <c r="T179" s="98">
        <f t="shared" si="10"/>
        <v>0</v>
      </c>
      <c r="U179" s="117" t="str">
        <f t="shared" si="11"/>
        <v>OK</v>
      </c>
      <c r="V179" s="117" t="b">
        <f>'CASH REBATE'!$P$22</f>
        <v>0</v>
      </c>
      <c r="W179" s="1" t="str">
        <v>ALCHEMY</v>
      </c>
    </row>
    <row r="180" spans="2:23" ht="17.399999999999999" x14ac:dyDescent="0.3">
      <c r="B180" s="161" t="str">
        <v>73-SPTEQ-07500231</v>
      </c>
      <c r="C180" s="156" t="str">
        <v>Proximo</v>
      </c>
      <c r="D180" s="94" t="str">
        <v>Tequila</v>
      </c>
      <c r="E180" s="94" t="str">
        <v>Maestro Dobel</v>
      </c>
      <c r="F180" s="94" t="str">
        <v>MTD</v>
      </c>
      <c r="G180" s="94" t="str">
        <v>Maestro Dobel Anejo Tequila</v>
      </c>
      <c r="H180" s="94" t="str">
        <v>750ml</v>
      </c>
      <c r="I180" s="174">
        <v>6</v>
      </c>
      <c r="J180" s="283"/>
      <c r="K180" s="178"/>
      <c r="L180" s="85"/>
      <c r="M180" s="15"/>
      <c r="N180" s="86"/>
      <c r="O180" s="6"/>
      <c r="P180" s="152">
        <v>0</v>
      </c>
      <c r="Q180" s="6"/>
      <c r="R180" s="96">
        <f t="shared" si="9"/>
        <v>0</v>
      </c>
      <c r="S180" s="97">
        <f t="shared" si="12"/>
        <v>0</v>
      </c>
      <c r="T180" s="98">
        <f t="shared" si="10"/>
        <v>0</v>
      </c>
      <c r="U180" s="117" t="str">
        <f t="shared" si="11"/>
        <v>OK</v>
      </c>
      <c r="V180" s="117" t="b">
        <f>'CASH REBATE'!$P$22</f>
        <v>0</v>
      </c>
      <c r="W180" s="1" t="str">
        <v>ALCHEMY</v>
      </c>
    </row>
    <row r="181" spans="2:23" ht="17.399999999999999" x14ac:dyDescent="0.3">
      <c r="B181" s="161" t="str">
        <v>73-SPTEQ-07500255</v>
      </c>
      <c r="C181" s="156" t="str">
        <v>Proximo</v>
      </c>
      <c r="D181" s="94" t="str">
        <v>Tequila</v>
      </c>
      <c r="E181" s="94" t="str">
        <v>Maestro Dobel</v>
      </c>
      <c r="F181" s="94" t="str">
        <v>MTD</v>
      </c>
      <c r="G181" s="94" t="str">
        <v>Maestro Dobel Humito Smoked Silver Tequila</v>
      </c>
      <c r="H181" s="94" t="str">
        <v>750ml</v>
      </c>
      <c r="I181" s="174">
        <v>6</v>
      </c>
      <c r="J181" s="283"/>
      <c r="K181" s="178"/>
      <c r="L181" s="85"/>
      <c r="M181" s="15"/>
      <c r="N181" s="86"/>
      <c r="O181" s="6"/>
      <c r="P181" s="152">
        <v>0</v>
      </c>
      <c r="Q181" s="6"/>
      <c r="R181" s="96">
        <f t="shared" si="9"/>
        <v>0</v>
      </c>
      <c r="S181" s="97">
        <f t="shared" si="12"/>
        <v>0</v>
      </c>
      <c r="T181" s="98">
        <f t="shared" si="10"/>
        <v>0</v>
      </c>
      <c r="U181" s="117" t="str">
        <f t="shared" si="11"/>
        <v>OK</v>
      </c>
      <c r="V181" s="117" t="b">
        <f>'CASH REBATE'!$P$22</f>
        <v>0</v>
      </c>
      <c r="W181" s="1" t="str">
        <v>ALCHEMY</v>
      </c>
    </row>
    <row r="182" spans="2:23" ht="17.399999999999999" x14ac:dyDescent="0.3">
      <c r="B182" s="161" t="str">
        <v>73-SPTEQ-07507591</v>
      </c>
      <c r="C182" s="156" t="str">
        <v>Proximo</v>
      </c>
      <c r="D182" s="94" t="str">
        <v>Tequila</v>
      </c>
      <c r="E182" s="94" t="str">
        <v>Maestro Dobel</v>
      </c>
      <c r="F182" s="94" t="str">
        <v>MTD</v>
      </c>
      <c r="G182" s="94" t="str">
        <v>Maestro Dobel 50 Cristalino</v>
      </c>
      <c r="H182" s="94" t="str">
        <v>750ml</v>
      </c>
      <c r="I182" s="174">
        <v>3</v>
      </c>
      <c r="J182" s="283"/>
      <c r="K182" s="178"/>
      <c r="L182" s="85"/>
      <c r="M182" s="15"/>
      <c r="N182" s="86"/>
      <c r="O182" s="6"/>
      <c r="P182" s="152">
        <v>0</v>
      </c>
      <c r="Q182" s="6"/>
      <c r="R182" s="96">
        <f t="shared" si="9"/>
        <v>0</v>
      </c>
      <c r="S182" s="97">
        <f t="shared" si="12"/>
        <v>0</v>
      </c>
      <c r="T182" s="98">
        <f t="shared" si="10"/>
        <v>0</v>
      </c>
      <c r="U182" s="117" t="str">
        <f t="shared" si="11"/>
        <v>OK</v>
      </c>
      <c r="V182" s="117" t="b">
        <f>'CASH REBATE'!$P$22</f>
        <v>0</v>
      </c>
      <c r="W182" s="1" t="str">
        <v>ALCHEMY</v>
      </c>
    </row>
    <row r="183" spans="2:23" ht="17.399999999999999" x14ac:dyDescent="0.3">
      <c r="B183" s="161" t="str">
        <v>19-SPTEQ-07503234</v>
      </c>
      <c r="C183" s="156" t="str">
        <v>Proximo</v>
      </c>
      <c r="D183" s="94" t="str">
        <v>Tequila</v>
      </c>
      <c r="E183" s="94" t="str">
        <v>1800</v>
      </c>
      <c r="F183" s="94" t="str">
        <v>18T</v>
      </c>
      <c r="G183" s="94" t="str">
        <v>1800 Tequila Silver</v>
      </c>
      <c r="H183" s="94" t="str">
        <v>750ml</v>
      </c>
      <c r="I183" s="174">
        <v>12</v>
      </c>
      <c r="J183" s="283"/>
      <c r="K183" s="178"/>
      <c r="L183" s="85"/>
      <c r="M183" s="15"/>
      <c r="N183" s="86"/>
      <c r="O183" s="6"/>
      <c r="P183" s="152">
        <v>0</v>
      </c>
      <c r="Q183" s="6"/>
      <c r="R183" s="96">
        <f t="shared" si="9"/>
        <v>0</v>
      </c>
      <c r="S183" s="97">
        <f t="shared" si="12"/>
        <v>0</v>
      </c>
      <c r="T183" s="98">
        <f t="shared" si="10"/>
        <v>0</v>
      </c>
      <c r="U183" s="117" t="str">
        <f t="shared" si="11"/>
        <v>OK</v>
      </c>
      <c r="V183" s="117" t="b">
        <f>'CASH REBATE'!$P$22</f>
        <v>0</v>
      </c>
      <c r="W183" s="1" t="str">
        <v>ALCHEMY</v>
      </c>
    </row>
    <row r="184" spans="2:23" ht="17.399999999999999" x14ac:dyDescent="0.3">
      <c r="B184" s="161" t="str">
        <v>19-SPTEQ-07500196</v>
      </c>
      <c r="C184" s="156" t="str">
        <v>Proximo</v>
      </c>
      <c r="D184" s="94" t="str">
        <v>Tequila</v>
      </c>
      <c r="E184" s="94" t="str">
        <v>1800</v>
      </c>
      <c r="F184" s="94" t="str">
        <v>18T</v>
      </c>
      <c r="G184" s="94" t="str">
        <v>1800 Tequila Reposado</v>
      </c>
      <c r="H184" s="94" t="str">
        <v>750ml</v>
      </c>
      <c r="I184" s="174">
        <v>12</v>
      </c>
      <c r="J184" s="283"/>
      <c r="K184" s="178"/>
      <c r="L184" s="85"/>
      <c r="M184" s="15"/>
      <c r="N184" s="86"/>
      <c r="O184" s="6"/>
      <c r="P184" s="152">
        <v>0</v>
      </c>
      <c r="Q184" s="6"/>
      <c r="R184" s="96">
        <f t="shared" si="9"/>
        <v>0</v>
      </c>
      <c r="S184" s="97">
        <f t="shared" si="12"/>
        <v>0</v>
      </c>
      <c r="T184" s="98">
        <f t="shared" si="10"/>
        <v>0</v>
      </c>
      <c r="U184" s="117" t="str">
        <f t="shared" si="11"/>
        <v>OK</v>
      </c>
      <c r="V184" s="117" t="b">
        <f>'CASH REBATE'!$P$22</f>
        <v>0</v>
      </c>
      <c r="W184" s="1" t="str">
        <v>ALCHEMY</v>
      </c>
    </row>
    <row r="185" spans="2:23" ht="17.399999999999999" x14ac:dyDescent="0.3">
      <c r="B185" s="161" t="str">
        <v>19-SPTEQ-07500379</v>
      </c>
      <c r="C185" s="156" t="str">
        <v>Proximo</v>
      </c>
      <c r="D185" s="94" t="str">
        <v>Tequila</v>
      </c>
      <c r="E185" s="94" t="str">
        <v>1800</v>
      </c>
      <c r="F185" s="94" t="str">
        <v>18T</v>
      </c>
      <c r="G185" s="94" t="str">
        <v>1800 Tequila Coconut</v>
      </c>
      <c r="H185" s="94" t="str">
        <v>750ml</v>
      </c>
      <c r="I185" s="174">
        <v>12</v>
      </c>
      <c r="J185" s="283"/>
      <c r="K185" s="178"/>
      <c r="L185" s="85"/>
      <c r="M185" s="15"/>
      <c r="N185" s="86"/>
      <c r="O185" s="6"/>
      <c r="P185" s="152">
        <v>0</v>
      </c>
      <c r="Q185" s="6"/>
      <c r="R185" s="96">
        <f t="shared" si="9"/>
        <v>0</v>
      </c>
      <c r="S185" s="97">
        <f t="shared" si="12"/>
        <v>0</v>
      </c>
      <c r="T185" s="98">
        <f t="shared" si="10"/>
        <v>0</v>
      </c>
      <c r="U185" s="117" t="str">
        <f t="shared" si="11"/>
        <v>OK</v>
      </c>
      <c r="V185" s="117" t="b">
        <f>'CASH REBATE'!$P$22</f>
        <v>0</v>
      </c>
      <c r="W185" s="1" t="str">
        <v>ALCHEMY</v>
      </c>
    </row>
    <row r="186" spans="2:23" ht="17.399999999999999" x14ac:dyDescent="0.3">
      <c r="B186" s="161" t="str">
        <v>19-SPTEQ-07500205</v>
      </c>
      <c r="C186" s="156" t="str">
        <v>Proximo</v>
      </c>
      <c r="D186" s="94" t="str">
        <v>Tequila</v>
      </c>
      <c r="E186" s="94" t="str">
        <v>1800</v>
      </c>
      <c r="F186" s="94" t="str">
        <v>18T</v>
      </c>
      <c r="G186" s="94" t="str">
        <v>1800 Tequila Anejo</v>
      </c>
      <c r="H186" s="94" t="str">
        <v>750ml</v>
      </c>
      <c r="I186" s="174">
        <v>6</v>
      </c>
      <c r="J186" s="283"/>
      <c r="K186" s="178"/>
      <c r="L186" s="85"/>
      <c r="M186" s="15"/>
      <c r="N186" s="86"/>
      <c r="O186" s="6"/>
      <c r="P186" s="152">
        <v>0</v>
      </c>
      <c r="Q186" s="6"/>
      <c r="R186" s="96">
        <f t="shared" si="9"/>
        <v>0</v>
      </c>
      <c r="S186" s="97">
        <f t="shared" si="12"/>
        <v>0</v>
      </c>
      <c r="T186" s="98">
        <f t="shared" si="10"/>
        <v>0</v>
      </c>
      <c r="U186" s="117" t="str">
        <f t="shared" si="11"/>
        <v>OK</v>
      </c>
      <c r="V186" s="117" t="b">
        <f>'CASH REBATE'!$P$22</f>
        <v>0</v>
      </c>
      <c r="W186" s="1" t="str">
        <v>ALCHEMY</v>
      </c>
    </row>
    <row r="187" spans="2:23" ht="17.399999999999999" x14ac:dyDescent="0.3">
      <c r="B187" s="161" t="str">
        <v>19-SPTEQ-07506466</v>
      </c>
      <c r="C187" s="156" t="str">
        <v>Proximo</v>
      </c>
      <c r="D187" s="94" t="str">
        <v>Tequila</v>
      </c>
      <c r="E187" s="94" t="str">
        <v>1800</v>
      </c>
      <c r="F187" s="94" t="str">
        <v>18T</v>
      </c>
      <c r="G187" s="94" t="str">
        <v>1800 Tequila Cristalino</v>
      </c>
      <c r="H187" s="94" t="str">
        <v>750ml</v>
      </c>
      <c r="I187" s="174">
        <v>6</v>
      </c>
      <c r="J187" s="283"/>
      <c r="K187" s="178"/>
      <c r="L187" s="85"/>
      <c r="M187" s="15"/>
      <c r="N187" s="86"/>
      <c r="O187" s="6"/>
      <c r="P187" s="152">
        <v>0</v>
      </c>
      <c r="Q187" s="6"/>
      <c r="R187" s="96">
        <f t="shared" si="9"/>
        <v>0</v>
      </c>
      <c r="S187" s="97">
        <f t="shared" si="12"/>
        <v>0</v>
      </c>
      <c r="T187" s="98">
        <f t="shared" si="10"/>
        <v>0</v>
      </c>
      <c r="U187" s="117" t="str">
        <f t="shared" si="11"/>
        <v>OK</v>
      </c>
      <c r="V187" s="117" t="b">
        <f>'CASH REBATE'!$P$22</f>
        <v>0</v>
      </c>
      <c r="W187" s="1" t="str">
        <v>ALCHEMY</v>
      </c>
    </row>
    <row r="188" spans="2:23" ht="17.399999999999999" x14ac:dyDescent="0.3">
      <c r="B188" s="161" t="str">
        <v>19-SPTEQ-07500462</v>
      </c>
      <c r="C188" s="156" t="str">
        <v>Proximo</v>
      </c>
      <c r="D188" s="94" t="str">
        <v>Tequila</v>
      </c>
      <c r="E188" s="94" t="str">
        <v>1800</v>
      </c>
      <c r="F188" s="94" t="str">
        <v>18T</v>
      </c>
      <c r="G188" s="94" t="str">
        <v>1800 Tequila Milenio</v>
      </c>
      <c r="H188" s="94" t="str">
        <v>700ml</v>
      </c>
      <c r="I188" s="174">
        <v>3</v>
      </c>
      <c r="J188" s="283"/>
      <c r="K188" s="178"/>
      <c r="L188" s="85"/>
      <c r="M188" s="15"/>
      <c r="N188" s="86"/>
      <c r="O188" s="6"/>
      <c r="P188" s="152">
        <v>0</v>
      </c>
      <c r="Q188" s="6"/>
      <c r="R188" s="96">
        <f t="shared" si="9"/>
        <v>0</v>
      </c>
      <c r="S188" s="97">
        <f t="shared" si="12"/>
        <v>0</v>
      </c>
      <c r="T188" s="98">
        <f t="shared" si="10"/>
        <v>0</v>
      </c>
      <c r="U188" s="117" t="str">
        <f t="shared" si="11"/>
        <v>OK</v>
      </c>
      <c r="V188" s="117" t="b">
        <f>'CASH REBATE'!$P$22</f>
        <v>0</v>
      </c>
      <c r="W188" s="1" t="str">
        <v>ALCHEMY</v>
      </c>
    </row>
    <row r="189" spans="2:23" ht="17.399999999999999" x14ac:dyDescent="0.3">
      <c r="B189" s="161" t="str">
        <v>19-SPTEQ-07503891</v>
      </c>
      <c r="C189" s="156" t="str">
        <v>Proximo</v>
      </c>
      <c r="D189" s="94" t="str">
        <v>Tequila</v>
      </c>
      <c r="E189" s="94" t="str">
        <v>1800</v>
      </c>
      <c r="F189" s="94" t="str">
        <v>18T</v>
      </c>
      <c r="G189" s="94" t="str">
        <v>1800 Tequila Guachimonton Anejo</v>
      </c>
      <c r="H189" s="94" t="str">
        <v>750ml</v>
      </c>
      <c r="I189" s="174">
        <v>3</v>
      </c>
      <c r="J189" s="283"/>
      <c r="K189" s="178"/>
      <c r="L189" s="85"/>
      <c r="M189" s="15"/>
      <c r="N189" s="86"/>
      <c r="O189" s="6"/>
      <c r="P189" s="152">
        <v>0</v>
      </c>
      <c r="Q189" s="6"/>
      <c r="R189" s="96">
        <f t="shared" si="9"/>
        <v>0</v>
      </c>
      <c r="S189" s="97">
        <f t="shared" si="12"/>
        <v>0</v>
      </c>
      <c r="T189" s="98">
        <f t="shared" si="10"/>
        <v>0</v>
      </c>
      <c r="U189" s="117" t="str">
        <f t="shared" si="11"/>
        <v>OK</v>
      </c>
      <c r="V189" s="117" t="b">
        <f>'CASH REBATE'!$P$22</f>
        <v>0</v>
      </c>
      <c r="W189" s="1" t="str">
        <v>ALCHEMY</v>
      </c>
    </row>
    <row r="190" spans="2:23" ht="17.399999999999999" x14ac:dyDescent="0.3">
      <c r="B190" s="161" t="str">
        <v>20-SPTEQ-07000830</v>
      </c>
      <c r="C190" s="156" t="str">
        <v>Proximo</v>
      </c>
      <c r="D190" s="94" t="str">
        <v>Tequila</v>
      </c>
      <c r="E190" s="94" t="str">
        <v>Jose Cuervo</v>
      </c>
      <c r="F190" s="94" t="str">
        <v>JOC</v>
      </c>
      <c r="G190" s="94" t="str">
        <v>Jose Cuervo Platino</v>
      </c>
      <c r="H190" s="94" t="str">
        <v>700ml</v>
      </c>
      <c r="I190" s="174">
        <v>6</v>
      </c>
      <c r="J190" s="283"/>
      <c r="K190" s="178"/>
      <c r="L190" s="85"/>
      <c r="M190" s="15"/>
      <c r="N190" s="86"/>
      <c r="O190" s="6"/>
      <c r="P190" s="152">
        <v>0</v>
      </c>
      <c r="Q190" s="6"/>
      <c r="R190" s="96">
        <f t="shared" si="9"/>
        <v>0</v>
      </c>
      <c r="S190" s="97">
        <f t="shared" si="12"/>
        <v>0</v>
      </c>
      <c r="T190" s="98">
        <f t="shared" si="10"/>
        <v>0</v>
      </c>
      <c r="U190" s="117" t="str">
        <f t="shared" si="11"/>
        <v>OK</v>
      </c>
      <c r="V190" s="117" t="b">
        <f>'CASH REBATE'!$P$22</f>
        <v>0</v>
      </c>
      <c r="W190" s="1" t="str">
        <v>ALCHEMY</v>
      </c>
    </row>
    <row r="191" spans="2:23" ht="17.399999999999999" x14ac:dyDescent="0.3">
      <c r="B191" s="161" t="str">
        <v>20-SPTEQ-07501478</v>
      </c>
      <c r="C191" s="156" t="str">
        <v>Proximo</v>
      </c>
      <c r="D191" s="94" t="str">
        <v>Tequila</v>
      </c>
      <c r="E191" s="94" t="str">
        <v>Jose Cuervo</v>
      </c>
      <c r="F191" s="94" t="str">
        <v>JOC</v>
      </c>
      <c r="G191" s="94" t="str">
        <v>Jose Cuervo Reserva De La Familia Platino</v>
      </c>
      <c r="H191" s="94" t="str">
        <v>750ml</v>
      </c>
      <c r="I191" s="174">
        <v>3</v>
      </c>
      <c r="J191" s="283"/>
      <c r="K191" s="178"/>
      <c r="L191" s="85"/>
      <c r="M191" s="15"/>
      <c r="N191" s="86"/>
      <c r="O191" s="6"/>
      <c r="P191" s="152">
        <v>0</v>
      </c>
      <c r="Q191" s="6"/>
      <c r="R191" s="96">
        <f t="shared" si="9"/>
        <v>0</v>
      </c>
      <c r="S191" s="97">
        <f t="shared" si="12"/>
        <v>0</v>
      </c>
      <c r="T191" s="98">
        <f t="shared" si="10"/>
        <v>0</v>
      </c>
      <c r="U191" s="117" t="str">
        <f t="shared" si="11"/>
        <v>OK</v>
      </c>
      <c r="V191" s="117" t="b">
        <f>'CASH REBATE'!$P$22</f>
        <v>0</v>
      </c>
      <c r="W191" s="1" t="str">
        <v>ALCHEMY</v>
      </c>
    </row>
    <row r="192" spans="2:23" ht="17.399999999999999" x14ac:dyDescent="0.3">
      <c r="B192" s="161" t="str">
        <v>20-SPTEQ-07501452</v>
      </c>
      <c r="C192" s="156" t="str">
        <v>Proximo</v>
      </c>
      <c r="D192" s="94" t="str">
        <v>Tequila</v>
      </c>
      <c r="E192" s="94" t="str">
        <v>Jose Cuervo</v>
      </c>
      <c r="F192" s="94" t="str">
        <v>JOC</v>
      </c>
      <c r="G192" s="94" t="str">
        <v>Jose Cuervo Reserva De La Familia Extra Anejo Tequila</v>
      </c>
      <c r="H192" s="94" t="str">
        <v>750ml</v>
      </c>
      <c r="I192" s="174">
        <v>3</v>
      </c>
      <c r="J192" s="283"/>
      <c r="K192" s="178"/>
      <c r="L192" s="85"/>
      <c r="M192" s="15"/>
      <c r="N192" s="86"/>
      <c r="O192" s="6"/>
      <c r="P192" s="152">
        <v>0</v>
      </c>
      <c r="Q192" s="6"/>
      <c r="R192" s="96">
        <f t="shared" si="9"/>
        <v>0</v>
      </c>
      <c r="S192" s="97">
        <f t="shared" si="12"/>
        <v>0</v>
      </c>
      <c r="T192" s="98">
        <f t="shared" si="10"/>
        <v>0</v>
      </c>
      <c r="U192" s="117" t="str">
        <f t="shared" si="11"/>
        <v>OK</v>
      </c>
      <c r="V192" s="117" t="b">
        <f>'CASH REBATE'!$P$22</f>
        <v>0</v>
      </c>
      <c r="W192" s="1" t="str">
        <v>ALCHEMY</v>
      </c>
    </row>
    <row r="193" spans="2:23" ht="17.399999999999999" x14ac:dyDescent="0.3">
      <c r="B193" s="161" t="str">
        <v>20-SPTEQ-07002216</v>
      </c>
      <c r="C193" s="156" t="str">
        <v>Proximo</v>
      </c>
      <c r="D193" s="94" t="str">
        <v>Tequila</v>
      </c>
      <c r="E193" s="94" t="str">
        <v>Jose Cuervo</v>
      </c>
      <c r="F193" s="94" t="str">
        <v>JOC</v>
      </c>
      <c r="G193" s="94" t="str">
        <v>Jose Cuervo Tradicional Reposado</v>
      </c>
      <c r="H193" s="94" t="str">
        <v>700ml</v>
      </c>
      <c r="I193" s="174">
        <v>6</v>
      </c>
      <c r="J193" s="283"/>
      <c r="K193" s="178"/>
      <c r="L193" s="85"/>
      <c r="M193" s="15"/>
      <c r="N193" s="86"/>
      <c r="O193" s="6"/>
      <c r="P193" s="152">
        <v>0</v>
      </c>
      <c r="Q193" s="6"/>
      <c r="R193" s="96">
        <f t="shared" si="9"/>
        <v>0</v>
      </c>
      <c r="S193" s="97">
        <f t="shared" si="12"/>
        <v>0</v>
      </c>
      <c r="T193" s="98">
        <f t="shared" si="10"/>
        <v>0</v>
      </c>
      <c r="U193" s="117" t="str">
        <f t="shared" si="11"/>
        <v>OK</v>
      </c>
      <c r="V193" s="117" t="b">
        <f>'CASH REBATE'!$P$22</f>
        <v>0</v>
      </c>
      <c r="W193" s="1" t="str">
        <v>ALCHEMY</v>
      </c>
    </row>
    <row r="194" spans="2:23" ht="17.399999999999999" x14ac:dyDescent="0.3">
      <c r="B194" s="161" t="str">
        <v>20-SPTEQ-07002230</v>
      </c>
      <c r="C194" s="156" t="str">
        <v>Proximo</v>
      </c>
      <c r="D194" s="94" t="str">
        <v>Tequila</v>
      </c>
      <c r="E194" s="94" t="str">
        <v>Jose Cuervo</v>
      </c>
      <c r="F194" s="94" t="str">
        <v>JOC</v>
      </c>
      <c r="G194" s="94" t="str">
        <v>Jose Cuervo Tradicional Silver</v>
      </c>
      <c r="H194" s="94" t="str">
        <v>700ml</v>
      </c>
      <c r="I194" s="174">
        <v>6</v>
      </c>
      <c r="J194" s="283"/>
      <c r="K194" s="178"/>
      <c r="L194" s="85"/>
      <c r="M194" s="15"/>
      <c r="N194" s="86"/>
      <c r="O194" s="6"/>
      <c r="P194" s="152">
        <v>0</v>
      </c>
      <c r="Q194" s="6"/>
      <c r="R194" s="96">
        <f t="shared" si="9"/>
        <v>0</v>
      </c>
      <c r="S194" s="97">
        <f t="shared" si="12"/>
        <v>0</v>
      </c>
      <c r="T194" s="98">
        <f t="shared" si="10"/>
        <v>0</v>
      </c>
      <c r="U194" s="117" t="str">
        <f t="shared" si="11"/>
        <v>OK</v>
      </c>
      <c r="V194" s="117" t="b">
        <f>'CASH REBATE'!$P$22</f>
        <v>0</v>
      </c>
      <c r="W194" s="1" t="str">
        <v>ALCHEMY</v>
      </c>
    </row>
    <row r="195" spans="2:23" ht="17.399999999999999" x14ac:dyDescent="0.3">
      <c r="B195" s="161" t="str">
        <v>20-SPTEQ-07002135</v>
      </c>
      <c r="C195" s="156" t="str">
        <v>Proximo</v>
      </c>
      <c r="D195" s="94" t="str">
        <v>Tequila</v>
      </c>
      <c r="E195" s="94" t="str">
        <v>Jose Cuervo</v>
      </c>
      <c r="F195" s="94" t="str">
        <v>JOC</v>
      </c>
      <c r="G195" s="94" t="str">
        <v>Jose Cuervo Especial Reposado</v>
      </c>
      <c r="H195" s="94" t="str">
        <v>700ml</v>
      </c>
      <c r="I195" s="174">
        <v>12</v>
      </c>
      <c r="J195" s="283"/>
      <c r="K195" s="178"/>
      <c r="L195" s="85"/>
      <c r="M195" s="15"/>
      <c r="N195" s="86"/>
      <c r="O195" s="6"/>
      <c r="P195" s="152">
        <v>0</v>
      </c>
      <c r="Q195" s="6"/>
      <c r="R195" s="96">
        <f t="shared" si="9"/>
        <v>0</v>
      </c>
      <c r="S195" s="97">
        <f t="shared" si="12"/>
        <v>0</v>
      </c>
      <c r="T195" s="98">
        <f t="shared" si="10"/>
        <v>0</v>
      </c>
      <c r="U195" s="117" t="str">
        <f t="shared" si="11"/>
        <v>OK</v>
      </c>
      <c r="V195" s="117" t="b">
        <f>'CASH REBATE'!$P$22</f>
        <v>0</v>
      </c>
      <c r="W195" s="1" t="str">
        <v>ALCHEMY</v>
      </c>
    </row>
    <row r="196" spans="2:23" ht="17.399999999999999" x14ac:dyDescent="0.3">
      <c r="B196" s="161" t="str">
        <v>20-SPTEQ-07002302</v>
      </c>
      <c r="C196" s="156" t="str">
        <v>Proximo</v>
      </c>
      <c r="D196" s="94" t="str">
        <v>Tequila</v>
      </c>
      <c r="E196" s="94" t="str">
        <v>Jose Cuervo</v>
      </c>
      <c r="F196" s="94" t="str">
        <v>JOC</v>
      </c>
      <c r="G196" s="94" t="str">
        <v>Jose Cuervo Especial Silver</v>
      </c>
      <c r="H196" s="94" t="str">
        <v>700ml</v>
      </c>
      <c r="I196" s="174">
        <v>12</v>
      </c>
      <c r="J196" s="283"/>
      <c r="K196" s="178"/>
      <c r="L196" s="85"/>
      <c r="M196" s="15"/>
      <c r="N196" s="86"/>
      <c r="O196" s="6"/>
      <c r="P196" s="152">
        <v>0</v>
      </c>
      <c r="Q196" s="6"/>
      <c r="R196" s="96">
        <f t="shared" si="9"/>
        <v>0</v>
      </c>
      <c r="S196" s="97">
        <f t="shared" si="12"/>
        <v>0</v>
      </c>
      <c r="T196" s="98">
        <f t="shared" si="10"/>
        <v>0</v>
      </c>
      <c r="U196" s="117" t="str">
        <f t="shared" si="11"/>
        <v>OK</v>
      </c>
      <c r="V196" s="117" t="b">
        <f>'CASH REBATE'!$P$22</f>
        <v>0</v>
      </c>
      <c r="W196" s="1" t="str">
        <v>ALCHEMY</v>
      </c>
    </row>
    <row r="197" spans="2:23" ht="17.399999999999999" x14ac:dyDescent="0.3">
      <c r="B197" s="161" t="str">
        <v>20-SPTEQ-07502135</v>
      </c>
      <c r="C197" s="156" t="str">
        <v>Proximo</v>
      </c>
      <c r="D197" s="94" t="str">
        <v>Tequila</v>
      </c>
      <c r="E197" s="94" t="str">
        <v>Jose Cuervo</v>
      </c>
      <c r="F197" s="94" t="str">
        <v>JOC</v>
      </c>
      <c r="G197" s="94" t="str">
        <v>Jose Cuervo Especial Reposado Limited Edition 2022</v>
      </c>
      <c r="H197" s="94" t="str">
        <v>750ml</v>
      </c>
      <c r="I197" s="174">
        <v>12</v>
      </c>
      <c r="J197" s="283"/>
      <c r="K197" s="178"/>
      <c r="L197" s="85"/>
      <c r="M197" s="15"/>
      <c r="N197" s="86"/>
      <c r="O197" s="6"/>
      <c r="P197" s="152">
        <v>0</v>
      </c>
      <c r="Q197" s="6"/>
      <c r="R197" s="96">
        <f t="shared" si="9"/>
        <v>0</v>
      </c>
      <c r="S197" s="97">
        <f t="shared" si="12"/>
        <v>0</v>
      </c>
      <c r="T197" s="98">
        <f t="shared" si="10"/>
        <v>0</v>
      </c>
      <c r="U197" s="117" t="str">
        <f t="shared" si="11"/>
        <v>OK</v>
      </c>
      <c r="V197" s="117" t="b">
        <f>'CASH REBATE'!$P$22</f>
        <v>0</v>
      </c>
      <c r="W197" s="1" t="str">
        <v>ALCHEMY</v>
      </c>
    </row>
    <row r="198" spans="2:23" ht="17.399999999999999" x14ac:dyDescent="0.3">
      <c r="B198" s="161" t="str">
        <v>20-SPTEQ-07500103</v>
      </c>
      <c r="C198" s="156" t="str">
        <v>Proximo</v>
      </c>
      <c r="D198" s="94" t="str">
        <v>Tequila</v>
      </c>
      <c r="E198" s="94" t="str">
        <v>Jose Cuervo</v>
      </c>
      <c r="F198" s="94" t="str">
        <v>JOC</v>
      </c>
      <c r="G198" s="94" t="str">
        <v>Jose Cuervo Especial Reposado Limited Edition 2023</v>
      </c>
      <c r="H198" s="94" t="str">
        <v>750ml</v>
      </c>
      <c r="I198" s="174">
        <v>12</v>
      </c>
      <c r="J198" s="283"/>
      <c r="K198" s="178"/>
      <c r="L198" s="85"/>
      <c r="M198" s="15"/>
      <c r="N198" s="86"/>
      <c r="O198" s="6"/>
      <c r="P198" s="152">
        <v>0</v>
      </c>
      <c r="Q198" s="6"/>
      <c r="R198" s="96">
        <f t="shared" si="9"/>
        <v>0</v>
      </c>
      <c r="S198" s="97">
        <f t="shared" si="12"/>
        <v>0</v>
      </c>
      <c r="T198" s="98">
        <f t="shared" si="10"/>
        <v>0</v>
      </c>
      <c r="U198" s="117" t="str">
        <f t="shared" si="11"/>
        <v>OK</v>
      </c>
      <c r="V198" s="117" t="b">
        <f>'CASH REBATE'!$P$22</f>
        <v>0</v>
      </c>
      <c r="W198" s="1" t="str">
        <v>ALCHEMY</v>
      </c>
    </row>
    <row r="199" spans="2:23" ht="17.399999999999999" x14ac:dyDescent="0.3">
      <c r="B199" s="161" t="str">
        <v>20-24REP-07500109</v>
      </c>
      <c r="C199" s="156" t="str">
        <v>Proximo</v>
      </c>
      <c r="D199" s="94" t="str">
        <v>Tequila</v>
      </c>
      <c r="E199" s="94" t="str">
        <v>Jose Cuervo</v>
      </c>
      <c r="F199" s="94" t="str">
        <v>JOC</v>
      </c>
      <c r="G199" s="94" t="str">
        <v>Jose Cuervo Especial Reposado Limited Edition 2024</v>
      </c>
      <c r="H199" s="94" t="str">
        <v>750ml</v>
      </c>
      <c r="I199" s="174">
        <v>12</v>
      </c>
      <c r="J199" s="283"/>
      <c r="K199" s="178"/>
      <c r="L199" s="85"/>
      <c r="M199" s="15"/>
      <c r="N199" s="86"/>
      <c r="O199" s="6"/>
      <c r="P199" s="152">
        <v>0</v>
      </c>
      <c r="Q199" s="6"/>
      <c r="R199" s="96">
        <f t="shared" si="9"/>
        <v>0</v>
      </c>
      <c r="S199" s="97">
        <f t="shared" si="12"/>
        <v>0</v>
      </c>
      <c r="T199" s="98">
        <f t="shared" si="10"/>
        <v>0</v>
      </c>
      <c r="U199" s="117" t="str">
        <f t="shared" si="11"/>
        <v>OK</v>
      </c>
      <c r="V199" s="117" t="b">
        <f>'CASH REBATE'!$P$22</f>
        <v>0</v>
      </c>
      <c r="W199" s="1" t="str">
        <v>ALCHEMY</v>
      </c>
    </row>
    <row r="200" spans="2:23" ht="17.399999999999999" x14ac:dyDescent="0.3">
      <c r="B200" s="161" t="str">
        <v>20-25REP-07001301</v>
      </c>
      <c r="C200" s="156" t="str">
        <v>Proximo</v>
      </c>
      <c r="D200" s="94" t="str">
        <v>Tequila</v>
      </c>
      <c r="E200" s="94" t="str">
        <v>Jose Cuervo</v>
      </c>
      <c r="F200" s="94" t="str">
        <v>JOC</v>
      </c>
      <c r="G200" s="94" t="str">
        <v>Jose Cuervo Especial Reposado Limited Edition 2025</v>
      </c>
      <c r="H200" s="94" t="str">
        <v>700ml</v>
      </c>
      <c r="I200" s="174">
        <v>12</v>
      </c>
      <c r="J200" s="283"/>
      <c r="K200" s="178"/>
      <c r="L200" s="85"/>
      <c r="M200" s="15"/>
      <c r="N200" s="86"/>
      <c r="O200" s="6"/>
      <c r="P200" s="152">
        <v>0</v>
      </c>
      <c r="Q200" s="6"/>
      <c r="R200" s="96">
        <f t="shared" si="9"/>
        <v>0</v>
      </c>
      <c r="S200" s="97">
        <f t="shared" si="12"/>
        <v>0</v>
      </c>
      <c r="T200" s="98">
        <f t="shared" si="10"/>
        <v>0</v>
      </c>
      <c r="U200" s="117" t="str">
        <f t="shared" si="11"/>
        <v>OK</v>
      </c>
      <c r="V200" s="117" t="b">
        <f>'CASH REBATE'!$P$22</f>
        <v>0</v>
      </c>
      <c r="W200" s="1" t="str">
        <v>ALCHEMY</v>
      </c>
    </row>
    <row r="201" spans="2:23" ht="17.399999999999999" x14ac:dyDescent="0.3">
      <c r="B201" s="161" t="str">
        <v>20-24SIL-07502322</v>
      </c>
      <c r="C201" s="156" t="str">
        <v>Proximo</v>
      </c>
      <c r="D201" s="94" t="str">
        <v>Tequila</v>
      </c>
      <c r="E201" s="94" t="str">
        <v>Jose Cuervo</v>
      </c>
      <c r="F201" s="94" t="str">
        <v>JOC</v>
      </c>
      <c r="G201" s="94" t="str">
        <v>Jose Cuervo Especial Silver Limited Edition 2024</v>
      </c>
      <c r="H201" s="94" t="str">
        <v>750ml</v>
      </c>
      <c r="I201" s="174">
        <v>12</v>
      </c>
      <c r="J201" s="283"/>
      <c r="K201" s="178"/>
      <c r="L201" s="85"/>
      <c r="M201" s="15"/>
      <c r="N201" s="86"/>
      <c r="O201" s="6"/>
      <c r="P201" s="152">
        <v>0</v>
      </c>
      <c r="Q201" s="6"/>
      <c r="R201" s="96">
        <f t="shared" si="9"/>
        <v>0</v>
      </c>
      <c r="S201" s="97">
        <f t="shared" si="12"/>
        <v>0</v>
      </c>
      <c r="T201" s="98">
        <f t="shared" si="10"/>
        <v>0</v>
      </c>
      <c r="U201" s="117" t="str">
        <f t="shared" si="11"/>
        <v>OK</v>
      </c>
      <c r="V201" s="117" t="b">
        <f>'CASH REBATE'!$P$22</f>
        <v>0</v>
      </c>
      <c r="W201" s="1" t="str">
        <v>ALCHEMY</v>
      </c>
    </row>
    <row r="202" spans="2:23" ht="17.399999999999999" x14ac:dyDescent="0.3">
      <c r="B202" s="161" t="str">
        <v>20-25SIL-07001318</v>
      </c>
      <c r="C202" s="156" t="str">
        <v>Proximo</v>
      </c>
      <c r="D202" s="94" t="str">
        <v>Tequila</v>
      </c>
      <c r="E202" s="94" t="str">
        <v>Jose Cuervo</v>
      </c>
      <c r="F202" s="94" t="str">
        <v>JOC</v>
      </c>
      <c r="G202" s="94" t="str">
        <v>Jose Cuervo Especial Silver Limited Edition 2025</v>
      </c>
      <c r="H202" s="94" t="str">
        <v>700ml</v>
      </c>
      <c r="I202" s="174">
        <v>12</v>
      </c>
      <c r="J202" s="283"/>
      <c r="K202" s="178"/>
      <c r="L202" s="85"/>
      <c r="M202" s="15"/>
      <c r="N202" s="86"/>
      <c r="O202" s="6"/>
      <c r="P202" s="152">
        <v>0</v>
      </c>
      <c r="Q202" s="6"/>
      <c r="R202" s="96">
        <f t="shared" si="9"/>
        <v>0</v>
      </c>
      <c r="S202" s="97">
        <f t="shared" si="12"/>
        <v>0</v>
      </c>
      <c r="T202" s="98">
        <f t="shared" si="10"/>
        <v>0</v>
      </c>
      <c r="U202" s="117" t="str">
        <f t="shared" si="11"/>
        <v>OK</v>
      </c>
      <c r="V202" s="117" t="b">
        <f>'CASH REBATE'!$P$22</f>
        <v>0</v>
      </c>
      <c r="W202" s="1" t="str">
        <v>ALCHEMY</v>
      </c>
    </row>
    <row r="203" spans="2:23" ht="17.399999999999999" x14ac:dyDescent="0.3">
      <c r="B203" s="161" t="str">
        <v>20-SPTEQ-07502302</v>
      </c>
      <c r="C203" s="156" t="str">
        <v>Proximo</v>
      </c>
      <c r="D203" s="94" t="str">
        <v>Tequila</v>
      </c>
      <c r="E203" s="94" t="str">
        <v>Jose Cuervo</v>
      </c>
      <c r="F203" s="94" t="str">
        <v>JOC</v>
      </c>
      <c r="G203" s="94" t="str">
        <v>Jose Cuervo Especial Plata Limited Edition</v>
      </c>
      <c r="H203" s="94" t="str">
        <v>750ml</v>
      </c>
      <c r="I203" s="174">
        <v>12</v>
      </c>
      <c r="J203" s="283"/>
      <c r="K203" s="178"/>
      <c r="L203" s="85"/>
      <c r="M203" s="15"/>
      <c r="N203" s="86"/>
      <c r="O203" s="6"/>
      <c r="P203" s="152">
        <v>0</v>
      </c>
      <c r="Q203" s="6"/>
      <c r="R203" s="96">
        <f t="shared" si="9"/>
        <v>0</v>
      </c>
      <c r="S203" s="97">
        <f t="shared" si="12"/>
        <v>0</v>
      </c>
      <c r="T203" s="98">
        <f t="shared" si="10"/>
        <v>0</v>
      </c>
      <c r="U203" s="117" t="str">
        <f t="shared" si="11"/>
        <v>OK</v>
      </c>
      <c r="V203" s="117" t="b">
        <f>'CASH REBATE'!$P$22</f>
        <v>0</v>
      </c>
      <c r="W203" s="1" t="str">
        <v>ALCHEMY</v>
      </c>
    </row>
    <row r="204" spans="2:23" ht="17.399999999999999" x14ac:dyDescent="0.3">
      <c r="B204" s="161" t="str">
        <v>25-SPLIQ-03502608</v>
      </c>
      <c r="C204" s="156" t="str">
        <v>RC</v>
      </c>
      <c r="D204" s="94" t="str">
        <v>Liqueur</v>
      </c>
      <c r="E204" s="94" t="str">
        <v>Cointreau</v>
      </c>
      <c r="F204" s="94" t="str">
        <v>COT</v>
      </c>
      <c r="G204" s="94" t="str">
        <v>Cointreau 350ml</v>
      </c>
      <c r="H204" s="94" t="str">
        <v>350ml</v>
      </c>
      <c r="I204" s="174">
        <v>24</v>
      </c>
      <c r="J204" s="283"/>
      <c r="K204" s="178"/>
      <c r="L204" s="85"/>
      <c r="M204" s="15"/>
      <c r="N204" s="86"/>
      <c r="O204" s="6"/>
      <c r="P204" s="152">
        <v>0</v>
      </c>
      <c r="Q204" s="6"/>
      <c r="R204" s="96">
        <f t="shared" si="9"/>
        <v>0</v>
      </c>
      <c r="S204" s="97">
        <f t="shared" si="12"/>
        <v>0</v>
      </c>
      <c r="T204" s="98">
        <f t="shared" si="10"/>
        <v>0</v>
      </c>
      <c r="U204" s="117" t="str">
        <f t="shared" si="11"/>
        <v>OK</v>
      </c>
      <c r="V204" s="117" t="b">
        <f>'CASH REBATE'!$P$22</f>
        <v>0</v>
      </c>
      <c r="W204" s="1" t="str">
        <v>ALCHEMY</v>
      </c>
    </row>
    <row r="205" spans="2:23" ht="17.399999999999999" x14ac:dyDescent="0.3">
      <c r="B205" s="161" t="str">
        <v>25-SPLIQ-07004200</v>
      </c>
      <c r="C205" s="156" t="str">
        <v>RC</v>
      </c>
      <c r="D205" s="94" t="str">
        <v>Liqueur</v>
      </c>
      <c r="E205" s="94" t="str">
        <v>Cointreau</v>
      </c>
      <c r="F205" s="94" t="str">
        <v>COT</v>
      </c>
      <c r="G205" s="94" t="str">
        <v>Cointreau 700ml</v>
      </c>
      <c r="H205" s="94" t="str">
        <v>700ml</v>
      </c>
      <c r="I205" s="174">
        <v>12</v>
      </c>
      <c r="J205" s="283"/>
      <c r="K205" s="178"/>
      <c r="L205" s="85"/>
      <c r="M205" s="15"/>
      <c r="N205" s="86"/>
      <c r="O205" s="6"/>
      <c r="P205" s="152">
        <v>0</v>
      </c>
      <c r="Q205" s="6"/>
      <c r="R205" s="96">
        <f t="shared" ref="R205:R268" si="13">IF(K205&gt;0,K205*N205,L205*1.07*N205)</f>
        <v>0</v>
      </c>
      <c r="S205" s="97">
        <f t="shared" si="12"/>
        <v>0</v>
      </c>
      <c r="T205" s="98">
        <f t="shared" si="10"/>
        <v>0</v>
      </c>
      <c r="U205" s="117" t="str">
        <f t="shared" si="11"/>
        <v>OK</v>
      </c>
      <c r="V205" s="117" t="b">
        <f>'CASH REBATE'!$P$22</f>
        <v>0</v>
      </c>
      <c r="W205" s="1" t="str">
        <v>ALCHEMY</v>
      </c>
    </row>
    <row r="206" spans="2:23" ht="17.399999999999999" x14ac:dyDescent="0.3">
      <c r="B206" s="161" t="str">
        <v>02-SPLIQ-05001661</v>
      </c>
      <c r="C206" s="156" t="str">
        <v>Lucas Bols</v>
      </c>
      <c r="D206" s="94" t="str">
        <v>Liqueur</v>
      </c>
      <c r="E206" s="94" t="str">
        <v>Galliano Espresso</v>
      </c>
      <c r="F206" s="94" t="str">
        <v>GAL</v>
      </c>
      <c r="G206" s="94" t="str">
        <v>Galliano Espresso Liqueur 500ml</v>
      </c>
      <c r="H206" s="94" t="str">
        <v>500ml</v>
      </c>
      <c r="I206" s="174">
        <v>6</v>
      </c>
      <c r="J206" s="283"/>
      <c r="K206" s="178"/>
      <c r="L206" s="85"/>
      <c r="M206" s="15"/>
      <c r="N206" s="86"/>
      <c r="O206" s="6"/>
      <c r="P206" s="152">
        <v>0</v>
      </c>
      <c r="Q206" s="6"/>
      <c r="R206" s="96">
        <f t="shared" si="13"/>
        <v>0</v>
      </c>
      <c r="S206" s="97">
        <f t="shared" si="12"/>
        <v>0</v>
      </c>
      <c r="T206" s="98">
        <f t="shared" ref="T206:T269" si="14">IF(U206="Input Price only 1 column","",P206*S206)</f>
        <v>0</v>
      </c>
      <c r="U206" s="117" t="str">
        <f t="shared" ref="U206:U269" si="15">IF(AND(K206&gt;0,L206&gt;0),"Input Price only 1 column","OK")</f>
        <v>OK</v>
      </c>
      <c r="V206" s="117" t="b">
        <f>'CASH REBATE'!$P$22</f>
        <v>0</v>
      </c>
      <c r="W206" s="1" t="str">
        <v>ALCHEMY</v>
      </c>
    </row>
    <row r="207" spans="2:23" ht="17.399999999999999" x14ac:dyDescent="0.3">
      <c r="B207" s="161" t="str">
        <v>02-SPLIQ-05009501</v>
      </c>
      <c r="C207" s="156" t="str">
        <v>Lucas Bols</v>
      </c>
      <c r="D207" s="94" t="str">
        <v>Liqueur</v>
      </c>
      <c r="E207" s="94" t="str">
        <v>Galliano Vanilla</v>
      </c>
      <c r="F207" s="94" t="str">
        <v>GAL</v>
      </c>
      <c r="G207" s="94" t="str">
        <v>Galliano Vanilla Liqueur 500ml</v>
      </c>
      <c r="H207" s="94" t="str">
        <v>500ml</v>
      </c>
      <c r="I207" s="174">
        <v>6</v>
      </c>
      <c r="J207" s="283"/>
      <c r="K207" s="178"/>
      <c r="L207" s="85"/>
      <c r="M207" s="15"/>
      <c r="N207" s="86"/>
      <c r="O207" s="6"/>
      <c r="P207" s="152">
        <v>0</v>
      </c>
      <c r="Q207" s="6"/>
      <c r="R207" s="96">
        <f t="shared" si="13"/>
        <v>0</v>
      </c>
      <c r="S207" s="97">
        <f t="shared" ref="S207:S270" si="16">ROUND(R207/1.07,2)</f>
        <v>0</v>
      </c>
      <c r="T207" s="98">
        <f t="shared" si="14"/>
        <v>0</v>
      </c>
      <c r="U207" s="117" t="str">
        <f t="shared" si="15"/>
        <v>OK</v>
      </c>
      <c r="V207" s="117" t="b">
        <f>'CASH REBATE'!$P$22</f>
        <v>0</v>
      </c>
      <c r="W207" s="1" t="str">
        <v>ALCHEMY</v>
      </c>
    </row>
    <row r="208" spans="2:23" ht="17.399999999999999" x14ac:dyDescent="0.3">
      <c r="B208" s="161" t="str">
        <v>02-SPLIQ-07009594</v>
      </c>
      <c r="C208" s="156" t="str">
        <v>Lucas Bols</v>
      </c>
      <c r="D208" s="94" t="str">
        <v>Liqueur</v>
      </c>
      <c r="E208" s="94" t="str">
        <v>Galliano Vanilla</v>
      </c>
      <c r="F208" s="94" t="str">
        <v>GAL</v>
      </c>
      <c r="G208" s="94" t="str">
        <v>Galliano Vanilla Liqueur 700ml</v>
      </c>
      <c r="H208" s="94" t="str">
        <v>700ml</v>
      </c>
      <c r="I208" s="174">
        <v>6</v>
      </c>
      <c r="J208" s="283"/>
      <c r="K208" s="178"/>
      <c r="L208" s="85"/>
      <c r="M208" s="15"/>
      <c r="N208" s="86"/>
      <c r="O208" s="6"/>
      <c r="P208" s="152">
        <v>0</v>
      </c>
      <c r="Q208" s="6"/>
      <c r="R208" s="96">
        <f t="shared" si="13"/>
        <v>0</v>
      </c>
      <c r="S208" s="97">
        <f t="shared" si="16"/>
        <v>0</v>
      </c>
      <c r="T208" s="98">
        <f t="shared" si="14"/>
        <v>0</v>
      </c>
      <c r="U208" s="117" t="str">
        <f t="shared" si="15"/>
        <v>OK</v>
      </c>
      <c r="V208" s="117" t="b">
        <f>'CASH REBATE'!$P$22</f>
        <v>0</v>
      </c>
      <c r="W208" s="1" t="str">
        <v>ALCHEMY</v>
      </c>
    </row>
    <row r="209" spans="2:23" ht="17.399999999999999" x14ac:dyDescent="0.3">
      <c r="B209" s="161" t="str">
        <v>09-SPLIQ-07009136</v>
      </c>
      <c r="C209" s="156" t="str">
        <v>Lucas Bols</v>
      </c>
      <c r="D209" s="94" t="str">
        <v>Liqueur</v>
      </c>
      <c r="E209" s="94" t="str">
        <v>Vaccari Sambuca</v>
      </c>
      <c r="F209" s="94" t="str">
        <v>VAC</v>
      </c>
      <c r="G209" s="94" t="str">
        <v>Vaccari Sambuca</v>
      </c>
      <c r="H209" s="94" t="str">
        <v>700ml</v>
      </c>
      <c r="I209" s="174">
        <v>6</v>
      </c>
      <c r="J209" s="283"/>
      <c r="K209" s="178"/>
      <c r="L209" s="85"/>
      <c r="M209" s="15"/>
      <c r="N209" s="86"/>
      <c r="O209" s="6"/>
      <c r="P209" s="152">
        <v>0</v>
      </c>
      <c r="Q209" s="6"/>
      <c r="R209" s="96">
        <f t="shared" si="13"/>
        <v>0</v>
      </c>
      <c r="S209" s="97">
        <f t="shared" si="16"/>
        <v>0</v>
      </c>
      <c r="T209" s="98">
        <f t="shared" si="14"/>
        <v>0</v>
      </c>
      <c r="U209" s="117" t="str">
        <f t="shared" si="15"/>
        <v>OK</v>
      </c>
      <c r="V209" s="117" t="b">
        <f>'CASH REBATE'!$P$22</f>
        <v>0</v>
      </c>
      <c r="W209" s="1" t="str">
        <v>ALCHEMY</v>
      </c>
    </row>
    <row r="210" spans="2:23" ht="17.399999999999999" x14ac:dyDescent="0.3">
      <c r="B210" s="161" t="str">
        <v>44-SPLIQ-07000397</v>
      </c>
      <c r="C210" s="156" t="str">
        <v>Campari</v>
      </c>
      <c r="D210" s="94" t="str">
        <v>Liqueur</v>
      </c>
      <c r="E210" s="94" t="str">
        <v>Frangelico</v>
      </c>
      <c r="F210" s="94" t="str">
        <v>FRG</v>
      </c>
      <c r="G210" s="94" t="str">
        <v>Frangelico</v>
      </c>
      <c r="H210" s="94" t="str">
        <v>700ml</v>
      </c>
      <c r="I210" s="174">
        <v>12</v>
      </c>
      <c r="J210" s="283"/>
      <c r="K210" s="178"/>
      <c r="L210" s="85"/>
      <c r="M210" s="15"/>
      <c r="N210" s="86"/>
      <c r="O210" s="6"/>
      <c r="P210" s="152">
        <v>0</v>
      </c>
      <c r="Q210" s="6"/>
      <c r="R210" s="96">
        <f t="shared" si="13"/>
        <v>0</v>
      </c>
      <c r="S210" s="97">
        <f t="shared" si="16"/>
        <v>0</v>
      </c>
      <c r="T210" s="98">
        <f t="shared" si="14"/>
        <v>0</v>
      </c>
      <c r="U210" s="117" t="str">
        <f t="shared" si="15"/>
        <v>OK</v>
      </c>
      <c r="V210" s="117" t="b">
        <f>'CASH REBATE'!$P$22</f>
        <v>0</v>
      </c>
      <c r="W210" s="1" t="str">
        <v>ALCHEMY</v>
      </c>
    </row>
    <row r="211" spans="2:23" ht="17.399999999999999" x14ac:dyDescent="0.3">
      <c r="B211" s="161" t="str">
        <v>09-SPLIQ-07001757</v>
      </c>
      <c r="C211" s="156" t="str">
        <v>Lucas Bols</v>
      </c>
      <c r="D211" s="94" t="str">
        <v>Liqueur</v>
      </c>
      <c r="E211" s="94" t="str">
        <v>Passoa</v>
      </c>
      <c r="F211" s="94" t="str">
        <v>PSO</v>
      </c>
      <c r="G211" s="94" t="str">
        <v>Passoa Liqueur</v>
      </c>
      <c r="H211" s="94" t="str">
        <v>700ml</v>
      </c>
      <c r="I211" s="174">
        <v>6</v>
      </c>
      <c r="J211" s="283"/>
      <c r="K211" s="178"/>
      <c r="L211" s="85"/>
      <c r="M211" s="15"/>
      <c r="N211" s="86"/>
      <c r="O211" s="6"/>
      <c r="P211" s="152">
        <v>0</v>
      </c>
      <c r="Q211" s="6"/>
      <c r="R211" s="96">
        <f t="shared" si="13"/>
        <v>0</v>
      </c>
      <c r="S211" s="97">
        <f t="shared" si="16"/>
        <v>0</v>
      </c>
      <c r="T211" s="98">
        <f t="shared" si="14"/>
        <v>0</v>
      </c>
      <c r="U211" s="117" t="str">
        <f t="shared" si="15"/>
        <v>OK</v>
      </c>
      <c r="V211" s="117" t="b">
        <f>'CASH REBATE'!$P$22</f>
        <v>0</v>
      </c>
      <c r="W211" s="1" t="str">
        <v>ALCHEMY</v>
      </c>
    </row>
    <row r="212" spans="2:23" ht="17.399999999999999" x14ac:dyDescent="0.3">
      <c r="B212" s="161" t="str">
        <v>68-SPLIQ-10002002</v>
      </c>
      <c r="C212" s="156" t="str">
        <v>Campari</v>
      </c>
      <c r="D212" s="94" t="str">
        <v>Liqueur</v>
      </c>
      <c r="E212" s="94" t="str">
        <v>X-Rated</v>
      </c>
      <c r="F212" s="94" t="str">
        <v>XRT</v>
      </c>
      <c r="G212" s="94" t="str">
        <v>X-Rated Fusion Liqueur</v>
      </c>
      <c r="H212" s="94" t="str">
        <v>1000ml</v>
      </c>
      <c r="I212" s="174">
        <v>6</v>
      </c>
      <c r="J212" s="283"/>
      <c r="K212" s="178"/>
      <c r="L212" s="85"/>
      <c r="M212" s="15"/>
      <c r="N212" s="86"/>
      <c r="O212" s="6"/>
      <c r="P212" s="152">
        <v>0</v>
      </c>
      <c r="Q212" s="6"/>
      <c r="R212" s="96">
        <f t="shared" si="13"/>
        <v>0</v>
      </c>
      <c r="S212" s="97">
        <f t="shared" si="16"/>
        <v>0</v>
      </c>
      <c r="T212" s="98">
        <f t="shared" si="14"/>
        <v>0</v>
      </c>
      <c r="U212" s="117" t="str">
        <f t="shared" si="15"/>
        <v>OK</v>
      </c>
      <c r="V212" s="117" t="b">
        <f>'CASH REBATE'!$P$22</f>
        <v>0</v>
      </c>
      <c r="W212" s="1" t="str">
        <v>ALCHEMY</v>
      </c>
    </row>
    <row r="213" spans="2:23" ht="17.399999999999999" x14ac:dyDescent="0.3">
      <c r="B213" s="161" t="str">
        <v>01-SPLIQ-07006625</v>
      </c>
      <c r="C213" s="156" t="str">
        <v>Lucas Bols</v>
      </c>
      <c r="D213" s="94" t="str">
        <v>Liqueur</v>
      </c>
      <c r="E213" s="94" t="str">
        <v>Bols Liqueur</v>
      </c>
      <c r="F213" s="94" t="str">
        <v>BOL</v>
      </c>
      <c r="G213" s="94" t="str">
        <v>Bols Amaretto</v>
      </c>
      <c r="H213" s="94" t="str">
        <v>700ml</v>
      </c>
      <c r="I213" s="174">
        <v>6</v>
      </c>
      <c r="J213" s="283"/>
      <c r="K213" s="178"/>
      <c r="L213" s="85"/>
      <c r="M213" s="15"/>
      <c r="N213" s="86"/>
      <c r="O213" s="6"/>
      <c r="P213" s="152">
        <v>0</v>
      </c>
      <c r="Q213" s="6"/>
      <c r="R213" s="96">
        <f t="shared" si="13"/>
        <v>0</v>
      </c>
      <c r="S213" s="97">
        <f t="shared" si="16"/>
        <v>0</v>
      </c>
      <c r="T213" s="98">
        <f t="shared" si="14"/>
        <v>0</v>
      </c>
      <c r="U213" s="117" t="str">
        <f t="shared" si="15"/>
        <v>OK</v>
      </c>
      <c r="V213" s="117" t="b">
        <f>'CASH REBATE'!$P$22</f>
        <v>0</v>
      </c>
      <c r="W213" s="1" t="str">
        <v>ALCHEMY</v>
      </c>
    </row>
    <row r="214" spans="2:23" ht="17.399999999999999" x14ac:dyDescent="0.3">
      <c r="B214" s="161" t="str">
        <v>01-SPLIQ-07006632</v>
      </c>
      <c r="C214" s="156" t="str">
        <v>Lucas Bols</v>
      </c>
      <c r="D214" s="94" t="str">
        <v>Liqueur</v>
      </c>
      <c r="E214" s="94" t="str">
        <v>Bols Liqueur</v>
      </c>
      <c r="F214" s="94" t="str">
        <v>BOL</v>
      </c>
      <c r="G214" s="94" t="str">
        <v>Bols Apricot Brandy</v>
      </c>
      <c r="H214" s="94" t="str">
        <v>700ml</v>
      </c>
      <c r="I214" s="174">
        <v>6</v>
      </c>
      <c r="J214" s="283"/>
      <c r="K214" s="178"/>
      <c r="L214" s="85"/>
      <c r="M214" s="15"/>
      <c r="N214" s="86"/>
      <c r="O214" s="6"/>
      <c r="P214" s="152">
        <v>0</v>
      </c>
      <c r="Q214" s="6"/>
      <c r="R214" s="96">
        <f t="shared" si="13"/>
        <v>0</v>
      </c>
      <c r="S214" s="97">
        <f t="shared" si="16"/>
        <v>0</v>
      </c>
      <c r="T214" s="98">
        <f t="shared" si="14"/>
        <v>0</v>
      </c>
      <c r="U214" s="117" t="str">
        <f t="shared" si="15"/>
        <v>OK</v>
      </c>
      <c r="V214" s="117" t="b">
        <f>'CASH REBATE'!$P$22</f>
        <v>0</v>
      </c>
      <c r="W214" s="1" t="str">
        <v>ALCHEMY</v>
      </c>
    </row>
    <row r="215" spans="2:23" ht="17.399999999999999" x14ac:dyDescent="0.3">
      <c r="B215" s="161" t="str">
        <v>01-SPLIQ-07006694</v>
      </c>
      <c r="C215" s="156" t="str">
        <v>Lucas Bols</v>
      </c>
      <c r="D215" s="94" t="str">
        <v>Liqueur</v>
      </c>
      <c r="E215" s="94" t="str">
        <v>Bols Liqueur</v>
      </c>
      <c r="F215" s="94" t="str">
        <v>BOL</v>
      </c>
      <c r="G215" s="94" t="str">
        <v>Bols Banana</v>
      </c>
      <c r="H215" s="94" t="str">
        <v>700ml</v>
      </c>
      <c r="I215" s="174">
        <v>6</v>
      </c>
      <c r="J215" s="283"/>
      <c r="K215" s="178"/>
      <c r="L215" s="85"/>
      <c r="M215" s="15"/>
      <c r="N215" s="86"/>
      <c r="O215" s="6"/>
      <c r="P215" s="152">
        <v>0</v>
      </c>
      <c r="Q215" s="6"/>
      <c r="R215" s="96">
        <f t="shared" si="13"/>
        <v>0</v>
      </c>
      <c r="S215" s="97">
        <f t="shared" si="16"/>
        <v>0</v>
      </c>
      <c r="T215" s="98">
        <f t="shared" si="14"/>
        <v>0</v>
      </c>
      <c r="U215" s="117" t="str">
        <f t="shared" si="15"/>
        <v>OK</v>
      </c>
      <c r="V215" s="117" t="b">
        <f>'CASH REBATE'!$P$22</f>
        <v>0</v>
      </c>
      <c r="W215" s="1" t="str">
        <v>ALCHEMY</v>
      </c>
    </row>
    <row r="216" spans="2:23" ht="17.399999999999999" x14ac:dyDescent="0.3">
      <c r="B216" s="161" t="str">
        <v>01-SPLIQ-07006656</v>
      </c>
      <c r="C216" s="156" t="str">
        <v>Lucas Bols</v>
      </c>
      <c r="D216" s="94" t="str">
        <v>Liqueur</v>
      </c>
      <c r="E216" s="94" t="str">
        <v>Bols Liqueur</v>
      </c>
      <c r="F216" s="94" t="str">
        <v>BOL</v>
      </c>
      <c r="G216" s="94" t="str">
        <v>Bols Blue Curacao</v>
      </c>
      <c r="H216" s="94" t="str">
        <v>700ml</v>
      </c>
      <c r="I216" s="174">
        <v>6</v>
      </c>
      <c r="J216" s="283"/>
      <c r="K216" s="178"/>
      <c r="L216" s="85"/>
      <c r="M216" s="15"/>
      <c r="N216" s="86"/>
      <c r="O216" s="6"/>
      <c r="P216" s="152">
        <v>0</v>
      </c>
      <c r="Q216" s="6"/>
      <c r="R216" s="96">
        <f t="shared" si="13"/>
        <v>0</v>
      </c>
      <c r="S216" s="97">
        <f t="shared" si="16"/>
        <v>0</v>
      </c>
      <c r="T216" s="98">
        <f t="shared" si="14"/>
        <v>0</v>
      </c>
      <c r="U216" s="117" t="str">
        <f t="shared" si="15"/>
        <v>OK</v>
      </c>
      <c r="V216" s="117" t="b">
        <f>'CASH REBATE'!$P$22</f>
        <v>0</v>
      </c>
      <c r="W216" s="1" t="str">
        <v>ALCHEMY</v>
      </c>
    </row>
    <row r="217" spans="2:23" ht="17.399999999999999" x14ac:dyDescent="0.3">
      <c r="B217" s="161" t="str">
        <v>01-SPLIQ-07006717</v>
      </c>
      <c r="C217" s="156" t="str">
        <v>Lucas Bols</v>
      </c>
      <c r="D217" s="94" t="str">
        <v>Liqueur</v>
      </c>
      <c r="E217" s="94" t="str">
        <v>Bols Liqueur</v>
      </c>
      <c r="F217" s="94" t="str">
        <v>BOL</v>
      </c>
      <c r="G217" s="94" t="str">
        <v>Bols Cacao Brown</v>
      </c>
      <c r="H217" s="94" t="str">
        <v>700ml</v>
      </c>
      <c r="I217" s="174">
        <v>6</v>
      </c>
      <c r="J217" s="283"/>
      <c r="K217" s="178"/>
      <c r="L217" s="85"/>
      <c r="M217" s="15"/>
      <c r="N217" s="86"/>
      <c r="O217" s="6"/>
      <c r="P217" s="152">
        <v>0</v>
      </c>
      <c r="Q217" s="6"/>
      <c r="R217" s="96">
        <f t="shared" si="13"/>
        <v>0</v>
      </c>
      <c r="S217" s="97">
        <f t="shared" si="16"/>
        <v>0</v>
      </c>
      <c r="T217" s="98">
        <f t="shared" si="14"/>
        <v>0</v>
      </c>
      <c r="U217" s="117" t="str">
        <f t="shared" si="15"/>
        <v>OK</v>
      </c>
      <c r="V217" s="117" t="b">
        <f>'CASH REBATE'!$P$22</f>
        <v>0</v>
      </c>
      <c r="W217" s="1" t="str">
        <v>ALCHEMY</v>
      </c>
    </row>
    <row r="218" spans="2:23" ht="17.399999999999999" x14ac:dyDescent="0.3">
      <c r="B218" s="161" t="str">
        <v>01-SPLIQ-07006724</v>
      </c>
      <c r="C218" s="156" t="str">
        <v>Lucas Bols</v>
      </c>
      <c r="D218" s="94" t="str">
        <v>Liqueur</v>
      </c>
      <c r="E218" s="94" t="str">
        <v>Bols Liqueur</v>
      </c>
      <c r="F218" s="94" t="str">
        <v>BOL</v>
      </c>
      <c r="G218" s="94" t="str">
        <v>Bols Cacao White</v>
      </c>
      <c r="H218" s="94" t="str">
        <v>700ml</v>
      </c>
      <c r="I218" s="174">
        <v>6</v>
      </c>
      <c r="J218" s="283"/>
      <c r="K218" s="178"/>
      <c r="L218" s="85"/>
      <c r="M218" s="15"/>
      <c r="N218" s="86"/>
      <c r="O218" s="6"/>
      <c r="P218" s="152">
        <v>0</v>
      </c>
      <c r="Q218" s="6"/>
      <c r="R218" s="96">
        <f t="shared" si="13"/>
        <v>0</v>
      </c>
      <c r="S218" s="97">
        <f t="shared" si="16"/>
        <v>0</v>
      </c>
      <c r="T218" s="98">
        <f t="shared" si="14"/>
        <v>0</v>
      </c>
      <c r="U218" s="117" t="str">
        <f t="shared" si="15"/>
        <v>OK</v>
      </c>
      <c r="V218" s="117" t="b">
        <f>'CASH REBATE'!$P$22</f>
        <v>0</v>
      </c>
      <c r="W218" s="1" t="str">
        <v>ALCHEMY</v>
      </c>
    </row>
    <row r="219" spans="2:23" ht="17.399999999999999" x14ac:dyDescent="0.3">
      <c r="B219" s="161" t="str">
        <v>01-SPLIQ-07006663</v>
      </c>
      <c r="C219" s="156" t="str">
        <v>Lucas Bols</v>
      </c>
      <c r="D219" s="94" t="str">
        <v>Liqueur</v>
      </c>
      <c r="E219" s="94" t="str">
        <v>Bols Liqueur</v>
      </c>
      <c r="F219" s="94" t="str">
        <v>BOL</v>
      </c>
      <c r="G219" s="94" t="str">
        <v>Bols Cherry Brandy</v>
      </c>
      <c r="H219" s="94" t="str">
        <v>700ml</v>
      </c>
      <c r="I219" s="174">
        <v>6</v>
      </c>
      <c r="J219" s="283"/>
      <c r="K219" s="178"/>
      <c r="L219" s="85"/>
      <c r="M219" s="15"/>
      <c r="N219" s="86"/>
      <c r="O219" s="6"/>
      <c r="P219" s="152">
        <v>0</v>
      </c>
      <c r="Q219" s="6"/>
      <c r="R219" s="96">
        <f t="shared" si="13"/>
        <v>0</v>
      </c>
      <c r="S219" s="97">
        <f t="shared" si="16"/>
        <v>0</v>
      </c>
      <c r="T219" s="98">
        <f t="shared" si="14"/>
        <v>0</v>
      </c>
      <c r="U219" s="117" t="str">
        <f t="shared" si="15"/>
        <v>OK</v>
      </c>
      <c r="V219" s="117" t="b">
        <f>'CASH REBATE'!$P$22</f>
        <v>0</v>
      </c>
      <c r="W219" s="1" t="str">
        <v>ALCHEMY</v>
      </c>
    </row>
    <row r="220" spans="2:23" ht="17.399999999999999" x14ac:dyDescent="0.3">
      <c r="B220" s="161" t="str">
        <v>01-SPLIQ-07006700</v>
      </c>
      <c r="C220" s="156" t="str">
        <v>Lucas Bols</v>
      </c>
      <c r="D220" s="94" t="str">
        <v>Liqueur</v>
      </c>
      <c r="E220" s="94" t="str">
        <v>Bols Liqueur</v>
      </c>
      <c r="F220" s="94" t="str">
        <v>BOL</v>
      </c>
      <c r="G220" s="94" t="str">
        <v>Bols Crème De Cassis</v>
      </c>
      <c r="H220" s="94" t="str">
        <v>700ml</v>
      </c>
      <c r="I220" s="174">
        <v>6</v>
      </c>
      <c r="J220" s="283"/>
      <c r="K220" s="178"/>
      <c r="L220" s="85"/>
      <c r="M220" s="15"/>
      <c r="N220" s="86"/>
      <c r="O220" s="6"/>
      <c r="P220" s="152">
        <v>0</v>
      </c>
      <c r="Q220" s="6"/>
      <c r="R220" s="96">
        <f t="shared" si="13"/>
        <v>0</v>
      </c>
      <c r="S220" s="97">
        <f t="shared" si="16"/>
        <v>0</v>
      </c>
      <c r="T220" s="98">
        <f t="shared" si="14"/>
        <v>0</v>
      </c>
      <c r="U220" s="117" t="str">
        <f t="shared" si="15"/>
        <v>OK</v>
      </c>
      <c r="V220" s="117" t="b">
        <f>'CASH REBATE'!$P$22</f>
        <v>0</v>
      </c>
      <c r="W220" s="1" t="str">
        <v>ALCHEMY</v>
      </c>
    </row>
    <row r="221" spans="2:23" ht="17.399999999999999" x14ac:dyDescent="0.3">
      <c r="B221" s="161" t="str">
        <v>01-SPLIQ-07006731</v>
      </c>
      <c r="C221" s="156" t="str">
        <v>Lucas Bols</v>
      </c>
      <c r="D221" s="94" t="str">
        <v>Liqueur</v>
      </c>
      <c r="E221" s="94" t="str">
        <v>Bols Liqueur</v>
      </c>
      <c r="F221" s="94" t="str">
        <v>BOL</v>
      </c>
      <c r="G221" s="94" t="str">
        <v>Bols Dry Orange</v>
      </c>
      <c r="H221" s="94" t="str">
        <v>700ml</v>
      </c>
      <c r="I221" s="174">
        <v>6</v>
      </c>
      <c r="J221" s="283"/>
      <c r="K221" s="178"/>
      <c r="L221" s="85"/>
      <c r="M221" s="15"/>
      <c r="N221" s="86"/>
      <c r="O221" s="6"/>
      <c r="P221" s="152">
        <v>0</v>
      </c>
      <c r="Q221" s="6"/>
      <c r="R221" s="96">
        <f t="shared" si="13"/>
        <v>0</v>
      </c>
      <c r="S221" s="97">
        <f t="shared" si="16"/>
        <v>0</v>
      </c>
      <c r="T221" s="98">
        <f t="shared" si="14"/>
        <v>0</v>
      </c>
      <c r="U221" s="117" t="str">
        <f t="shared" si="15"/>
        <v>OK</v>
      </c>
      <c r="V221" s="117" t="b">
        <f>'CASH REBATE'!$P$22</f>
        <v>0</v>
      </c>
      <c r="W221" s="1" t="str">
        <v>ALCHEMY</v>
      </c>
    </row>
    <row r="222" spans="2:23" ht="17.399999999999999" x14ac:dyDescent="0.3">
      <c r="B222" s="161" t="str">
        <v>01-SPLIQ-07002897</v>
      </c>
      <c r="C222" s="156" t="str">
        <v>Lucas Bols</v>
      </c>
      <c r="D222" s="94" t="str">
        <v>Liqueur</v>
      </c>
      <c r="E222" s="94" t="str">
        <v>Bols Liqueur</v>
      </c>
      <c r="F222" s="94" t="str">
        <v>BOL</v>
      </c>
      <c r="G222" s="94" t="str">
        <v>Bols Elderflower</v>
      </c>
      <c r="H222" s="94" t="str">
        <v>700ml</v>
      </c>
      <c r="I222" s="174">
        <v>6</v>
      </c>
      <c r="J222" s="283"/>
      <c r="K222" s="178"/>
      <c r="L222" s="85"/>
      <c r="M222" s="15"/>
      <c r="N222" s="86"/>
      <c r="O222" s="6"/>
      <c r="P222" s="152">
        <v>0</v>
      </c>
      <c r="Q222" s="6"/>
      <c r="R222" s="96">
        <f t="shared" si="13"/>
        <v>0</v>
      </c>
      <c r="S222" s="97">
        <f t="shared" si="16"/>
        <v>0</v>
      </c>
      <c r="T222" s="98">
        <f t="shared" si="14"/>
        <v>0</v>
      </c>
      <c r="U222" s="117" t="str">
        <f t="shared" si="15"/>
        <v>OK</v>
      </c>
      <c r="V222" s="117" t="b">
        <f>'CASH REBATE'!$P$22</f>
        <v>0</v>
      </c>
      <c r="W222" s="1" t="str">
        <v>ALCHEMY</v>
      </c>
    </row>
    <row r="223" spans="2:23" ht="17.399999999999999" x14ac:dyDescent="0.3">
      <c r="B223" s="161" t="str">
        <v>01-SPLIQ-07006786</v>
      </c>
      <c r="C223" s="156" t="str">
        <v>Lucas Bols</v>
      </c>
      <c r="D223" s="94" t="str">
        <v>Liqueur</v>
      </c>
      <c r="E223" s="94" t="str">
        <v>Bols Liqueur</v>
      </c>
      <c r="F223" s="94" t="str">
        <v>BOL</v>
      </c>
      <c r="G223" s="94" t="str">
        <v>Bols Lychee</v>
      </c>
      <c r="H223" s="94" t="str">
        <v>700ml</v>
      </c>
      <c r="I223" s="174">
        <v>6</v>
      </c>
      <c r="J223" s="283"/>
      <c r="K223" s="178"/>
      <c r="L223" s="85"/>
      <c r="M223" s="15"/>
      <c r="N223" s="86"/>
      <c r="O223" s="6"/>
      <c r="P223" s="152">
        <v>0</v>
      </c>
      <c r="Q223" s="6"/>
      <c r="R223" s="96">
        <f t="shared" si="13"/>
        <v>0</v>
      </c>
      <c r="S223" s="97">
        <f t="shared" si="16"/>
        <v>0</v>
      </c>
      <c r="T223" s="98">
        <f t="shared" si="14"/>
        <v>0</v>
      </c>
      <c r="U223" s="117" t="str">
        <f t="shared" si="15"/>
        <v>OK</v>
      </c>
      <c r="V223" s="117" t="b">
        <f>'CASH REBATE'!$P$22</f>
        <v>0</v>
      </c>
      <c r="W223" s="1" t="str">
        <v>ALCHEMY</v>
      </c>
    </row>
    <row r="224" spans="2:23" ht="17.399999999999999" x14ac:dyDescent="0.3">
      <c r="B224" s="161" t="str">
        <v>01-SPLIQ-07006809</v>
      </c>
      <c r="C224" s="156" t="str">
        <v>Lucas Bols</v>
      </c>
      <c r="D224" s="94" t="str">
        <v>Liqueur</v>
      </c>
      <c r="E224" s="94" t="str">
        <v>Bols Liqueur</v>
      </c>
      <c r="F224" s="94" t="str">
        <v>BOL</v>
      </c>
      <c r="G224" s="94" t="str">
        <v>Bols Melon</v>
      </c>
      <c r="H224" s="94" t="str">
        <v>700ml</v>
      </c>
      <c r="I224" s="174">
        <v>6</v>
      </c>
      <c r="J224" s="283"/>
      <c r="K224" s="178"/>
      <c r="L224" s="85"/>
      <c r="M224" s="15"/>
      <c r="N224" s="86"/>
      <c r="O224" s="6"/>
      <c r="P224" s="152">
        <v>0</v>
      </c>
      <c r="Q224" s="6"/>
      <c r="R224" s="96">
        <f t="shared" si="13"/>
        <v>0</v>
      </c>
      <c r="S224" s="97">
        <f t="shared" si="16"/>
        <v>0</v>
      </c>
      <c r="T224" s="98">
        <f t="shared" si="14"/>
        <v>0</v>
      </c>
      <c r="U224" s="117" t="str">
        <f t="shared" si="15"/>
        <v>OK</v>
      </c>
      <c r="V224" s="117" t="b">
        <f>'CASH REBATE'!$P$22</f>
        <v>0</v>
      </c>
      <c r="W224" s="1" t="str">
        <v>ALCHEMY</v>
      </c>
    </row>
    <row r="225" spans="2:23" ht="17.399999999999999" x14ac:dyDescent="0.3">
      <c r="B225" s="161" t="str">
        <v>01-SPLIQ-07006830</v>
      </c>
      <c r="C225" s="156" t="str">
        <v>Lucas Bols</v>
      </c>
      <c r="D225" s="94" t="str">
        <v>Liqueur</v>
      </c>
      <c r="E225" s="94" t="str">
        <v>Bols Liqueur</v>
      </c>
      <c r="F225" s="94" t="str">
        <v>BOL</v>
      </c>
      <c r="G225" s="94" t="str">
        <v>Bols Peach</v>
      </c>
      <c r="H225" s="94" t="str">
        <v>700ml</v>
      </c>
      <c r="I225" s="174">
        <v>6</v>
      </c>
      <c r="J225" s="283"/>
      <c r="K225" s="178"/>
      <c r="L225" s="85"/>
      <c r="M225" s="15"/>
      <c r="N225" s="86"/>
      <c r="O225" s="6"/>
      <c r="P225" s="152">
        <v>0</v>
      </c>
      <c r="Q225" s="6"/>
      <c r="R225" s="96">
        <f t="shared" si="13"/>
        <v>0</v>
      </c>
      <c r="S225" s="97">
        <f t="shared" si="16"/>
        <v>0</v>
      </c>
      <c r="T225" s="98">
        <f t="shared" si="14"/>
        <v>0</v>
      </c>
      <c r="U225" s="117" t="str">
        <f t="shared" si="15"/>
        <v>OK</v>
      </c>
      <c r="V225" s="117" t="b">
        <f>'CASH REBATE'!$P$22</f>
        <v>0</v>
      </c>
      <c r="W225" s="1" t="str">
        <v>ALCHEMY</v>
      </c>
    </row>
    <row r="226" spans="2:23" ht="17.399999999999999" x14ac:dyDescent="0.3">
      <c r="B226" s="161" t="str">
        <v>01-SPLIQ-07009408</v>
      </c>
      <c r="C226" s="156" t="str">
        <v>Lucas Bols</v>
      </c>
      <c r="D226" s="94" t="str">
        <v>Liqueur</v>
      </c>
      <c r="E226" s="94" t="str">
        <v>Bols Liqueur</v>
      </c>
      <c r="F226" s="94" t="str">
        <v>BOL</v>
      </c>
      <c r="G226" s="94" t="str">
        <v>Bols Peppermint Green</v>
      </c>
      <c r="H226" s="94" t="str">
        <v>700ml</v>
      </c>
      <c r="I226" s="174">
        <v>6</v>
      </c>
      <c r="J226" s="283"/>
      <c r="K226" s="178"/>
      <c r="L226" s="85"/>
      <c r="M226" s="15"/>
      <c r="N226" s="86"/>
      <c r="O226" s="6"/>
      <c r="P226" s="152">
        <v>0</v>
      </c>
      <c r="Q226" s="6"/>
      <c r="R226" s="96">
        <f t="shared" si="13"/>
        <v>0</v>
      </c>
      <c r="S226" s="97">
        <f t="shared" si="16"/>
        <v>0</v>
      </c>
      <c r="T226" s="98">
        <f t="shared" si="14"/>
        <v>0</v>
      </c>
      <c r="U226" s="117" t="str">
        <f t="shared" si="15"/>
        <v>OK</v>
      </c>
      <c r="V226" s="117" t="b">
        <f>'CASH REBATE'!$P$22</f>
        <v>0</v>
      </c>
      <c r="W226" s="1" t="str">
        <v>ALCHEMY</v>
      </c>
    </row>
    <row r="227" spans="2:23" ht="17.399999999999999" x14ac:dyDescent="0.3">
      <c r="B227" s="161" t="str">
        <v>01-SPLIQ-07009334</v>
      </c>
      <c r="C227" s="156" t="str">
        <v>Lucas Bols</v>
      </c>
      <c r="D227" s="94" t="str">
        <v>Liqueur</v>
      </c>
      <c r="E227" s="94" t="str">
        <v>Bols Liqueur</v>
      </c>
      <c r="F227" s="94" t="str">
        <v>BOL</v>
      </c>
      <c r="G227" s="94" t="str">
        <v>Bols Sour Apple</v>
      </c>
      <c r="H227" s="94" t="str">
        <v>700ml</v>
      </c>
      <c r="I227" s="174">
        <v>6</v>
      </c>
      <c r="J227" s="283"/>
      <c r="K227" s="178"/>
      <c r="L227" s="85"/>
      <c r="M227" s="15"/>
      <c r="N227" s="86"/>
      <c r="O227" s="6"/>
      <c r="P227" s="152">
        <v>0</v>
      </c>
      <c r="Q227" s="6"/>
      <c r="R227" s="96">
        <f t="shared" si="13"/>
        <v>0</v>
      </c>
      <c r="S227" s="97">
        <f t="shared" si="16"/>
        <v>0</v>
      </c>
      <c r="T227" s="98">
        <f t="shared" si="14"/>
        <v>0</v>
      </c>
      <c r="U227" s="117" t="str">
        <f t="shared" si="15"/>
        <v>OK</v>
      </c>
      <c r="V227" s="117" t="b">
        <f>'CASH REBATE'!$P$22</f>
        <v>0</v>
      </c>
      <c r="W227" s="1" t="str">
        <v>ALCHEMY</v>
      </c>
    </row>
    <row r="228" spans="2:23" ht="17.399999999999999" x14ac:dyDescent="0.3">
      <c r="B228" s="161" t="str">
        <v>01-SPLIQ-07006885</v>
      </c>
      <c r="C228" s="156" t="str">
        <v>Lucas Bols</v>
      </c>
      <c r="D228" s="94" t="str">
        <v>Liqueur</v>
      </c>
      <c r="E228" s="94" t="str">
        <v>Bols Liqueur</v>
      </c>
      <c r="F228" s="94" t="str">
        <v>BOL</v>
      </c>
      <c r="G228" s="94" t="str">
        <v>Bols Strawberry</v>
      </c>
      <c r="H228" s="94" t="str">
        <v>700ml</v>
      </c>
      <c r="I228" s="174">
        <v>6</v>
      </c>
      <c r="J228" s="283"/>
      <c r="K228" s="178"/>
      <c r="L228" s="85"/>
      <c r="M228" s="15"/>
      <c r="N228" s="86"/>
      <c r="O228" s="6"/>
      <c r="P228" s="152">
        <v>0</v>
      </c>
      <c r="Q228" s="6"/>
      <c r="R228" s="96">
        <f t="shared" si="13"/>
        <v>0</v>
      </c>
      <c r="S228" s="97">
        <f t="shared" si="16"/>
        <v>0</v>
      </c>
      <c r="T228" s="98">
        <f t="shared" si="14"/>
        <v>0</v>
      </c>
      <c r="U228" s="117" t="str">
        <f t="shared" si="15"/>
        <v>OK</v>
      </c>
      <c r="V228" s="117" t="b">
        <f>'CASH REBATE'!$P$22</f>
        <v>0</v>
      </c>
      <c r="W228" s="1" t="str">
        <v>ALCHEMY</v>
      </c>
    </row>
    <row r="229" spans="2:23" ht="17.399999999999999" x14ac:dyDescent="0.3">
      <c r="B229" s="161" t="str">
        <v>01-SPLIQ-07002941</v>
      </c>
      <c r="C229" s="156" t="str">
        <v>Lucas Bols</v>
      </c>
      <c r="D229" s="94" t="str">
        <v>Liqueur</v>
      </c>
      <c r="E229" s="94" t="str">
        <v>Bols Liqueur</v>
      </c>
      <c r="F229" s="94" t="str">
        <v>BOL</v>
      </c>
      <c r="G229" s="94" t="str">
        <v>Bols Triple Sec</v>
      </c>
      <c r="H229" s="94" t="str">
        <v>700ml</v>
      </c>
      <c r="I229" s="174">
        <v>6</v>
      </c>
      <c r="J229" s="283"/>
      <c r="K229" s="178"/>
      <c r="L229" s="85"/>
      <c r="M229" s="15"/>
      <c r="N229" s="86"/>
      <c r="O229" s="6"/>
      <c r="P229" s="152">
        <v>0</v>
      </c>
      <c r="Q229" s="6"/>
      <c r="R229" s="96">
        <f t="shared" si="13"/>
        <v>0</v>
      </c>
      <c r="S229" s="97">
        <f t="shared" si="16"/>
        <v>0</v>
      </c>
      <c r="T229" s="98">
        <f t="shared" si="14"/>
        <v>0</v>
      </c>
      <c r="U229" s="117" t="str">
        <f t="shared" si="15"/>
        <v>OK</v>
      </c>
      <c r="V229" s="117" t="b">
        <f>'CASH REBATE'!$P$22</f>
        <v>0</v>
      </c>
      <c r="W229" s="1" t="str">
        <v>ALCHEMY</v>
      </c>
    </row>
    <row r="230" spans="2:23" ht="17.399999999999999" x14ac:dyDescent="0.3">
      <c r="B230" s="161" t="str">
        <v>01-SPLIQ-07002551</v>
      </c>
      <c r="C230" s="156" t="str">
        <v>Lucas Bols</v>
      </c>
      <c r="D230" s="94" t="str">
        <v>Liqueur</v>
      </c>
      <c r="E230" s="94" t="str">
        <v>Bols Liqueur</v>
      </c>
      <c r="F230" s="94" t="str">
        <v>BOL</v>
      </c>
      <c r="G230" s="94" t="str">
        <v>Bols Brown Cream</v>
      </c>
      <c r="H230" s="94" t="str">
        <v>700ml</v>
      </c>
      <c r="I230" s="174">
        <v>6</v>
      </c>
      <c r="J230" s="283"/>
      <c r="K230" s="178"/>
      <c r="L230" s="85"/>
      <c r="M230" s="15"/>
      <c r="N230" s="86"/>
      <c r="O230" s="6"/>
      <c r="P230" s="152">
        <v>0</v>
      </c>
      <c r="Q230" s="6"/>
      <c r="R230" s="96">
        <f t="shared" si="13"/>
        <v>0</v>
      </c>
      <c r="S230" s="97">
        <f t="shared" si="16"/>
        <v>0</v>
      </c>
      <c r="T230" s="98">
        <f t="shared" si="14"/>
        <v>0</v>
      </c>
      <c r="U230" s="117" t="str">
        <f t="shared" si="15"/>
        <v>OK</v>
      </c>
      <c r="V230" s="117" t="b">
        <f>'CASH REBATE'!$P$22</f>
        <v>0</v>
      </c>
      <c r="W230" s="1" t="str">
        <v>ALCHEMY</v>
      </c>
    </row>
    <row r="231" spans="2:23" ht="17.399999999999999" x14ac:dyDescent="0.3">
      <c r="B231" s="161" t="str">
        <v>31-SPLIQ-07000575</v>
      </c>
      <c r="C231" s="156" t="str">
        <v>Campari</v>
      </c>
      <c r="D231" s="94" t="str">
        <v>Aperitif &amp; Bitters</v>
      </c>
      <c r="E231" s="94" t="str">
        <v>Aperol</v>
      </c>
      <c r="F231" s="94" t="str">
        <v>APR</v>
      </c>
      <c r="G231" s="94" t="str">
        <v>Aperol 700ml</v>
      </c>
      <c r="H231" s="94" t="str">
        <v>700ml</v>
      </c>
      <c r="I231" s="174">
        <v>6</v>
      </c>
      <c r="J231" s="283"/>
      <c r="K231" s="178"/>
      <c r="L231" s="85"/>
      <c r="M231" s="15"/>
      <c r="N231" s="86"/>
      <c r="O231" s="6"/>
      <c r="P231" s="152">
        <v>0</v>
      </c>
      <c r="Q231" s="6"/>
      <c r="R231" s="96">
        <f t="shared" si="13"/>
        <v>0</v>
      </c>
      <c r="S231" s="97">
        <f t="shared" si="16"/>
        <v>0</v>
      </c>
      <c r="T231" s="98">
        <f t="shared" si="14"/>
        <v>0</v>
      </c>
      <c r="U231" s="117" t="str">
        <f t="shared" si="15"/>
        <v>OK</v>
      </c>
      <c r="V231" s="117" t="b">
        <f>'CASH REBATE'!$P$22</f>
        <v>0</v>
      </c>
      <c r="W231" s="1" t="str">
        <v>ALCHEMY</v>
      </c>
    </row>
    <row r="232" spans="2:23" ht="17.399999999999999" x14ac:dyDescent="0.3">
      <c r="B232" s="161" t="str">
        <v>31-SPLIQ-10000278</v>
      </c>
      <c r="C232" s="156" t="str">
        <v>Campari</v>
      </c>
      <c r="D232" s="94" t="str">
        <v>Aperitif &amp; Bitters</v>
      </c>
      <c r="E232" s="94" t="str">
        <v>Aperol</v>
      </c>
      <c r="F232" s="94" t="str">
        <v>APR</v>
      </c>
      <c r="G232" s="94" t="str">
        <v>Aperol 1L</v>
      </c>
      <c r="H232" s="94" t="str">
        <v>1000ml</v>
      </c>
      <c r="I232" s="174">
        <v>6</v>
      </c>
      <c r="J232" s="283"/>
      <c r="K232" s="178"/>
      <c r="L232" s="85"/>
      <c r="M232" s="15"/>
      <c r="N232" s="86"/>
      <c r="O232" s="6"/>
      <c r="P232" s="152">
        <v>0</v>
      </c>
      <c r="Q232" s="6"/>
      <c r="R232" s="96">
        <f t="shared" si="13"/>
        <v>0</v>
      </c>
      <c r="S232" s="97">
        <f t="shared" si="16"/>
        <v>0</v>
      </c>
      <c r="T232" s="98">
        <f t="shared" si="14"/>
        <v>0</v>
      </c>
      <c r="U232" s="117" t="str">
        <f t="shared" si="15"/>
        <v>OK</v>
      </c>
      <c r="V232" s="117" t="b">
        <f>'CASH REBATE'!$P$22</f>
        <v>0</v>
      </c>
      <c r="W232" s="1" t="str">
        <v>ALCHEMY</v>
      </c>
    </row>
    <row r="233" spans="2:23" ht="17.399999999999999" x14ac:dyDescent="0.3">
      <c r="B233" s="161" t="str">
        <v>32-SPLIQ-02001054</v>
      </c>
      <c r="C233" s="156" t="str">
        <v>Campari</v>
      </c>
      <c r="D233" s="94" t="str">
        <v>Aperitif &amp; Bitters</v>
      </c>
      <c r="E233" s="94" t="str">
        <v>Campari</v>
      </c>
      <c r="F233" s="94" t="str">
        <v>CAM</v>
      </c>
      <c r="G233" s="94" t="str">
        <v>Campari 25% 200ml</v>
      </c>
      <c r="H233" s="94" t="str">
        <v>200ml</v>
      </c>
      <c r="I233" s="174">
        <v>24</v>
      </c>
      <c r="J233" s="283"/>
      <c r="K233" s="178"/>
      <c r="L233" s="85"/>
      <c r="M233" s="15"/>
      <c r="N233" s="86"/>
      <c r="O233" s="6"/>
      <c r="P233" s="152">
        <v>0</v>
      </c>
      <c r="Q233" s="6"/>
      <c r="R233" s="96">
        <f t="shared" si="13"/>
        <v>0</v>
      </c>
      <c r="S233" s="97">
        <f t="shared" si="16"/>
        <v>0</v>
      </c>
      <c r="T233" s="98">
        <f t="shared" si="14"/>
        <v>0</v>
      </c>
      <c r="U233" s="117" t="str">
        <f t="shared" si="15"/>
        <v>OK</v>
      </c>
      <c r="V233" s="117" t="b">
        <f>'CASH REBATE'!$P$22</f>
        <v>0</v>
      </c>
      <c r="W233" s="1" t="str">
        <v>ALCHEMY</v>
      </c>
    </row>
    <row r="234" spans="2:23" ht="17.399999999999999" x14ac:dyDescent="0.3">
      <c r="B234" s="161" t="str">
        <v>32-SPLIQ-07501402</v>
      </c>
      <c r="C234" s="156" t="str">
        <v>Campari</v>
      </c>
      <c r="D234" s="94" t="str">
        <v>Aperitif &amp; Bitters</v>
      </c>
      <c r="E234" s="94" t="str">
        <v>Campari</v>
      </c>
      <c r="F234" s="94" t="str">
        <v>CAM</v>
      </c>
      <c r="G234" s="94" t="str">
        <v>Campari 25% 750ml</v>
      </c>
      <c r="H234" s="94" t="str">
        <v>750ml</v>
      </c>
      <c r="I234" s="174">
        <v>12</v>
      </c>
      <c r="J234" s="283"/>
      <c r="K234" s="178"/>
      <c r="L234" s="85"/>
      <c r="M234" s="15"/>
      <c r="N234" s="86"/>
      <c r="O234" s="6"/>
      <c r="P234" s="152">
        <v>0</v>
      </c>
      <c r="Q234" s="6"/>
      <c r="R234" s="96">
        <f t="shared" si="13"/>
        <v>0</v>
      </c>
      <c r="S234" s="97">
        <f t="shared" si="16"/>
        <v>0</v>
      </c>
      <c r="T234" s="98">
        <f t="shared" si="14"/>
        <v>0</v>
      </c>
      <c r="U234" s="117" t="str">
        <f t="shared" si="15"/>
        <v>OK</v>
      </c>
      <c r="V234" s="117" t="b">
        <f>'CASH REBATE'!$P$22</f>
        <v>0</v>
      </c>
      <c r="W234" s="1" t="str">
        <v>ALCHEMY</v>
      </c>
    </row>
    <row r="235" spans="2:23" ht="17.399999999999999" x14ac:dyDescent="0.3">
      <c r="B235" s="161" t="str">
        <v>32-SPLIQ-10001006</v>
      </c>
      <c r="C235" s="156" t="str">
        <v>Campari</v>
      </c>
      <c r="D235" s="94" t="str">
        <v>Aperitif &amp; Bitters</v>
      </c>
      <c r="E235" s="94" t="str">
        <v>Campari</v>
      </c>
      <c r="F235" s="94" t="str">
        <v>CAM</v>
      </c>
      <c r="G235" s="94" t="str">
        <v>Campari 25% 1L</v>
      </c>
      <c r="H235" s="94" t="str">
        <v>1000ml</v>
      </c>
      <c r="I235" s="174">
        <v>12</v>
      </c>
      <c r="J235" s="283"/>
      <c r="K235" s="178"/>
      <c r="L235" s="85"/>
      <c r="M235" s="15"/>
      <c r="N235" s="86"/>
      <c r="O235" s="6"/>
      <c r="P235" s="152">
        <v>0</v>
      </c>
      <c r="Q235" s="6"/>
      <c r="R235" s="96">
        <f t="shared" si="13"/>
        <v>0</v>
      </c>
      <c r="S235" s="97">
        <f t="shared" si="16"/>
        <v>0</v>
      </c>
      <c r="T235" s="98">
        <f t="shared" si="14"/>
        <v>0</v>
      </c>
      <c r="U235" s="117" t="str">
        <f t="shared" si="15"/>
        <v>OK</v>
      </c>
      <c r="V235" s="117" t="b">
        <f>'CASH REBATE'!$P$22</f>
        <v>0</v>
      </c>
      <c r="W235" s="1" t="str">
        <v>ALCHEMY</v>
      </c>
    </row>
    <row r="236" spans="2:23" ht="17.399999999999999" x14ac:dyDescent="0.3">
      <c r="B236" s="161" t="str">
        <v>32-SPLIQ-05001051</v>
      </c>
      <c r="C236" s="156" t="str">
        <v>Campari</v>
      </c>
      <c r="D236" s="94" t="str">
        <v>Aperitif &amp; Bitters</v>
      </c>
      <c r="E236" s="94" t="str">
        <v>Campari</v>
      </c>
      <c r="F236" s="94" t="str">
        <v>CAM</v>
      </c>
      <c r="G236" s="94" t="str">
        <v>Campari Negroni RTE</v>
      </c>
      <c r="H236" s="94" t="str">
        <v>500ml</v>
      </c>
      <c r="I236" s="174">
        <v>12</v>
      </c>
      <c r="J236" s="283"/>
      <c r="K236" s="178"/>
      <c r="L236" s="85"/>
      <c r="M236" s="15"/>
      <c r="N236" s="86"/>
      <c r="O236" s="6"/>
      <c r="P236" s="152">
        <v>0</v>
      </c>
      <c r="Q236" s="6"/>
      <c r="R236" s="96">
        <f t="shared" si="13"/>
        <v>0</v>
      </c>
      <c r="S236" s="97">
        <f t="shared" si="16"/>
        <v>0</v>
      </c>
      <c r="T236" s="98">
        <f t="shared" si="14"/>
        <v>0</v>
      </c>
      <c r="U236" s="117" t="str">
        <f t="shared" si="15"/>
        <v>OK</v>
      </c>
      <c r="V236" s="117" t="b">
        <f>'CASH REBATE'!$P$22</f>
        <v>0</v>
      </c>
      <c r="W236" s="1" t="str">
        <v>ALCHEMY</v>
      </c>
    </row>
    <row r="237" spans="2:23" ht="17.399999999999999" x14ac:dyDescent="0.3">
      <c r="B237" s="161" t="str">
        <v>32-SPLIQ-10000969</v>
      </c>
      <c r="C237" s="156" t="str">
        <v>Campari</v>
      </c>
      <c r="D237" s="94" t="str">
        <v>Aperitif &amp; Bitters</v>
      </c>
      <c r="E237" s="94" t="str">
        <v>Campari</v>
      </c>
      <c r="F237" s="94" t="str">
        <v>CAM</v>
      </c>
      <c r="G237" s="94" t="str">
        <v>Campari Cask Tales Bourbon Barrels</v>
      </c>
      <c r="H237" s="94" t="str">
        <v>1000ml</v>
      </c>
      <c r="I237" s="174">
        <v>6</v>
      </c>
      <c r="J237" s="283"/>
      <c r="K237" s="178"/>
      <c r="L237" s="85"/>
      <c r="M237" s="15"/>
      <c r="N237" s="86"/>
      <c r="O237" s="6"/>
      <c r="P237" s="152">
        <v>0</v>
      </c>
      <c r="Q237" s="6"/>
      <c r="R237" s="96">
        <f t="shared" si="13"/>
        <v>0</v>
      </c>
      <c r="S237" s="97">
        <f t="shared" si="16"/>
        <v>0</v>
      </c>
      <c r="T237" s="98">
        <f t="shared" si="14"/>
        <v>0</v>
      </c>
      <c r="U237" s="117" t="str">
        <f t="shared" si="15"/>
        <v>OK</v>
      </c>
      <c r="V237" s="117" t="b">
        <f>'CASH REBATE'!$P$22</f>
        <v>0</v>
      </c>
      <c r="W237" s="1" t="str">
        <v>ALCHEMY</v>
      </c>
    </row>
    <row r="238" spans="2:23" ht="17.399999999999999" x14ac:dyDescent="0.3">
      <c r="B238" s="161" t="str">
        <v>36-SPLIQ-07003805</v>
      </c>
      <c r="C238" s="156" t="str">
        <v>Campari</v>
      </c>
      <c r="D238" s="94" t="str">
        <v>Aperitif &amp; Bitters</v>
      </c>
      <c r="E238" s="94" t="str">
        <v>Averna</v>
      </c>
      <c r="F238" s="94" t="str">
        <v>AVN</v>
      </c>
      <c r="G238" s="94" t="str">
        <v>Amaro Averna 29%</v>
      </c>
      <c r="H238" s="94" t="str">
        <v>700ml</v>
      </c>
      <c r="I238" s="174">
        <v>6</v>
      </c>
      <c r="J238" s="283"/>
      <c r="K238" s="178"/>
      <c r="L238" s="85"/>
      <c r="M238" s="15"/>
      <c r="N238" s="86"/>
      <c r="O238" s="6"/>
      <c r="P238" s="152">
        <v>0</v>
      </c>
      <c r="Q238" s="6"/>
      <c r="R238" s="96">
        <f t="shared" si="13"/>
        <v>0</v>
      </c>
      <c r="S238" s="97">
        <f t="shared" si="16"/>
        <v>0</v>
      </c>
      <c r="T238" s="98">
        <f t="shared" si="14"/>
        <v>0</v>
      </c>
      <c r="U238" s="117" t="str">
        <f t="shared" si="15"/>
        <v>OK</v>
      </c>
      <c r="V238" s="117" t="b">
        <f>'CASH REBATE'!$P$22</f>
        <v>0</v>
      </c>
      <c r="W238" s="1" t="str">
        <v>ALCHEMY</v>
      </c>
    </row>
    <row r="239" spans="2:23" ht="17.399999999999999" x14ac:dyDescent="0.3">
      <c r="B239" s="161" t="str">
        <v>38-SPLIQ-07001067</v>
      </c>
      <c r="C239" s="156" t="str">
        <v>Campari</v>
      </c>
      <c r="D239" s="94" t="str">
        <v>Aperitif &amp; Bitters</v>
      </c>
      <c r="E239" s="94" t="str">
        <v>Braulio</v>
      </c>
      <c r="F239" s="94" t="str">
        <v>BRA</v>
      </c>
      <c r="G239" s="94" t="str">
        <v>Braulio Bormio Amaro Alpino 21%</v>
      </c>
      <c r="H239" s="94" t="str">
        <v>700ml</v>
      </c>
      <c r="I239" s="174">
        <v>6</v>
      </c>
      <c r="J239" s="283"/>
      <c r="K239" s="178"/>
      <c r="L239" s="85"/>
      <c r="M239" s="15"/>
      <c r="N239" s="86"/>
      <c r="O239" s="6"/>
      <c r="P239" s="152">
        <v>0</v>
      </c>
      <c r="Q239" s="6"/>
      <c r="R239" s="96">
        <f t="shared" si="13"/>
        <v>0</v>
      </c>
      <c r="S239" s="97">
        <f t="shared" si="16"/>
        <v>0</v>
      </c>
      <c r="T239" s="98">
        <f t="shared" si="14"/>
        <v>0</v>
      </c>
      <c r="U239" s="117" t="str">
        <f t="shared" si="15"/>
        <v>OK</v>
      </c>
      <c r="V239" s="117" t="b">
        <f>'CASH REBATE'!$P$22</f>
        <v>0</v>
      </c>
      <c r="W239" s="1" t="str">
        <v>ALCHEMY</v>
      </c>
    </row>
    <row r="240" spans="2:23" ht="17.399999999999999" x14ac:dyDescent="0.3">
      <c r="B240" s="161" t="str">
        <v>43-SPLIQ-07000074</v>
      </c>
      <c r="C240" s="156" t="str">
        <v>Campari</v>
      </c>
      <c r="D240" s="94" t="str">
        <v>Aperitif &amp; Bitters</v>
      </c>
      <c r="E240" s="94" t="str">
        <v>Cynar</v>
      </c>
      <c r="F240" s="94" t="str">
        <v>CYN</v>
      </c>
      <c r="G240" s="94" t="str">
        <v>Cynar 16.5%</v>
      </c>
      <c r="H240" s="94" t="str">
        <v>700ml</v>
      </c>
      <c r="I240" s="174">
        <v>6</v>
      </c>
      <c r="J240" s="283"/>
      <c r="K240" s="178"/>
      <c r="L240" s="85"/>
      <c r="M240" s="15"/>
      <c r="N240" s="86"/>
      <c r="O240" s="6"/>
      <c r="P240" s="152">
        <v>0</v>
      </c>
      <c r="Q240" s="6"/>
      <c r="R240" s="96">
        <f t="shared" si="13"/>
        <v>0</v>
      </c>
      <c r="S240" s="97">
        <f t="shared" si="16"/>
        <v>0</v>
      </c>
      <c r="T240" s="98">
        <f t="shared" si="14"/>
        <v>0</v>
      </c>
      <c r="U240" s="117" t="str">
        <f t="shared" si="15"/>
        <v>OK</v>
      </c>
      <c r="V240" s="117" t="b">
        <f>'CASH REBATE'!$P$22</f>
        <v>0</v>
      </c>
      <c r="W240" s="1" t="str">
        <v>ALCHEMY</v>
      </c>
    </row>
    <row r="241" spans="2:23" ht="17.399999999999999" x14ac:dyDescent="0.3">
      <c r="B241" s="161" t="str">
        <v>42-SPVER-10000846</v>
      </c>
      <c r="C241" s="156" t="str">
        <v>Campari</v>
      </c>
      <c r="D241" s="94" t="str">
        <v>Vermouth</v>
      </c>
      <c r="E241" s="94" t="str">
        <v>Cinzano</v>
      </c>
      <c r="F241" s="94" t="str">
        <v>CZV</v>
      </c>
      <c r="G241" s="94" t="str">
        <v>Cinzano Vermouth Rosso 1L</v>
      </c>
      <c r="H241" s="94" t="str">
        <v>1000ml</v>
      </c>
      <c r="I241" s="174">
        <v>12</v>
      </c>
      <c r="J241" s="283"/>
      <c r="K241" s="178"/>
      <c r="L241" s="85"/>
      <c r="M241" s="15"/>
      <c r="N241" s="86"/>
      <c r="O241" s="6"/>
      <c r="P241" s="152">
        <v>0</v>
      </c>
      <c r="Q241" s="6"/>
      <c r="R241" s="96">
        <f t="shared" si="13"/>
        <v>0</v>
      </c>
      <c r="S241" s="97">
        <f t="shared" si="16"/>
        <v>0</v>
      </c>
      <c r="T241" s="98">
        <f t="shared" si="14"/>
        <v>0</v>
      </c>
      <c r="U241" s="117" t="str">
        <f t="shared" si="15"/>
        <v>OK</v>
      </c>
      <c r="V241" s="117" t="b">
        <f>'CASH REBATE'!$P$22</f>
        <v>0</v>
      </c>
      <c r="W241" s="1" t="str">
        <v>ALCHEMY</v>
      </c>
    </row>
    <row r="242" spans="2:23" ht="17.399999999999999" x14ac:dyDescent="0.3">
      <c r="B242" s="161" t="str">
        <v>42-SPVER-07501423</v>
      </c>
      <c r="C242" s="156" t="str">
        <v>Campari</v>
      </c>
      <c r="D242" s="94" t="str">
        <v>Vermouth</v>
      </c>
      <c r="E242" s="94" t="str">
        <v>Cinzano</v>
      </c>
      <c r="F242" s="94" t="str">
        <v>CZV</v>
      </c>
      <c r="G242" s="94" t="str">
        <v>Cinzano Vermouth Rosso</v>
      </c>
      <c r="H242" s="94" t="str">
        <v>750ml</v>
      </c>
      <c r="I242" s="174">
        <v>12</v>
      </c>
      <c r="J242" s="283"/>
      <c r="K242" s="178"/>
      <c r="L242" s="85"/>
      <c r="M242" s="15"/>
      <c r="N242" s="86"/>
      <c r="O242" s="6"/>
      <c r="P242" s="152">
        <v>0</v>
      </c>
      <c r="Q242" s="6"/>
      <c r="R242" s="96">
        <f t="shared" si="13"/>
        <v>0</v>
      </c>
      <c r="S242" s="97">
        <f t="shared" si="16"/>
        <v>0</v>
      </c>
      <c r="T242" s="98">
        <f t="shared" si="14"/>
        <v>0</v>
      </c>
      <c r="U242" s="117" t="str">
        <f t="shared" si="15"/>
        <v>OK</v>
      </c>
      <c r="V242" s="117" t="b">
        <f>'CASH REBATE'!$P$22</f>
        <v>0</v>
      </c>
      <c r="W242" s="1" t="str">
        <v>ALCHEMY</v>
      </c>
    </row>
    <row r="243" spans="2:23" ht="17.399999999999999" x14ac:dyDescent="0.3">
      <c r="B243" s="161" t="str">
        <v>42-SPVER-07501416</v>
      </c>
      <c r="C243" s="156" t="str">
        <v>Campari</v>
      </c>
      <c r="D243" s="94" t="str">
        <v>Vermouth</v>
      </c>
      <c r="E243" s="94" t="str">
        <v>Cinzano</v>
      </c>
      <c r="F243" s="94" t="str">
        <v>CZV</v>
      </c>
      <c r="G243" s="94" t="str">
        <v>Cinzano Vermouth Bianco</v>
      </c>
      <c r="H243" s="94" t="str">
        <v>750ml</v>
      </c>
      <c r="I243" s="174">
        <v>12</v>
      </c>
      <c r="J243" s="283"/>
      <c r="K243" s="178"/>
      <c r="L243" s="85"/>
      <c r="M243" s="15"/>
      <c r="N243" s="86"/>
      <c r="O243" s="6"/>
      <c r="P243" s="152">
        <v>0</v>
      </c>
      <c r="Q243" s="6"/>
      <c r="R243" s="96">
        <f t="shared" si="13"/>
        <v>0</v>
      </c>
      <c r="S243" s="97">
        <f t="shared" si="16"/>
        <v>0</v>
      </c>
      <c r="T243" s="98">
        <f t="shared" si="14"/>
        <v>0</v>
      </c>
      <c r="U243" s="117" t="str">
        <f t="shared" si="15"/>
        <v>OK</v>
      </c>
      <c r="V243" s="117" t="b">
        <f>'CASH REBATE'!$P$22</f>
        <v>0</v>
      </c>
      <c r="W243" s="1" t="str">
        <v>ALCHEMY</v>
      </c>
    </row>
    <row r="244" spans="2:23" ht="17.399999999999999" x14ac:dyDescent="0.3">
      <c r="B244" s="161" t="str">
        <v>42-SPVER-07502734</v>
      </c>
      <c r="C244" s="156" t="str">
        <v>Campari</v>
      </c>
      <c r="D244" s="94" t="str">
        <v>Vermouth</v>
      </c>
      <c r="E244" s="94" t="str">
        <v>Cinzano</v>
      </c>
      <c r="F244" s="94" t="str">
        <v>CZV</v>
      </c>
      <c r="G244" s="94" t="str">
        <v>Cinzano Vermouth Extra Dry</v>
      </c>
      <c r="H244" s="94" t="str">
        <v>750ml</v>
      </c>
      <c r="I244" s="174">
        <v>12</v>
      </c>
      <c r="J244" s="283"/>
      <c r="K244" s="178"/>
      <c r="L244" s="85"/>
      <c r="M244" s="15"/>
      <c r="N244" s="86"/>
      <c r="O244" s="6"/>
      <c r="P244" s="152">
        <v>0</v>
      </c>
      <c r="Q244" s="6"/>
      <c r="R244" s="96">
        <f t="shared" si="13"/>
        <v>0</v>
      </c>
      <c r="S244" s="97">
        <f t="shared" si="16"/>
        <v>0</v>
      </c>
      <c r="T244" s="98">
        <f t="shared" si="14"/>
        <v>0</v>
      </c>
      <c r="U244" s="117" t="str">
        <f t="shared" si="15"/>
        <v>OK</v>
      </c>
      <c r="V244" s="117" t="b">
        <f>'CASH REBATE'!$P$22</f>
        <v>0</v>
      </c>
      <c r="W244" s="1" t="str">
        <v>ALCHEMY</v>
      </c>
    </row>
    <row r="245" spans="2:23" ht="17.399999999999999" x14ac:dyDescent="0.3">
      <c r="B245" s="161" t="str">
        <v>42-SPVER-10005810</v>
      </c>
      <c r="C245" s="156" t="str">
        <v>Campari</v>
      </c>
      <c r="D245" s="94" t="str">
        <v>Vermouth</v>
      </c>
      <c r="E245" s="94" t="str">
        <v>Cinzano</v>
      </c>
      <c r="F245" s="94" t="str">
        <v>CZV</v>
      </c>
      <c r="G245" s="94" t="str">
        <v>Cinzano 1757 Vermouth Rosso</v>
      </c>
      <c r="H245" s="94" t="str">
        <v>1000ml</v>
      </c>
      <c r="I245" s="174">
        <v>6</v>
      </c>
      <c r="J245" s="283"/>
      <c r="K245" s="178"/>
      <c r="L245" s="85"/>
      <c r="M245" s="15"/>
      <c r="N245" s="86"/>
      <c r="O245" s="6"/>
      <c r="P245" s="152">
        <v>0</v>
      </c>
      <c r="Q245" s="6"/>
      <c r="R245" s="96">
        <f t="shared" si="13"/>
        <v>0</v>
      </c>
      <c r="S245" s="97">
        <f t="shared" si="16"/>
        <v>0</v>
      </c>
      <c r="T245" s="98">
        <f t="shared" si="14"/>
        <v>0</v>
      </c>
      <c r="U245" s="117" t="str">
        <f t="shared" si="15"/>
        <v>OK</v>
      </c>
      <c r="V245" s="117" t="b">
        <f>'CASH REBATE'!$P$22</f>
        <v>0</v>
      </c>
      <c r="W245" s="1" t="str">
        <v>ALCHEMY</v>
      </c>
    </row>
    <row r="246" spans="2:23" ht="17.399999999999999" x14ac:dyDescent="0.3">
      <c r="B246" s="161" t="str">
        <v>42-SPVER-10005834</v>
      </c>
      <c r="C246" s="156" t="str">
        <v>Campari</v>
      </c>
      <c r="D246" s="94" t="str">
        <v>Vermouth</v>
      </c>
      <c r="E246" s="94" t="str">
        <v>Cinzano</v>
      </c>
      <c r="F246" s="94" t="str">
        <v>CZV</v>
      </c>
      <c r="G246" s="94" t="str">
        <v>Cinzano 1757 Vermouth Extra Dry</v>
      </c>
      <c r="H246" s="94" t="str">
        <v>1000ml</v>
      </c>
      <c r="I246" s="174">
        <v>6</v>
      </c>
      <c r="J246" s="283"/>
      <c r="K246" s="178"/>
      <c r="L246" s="85"/>
      <c r="M246" s="15"/>
      <c r="N246" s="86"/>
      <c r="O246" s="6"/>
      <c r="P246" s="152">
        <v>0</v>
      </c>
      <c r="Q246" s="6"/>
      <c r="R246" s="96">
        <f t="shared" si="13"/>
        <v>0</v>
      </c>
      <c r="S246" s="97">
        <f t="shared" si="16"/>
        <v>0</v>
      </c>
      <c r="T246" s="98">
        <f t="shared" si="14"/>
        <v>0</v>
      </c>
      <c r="U246" s="117" t="str">
        <f t="shared" si="15"/>
        <v>OK</v>
      </c>
      <c r="V246" s="117" t="b">
        <f>'CASH REBATE'!$P$22</f>
        <v>0</v>
      </c>
      <c r="W246" s="1" t="str">
        <v>ALCHEMY</v>
      </c>
    </row>
    <row r="247" spans="2:23" ht="17.399999999999999" x14ac:dyDescent="0.3">
      <c r="B247" s="161" t="str">
        <v>42-SPVER-10005896</v>
      </c>
      <c r="C247" s="156" t="str">
        <v>Campari</v>
      </c>
      <c r="D247" s="94" t="str">
        <v>Vermouth</v>
      </c>
      <c r="E247" s="94" t="str">
        <v>Cinzano</v>
      </c>
      <c r="F247" s="94" t="str">
        <v>CZV</v>
      </c>
      <c r="G247" s="94" t="str">
        <v>Cinzano Bottega Rosso 1757</v>
      </c>
      <c r="H247" s="94" t="str">
        <v>1000ml</v>
      </c>
      <c r="I247" s="174">
        <v>6</v>
      </c>
      <c r="J247" s="283"/>
      <c r="K247" s="178"/>
      <c r="L247" s="85"/>
      <c r="M247" s="15"/>
      <c r="N247" s="86"/>
      <c r="O247" s="6"/>
      <c r="P247" s="152">
        <v>0</v>
      </c>
      <c r="Q247" s="6"/>
      <c r="R247" s="96">
        <f t="shared" si="13"/>
        <v>0</v>
      </c>
      <c r="S247" s="97">
        <f t="shared" si="16"/>
        <v>0</v>
      </c>
      <c r="T247" s="98">
        <f t="shared" si="14"/>
        <v>0</v>
      </c>
      <c r="U247" s="117" t="str">
        <f t="shared" si="15"/>
        <v>OK</v>
      </c>
      <c r="V247" s="117" t="b">
        <f>'CASH REBATE'!$P$22</f>
        <v>0</v>
      </c>
      <c r="W247" s="1" t="str">
        <v>ALCHEMY</v>
      </c>
    </row>
    <row r="248" spans="2:23" ht="17.399999999999999" x14ac:dyDescent="0.3">
      <c r="B248" s="161" t="str">
        <v>42-SPVER-10005909</v>
      </c>
      <c r="C248" s="156" t="str">
        <v>Campari</v>
      </c>
      <c r="D248" s="94" t="str">
        <v>Vermouth</v>
      </c>
      <c r="E248" s="94" t="str">
        <v>Cinzano</v>
      </c>
      <c r="F248" s="94" t="str">
        <v>CZV</v>
      </c>
      <c r="G248" s="94" t="str">
        <v>Cinzano Bottega Extra Dry 1757</v>
      </c>
      <c r="H248" s="94" t="str">
        <v>1000ml</v>
      </c>
      <c r="I248" s="174">
        <v>6</v>
      </c>
      <c r="J248" s="283"/>
      <c r="K248" s="178"/>
      <c r="L248" s="85"/>
      <c r="M248" s="15"/>
      <c r="N248" s="86"/>
      <c r="O248" s="6"/>
      <c r="P248" s="152">
        <v>0</v>
      </c>
      <c r="Q248" s="6"/>
      <c r="R248" s="96">
        <f t="shared" si="13"/>
        <v>0</v>
      </c>
      <c r="S248" s="97">
        <f t="shared" si="16"/>
        <v>0</v>
      </c>
      <c r="T248" s="98">
        <f t="shared" si="14"/>
        <v>0</v>
      </c>
      <c r="U248" s="117" t="str">
        <f t="shared" si="15"/>
        <v>OK</v>
      </c>
      <c r="V248" s="117" t="b">
        <f>'CASH REBATE'!$P$22</f>
        <v>0</v>
      </c>
      <c r="W248" s="1" t="str">
        <v>ALCHEMY</v>
      </c>
    </row>
    <row r="249" spans="2:23" ht="17.399999999999999" x14ac:dyDescent="0.3">
      <c r="B249" s="161" t="str">
        <v>42-SPSPA-07505292</v>
      </c>
      <c r="C249" s="156" t="str">
        <v>Campari</v>
      </c>
      <c r="D249" s="94" t="str">
        <v>Sparkling</v>
      </c>
      <c r="E249" s="94" t="str">
        <v>Cinzano</v>
      </c>
      <c r="F249" s="94" t="str">
        <v>CZV</v>
      </c>
      <c r="G249" s="94" t="str">
        <v>Cinzano Prosecco</v>
      </c>
      <c r="H249" s="94" t="str">
        <v>750ml</v>
      </c>
      <c r="I249" s="174">
        <v>6</v>
      </c>
      <c r="J249" s="283"/>
      <c r="K249" s="178"/>
      <c r="L249" s="85"/>
      <c r="M249" s="15"/>
      <c r="N249" s="86"/>
      <c r="O249" s="6"/>
      <c r="P249" s="152">
        <v>0</v>
      </c>
      <c r="Q249" s="6"/>
      <c r="R249" s="96">
        <f t="shared" si="13"/>
        <v>0</v>
      </c>
      <c r="S249" s="97">
        <f t="shared" si="16"/>
        <v>0</v>
      </c>
      <c r="T249" s="98">
        <f t="shared" si="14"/>
        <v>0</v>
      </c>
      <c r="U249" s="117" t="str">
        <f t="shared" si="15"/>
        <v>OK</v>
      </c>
      <c r="V249" s="117" t="b">
        <f>'CASH REBATE'!$P$22</f>
        <v>0</v>
      </c>
      <c r="W249" s="1" t="str">
        <v>ALCHEMY</v>
      </c>
    </row>
    <row r="250" spans="2:23" ht="17.399999999999999" x14ac:dyDescent="0.3">
      <c r="B250" s="161" t="str">
        <v>42-SPSPA-07500969</v>
      </c>
      <c r="C250" s="156" t="str">
        <v>Campari</v>
      </c>
      <c r="D250" s="94" t="str">
        <v>Sparkling</v>
      </c>
      <c r="E250" s="94" t="str">
        <v>Cinzano</v>
      </c>
      <c r="F250" s="94" t="str">
        <v>CZS</v>
      </c>
      <c r="G250" s="94" t="str">
        <v>Cinzano Pinot Chardonnay</v>
      </c>
      <c r="H250" s="94" t="str">
        <v>750ml</v>
      </c>
      <c r="I250" s="174">
        <v>6</v>
      </c>
      <c r="J250" s="283"/>
      <c r="K250" s="178"/>
      <c r="L250" s="85"/>
      <c r="M250" s="15"/>
      <c r="N250" s="86"/>
      <c r="O250" s="6"/>
      <c r="P250" s="152">
        <v>0</v>
      </c>
      <c r="Q250" s="6"/>
      <c r="R250" s="96">
        <f t="shared" si="13"/>
        <v>0</v>
      </c>
      <c r="S250" s="97">
        <f t="shared" si="16"/>
        <v>0</v>
      </c>
      <c r="T250" s="98">
        <f t="shared" si="14"/>
        <v>0</v>
      </c>
      <c r="U250" s="117" t="str">
        <f t="shared" si="15"/>
        <v>OK</v>
      </c>
      <c r="V250" s="117" t="b">
        <f>'CASH REBATE'!$P$22</f>
        <v>0</v>
      </c>
      <c r="W250" s="1" t="str">
        <v>ALCHEMY</v>
      </c>
    </row>
    <row r="251" spans="2:23" ht="17.399999999999999" x14ac:dyDescent="0.3">
      <c r="B251" s="161" t="str">
        <v>42-SPSPA-07500938</v>
      </c>
      <c r="C251" s="156" t="str">
        <v>Campari</v>
      </c>
      <c r="D251" s="94" t="str">
        <v>Sparkling</v>
      </c>
      <c r="E251" s="94" t="str">
        <v>Cinzano</v>
      </c>
      <c r="F251" s="94" t="str">
        <v>CZS</v>
      </c>
      <c r="G251" s="94" t="str">
        <v>Gran Cinzano Dolce</v>
      </c>
      <c r="H251" s="94" t="str">
        <v>750ml</v>
      </c>
      <c r="I251" s="174">
        <v>6</v>
      </c>
      <c r="J251" s="283"/>
      <c r="K251" s="178"/>
      <c r="L251" s="85"/>
      <c r="M251" s="15"/>
      <c r="N251" s="86"/>
      <c r="O251" s="6"/>
      <c r="P251" s="152">
        <v>0</v>
      </c>
      <c r="Q251" s="6"/>
      <c r="R251" s="96">
        <f t="shared" si="13"/>
        <v>0</v>
      </c>
      <c r="S251" s="97">
        <f t="shared" si="16"/>
        <v>0</v>
      </c>
      <c r="T251" s="98">
        <f t="shared" si="14"/>
        <v>0</v>
      </c>
      <c r="U251" s="117" t="str">
        <f t="shared" si="15"/>
        <v>OK</v>
      </c>
      <c r="V251" s="117" t="b">
        <f>'CASH REBATE'!$P$22</f>
        <v>0</v>
      </c>
      <c r="W251" s="1" t="str">
        <v>ALCHEMY</v>
      </c>
    </row>
    <row r="252" spans="2:23" ht="17.399999999999999" x14ac:dyDescent="0.3">
      <c r="B252" s="161" t="str">
        <v>42-WISPA-07500884</v>
      </c>
      <c r="C252" s="156" t="str">
        <v>Campari</v>
      </c>
      <c r="D252" s="94" t="str">
        <v>Sparkling</v>
      </c>
      <c r="E252" s="94" t="str">
        <v>Cinzano</v>
      </c>
      <c r="F252" s="94" t="str">
        <v>CZS</v>
      </c>
      <c r="G252" s="94" t="str">
        <v>Cinzano Asti Sparkling Wine</v>
      </c>
      <c r="H252" s="94" t="str">
        <v>750ml</v>
      </c>
      <c r="I252" s="174">
        <v>6</v>
      </c>
      <c r="J252" s="283"/>
      <c r="K252" s="178"/>
      <c r="L252" s="85"/>
      <c r="M252" s="15"/>
      <c r="N252" s="86"/>
      <c r="O252" s="6"/>
      <c r="P252" s="152">
        <v>0</v>
      </c>
      <c r="Q252" s="6"/>
      <c r="R252" s="96">
        <f t="shared" si="13"/>
        <v>0</v>
      </c>
      <c r="S252" s="97">
        <f t="shared" si="16"/>
        <v>0</v>
      </c>
      <c r="T252" s="98">
        <f t="shared" si="14"/>
        <v>0</v>
      </c>
      <c r="U252" s="117" t="str">
        <f t="shared" si="15"/>
        <v>OK</v>
      </c>
      <c r="V252" s="117" t="b">
        <f>'CASH REBATE'!$P$22</f>
        <v>0</v>
      </c>
      <c r="W252" s="1" t="str">
        <v>ALCHEMY</v>
      </c>
    </row>
    <row r="253" spans="2:23" ht="17.399999999999999" x14ac:dyDescent="0.3">
      <c r="B253" s="161" t="str">
        <v>42-WISPA-07506398</v>
      </c>
      <c r="C253" s="156" t="str">
        <v>Campari</v>
      </c>
      <c r="D253" s="94" t="str">
        <v>Sparkling</v>
      </c>
      <c r="E253" s="94" t="str">
        <v>Cinzano</v>
      </c>
      <c r="F253" s="94" t="str">
        <v>CZS</v>
      </c>
      <c r="G253" s="94" t="str">
        <v>Cinzano Rose Edition Sparkling Wine</v>
      </c>
      <c r="H253" s="94" t="str">
        <v>750ml</v>
      </c>
      <c r="I253" s="174">
        <v>6</v>
      </c>
      <c r="J253" s="283"/>
      <c r="K253" s="178"/>
      <c r="L253" s="85"/>
      <c r="M253" s="15"/>
      <c r="N253" s="86"/>
      <c r="O253" s="6"/>
      <c r="P253" s="152">
        <v>0</v>
      </c>
      <c r="Q253" s="6"/>
      <c r="R253" s="96">
        <f t="shared" si="13"/>
        <v>0</v>
      </c>
      <c r="S253" s="97">
        <f t="shared" si="16"/>
        <v>0</v>
      </c>
      <c r="T253" s="98">
        <f t="shared" si="14"/>
        <v>0</v>
      </c>
      <c r="U253" s="117" t="str">
        <f t="shared" si="15"/>
        <v>OK</v>
      </c>
      <c r="V253" s="117" t="b">
        <f>'CASH REBATE'!$P$22</f>
        <v>0</v>
      </c>
      <c r="W253" s="1" t="str">
        <v>ALCHEMY</v>
      </c>
    </row>
    <row r="254" spans="2:23" ht="17.399999999999999" x14ac:dyDescent="0.3">
      <c r="B254" s="161" t="str">
        <v>42-WISPA-07507064</v>
      </c>
      <c r="C254" s="156" t="str">
        <v>Campari</v>
      </c>
      <c r="D254" s="94" t="str">
        <v>Sparkling</v>
      </c>
      <c r="E254" s="94" t="str">
        <v>Cinzano</v>
      </c>
      <c r="F254" s="94" t="str">
        <v>CZS</v>
      </c>
      <c r="G254" s="94" t="str">
        <v>Cinzano To Spritz Dry Sparkling Wine</v>
      </c>
      <c r="H254" s="94" t="str">
        <v>750ml</v>
      </c>
      <c r="I254" s="174">
        <v>6</v>
      </c>
      <c r="J254" s="283"/>
      <c r="K254" s="178"/>
      <c r="L254" s="85"/>
      <c r="M254" s="15"/>
      <c r="N254" s="86"/>
      <c r="O254" s="6"/>
      <c r="P254" s="152">
        <v>0</v>
      </c>
      <c r="Q254" s="6"/>
      <c r="R254" s="96">
        <f t="shared" si="13"/>
        <v>0</v>
      </c>
      <c r="S254" s="97">
        <f t="shared" si="16"/>
        <v>0</v>
      </c>
      <c r="T254" s="98">
        <f t="shared" si="14"/>
        <v>0</v>
      </c>
      <c r="U254" s="117" t="str">
        <f t="shared" si="15"/>
        <v>OK</v>
      </c>
      <c r="V254" s="117" t="b">
        <f>'CASH REBATE'!$P$22</f>
        <v>0</v>
      </c>
      <c r="W254" s="1" t="str">
        <v>ALCHEMY</v>
      </c>
    </row>
    <row r="255" spans="2:23" ht="17.399999999999999" x14ac:dyDescent="0.3">
      <c r="B255" s="161" t="str">
        <v>52-WISPA-07503752</v>
      </c>
      <c r="C255" s="156" t="str">
        <v>Independent</v>
      </c>
      <c r="D255" s="94" t="str">
        <v>Champagne</v>
      </c>
      <c r="E255" s="94" t="str">
        <v>Pommery</v>
      </c>
      <c r="F255" s="94" t="str">
        <v>POM</v>
      </c>
      <c r="G255" s="94" t="str">
        <v>Champagne Pommery Brut Royal</v>
      </c>
      <c r="H255" s="94" t="str">
        <v>750ml</v>
      </c>
      <c r="I255" s="174">
        <v>6</v>
      </c>
      <c r="J255" s="283"/>
      <c r="K255" s="178"/>
      <c r="L255" s="85"/>
      <c r="M255" s="15"/>
      <c r="N255" s="86"/>
      <c r="O255" s="6"/>
      <c r="P255" s="152">
        <v>0</v>
      </c>
      <c r="Q255" s="6"/>
      <c r="R255" s="96">
        <f t="shared" si="13"/>
        <v>0</v>
      </c>
      <c r="S255" s="97">
        <f t="shared" si="16"/>
        <v>0</v>
      </c>
      <c r="T255" s="98">
        <f t="shared" si="14"/>
        <v>0</v>
      </c>
      <c r="U255" s="117" t="str">
        <f t="shared" si="15"/>
        <v>OK</v>
      </c>
      <c r="V255" s="117" t="b">
        <f>'CASH REBATE'!$P$22</f>
        <v>0</v>
      </c>
      <c r="W255" s="1" t="str">
        <v>ALCHEMY</v>
      </c>
    </row>
    <row r="256" spans="2:23" ht="17.399999999999999" x14ac:dyDescent="0.3">
      <c r="B256" s="161" t="str">
        <v>52-WISPA-07505976</v>
      </c>
      <c r="C256" s="156" t="str">
        <v>Independent</v>
      </c>
      <c r="D256" s="94" t="str">
        <v>Champagne</v>
      </c>
      <c r="E256" s="94" t="str">
        <v>Pommery</v>
      </c>
      <c r="F256" s="94" t="str">
        <v>POM</v>
      </c>
      <c r="G256" s="94" t="str">
        <v>Champagne Pommery Brut Rose Royal</v>
      </c>
      <c r="H256" s="94" t="str">
        <v>750ml</v>
      </c>
      <c r="I256" s="174">
        <v>6</v>
      </c>
      <c r="J256" s="283"/>
      <c r="K256" s="178"/>
      <c r="L256" s="85"/>
      <c r="M256" s="15"/>
      <c r="N256" s="86"/>
      <c r="O256" s="6"/>
      <c r="P256" s="152">
        <v>0</v>
      </c>
      <c r="Q256" s="6"/>
      <c r="R256" s="96">
        <f t="shared" si="13"/>
        <v>0</v>
      </c>
      <c r="S256" s="97">
        <f t="shared" si="16"/>
        <v>0</v>
      </c>
      <c r="T256" s="98">
        <f t="shared" si="14"/>
        <v>0</v>
      </c>
      <c r="U256" s="117" t="str">
        <f t="shared" si="15"/>
        <v>OK</v>
      </c>
      <c r="V256" s="117" t="b">
        <f>'CASH REBATE'!$P$22</f>
        <v>0</v>
      </c>
      <c r="W256" s="1" t="str">
        <v>ALCHEMY</v>
      </c>
    </row>
    <row r="257" spans="2:23" ht="17.399999999999999" x14ac:dyDescent="0.3">
      <c r="B257" s="161" t="str">
        <v>52-WISPA-07509036</v>
      </c>
      <c r="C257" s="156" t="str">
        <v>Independent</v>
      </c>
      <c r="D257" s="94" t="str">
        <v>Champagne</v>
      </c>
      <c r="E257" s="94" t="str">
        <v>Pommery</v>
      </c>
      <c r="F257" s="94" t="str">
        <v>POM</v>
      </c>
      <c r="G257" s="94" t="str">
        <v>Champagne Pommery Royal Blue Sky</v>
      </c>
      <c r="H257" s="94" t="str">
        <v>750ml</v>
      </c>
      <c r="I257" s="174">
        <v>6</v>
      </c>
      <c r="J257" s="283"/>
      <c r="K257" s="178"/>
      <c r="L257" s="85"/>
      <c r="M257" s="15"/>
      <c r="N257" s="86"/>
      <c r="O257" s="6"/>
      <c r="P257" s="152">
        <v>0</v>
      </c>
      <c r="Q257" s="6"/>
      <c r="R257" s="96">
        <f t="shared" si="13"/>
        <v>0</v>
      </c>
      <c r="S257" s="97">
        <f t="shared" si="16"/>
        <v>0</v>
      </c>
      <c r="T257" s="98">
        <f t="shared" si="14"/>
        <v>0</v>
      </c>
      <c r="U257" s="117" t="str">
        <f t="shared" si="15"/>
        <v>OK</v>
      </c>
      <c r="V257" s="117" t="b">
        <f>'CASH REBATE'!$P$22</f>
        <v>0</v>
      </c>
      <c r="W257" s="1" t="str">
        <v>ALCHEMY</v>
      </c>
    </row>
    <row r="258" spans="2:23" ht="17.399999999999999" x14ac:dyDescent="0.3">
      <c r="B258" s="161" t="str">
        <v>52-WISPA-07508039</v>
      </c>
      <c r="C258" s="156" t="str">
        <v>Independent</v>
      </c>
      <c r="D258" s="94" t="str">
        <v>Champagne</v>
      </c>
      <c r="E258" s="94" t="str">
        <v>Pommery</v>
      </c>
      <c r="F258" s="94" t="str">
        <v>POM</v>
      </c>
      <c r="G258" s="94" t="str">
        <v>Champagne Pommery Cuvee Louise 2004</v>
      </c>
      <c r="H258" s="94" t="str">
        <v>750ml</v>
      </c>
      <c r="I258" s="174">
        <v>6</v>
      </c>
      <c r="J258" s="283"/>
      <c r="K258" s="178"/>
      <c r="L258" s="85"/>
      <c r="M258" s="15"/>
      <c r="N258" s="86"/>
      <c r="O258" s="6"/>
      <c r="P258" s="152">
        <v>0</v>
      </c>
      <c r="Q258" s="6"/>
      <c r="R258" s="96">
        <f t="shared" si="13"/>
        <v>0</v>
      </c>
      <c r="S258" s="97">
        <f t="shared" si="16"/>
        <v>0</v>
      </c>
      <c r="T258" s="98">
        <f t="shared" si="14"/>
        <v>0</v>
      </c>
      <c r="U258" s="117" t="str">
        <f t="shared" si="15"/>
        <v>OK</v>
      </c>
      <c r="V258" s="117" t="b">
        <f>'CASH REBATE'!$P$22</f>
        <v>0</v>
      </c>
      <c r="W258" s="1" t="str">
        <v>ALCHEMY</v>
      </c>
    </row>
    <row r="259" spans="2:23" ht="17.399999999999999" x14ac:dyDescent="0.3">
      <c r="B259" s="161" t="str">
        <v>52-WISPA-15003424</v>
      </c>
      <c r="C259" s="157" t="str">
        <v>Independent</v>
      </c>
      <c r="D259" s="99" t="str">
        <v>Champagne</v>
      </c>
      <c r="E259" s="99" t="str">
        <v>Pommery</v>
      </c>
      <c r="F259" s="99" t="str">
        <v>POM</v>
      </c>
      <c r="G259" s="99" t="str">
        <v>Champagne Pommery Brut Royal 1.5L</v>
      </c>
      <c r="H259" s="99" t="str">
        <v>1500ml</v>
      </c>
      <c r="I259" s="175">
        <v>6</v>
      </c>
      <c r="J259" s="283"/>
      <c r="K259" s="178"/>
      <c r="L259" s="85"/>
      <c r="M259" s="15"/>
      <c r="N259" s="86"/>
      <c r="O259" s="6"/>
      <c r="P259" s="152">
        <v>0</v>
      </c>
      <c r="Q259" s="6"/>
      <c r="R259" s="96">
        <f t="shared" si="13"/>
        <v>0</v>
      </c>
      <c r="S259" s="97">
        <f t="shared" si="16"/>
        <v>0</v>
      </c>
      <c r="T259" s="98">
        <f t="shared" si="14"/>
        <v>0</v>
      </c>
      <c r="U259" s="117" t="str">
        <f t="shared" si="15"/>
        <v>OK</v>
      </c>
      <c r="V259" s="117" t="b">
        <f>'CASH REBATE'!$P$22</f>
        <v>0</v>
      </c>
      <c r="W259" s="1" t="str">
        <v>ALCHEMY</v>
      </c>
    </row>
    <row r="260" spans="2:23" ht="17.399999999999999" x14ac:dyDescent="0.3">
      <c r="B260" s="161" t="str">
        <v>52-WISPA-30003356</v>
      </c>
      <c r="C260" s="158" t="str">
        <v>Independent</v>
      </c>
      <c r="D260" s="142" t="str">
        <v>Champagne</v>
      </c>
      <c r="E260" s="142" t="str">
        <v>Pommery</v>
      </c>
      <c r="F260" s="142" t="str">
        <v>POM</v>
      </c>
      <c r="G260" s="142" t="str">
        <v>Champagne Pommery Brut Royal 3L</v>
      </c>
      <c r="H260" s="142" t="str">
        <v>3000ml</v>
      </c>
      <c r="I260" s="176">
        <v>6</v>
      </c>
      <c r="J260" s="283"/>
      <c r="K260" s="178"/>
      <c r="L260" s="85"/>
      <c r="M260" s="143"/>
      <c r="N260" s="86"/>
      <c r="O260" s="53"/>
      <c r="P260" s="152">
        <v>0</v>
      </c>
      <c r="Q260" s="6"/>
      <c r="R260" s="96">
        <f t="shared" si="13"/>
        <v>0</v>
      </c>
      <c r="S260" s="97">
        <f t="shared" si="16"/>
        <v>0</v>
      </c>
      <c r="T260" s="98">
        <f t="shared" si="14"/>
        <v>0</v>
      </c>
      <c r="U260" s="117" t="str">
        <f t="shared" si="15"/>
        <v>OK</v>
      </c>
      <c r="V260" s="117" t="b">
        <f>'CASH REBATE'!$P$22</f>
        <v>0</v>
      </c>
      <c r="W260" s="1" t="str">
        <v>ALCHEMY</v>
      </c>
    </row>
    <row r="261" spans="2:23" ht="17.399999999999999" x14ac:dyDescent="0.3">
      <c r="B261" s="161" t="str">
        <v>52-WISPA-60003325</v>
      </c>
      <c r="C261" s="158" t="str">
        <v>Independent</v>
      </c>
      <c r="D261" s="142" t="str">
        <v>Champagne</v>
      </c>
      <c r="E261" s="142" t="str">
        <v>Pommery</v>
      </c>
      <c r="F261" s="142" t="str">
        <v>POM</v>
      </c>
      <c r="G261" s="142" t="str">
        <v>Champagne Pommery Brut Royal 6L</v>
      </c>
      <c r="H261" s="142" t="str">
        <v>6000ml</v>
      </c>
      <c r="I261" s="176">
        <v>1</v>
      </c>
      <c r="J261" s="283"/>
      <c r="K261" s="178"/>
      <c r="L261" s="85"/>
      <c r="M261" s="143"/>
      <c r="N261" s="86"/>
      <c r="O261" s="53"/>
      <c r="P261" s="152">
        <v>0</v>
      </c>
      <c r="Q261" s="6"/>
      <c r="R261" s="96">
        <f t="shared" si="13"/>
        <v>0</v>
      </c>
      <c r="S261" s="97">
        <f t="shared" si="16"/>
        <v>0</v>
      </c>
      <c r="T261" s="98">
        <f t="shared" si="14"/>
        <v>0</v>
      </c>
      <c r="U261" s="117" t="str">
        <f t="shared" si="15"/>
        <v>OK</v>
      </c>
      <c r="V261" s="117" t="b">
        <f>'CASH REBATE'!$P$22</f>
        <v>0</v>
      </c>
      <c r="W261" s="1" t="str">
        <v>ALCHEMY</v>
      </c>
    </row>
    <row r="262" spans="2:23" ht="17.399999999999999" x14ac:dyDescent="0.3">
      <c r="B262" s="161" t="str">
        <v>52-WISPA-90003295</v>
      </c>
      <c r="C262" s="158" t="str">
        <v>Independent</v>
      </c>
      <c r="D262" s="142" t="str">
        <v>Champagne</v>
      </c>
      <c r="E262" s="142" t="str">
        <v>Pommery</v>
      </c>
      <c r="F262" s="142" t="str">
        <v>POM</v>
      </c>
      <c r="G262" s="142" t="str">
        <v>Champagne Pommery Brut Royal 9L</v>
      </c>
      <c r="H262" s="142" t="str">
        <v>9000ml</v>
      </c>
      <c r="I262" s="176">
        <v>1</v>
      </c>
      <c r="J262" s="283"/>
      <c r="K262" s="178"/>
      <c r="L262" s="85"/>
      <c r="M262" s="143"/>
      <c r="N262" s="86"/>
      <c r="O262" s="53"/>
      <c r="P262" s="152">
        <v>0</v>
      </c>
      <c r="Q262" s="6"/>
      <c r="R262" s="96">
        <f t="shared" si="13"/>
        <v>0</v>
      </c>
      <c r="S262" s="97">
        <f t="shared" si="16"/>
        <v>0</v>
      </c>
      <c r="T262" s="98">
        <f t="shared" si="14"/>
        <v>0</v>
      </c>
      <c r="U262" s="117" t="str">
        <f t="shared" si="15"/>
        <v>OK</v>
      </c>
      <c r="V262" s="117" t="b">
        <f>'CASH REBATE'!$P$22</f>
        <v>0</v>
      </c>
      <c r="W262" s="1" t="str">
        <v>ALCHEMY</v>
      </c>
    </row>
    <row r="263" spans="2:23" ht="17.399999999999999" x14ac:dyDescent="0.3">
      <c r="B263" s="161" t="str">
        <v>52-WISPA-07505021</v>
      </c>
      <c r="C263" s="158" t="str">
        <v>Independent</v>
      </c>
      <c r="D263" s="142" t="str">
        <v>Champagne</v>
      </c>
      <c r="E263" s="142" t="str">
        <v>Pommery</v>
      </c>
      <c r="F263" s="142" t="str">
        <v>POM</v>
      </c>
      <c r="G263" s="142" t="str">
        <v>Champagne Pommery Silver</v>
      </c>
      <c r="H263" s="142" t="str">
        <v>750ml</v>
      </c>
      <c r="I263" s="176">
        <v>6</v>
      </c>
      <c r="J263" s="283"/>
      <c r="K263" s="178"/>
      <c r="L263" s="85"/>
      <c r="M263" s="143"/>
      <c r="N263" s="86"/>
      <c r="O263" s="53"/>
      <c r="P263" s="152">
        <v>0</v>
      </c>
      <c r="Q263" s="6"/>
      <c r="R263" s="96">
        <f t="shared" si="13"/>
        <v>0</v>
      </c>
      <c r="S263" s="97">
        <f t="shared" si="16"/>
        <v>0</v>
      </c>
      <c r="T263" s="98">
        <f t="shared" si="14"/>
        <v>0</v>
      </c>
      <c r="U263" s="117" t="str">
        <f t="shared" si="15"/>
        <v>OK</v>
      </c>
      <c r="V263" s="117" t="b">
        <f>'CASH REBATE'!$P$22</f>
        <v>0</v>
      </c>
      <c r="W263" s="1" t="str">
        <v>ALCHEMY</v>
      </c>
    </row>
    <row r="264" spans="2:23" ht="17.399999999999999" x14ac:dyDescent="0.3">
      <c r="B264" s="161" t="str">
        <v>71-WISPA-07500358</v>
      </c>
      <c r="C264" s="158" t="str">
        <v>RC</v>
      </c>
      <c r="D264" s="142" t="str">
        <v>Champagne</v>
      </c>
      <c r="E264" s="142" t="str">
        <v>Telmont</v>
      </c>
      <c r="F264" s="142" t="str">
        <v>TEL</v>
      </c>
      <c r="G264" s="142" t="str">
        <v>Champagne Telmont Sans Soufre</v>
      </c>
      <c r="H264" s="142" t="str">
        <v>750ml</v>
      </c>
      <c r="I264" s="176">
        <v>6</v>
      </c>
      <c r="J264" s="283"/>
      <c r="K264" s="178"/>
      <c r="L264" s="85"/>
      <c r="M264" s="143"/>
      <c r="N264" s="86"/>
      <c r="O264" s="53"/>
      <c r="P264" s="152">
        <v>0</v>
      </c>
      <c r="Q264" s="6"/>
      <c r="R264" s="96">
        <f t="shared" si="13"/>
        <v>0</v>
      </c>
      <c r="S264" s="97">
        <f t="shared" si="16"/>
        <v>0</v>
      </c>
      <c r="T264" s="98">
        <f t="shared" si="14"/>
        <v>0</v>
      </c>
      <c r="U264" s="117" t="str">
        <f t="shared" si="15"/>
        <v>OK</v>
      </c>
      <c r="V264" s="117" t="b">
        <f>'CASH REBATE'!$P$22</f>
        <v>0</v>
      </c>
      <c r="W264" s="1" t="str">
        <v>ALCHEMY</v>
      </c>
    </row>
    <row r="265" spans="2:23" ht="17.399999999999999" x14ac:dyDescent="0.3">
      <c r="B265" s="161" t="str">
        <v>71-WISPA-07500655</v>
      </c>
      <c r="C265" s="158" t="str">
        <v>RC</v>
      </c>
      <c r="D265" s="142" t="str">
        <v>Champagne</v>
      </c>
      <c r="E265" s="142" t="str">
        <v>Telmont</v>
      </c>
      <c r="F265" s="142" t="str">
        <v>TEL</v>
      </c>
      <c r="G265" s="142" t="str">
        <v>Champagne Telmont Vinotheque</v>
      </c>
      <c r="H265" s="142" t="str">
        <v>750ml</v>
      </c>
      <c r="I265" s="176">
        <v>6</v>
      </c>
      <c r="J265" s="283"/>
      <c r="K265" s="178"/>
      <c r="L265" s="85"/>
      <c r="M265" s="143"/>
      <c r="N265" s="86"/>
      <c r="O265" s="53"/>
      <c r="P265" s="152">
        <v>0</v>
      </c>
      <c r="Q265" s="6"/>
      <c r="R265" s="96">
        <f t="shared" si="13"/>
        <v>0</v>
      </c>
      <c r="S265" s="97">
        <f t="shared" si="16"/>
        <v>0</v>
      </c>
      <c r="T265" s="98">
        <f t="shared" si="14"/>
        <v>0</v>
      </c>
      <c r="U265" s="117" t="str">
        <f t="shared" si="15"/>
        <v>OK</v>
      </c>
      <c r="V265" s="117" t="b">
        <f>'CASH REBATE'!$P$22</f>
        <v>0</v>
      </c>
      <c r="W265" s="1" t="str">
        <v>ALCHEMY</v>
      </c>
    </row>
    <row r="266" spans="2:23" ht="17.399999999999999" x14ac:dyDescent="0.3">
      <c r="B266" s="161" t="str">
        <v>71-WISPA-07500631</v>
      </c>
      <c r="C266" s="158" t="str">
        <v>RC</v>
      </c>
      <c r="D266" s="142" t="str">
        <v>Champagne</v>
      </c>
      <c r="E266" s="142" t="str">
        <v>Telmont</v>
      </c>
      <c r="F266" s="142" t="str">
        <v>TEL</v>
      </c>
      <c r="G266" s="142" t="str">
        <v>Champagne Telmont Blanc De Blancs</v>
      </c>
      <c r="H266" s="142" t="str">
        <v>750ml</v>
      </c>
      <c r="I266" s="176">
        <v>6</v>
      </c>
      <c r="J266" s="283"/>
      <c r="K266" s="178"/>
      <c r="L266" s="85"/>
      <c r="M266" s="143"/>
      <c r="N266" s="86"/>
      <c r="O266" s="53"/>
      <c r="P266" s="152">
        <v>0</v>
      </c>
      <c r="Q266" s="6"/>
      <c r="R266" s="96">
        <f t="shared" si="13"/>
        <v>0</v>
      </c>
      <c r="S266" s="97">
        <f t="shared" si="16"/>
        <v>0</v>
      </c>
      <c r="T266" s="98">
        <f t="shared" si="14"/>
        <v>0</v>
      </c>
      <c r="U266" s="117" t="str">
        <f t="shared" si="15"/>
        <v>OK</v>
      </c>
      <c r="V266" s="117" t="b">
        <f>'CASH REBATE'!$P$22</f>
        <v>0</v>
      </c>
      <c r="W266" s="1" t="str">
        <v>ALCHEMY</v>
      </c>
    </row>
    <row r="267" spans="2:23" ht="17.399999999999999" x14ac:dyDescent="0.3">
      <c r="B267" s="161" t="str">
        <v>71-WISPA-07500617</v>
      </c>
      <c r="C267" s="158" t="str">
        <v>RC</v>
      </c>
      <c r="D267" s="142" t="str">
        <v>Champagne</v>
      </c>
      <c r="E267" s="142" t="str">
        <v>Telmont</v>
      </c>
      <c r="F267" s="142" t="str">
        <v>TEL</v>
      </c>
      <c r="G267" s="142" t="str">
        <v>Champagne Telmont Reserve Rose</v>
      </c>
      <c r="H267" s="142" t="str">
        <v>750ml</v>
      </c>
      <c r="I267" s="176">
        <v>6</v>
      </c>
      <c r="J267" s="283"/>
      <c r="K267" s="178"/>
      <c r="L267" s="85"/>
      <c r="M267" s="143"/>
      <c r="N267" s="86"/>
      <c r="O267" s="53"/>
      <c r="P267" s="152">
        <v>0</v>
      </c>
      <c r="Q267" s="6"/>
      <c r="R267" s="96">
        <f t="shared" si="13"/>
        <v>0</v>
      </c>
      <c r="S267" s="97">
        <f t="shared" si="16"/>
        <v>0</v>
      </c>
      <c r="T267" s="98">
        <f t="shared" si="14"/>
        <v>0</v>
      </c>
      <c r="U267" s="117" t="str">
        <f t="shared" si="15"/>
        <v>OK</v>
      </c>
      <c r="V267" s="117" t="b">
        <f>'CASH REBATE'!$P$22</f>
        <v>0</v>
      </c>
      <c r="W267" s="1" t="str">
        <v>ALCHEMY</v>
      </c>
    </row>
    <row r="268" spans="2:23" ht="17.399999999999999" x14ac:dyDescent="0.3">
      <c r="B268" s="161" t="str">
        <v>71-WISPA-15000303</v>
      </c>
      <c r="C268" s="158" t="str">
        <v>RC</v>
      </c>
      <c r="D268" s="142" t="str">
        <v>Champagne</v>
      </c>
      <c r="E268" s="142" t="str">
        <v>Telmont</v>
      </c>
      <c r="F268" s="142" t="str">
        <v>TEL</v>
      </c>
      <c r="G268" s="142" t="str">
        <v>Champagne Telmont Reserve Rose 1.5L</v>
      </c>
      <c r="H268" s="142" t="str">
        <v>1500ml</v>
      </c>
      <c r="I268" s="176">
        <v>3</v>
      </c>
      <c r="J268" s="283"/>
      <c r="K268" s="178"/>
      <c r="L268" s="85"/>
      <c r="M268" s="143"/>
      <c r="N268" s="86"/>
      <c r="O268" s="53"/>
      <c r="P268" s="152">
        <v>0</v>
      </c>
      <c r="Q268" s="6"/>
      <c r="R268" s="96">
        <f t="shared" si="13"/>
        <v>0</v>
      </c>
      <c r="S268" s="97">
        <f t="shared" si="16"/>
        <v>0</v>
      </c>
      <c r="T268" s="98">
        <f t="shared" si="14"/>
        <v>0</v>
      </c>
      <c r="U268" s="117" t="str">
        <f t="shared" si="15"/>
        <v>OK</v>
      </c>
      <c r="V268" s="117" t="b">
        <f>'CASH REBATE'!$P$22</f>
        <v>0</v>
      </c>
      <c r="W268" s="1" t="str">
        <v>ALCHEMY</v>
      </c>
    </row>
    <row r="269" spans="2:23" ht="17.399999999999999" x14ac:dyDescent="0.3">
      <c r="B269" s="161" t="str">
        <v>71-WISPA-07500211</v>
      </c>
      <c r="C269" s="158" t="str">
        <v>RC</v>
      </c>
      <c r="D269" s="142" t="str">
        <v>Champagne</v>
      </c>
      <c r="E269" s="142" t="str">
        <v>Telmont</v>
      </c>
      <c r="F269" s="142" t="str">
        <v>TEL</v>
      </c>
      <c r="G269" s="142" t="str">
        <v>Champagne Telmont Reserve Brut</v>
      </c>
      <c r="H269" s="142" t="str">
        <v>750ml</v>
      </c>
      <c r="I269" s="176">
        <v>6</v>
      </c>
      <c r="J269" s="283"/>
      <c r="K269" s="178"/>
      <c r="L269" s="85"/>
      <c r="M269" s="143"/>
      <c r="N269" s="86"/>
      <c r="O269" s="53"/>
      <c r="P269" s="152">
        <v>0</v>
      </c>
      <c r="Q269" s="6"/>
      <c r="R269" s="96">
        <f t="shared" ref="R269:R362" si="17">IF(K269&gt;0,K269*N269,L269*1.07*N269)</f>
        <v>0</v>
      </c>
      <c r="S269" s="97">
        <f t="shared" si="16"/>
        <v>0</v>
      </c>
      <c r="T269" s="98">
        <f t="shared" si="14"/>
        <v>0</v>
      </c>
      <c r="U269" s="117" t="str">
        <f t="shared" si="15"/>
        <v>OK</v>
      </c>
      <c r="V269" s="117" t="b">
        <f>'CASH REBATE'!$P$22</f>
        <v>0</v>
      </c>
      <c r="W269" s="1" t="str">
        <v>ALCHEMY</v>
      </c>
    </row>
    <row r="270" spans="2:23" ht="17.399999999999999" x14ac:dyDescent="0.3">
      <c r="B270" s="161" t="str">
        <v>71-WISPA-15000297</v>
      </c>
      <c r="C270" s="158" t="str">
        <v>RC</v>
      </c>
      <c r="D270" s="142" t="str">
        <v>Champagne</v>
      </c>
      <c r="E270" s="142" t="str">
        <v>Telmont</v>
      </c>
      <c r="F270" s="142" t="str">
        <v>TEL</v>
      </c>
      <c r="G270" s="142" t="str">
        <v>Champagne Telmont Reserve Brut 1.5L</v>
      </c>
      <c r="H270" s="142" t="str">
        <v>1500ml</v>
      </c>
      <c r="I270" s="176">
        <v>3</v>
      </c>
      <c r="J270" s="283"/>
      <c r="K270" s="178"/>
      <c r="L270" s="85"/>
      <c r="M270" s="143"/>
      <c r="N270" s="86"/>
      <c r="O270" s="53"/>
      <c r="P270" s="152">
        <v>0</v>
      </c>
      <c r="Q270" s="6"/>
      <c r="R270" s="96">
        <f t="shared" si="17"/>
        <v>0</v>
      </c>
      <c r="S270" s="97">
        <f t="shared" si="16"/>
        <v>0</v>
      </c>
      <c r="T270" s="98">
        <f t="shared" ref="T270:T362" si="18">IF(U270="Input Price only 1 column","",P270*S270)</f>
        <v>0</v>
      </c>
      <c r="U270" s="117" t="str">
        <f t="shared" ref="U270:U362" si="19">IF(AND(K270&gt;0,L270&gt;0),"Input Price only 1 column","OK")</f>
        <v>OK</v>
      </c>
      <c r="V270" s="117" t="b">
        <f>'CASH REBATE'!$P$22</f>
        <v>0</v>
      </c>
      <c r="W270" s="1" t="str">
        <v>ALCHEMY</v>
      </c>
    </row>
    <row r="271" spans="2:23" ht="17.399999999999999" x14ac:dyDescent="0.3">
      <c r="B271" s="161" t="str">
        <v>71-WISPA-30000556</v>
      </c>
      <c r="C271" s="158" t="str">
        <v>RC</v>
      </c>
      <c r="D271" s="142" t="str">
        <v>Champagne</v>
      </c>
      <c r="E271" s="142" t="str">
        <v>Telmont</v>
      </c>
      <c r="F271" s="142" t="str">
        <v>TEL</v>
      </c>
      <c r="G271" s="142" t="str">
        <v>Champagne Telmont Reserve Brut 3L</v>
      </c>
      <c r="H271" s="142" t="str">
        <v>3000ml</v>
      </c>
      <c r="I271" s="176">
        <v>1</v>
      </c>
      <c r="J271" s="283"/>
      <c r="K271" s="178"/>
      <c r="L271" s="85"/>
      <c r="M271" s="143"/>
      <c r="N271" s="86"/>
      <c r="O271" s="53"/>
      <c r="P271" s="152">
        <v>0</v>
      </c>
      <c r="Q271" s="6"/>
      <c r="R271" s="96">
        <f t="shared" si="17"/>
        <v>0</v>
      </c>
      <c r="S271" s="97">
        <f t="shared" ref="S271:S362" si="20">ROUND(R271/1.07,2)</f>
        <v>0</v>
      </c>
      <c r="T271" s="98">
        <f t="shared" si="18"/>
        <v>0</v>
      </c>
      <c r="U271" s="117" t="str">
        <f t="shared" si="19"/>
        <v>OK</v>
      </c>
      <c r="V271" s="117" t="b">
        <f>'CASH REBATE'!$P$22</f>
        <v>0</v>
      </c>
      <c r="W271" s="1" t="str">
        <v>ALCHEMY</v>
      </c>
    </row>
    <row r="272" spans="2:23" ht="17.399999999999999" x14ac:dyDescent="0.3">
      <c r="B272" s="161" t="str">
        <v>71-WISPA-60000570</v>
      </c>
      <c r="C272" s="158" t="str">
        <v>RC</v>
      </c>
      <c r="D272" s="142" t="str">
        <v>Champagne</v>
      </c>
      <c r="E272" s="142" t="str">
        <v>Telmont</v>
      </c>
      <c r="F272" s="142" t="str">
        <v>TEL</v>
      </c>
      <c r="G272" s="142" t="str">
        <v>Champagne Telmont Reserve Brut 6L</v>
      </c>
      <c r="H272" s="142" t="str">
        <v>6000ml</v>
      </c>
      <c r="I272" s="176">
        <v>1</v>
      </c>
      <c r="J272" s="283"/>
      <c r="K272" s="178"/>
      <c r="L272" s="85"/>
      <c r="M272" s="143"/>
      <c r="N272" s="86"/>
      <c r="O272" s="53"/>
      <c r="P272" s="152">
        <v>0</v>
      </c>
      <c r="Q272" s="6"/>
      <c r="R272" s="96">
        <f t="shared" si="17"/>
        <v>0</v>
      </c>
      <c r="S272" s="97">
        <f t="shared" si="20"/>
        <v>0</v>
      </c>
      <c r="T272" s="98">
        <f t="shared" si="18"/>
        <v>0</v>
      </c>
      <c r="U272" s="117" t="str">
        <f t="shared" si="19"/>
        <v>OK</v>
      </c>
      <c r="V272" s="117" t="b">
        <f>'CASH REBATE'!$P$22</f>
        <v>0</v>
      </c>
      <c r="W272" s="1" t="str">
        <v>ALCHEMY</v>
      </c>
    </row>
    <row r="273" spans="2:23" ht="17.399999999999999" x14ac:dyDescent="0.3">
      <c r="B273" s="161" t="str">
        <v>35-SPLIQ-07003779</v>
      </c>
      <c r="C273" s="158" t="str">
        <v>Campari</v>
      </c>
      <c r="D273" s="142" t="str">
        <v>Liqueur</v>
      </c>
      <c r="E273" s="142" t="str">
        <v>Grand Marnier</v>
      </c>
      <c r="F273" s="142" t="str">
        <v>GMN</v>
      </c>
      <c r="G273" s="142" t="str">
        <v>Grand Marnier Liqueur</v>
      </c>
      <c r="H273" s="142" t="str">
        <v>700ml</v>
      </c>
      <c r="I273" s="176">
        <v>12</v>
      </c>
      <c r="J273" s="283"/>
      <c r="K273" s="178"/>
      <c r="L273" s="85"/>
      <c r="M273" s="143"/>
      <c r="N273" s="86"/>
      <c r="O273" s="53"/>
      <c r="P273" s="152">
        <v>0</v>
      </c>
      <c r="Q273" s="6"/>
      <c r="R273" s="96">
        <f t="shared" si="17"/>
        <v>0</v>
      </c>
      <c r="S273" s="97">
        <f t="shared" si="20"/>
        <v>0</v>
      </c>
      <c r="T273" s="98">
        <f t="shared" si="18"/>
        <v>0</v>
      </c>
      <c r="U273" s="117" t="str">
        <f t="shared" si="19"/>
        <v>OK</v>
      </c>
      <c r="V273" s="117" t="b">
        <f>'CASH REBATE'!$P$22</f>
        <v>0</v>
      </c>
      <c r="W273" s="1" t="str">
        <v>ALCHEMY</v>
      </c>
    </row>
    <row r="274" spans="2:23" ht="17.399999999999999" x14ac:dyDescent="0.3">
      <c r="B274" s="161" t="str">
        <v>99-SL001-07000012</v>
      </c>
      <c r="C274" s="158" t="str">
        <v>Branca</v>
      </c>
      <c r="D274" s="142" t="str">
        <v>Bitter</v>
      </c>
      <c r="E274" s="142" t="str">
        <v>Fernet</v>
      </c>
      <c r="F274" s="142" t="str">
        <v>BRC</v>
      </c>
      <c r="G274" s="142" t="str">
        <v>Fernet Branca Bitters 700ml</v>
      </c>
      <c r="H274" s="142" t="str">
        <v>700ml</v>
      </c>
      <c r="I274" s="176">
        <v>6</v>
      </c>
      <c r="J274" s="283"/>
      <c r="K274" s="178"/>
      <c r="L274" s="85"/>
      <c r="M274" s="143"/>
      <c r="N274" s="86"/>
      <c r="O274" s="53"/>
      <c r="P274" s="152">
        <v>0</v>
      </c>
      <c r="Q274" s="6"/>
      <c r="R274" s="96">
        <f t="shared" si="17"/>
        <v>0</v>
      </c>
      <c r="S274" s="97">
        <f t="shared" si="20"/>
        <v>0</v>
      </c>
      <c r="T274" s="98">
        <f t="shared" si="18"/>
        <v>0</v>
      </c>
      <c r="U274" s="117" t="str">
        <f t="shared" si="19"/>
        <v>OK</v>
      </c>
      <c r="V274" s="117" t="b">
        <f>'CASH REBATE'!$P$22</f>
        <v>0</v>
      </c>
      <c r="W274" s="1" t="str">
        <v>ALCHEMY</v>
      </c>
    </row>
    <row r="275" spans="2:23" ht="17.399999999999999" x14ac:dyDescent="0.3">
      <c r="B275" s="161" t="str">
        <v>77-SPLIQ-07502863</v>
      </c>
      <c r="C275" s="158" t="str">
        <v>Branca</v>
      </c>
      <c r="D275" s="142" t="str">
        <v>Liqueur</v>
      </c>
      <c r="E275" s="142" t="str">
        <v>Fernet</v>
      </c>
      <c r="F275" s="142" t="str">
        <v>BRC</v>
      </c>
      <c r="G275" s="142" t="str">
        <v>Branca Fernet Liqueur 750 ML.</v>
      </c>
      <c r="H275" s="142" t="str">
        <v>750ml</v>
      </c>
      <c r="I275" s="176">
        <v>6</v>
      </c>
      <c r="J275" s="283"/>
      <c r="K275" s="178"/>
      <c r="L275" s="85"/>
      <c r="M275" s="143"/>
      <c r="N275" s="86"/>
      <c r="O275" s="53"/>
      <c r="P275" s="152">
        <v>0</v>
      </c>
      <c r="Q275" s="6"/>
      <c r="R275" s="96">
        <f t="shared" si="17"/>
        <v>0</v>
      </c>
      <c r="S275" s="97">
        <f t="shared" si="20"/>
        <v>0</v>
      </c>
      <c r="T275" s="98">
        <f t="shared" si="18"/>
        <v>0</v>
      </c>
      <c r="U275" s="117" t="str">
        <f t="shared" si="19"/>
        <v>OK</v>
      </c>
      <c r="V275" s="117" t="b">
        <f>'CASH REBATE'!$P$22</f>
        <v>0</v>
      </c>
      <c r="W275" s="1" t="str">
        <v>ALCHEMY</v>
      </c>
    </row>
    <row r="276" spans="2:23" ht="17.399999999999999" x14ac:dyDescent="0.3">
      <c r="B276" s="161" t="str">
        <v>77-SPLIQ-10002849</v>
      </c>
      <c r="C276" s="158" t="str">
        <v>Branca</v>
      </c>
      <c r="D276" s="142" t="str">
        <v>Liqueur</v>
      </c>
      <c r="E276" s="142" t="str">
        <v>Fernet</v>
      </c>
      <c r="F276" s="142" t="str">
        <v>BRC</v>
      </c>
      <c r="G276" s="142" t="str">
        <v>Branca Fernet Liqueur</v>
      </c>
      <c r="H276" s="142" t="str">
        <v>1000ml</v>
      </c>
      <c r="I276" s="176">
        <v>6</v>
      </c>
      <c r="J276" s="283"/>
      <c r="K276" s="178"/>
      <c r="L276" s="85"/>
      <c r="M276" s="143"/>
      <c r="N276" s="86"/>
      <c r="O276" s="53"/>
      <c r="P276" s="152">
        <v>0</v>
      </c>
      <c r="Q276" s="6"/>
      <c r="R276" s="96">
        <f t="shared" si="17"/>
        <v>0</v>
      </c>
      <c r="S276" s="97">
        <f t="shared" si="20"/>
        <v>0</v>
      </c>
      <c r="T276" s="98">
        <f t="shared" si="18"/>
        <v>0</v>
      </c>
      <c r="U276" s="117" t="str">
        <f t="shared" si="19"/>
        <v>OK</v>
      </c>
      <c r="V276" s="117" t="b">
        <f>'CASH REBATE'!$P$22</f>
        <v>0</v>
      </c>
      <c r="W276" s="1" t="str">
        <v>ALCHEMY</v>
      </c>
    </row>
    <row r="277" spans="2:23" ht="17.399999999999999" x14ac:dyDescent="0.3">
      <c r="B277" s="161" t="str">
        <v>77-SPVER-10002072</v>
      </c>
      <c r="C277" s="158" t="str">
        <v>Branca</v>
      </c>
      <c r="D277" s="142" t="str">
        <v>Vermouth</v>
      </c>
      <c r="E277" s="142" t="str">
        <v>CARPANO</v>
      </c>
      <c r="F277" s="142" t="str">
        <v>BRC</v>
      </c>
      <c r="G277" s="142" t="str">
        <v>Carpano Classico Vermouth</v>
      </c>
      <c r="H277" s="142" t="str">
        <v>1000ml</v>
      </c>
      <c r="I277" s="176">
        <v>6</v>
      </c>
      <c r="J277" s="283"/>
      <c r="K277" s="178"/>
      <c r="L277" s="85"/>
      <c r="M277" s="143"/>
      <c r="N277" s="86"/>
      <c r="O277" s="53"/>
      <c r="P277" s="152">
        <v>0</v>
      </c>
      <c r="Q277" s="6"/>
      <c r="R277" s="96">
        <f t="shared" si="17"/>
        <v>0</v>
      </c>
      <c r="S277" s="97">
        <f t="shared" si="20"/>
        <v>0</v>
      </c>
      <c r="T277" s="98">
        <f t="shared" si="18"/>
        <v>0</v>
      </c>
      <c r="U277" s="117" t="str">
        <f t="shared" si="19"/>
        <v>OK</v>
      </c>
      <c r="V277" s="117" t="b">
        <f>'CASH REBATE'!$P$22</f>
        <v>0</v>
      </c>
      <c r="W277" s="1" t="str">
        <v>ALCHEMY</v>
      </c>
    </row>
    <row r="278" spans="2:23" ht="17.399999999999999" x14ac:dyDescent="0.3">
      <c r="B278" s="161" t="str">
        <v>77-SPVER-10002157</v>
      </c>
      <c r="C278" s="158" t="str">
        <v>Branca</v>
      </c>
      <c r="D278" s="142" t="str">
        <v>Vermouth</v>
      </c>
      <c r="E278" s="142" t="str">
        <v>CARPANO</v>
      </c>
      <c r="F278" s="142" t="str">
        <v>BRC</v>
      </c>
      <c r="G278" s="142" t="str">
        <v>Carpano Bianco Vermouth</v>
      </c>
      <c r="H278" s="142" t="str">
        <v>1000ml</v>
      </c>
      <c r="I278" s="176">
        <v>6</v>
      </c>
      <c r="J278" s="283"/>
      <c r="K278" s="178"/>
      <c r="L278" s="85"/>
      <c r="M278" s="143"/>
      <c r="N278" s="86"/>
      <c r="O278" s="53"/>
      <c r="P278" s="152">
        <v>0</v>
      </c>
      <c r="Q278" s="6"/>
      <c r="R278" s="96">
        <f t="shared" si="17"/>
        <v>0</v>
      </c>
      <c r="S278" s="97">
        <f t="shared" si="20"/>
        <v>0</v>
      </c>
      <c r="T278" s="98">
        <f t="shared" si="18"/>
        <v>0</v>
      </c>
      <c r="U278" s="117" t="str">
        <f t="shared" si="19"/>
        <v>OK</v>
      </c>
      <c r="V278" s="117" t="b">
        <f>'CASH REBATE'!$P$22</f>
        <v>0</v>
      </c>
      <c r="W278" s="1" t="str">
        <v>ALCHEMY</v>
      </c>
    </row>
    <row r="279" spans="2:23" ht="17.399999999999999" x14ac:dyDescent="0.3">
      <c r="B279" s="161" t="str">
        <v>77-SPVER-10003420</v>
      </c>
      <c r="C279" s="158" t="str">
        <v>Branca</v>
      </c>
      <c r="D279" s="142" t="str">
        <v>Vermouth</v>
      </c>
      <c r="E279" s="142" t="str">
        <v>CARPANO</v>
      </c>
      <c r="F279" s="142" t="str">
        <v>BRC</v>
      </c>
      <c r="G279" s="142" t="str">
        <v>Carpano Antica Formula Vermnouth</v>
      </c>
      <c r="H279" s="142" t="str">
        <v>1000ml</v>
      </c>
      <c r="I279" s="176">
        <v>6</v>
      </c>
      <c r="J279" s="283"/>
      <c r="K279" s="178"/>
      <c r="L279" s="85"/>
      <c r="M279" s="143"/>
      <c r="N279" s="86"/>
      <c r="O279" s="53"/>
      <c r="P279" s="152">
        <v>0</v>
      </c>
      <c r="Q279" s="6"/>
      <c r="R279" s="96">
        <f t="shared" si="17"/>
        <v>0</v>
      </c>
      <c r="S279" s="97">
        <f t="shared" si="20"/>
        <v>0</v>
      </c>
      <c r="T279" s="98">
        <f t="shared" si="18"/>
        <v>0</v>
      </c>
      <c r="U279" s="117" t="str">
        <f t="shared" si="19"/>
        <v>OK</v>
      </c>
      <c r="V279" s="117" t="b">
        <f>'CASH REBATE'!$P$22</f>
        <v>0</v>
      </c>
      <c r="W279" s="1" t="str">
        <v>ALCHEMY</v>
      </c>
    </row>
    <row r="280" spans="2:23" ht="17.399999999999999" x14ac:dyDescent="0.3">
      <c r="B280" s="161" t="str">
        <v>77-SPVER-10006704</v>
      </c>
      <c r="C280" s="158" t="str">
        <v>Branca</v>
      </c>
      <c r="D280" s="142" t="str">
        <v>Vermouth</v>
      </c>
      <c r="E280" s="142" t="str">
        <v>CARPANO</v>
      </c>
      <c r="F280" s="142" t="str">
        <v>BRC</v>
      </c>
      <c r="G280" s="142" t="str">
        <v>Carpano Dry Vermouth</v>
      </c>
      <c r="H280" s="142" t="str">
        <v>1000ml</v>
      </c>
      <c r="I280" s="176">
        <v>6</v>
      </c>
      <c r="J280" s="283"/>
      <c r="K280" s="178"/>
      <c r="L280" s="85"/>
      <c r="M280" s="143"/>
      <c r="N280" s="86"/>
      <c r="O280" s="53"/>
      <c r="P280" s="152">
        <v>0</v>
      </c>
      <c r="Q280" s="6"/>
      <c r="R280" s="96">
        <f t="shared" si="17"/>
        <v>0</v>
      </c>
      <c r="S280" s="97">
        <f t="shared" si="20"/>
        <v>0</v>
      </c>
      <c r="T280" s="98">
        <f t="shared" si="18"/>
        <v>0</v>
      </c>
      <c r="U280" s="117" t="str">
        <f t="shared" si="19"/>
        <v>OK</v>
      </c>
      <c r="V280" s="117" t="b">
        <f>'CASH REBATE'!$P$22</f>
        <v>0</v>
      </c>
      <c r="W280" s="1" t="str">
        <v>ALCHEMY</v>
      </c>
    </row>
    <row r="281" spans="2:23" ht="17.399999999999999" x14ac:dyDescent="0.3">
      <c r="B281" s="161" t="str">
        <v>77-SPVER-10001884</v>
      </c>
      <c r="C281" s="158" t="str">
        <v>Branca</v>
      </c>
      <c r="D281" s="142" t="str">
        <v>Vermouth</v>
      </c>
      <c r="E281" s="142" t="str">
        <v>Branca</v>
      </c>
      <c r="F281" s="142" t="str">
        <v>BRC</v>
      </c>
      <c r="G281" s="142" t="str">
        <v>Carpano Punt E Mes</v>
      </c>
      <c r="H281" s="142" t="str">
        <v>1000ml</v>
      </c>
      <c r="I281" s="176">
        <v>6</v>
      </c>
      <c r="J281" s="283"/>
      <c r="K281" s="178"/>
      <c r="L281" s="85"/>
      <c r="M281" s="143"/>
      <c r="N281" s="86"/>
      <c r="O281" s="53"/>
      <c r="P281" s="152">
        <v>0</v>
      </c>
      <c r="Q281" s="6"/>
      <c r="R281" s="96">
        <f t="shared" si="17"/>
        <v>0</v>
      </c>
      <c r="S281" s="97">
        <f t="shared" si="20"/>
        <v>0</v>
      </c>
      <c r="T281" s="98">
        <f t="shared" si="18"/>
        <v>0</v>
      </c>
      <c r="U281" s="117" t="str">
        <f t="shared" si="19"/>
        <v>OK</v>
      </c>
      <c r="V281" s="117" t="b">
        <f>'CASH REBATE'!$P$22</f>
        <v>0</v>
      </c>
      <c r="W281" s="1" t="str">
        <v>ALCHEMY</v>
      </c>
    </row>
    <row r="282" spans="2:23" ht="17.399999999999999" x14ac:dyDescent="0.3">
      <c r="B282" s="161" t="str">
        <v>35-SPLIQ-07009887</v>
      </c>
      <c r="C282" s="158" t="str">
        <v>Campari</v>
      </c>
      <c r="D282" s="142" t="str">
        <v>Liqueur</v>
      </c>
      <c r="E282" s="142" t="str">
        <v>Grand Marnier</v>
      </c>
      <c r="F282" s="142" t="str">
        <v>GMN</v>
      </c>
      <c r="G282" s="142" t="str">
        <v>Grand Marnier Cuvee Du Centenaire Liqueur</v>
      </c>
      <c r="H282" s="142" t="str">
        <v>700ml</v>
      </c>
      <c r="I282" s="176">
        <v>6</v>
      </c>
      <c r="J282" s="283"/>
      <c r="K282" s="178"/>
      <c r="L282" s="85"/>
      <c r="M282" s="143"/>
      <c r="N282" s="86"/>
      <c r="O282" s="53"/>
      <c r="P282" s="152">
        <v>0</v>
      </c>
      <c r="Q282" s="6"/>
      <c r="R282" s="96">
        <f t="shared" si="17"/>
        <v>0</v>
      </c>
      <c r="S282" s="97">
        <f t="shared" si="20"/>
        <v>0</v>
      </c>
      <c r="T282" s="98">
        <f t="shared" si="18"/>
        <v>0</v>
      </c>
      <c r="U282" s="117" t="str">
        <f t="shared" si="19"/>
        <v>OK</v>
      </c>
      <c r="V282" s="117" t="b">
        <f>'CASH REBATE'!$P$22</f>
        <v>0</v>
      </c>
      <c r="W282" s="1" t="str">
        <v>ALCHEMY</v>
      </c>
    </row>
    <row r="283" spans="2:23" ht="17.399999999999999" x14ac:dyDescent="0.3">
      <c r="B283" s="161" t="str">
        <v>67-SPVOD-07007453</v>
      </c>
      <c r="C283" s="158" t="str">
        <v>Independent</v>
      </c>
      <c r="D283" s="142" t="str">
        <v>Vodka</v>
      </c>
      <c r="E283" s="142" t="str">
        <v>Lady Trieu</v>
      </c>
      <c r="F283" s="142" t="str">
        <v>LDT</v>
      </c>
      <c r="G283" s="142" t="str">
        <v>Nhau Vietnamese Rice Vodka</v>
      </c>
      <c r="H283" s="142" t="str">
        <v>700ml</v>
      </c>
      <c r="I283" s="176">
        <v>6</v>
      </c>
      <c r="J283" s="283"/>
      <c r="K283" s="178"/>
      <c r="L283" s="85"/>
      <c r="M283" s="143"/>
      <c r="N283" s="86"/>
      <c r="O283" s="53"/>
      <c r="P283" s="152">
        <v>0</v>
      </c>
      <c r="Q283" s="6"/>
      <c r="R283" s="96">
        <f t="shared" si="17"/>
        <v>0</v>
      </c>
      <c r="S283" s="97">
        <f t="shared" si="20"/>
        <v>0</v>
      </c>
      <c r="T283" s="98">
        <f t="shared" si="18"/>
        <v>0</v>
      </c>
      <c r="U283" s="117" t="str">
        <f t="shared" si="19"/>
        <v>OK</v>
      </c>
      <c r="V283" s="117" t="b">
        <f>'CASH REBATE'!$P$22</f>
        <v>0</v>
      </c>
      <c r="W283" s="1" t="str">
        <v>ALCHEMY</v>
      </c>
    </row>
    <row r="284" spans="2:23" ht="17.399999999999999" x14ac:dyDescent="0.3">
      <c r="B284" s="161" t="str">
        <v>01-SPVOD-07000328</v>
      </c>
      <c r="C284" s="158" t="str">
        <v>Lucas Bols</v>
      </c>
      <c r="D284" s="142" t="str">
        <v>Vodka</v>
      </c>
      <c r="E284" s="142" t="str">
        <v>Bols Vodka</v>
      </c>
      <c r="F284" s="142" t="str">
        <v>BLV</v>
      </c>
      <c r="G284" s="142" t="str">
        <v>Bols Vodka 700 ml</v>
      </c>
      <c r="H284" s="142" t="str">
        <v>700ml</v>
      </c>
      <c r="I284" s="176">
        <v>12</v>
      </c>
      <c r="J284" s="283"/>
      <c r="K284" s="178"/>
      <c r="L284" s="85"/>
      <c r="M284" s="143"/>
      <c r="N284" s="86"/>
      <c r="O284" s="53"/>
      <c r="P284" s="152">
        <v>0</v>
      </c>
      <c r="Q284" s="6"/>
      <c r="R284" s="96">
        <f t="shared" si="17"/>
        <v>0</v>
      </c>
      <c r="S284" s="97">
        <f t="shared" si="20"/>
        <v>0</v>
      </c>
      <c r="T284" s="98">
        <f t="shared" si="18"/>
        <v>0</v>
      </c>
      <c r="U284" s="117" t="str">
        <f t="shared" si="19"/>
        <v>OK</v>
      </c>
      <c r="V284" s="117" t="b">
        <f>'CASH REBATE'!$P$22</f>
        <v>0</v>
      </c>
      <c r="W284" s="1" t="str">
        <v>ALCHEMY</v>
      </c>
    </row>
    <row r="285" spans="2:23" ht="17.399999999999999" x14ac:dyDescent="0.3">
      <c r="B285" s="161" t="str">
        <v>01-SPVOD-10000311</v>
      </c>
      <c r="C285" s="158" t="str">
        <v>Lucas Bols</v>
      </c>
      <c r="D285" s="142" t="str">
        <v>Vodka</v>
      </c>
      <c r="E285" s="142" t="str">
        <v>Bols Vodka</v>
      </c>
      <c r="F285" s="142" t="str">
        <v>BLV</v>
      </c>
      <c r="G285" s="142" t="str">
        <v>Bols Vodka 1L</v>
      </c>
      <c r="H285" s="142" t="str">
        <v>1000ml</v>
      </c>
      <c r="I285" s="176">
        <v>6</v>
      </c>
      <c r="J285" s="283"/>
      <c r="K285" s="178"/>
      <c r="L285" s="85"/>
      <c r="M285" s="143"/>
      <c r="N285" s="86"/>
      <c r="O285" s="53"/>
      <c r="P285" s="152">
        <v>0</v>
      </c>
      <c r="Q285" s="6"/>
      <c r="R285" s="96">
        <f t="shared" si="17"/>
        <v>0</v>
      </c>
      <c r="S285" s="97">
        <f t="shared" si="20"/>
        <v>0</v>
      </c>
      <c r="T285" s="98">
        <f t="shared" si="18"/>
        <v>0</v>
      </c>
      <c r="U285" s="117" t="str">
        <f t="shared" si="19"/>
        <v>OK</v>
      </c>
      <c r="V285" s="117" t="b">
        <f>'CASH REBATE'!$P$22</f>
        <v>0</v>
      </c>
      <c r="W285" s="1" t="str">
        <v>ALCHEMY</v>
      </c>
    </row>
    <row r="286" spans="2:23" ht="17.399999999999999" x14ac:dyDescent="0.3">
      <c r="B286" s="161" t="str">
        <v>04-23MDC-07000151</v>
      </c>
      <c r="C286" s="158" t="str">
        <v>Edrington</v>
      </c>
      <c r="D286" s="142" t="str">
        <v>Whisky</v>
      </c>
      <c r="E286" s="142" t="str">
        <v>The Macallan</v>
      </c>
      <c r="F286" s="142" t="str">
        <v>MAC</v>
      </c>
      <c r="G286" s="142" t="str">
        <v>The Macallan M Scotch Whisky (2023)</v>
      </c>
      <c r="H286" s="142" t="str">
        <v>700ml</v>
      </c>
      <c r="I286" s="176">
        <v>1</v>
      </c>
      <c r="J286" s="283"/>
      <c r="K286" s="178"/>
      <c r="L286" s="85"/>
      <c r="M286" s="143"/>
      <c r="N286" s="86"/>
      <c r="O286" s="53"/>
      <c r="P286" s="152">
        <v>0</v>
      </c>
      <c r="Q286" s="6"/>
      <c r="R286" s="96">
        <f t="shared" si="17"/>
        <v>0</v>
      </c>
      <c r="S286" s="97">
        <f t="shared" si="20"/>
        <v>0</v>
      </c>
      <c r="T286" s="98">
        <f t="shared" si="18"/>
        <v>0</v>
      </c>
      <c r="U286" s="117" t="str">
        <f t="shared" si="19"/>
        <v>OK</v>
      </c>
      <c r="V286" s="117" t="b">
        <f>'CASH REBATE'!$P$22</f>
        <v>0</v>
      </c>
      <c r="W286" s="1" t="str">
        <v>ALCHEMY</v>
      </c>
    </row>
    <row r="287" spans="2:23" ht="17.399999999999999" x14ac:dyDescent="0.3">
      <c r="B287" s="161" t="str">
        <v>04-SPWHI-07001872</v>
      </c>
      <c r="C287" s="158" t="str">
        <v>Edrington</v>
      </c>
      <c r="D287" s="142" t="str">
        <v>Whisky</v>
      </c>
      <c r="E287" s="142" t="str">
        <v>The Macallan</v>
      </c>
      <c r="F287" s="142" t="str">
        <v>MAC</v>
      </c>
      <c r="G287" s="142" t="str">
        <v>The Macallan Classic Cut 2022 Whisky</v>
      </c>
      <c r="H287" s="142" t="str">
        <v>700ml</v>
      </c>
      <c r="I287" s="176">
        <v>12</v>
      </c>
      <c r="J287" s="283"/>
      <c r="K287" s="178"/>
      <c r="L287" s="85"/>
      <c r="M287" s="143"/>
      <c r="N287" s="86"/>
      <c r="O287" s="53"/>
      <c r="P287" s="152">
        <v>0</v>
      </c>
      <c r="Q287" s="6"/>
      <c r="R287" s="96">
        <f t="shared" si="17"/>
        <v>0</v>
      </c>
      <c r="S287" s="97">
        <f t="shared" si="20"/>
        <v>0</v>
      </c>
      <c r="T287" s="98">
        <f t="shared" si="18"/>
        <v>0</v>
      </c>
      <c r="U287" s="117" t="str">
        <f t="shared" si="19"/>
        <v>OK</v>
      </c>
      <c r="V287" s="117" t="b">
        <f>'CASH REBATE'!$P$22</f>
        <v>0</v>
      </c>
      <c r="W287" s="1" t="str">
        <v>ALCHEMY</v>
      </c>
    </row>
    <row r="288" spans="2:23" ht="17.399999999999999" x14ac:dyDescent="0.3">
      <c r="B288" s="161" t="str">
        <v>04-SPWHI-07002668</v>
      </c>
      <c r="C288" s="158" t="str">
        <v>Edrington</v>
      </c>
      <c r="D288" s="142" t="str">
        <v>Whisky</v>
      </c>
      <c r="E288" s="142" t="str">
        <v>The Macallan</v>
      </c>
      <c r="F288" s="142" t="str">
        <v>MAC</v>
      </c>
      <c r="G288" s="142" t="str">
        <v>The Macallan Edition NO 1 Whisky</v>
      </c>
      <c r="H288" s="142" t="str">
        <v>700ml</v>
      </c>
      <c r="I288" s="176">
        <v>1</v>
      </c>
      <c r="J288" s="283"/>
      <c r="K288" s="178"/>
      <c r="L288" s="85"/>
      <c r="M288" s="143"/>
      <c r="N288" s="86"/>
      <c r="O288" s="53"/>
      <c r="P288" s="152">
        <v>0</v>
      </c>
      <c r="Q288" s="6"/>
      <c r="R288" s="96">
        <f t="shared" si="17"/>
        <v>0</v>
      </c>
      <c r="S288" s="97">
        <f t="shared" si="20"/>
        <v>0</v>
      </c>
      <c r="T288" s="98">
        <f t="shared" si="18"/>
        <v>0</v>
      </c>
      <c r="U288" s="117" t="str">
        <f t="shared" si="19"/>
        <v>OK</v>
      </c>
      <c r="V288" s="117" t="b">
        <f>'CASH REBATE'!$P$22</f>
        <v>0</v>
      </c>
      <c r="W288" s="1" t="str">
        <v>ALCHEMY</v>
      </c>
    </row>
    <row r="289" spans="2:23" ht="17.399999999999999" x14ac:dyDescent="0.3">
      <c r="B289" s="161" t="str">
        <v>04-SPWHI-07002910</v>
      </c>
      <c r="C289" s="158" t="str">
        <v>Edrington</v>
      </c>
      <c r="D289" s="142" t="str">
        <v>Whisky</v>
      </c>
      <c r="E289" s="142" t="str">
        <v>The Macallan</v>
      </c>
      <c r="F289" s="142" t="str">
        <v>MAC</v>
      </c>
      <c r="G289" s="142" t="str">
        <v>The Macallan Edition NO 2 Whisky</v>
      </c>
      <c r="H289" s="142" t="str">
        <v>700ml</v>
      </c>
      <c r="I289" s="176">
        <v>1</v>
      </c>
      <c r="J289" s="283"/>
      <c r="K289" s="178"/>
      <c r="L289" s="85"/>
      <c r="M289" s="143"/>
      <c r="N289" s="86"/>
      <c r="O289" s="53"/>
      <c r="P289" s="152">
        <v>0</v>
      </c>
      <c r="Q289" s="6"/>
      <c r="R289" s="96">
        <f t="shared" si="17"/>
        <v>0</v>
      </c>
      <c r="S289" s="97">
        <f t="shared" si="20"/>
        <v>0</v>
      </c>
      <c r="T289" s="98">
        <f t="shared" si="18"/>
        <v>0</v>
      </c>
      <c r="U289" s="117" t="str">
        <f t="shared" si="19"/>
        <v>OK</v>
      </c>
      <c r="V289" s="117" t="b">
        <f>'CASH REBATE'!$P$22</f>
        <v>0</v>
      </c>
      <c r="W289" s="1" t="str">
        <v>ALCHEMY</v>
      </c>
    </row>
    <row r="290" spans="2:23" ht="17.399999999999999" x14ac:dyDescent="0.3">
      <c r="B290" s="161" t="str">
        <v>04-SPWHI-07004105</v>
      </c>
      <c r="C290" s="158" t="str">
        <v>Edrington</v>
      </c>
      <c r="D290" s="142" t="str">
        <v>Whisky</v>
      </c>
      <c r="E290" s="142" t="str">
        <v>The Macallan</v>
      </c>
      <c r="F290" s="142" t="str">
        <v>MAC</v>
      </c>
      <c r="G290" s="142" t="str">
        <v>The Macallan Edition NO 3 Whisky</v>
      </c>
      <c r="H290" s="142" t="str">
        <v>700ml</v>
      </c>
      <c r="I290" s="176">
        <v>12</v>
      </c>
      <c r="J290" s="283"/>
      <c r="K290" s="178"/>
      <c r="L290" s="85"/>
      <c r="M290" s="143"/>
      <c r="N290" s="86"/>
      <c r="O290" s="53"/>
      <c r="P290" s="152">
        <v>0</v>
      </c>
      <c r="Q290" s="6"/>
      <c r="R290" s="96">
        <f t="shared" si="17"/>
        <v>0</v>
      </c>
      <c r="S290" s="97">
        <f t="shared" si="20"/>
        <v>0</v>
      </c>
      <c r="T290" s="98">
        <f t="shared" si="18"/>
        <v>0</v>
      </c>
      <c r="U290" s="117" t="str">
        <f t="shared" si="19"/>
        <v>OK</v>
      </c>
      <c r="V290" s="117" t="b">
        <f>'CASH REBATE'!$P$22</f>
        <v>0</v>
      </c>
      <c r="W290" s="1" t="str">
        <v>ALCHEMY</v>
      </c>
    </row>
    <row r="291" spans="2:23" ht="17.399999999999999" x14ac:dyDescent="0.3">
      <c r="B291" s="161" t="str">
        <v>04-SPWHI-07005591</v>
      </c>
      <c r="C291" s="158" t="str">
        <v>Edrington</v>
      </c>
      <c r="D291" s="142" t="str">
        <v>Whisky</v>
      </c>
      <c r="E291" s="142" t="str">
        <v>The Macallan</v>
      </c>
      <c r="F291" s="142" t="str">
        <v>MAC</v>
      </c>
      <c r="G291" s="142" t="str">
        <v>The Macallan Edition NO 4 Whisky</v>
      </c>
      <c r="H291" s="142" t="str">
        <v>700ml</v>
      </c>
      <c r="I291" s="176">
        <v>12</v>
      </c>
      <c r="J291" s="283"/>
      <c r="K291" s="178"/>
      <c r="L291" s="85"/>
      <c r="M291" s="143"/>
      <c r="N291" s="86"/>
      <c r="O291" s="53"/>
      <c r="P291" s="152">
        <v>0</v>
      </c>
      <c r="Q291" s="6"/>
      <c r="R291" s="96">
        <f t="shared" si="17"/>
        <v>0</v>
      </c>
      <c r="S291" s="97">
        <f t="shared" si="20"/>
        <v>0</v>
      </c>
      <c r="T291" s="98">
        <f t="shared" si="18"/>
        <v>0</v>
      </c>
      <c r="U291" s="117" t="str">
        <f t="shared" si="19"/>
        <v>OK</v>
      </c>
      <c r="V291" s="117" t="b">
        <f>'CASH REBATE'!$P$22</f>
        <v>0</v>
      </c>
      <c r="W291" s="1" t="str">
        <v>ALCHEMY</v>
      </c>
    </row>
    <row r="292" spans="2:23" ht="17.399999999999999" x14ac:dyDescent="0.3">
      <c r="B292" s="161" t="str">
        <v>04-SPWHI-07007126</v>
      </c>
      <c r="C292" s="158" t="str">
        <v>Edrington</v>
      </c>
      <c r="D292" s="142" t="str">
        <v>Whisky</v>
      </c>
      <c r="E292" s="142" t="str">
        <v>The Macallan</v>
      </c>
      <c r="F292" s="142" t="str">
        <v>MAC</v>
      </c>
      <c r="G292" s="142" t="str">
        <v>The Macallan 18 Years Old</v>
      </c>
      <c r="H292" s="142" t="str">
        <v>700ml</v>
      </c>
      <c r="I292" s="176">
        <v>6</v>
      </c>
      <c r="J292" s="283"/>
      <c r="K292" s="178"/>
      <c r="L292" s="85"/>
      <c r="M292" s="143"/>
      <c r="N292" s="86"/>
      <c r="O292" s="53"/>
      <c r="P292" s="152">
        <v>0</v>
      </c>
      <c r="Q292" s="6"/>
      <c r="R292" s="96">
        <f t="shared" si="17"/>
        <v>0</v>
      </c>
      <c r="S292" s="97">
        <f t="shared" si="20"/>
        <v>0</v>
      </c>
      <c r="T292" s="98">
        <f t="shared" si="18"/>
        <v>0</v>
      </c>
      <c r="U292" s="117" t="str">
        <f t="shared" si="19"/>
        <v>OK</v>
      </c>
      <c r="V292" s="117" t="b">
        <f>'CASH REBATE'!$P$22</f>
        <v>0</v>
      </c>
      <c r="W292" s="1" t="str">
        <v>ALCHEMY</v>
      </c>
    </row>
    <row r="293" spans="2:23" ht="17.399999999999999" x14ac:dyDescent="0.3">
      <c r="B293" s="161" t="str">
        <v>04-SPWHI-07008059</v>
      </c>
      <c r="C293" s="158" t="str">
        <v>Edrington</v>
      </c>
      <c r="D293" s="142" t="str">
        <v>Whisky</v>
      </c>
      <c r="E293" s="142" t="str">
        <v>The Macallan</v>
      </c>
      <c r="F293" s="142" t="str">
        <v>MAC</v>
      </c>
      <c r="G293" s="142" t="str">
        <v>The Macallan Edition NO.5 Whisky</v>
      </c>
      <c r="H293" s="142" t="str">
        <v>700ml</v>
      </c>
      <c r="I293" s="176">
        <v>12</v>
      </c>
      <c r="J293" s="283"/>
      <c r="K293" s="178"/>
      <c r="L293" s="85"/>
      <c r="M293" s="143"/>
      <c r="N293" s="86"/>
      <c r="O293" s="53"/>
      <c r="P293" s="152">
        <v>0</v>
      </c>
      <c r="Q293" s="6"/>
      <c r="R293" s="96">
        <f t="shared" si="17"/>
        <v>0</v>
      </c>
      <c r="S293" s="97">
        <f t="shared" si="20"/>
        <v>0</v>
      </c>
      <c r="T293" s="98">
        <f t="shared" si="18"/>
        <v>0</v>
      </c>
      <c r="U293" s="117" t="str">
        <f t="shared" si="19"/>
        <v>OK</v>
      </c>
      <c r="V293" s="117" t="b">
        <f>'CASH REBATE'!$P$22</f>
        <v>0</v>
      </c>
      <c r="W293" s="1" t="str">
        <v>ALCHEMY</v>
      </c>
    </row>
    <row r="294" spans="2:23" ht="17.399999999999999" x14ac:dyDescent="0.3">
      <c r="B294" s="161" t="str">
        <v>04-SPWHI-07009285</v>
      </c>
      <c r="C294" s="158" t="str">
        <v>Edrington</v>
      </c>
      <c r="D294" s="142" t="str">
        <v>Whisky</v>
      </c>
      <c r="E294" s="142" t="str">
        <v>The Macallan</v>
      </c>
      <c r="F294" s="142" t="str">
        <v>MAC</v>
      </c>
      <c r="G294" s="142" t="str">
        <v>The Macallan Edition NO 6 Whisky</v>
      </c>
      <c r="H294" s="142" t="str">
        <v>700ml</v>
      </c>
      <c r="I294" s="176">
        <v>12</v>
      </c>
      <c r="J294" s="283"/>
      <c r="K294" s="178"/>
      <c r="L294" s="85"/>
      <c r="M294" s="143"/>
      <c r="N294" s="86"/>
      <c r="O294" s="53"/>
      <c r="P294" s="152">
        <v>0</v>
      </c>
      <c r="Q294" s="6"/>
      <c r="R294" s="96">
        <f t="shared" si="17"/>
        <v>0</v>
      </c>
      <c r="S294" s="97">
        <f t="shared" si="20"/>
        <v>0</v>
      </c>
      <c r="T294" s="98">
        <f t="shared" si="18"/>
        <v>0</v>
      </c>
      <c r="U294" s="117" t="str">
        <f t="shared" si="19"/>
        <v>OK</v>
      </c>
      <c r="V294" s="117" t="b">
        <f>'CASH REBATE'!$P$22</f>
        <v>0</v>
      </c>
      <c r="W294" s="1" t="str">
        <v>ALCHEMY</v>
      </c>
    </row>
    <row r="295" spans="2:23" ht="17.399999999999999" x14ac:dyDescent="0.3">
      <c r="B295" s="161" t="str">
        <v>04-SPWHI-4200GSET</v>
      </c>
      <c r="C295" s="158" t="str">
        <v>Edrington</v>
      </c>
      <c r="D295" s="142" t="str">
        <v>Whisky</v>
      </c>
      <c r="E295" s="142" t="str">
        <v>The Macallan</v>
      </c>
      <c r="F295" s="142" t="str">
        <v>MAC</v>
      </c>
      <c r="G295" s="142" t="str">
        <v>The Macallan Edition Gift Set</v>
      </c>
      <c r="H295" s="142" t="str">
        <v>4200ml</v>
      </c>
      <c r="I295" s="176">
        <v>1</v>
      </c>
      <c r="J295" s="283"/>
      <c r="K295" s="178"/>
      <c r="L295" s="85"/>
      <c r="M295" s="143"/>
      <c r="N295" s="86"/>
      <c r="O295" s="53"/>
      <c r="P295" s="152">
        <v>0</v>
      </c>
      <c r="Q295" s="6"/>
      <c r="R295" s="96">
        <f t="shared" si="17"/>
        <v>0</v>
      </c>
      <c r="S295" s="97">
        <f t="shared" si="20"/>
        <v>0</v>
      </c>
      <c r="T295" s="98">
        <f t="shared" si="18"/>
        <v>0</v>
      </c>
      <c r="U295" s="117" t="str">
        <f t="shared" si="19"/>
        <v>OK</v>
      </c>
      <c r="V295" s="117" t="b">
        <f>'CASH REBATE'!$P$22</f>
        <v>0</v>
      </c>
      <c r="W295" s="1" t="str">
        <v>ALCHEMY</v>
      </c>
    </row>
    <row r="296" spans="2:23" ht="17.399999999999999" x14ac:dyDescent="0.3">
      <c r="B296" s="161" t="str">
        <v>06-SPWHI-07004082</v>
      </c>
      <c r="C296" s="158" t="str">
        <v>Edrington</v>
      </c>
      <c r="D296" s="142" t="str">
        <v>Whisky</v>
      </c>
      <c r="E296" s="142" t="str">
        <v>Naked</v>
      </c>
      <c r="F296" s="142" t="str">
        <v>NAK</v>
      </c>
      <c r="G296" s="142" t="str">
        <v>Naked Grouse Blended Malt Scotch Whisky</v>
      </c>
      <c r="H296" s="142" t="str">
        <v>700ml</v>
      </c>
      <c r="I296" s="176">
        <v>6</v>
      </c>
      <c r="J296" s="283"/>
      <c r="K296" s="178"/>
      <c r="L296" s="85"/>
      <c r="M296" s="143"/>
      <c r="N296" s="86"/>
      <c r="O296" s="53"/>
      <c r="P296" s="152">
        <v>0</v>
      </c>
      <c r="Q296" s="6"/>
      <c r="R296" s="96">
        <f t="shared" si="17"/>
        <v>0</v>
      </c>
      <c r="S296" s="97">
        <f t="shared" si="20"/>
        <v>0</v>
      </c>
      <c r="T296" s="98">
        <f t="shared" si="18"/>
        <v>0</v>
      </c>
      <c r="U296" s="117" t="str">
        <f t="shared" si="19"/>
        <v>OK</v>
      </c>
      <c r="V296" s="117" t="b">
        <f>'CASH REBATE'!$P$22</f>
        <v>0</v>
      </c>
      <c r="W296" s="1" t="str">
        <v>ALCHEMY</v>
      </c>
    </row>
    <row r="297" spans="2:23" ht="17.399999999999999" x14ac:dyDescent="0.3">
      <c r="B297" s="161" t="str">
        <v>13-SPGIN-07007377</v>
      </c>
      <c r="C297" s="158" t="str">
        <v>Edrington</v>
      </c>
      <c r="D297" s="142" t="str">
        <v>Gin</v>
      </c>
      <c r="E297" s="142" t="str">
        <v>NO.3</v>
      </c>
      <c r="F297" s="142" t="str">
        <v>NO3</v>
      </c>
      <c r="G297" s="142" t="str">
        <v>No.3 London Dry Organic Gin</v>
      </c>
      <c r="H297" s="142" t="str">
        <v>700ml</v>
      </c>
      <c r="I297" s="176">
        <v>6</v>
      </c>
      <c r="J297" s="283"/>
      <c r="K297" s="178"/>
      <c r="L297" s="85"/>
      <c r="M297" s="143"/>
      <c r="N297" s="86"/>
      <c r="O297" s="53"/>
      <c r="P297" s="152">
        <v>0</v>
      </c>
      <c r="Q297" s="6"/>
      <c r="R297" s="96">
        <f t="shared" si="17"/>
        <v>0</v>
      </c>
      <c r="S297" s="97">
        <f t="shared" si="20"/>
        <v>0</v>
      </c>
      <c r="T297" s="98">
        <f t="shared" si="18"/>
        <v>0</v>
      </c>
      <c r="U297" s="117" t="str">
        <f t="shared" si="19"/>
        <v>OK</v>
      </c>
      <c r="V297" s="117" t="b">
        <f>'CASH REBATE'!$P$22</f>
        <v>0</v>
      </c>
      <c r="W297" s="1" t="str">
        <v>ALCHEMY</v>
      </c>
    </row>
    <row r="298" spans="2:23" ht="17.399999999999999" x14ac:dyDescent="0.3">
      <c r="B298" s="161" t="str">
        <v>15-SPLIQ-07000154</v>
      </c>
      <c r="C298" s="158" t="str">
        <v>Licor 43</v>
      </c>
      <c r="D298" s="142" t="str">
        <v>Liqueur</v>
      </c>
      <c r="E298" s="142" t="str">
        <v>Licor 43</v>
      </c>
      <c r="F298" s="142" t="str">
        <v>LIC</v>
      </c>
      <c r="G298" s="142" t="str">
        <v>Licor 43</v>
      </c>
      <c r="H298" s="142" t="str">
        <v>700ml</v>
      </c>
      <c r="I298" s="176">
        <v>6</v>
      </c>
      <c r="J298" s="283"/>
      <c r="K298" s="178"/>
      <c r="L298" s="85"/>
      <c r="M298" s="143"/>
      <c r="N298" s="86"/>
      <c r="O298" s="53"/>
      <c r="P298" s="152">
        <v>0</v>
      </c>
      <c r="Q298" s="6"/>
      <c r="R298" s="96">
        <f t="shared" si="17"/>
        <v>0</v>
      </c>
      <c r="S298" s="97">
        <f t="shared" si="20"/>
        <v>0</v>
      </c>
      <c r="T298" s="98">
        <f t="shared" si="18"/>
        <v>0</v>
      </c>
      <c r="U298" s="117" t="str">
        <f t="shared" si="19"/>
        <v>OK</v>
      </c>
      <c r="V298" s="117" t="b">
        <f>'CASH REBATE'!$P$22</f>
        <v>0</v>
      </c>
      <c r="W298" s="1" t="str">
        <v>ALCHEMY</v>
      </c>
    </row>
    <row r="299" spans="2:23" ht="17.399999999999999" x14ac:dyDescent="0.3">
      <c r="B299" s="161" t="str">
        <v>18-SPGIN-05000467</v>
      </c>
      <c r="C299" s="158" t="str">
        <v>Ferdinand'S</v>
      </c>
      <c r="D299" s="142" t="str">
        <v>Gin</v>
      </c>
      <c r="E299" s="142" t="str">
        <v>Ferdinand's</v>
      </c>
      <c r="F299" s="142" t="str">
        <v>FER</v>
      </c>
      <c r="G299" s="142" t="str">
        <v>Ferdinand'S Saar Dry Gin</v>
      </c>
      <c r="H299" s="142" t="str">
        <v>500ml</v>
      </c>
      <c r="I299" s="176">
        <v>6</v>
      </c>
      <c r="J299" s="283"/>
      <c r="K299" s="178"/>
      <c r="L299" s="85"/>
      <c r="M299" s="143"/>
      <c r="N299" s="86"/>
      <c r="O299" s="53"/>
      <c r="P299" s="152">
        <v>0</v>
      </c>
      <c r="Q299" s="6"/>
      <c r="R299" s="96">
        <f t="shared" si="17"/>
        <v>0</v>
      </c>
      <c r="S299" s="97">
        <f t="shared" si="20"/>
        <v>0</v>
      </c>
      <c r="T299" s="98">
        <f t="shared" si="18"/>
        <v>0</v>
      </c>
      <c r="U299" s="117" t="str">
        <f t="shared" si="19"/>
        <v>OK</v>
      </c>
      <c r="V299" s="117" t="b">
        <f>'CASH REBATE'!$P$22</f>
        <v>0</v>
      </c>
      <c r="W299" s="1" t="str">
        <v>ALCHEMY</v>
      </c>
    </row>
    <row r="300" spans="2:23" ht="17.399999999999999" x14ac:dyDescent="0.3">
      <c r="B300" s="161" t="str">
        <v>20-06TEQ-07001315</v>
      </c>
      <c r="C300" s="158" t="str">
        <v>Proximo</v>
      </c>
      <c r="D300" s="142" t="str">
        <v>Tequila</v>
      </c>
      <c r="E300" s="142" t="str">
        <v>Jose Cuervo</v>
      </c>
      <c r="F300" s="142" t="str">
        <v>JOC</v>
      </c>
      <c r="G300" s="142" t="str">
        <v>Jose Cuervo Especial Silver Tequila 35%</v>
      </c>
      <c r="H300" s="142" t="str">
        <v>700ml</v>
      </c>
      <c r="I300" s="176">
        <v>6</v>
      </c>
      <c r="J300" s="283"/>
      <c r="K300" s="178"/>
      <c r="L300" s="85"/>
      <c r="M300" s="143"/>
      <c r="N300" s="86"/>
      <c r="O300" s="53"/>
      <c r="P300" s="152">
        <v>0</v>
      </c>
      <c r="Q300" s="6"/>
      <c r="R300" s="96">
        <f t="shared" si="17"/>
        <v>0</v>
      </c>
      <c r="S300" s="97">
        <f t="shared" si="20"/>
        <v>0</v>
      </c>
      <c r="T300" s="98">
        <f t="shared" si="18"/>
        <v>0</v>
      </c>
      <c r="U300" s="117" t="str">
        <f t="shared" si="19"/>
        <v>OK</v>
      </c>
      <c r="V300" s="117" t="b">
        <f>'CASH REBATE'!$P$22</f>
        <v>0</v>
      </c>
      <c r="W300" s="1" t="str">
        <v>ALCHEMY</v>
      </c>
    </row>
    <row r="301" spans="2:23" ht="17.399999999999999" x14ac:dyDescent="0.3">
      <c r="B301" s="161" t="str">
        <v>20-06TEQ-07002302</v>
      </c>
      <c r="C301" s="158" t="str">
        <v>Proximo</v>
      </c>
      <c r="D301" s="142" t="str">
        <v>Tequila</v>
      </c>
      <c r="E301" s="142" t="str">
        <v>Jose Cuervo</v>
      </c>
      <c r="F301" s="142" t="str">
        <v>JOC</v>
      </c>
      <c r="G301" s="142" t="str">
        <v>Jose Cuervo Especial Silver Tequila</v>
      </c>
      <c r="H301" s="142" t="str">
        <v>700ml</v>
      </c>
      <c r="I301" s="176">
        <v>6</v>
      </c>
      <c r="J301" s="283"/>
      <c r="K301" s="178"/>
      <c r="L301" s="85"/>
      <c r="M301" s="143"/>
      <c r="N301" s="86"/>
      <c r="O301" s="53"/>
      <c r="P301" s="152">
        <v>0</v>
      </c>
      <c r="Q301" s="6"/>
      <c r="R301" s="96">
        <f t="shared" si="17"/>
        <v>0</v>
      </c>
      <c r="S301" s="97">
        <f t="shared" si="20"/>
        <v>0</v>
      </c>
      <c r="T301" s="98">
        <f t="shared" si="18"/>
        <v>0</v>
      </c>
      <c r="U301" s="117" t="str">
        <f t="shared" si="19"/>
        <v>OK</v>
      </c>
      <c r="V301" s="117" t="b">
        <f>'CASH REBATE'!$P$22</f>
        <v>0</v>
      </c>
      <c r="W301" s="369" t="str">
        <v>ALCHEMY</v>
      </c>
    </row>
    <row r="302" spans="2:23" ht="17.399999999999999" x14ac:dyDescent="0.3">
      <c r="B302" s="161" t="str">
        <v>20-23SIL-07502322</v>
      </c>
      <c r="C302" s="158" t="str">
        <v>Proximo</v>
      </c>
      <c r="D302" s="142" t="str">
        <v>Tequila</v>
      </c>
      <c r="E302" s="142" t="str">
        <v>Jose Cuervo</v>
      </c>
      <c r="F302" s="142" t="str">
        <v>JOC</v>
      </c>
      <c r="G302" s="142" t="str">
        <v>Jose Cuervo Especial Silver Tequila Limited 2023</v>
      </c>
      <c r="H302" s="142" t="str">
        <v>750ml</v>
      </c>
      <c r="I302" s="176">
        <v>12</v>
      </c>
      <c r="J302" s="283"/>
      <c r="K302" s="178"/>
      <c r="L302" s="85"/>
      <c r="M302" s="143"/>
      <c r="N302" s="86"/>
      <c r="O302" s="53"/>
      <c r="P302" s="152">
        <v>0</v>
      </c>
      <c r="Q302" s="6"/>
      <c r="R302" s="96">
        <f t="shared" si="17"/>
        <v>0</v>
      </c>
      <c r="S302" s="97">
        <f t="shared" si="20"/>
        <v>0</v>
      </c>
      <c r="T302" s="98">
        <f t="shared" si="18"/>
        <v>0</v>
      </c>
      <c r="U302" s="117" t="str">
        <f t="shared" si="19"/>
        <v>OK</v>
      </c>
      <c r="V302" s="117" t="b">
        <f>'CASH REBATE'!$P$22</f>
        <v>0</v>
      </c>
      <c r="W302" s="1" t="str">
        <v>ALCHEMY</v>
      </c>
    </row>
    <row r="303" spans="2:23" ht="17.399999999999999" x14ac:dyDescent="0.3">
      <c r="B303" s="161" t="str">
        <v>20-SPTEQ-10001346</v>
      </c>
      <c r="C303" s="158" t="str">
        <v>Proximo</v>
      </c>
      <c r="D303" s="142" t="str">
        <v>Tequila</v>
      </c>
      <c r="E303" s="142" t="str">
        <v>Jose Cuervo</v>
      </c>
      <c r="F303" s="142" t="str">
        <v>JOC</v>
      </c>
      <c r="G303" s="142" t="str">
        <v>Jose Cuervo Especial Reposado Tequila 1L</v>
      </c>
      <c r="H303" s="142" t="str">
        <v>1000ml</v>
      </c>
      <c r="I303" s="176">
        <v>12</v>
      </c>
      <c r="J303" s="283"/>
      <c r="K303" s="178"/>
      <c r="L303" s="85"/>
      <c r="M303" s="143"/>
      <c r="N303" s="86"/>
      <c r="O303" s="53"/>
      <c r="P303" s="152">
        <v>0</v>
      </c>
      <c r="Q303" s="6"/>
      <c r="R303" s="96">
        <f t="shared" si="17"/>
        <v>0</v>
      </c>
      <c r="S303" s="97">
        <f t="shared" si="20"/>
        <v>0</v>
      </c>
      <c r="T303" s="98">
        <f t="shared" si="18"/>
        <v>0</v>
      </c>
      <c r="U303" s="117" t="str">
        <f t="shared" si="19"/>
        <v>OK</v>
      </c>
      <c r="V303" s="117" t="b">
        <f>'CASH REBATE'!$P$22</f>
        <v>0</v>
      </c>
      <c r="W303" s="1" t="str">
        <v>ALCHEMY</v>
      </c>
    </row>
    <row r="304" spans="2:23" ht="17.399999999999999" x14ac:dyDescent="0.3">
      <c r="B304" s="161" t="str">
        <v>20-SPTEQ-03752302</v>
      </c>
      <c r="C304" s="158" t="str">
        <v>Proximo</v>
      </c>
      <c r="D304" s="142" t="str">
        <v>Tequila</v>
      </c>
      <c r="E304" s="142" t="str">
        <v>Jose Cuervo</v>
      </c>
      <c r="F304" s="142" t="str">
        <v>JOC</v>
      </c>
      <c r="G304" s="142" t="str">
        <v>Jose Cuervo Especial Silver Tequila</v>
      </c>
      <c r="H304" s="142" t="str">
        <v>375ml</v>
      </c>
      <c r="I304" s="176">
        <v>12</v>
      </c>
      <c r="J304" s="283"/>
      <c r="K304" s="178"/>
      <c r="L304" s="85"/>
      <c r="M304" s="143"/>
      <c r="N304" s="86"/>
      <c r="O304" s="53"/>
      <c r="P304" s="152">
        <v>0</v>
      </c>
      <c r="Q304" s="6"/>
      <c r="R304" s="96">
        <f t="shared" si="17"/>
        <v>0</v>
      </c>
      <c r="S304" s="97">
        <f t="shared" si="20"/>
        <v>0</v>
      </c>
      <c r="T304" s="98">
        <f t="shared" si="18"/>
        <v>0</v>
      </c>
      <c r="U304" s="117" t="str">
        <f t="shared" si="19"/>
        <v>OK</v>
      </c>
      <c r="V304" s="117" t="b">
        <f>'CASH REBATE'!$P$22</f>
        <v>0</v>
      </c>
      <c r="W304" s="1" t="str">
        <v>ALCHEMY</v>
      </c>
    </row>
    <row r="305" spans="2:23" ht="17.399999999999999" x14ac:dyDescent="0.3">
      <c r="B305" s="161" t="str">
        <v>20-SPTEQ-10001353</v>
      </c>
      <c r="C305" s="158" t="str">
        <v>Proximo</v>
      </c>
      <c r="D305" s="142" t="str">
        <v>Tequila</v>
      </c>
      <c r="E305" s="142" t="str">
        <v>Jose Cuervo</v>
      </c>
      <c r="F305" s="142" t="str">
        <v>JOC</v>
      </c>
      <c r="G305" s="142" t="str">
        <v>Jose Cuervo Especial Silver Tequila 1L</v>
      </c>
      <c r="H305" s="142" t="str">
        <v>1000ml</v>
      </c>
      <c r="I305" s="176">
        <v>12</v>
      </c>
      <c r="J305" s="283"/>
      <c r="K305" s="178"/>
      <c r="L305" s="85"/>
      <c r="M305" s="143"/>
      <c r="N305" s="86"/>
      <c r="O305" s="53"/>
      <c r="P305" s="152">
        <v>0</v>
      </c>
      <c r="Q305" s="6"/>
      <c r="R305" s="96">
        <f t="shared" si="17"/>
        <v>0</v>
      </c>
      <c r="S305" s="97">
        <f t="shared" si="20"/>
        <v>0</v>
      </c>
      <c r="T305" s="98">
        <f t="shared" si="18"/>
        <v>0</v>
      </c>
      <c r="U305" s="117" t="str">
        <f t="shared" si="19"/>
        <v>OK</v>
      </c>
      <c r="V305" s="117" t="b">
        <f>'CASH REBATE'!$P$22</f>
        <v>0</v>
      </c>
      <c r="W305" s="1" t="str">
        <v>ALCHEMY</v>
      </c>
    </row>
    <row r="306" spans="2:23" ht="17.399999999999999" x14ac:dyDescent="0.3">
      <c r="B306" s="161" t="str">
        <v>20-SPTEQ-07001308</v>
      </c>
      <c r="C306" s="158" t="str">
        <v>Proximo</v>
      </c>
      <c r="D306" s="142" t="str">
        <v>Tequila</v>
      </c>
      <c r="E306" s="142" t="str">
        <v>Jose Cuervo</v>
      </c>
      <c r="F306" s="142" t="str">
        <v>JOC</v>
      </c>
      <c r="G306" s="142" t="str">
        <v>Jose Cuervo Especial Reposado Tequila 35%</v>
      </c>
      <c r="H306" s="142" t="str">
        <v>700ml</v>
      </c>
      <c r="I306" s="176">
        <v>12</v>
      </c>
      <c r="J306" s="283"/>
      <c r="K306" s="178"/>
      <c r="L306" s="85"/>
      <c r="M306" s="143"/>
      <c r="N306" s="86"/>
      <c r="O306" s="53"/>
      <c r="P306" s="152">
        <v>0</v>
      </c>
      <c r="Q306" s="6"/>
      <c r="R306" s="96">
        <f t="shared" si="17"/>
        <v>0</v>
      </c>
      <c r="S306" s="97">
        <f t="shared" si="20"/>
        <v>0</v>
      </c>
      <c r="T306" s="98">
        <f t="shared" si="18"/>
        <v>0</v>
      </c>
      <c r="U306" s="117" t="str">
        <f t="shared" si="19"/>
        <v>OK</v>
      </c>
      <c r="V306" s="117" t="b">
        <f>'CASH REBATE'!$P$22</f>
        <v>0</v>
      </c>
      <c r="W306" s="1" t="str">
        <v>ALCHEMY</v>
      </c>
    </row>
    <row r="307" spans="2:23" ht="17.399999999999999" x14ac:dyDescent="0.3">
      <c r="B307" s="161" t="str">
        <v>20-SPTEQ-07001315</v>
      </c>
      <c r="C307" s="158" t="str">
        <v>Proximo</v>
      </c>
      <c r="D307" s="142" t="str">
        <v>Tequila</v>
      </c>
      <c r="E307" s="142" t="str">
        <v>Jose Cuervo</v>
      </c>
      <c r="F307" s="142" t="str">
        <v>JOC</v>
      </c>
      <c r="G307" s="142" t="str">
        <v>Jose Cuervo Especial Silver Tequila 35%</v>
      </c>
      <c r="H307" s="142" t="str">
        <v>700ml</v>
      </c>
      <c r="I307" s="176">
        <v>12</v>
      </c>
      <c r="J307" s="283"/>
      <c r="K307" s="178"/>
      <c r="L307" s="85"/>
      <c r="M307" s="143"/>
      <c r="N307" s="86"/>
      <c r="O307" s="53"/>
      <c r="P307" s="152">
        <v>0</v>
      </c>
      <c r="Q307" s="6"/>
      <c r="R307" s="96">
        <f t="shared" si="17"/>
        <v>0</v>
      </c>
      <c r="S307" s="97">
        <f t="shared" si="20"/>
        <v>0</v>
      </c>
      <c r="T307" s="98">
        <f t="shared" si="18"/>
        <v>0</v>
      </c>
      <c r="U307" s="117" t="str">
        <f t="shared" si="19"/>
        <v>OK</v>
      </c>
      <c r="V307" s="117" t="b">
        <f>'CASH REBATE'!$P$22</f>
        <v>0</v>
      </c>
      <c r="W307" s="1" t="str">
        <v>ALCHEMY</v>
      </c>
    </row>
    <row r="308" spans="2:23" ht="17.399999999999999" x14ac:dyDescent="0.3">
      <c r="B308" s="161" t="str">
        <v>20-SPTEQ-07002138</v>
      </c>
      <c r="C308" s="158" t="str">
        <v>Proximo</v>
      </c>
      <c r="D308" s="142" t="str">
        <v>Tequila</v>
      </c>
      <c r="E308" s="142" t="str">
        <v>Jose Cuervo</v>
      </c>
      <c r="F308" s="142" t="str">
        <v>JOC</v>
      </c>
      <c r="G308" s="142" t="str">
        <v>Jose Cuervo Especial Reposado Tequila</v>
      </c>
      <c r="H308" s="142" t="str">
        <v>700ml</v>
      </c>
      <c r="I308" s="176">
        <v>6</v>
      </c>
      <c r="J308" s="283"/>
      <c r="K308" s="178"/>
      <c r="L308" s="85"/>
      <c r="M308" s="143"/>
      <c r="N308" s="86"/>
      <c r="O308" s="53"/>
      <c r="P308" s="152">
        <v>0</v>
      </c>
      <c r="Q308" s="6"/>
      <c r="R308" s="96">
        <f t="shared" si="17"/>
        <v>0</v>
      </c>
      <c r="S308" s="97">
        <f t="shared" si="20"/>
        <v>0</v>
      </c>
      <c r="T308" s="98">
        <f t="shared" si="18"/>
        <v>0</v>
      </c>
      <c r="U308" s="117" t="str">
        <f t="shared" si="19"/>
        <v>OK</v>
      </c>
      <c r="V308" s="117" t="b">
        <f>'CASH REBATE'!$P$22</f>
        <v>0</v>
      </c>
      <c r="W308" s="1" t="str">
        <v>ALCHEMY</v>
      </c>
    </row>
    <row r="309" spans="2:23" ht="17.399999999999999" x14ac:dyDescent="0.3">
      <c r="B309" s="161" t="str">
        <v>20-SPTEQ-07007282</v>
      </c>
      <c r="C309" s="158" t="str">
        <v>Proximo</v>
      </c>
      <c r="D309" s="142" t="str">
        <v>Tequila</v>
      </c>
      <c r="E309" s="142" t="str">
        <v>Jose Cuervo</v>
      </c>
      <c r="F309" s="142" t="str">
        <v>JOC</v>
      </c>
      <c r="G309" s="142" t="str">
        <v>Jose Cuervo Tradicional Blanco Tequila 40%</v>
      </c>
      <c r="H309" s="142" t="str">
        <v>700ml</v>
      </c>
      <c r="I309" s="176">
        <v>6</v>
      </c>
      <c r="J309" s="283"/>
      <c r="K309" s="178"/>
      <c r="L309" s="85"/>
      <c r="M309" s="143"/>
      <c r="N309" s="86"/>
      <c r="O309" s="53"/>
      <c r="P309" s="152">
        <v>0</v>
      </c>
      <c r="Q309" s="6"/>
      <c r="R309" s="96">
        <f t="shared" si="17"/>
        <v>0</v>
      </c>
      <c r="S309" s="97">
        <f t="shared" si="20"/>
        <v>0</v>
      </c>
      <c r="T309" s="98">
        <f t="shared" si="18"/>
        <v>0</v>
      </c>
      <c r="U309" s="117" t="str">
        <f t="shared" si="19"/>
        <v>OK</v>
      </c>
      <c r="V309" s="117" t="b">
        <f>'CASH REBATE'!$P$22</f>
        <v>0</v>
      </c>
      <c r="W309" s="1" t="str">
        <v>ALCHEMY</v>
      </c>
    </row>
    <row r="310" spans="2:23" ht="17.399999999999999" x14ac:dyDescent="0.3">
      <c r="B310" s="161" t="str">
        <v>20-SPTEQ-07007299</v>
      </c>
      <c r="C310" s="158" t="str">
        <v>Proximo</v>
      </c>
      <c r="D310" s="142" t="str">
        <v>Tequila</v>
      </c>
      <c r="E310" s="142" t="str">
        <v>Jose Cuervo</v>
      </c>
      <c r="F310" s="142" t="str">
        <v>JOC</v>
      </c>
      <c r="G310" s="142" t="str">
        <v>Jose Cuervo Tradicional Reposado Tequila 40%</v>
      </c>
      <c r="H310" s="142" t="str">
        <v>700ml</v>
      </c>
      <c r="I310" s="176">
        <v>6</v>
      </c>
      <c r="J310" s="283"/>
      <c r="K310" s="178"/>
      <c r="L310" s="85"/>
      <c r="M310" s="143"/>
      <c r="N310" s="86"/>
      <c r="O310" s="53"/>
      <c r="P310" s="152">
        <v>0</v>
      </c>
      <c r="Q310" s="6"/>
      <c r="R310" s="96">
        <f t="shared" si="17"/>
        <v>0</v>
      </c>
      <c r="S310" s="97">
        <f t="shared" si="20"/>
        <v>0</v>
      </c>
      <c r="T310" s="98">
        <f t="shared" si="18"/>
        <v>0</v>
      </c>
      <c r="U310" s="117" t="str">
        <f t="shared" si="19"/>
        <v>OK</v>
      </c>
      <c r="V310" s="117" t="b">
        <f>'CASH REBATE'!$P$22</f>
        <v>0</v>
      </c>
      <c r="W310" s="1" t="str">
        <v>ALCHEMY</v>
      </c>
    </row>
    <row r="311" spans="2:23" ht="17.399999999999999" x14ac:dyDescent="0.3">
      <c r="B311" s="161" t="str">
        <v>23-SPPAC-07000114</v>
      </c>
      <c r="C311" s="158" t="str">
        <v>Proximo</v>
      </c>
      <c r="D311" s="142" t="str">
        <v>Whisky</v>
      </c>
      <c r="E311" s="142" t="str">
        <v>Bushmills</v>
      </c>
      <c r="F311" s="142" t="str">
        <v>BUM</v>
      </c>
      <c r="G311" s="142" t="str">
        <v>Bushmills Black Bush Gift Pack</v>
      </c>
      <c r="H311" s="142" t="str">
        <v>700ml</v>
      </c>
      <c r="I311" s="176">
        <v>3</v>
      </c>
      <c r="J311" s="283"/>
      <c r="K311" s="178"/>
      <c r="L311" s="85"/>
      <c r="M311" s="143"/>
      <c r="N311" s="86"/>
      <c r="O311" s="53"/>
      <c r="P311" s="152">
        <v>0</v>
      </c>
      <c r="Q311" s="6"/>
      <c r="R311" s="96">
        <f t="shared" si="17"/>
        <v>0</v>
      </c>
      <c r="S311" s="97">
        <f t="shared" si="20"/>
        <v>0</v>
      </c>
      <c r="T311" s="98">
        <f t="shared" si="18"/>
        <v>0</v>
      </c>
      <c r="U311" s="117" t="str">
        <f t="shared" si="19"/>
        <v>OK</v>
      </c>
      <c r="V311" s="117" t="b">
        <f>'CASH REBATE'!$P$22</f>
        <v>0</v>
      </c>
      <c r="W311" s="1" t="str">
        <v>ALCHEMY</v>
      </c>
    </row>
    <row r="312" spans="2:23" ht="17.399999999999999" x14ac:dyDescent="0.3">
      <c r="B312" s="161" t="str">
        <v>23-SPWHI-10001085</v>
      </c>
      <c r="C312" s="158" t="str">
        <v>Proximo</v>
      </c>
      <c r="D312" s="142" t="str">
        <v>Whisky</v>
      </c>
      <c r="E312" s="142" t="str">
        <v>Bushmills</v>
      </c>
      <c r="F312" s="142" t="str">
        <v>BUM</v>
      </c>
      <c r="G312" s="142" t="str">
        <v>Bushmills Irish Whiskey 1L</v>
      </c>
      <c r="H312" s="142" t="str">
        <v>1000ml</v>
      </c>
      <c r="I312" s="176">
        <v>6</v>
      </c>
      <c r="J312" s="283"/>
      <c r="K312" s="178"/>
      <c r="L312" s="85"/>
      <c r="M312" s="143"/>
      <c r="N312" s="86"/>
      <c r="O312" s="53"/>
      <c r="P312" s="152">
        <v>0</v>
      </c>
      <c r="Q312" s="6"/>
      <c r="R312" s="96">
        <f t="shared" si="17"/>
        <v>0</v>
      </c>
      <c r="S312" s="97">
        <f t="shared" si="20"/>
        <v>0</v>
      </c>
      <c r="T312" s="98">
        <f t="shared" si="18"/>
        <v>0</v>
      </c>
      <c r="U312" s="117" t="str">
        <f t="shared" si="19"/>
        <v>OK</v>
      </c>
      <c r="V312" s="117" t="b">
        <f>'CASH REBATE'!$P$22</f>
        <v>0</v>
      </c>
      <c r="W312" s="1" t="str">
        <v>ALCHEMY</v>
      </c>
    </row>
    <row r="313" spans="2:23" ht="17.399999999999999" x14ac:dyDescent="0.3">
      <c r="B313" s="161" t="str">
        <v>23-SPWHI-10000070</v>
      </c>
      <c r="C313" s="158" t="str">
        <v>Proximo</v>
      </c>
      <c r="D313" s="142" t="str">
        <v>Whisky</v>
      </c>
      <c r="E313" s="142" t="str">
        <v>Bushmills</v>
      </c>
      <c r="F313" s="142" t="str">
        <v>BUM</v>
      </c>
      <c r="G313" s="142" t="str">
        <v>Bushmills Black Bush Irish Whiskey 1L</v>
      </c>
      <c r="H313" s="142" t="str">
        <v>1000ml</v>
      </c>
      <c r="I313" s="176">
        <v>6</v>
      </c>
      <c r="J313" s="283"/>
      <c r="K313" s="178"/>
      <c r="L313" s="85"/>
      <c r="M313" s="143"/>
      <c r="N313" s="86"/>
      <c r="O313" s="53"/>
      <c r="P313" s="152">
        <v>0</v>
      </c>
      <c r="Q313" s="6"/>
      <c r="R313" s="96">
        <f t="shared" si="17"/>
        <v>0</v>
      </c>
      <c r="S313" s="97">
        <f t="shared" si="20"/>
        <v>0</v>
      </c>
      <c r="T313" s="98">
        <f t="shared" si="18"/>
        <v>0</v>
      </c>
      <c r="U313" s="117" t="str">
        <f t="shared" si="19"/>
        <v>OK</v>
      </c>
      <c r="V313" s="117" t="b">
        <f>'CASH REBATE'!$P$22</f>
        <v>0</v>
      </c>
      <c r="W313" s="1" t="str">
        <v>ALCHEMY</v>
      </c>
    </row>
    <row r="314" spans="2:23" ht="17.399999999999999" x14ac:dyDescent="0.3">
      <c r="B314" s="161" t="str">
        <v>24-06BRA-07005366</v>
      </c>
      <c r="C314" s="158" t="str">
        <v>Remy Cointreau</v>
      </c>
      <c r="D314" s="142" t="str">
        <v>Cognac</v>
      </c>
      <c r="E314" s="142" t="str">
        <v>Remy</v>
      </c>
      <c r="F314" s="142" t="str">
        <v>RMM</v>
      </c>
      <c r="G314" s="142" t="str">
        <v>Remy Martin 1738 Cognac</v>
      </c>
      <c r="H314" s="142" t="str">
        <v>700ml</v>
      </c>
      <c r="I314" s="176">
        <v>6</v>
      </c>
      <c r="J314" s="283"/>
      <c r="K314" s="178"/>
      <c r="L314" s="85"/>
      <c r="M314" s="143"/>
      <c r="N314" s="86"/>
      <c r="O314" s="53"/>
      <c r="P314" s="152">
        <v>0</v>
      </c>
      <c r="Q314" s="6"/>
      <c r="R314" s="96">
        <f t="shared" si="17"/>
        <v>0</v>
      </c>
      <c r="S314" s="97">
        <f t="shared" si="20"/>
        <v>0</v>
      </c>
      <c r="T314" s="98">
        <f t="shared" si="18"/>
        <v>0</v>
      </c>
      <c r="U314" s="117" t="str">
        <f t="shared" si="19"/>
        <v>OK</v>
      </c>
      <c r="V314" s="117" t="b">
        <f>'CASH REBATE'!$P$22</f>
        <v>0</v>
      </c>
      <c r="W314" s="1" t="str">
        <v>ALCHEMY</v>
      </c>
    </row>
    <row r="315" spans="2:23" ht="17.399999999999999" x14ac:dyDescent="0.3">
      <c r="B315" s="161" t="str">
        <v>24-12CNY-07002784</v>
      </c>
      <c r="C315" s="158" t="str">
        <v>Remy Cointreau</v>
      </c>
      <c r="D315" s="142" t="str">
        <v>Cognac</v>
      </c>
      <c r="E315" s="142" t="str">
        <v>Remy</v>
      </c>
      <c r="F315" s="142" t="str">
        <v>RMM</v>
      </c>
      <c r="G315" s="142" t="str">
        <v>Remy Martin Vsop (CNY24)</v>
      </c>
      <c r="H315" s="142" t="str">
        <v>700ml</v>
      </c>
      <c r="I315" s="176">
        <v>12</v>
      </c>
      <c r="J315" s="283"/>
      <c r="K315" s="178"/>
      <c r="L315" s="85"/>
      <c r="M315" s="143"/>
      <c r="N315" s="86"/>
      <c r="O315" s="53"/>
      <c r="P315" s="152">
        <v>0</v>
      </c>
      <c r="Q315" s="6"/>
      <c r="R315" s="96">
        <f t="shared" si="17"/>
        <v>0</v>
      </c>
      <c r="S315" s="97">
        <f t="shared" si="20"/>
        <v>0</v>
      </c>
      <c r="T315" s="98">
        <f t="shared" si="18"/>
        <v>0</v>
      </c>
      <c r="U315" s="117" t="str">
        <f t="shared" si="19"/>
        <v>OK</v>
      </c>
      <c r="V315" s="117" t="b">
        <f>'CASH REBATE'!$P$22</f>
        <v>0</v>
      </c>
      <c r="W315" s="1" t="str">
        <v>ALCHEMY</v>
      </c>
    </row>
    <row r="316" spans="2:23" ht="17.399999999999999" x14ac:dyDescent="0.3">
      <c r="B316" s="161" t="str">
        <v>24-23CNY-07002159</v>
      </c>
      <c r="C316" s="158" t="str">
        <v>Remy Cointreau</v>
      </c>
      <c r="D316" s="142" t="str">
        <v>Cognac</v>
      </c>
      <c r="E316" s="142" t="str">
        <v>Remy</v>
      </c>
      <c r="F316" s="142" t="str">
        <v>RMM</v>
      </c>
      <c r="G316" s="142" t="str">
        <v>Remy Martin XO Cognac (CNY23)</v>
      </c>
      <c r="H316" s="142" t="str">
        <v>700ml</v>
      </c>
      <c r="I316" s="176">
        <v>6</v>
      </c>
      <c r="J316" s="283"/>
      <c r="K316" s="178"/>
      <c r="L316" s="85"/>
      <c r="M316" s="143"/>
      <c r="N316" s="86"/>
      <c r="O316" s="53"/>
      <c r="P316" s="152">
        <v>0</v>
      </c>
      <c r="Q316" s="6"/>
      <c r="R316" s="96">
        <f t="shared" si="17"/>
        <v>0</v>
      </c>
      <c r="S316" s="97">
        <f t="shared" si="20"/>
        <v>0</v>
      </c>
      <c r="T316" s="98">
        <f t="shared" si="18"/>
        <v>0</v>
      </c>
      <c r="U316" s="117" t="str">
        <f t="shared" si="19"/>
        <v>OK</v>
      </c>
      <c r="V316" s="117" t="b">
        <f>'CASH REBATE'!$P$22</f>
        <v>0</v>
      </c>
      <c r="W316" s="1" t="str">
        <v>ALCHEMY</v>
      </c>
    </row>
    <row r="317" spans="2:23" ht="17.399999999999999" x14ac:dyDescent="0.3">
      <c r="B317" s="161" t="str">
        <v>24-23EOY-07002067</v>
      </c>
      <c r="C317" s="158" t="str">
        <v>Remy Cointreau</v>
      </c>
      <c r="D317" s="142" t="str">
        <v>Cognac</v>
      </c>
      <c r="E317" s="142" t="str">
        <v>Remy</v>
      </c>
      <c r="F317" s="142" t="str">
        <v>RMM</v>
      </c>
      <c r="G317" s="142" t="str">
        <v>Remy Martin Vsop (EOY23)</v>
      </c>
      <c r="H317" s="142" t="str">
        <v>700ml</v>
      </c>
      <c r="I317" s="176">
        <v>6</v>
      </c>
      <c r="J317" s="283"/>
      <c r="K317" s="178"/>
      <c r="L317" s="85"/>
      <c r="M317" s="143"/>
      <c r="N317" s="86"/>
      <c r="O317" s="53"/>
      <c r="P317" s="152">
        <v>0</v>
      </c>
      <c r="Q317" s="6"/>
      <c r="R317" s="96">
        <f t="shared" si="17"/>
        <v>0</v>
      </c>
      <c r="S317" s="97">
        <f t="shared" si="20"/>
        <v>0</v>
      </c>
      <c r="T317" s="98">
        <f t="shared" si="18"/>
        <v>0</v>
      </c>
      <c r="U317" s="117" t="str">
        <f t="shared" si="19"/>
        <v>OK</v>
      </c>
      <c r="V317" s="117" t="b">
        <f>'CASH REBATE'!$P$22</f>
        <v>0</v>
      </c>
      <c r="W317" s="1" t="str">
        <v>ALCHEMY</v>
      </c>
    </row>
    <row r="318" spans="2:23" ht="17.399999999999999" x14ac:dyDescent="0.3">
      <c r="B318" s="161" t="str">
        <v>24-23EOY-07002081</v>
      </c>
      <c r="C318" s="158" t="str">
        <v>Remy Cointreau</v>
      </c>
      <c r="D318" s="142" t="str">
        <v>Cognac</v>
      </c>
      <c r="E318" s="142" t="str">
        <v>Remy</v>
      </c>
      <c r="F318" s="142" t="str">
        <v>RMM</v>
      </c>
      <c r="G318" s="142" t="str">
        <v>Remy Martin 1738 (EOY23)</v>
      </c>
      <c r="H318" s="142" t="str">
        <v>700ml</v>
      </c>
      <c r="I318" s="176">
        <v>6</v>
      </c>
      <c r="J318" s="283"/>
      <c r="K318" s="178"/>
      <c r="L318" s="85"/>
      <c r="M318" s="143"/>
      <c r="N318" s="86"/>
      <c r="O318" s="53"/>
      <c r="P318" s="152">
        <v>0</v>
      </c>
      <c r="Q318" s="6"/>
      <c r="R318" s="96">
        <f t="shared" si="17"/>
        <v>0</v>
      </c>
      <c r="S318" s="97">
        <f t="shared" si="20"/>
        <v>0</v>
      </c>
      <c r="T318" s="98">
        <f t="shared" si="18"/>
        <v>0</v>
      </c>
      <c r="U318" s="117" t="str">
        <f t="shared" si="19"/>
        <v>OK</v>
      </c>
      <c r="V318" s="117" t="b">
        <f>'CASH REBATE'!$P$22</f>
        <v>0</v>
      </c>
      <c r="W318" s="1" t="str">
        <v>ALCHEMY</v>
      </c>
    </row>
    <row r="319" spans="2:23" ht="17.399999999999999" x14ac:dyDescent="0.3">
      <c r="B319" s="161" t="str">
        <v>24-23EOY-07002111</v>
      </c>
      <c r="C319" s="158" t="str">
        <v>Remy Cointreau</v>
      </c>
      <c r="D319" s="142" t="str">
        <v>Cognac</v>
      </c>
      <c r="E319" s="142" t="str">
        <v>Remy</v>
      </c>
      <c r="F319" s="142" t="str">
        <v>RMM</v>
      </c>
      <c r="G319" s="142" t="str">
        <v>Remy Martin XO Cognac (EOY23)</v>
      </c>
      <c r="H319" s="142" t="str">
        <v>700ml</v>
      </c>
      <c r="I319" s="176">
        <v>6</v>
      </c>
      <c r="J319" s="283"/>
      <c r="K319" s="178"/>
      <c r="L319" s="85"/>
      <c r="M319" s="143"/>
      <c r="N319" s="86"/>
      <c r="O319" s="53"/>
      <c r="P319" s="152">
        <v>0</v>
      </c>
      <c r="Q319" s="6"/>
      <c r="R319" s="96">
        <f t="shared" si="17"/>
        <v>0</v>
      </c>
      <c r="S319" s="97">
        <f t="shared" si="20"/>
        <v>0</v>
      </c>
      <c r="T319" s="98">
        <f t="shared" si="18"/>
        <v>0</v>
      </c>
      <c r="U319" s="117" t="str">
        <f t="shared" si="19"/>
        <v>OK</v>
      </c>
      <c r="V319" s="117" t="b">
        <f>'CASH REBATE'!$P$22</f>
        <v>0</v>
      </c>
      <c r="W319" s="1" t="str">
        <v>ALCHEMY</v>
      </c>
    </row>
    <row r="320" spans="2:23" ht="17.399999999999999" x14ac:dyDescent="0.3">
      <c r="B320" s="161" t="str">
        <v>24-24CNY-07002784</v>
      </c>
      <c r="C320" s="158" t="str">
        <v>Remy Cointreau</v>
      </c>
      <c r="D320" s="142" t="str">
        <v>Cognac</v>
      </c>
      <c r="E320" s="142" t="str">
        <v>Remy</v>
      </c>
      <c r="F320" s="142" t="str">
        <v>RMM</v>
      </c>
      <c r="G320" s="142" t="str">
        <v>Remy Martin Vsop (CNY24)</v>
      </c>
      <c r="H320" s="142" t="str">
        <v>700ml</v>
      </c>
      <c r="I320" s="176">
        <v>6</v>
      </c>
      <c r="J320" s="283"/>
      <c r="K320" s="178"/>
      <c r="L320" s="85"/>
      <c r="M320" s="143"/>
      <c r="N320" s="86"/>
      <c r="O320" s="53"/>
      <c r="P320" s="152">
        <v>0</v>
      </c>
      <c r="Q320" s="6"/>
      <c r="R320" s="96">
        <f t="shared" si="17"/>
        <v>0</v>
      </c>
      <c r="S320" s="97">
        <f t="shared" si="20"/>
        <v>0</v>
      </c>
      <c r="T320" s="98">
        <f t="shared" si="18"/>
        <v>0</v>
      </c>
      <c r="U320" s="117" t="str">
        <f t="shared" si="19"/>
        <v>OK</v>
      </c>
      <c r="V320" s="117" t="b">
        <f>'CASH REBATE'!$P$22</f>
        <v>0</v>
      </c>
      <c r="W320" s="1" t="str">
        <v>ALCHEMY</v>
      </c>
    </row>
    <row r="321" spans="2:23" ht="17.399999999999999" x14ac:dyDescent="0.3">
      <c r="B321" s="161" t="str">
        <v>24-24CNY-07002807</v>
      </c>
      <c r="C321" s="158" t="str">
        <v>Remy Cointreau</v>
      </c>
      <c r="D321" s="142" t="str">
        <v>Cognac</v>
      </c>
      <c r="E321" s="142" t="str">
        <v>Remy</v>
      </c>
      <c r="F321" s="142" t="str">
        <v>RMM</v>
      </c>
      <c r="G321" s="142" t="str">
        <v>Remy Martin 1738 (CNY24)</v>
      </c>
      <c r="H321" s="142" t="str">
        <v>700ml</v>
      </c>
      <c r="I321" s="176">
        <v>6</v>
      </c>
      <c r="J321" s="283"/>
      <c r="K321" s="178"/>
      <c r="L321" s="85"/>
      <c r="M321" s="143"/>
      <c r="N321" s="86"/>
      <c r="O321" s="53"/>
      <c r="P321" s="152">
        <v>0</v>
      </c>
      <c r="Q321" s="6"/>
      <c r="R321" s="96">
        <f t="shared" ref="R321:R342" si="21">IF(K321&gt;0,K321*N321,L321*1.07*N321)</f>
        <v>0</v>
      </c>
      <c r="S321" s="97">
        <f t="shared" ref="S321:S342" si="22">ROUND(R321/1.07,2)</f>
        <v>0</v>
      </c>
      <c r="T321" s="98">
        <f t="shared" ref="T321:T342" si="23">IF(U321="Input Price only 1 column","",P321*S321)</f>
        <v>0</v>
      </c>
      <c r="U321" s="117" t="str">
        <f t="shared" ref="U321:U342" si="24">IF(AND(K321&gt;0,L321&gt;0),"Input Price only 1 column","OK")</f>
        <v>OK</v>
      </c>
      <c r="V321" s="117" t="b">
        <f>'CASH REBATE'!$P$22</f>
        <v>0</v>
      </c>
      <c r="W321" s="1" t="str">
        <v>ALCHEMY</v>
      </c>
    </row>
    <row r="322" spans="2:23" ht="17.399999999999999" x14ac:dyDescent="0.3">
      <c r="B322" s="161" t="str">
        <v>24-24CNY-07007094</v>
      </c>
      <c r="C322" s="158" t="str">
        <v>Remy Cointreau</v>
      </c>
      <c r="D322" s="142" t="str">
        <v>Cognac</v>
      </c>
      <c r="E322" s="142" t="str">
        <v>Remy</v>
      </c>
      <c r="F322" s="142" t="str">
        <v>RMM</v>
      </c>
      <c r="G322" s="142" t="str">
        <v>Remy Martin Xo Cognac (CNY24)</v>
      </c>
      <c r="H322" s="142" t="str">
        <v>700ml</v>
      </c>
      <c r="I322" s="176">
        <v>6</v>
      </c>
      <c r="J322" s="283"/>
      <c r="K322" s="178"/>
      <c r="L322" s="85"/>
      <c r="M322" s="143"/>
      <c r="N322" s="86"/>
      <c r="O322" s="53"/>
      <c r="P322" s="152">
        <v>0</v>
      </c>
      <c r="Q322" s="6"/>
      <c r="R322" s="96">
        <f t="shared" si="21"/>
        <v>0</v>
      </c>
      <c r="S322" s="97">
        <f t="shared" si="22"/>
        <v>0</v>
      </c>
      <c r="T322" s="98">
        <f t="shared" si="23"/>
        <v>0</v>
      </c>
      <c r="U322" s="117" t="str">
        <f t="shared" si="24"/>
        <v>OK</v>
      </c>
      <c r="V322" s="117" t="b">
        <f>'CASH REBATE'!$P$22</f>
        <v>0</v>
      </c>
      <c r="W322" s="1" t="str">
        <v>ALCHEMY</v>
      </c>
    </row>
    <row r="323" spans="2:23" ht="17.399999999999999" x14ac:dyDescent="0.3">
      <c r="B323" s="161" t="str">
        <v>24-26CNY-07000456</v>
      </c>
      <c r="C323" s="158" t="str">
        <v>Remy Cointreau</v>
      </c>
      <c r="D323" s="142" t="str">
        <v>Cognac</v>
      </c>
      <c r="E323" s="142" t="str">
        <v>Remy</v>
      </c>
      <c r="F323" s="142" t="str">
        <v>RMM</v>
      </c>
      <c r="G323" s="142" t="str">
        <v>Remy Martin Vsop Cognac (CNY26)</v>
      </c>
      <c r="H323" s="142" t="str">
        <v>700ml</v>
      </c>
      <c r="I323" s="176">
        <v>6</v>
      </c>
      <c r="J323" s="283"/>
      <c r="K323" s="178"/>
      <c r="L323" s="85"/>
      <c r="M323" s="143"/>
      <c r="N323" s="86"/>
      <c r="O323" s="53"/>
      <c r="P323" s="152">
        <v>0</v>
      </c>
      <c r="Q323" s="6"/>
      <c r="R323" s="96">
        <f t="shared" si="21"/>
        <v>0</v>
      </c>
      <c r="S323" s="97">
        <f t="shared" si="22"/>
        <v>0</v>
      </c>
      <c r="T323" s="98">
        <f t="shared" si="23"/>
        <v>0</v>
      </c>
      <c r="U323" s="117" t="str">
        <f t="shared" si="24"/>
        <v>OK</v>
      </c>
      <c r="V323" s="117" t="b">
        <f>'CASH REBATE'!$P$22</f>
        <v>0</v>
      </c>
      <c r="W323" s="1" t="str">
        <v>ALCHEMY</v>
      </c>
    </row>
    <row r="324" spans="2:23" ht="17.399999999999999" x14ac:dyDescent="0.3">
      <c r="B324" s="161" t="str">
        <v>24-26CNY-07007094</v>
      </c>
      <c r="C324" s="158" t="str">
        <v>Remy Cointreau</v>
      </c>
      <c r="D324" s="142" t="str">
        <v>Cognac</v>
      </c>
      <c r="E324" s="142" t="str">
        <v>Remy</v>
      </c>
      <c r="F324" s="142" t="str">
        <v>RMM</v>
      </c>
      <c r="G324" s="142" t="str">
        <v>Remy Martin XO Cognac (CNY26)</v>
      </c>
      <c r="H324" s="142" t="str">
        <v>700ml</v>
      </c>
      <c r="I324" s="176">
        <v>6</v>
      </c>
      <c r="J324" s="283"/>
      <c r="K324" s="178"/>
      <c r="L324" s="85"/>
      <c r="M324" s="143"/>
      <c r="N324" s="86"/>
      <c r="O324" s="53"/>
      <c r="P324" s="152">
        <v>0</v>
      </c>
      <c r="Q324" s="6"/>
      <c r="R324" s="96">
        <f t="shared" si="21"/>
        <v>0</v>
      </c>
      <c r="S324" s="97">
        <f t="shared" si="22"/>
        <v>0</v>
      </c>
      <c r="T324" s="98">
        <f t="shared" si="23"/>
        <v>0</v>
      </c>
      <c r="U324" s="117" t="str">
        <f t="shared" si="24"/>
        <v>OK</v>
      </c>
      <c r="V324" s="117" t="b">
        <f>'CASH REBATE'!$P$22</f>
        <v>0</v>
      </c>
      <c r="W324" s="1" t="str">
        <v>ALCHEMY</v>
      </c>
    </row>
    <row r="325" spans="2:23" ht="17.399999999999999" x14ac:dyDescent="0.3">
      <c r="B325" s="161" t="str">
        <v>24-SPBRA-07000429</v>
      </c>
      <c r="C325" s="158" t="str">
        <v>Remy Cointreau</v>
      </c>
      <c r="D325" s="142" t="str">
        <v>Cognac</v>
      </c>
      <c r="E325" s="142" t="str">
        <v>Remy</v>
      </c>
      <c r="F325" s="142" t="str">
        <v>RMM</v>
      </c>
      <c r="G325" s="142" t="str">
        <v>Remy Martin Club</v>
      </c>
      <c r="H325" s="142" t="str">
        <v>700ml</v>
      </c>
      <c r="I325" s="176">
        <v>12</v>
      </c>
      <c r="J325" s="283"/>
      <c r="K325" s="178"/>
      <c r="L325" s="85"/>
      <c r="M325" s="143"/>
      <c r="N325" s="86"/>
      <c r="O325" s="53"/>
      <c r="P325" s="152">
        <v>0</v>
      </c>
      <c r="Q325" s="6"/>
      <c r="R325" s="96">
        <f t="shared" si="21"/>
        <v>0</v>
      </c>
      <c r="S325" s="97">
        <f t="shared" si="22"/>
        <v>0</v>
      </c>
      <c r="T325" s="98">
        <f t="shared" si="23"/>
        <v>0</v>
      </c>
      <c r="U325" s="117" t="str">
        <f t="shared" si="24"/>
        <v>OK</v>
      </c>
      <c r="V325" s="117" t="b">
        <f>'CASH REBATE'!$P$22</f>
        <v>0</v>
      </c>
      <c r="W325" s="1" t="str">
        <v>ALCHEMY</v>
      </c>
    </row>
    <row r="326" spans="2:23" ht="17.399999999999999" x14ac:dyDescent="0.3">
      <c r="B326" s="161" t="str">
        <v>24-SPBRA-07001831</v>
      </c>
      <c r="C326" s="158" t="str">
        <v>Remy Cointreau</v>
      </c>
      <c r="D326" s="142" t="str">
        <v>Cognac</v>
      </c>
      <c r="E326" s="142" t="str">
        <v>Remy</v>
      </c>
      <c r="F326" s="142" t="str">
        <v>RMM</v>
      </c>
      <c r="G326" s="142" t="str">
        <v>Remy Martin 1738 Gift Pack With Shaker</v>
      </c>
      <c r="H326" s="142" t="str">
        <v>700ml</v>
      </c>
      <c r="I326" s="176">
        <v>6</v>
      </c>
      <c r="J326" s="283"/>
      <c r="K326" s="178"/>
      <c r="L326" s="85"/>
      <c r="M326" s="143"/>
      <c r="N326" s="86"/>
      <c r="O326" s="53"/>
      <c r="P326" s="152">
        <v>0</v>
      </c>
      <c r="Q326" s="6"/>
      <c r="R326" s="96">
        <f t="shared" si="21"/>
        <v>0</v>
      </c>
      <c r="S326" s="97">
        <f t="shared" si="22"/>
        <v>0</v>
      </c>
      <c r="T326" s="98">
        <f t="shared" si="23"/>
        <v>0</v>
      </c>
      <c r="U326" s="117" t="str">
        <f t="shared" si="24"/>
        <v>OK</v>
      </c>
      <c r="V326" s="117" t="b">
        <f>'CASH REBATE'!$P$22</f>
        <v>0</v>
      </c>
      <c r="W326" s="1" t="str">
        <v>ALCHEMY</v>
      </c>
    </row>
    <row r="327" spans="2:23" ht="17.399999999999999" x14ac:dyDescent="0.3">
      <c r="B327" s="161" t="str">
        <v>25-06LIQ-03502608</v>
      </c>
      <c r="C327" s="158" t="str">
        <v>Remy Cointreau</v>
      </c>
      <c r="D327" s="142" t="str">
        <v>Liqueur</v>
      </c>
      <c r="E327" s="142" t="str">
        <v>Cointreau</v>
      </c>
      <c r="F327" s="142" t="str">
        <v>COT</v>
      </c>
      <c r="G327" s="142" t="str">
        <v>Cointreau 350 ml</v>
      </c>
      <c r="H327" s="142" t="str">
        <v>350ml</v>
      </c>
      <c r="I327" s="176">
        <v>6</v>
      </c>
      <c r="J327" s="283"/>
      <c r="K327" s="178"/>
      <c r="L327" s="85"/>
      <c r="M327" s="143"/>
      <c r="N327" s="86"/>
      <c r="O327" s="53"/>
      <c r="P327" s="152">
        <v>0</v>
      </c>
      <c r="Q327" s="6"/>
      <c r="R327" s="96">
        <f t="shared" si="21"/>
        <v>0</v>
      </c>
      <c r="S327" s="97">
        <f t="shared" si="22"/>
        <v>0</v>
      </c>
      <c r="T327" s="98">
        <f t="shared" si="23"/>
        <v>0</v>
      </c>
      <c r="U327" s="117" t="str">
        <f t="shared" si="24"/>
        <v>OK</v>
      </c>
      <c r="V327" s="117" t="b">
        <f>'CASH REBATE'!$P$22</f>
        <v>0</v>
      </c>
      <c r="W327" s="1" t="str">
        <v>ALCHEMY</v>
      </c>
    </row>
    <row r="328" spans="2:23" ht="17.399999999999999" x14ac:dyDescent="0.3">
      <c r="B328" s="161" t="str">
        <v>25-06LIQ-07004200</v>
      </c>
      <c r="C328" s="158" t="str">
        <v>Remy Cointreau</v>
      </c>
      <c r="D328" s="142" t="str">
        <v>Liqueur</v>
      </c>
      <c r="E328" s="142" t="str">
        <v>Cointreau</v>
      </c>
      <c r="F328" s="142" t="str">
        <v>COT</v>
      </c>
      <c r="G328" s="142" t="str">
        <v>Cointreau L'Unique</v>
      </c>
      <c r="H328" s="142" t="str">
        <v>700ml</v>
      </c>
      <c r="I328" s="176">
        <v>6</v>
      </c>
      <c r="J328" s="283"/>
      <c r="K328" s="178"/>
      <c r="L328" s="85"/>
      <c r="M328" s="143"/>
      <c r="N328" s="86"/>
      <c r="O328" s="53"/>
      <c r="P328" s="152">
        <v>0</v>
      </c>
      <c r="Q328" s="6"/>
      <c r="R328" s="96">
        <f t="shared" si="21"/>
        <v>0</v>
      </c>
      <c r="S328" s="97">
        <f t="shared" si="22"/>
        <v>0</v>
      </c>
      <c r="T328" s="98">
        <f t="shared" si="23"/>
        <v>0</v>
      </c>
      <c r="U328" s="117" t="str">
        <f t="shared" si="24"/>
        <v>OK</v>
      </c>
      <c r="V328" s="117" t="b">
        <f>'CASH REBATE'!$P$22</f>
        <v>0</v>
      </c>
      <c r="W328" s="1" t="str">
        <v>ALCHEMY</v>
      </c>
    </row>
    <row r="329" spans="2:23" ht="17.399999999999999" x14ac:dyDescent="0.3">
      <c r="B329" s="161" t="str">
        <v>25-12LIQ-03502608</v>
      </c>
      <c r="C329" s="158" t="str">
        <v>Remy Cointreau</v>
      </c>
      <c r="D329" s="142" t="str">
        <v>Liqueur</v>
      </c>
      <c r="E329" s="142" t="str">
        <v>Cointreau</v>
      </c>
      <c r="F329" s="142" t="str">
        <v>COT</v>
      </c>
      <c r="G329" s="142" t="str">
        <v>Cointreau 350 ml</v>
      </c>
      <c r="H329" s="142" t="str">
        <v>350ml</v>
      </c>
      <c r="I329" s="176">
        <v>12</v>
      </c>
      <c r="J329" s="283"/>
      <c r="K329" s="178"/>
      <c r="L329" s="85"/>
      <c r="M329" s="143"/>
      <c r="N329" s="86"/>
      <c r="O329" s="53"/>
      <c r="P329" s="152">
        <v>0</v>
      </c>
      <c r="Q329" s="6"/>
      <c r="R329" s="96">
        <f t="shared" si="21"/>
        <v>0</v>
      </c>
      <c r="S329" s="97">
        <f t="shared" si="22"/>
        <v>0</v>
      </c>
      <c r="T329" s="98">
        <f t="shared" si="23"/>
        <v>0</v>
      </c>
      <c r="U329" s="117" t="str">
        <f t="shared" si="24"/>
        <v>OK</v>
      </c>
      <c r="V329" s="117" t="b">
        <f>'CASH REBATE'!$P$22</f>
        <v>0</v>
      </c>
      <c r="W329" s="1" t="str">
        <v>ALCHEMY</v>
      </c>
    </row>
    <row r="330" spans="2:23" ht="17.399999999999999" x14ac:dyDescent="0.3">
      <c r="B330" s="161" t="str">
        <v>26-06BRA-07002153</v>
      </c>
      <c r="C330" s="157" t="str">
        <v>Remy Cointreau</v>
      </c>
      <c r="D330" s="99" t="str">
        <v>Brandy</v>
      </c>
      <c r="E330" s="99" t="str">
        <v>St Remy</v>
      </c>
      <c r="F330" s="99" t="str">
        <v>ST-RMM</v>
      </c>
      <c r="G330" s="99" t="str">
        <v>St-Remy Vsop</v>
      </c>
      <c r="H330" s="99" t="str">
        <v>700ml</v>
      </c>
      <c r="I330" s="175">
        <v>6</v>
      </c>
      <c r="J330" s="283"/>
      <c r="K330" s="178"/>
      <c r="L330" s="85"/>
      <c r="M330" s="147"/>
      <c r="N330" s="86"/>
      <c r="O330" s="147"/>
      <c r="P330" s="152">
        <v>0</v>
      </c>
      <c r="Q330" s="148"/>
      <c r="R330" s="96">
        <f t="shared" si="21"/>
        <v>0</v>
      </c>
      <c r="S330" s="97">
        <f t="shared" si="22"/>
        <v>0</v>
      </c>
      <c r="T330" s="98">
        <f t="shared" si="23"/>
        <v>0</v>
      </c>
      <c r="U330" s="117" t="str">
        <f t="shared" si="24"/>
        <v>OK</v>
      </c>
      <c r="V330" s="117" t="b">
        <f>'CASH REBATE'!$P$22</f>
        <v>0</v>
      </c>
      <c r="W330" s="1" t="str">
        <v>ALCHEMY</v>
      </c>
    </row>
    <row r="331" spans="2:23" ht="17.399999999999999" x14ac:dyDescent="0.3">
      <c r="B331" s="161" t="str">
        <v>26-06BRA-07002603</v>
      </c>
      <c r="C331" s="157" t="str">
        <v>Remy Cointreau</v>
      </c>
      <c r="D331" s="99" t="str">
        <v>Brandy</v>
      </c>
      <c r="E331" s="99" t="str">
        <v>St Remy</v>
      </c>
      <c r="F331" s="99" t="str">
        <v>ST-RMM</v>
      </c>
      <c r="G331" s="99" t="str">
        <v>St-Remy XO</v>
      </c>
      <c r="H331" s="99" t="str">
        <v>700ml</v>
      </c>
      <c r="I331" s="175">
        <v>6</v>
      </c>
      <c r="J331" s="283"/>
      <c r="K331" s="178"/>
      <c r="L331" s="85"/>
      <c r="M331" s="147"/>
      <c r="N331" s="86"/>
      <c r="O331" s="147"/>
      <c r="P331" s="152">
        <v>0</v>
      </c>
      <c r="Q331" s="148"/>
      <c r="R331" s="96">
        <f t="shared" si="21"/>
        <v>0</v>
      </c>
      <c r="S331" s="97">
        <f t="shared" si="22"/>
        <v>0</v>
      </c>
      <c r="T331" s="98">
        <f t="shared" si="23"/>
        <v>0</v>
      </c>
      <c r="U331" s="117" t="str">
        <f t="shared" si="24"/>
        <v>OK</v>
      </c>
      <c r="V331" s="117" t="b">
        <f>'CASH REBATE'!$P$22</f>
        <v>0</v>
      </c>
      <c r="W331" s="1" t="str">
        <v>ALCHEMY</v>
      </c>
    </row>
    <row r="332" spans="2:23" ht="17.399999999999999" x14ac:dyDescent="0.3">
      <c r="B332" s="161" t="str">
        <v>27-23CNY-07002456</v>
      </c>
      <c r="C332" s="157" t="str">
        <v>Remy Cointreau</v>
      </c>
      <c r="D332" s="99" t="str">
        <v>Cognac</v>
      </c>
      <c r="E332" s="99" t="str">
        <v>Louis XIII</v>
      </c>
      <c r="F332" s="99" t="str">
        <v>LOX</v>
      </c>
      <c r="G332" s="99" t="str">
        <v>Louis XIII Cognac (CNY)</v>
      </c>
      <c r="H332" s="99" t="str">
        <v>700ml</v>
      </c>
      <c r="I332" s="175">
        <v>1</v>
      </c>
      <c r="J332" s="283"/>
      <c r="K332" s="178"/>
      <c r="L332" s="85"/>
      <c r="M332" s="147"/>
      <c r="N332" s="86"/>
      <c r="O332" s="147"/>
      <c r="P332" s="152">
        <v>0</v>
      </c>
      <c r="Q332" s="148"/>
      <c r="R332" s="96">
        <f t="shared" si="21"/>
        <v>0</v>
      </c>
      <c r="S332" s="97">
        <f t="shared" si="22"/>
        <v>0</v>
      </c>
      <c r="T332" s="98">
        <f t="shared" si="23"/>
        <v>0</v>
      </c>
      <c r="U332" s="117" t="str">
        <f t="shared" si="24"/>
        <v>OK</v>
      </c>
      <c r="V332" s="117" t="b">
        <f>'CASH REBATE'!$P$22</f>
        <v>0</v>
      </c>
      <c r="W332" s="1" t="str">
        <v>ALCHEMY</v>
      </c>
    </row>
    <row r="333" spans="2:23" ht="17.399999999999999" x14ac:dyDescent="0.3">
      <c r="B333" s="161" t="str">
        <v>27-24CNY-07002838</v>
      </c>
      <c r="C333" s="157" t="str">
        <v>Remy Cointreau</v>
      </c>
      <c r="D333" s="99" t="str">
        <v>Cognac</v>
      </c>
      <c r="E333" s="99" t="str">
        <v>Louis XIII</v>
      </c>
      <c r="F333" s="99" t="str">
        <v>LOX</v>
      </c>
      <c r="G333" s="99" t="str">
        <v>Louis XIII Cognac (CNY24)</v>
      </c>
      <c r="H333" s="99" t="str">
        <v>700ml</v>
      </c>
      <c r="I333" s="175">
        <v>1</v>
      </c>
      <c r="J333" s="283"/>
      <c r="K333" s="178"/>
      <c r="L333" s="85"/>
      <c r="M333" s="147"/>
      <c r="N333" s="86"/>
      <c r="O333" s="147"/>
      <c r="P333" s="152">
        <v>0</v>
      </c>
      <c r="Q333" s="148"/>
      <c r="R333" s="96">
        <f t="shared" si="21"/>
        <v>0</v>
      </c>
      <c r="S333" s="97">
        <f t="shared" si="22"/>
        <v>0</v>
      </c>
      <c r="T333" s="98">
        <f t="shared" si="23"/>
        <v>0</v>
      </c>
      <c r="U333" s="117" t="str">
        <f t="shared" si="24"/>
        <v>OK</v>
      </c>
      <c r="V333" s="117" t="b">
        <f>'CASH REBATE'!$P$22</f>
        <v>0</v>
      </c>
      <c r="W333" s="1" t="str">
        <v>ALCHEMY</v>
      </c>
    </row>
    <row r="334" spans="2:23" ht="17.399999999999999" x14ac:dyDescent="0.3">
      <c r="B334" s="161" t="str">
        <v>27-26CNY-07000401</v>
      </c>
      <c r="C334" s="157" t="str">
        <v>Remy Cointreau</v>
      </c>
      <c r="D334" s="99" t="str">
        <v>Cognac</v>
      </c>
      <c r="E334" s="99" t="str">
        <v>Louis XIII</v>
      </c>
      <c r="F334" s="99" t="str">
        <v>LOX</v>
      </c>
      <c r="G334" s="99" t="str">
        <v>Louis XIII Cognac (CNY26)</v>
      </c>
      <c r="H334" s="99" t="str">
        <v>700ml</v>
      </c>
      <c r="I334" s="175">
        <v>1</v>
      </c>
      <c r="J334" s="283"/>
      <c r="K334" s="178"/>
      <c r="L334" s="85"/>
      <c r="M334" s="147"/>
      <c r="N334" s="86"/>
      <c r="O334" s="147"/>
      <c r="P334" s="152">
        <v>0</v>
      </c>
      <c r="Q334" s="148"/>
      <c r="R334" s="96">
        <f t="shared" si="21"/>
        <v>0</v>
      </c>
      <c r="S334" s="97">
        <f t="shared" si="22"/>
        <v>0</v>
      </c>
      <c r="T334" s="98">
        <f t="shared" si="23"/>
        <v>0</v>
      </c>
      <c r="U334" s="117" t="str">
        <f t="shared" si="24"/>
        <v>OK</v>
      </c>
      <c r="V334" s="117" t="b">
        <f>'CASH REBATE'!$P$22</f>
        <v>0</v>
      </c>
      <c r="W334" s="1" t="str">
        <v>ALCHEMY</v>
      </c>
    </row>
    <row r="335" spans="2:23" ht="17.399999999999999" x14ac:dyDescent="0.3">
      <c r="B335" s="161" t="str">
        <v>27-SPBRA-07001107</v>
      </c>
      <c r="C335" s="157" t="str">
        <v>Remy Cointreau</v>
      </c>
      <c r="D335" s="99" t="str">
        <v>Cognac</v>
      </c>
      <c r="E335" s="99" t="str">
        <v>Louis XIII</v>
      </c>
      <c r="F335" s="99" t="str">
        <v>LOX</v>
      </c>
      <c r="G335" s="99" t="str">
        <v>Louis XIII Cognac (TC II)</v>
      </c>
      <c r="H335" s="99" t="str">
        <v>700ml</v>
      </c>
      <c r="I335" s="175">
        <v>1</v>
      </c>
      <c r="J335" s="283"/>
      <c r="K335" s="178"/>
      <c r="L335" s="85"/>
      <c r="M335" s="147"/>
      <c r="N335" s="86"/>
      <c r="O335" s="147"/>
      <c r="P335" s="152">
        <v>0</v>
      </c>
      <c r="Q335" s="148"/>
      <c r="R335" s="96">
        <f t="shared" si="21"/>
        <v>0</v>
      </c>
      <c r="S335" s="97">
        <f t="shared" si="22"/>
        <v>0</v>
      </c>
      <c r="T335" s="98">
        <f t="shared" si="23"/>
        <v>0</v>
      </c>
      <c r="U335" s="117" t="str">
        <f t="shared" si="24"/>
        <v>OK</v>
      </c>
      <c r="V335" s="117" t="b">
        <f>'CASH REBATE'!$P$22</f>
        <v>0</v>
      </c>
      <c r="W335" s="1" t="str">
        <v>ALCHEMY</v>
      </c>
    </row>
    <row r="336" spans="2:23" ht="17.399999999999999" x14ac:dyDescent="0.3">
      <c r="B336" s="161" t="str">
        <v>28-SPWHI-07000823</v>
      </c>
      <c r="C336" s="157" t="str">
        <v>Remy Cointreau</v>
      </c>
      <c r="D336" s="99" t="str">
        <v>Whisky</v>
      </c>
      <c r="E336" s="99" t="str">
        <v>Bruichladdich</v>
      </c>
      <c r="F336" s="99" t="str">
        <v>BLD</v>
      </c>
      <c r="G336" s="99" t="str">
        <v>Bruichladdich Octomore</v>
      </c>
      <c r="H336" s="99" t="str">
        <v>700ml</v>
      </c>
      <c r="I336" s="175">
        <v>6</v>
      </c>
      <c r="J336" s="283"/>
      <c r="K336" s="178"/>
      <c r="L336" s="85"/>
      <c r="M336" s="147"/>
      <c r="N336" s="86"/>
      <c r="O336" s="147"/>
      <c r="P336" s="152">
        <v>0</v>
      </c>
      <c r="Q336" s="148"/>
      <c r="R336" s="96">
        <f t="shared" si="21"/>
        <v>0</v>
      </c>
      <c r="S336" s="97">
        <f t="shared" si="22"/>
        <v>0</v>
      </c>
      <c r="T336" s="98">
        <f t="shared" si="23"/>
        <v>0</v>
      </c>
      <c r="U336" s="117" t="str">
        <f t="shared" si="24"/>
        <v>OK</v>
      </c>
      <c r="V336" s="117" t="b">
        <f>'CASH REBATE'!$P$22</f>
        <v>0</v>
      </c>
      <c r="W336" s="1" t="str">
        <v>ALCHEMY</v>
      </c>
    </row>
    <row r="337" spans="2:23" ht="17.399999999999999" x14ac:dyDescent="0.3">
      <c r="B337" s="161" t="str">
        <v>29-SPGIN-07006351</v>
      </c>
      <c r="C337" s="157" t="str">
        <v>Remy Cointreau</v>
      </c>
      <c r="D337" s="99" t="str">
        <v>Gin</v>
      </c>
      <c r="E337" s="99" t="str">
        <v>Botanist</v>
      </c>
      <c r="F337" s="99" t="str">
        <v>BOT</v>
      </c>
      <c r="G337" s="99" t="str">
        <v>The Botanist Islay Dry Gin (Gift Box)</v>
      </c>
      <c r="H337" s="99" t="str">
        <v>700ml</v>
      </c>
      <c r="I337" s="175">
        <v>4</v>
      </c>
      <c r="J337" s="283"/>
      <c r="K337" s="178"/>
      <c r="L337" s="85"/>
      <c r="M337" s="147"/>
      <c r="N337" s="86"/>
      <c r="O337" s="147"/>
      <c r="P337" s="152">
        <v>0</v>
      </c>
      <c r="Q337" s="148"/>
      <c r="R337" s="96">
        <f t="shared" si="21"/>
        <v>0</v>
      </c>
      <c r="S337" s="97">
        <f t="shared" si="22"/>
        <v>0</v>
      </c>
      <c r="T337" s="98">
        <f t="shared" si="23"/>
        <v>0</v>
      </c>
      <c r="U337" s="117" t="str">
        <f t="shared" si="24"/>
        <v>OK</v>
      </c>
      <c r="V337" s="117" t="b">
        <f>'CASH REBATE'!$P$22</f>
        <v>0</v>
      </c>
      <c r="W337" s="1" t="str">
        <v>ALCHEMY</v>
      </c>
    </row>
    <row r="338" spans="2:23" ht="17.399999999999999" x14ac:dyDescent="0.3">
      <c r="B338" s="161" t="str">
        <v>31-SPMIX-1450PACK</v>
      </c>
      <c r="C338" s="158" t="str">
        <v>Campari</v>
      </c>
      <c r="D338" s="142" t="str">
        <v>Liqueur</v>
      </c>
      <c r="E338" s="142" t="str">
        <v>Aperol/Cinzano</v>
      </c>
      <c r="F338" s="142" t="str">
        <v/>
      </c>
      <c r="G338" s="142" t="str">
        <v>Aperol + Cinzano Prosecco</v>
      </c>
      <c r="H338" s="142" t="str">
        <v>1450ml</v>
      </c>
      <c r="I338" s="176">
        <v>3</v>
      </c>
      <c r="J338" s="283"/>
      <c r="K338" s="178"/>
      <c r="L338" s="85"/>
      <c r="M338" s="143"/>
      <c r="N338" s="86"/>
      <c r="O338" s="53"/>
      <c r="P338" s="152">
        <v>0</v>
      </c>
      <c r="Q338" s="6"/>
      <c r="R338" s="96">
        <f t="shared" si="21"/>
        <v>0</v>
      </c>
      <c r="S338" s="97">
        <f t="shared" si="22"/>
        <v>0</v>
      </c>
      <c r="T338" s="98">
        <f t="shared" si="23"/>
        <v>0</v>
      </c>
      <c r="U338" s="117" t="str">
        <f t="shared" si="24"/>
        <v>OK</v>
      </c>
      <c r="V338" s="117" t="b">
        <f>'CASH REBATE'!$P$22</f>
        <v>0</v>
      </c>
      <c r="W338" s="1" t="str">
        <v>ALCHEMY</v>
      </c>
    </row>
    <row r="339" spans="2:23" ht="17.399999999999999" x14ac:dyDescent="0.3">
      <c r="B339" s="161" t="str">
        <v>31-SPPAC-07000575</v>
      </c>
      <c r="C339" s="158" t="str">
        <v>Campari</v>
      </c>
      <c r="D339" s="142" t="str">
        <v>Liqueur</v>
      </c>
      <c r="E339" s="142" t="str">
        <v>Aperol</v>
      </c>
      <c r="F339" s="142" t="str">
        <v>APR</v>
      </c>
      <c r="G339" s="142" t="str">
        <v>Aperol Glass Set</v>
      </c>
      <c r="H339" s="142" t="str">
        <v>700ml</v>
      </c>
      <c r="I339" s="176">
        <v>5</v>
      </c>
      <c r="J339" s="283"/>
      <c r="K339" s="178"/>
      <c r="L339" s="85"/>
      <c r="M339" s="143"/>
      <c r="N339" s="86"/>
      <c r="O339" s="53"/>
      <c r="P339" s="152">
        <v>0</v>
      </c>
      <c r="Q339" s="6"/>
      <c r="R339" s="96">
        <f t="shared" si="21"/>
        <v>0</v>
      </c>
      <c r="S339" s="97">
        <f t="shared" si="22"/>
        <v>0</v>
      </c>
      <c r="T339" s="98">
        <f t="shared" si="23"/>
        <v>0</v>
      </c>
      <c r="U339" s="117" t="str">
        <f t="shared" si="24"/>
        <v>OK</v>
      </c>
      <c r="V339" s="117" t="b">
        <f>'CASH REBATE'!$P$22</f>
        <v>0</v>
      </c>
      <c r="W339" s="1" t="str">
        <v>ALCHEMY</v>
      </c>
    </row>
    <row r="340" spans="2:23" ht="17.399999999999999" x14ac:dyDescent="0.3">
      <c r="B340" s="161" t="str">
        <v>32-06LIQ-05001051</v>
      </c>
      <c r="C340" s="158" t="str">
        <v>Campari</v>
      </c>
      <c r="D340" s="142" t="str">
        <v>Liqueur</v>
      </c>
      <c r="E340" s="142" t="str">
        <v>Campari</v>
      </c>
      <c r="F340" s="142" t="str">
        <v>CAM</v>
      </c>
      <c r="G340" s="142" t="str">
        <v>Campari Negroni Liqueur</v>
      </c>
      <c r="H340" s="142" t="str">
        <v>500ml</v>
      </c>
      <c r="I340" s="176">
        <v>6</v>
      </c>
      <c r="J340" s="283"/>
      <c r="K340" s="178"/>
      <c r="L340" s="85"/>
      <c r="M340" s="143"/>
      <c r="N340" s="86"/>
      <c r="O340" s="53"/>
      <c r="P340" s="152">
        <v>0</v>
      </c>
      <c r="Q340" s="6"/>
      <c r="R340" s="96">
        <f t="shared" si="21"/>
        <v>0</v>
      </c>
      <c r="S340" s="97">
        <f t="shared" si="22"/>
        <v>0</v>
      </c>
      <c r="T340" s="98">
        <f t="shared" si="23"/>
        <v>0</v>
      </c>
      <c r="U340" s="117" t="str">
        <f t="shared" si="24"/>
        <v>OK</v>
      </c>
      <c r="V340" s="117" t="b">
        <f>'CASH REBATE'!$P$22</f>
        <v>0</v>
      </c>
      <c r="W340" s="1" t="str">
        <v>ALCHEMY</v>
      </c>
    </row>
    <row r="341" spans="2:23" ht="17.399999999999999" x14ac:dyDescent="0.3">
      <c r="B341" s="161" t="str">
        <v>32-06LIQ-07501402</v>
      </c>
      <c r="C341" s="158" t="str">
        <v>Campari</v>
      </c>
      <c r="D341" s="142" t="str">
        <v>Liqueur</v>
      </c>
      <c r="E341" s="142" t="str">
        <v>Campari</v>
      </c>
      <c r="F341" s="142" t="str">
        <v>CAM</v>
      </c>
      <c r="G341" s="142" t="str">
        <v>Campari Bitter 750 ml</v>
      </c>
      <c r="H341" s="142" t="str">
        <v>750ml</v>
      </c>
      <c r="I341" s="176">
        <v>6</v>
      </c>
      <c r="J341" s="283"/>
      <c r="K341" s="178"/>
      <c r="L341" s="85"/>
      <c r="M341" s="143"/>
      <c r="N341" s="86"/>
      <c r="O341" s="53"/>
      <c r="P341" s="152">
        <v>0</v>
      </c>
      <c r="Q341" s="6"/>
      <c r="R341" s="96">
        <f t="shared" si="21"/>
        <v>0</v>
      </c>
      <c r="S341" s="97">
        <f t="shared" si="22"/>
        <v>0</v>
      </c>
      <c r="T341" s="98">
        <f t="shared" si="23"/>
        <v>0</v>
      </c>
      <c r="U341" s="117" t="str">
        <f t="shared" si="24"/>
        <v>OK</v>
      </c>
      <c r="V341" s="117" t="b">
        <f>'CASH REBATE'!$P$22</f>
        <v>0</v>
      </c>
      <c r="W341" s="1" t="str">
        <v>ALCHEMY</v>
      </c>
    </row>
    <row r="342" spans="2:23" ht="17.399999999999999" x14ac:dyDescent="0.3">
      <c r="B342" s="161" t="str">
        <v>32-SPPAC-07509002</v>
      </c>
      <c r="C342" s="158" t="str">
        <v>Campari</v>
      </c>
      <c r="D342" s="142" t="str">
        <v>Liqueur</v>
      </c>
      <c r="E342" s="142" t="str">
        <v>Campari</v>
      </c>
      <c r="F342" s="142" t="str">
        <v>CAM</v>
      </c>
      <c r="G342" s="142" t="str">
        <v>Campari Negroni Set</v>
      </c>
      <c r="H342" s="142" t="str">
        <v>2250ml</v>
      </c>
      <c r="I342" s="176">
        <v>4</v>
      </c>
      <c r="J342" s="283"/>
      <c r="K342" s="178"/>
      <c r="L342" s="85"/>
      <c r="M342" s="143"/>
      <c r="N342" s="86"/>
      <c r="O342" s="53"/>
      <c r="P342" s="152">
        <v>0</v>
      </c>
      <c r="Q342" s="6"/>
      <c r="R342" s="96">
        <f t="shared" si="21"/>
        <v>0</v>
      </c>
      <c r="S342" s="97">
        <f t="shared" si="22"/>
        <v>0</v>
      </c>
      <c r="T342" s="98">
        <f t="shared" si="23"/>
        <v>0</v>
      </c>
      <c r="U342" s="117" t="str">
        <f t="shared" si="24"/>
        <v>OK</v>
      </c>
      <c r="V342" s="117" t="b">
        <f>'CASH REBATE'!$P$22</f>
        <v>0</v>
      </c>
      <c r="W342" s="1" t="str">
        <v>ALCHEMY</v>
      </c>
    </row>
    <row r="343" spans="2:23" ht="17.399999999999999" x14ac:dyDescent="0.3">
      <c r="B343" s="161" t="str">
        <v>33-SPGIN-07502000</v>
      </c>
      <c r="C343" s="158" t="str">
        <v>Campari</v>
      </c>
      <c r="D343" s="142" t="str">
        <v>Gin</v>
      </c>
      <c r="E343" s="142" t="str">
        <v>Bulldog</v>
      </c>
      <c r="F343" s="142" t="str">
        <v>BUL</v>
      </c>
      <c r="G343" s="142" t="str">
        <v>Bulldog London Dry Gin 750 ml</v>
      </c>
      <c r="H343" s="142" t="str">
        <v>750ml</v>
      </c>
      <c r="I343" s="176">
        <v>6</v>
      </c>
      <c r="J343" s="283"/>
      <c r="K343" s="178"/>
      <c r="L343" s="85"/>
      <c r="M343" s="143"/>
      <c r="N343" s="86"/>
      <c r="O343" s="53"/>
      <c r="P343" s="152">
        <v>0</v>
      </c>
      <c r="Q343" s="6"/>
      <c r="R343" s="96">
        <f t="shared" si="17"/>
        <v>0</v>
      </c>
      <c r="S343" s="97">
        <f t="shared" si="20"/>
        <v>0</v>
      </c>
      <c r="T343" s="98">
        <f t="shared" si="18"/>
        <v>0</v>
      </c>
      <c r="U343" s="117" t="str">
        <f t="shared" si="19"/>
        <v>OK</v>
      </c>
      <c r="V343" s="117" t="b">
        <f>'CASH REBATE'!$P$22</f>
        <v>0</v>
      </c>
      <c r="W343" s="1" t="str">
        <v>ALCHEMY</v>
      </c>
    </row>
    <row r="344" spans="2:23" ht="17.399999999999999" x14ac:dyDescent="0.3">
      <c r="B344" s="161" t="str">
        <v>33-SPPAC-07506102</v>
      </c>
      <c r="C344" s="158" t="str">
        <v>Campari</v>
      </c>
      <c r="D344" s="142" t="str">
        <v>Gin</v>
      </c>
      <c r="E344" s="142" t="str">
        <v>Bulldog</v>
      </c>
      <c r="F344" s="142" t="str">
        <v>BUL</v>
      </c>
      <c r="G344" s="142" t="str">
        <v>Bulldog Gin Glass Set</v>
      </c>
      <c r="H344" s="142" t="str">
        <v>750ml</v>
      </c>
      <c r="I344" s="176">
        <v>6</v>
      </c>
      <c r="J344" s="283"/>
      <c r="K344" s="178"/>
      <c r="L344" s="85"/>
      <c r="M344" s="143"/>
      <c r="N344" s="86"/>
      <c r="O344" s="53"/>
      <c r="P344" s="152">
        <v>0</v>
      </c>
      <c r="Q344" s="6"/>
      <c r="R344" s="96">
        <f t="shared" si="17"/>
        <v>0</v>
      </c>
      <c r="S344" s="97">
        <f t="shared" si="20"/>
        <v>0</v>
      </c>
      <c r="T344" s="98">
        <f t="shared" si="18"/>
        <v>0</v>
      </c>
      <c r="U344" s="117" t="str">
        <f t="shared" si="19"/>
        <v>OK</v>
      </c>
      <c r="V344" s="117" t="b">
        <f>'CASH REBATE'!$P$22</f>
        <v>0</v>
      </c>
      <c r="W344" s="1" t="str">
        <v>ALCHEMY</v>
      </c>
    </row>
    <row r="345" spans="2:23" ht="17.399999999999999" x14ac:dyDescent="0.3">
      <c r="B345" s="161" t="str">
        <v>34-12VOD-01808261</v>
      </c>
      <c r="C345" s="158" t="str">
        <v>Campari</v>
      </c>
      <c r="D345" s="142" t="str">
        <v>Vodka</v>
      </c>
      <c r="E345" s="142" t="str">
        <v>Skyy</v>
      </c>
      <c r="F345" s="142" t="str">
        <v>SKY</v>
      </c>
      <c r="G345" s="142" t="str">
        <v>Skyy Vodka 180 ml (P12)</v>
      </c>
      <c r="H345" s="142" t="str">
        <v>180ml</v>
      </c>
      <c r="I345" s="176">
        <v>12</v>
      </c>
      <c r="J345" s="283"/>
      <c r="K345" s="178"/>
      <c r="L345" s="85"/>
      <c r="M345" s="143"/>
      <c r="N345" s="86"/>
      <c r="O345" s="53"/>
      <c r="P345" s="152">
        <v>0</v>
      </c>
      <c r="Q345" s="6"/>
      <c r="R345" s="96">
        <f t="shared" si="17"/>
        <v>0</v>
      </c>
      <c r="S345" s="97">
        <f t="shared" si="20"/>
        <v>0</v>
      </c>
      <c r="T345" s="98">
        <f t="shared" si="18"/>
        <v>0</v>
      </c>
      <c r="U345" s="117" t="str">
        <f t="shared" si="19"/>
        <v>OK</v>
      </c>
      <c r="V345" s="117" t="b">
        <f>'CASH REBATE'!$P$22</f>
        <v>0</v>
      </c>
      <c r="W345" s="1" t="str">
        <v>ALCHEMY</v>
      </c>
    </row>
    <row r="346" spans="2:23" ht="17.399999999999999" x14ac:dyDescent="0.3">
      <c r="B346" s="161" t="str">
        <v>34-SPVOD-07007004</v>
      </c>
      <c r="C346" s="158" t="str">
        <v>Campari</v>
      </c>
      <c r="D346" s="142" t="str">
        <v>Vodka</v>
      </c>
      <c r="E346" s="142" t="str">
        <v>Skyy</v>
      </c>
      <c r="F346" s="142" t="str">
        <v>SKY</v>
      </c>
      <c r="G346" s="142" t="str">
        <v>Skyy Vodka</v>
      </c>
      <c r="H346" s="142" t="str">
        <v>700ml</v>
      </c>
      <c r="I346" s="176">
        <v>12</v>
      </c>
      <c r="J346" s="283"/>
      <c r="K346" s="178"/>
      <c r="L346" s="85"/>
      <c r="M346" s="143"/>
      <c r="N346" s="86"/>
      <c r="O346" s="53"/>
      <c r="P346" s="152">
        <v>0</v>
      </c>
      <c r="Q346" s="6"/>
      <c r="R346" s="96">
        <f t="shared" si="17"/>
        <v>0</v>
      </c>
      <c r="S346" s="97">
        <f t="shared" si="20"/>
        <v>0</v>
      </c>
      <c r="T346" s="98">
        <f t="shared" si="18"/>
        <v>0</v>
      </c>
      <c r="U346" s="117" t="str">
        <f t="shared" si="19"/>
        <v>OK</v>
      </c>
      <c r="V346" s="117" t="b">
        <f>'CASH REBATE'!$P$22</f>
        <v>0</v>
      </c>
      <c r="W346" s="1" t="str">
        <v>ALCHEMY</v>
      </c>
    </row>
    <row r="347" spans="2:23" ht="17.399999999999999" x14ac:dyDescent="0.3">
      <c r="B347" s="161" t="str">
        <v>37-SPWHI-07002834</v>
      </c>
      <c r="C347" s="158" t="str">
        <v>Campari</v>
      </c>
      <c r="D347" s="142" t="str">
        <v>Whisky</v>
      </c>
      <c r="E347" s="142" t="str">
        <v>Wild Turkey</v>
      </c>
      <c r="F347" s="142" t="str">
        <v>WTK</v>
      </c>
      <c r="G347" s="142" t="str">
        <v>Wild Turkey Rye Whiskey 700ml</v>
      </c>
      <c r="H347" s="142" t="str">
        <v>700ml</v>
      </c>
      <c r="I347" s="176">
        <v>12</v>
      </c>
      <c r="J347" s="283"/>
      <c r="K347" s="178"/>
      <c r="L347" s="85"/>
      <c r="M347" s="143"/>
      <c r="N347" s="86"/>
      <c r="O347" s="53"/>
      <c r="P347" s="152">
        <v>0</v>
      </c>
      <c r="Q347" s="6"/>
      <c r="R347" s="96">
        <f t="shared" si="17"/>
        <v>0</v>
      </c>
      <c r="S347" s="97">
        <f t="shared" si="20"/>
        <v>0</v>
      </c>
      <c r="T347" s="98">
        <f t="shared" si="18"/>
        <v>0</v>
      </c>
      <c r="U347" s="117" t="str">
        <f t="shared" si="19"/>
        <v>OK</v>
      </c>
      <c r="V347" s="117" t="b">
        <f>'CASH REBATE'!$P$22</f>
        <v>0</v>
      </c>
      <c r="W347" s="1" t="str">
        <v>ALCHEMY</v>
      </c>
    </row>
    <row r="348" spans="2:23" ht="17.399999999999999" x14ac:dyDescent="0.3">
      <c r="B348" s="161" t="str">
        <v>40-SPRUM-07501400</v>
      </c>
      <c r="C348" s="158" t="str">
        <v>Campari</v>
      </c>
      <c r="D348" s="142" t="str">
        <v>Rum</v>
      </c>
      <c r="E348" s="142" t="str">
        <v>Appleton</v>
      </c>
      <c r="F348" s="142" t="str">
        <v>APT</v>
      </c>
      <c r="G348" s="142" t="str">
        <v>Appleton Estate Rare Blend 12 Years</v>
      </c>
      <c r="H348" s="142" t="str">
        <v>750ml</v>
      </c>
      <c r="I348" s="176">
        <v>12</v>
      </c>
      <c r="J348" s="283"/>
      <c r="K348" s="178"/>
      <c r="L348" s="85"/>
      <c r="M348" s="143"/>
      <c r="N348" s="86"/>
      <c r="O348" s="53"/>
      <c r="P348" s="152">
        <v>0</v>
      </c>
      <c r="Q348" s="6"/>
      <c r="R348" s="96">
        <f t="shared" si="17"/>
        <v>0</v>
      </c>
      <c r="S348" s="97">
        <f t="shared" si="20"/>
        <v>0</v>
      </c>
      <c r="T348" s="98">
        <f t="shared" si="18"/>
        <v>0</v>
      </c>
      <c r="U348" s="117" t="str">
        <f t="shared" si="19"/>
        <v>OK</v>
      </c>
      <c r="V348" s="117" t="b">
        <f>'CASH REBATE'!$P$22</f>
        <v>0</v>
      </c>
      <c r="W348" s="1" t="str">
        <v>ALCHEMY</v>
      </c>
    </row>
    <row r="349" spans="2:23" ht="17.399999999999999" x14ac:dyDescent="0.3">
      <c r="B349" s="161" t="str">
        <v>46-ABRGP-07000051</v>
      </c>
      <c r="C349" s="158" t="str">
        <v>Campari</v>
      </c>
      <c r="D349" s="142" t="str">
        <v>Whisky</v>
      </c>
      <c r="E349" s="142" t="str">
        <v>Glen Grant</v>
      </c>
      <c r="F349" s="142" t="str">
        <v>GGT</v>
      </c>
      <c r="G349" s="142" t="str">
        <v>Glen Grant Single Malt Scotch Whisky Arboralis (Gift Pack)</v>
      </c>
      <c r="H349" s="142" t="str">
        <v>700ml</v>
      </c>
      <c r="I349" s="176">
        <v>6</v>
      </c>
      <c r="J349" s="283"/>
      <c r="K349" s="178"/>
      <c r="L349" s="85"/>
      <c r="M349" s="143"/>
      <c r="N349" s="86"/>
      <c r="O349" s="53"/>
      <c r="P349" s="152">
        <v>0</v>
      </c>
      <c r="Q349" s="6"/>
      <c r="R349" s="96">
        <f t="shared" si="17"/>
        <v>0</v>
      </c>
      <c r="S349" s="97">
        <f t="shared" si="20"/>
        <v>0</v>
      </c>
      <c r="T349" s="98">
        <f t="shared" si="18"/>
        <v>0</v>
      </c>
      <c r="U349" s="117" t="str">
        <f t="shared" si="19"/>
        <v>OK</v>
      </c>
      <c r="V349" s="117" t="b">
        <f>'CASH REBATE'!$P$22</f>
        <v>0</v>
      </c>
      <c r="W349" s="1" t="str">
        <v>ALCHEMY</v>
      </c>
    </row>
    <row r="350" spans="2:23" ht="17.399999999999999" x14ac:dyDescent="0.3">
      <c r="B350" s="161" t="str">
        <v>51-WISPA-07505015</v>
      </c>
      <c r="C350" s="158" t="str">
        <v>Luc Belaire</v>
      </c>
      <c r="D350" s="142" t="str">
        <v>Sparkling Wine</v>
      </c>
      <c r="E350" s="142" t="str">
        <v>Luc Belaire</v>
      </c>
      <c r="F350" s="142" t="str">
        <v>LUC</v>
      </c>
      <c r="G350" s="142" t="str">
        <v>Luc Belaire Rare Luxe</v>
      </c>
      <c r="H350" s="142" t="str">
        <v>750ml</v>
      </c>
      <c r="I350" s="176">
        <v>6</v>
      </c>
      <c r="J350" s="283"/>
      <c r="K350" s="178"/>
      <c r="L350" s="85"/>
      <c r="M350" s="143"/>
      <c r="N350" s="86"/>
      <c r="O350" s="53"/>
      <c r="P350" s="152">
        <v>0</v>
      </c>
      <c r="Q350" s="6"/>
      <c r="R350" s="96">
        <f t="shared" si="17"/>
        <v>0</v>
      </c>
      <c r="S350" s="97">
        <f t="shared" si="20"/>
        <v>0</v>
      </c>
      <c r="T350" s="98">
        <f t="shared" si="18"/>
        <v>0</v>
      </c>
      <c r="U350" s="117" t="str">
        <f t="shared" si="19"/>
        <v>OK</v>
      </c>
      <c r="V350" s="117" t="b">
        <f>'CASH REBATE'!$P$22</f>
        <v>0</v>
      </c>
      <c r="W350" s="1" t="str">
        <v>ALCHEMY</v>
      </c>
    </row>
    <row r="351" spans="2:23" ht="17.399999999999999" x14ac:dyDescent="0.3">
      <c r="B351" s="161" t="str">
        <v>51-WISPA-07505572</v>
      </c>
      <c r="C351" s="158" t="str">
        <v>Luc Belaire</v>
      </c>
      <c r="D351" s="142" t="str">
        <v>Sparkling Wine</v>
      </c>
      <c r="E351" s="142" t="str">
        <v>Luc Belaire</v>
      </c>
      <c r="F351" s="142" t="str">
        <v>LUC</v>
      </c>
      <c r="G351" s="142" t="str">
        <v>Luc Belaire Rare Luxe - Fantome</v>
      </c>
      <c r="H351" s="142" t="str">
        <v>750ml</v>
      </c>
      <c r="I351" s="176">
        <v>6</v>
      </c>
      <c r="J351" s="283"/>
      <c r="K351" s="178"/>
      <c r="L351" s="85"/>
      <c r="M351" s="143"/>
      <c r="N351" s="86"/>
      <c r="O351" s="53"/>
      <c r="P351" s="152">
        <v>0</v>
      </c>
      <c r="Q351" s="6"/>
      <c r="R351" s="96">
        <f t="shared" si="17"/>
        <v>0</v>
      </c>
      <c r="S351" s="97">
        <f t="shared" si="20"/>
        <v>0</v>
      </c>
      <c r="T351" s="98">
        <f t="shared" si="18"/>
        <v>0</v>
      </c>
      <c r="U351" s="117" t="str">
        <f t="shared" si="19"/>
        <v>OK</v>
      </c>
      <c r="V351" s="117" t="b">
        <f>'CASH REBATE'!$P$22</f>
        <v>0</v>
      </c>
      <c r="W351" s="1" t="str">
        <v>ALCHEMY</v>
      </c>
    </row>
    <row r="352" spans="2:23" ht="17.399999999999999" x14ac:dyDescent="0.3">
      <c r="B352" s="161" t="str">
        <v>51-WISPA-07505602</v>
      </c>
      <c r="C352" s="157" t="str">
        <v>Luc Belaire</v>
      </c>
      <c r="D352" s="99" t="str">
        <v>Sparkling Wine</v>
      </c>
      <c r="E352" s="99" t="str">
        <v>Luc Belaire</v>
      </c>
      <c r="F352" s="99" t="str">
        <v>LUC</v>
      </c>
      <c r="G352" s="99" t="str">
        <v>Luc Belaire Rare Rose - Fantome</v>
      </c>
      <c r="H352" s="99" t="str">
        <v>750ml</v>
      </c>
      <c r="I352" s="175">
        <v>6</v>
      </c>
      <c r="J352" s="283"/>
      <c r="K352" s="178"/>
      <c r="L352" s="85"/>
      <c r="M352" s="147"/>
      <c r="N352" s="86"/>
      <c r="O352" s="147"/>
      <c r="P352" s="152">
        <v>0</v>
      </c>
      <c r="Q352" s="148"/>
      <c r="R352" s="96">
        <f t="shared" si="17"/>
        <v>0</v>
      </c>
      <c r="S352" s="97">
        <f t="shared" si="20"/>
        <v>0</v>
      </c>
      <c r="T352" s="98">
        <f t="shared" si="18"/>
        <v>0</v>
      </c>
      <c r="U352" s="117" t="str">
        <f t="shared" si="19"/>
        <v>OK</v>
      </c>
      <c r="V352" s="117" t="b">
        <f>'CASH REBATE'!$P$22</f>
        <v>0</v>
      </c>
      <c r="W352" s="1" t="str">
        <v>ALCHEMY</v>
      </c>
    </row>
    <row r="353" spans="2:23" ht="17.399999999999999" x14ac:dyDescent="0.3">
      <c r="B353" s="161" t="str">
        <v>51-WISPA-07505909</v>
      </c>
      <c r="C353" s="157" t="str">
        <v>Luc Belaire</v>
      </c>
      <c r="D353" s="99" t="str">
        <v>Sparkling Wine</v>
      </c>
      <c r="E353" s="99" t="str">
        <v>Luc Belaire</v>
      </c>
      <c r="F353" s="99" t="str">
        <v>LUC</v>
      </c>
      <c r="G353" s="99" t="str">
        <v>Luc Belaire Rare Rose</v>
      </c>
      <c r="H353" s="99" t="str">
        <v>750ml</v>
      </c>
      <c r="I353" s="175">
        <v>6</v>
      </c>
      <c r="J353" s="283"/>
      <c r="K353" s="178"/>
      <c r="L353" s="85"/>
      <c r="M353" s="147"/>
      <c r="N353" s="86"/>
      <c r="O353" s="147"/>
      <c r="P353" s="152">
        <v>0</v>
      </c>
      <c r="Q353" s="148"/>
      <c r="R353" s="96">
        <f t="shared" si="17"/>
        <v>0</v>
      </c>
      <c r="S353" s="97">
        <f t="shared" si="20"/>
        <v>0</v>
      </c>
      <c r="T353" s="98">
        <f t="shared" si="18"/>
        <v>0</v>
      </c>
      <c r="U353" s="117" t="str">
        <f t="shared" si="19"/>
        <v>OK</v>
      </c>
      <c r="V353" s="117" t="b">
        <f>'CASH REBATE'!$P$22</f>
        <v>0</v>
      </c>
      <c r="W353" s="1" t="str">
        <v>ALCHEMY</v>
      </c>
    </row>
    <row r="354" spans="2:23" ht="17.399999999999999" x14ac:dyDescent="0.3">
      <c r="B354" s="161" t="str">
        <v>51-WISPA-15005619</v>
      </c>
      <c r="C354" s="157" t="str">
        <v>Luc Belaire</v>
      </c>
      <c r="D354" s="99" t="str">
        <v>Sparkling Wine</v>
      </c>
      <c r="E354" s="99" t="str">
        <v>Luc Belaire</v>
      </c>
      <c r="F354" s="99" t="str">
        <v>LUC</v>
      </c>
      <c r="G354" s="99" t="str">
        <v>Luc Belaire Rare Rose 1.5 L - Fantome</v>
      </c>
      <c r="H354" s="99" t="str">
        <v>1500ml</v>
      </c>
      <c r="I354" s="175">
        <v>3</v>
      </c>
      <c r="J354" s="283"/>
      <c r="K354" s="178"/>
      <c r="L354" s="85"/>
      <c r="M354" s="147"/>
      <c r="N354" s="86"/>
      <c r="O354" s="147"/>
      <c r="P354" s="152">
        <v>0</v>
      </c>
      <c r="Q354" s="148"/>
      <c r="R354" s="96">
        <f t="shared" si="17"/>
        <v>0</v>
      </c>
      <c r="S354" s="97">
        <f t="shared" si="20"/>
        <v>0</v>
      </c>
      <c r="T354" s="98">
        <f t="shared" si="18"/>
        <v>0</v>
      </c>
      <c r="U354" s="117" t="str">
        <f t="shared" si="19"/>
        <v>OK</v>
      </c>
      <c r="V354" s="117" t="b">
        <f>'CASH REBATE'!$P$22</f>
        <v>0</v>
      </c>
      <c r="W354" s="1" t="str">
        <v>ALCHEMY</v>
      </c>
    </row>
    <row r="355" spans="2:23" ht="17.399999999999999" x14ac:dyDescent="0.3">
      <c r="B355" s="161" t="str">
        <v>52-WISPA-07500750</v>
      </c>
      <c r="C355" s="157" t="str">
        <v>Pommery</v>
      </c>
      <c r="D355" s="99" t="str">
        <v>Champagne</v>
      </c>
      <c r="E355" s="99" t="str">
        <v>Pommery</v>
      </c>
      <c r="F355" s="99" t="str">
        <v>POM</v>
      </c>
      <c r="G355" s="99" t="str">
        <v>Champagne Pommery Brut Rose Royal (GB)</v>
      </c>
      <c r="H355" s="99" t="str">
        <v>750ml</v>
      </c>
      <c r="I355" s="175">
        <v>6</v>
      </c>
      <c r="J355" s="283"/>
      <c r="K355" s="178"/>
      <c r="L355" s="85"/>
      <c r="M355" s="147"/>
      <c r="N355" s="86"/>
      <c r="O355" s="147"/>
      <c r="P355" s="152">
        <v>0</v>
      </c>
      <c r="Q355" s="148"/>
      <c r="R355" s="96">
        <f t="shared" si="17"/>
        <v>0</v>
      </c>
      <c r="S355" s="97">
        <f t="shared" si="20"/>
        <v>0</v>
      </c>
      <c r="T355" s="98">
        <f t="shared" si="18"/>
        <v>0</v>
      </c>
      <c r="U355" s="117" t="str">
        <f t="shared" si="19"/>
        <v>OK</v>
      </c>
      <c r="V355" s="117" t="b">
        <f>'CASH REBATE'!$P$22</f>
        <v>0</v>
      </c>
      <c r="W355" s="1" t="str">
        <v>ALCHEMY</v>
      </c>
    </row>
    <row r="356" spans="2:23" ht="17.399999999999999" x14ac:dyDescent="0.3">
      <c r="B356" s="161" t="str">
        <v>52-WISPA-07500925</v>
      </c>
      <c r="C356" s="157" t="str">
        <v>Pommery</v>
      </c>
      <c r="D356" s="99" t="str">
        <v>Champagne</v>
      </c>
      <c r="E356" s="99" t="str">
        <v>Pommery</v>
      </c>
      <c r="F356" s="99" t="str">
        <v>POM</v>
      </c>
      <c r="G356" s="99" t="str">
        <v>Champagne Pommery Royal Blue Sky (GB)</v>
      </c>
      <c r="H356" s="99" t="str">
        <v>750ml</v>
      </c>
      <c r="I356" s="175">
        <v>6</v>
      </c>
      <c r="J356" s="283"/>
      <c r="K356" s="178"/>
      <c r="L356" s="85"/>
      <c r="M356" s="147"/>
      <c r="N356" s="86"/>
      <c r="O356" s="147"/>
      <c r="P356" s="152">
        <v>0</v>
      </c>
      <c r="Q356" s="148"/>
      <c r="R356" s="96">
        <f t="shared" si="17"/>
        <v>0</v>
      </c>
      <c r="S356" s="97">
        <f t="shared" si="20"/>
        <v>0</v>
      </c>
      <c r="T356" s="98">
        <f t="shared" si="18"/>
        <v>0</v>
      </c>
      <c r="U356" s="117" t="str">
        <f t="shared" si="19"/>
        <v>OK</v>
      </c>
      <c r="V356" s="117" t="b">
        <f>'CASH REBATE'!$P$22</f>
        <v>0</v>
      </c>
      <c r="W356" s="1" t="str">
        <v>ALCHEMY</v>
      </c>
    </row>
    <row r="357" spans="2:23" ht="17.399999999999999" x14ac:dyDescent="0.3">
      <c r="B357" s="161" t="str">
        <v>52-WISPA-07502006</v>
      </c>
      <c r="C357" s="157" t="str">
        <v>Pommery</v>
      </c>
      <c r="D357" s="99" t="str">
        <v>Champagne</v>
      </c>
      <c r="E357" s="99" t="str">
        <v>Pommery</v>
      </c>
      <c r="F357" s="99" t="str">
        <v>POM</v>
      </c>
      <c r="G357" s="99" t="str">
        <v>Pommery Cuvee Louise Champagne (2006)</v>
      </c>
      <c r="H357" s="99" t="str">
        <v>750ml</v>
      </c>
      <c r="I357" s="175">
        <v>6</v>
      </c>
      <c r="J357" s="283"/>
      <c r="K357" s="178"/>
      <c r="L357" s="85"/>
      <c r="M357" s="147"/>
      <c r="N357" s="86"/>
      <c r="O357" s="147"/>
      <c r="P357" s="152">
        <v>0</v>
      </c>
      <c r="Q357" s="148"/>
      <c r="R357" s="96">
        <f t="shared" si="17"/>
        <v>0</v>
      </c>
      <c r="S357" s="97">
        <f t="shared" si="20"/>
        <v>0</v>
      </c>
      <c r="T357" s="98">
        <f t="shared" si="18"/>
        <v>0</v>
      </c>
      <c r="U357" s="117" t="str">
        <f t="shared" si="19"/>
        <v>OK</v>
      </c>
      <c r="V357" s="117" t="b">
        <f>'CASH REBATE'!$P$22</f>
        <v>0</v>
      </c>
      <c r="W357" s="1" t="str">
        <v>ALCHEMY</v>
      </c>
    </row>
    <row r="358" spans="2:23" ht="17.399999999999999" x14ac:dyDescent="0.3">
      <c r="B358" s="161" t="str">
        <v>52-WISPA-07507772</v>
      </c>
      <c r="C358" s="157" t="str">
        <v>Pommery</v>
      </c>
      <c r="D358" s="99" t="str">
        <v>Champagne</v>
      </c>
      <c r="E358" s="99" t="str">
        <v>Pommery</v>
      </c>
      <c r="F358" s="99" t="str">
        <v>POM</v>
      </c>
      <c r="G358" s="99" t="str">
        <v>Champagne Pommery Apanage Brut (1874)</v>
      </c>
      <c r="H358" s="99" t="str">
        <v>750ml</v>
      </c>
      <c r="I358" s="175">
        <v>6</v>
      </c>
      <c r="J358" s="283"/>
      <c r="K358" s="178"/>
      <c r="L358" s="85"/>
      <c r="M358" s="147"/>
      <c r="N358" s="86"/>
      <c r="O358" s="147"/>
      <c r="P358" s="152">
        <v>0</v>
      </c>
      <c r="Q358" s="148"/>
      <c r="R358" s="96">
        <f t="shared" si="17"/>
        <v>0</v>
      </c>
      <c r="S358" s="97">
        <f t="shared" si="20"/>
        <v>0</v>
      </c>
      <c r="T358" s="98">
        <f t="shared" si="18"/>
        <v>0</v>
      </c>
      <c r="U358" s="117" t="str">
        <f t="shared" si="19"/>
        <v>OK</v>
      </c>
      <c r="V358" s="117" t="b">
        <f>'CASH REBATE'!$P$22</f>
        <v>0</v>
      </c>
      <c r="W358" s="1" t="str">
        <v>ALCHEMY</v>
      </c>
    </row>
    <row r="359" spans="2:23" ht="17.399999999999999" x14ac:dyDescent="0.3">
      <c r="B359" s="161" t="str">
        <v>64-SPLIQ-02000983</v>
      </c>
      <c r="C359" s="157" t="str">
        <v>Laiba</v>
      </c>
      <c r="D359" s="99" t="str">
        <v>Liqueur</v>
      </c>
      <c r="E359" s="99" t="str">
        <v>Laiba</v>
      </c>
      <c r="F359" s="99" t="str">
        <v>LAI</v>
      </c>
      <c r="G359" s="99" t="str">
        <v>Laiba Passion De-Light</v>
      </c>
      <c r="H359" s="99" t="str">
        <v>200ml</v>
      </c>
      <c r="I359" s="175">
        <v>12</v>
      </c>
      <c r="J359" s="283"/>
      <c r="K359" s="178"/>
      <c r="L359" s="85"/>
      <c r="M359" s="147"/>
      <c r="N359" s="86"/>
      <c r="O359" s="147"/>
      <c r="P359" s="152">
        <v>0</v>
      </c>
      <c r="Q359" s="148"/>
      <c r="R359" s="96">
        <f t="shared" si="17"/>
        <v>0</v>
      </c>
      <c r="S359" s="97">
        <f t="shared" si="20"/>
        <v>0</v>
      </c>
      <c r="T359" s="98">
        <f t="shared" si="18"/>
        <v>0</v>
      </c>
      <c r="U359" s="117" t="str">
        <f t="shared" si="19"/>
        <v>OK</v>
      </c>
      <c r="V359" s="117" t="b">
        <f>'CASH REBATE'!$P$22</f>
        <v>0</v>
      </c>
      <c r="W359" s="1" t="str">
        <v>ALCHEMY</v>
      </c>
    </row>
    <row r="360" spans="2:23" ht="17.399999999999999" x14ac:dyDescent="0.3">
      <c r="B360" s="161" t="str">
        <v>64-SPLIQ-02000990</v>
      </c>
      <c r="C360" s="158" t="str">
        <v>Laiba</v>
      </c>
      <c r="D360" s="142" t="str">
        <v>Liqueur</v>
      </c>
      <c r="E360" s="142" t="str">
        <v>Laiba</v>
      </c>
      <c r="F360" s="142" t="str">
        <v>LAI</v>
      </c>
      <c r="G360" s="142" t="str">
        <v>Laiba In Love With Rosemary</v>
      </c>
      <c r="H360" s="142" t="str">
        <v>200ml</v>
      </c>
      <c r="I360" s="176">
        <v>12</v>
      </c>
      <c r="J360" s="283"/>
      <c r="K360" s="178"/>
      <c r="L360" s="85"/>
      <c r="M360" s="143"/>
      <c r="N360" s="86"/>
      <c r="O360" s="53"/>
      <c r="P360" s="152">
        <v>0</v>
      </c>
      <c r="Q360" s="6"/>
      <c r="R360" s="96">
        <f t="shared" si="17"/>
        <v>0</v>
      </c>
      <c r="S360" s="97">
        <f t="shared" si="20"/>
        <v>0</v>
      </c>
      <c r="T360" s="98">
        <f t="shared" si="18"/>
        <v>0</v>
      </c>
      <c r="U360" s="117" t="str">
        <f t="shared" si="19"/>
        <v>OK</v>
      </c>
      <c r="V360" s="117" t="b">
        <f>'CASH REBATE'!$P$22</f>
        <v>0</v>
      </c>
      <c r="W360" s="1" t="str">
        <v>ALCHEMY</v>
      </c>
    </row>
    <row r="361" spans="2:23" ht="17.399999999999999" x14ac:dyDescent="0.3">
      <c r="B361" s="161" t="str">
        <v>64-SPLIQ-02001003</v>
      </c>
      <c r="C361" s="158" t="str">
        <v>Laiba</v>
      </c>
      <c r="D361" s="142" t="str">
        <v>Liqueur</v>
      </c>
      <c r="E361" s="142" t="str">
        <v>Laiba</v>
      </c>
      <c r="F361" s="142" t="str">
        <v>LAI</v>
      </c>
      <c r="G361" s="142" t="str">
        <v>Laiba Sour</v>
      </c>
      <c r="H361" s="142" t="str">
        <v>200ml</v>
      </c>
      <c r="I361" s="176">
        <v>12</v>
      </c>
      <c r="J361" s="283"/>
      <c r="K361" s="178"/>
      <c r="L361" s="85"/>
      <c r="M361" s="143"/>
      <c r="N361" s="86"/>
      <c r="O361" s="53"/>
      <c r="P361" s="152">
        <v>0</v>
      </c>
      <c r="Q361" s="6"/>
      <c r="R361" s="96">
        <f t="shared" si="17"/>
        <v>0</v>
      </c>
      <c r="S361" s="97">
        <f t="shared" si="20"/>
        <v>0</v>
      </c>
      <c r="T361" s="98">
        <f t="shared" si="18"/>
        <v>0</v>
      </c>
      <c r="U361" s="117" t="str">
        <f t="shared" si="19"/>
        <v>OK</v>
      </c>
      <c r="V361" s="117" t="b">
        <f>'CASH REBATE'!$P$22</f>
        <v>0</v>
      </c>
      <c r="W361" s="1" t="str">
        <v>ALCHEMY</v>
      </c>
    </row>
    <row r="362" spans="2:23" ht="17.399999999999999" x14ac:dyDescent="0.3">
      <c r="B362" s="161" t="str">
        <v>64-SPLIQ-02001010</v>
      </c>
      <c r="C362" s="158" t="str">
        <v>Laiba</v>
      </c>
      <c r="D362" s="142" t="str">
        <v>Liqueur</v>
      </c>
      <c r="E362" s="142" t="str">
        <v>Laiba</v>
      </c>
      <c r="F362" s="142" t="str">
        <v>LAI</v>
      </c>
      <c r="G362" s="142" t="str">
        <v>Laiba I Am Coconuts</v>
      </c>
      <c r="H362" s="142" t="str">
        <v>200ml</v>
      </c>
      <c r="I362" s="176">
        <v>12</v>
      </c>
      <c r="J362" s="283"/>
      <c r="K362" s="178"/>
      <c r="L362" s="85"/>
      <c r="M362" s="143"/>
      <c r="N362" s="86"/>
      <c r="O362" s="53"/>
      <c r="P362" s="152">
        <v>0</v>
      </c>
      <c r="Q362" s="6"/>
      <c r="R362" s="96">
        <f t="shared" si="17"/>
        <v>0</v>
      </c>
      <c r="S362" s="97">
        <f t="shared" si="20"/>
        <v>0</v>
      </c>
      <c r="T362" s="98">
        <f t="shared" si="18"/>
        <v>0</v>
      </c>
      <c r="U362" s="117" t="str">
        <f t="shared" si="19"/>
        <v>OK</v>
      </c>
      <c r="V362" s="117" t="b">
        <f>'CASH REBATE'!$P$22</f>
        <v>0</v>
      </c>
      <c r="W362" s="1" t="str">
        <v>ALCHEMY</v>
      </c>
    </row>
    <row r="363" spans="2:23" ht="17.399999999999999" x14ac:dyDescent="0.3">
      <c r="B363" s="161" t="str">
        <v>64-SPLIQ-02001027</v>
      </c>
      <c r="C363" s="157" t="str">
        <v>Laiba</v>
      </c>
      <c r="D363" s="99" t="str">
        <v>Liqueur</v>
      </c>
      <c r="E363" s="99" t="str">
        <v>Laiba</v>
      </c>
      <c r="F363" s="99" t="str">
        <v>LAI</v>
      </c>
      <c r="G363" s="99" t="str">
        <v>Laiba Cold Brew Martini</v>
      </c>
      <c r="H363" s="99" t="str">
        <v>200ml</v>
      </c>
      <c r="I363" s="175">
        <v>12</v>
      </c>
      <c r="J363" s="283"/>
      <c r="K363" s="178"/>
      <c r="L363" s="85"/>
      <c r="M363" s="147"/>
      <c r="N363" s="86"/>
      <c r="O363" s="147"/>
      <c r="P363" s="152">
        <v>0</v>
      </c>
      <c r="Q363" s="148"/>
      <c r="R363" s="96">
        <f t="shared" ref="R363:R394" si="25">IF(K363&gt;0,K363*N363,L363*1.07*N363)</f>
        <v>0</v>
      </c>
      <c r="S363" s="97">
        <f t="shared" ref="S363:S394" si="26">ROUND(R363/1.07,2)</f>
        <v>0</v>
      </c>
      <c r="T363" s="98">
        <f t="shared" ref="T363:T394" si="27">IF(U363="Input Price only 1 column","",P363*S363)</f>
        <v>0</v>
      </c>
      <c r="U363" s="117" t="str">
        <f t="shared" ref="U363:U394" si="28">IF(AND(K363&gt;0,L363&gt;0),"Input Price only 1 column","OK")</f>
        <v>OK</v>
      </c>
      <c r="V363" s="117" t="b">
        <f>'CASH REBATE'!$P$22</f>
        <v>0</v>
      </c>
      <c r="W363" s="1" t="str">
        <v>ALCHEMY</v>
      </c>
    </row>
    <row r="364" spans="2:23" ht="17.399999999999999" x14ac:dyDescent="0.3">
      <c r="B364" s="161" t="str">
        <v>64-SPLIQ-02001034</v>
      </c>
      <c r="C364" s="158" t="str">
        <v>Laiba</v>
      </c>
      <c r="D364" s="142" t="str">
        <v>Liqueur</v>
      </c>
      <c r="E364" s="142" t="str">
        <v>Laiba</v>
      </c>
      <c r="F364" s="142" t="str">
        <v>LAI</v>
      </c>
      <c r="G364" s="142" t="str">
        <v>Laiba Earl 'S Old Fashioned</v>
      </c>
      <c r="H364" s="142" t="str">
        <v>200ml</v>
      </c>
      <c r="I364" s="176">
        <v>12</v>
      </c>
      <c r="J364" s="283"/>
      <c r="K364" s="178"/>
      <c r="L364" s="85"/>
      <c r="M364" s="143"/>
      <c r="N364" s="86"/>
      <c r="O364" s="53"/>
      <c r="P364" s="152">
        <v>0</v>
      </c>
      <c r="Q364" s="6"/>
      <c r="R364" s="96">
        <f t="shared" si="25"/>
        <v>0</v>
      </c>
      <c r="S364" s="97">
        <f t="shared" si="26"/>
        <v>0</v>
      </c>
      <c r="T364" s="98">
        <f t="shared" si="27"/>
        <v>0</v>
      </c>
      <c r="U364" s="117" t="str">
        <f t="shared" si="28"/>
        <v>OK</v>
      </c>
      <c r="V364" s="117" t="b">
        <f>'CASH REBATE'!$P$22</f>
        <v>0</v>
      </c>
      <c r="W364" s="1" t="str">
        <v>ALCHEMY</v>
      </c>
    </row>
    <row r="365" spans="2:23" ht="17.399999999999999" x14ac:dyDescent="0.3">
      <c r="B365" s="161" t="str">
        <v>64-SPLIQ-02001041</v>
      </c>
      <c r="C365" s="158" t="str">
        <v>Laiba</v>
      </c>
      <c r="D365" s="142" t="str">
        <v>Liqueur</v>
      </c>
      <c r="E365" s="142" t="str">
        <v>Laiba</v>
      </c>
      <c r="F365" s="142" t="str">
        <v>LAI</v>
      </c>
      <c r="G365" s="142" t="str">
        <v>Laiba Twisted Negroni</v>
      </c>
      <c r="H365" s="142" t="str">
        <v>200ml</v>
      </c>
      <c r="I365" s="176">
        <v>12</v>
      </c>
      <c r="J365" s="283"/>
      <c r="K365" s="178"/>
      <c r="L365" s="85"/>
      <c r="M365" s="143"/>
      <c r="N365" s="86"/>
      <c r="O365" s="53"/>
      <c r="P365" s="152">
        <v>0</v>
      </c>
      <c r="Q365" s="6"/>
      <c r="R365" s="96">
        <f t="shared" si="25"/>
        <v>0</v>
      </c>
      <c r="S365" s="97">
        <f t="shared" si="26"/>
        <v>0</v>
      </c>
      <c r="T365" s="98">
        <f t="shared" si="27"/>
        <v>0</v>
      </c>
      <c r="U365" s="117" t="str">
        <f t="shared" si="28"/>
        <v>OK</v>
      </c>
      <c r="V365" s="117" t="b">
        <f>'CASH REBATE'!$P$22</f>
        <v>0</v>
      </c>
      <c r="W365" s="1" t="str">
        <v>ALCHEMY</v>
      </c>
    </row>
    <row r="366" spans="2:23" ht="17.399999999999999" x14ac:dyDescent="0.3">
      <c r="B366" s="161" t="str">
        <v>64-SPLIQ-02001058</v>
      </c>
      <c r="C366" s="158" t="str">
        <v>Laiba</v>
      </c>
      <c r="D366" s="142" t="str">
        <v>Liqueur</v>
      </c>
      <c r="E366" s="142" t="str">
        <v>Laiba</v>
      </c>
      <c r="F366" s="142" t="str">
        <v>LAI</v>
      </c>
      <c r="G366" s="142" t="str">
        <v>Laiba Bloody Mary</v>
      </c>
      <c r="H366" s="142" t="str">
        <v>200ml</v>
      </c>
      <c r="I366" s="176">
        <v>12</v>
      </c>
      <c r="J366" s="283"/>
      <c r="K366" s="178"/>
      <c r="L366" s="85"/>
      <c r="M366" s="143"/>
      <c r="N366" s="86"/>
      <c r="O366" s="53"/>
      <c r="P366" s="152">
        <v>0</v>
      </c>
      <c r="Q366" s="6"/>
      <c r="R366" s="96">
        <f t="shared" si="25"/>
        <v>0</v>
      </c>
      <c r="S366" s="97">
        <f t="shared" si="26"/>
        <v>0</v>
      </c>
      <c r="T366" s="98">
        <f t="shared" si="27"/>
        <v>0</v>
      </c>
      <c r="U366" s="117" t="str">
        <f t="shared" si="28"/>
        <v>OK</v>
      </c>
      <c r="V366" s="117" t="b">
        <f>'CASH REBATE'!$P$22</f>
        <v>0</v>
      </c>
      <c r="W366" s="1" t="str">
        <v>ALCHEMY</v>
      </c>
    </row>
    <row r="367" spans="2:23" ht="17.399999999999999" x14ac:dyDescent="0.3">
      <c r="B367" s="161" t="str">
        <v>67-SPGIN-02007187</v>
      </c>
      <c r="C367" s="157" t="str">
        <v>Lady Trieu</v>
      </c>
      <c r="D367" s="99" t="str">
        <v>Gin</v>
      </c>
      <c r="E367" s="99" t="str">
        <v>Lady Trieu</v>
      </c>
      <c r="F367" s="99" t="str">
        <v>LDT</v>
      </c>
      <c r="G367" s="99" t="str">
        <v>Lady Trieu Contemporary Vietnam Gin 200 ml</v>
      </c>
      <c r="H367" s="99" t="str">
        <v>200ml</v>
      </c>
      <c r="I367" s="175">
        <v>12</v>
      </c>
      <c r="J367" s="283"/>
      <c r="K367" s="178"/>
      <c r="L367" s="85"/>
      <c r="M367" s="147"/>
      <c r="N367" s="86"/>
      <c r="O367" s="147"/>
      <c r="P367" s="152">
        <v>0</v>
      </c>
      <c r="Q367" s="148"/>
      <c r="R367" s="96">
        <f t="shared" si="25"/>
        <v>0</v>
      </c>
      <c r="S367" s="97">
        <f t="shared" si="26"/>
        <v>0</v>
      </c>
      <c r="T367" s="98">
        <f t="shared" si="27"/>
        <v>0</v>
      </c>
      <c r="U367" s="117" t="str">
        <f t="shared" si="28"/>
        <v>OK</v>
      </c>
      <c r="V367" s="117" t="b">
        <f>'CASH REBATE'!$P$22</f>
        <v>0</v>
      </c>
      <c r="W367" s="1" t="str">
        <v>ALCHEMY</v>
      </c>
    </row>
    <row r="368" spans="2:23" ht="17.399999999999999" x14ac:dyDescent="0.3">
      <c r="B368" s="161" t="str">
        <v>75-06WHI-07007038</v>
      </c>
      <c r="C368" s="158" t="str">
        <v>Vok</v>
      </c>
      <c r="D368" s="142" t="str">
        <v>Whisky</v>
      </c>
      <c r="E368" s="142" t="str">
        <v>Real Mccoy</v>
      </c>
      <c r="F368" s="142" t="str">
        <v>RMC</v>
      </c>
      <c r="G368" s="142" t="str">
        <v>Real Mccoy Bourbon Whiskey</v>
      </c>
      <c r="H368" s="142" t="str">
        <v>700ml</v>
      </c>
      <c r="I368" s="176">
        <v>6</v>
      </c>
      <c r="J368" s="283"/>
      <c r="K368" s="178"/>
      <c r="L368" s="85"/>
      <c r="M368" s="143"/>
      <c r="N368" s="86"/>
      <c r="O368" s="53"/>
      <c r="P368" s="152">
        <v>0</v>
      </c>
      <c r="Q368" s="6"/>
      <c r="R368" s="96">
        <f t="shared" si="25"/>
        <v>0</v>
      </c>
      <c r="S368" s="97">
        <f t="shared" si="26"/>
        <v>0</v>
      </c>
      <c r="T368" s="98">
        <f t="shared" si="27"/>
        <v>0</v>
      </c>
      <c r="U368" s="117" t="str">
        <f t="shared" si="28"/>
        <v>OK</v>
      </c>
      <c r="V368" s="117" t="b">
        <f>'CASH REBATE'!$P$22</f>
        <v>0</v>
      </c>
      <c r="W368" s="1" t="str">
        <v>ALCHEMY</v>
      </c>
    </row>
    <row r="369" spans="2:23" ht="17.399999999999999" x14ac:dyDescent="0.3">
      <c r="B369" s="161" t="str">
        <v>76-SPSHE-05001041</v>
      </c>
      <c r="C369" s="158" t="str">
        <v>Edrington</v>
      </c>
      <c r="D369" s="142" t="str">
        <v>Wine</v>
      </c>
      <c r="E369" s="142" t="str">
        <v>Valdespino</v>
      </c>
      <c r="F369" s="142" t="str">
        <v/>
      </c>
      <c r="G369" s="142" t="str">
        <v>Valdespino Don Gonzalo Oloroso Sherry Wine</v>
      </c>
      <c r="H369" s="142" t="str">
        <v>500ml</v>
      </c>
      <c r="I369" s="176">
        <v>6</v>
      </c>
      <c r="J369" s="283"/>
      <c r="K369" s="178"/>
      <c r="L369" s="85"/>
      <c r="M369" s="143"/>
      <c r="N369" s="86"/>
      <c r="O369" s="53"/>
      <c r="P369" s="152">
        <v>0</v>
      </c>
      <c r="Q369" s="6"/>
      <c r="R369" s="96">
        <f t="shared" si="25"/>
        <v>0</v>
      </c>
      <c r="S369" s="97">
        <f t="shared" si="26"/>
        <v>0</v>
      </c>
      <c r="T369" s="98">
        <f t="shared" si="27"/>
        <v>0</v>
      </c>
      <c r="U369" s="117" t="str">
        <f t="shared" si="28"/>
        <v>OK</v>
      </c>
      <c r="V369" s="117" t="b">
        <f>'CASH REBATE'!$P$22</f>
        <v>0</v>
      </c>
      <c r="W369" s="1" t="str">
        <v>ALCHEMY</v>
      </c>
    </row>
    <row r="370" spans="2:23" ht="17.399999999999999" x14ac:dyDescent="0.3">
      <c r="B370" s="161" t="str">
        <v>76-SPSHE-07500938</v>
      </c>
      <c r="C370" s="158" t="str">
        <v>Edrington</v>
      </c>
      <c r="D370" s="142" t="str">
        <v>Wine</v>
      </c>
      <c r="E370" s="142" t="str">
        <v>Valdespino</v>
      </c>
      <c r="F370" s="142" t="str">
        <v/>
      </c>
      <c r="G370" s="142" t="str">
        <v>Valdespino El Candado PX Sherry Wine</v>
      </c>
      <c r="H370" s="142" t="str">
        <v>700ml</v>
      </c>
      <c r="I370" s="176">
        <v>6</v>
      </c>
      <c r="J370" s="283"/>
      <c r="K370" s="178"/>
      <c r="L370" s="85"/>
      <c r="M370" s="143"/>
      <c r="N370" s="86"/>
      <c r="O370" s="53"/>
      <c r="P370" s="152">
        <v>0</v>
      </c>
      <c r="Q370" s="6"/>
      <c r="R370" s="96">
        <f t="shared" si="25"/>
        <v>0</v>
      </c>
      <c r="S370" s="97">
        <f t="shared" si="26"/>
        <v>0</v>
      </c>
      <c r="T370" s="98">
        <f t="shared" si="27"/>
        <v>0</v>
      </c>
      <c r="U370" s="117" t="str">
        <f t="shared" si="28"/>
        <v>OK</v>
      </c>
      <c r="V370" s="117" t="b">
        <f>'CASH REBATE'!$P$22</f>
        <v>0</v>
      </c>
      <c r="W370" s="1" t="str">
        <v>ALCHEMY</v>
      </c>
    </row>
    <row r="371" spans="2:23" ht="17.399999999999999" x14ac:dyDescent="0.3">
      <c r="B371" s="161" t="str">
        <v>76-SPVER-07500174</v>
      </c>
      <c r="C371" s="157" t="str">
        <v>Edrington</v>
      </c>
      <c r="D371" s="99" t="str">
        <v>Vermouth</v>
      </c>
      <c r="E371" s="99" t="str">
        <v>Valdespino</v>
      </c>
      <c r="F371" s="99" t="str">
        <v/>
      </c>
      <c r="G371" s="99" t="str">
        <v>Valdespino Vermouth</v>
      </c>
      <c r="H371" s="99" t="str">
        <v>700ml</v>
      </c>
      <c r="I371" s="175">
        <v>6</v>
      </c>
      <c r="J371" s="283"/>
      <c r="K371" s="178"/>
      <c r="L371" s="85"/>
      <c r="M371" s="147"/>
      <c r="N371" s="86"/>
      <c r="O371" s="147"/>
      <c r="P371" s="152">
        <v>0</v>
      </c>
      <c r="Q371" s="148"/>
      <c r="R371" s="96">
        <f t="shared" si="25"/>
        <v>0</v>
      </c>
      <c r="S371" s="97">
        <f t="shared" si="26"/>
        <v>0</v>
      </c>
      <c r="T371" s="98">
        <f t="shared" si="27"/>
        <v>0</v>
      </c>
      <c r="U371" s="117" t="str">
        <f t="shared" si="28"/>
        <v>OK</v>
      </c>
      <c r="V371" s="117" t="b">
        <f>'CASH REBATE'!$P$22</f>
        <v>0</v>
      </c>
      <c r="W371" s="1" t="str">
        <v>ALCHEMY</v>
      </c>
    </row>
    <row r="372" spans="2:23" ht="17.399999999999999" x14ac:dyDescent="0.3">
      <c r="B372" s="161" t="str">
        <v>42-SPVER-10000853</v>
      </c>
      <c r="C372" s="158" t="str">
        <v>Campari</v>
      </c>
      <c r="D372" s="142" t="str">
        <v>Vermouth</v>
      </c>
      <c r="E372" s="142" t="str">
        <v>Cinzano</v>
      </c>
      <c r="F372" s="142" t="str">
        <v>CZV</v>
      </c>
      <c r="G372" s="142" t="str">
        <v>CINZANO VERMOUTH EXTRA DRY 1L</v>
      </c>
      <c r="H372" s="142" t="str">
        <v>1000ml</v>
      </c>
      <c r="I372" s="176">
        <v>12</v>
      </c>
      <c r="J372" s="283"/>
      <c r="K372" s="178"/>
      <c r="L372" s="85"/>
      <c r="M372" s="143"/>
      <c r="N372" s="86"/>
      <c r="O372" s="53"/>
      <c r="P372" s="152">
        <v>0</v>
      </c>
      <c r="Q372" s="6"/>
      <c r="R372" s="96">
        <f t="shared" si="25"/>
        <v>0</v>
      </c>
      <c r="S372" s="97">
        <f t="shared" si="26"/>
        <v>0</v>
      </c>
      <c r="T372" s="98">
        <f t="shared" si="27"/>
        <v>0</v>
      </c>
      <c r="U372" s="117" t="str">
        <f t="shared" si="28"/>
        <v>OK</v>
      </c>
      <c r="V372" s="117" t="b">
        <f>'CASH REBATE'!$P$22</f>
        <v>0</v>
      </c>
      <c r="W372" s="1" t="str">
        <v>ALCHEMY</v>
      </c>
    </row>
    <row r="373" spans="2:23" ht="17.399999999999999" x14ac:dyDescent="0.3">
      <c r="B373" s="161" t="str">
        <v>52-WISPB-07503811</v>
      </c>
      <c r="C373" s="158" t="str">
        <v>Pommery</v>
      </c>
      <c r="D373" s="142" t="str">
        <v>Champagne</v>
      </c>
      <c r="E373" s="142" t="str">
        <v>Pommery</v>
      </c>
      <c r="F373" s="142" t="str">
        <v>POM</v>
      </c>
      <c r="G373" s="142" t="str">
        <v>Champagne Heidsieck Monopole Blue Top Brut</v>
      </c>
      <c r="H373" s="142" t="str">
        <v>750ml</v>
      </c>
      <c r="I373" s="176">
        <v>6</v>
      </c>
      <c r="J373" s="283"/>
      <c r="K373" s="178"/>
      <c r="L373" s="85"/>
      <c r="M373" s="143"/>
      <c r="N373" s="86"/>
      <c r="O373" s="53"/>
      <c r="P373" s="152">
        <v>0</v>
      </c>
      <c r="Q373" s="6"/>
      <c r="R373" s="96">
        <f t="shared" si="25"/>
        <v>0</v>
      </c>
      <c r="S373" s="97">
        <f t="shared" si="26"/>
        <v>0</v>
      </c>
      <c r="T373" s="98">
        <f t="shared" si="27"/>
        <v>0</v>
      </c>
      <c r="U373" s="117" t="str">
        <f t="shared" si="28"/>
        <v>OK</v>
      </c>
      <c r="V373" s="117" t="b">
        <f>'CASH REBATE'!$P$22</f>
        <v>0</v>
      </c>
      <c r="W373" s="1" t="str">
        <v>ALCHEMY</v>
      </c>
    </row>
    <row r="374" spans="2:23" ht="17.399999999999999" x14ac:dyDescent="0.3">
      <c r="B374" s="161" t="str">
        <v>24-26CNY-07000401</v>
      </c>
      <c r="C374" s="158" t="str">
        <v>Remy Cointreau</v>
      </c>
      <c r="D374" s="142" t="str">
        <v>Cognac</v>
      </c>
      <c r="E374" s="142" t="str">
        <v>Remy</v>
      </c>
      <c r="F374" s="142" t="str">
        <v>RMM</v>
      </c>
      <c r="G374" s="142" t="str">
        <v>Louis XIII CNY26</v>
      </c>
      <c r="H374" s="142" t="str">
        <v>700ml</v>
      </c>
      <c r="I374" s="176">
        <v>1</v>
      </c>
      <c r="J374" s="283"/>
      <c r="K374" s="178"/>
      <c r="L374" s="85"/>
      <c r="M374" s="143"/>
      <c r="N374" s="86"/>
      <c r="O374" s="53"/>
      <c r="P374" s="152">
        <v>0</v>
      </c>
      <c r="Q374" s="6"/>
      <c r="R374" s="96">
        <f t="shared" si="25"/>
        <v>0</v>
      </c>
      <c r="S374" s="97">
        <f t="shared" si="26"/>
        <v>0</v>
      </c>
      <c r="T374" s="98">
        <f t="shared" si="27"/>
        <v>0</v>
      </c>
      <c r="U374" s="117" t="str">
        <f t="shared" si="28"/>
        <v>OK</v>
      </c>
      <c r="V374" s="117" t="b">
        <f>'CASH REBATE'!$P$22</f>
        <v>0</v>
      </c>
      <c r="W374" s="1" t="str">
        <v>ALCHEMY</v>
      </c>
    </row>
    <row r="375" spans="2:23" ht="17.399999999999999" x14ac:dyDescent="0.3">
      <c r="B375" s="161" t="str">
        <v>42-SPVER-10000822</v>
      </c>
      <c r="C375" s="157" t="str">
        <v>Campari</v>
      </c>
      <c r="D375" s="99" t="str">
        <v>Vermouth</v>
      </c>
      <c r="E375" s="99" t="str">
        <v>Cinzano</v>
      </c>
      <c r="F375" s="99" t="str">
        <v>CZV</v>
      </c>
      <c r="G375" s="99" t="str">
        <v>Cinzano Bianco Vermouth</v>
      </c>
      <c r="H375" s="99" t="str">
        <v>1000ml</v>
      </c>
      <c r="I375" s="175">
        <v>12</v>
      </c>
      <c r="J375" s="283"/>
      <c r="K375" s="178"/>
      <c r="L375" s="85"/>
      <c r="M375" s="147"/>
      <c r="N375" s="86"/>
      <c r="O375" s="147"/>
      <c r="P375" s="152">
        <v>0</v>
      </c>
      <c r="Q375" s="148"/>
      <c r="R375" s="96">
        <f t="shared" si="25"/>
        <v>0</v>
      </c>
      <c r="S375" s="97">
        <f t="shared" si="26"/>
        <v>0</v>
      </c>
      <c r="T375" s="98">
        <f t="shared" si="27"/>
        <v>0</v>
      </c>
      <c r="U375" s="117" t="str">
        <f t="shared" si="28"/>
        <v>OK</v>
      </c>
      <c r="V375" s="117" t="b">
        <f>'CASH REBATE'!$P$22</f>
        <v>0</v>
      </c>
      <c r="W375" s="1" t="str">
        <v>ALCHEMY</v>
      </c>
    </row>
    <row r="376" spans="2:23" ht="17.399999999999999" x14ac:dyDescent="0.3">
      <c r="B376" s="161" t="str">
        <v>76-SPVER-07502857</v>
      </c>
      <c r="C376" s="158" t="str">
        <v>Edrington</v>
      </c>
      <c r="D376" s="142" t="str">
        <v>Vermouth</v>
      </c>
      <c r="E376" s="142" t="str">
        <v>Valdespino</v>
      </c>
      <c r="F376" s="142" t="str">
        <v/>
      </c>
      <c r="G376" s="142" t="str">
        <v>VALDESPINO ORIGEN VERMOUTH 15% 0.75L</v>
      </c>
      <c r="H376" s="142" t="str">
        <v>750ml</v>
      </c>
      <c r="I376" s="176">
        <v>6</v>
      </c>
      <c r="J376" s="283"/>
      <c r="K376" s="178"/>
      <c r="L376" s="85"/>
      <c r="M376" s="143"/>
      <c r="N376" s="86"/>
      <c r="O376" s="53"/>
      <c r="P376" s="152">
        <v>0</v>
      </c>
      <c r="Q376" s="6"/>
      <c r="R376" s="96">
        <f t="shared" si="25"/>
        <v>0</v>
      </c>
      <c r="S376" s="97">
        <f t="shared" si="26"/>
        <v>0</v>
      </c>
      <c r="T376" s="98">
        <f t="shared" si="27"/>
        <v>0</v>
      </c>
      <c r="U376" s="117" t="str">
        <f t="shared" si="28"/>
        <v>OK</v>
      </c>
      <c r="V376" s="117" t="b">
        <f>'CASH REBATE'!$P$22</f>
        <v>0</v>
      </c>
      <c r="W376" s="1" t="str">
        <v>ALCHEMY</v>
      </c>
    </row>
    <row r="377" spans="2:23" ht="17.399999999999999" x14ac:dyDescent="0.3">
      <c r="B377" s="161" t="str">
        <v>103LOWHI-10000617</v>
      </c>
      <c r="C377" s="158" t="str">
        <v>LOCH LOMOND GROUP</v>
      </c>
      <c r="D377" s="142" t="str">
        <v>WHISKY</v>
      </c>
      <c r="E377" s="142" t="str">
        <v>HIGH COMMISSIONER</v>
      </c>
      <c r="F377" s="142" t="str">
        <v/>
      </c>
      <c r="G377" s="142" t="str">
        <v>HIGH COMMISSIONER BLENDED 40% 12x1L</v>
      </c>
      <c r="H377" s="142" t="str">
        <v>1000ml</v>
      </c>
      <c r="I377" s="176">
        <v>12</v>
      </c>
      <c r="J377" s="283"/>
      <c r="K377" s="178"/>
      <c r="L377" s="85"/>
      <c r="M377" s="143"/>
      <c r="N377" s="86"/>
      <c r="O377" s="53"/>
      <c r="P377" s="152">
        <v>0</v>
      </c>
      <c r="Q377" s="6"/>
      <c r="R377" s="96">
        <f t="shared" si="25"/>
        <v>0</v>
      </c>
      <c r="S377" s="97">
        <f t="shared" si="26"/>
        <v>0</v>
      </c>
      <c r="T377" s="98">
        <f t="shared" si="27"/>
        <v>0</v>
      </c>
      <c r="U377" s="117" t="str">
        <f t="shared" si="28"/>
        <v>OK</v>
      </c>
      <c r="V377" s="117" t="b">
        <f>'CASH REBATE'!$P$22</f>
        <v>0</v>
      </c>
      <c r="W377" s="1" t="str">
        <v>ALCHEMY</v>
      </c>
    </row>
    <row r="378" spans="2:23" ht="17.399999999999999" x14ac:dyDescent="0.3">
      <c r="B378" s="161" t="str">
        <v>103LOWHI-07000211</v>
      </c>
      <c r="C378" s="158" t="str">
        <v>LOCH LOMOND GROUP</v>
      </c>
      <c r="D378" s="142" t="str">
        <v>WHISKY</v>
      </c>
      <c r="E378" s="142" t="str">
        <v>HIGH COMMISSIONER</v>
      </c>
      <c r="F378" s="142" t="str">
        <v/>
      </c>
      <c r="G378" s="142" t="str">
        <v>HIGH COMMISSIONER BLENDED 40% 12x0.7L</v>
      </c>
      <c r="H378" s="142" t="str">
        <v>700ml</v>
      </c>
      <c r="I378" s="176">
        <v>12</v>
      </c>
      <c r="J378" s="283"/>
      <c r="K378" s="178"/>
      <c r="L378" s="85"/>
      <c r="M378" s="143"/>
      <c r="N378" s="86"/>
      <c r="O378" s="53"/>
      <c r="P378" s="152">
        <v>0</v>
      </c>
      <c r="Q378" s="6"/>
      <c r="R378" s="96">
        <f t="shared" si="25"/>
        <v>0</v>
      </c>
      <c r="S378" s="97">
        <f t="shared" si="26"/>
        <v>0</v>
      </c>
      <c r="T378" s="98">
        <f t="shared" si="27"/>
        <v>0</v>
      </c>
      <c r="U378" s="117" t="str">
        <f t="shared" si="28"/>
        <v>OK</v>
      </c>
      <c r="V378" s="117" t="b">
        <f>'CASH REBATE'!$P$22</f>
        <v>0</v>
      </c>
      <c r="W378" s="1" t="str">
        <v>ALCHEMY</v>
      </c>
    </row>
    <row r="379" spans="2:23" ht="17.399999999999999" x14ac:dyDescent="0.3">
      <c r="B379" s="161" t="str">
        <v>103LOWHI-03500129</v>
      </c>
      <c r="C379" s="157" t="str">
        <v>LOCH LOMOND GROUP</v>
      </c>
      <c r="D379" s="99" t="str">
        <v>WHISKY</v>
      </c>
      <c r="E379" s="99" t="str">
        <v>HIGH COMMISSIONER</v>
      </c>
      <c r="F379" s="99" t="str">
        <v/>
      </c>
      <c r="G379" s="99" t="str">
        <v>HIGH COMMISSIONER BLENDED 40% 24x0.35L</v>
      </c>
      <c r="H379" s="99" t="str">
        <v>350ml</v>
      </c>
      <c r="I379" s="175">
        <v>24</v>
      </c>
      <c r="J379" s="283"/>
      <c r="K379" s="178"/>
      <c r="L379" s="85"/>
      <c r="M379" s="147"/>
      <c r="N379" s="86"/>
      <c r="O379" s="147"/>
      <c r="P379" s="152">
        <v>0</v>
      </c>
      <c r="Q379" s="148"/>
      <c r="R379" s="96">
        <f t="shared" si="25"/>
        <v>0</v>
      </c>
      <c r="S379" s="97">
        <f t="shared" si="26"/>
        <v>0</v>
      </c>
      <c r="T379" s="98">
        <f t="shared" si="27"/>
        <v>0</v>
      </c>
      <c r="U379" s="117" t="str">
        <f t="shared" si="28"/>
        <v>OK</v>
      </c>
      <c r="V379" s="117" t="b">
        <f>'CASH REBATE'!$P$22</f>
        <v>0</v>
      </c>
      <c r="W379" s="1" t="str">
        <v>ALCHEMY</v>
      </c>
    </row>
    <row r="380" spans="2:23" ht="17.399999999999999" x14ac:dyDescent="0.3">
      <c r="B380" s="161" t="str">
        <v>103LOWHI-02000068</v>
      </c>
      <c r="C380" s="158" t="str">
        <v>LOCH LOMOND GROUP</v>
      </c>
      <c r="D380" s="142" t="str">
        <v>WHISKY</v>
      </c>
      <c r="E380" s="142" t="str">
        <v>HIGH COMMISSIONER</v>
      </c>
      <c r="F380" s="142" t="str">
        <v/>
      </c>
      <c r="G380" s="142" t="str">
        <v>HIGH COMMISSIONER BLENDED 40% 48x0.2L</v>
      </c>
      <c r="H380" s="142" t="str">
        <v>200ml</v>
      </c>
      <c r="I380" s="176">
        <v>48</v>
      </c>
      <c r="J380" s="283"/>
      <c r="K380" s="178"/>
      <c r="L380" s="85"/>
      <c r="M380" s="143"/>
      <c r="N380" s="86"/>
      <c r="O380" s="53"/>
      <c r="P380" s="152">
        <v>0</v>
      </c>
      <c r="Q380" s="6"/>
      <c r="R380" s="96">
        <f t="shared" si="25"/>
        <v>0</v>
      </c>
      <c r="S380" s="97">
        <f t="shared" si="26"/>
        <v>0</v>
      </c>
      <c r="T380" s="98">
        <f t="shared" si="27"/>
        <v>0</v>
      </c>
      <c r="U380" s="117" t="str">
        <f t="shared" si="28"/>
        <v>OK</v>
      </c>
      <c r="V380" s="117" t="b">
        <f>'CASH REBATE'!$P$22</f>
        <v>0</v>
      </c>
      <c r="W380" s="1" t="str">
        <v>ALCHEMY</v>
      </c>
    </row>
    <row r="381" spans="2:23" ht="17.399999999999999" x14ac:dyDescent="0.3">
      <c r="B381" s="161" t="str">
        <v>106LOWHI-07003219</v>
      </c>
      <c r="C381" s="158" t="str">
        <v>LOCH LOMOND GROUP</v>
      </c>
      <c r="D381" s="142" t="str">
        <v>WHISKY</v>
      </c>
      <c r="E381" s="142" t="str">
        <v>LOCH LOMOND</v>
      </c>
      <c r="F381" s="142" t="str">
        <v/>
      </c>
      <c r="G381" s="142" t="str">
        <v>LOCH LOMOND ORIGINAL SCOTCH WHISKY</v>
      </c>
      <c r="H381" s="142" t="str">
        <v>700ml</v>
      </c>
      <c r="I381" s="176">
        <v>6</v>
      </c>
      <c r="J381" s="283"/>
      <c r="K381" s="178"/>
      <c r="L381" s="85"/>
      <c r="M381" s="143"/>
      <c r="N381" s="86"/>
      <c r="O381" s="53"/>
      <c r="P381" s="152">
        <v>0</v>
      </c>
      <c r="Q381" s="6"/>
      <c r="R381" s="96">
        <f t="shared" si="25"/>
        <v>0</v>
      </c>
      <c r="S381" s="97">
        <f t="shared" si="26"/>
        <v>0</v>
      </c>
      <c r="T381" s="98">
        <f t="shared" si="27"/>
        <v>0</v>
      </c>
      <c r="U381" s="117" t="str">
        <f t="shared" si="28"/>
        <v>OK</v>
      </c>
      <c r="V381" s="117" t="b">
        <f>'CASH REBATE'!$P$22</f>
        <v>0</v>
      </c>
      <c r="W381" s="1" t="str">
        <v>ALCHEMY</v>
      </c>
    </row>
    <row r="382" spans="2:23" ht="17.399999999999999" x14ac:dyDescent="0.3">
      <c r="B382" s="161" t="str">
        <v>106LOWHI-07007216</v>
      </c>
      <c r="C382" s="158" t="str">
        <v>LOCH LOMOND GROUP</v>
      </c>
      <c r="D382" s="142" t="str">
        <v>WHISKY</v>
      </c>
      <c r="E382" s="142" t="str">
        <v>LOCH LOMOND</v>
      </c>
      <c r="F382" s="142" t="str">
        <v/>
      </c>
      <c r="G382" s="142" t="str">
        <v>LOCH LOMOND AGED 12 YEARS SCOTCH WHISKY</v>
      </c>
      <c r="H382" s="142" t="str">
        <v>700ml</v>
      </c>
      <c r="I382" s="176">
        <v>6</v>
      </c>
      <c r="J382" s="283"/>
      <c r="K382" s="178"/>
      <c r="L382" s="85"/>
      <c r="M382" s="143"/>
      <c r="N382" s="86"/>
      <c r="O382" s="53"/>
      <c r="P382" s="152">
        <v>0</v>
      </c>
      <c r="Q382" s="6"/>
      <c r="R382" s="96">
        <f t="shared" si="25"/>
        <v>0</v>
      </c>
      <c r="S382" s="97">
        <f t="shared" si="26"/>
        <v>0</v>
      </c>
      <c r="T382" s="98">
        <f t="shared" si="27"/>
        <v>0</v>
      </c>
      <c r="U382" s="117" t="str">
        <f t="shared" si="28"/>
        <v>OK</v>
      </c>
      <c r="V382" s="117" t="b">
        <f>'CASH REBATE'!$P$22</f>
        <v>0</v>
      </c>
    </row>
    <row r="383" spans="2:23" ht="17.399999999999999" x14ac:dyDescent="0.3">
      <c r="B383" s="161" t="str">
        <v>106LOWHI-07009215</v>
      </c>
      <c r="C383" s="157" t="str">
        <v>LOCH LOMOND GROUP</v>
      </c>
      <c r="D383" s="99" t="str">
        <v>WHISKY</v>
      </c>
      <c r="E383" s="99" t="str">
        <v>LOCH LOMOND</v>
      </c>
      <c r="F383" s="99" t="str">
        <v/>
      </c>
      <c r="G383" s="99" t="str">
        <v>LOCH LOMOND AGED 18 YEARS SCOTCH WHISKY</v>
      </c>
      <c r="H383" s="99" t="str">
        <v>700ml</v>
      </c>
      <c r="I383" s="175">
        <v>6</v>
      </c>
      <c r="J383" s="283"/>
      <c r="K383" s="178"/>
      <c r="L383" s="85"/>
      <c r="M383" s="147"/>
      <c r="N383" s="86"/>
      <c r="O383" s="147"/>
      <c r="P383" s="152">
        <v>0</v>
      </c>
      <c r="Q383" s="148"/>
      <c r="R383" s="96">
        <f t="shared" si="25"/>
        <v>0</v>
      </c>
      <c r="S383" s="97">
        <f t="shared" si="26"/>
        <v>0</v>
      </c>
      <c r="T383" s="98">
        <f t="shared" si="27"/>
        <v>0</v>
      </c>
      <c r="U383" s="117" t="str">
        <f t="shared" si="28"/>
        <v>OK</v>
      </c>
      <c r="V383" s="117" t="b">
        <f>'CASH REBATE'!$P$22</f>
        <v>0</v>
      </c>
    </row>
    <row r="384" spans="2:23" ht="17.399999999999999" x14ac:dyDescent="0.3">
      <c r="B384" s="161" t="str">
        <v>04-SPWHI-07001257</v>
      </c>
      <c r="C384" s="158" t="str">
        <v>Edrington</v>
      </c>
      <c r="D384" s="142" t="str">
        <v>WHISKY</v>
      </c>
      <c r="E384" s="142" t="str">
        <v>The Macallan</v>
      </c>
      <c r="F384" s="142" t="str">
        <v>MAC</v>
      </c>
      <c r="G384" s="142" t="str">
        <v>THE MACALLAN LITHA WHISKY</v>
      </c>
      <c r="H384" s="142" t="str">
        <v>700ml</v>
      </c>
      <c r="I384" s="176">
        <v>6</v>
      </c>
      <c r="J384" s="283"/>
      <c r="K384" s="178"/>
      <c r="L384" s="85"/>
      <c r="M384" s="143"/>
      <c r="N384" s="86"/>
      <c r="O384" s="53"/>
      <c r="P384" s="152">
        <v>0</v>
      </c>
      <c r="Q384" s="6"/>
      <c r="R384" s="96">
        <f t="shared" si="25"/>
        <v>0</v>
      </c>
      <c r="S384" s="97">
        <f t="shared" si="26"/>
        <v>0</v>
      </c>
      <c r="T384" s="98">
        <f t="shared" si="27"/>
        <v>0</v>
      </c>
      <c r="U384" s="117" t="str">
        <f t="shared" si="28"/>
        <v>OK</v>
      </c>
      <c r="V384" s="117" t="b">
        <f>'CASH REBATE'!$P$22</f>
        <v>0</v>
      </c>
    </row>
    <row r="385" spans="2:22" ht="17.399999999999999" x14ac:dyDescent="0.3">
      <c r="B385" s="161" t="str">
        <v>42-SPVER-10000061</v>
      </c>
      <c r="C385" s="158" t="str">
        <v>Campari Group</v>
      </c>
      <c r="D385" s="142" t="str">
        <v>Vermouth</v>
      </c>
      <c r="E385" s="142" t="str">
        <v>Del Professore</v>
      </c>
      <c r="F385" s="142" t="str">
        <v/>
      </c>
      <c r="G385" s="142" t="str">
        <v>Del Professore Rosso Vermouth</v>
      </c>
      <c r="H385" s="142" t="str">
        <v>1000ml</v>
      </c>
      <c r="I385" s="176">
        <v>6</v>
      </c>
      <c r="J385" s="283"/>
      <c r="K385" s="178"/>
      <c r="L385" s="85"/>
      <c r="M385" s="143"/>
      <c r="N385" s="86"/>
      <c r="O385" s="53"/>
      <c r="P385" s="152">
        <v>0</v>
      </c>
      <c r="Q385" s="6"/>
      <c r="R385" s="96">
        <f t="shared" si="25"/>
        <v>0</v>
      </c>
      <c r="S385" s="97">
        <f t="shared" si="26"/>
        <v>0</v>
      </c>
      <c r="T385" s="98">
        <f t="shared" si="27"/>
        <v>0</v>
      </c>
      <c r="U385" s="117" t="str">
        <f t="shared" si="28"/>
        <v>OK</v>
      </c>
      <c r="V385" s="117" t="b">
        <f>'CASH REBATE'!$P$22</f>
        <v>0</v>
      </c>
    </row>
    <row r="386" spans="2:22" ht="17.399999999999999" x14ac:dyDescent="0.3">
      <c r="B386" s="161" t="str">
        <v>42-WISPA-07503171</v>
      </c>
      <c r="C386" s="158" t="str">
        <v>Campari Group</v>
      </c>
      <c r="D386" s="142" t="str">
        <v>Sparkling Wine</v>
      </c>
      <c r="E386" s="142" t="str">
        <v>Riccadonna</v>
      </c>
      <c r="F386" s="142" t="str">
        <v/>
      </c>
      <c r="G386" s="142" t="str">
        <v>Riccadonna To Spritz</v>
      </c>
      <c r="H386" s="142" t="str">
        <v>750ml</v>
      </c>
      <c r="I386" s="176">
        <v>6</v>
      </c>
      <c r="J386" s="283"/>
      <c r="K386" s="178"/>
      <c r="L386" s="85"/>
      <c r="M386" s="143"/>
      <c r="N386" s="86"/>
      <c r="O386" s="53"/>
      <c r="P386" s="152">
        <v>0</v>
      </c>
      <c r="Q386" s="6"/>
      <c r="R386" s="96">
        <f t="shared" si="25"/>
        <v>0</v>
      </c>
      <c r="S386" s="97">
        <f t="shared" si="26"/>
        <v>0</v>
      </c>
      <c r="T386" s="98">
        <f t="shared" si="27"/>
        <v>0</v>
      </c>
      <c r="U386" s="117" t="str">
        <f t="shared" si="28"/>
        <v>OK</v>
      </c>
      <c r="V386" s="117" t="b">
        <f>'CASH REBATE'!$P$22</f>
        <v>0</v>
      </c>
    </row>
    <row r="387" spans="2:22" ht="17.399999999999999" x14ac:dyDescent="0.3">
      <c r="B387" s="161" t="str">
        <v>57-SPLIQ-07000707</v>
      </c>
      <c r="C387" s="157" t="str">
        <v>Campari</v>
      </c>
      <c r="D387" s="99" t="str">
        <v>Liqueur</v>
      </c>
      <c r="E387" s="99" t="str">
        <v>Ouzo</v>
      </c>
      <c r="F387" s="99" t="str">
        <v>OUZ</v>
      </c>
      <c r="G387" s="99" t="str">
        <v>Ouzo 12 Liqueur</v>
      </c>
      <c r="H387" s="99" t="str">
        <v>700ml</v>
      </c>
      <c r="I387" s="175">
        <v>6</v>
      </c>
      <c r="J387" s="283"/>
      <c r="K387" s="178"/>
      <c r="L387" s="85"/>
      <c r="M387" s="147"/>
      <c r="N387" s="86"/>
      <c r="O387" s="147"/>
      <c r="P387" s="152">
        <v>0</v>
      </c>
      <c r="Q387" s="148"/>
      <c r="R387" s="96">
        <f t="shared" si="25"/>
        <v>0</v>
      </c>
      <c r="S387" s="97">
        <f t="shared" si="26"/>
        <v>0</v>
      </c>
      <c r="T387" s="98">
        <f t="shared" si="27"/>
        <v>0</v>
      </c>
      <c r="U387" s="117" t="str">
        <f t="shared" si="28"/>
        <v>OK</v>
      </c>
      <c r="V387" s="117" t="b">
        <f>'CASH REBATE'!$P$22</f>
        <v>0</v>
      </c>
    </row>
    <row r="388" spans="2:22" ht="17.399999999999999" x14ac:dyDescent="0.3">
      <c r="B388" s="161" t="str">
        <v>58-SPLIQ-07009164</v>
      </c>
      <c r="C388" s="158" t="str">
        <v>Ancho</v>
      </c>
      <c r="D388" s="142" t="str">
        <v>Liqueur</v>
      </c>
      <c r="E388" s="142" t="str">
        <v>Ancho</v>
      </c>
      <c r="F388" s="142" t="str">
        <v>BRC</v>
      </c>
      <c r="G388" s="142" t="str">
        <v>Ancho Reyes Verde Liqueur</v>
      </c>
      <c r="H388" s="142" t="str">
        <v>700ml</v>
      </c>
      <c r="I388" s="176">
        <v>6</v>
      </c>
      <c r="J388" s="283"/>
      <c r="K388" s="178"/>
      <c r="L388" s="85"/>
      <c r="M388" s="143"/>
      <c r="N388" s="86"/>
      <c r="O388" s="53"/>
      <c r="P388" s="152">
        <v>0</v>
      </c>
      <c r="Q388" s="6"/>
      <c r="R388" s="96">
        <f t="shared" si="25"/>
        <v>0</v>
      </c>
      <c r="S388" s="97">
        <f t="shared" si="26"/>
        <v>0</v>
      </c>
      <c r="T388" s="98">
        <f t="shared" si="27"/>
        <v>0</v>
      </c>
      <c r="U388" s="117" t="str">
        <f t="shared" si="28"/>
        <v>OK</v>
      </c>
      <c r="V388" s="117" t="b">
        <f>'CASH REBATE'!$P$22</f>
        <v>0</v>
      </c>
    </row>
    <row r="389" spans="2:22" ht="17.399999999999999" x14ac:dyDescent="0.3">
      <c r="B389" s="161" t="str">
        <v>66-SPGIN-07000064</v>
      </c>
      <c r="C389" s="158" t="str">
        <v>Bareksten</v>
      </c>
      <c r="D389" s="142" t="str">
        <v>Gin</v>
      </c>
      <c r="E389" s="142" t="str">
        <v>Bareksten</v>
      </c>
      <c r="F389" s="142" t="str">
        <v>BAR</v>
      </c>
      <c r="G389" s="142" t="str">
        <v>Bareksten Botanical Gin</v>
      </c>
      <c r="H389" s="142" t="str">
        <v>700ml</v>
      </c>
      <c r="I389" s="176">
        <v>6</v>
      </c>
      <c r="J389" s="283"/>
      <c r="K389" s="178"/>
      <c r="L389" s="85"/>
      <c r="M389" s="143"/>
      <c r="N389" s="86"/>
      <c r="O389" s="53"/>
      <c r="P389" s="152">
        <v>0</v>
      </c>
      <c r="Q389" s="6"/>
      <c r="R389" s="96">
        <f t="shared" si="25"/>
        <v>0</v>
      </c>
      <c r="S389" s="97">
        <f t="shared" si="26"/>
        <v>0</v>
      </c>
      <c r="T389" s="98">
        <f t="shared" si="27"/>
        <v>0</v>
      </c>
      <c r="U389" s="117" t="str">
        <f t="shared" si="28"/>
        <v>OK</v>
      </c>
      <c r="V389" s="117" t="b">
        <f>'CASH REBATE'!$P$22</f>
        <v>0</v>
      </c>
    </row>
    <row r="390" spans="2:22" ht="17.399999999999999" x14ac:dyDescent="0.3">
      <c r="B390" s="161" t="str">
        <v>84-SPLIQ-07500002</v>
      </c>
      <c r="C390" s="158" t="str">
        <v>BIGGAR &amp; LEITH</v>
      </c>
      <c r="D390" s="142" t="str">
        <v>Liqueur</v>
      </c>
      <c r="E390" s="142" t="str">
        <v>BIGGAR &amp; LEITH</v>
      </c>
      <c r="F390" s="142" t="str">
        <v>BGL</v>
      </c>
      <c r="G390" s="142" t="str">
        <v>Hotel Starlino Aperitivo Orange</v>
      </c>
      <c r="H390" s="142" t="str">
        <v>750ml</v>
      </c>
      <c r="I390" s="176">
        <v>6</v>
      </c>
      <c r="J390" s="283"/>
      <c r="K390" s="178"/>
      <c r="L390" s="85"/>
      <c r="M390" s="143"/>
      <c r="N390" s="86"/>
      <c r="O390" s="53"/>
      <c r="P390" s="152">
        <v>0</v>
      </c>
      <c r="Q390" s="6"/>
      <c r="R390" s="96">
        <f t="shared" si="25"/>
        <v>0</v>
      </c>
      <c r="S390" s="97">
        <f t="shared" si="26"/>
        <v>0</v>
      </c>
      <c r="T390" s="98">
        <f t="shared" si="27"/>
        <v>0</v>
      </c>
      <c r="U390" s="117" t="str">
        <f t="shared" si="28"/>
        <v>OK</v>
      </c>
      <c r="V390" s="117" t="b">
        <f>'CASH REBATE'!$P$22</f>
        <v>0</v>
      </c>
    </row>
    <row r="391" spans="2:22" ht="17.399999999999999" x14ac:dyDescent="0.3">
      <c r="B391" s="161" t="str">
        <v>84-SPLIQ-07500003</v>
      </c>
      <c r="C391" s="157" t="str">
        <v>BIGGAR &amp; LEITH</v>
      </c>
      <c r="D391" s="99" t="str">
        <v>Liqueur</v>
      </c>
      <c r="E391" s="99" t="str">
        <v>BIGGAR &amp; LEITH</v>
      </c>
      <c r="F391" s="99" t="str">
        <v>BGL</v>
      </c>
      <c r="G391" s="99" t="str">
        <v>Hotel Starlino Aperitivo Rose</v>
      </c>
      <c r="H391" s="99" t="str">
        <v>750ml</v>
      </c>
      <c r="I391" s="175">
        <v>6</v>
      </c>
      <c r="J391" s="283"/>
      <c r="K391" s="178"/>
      <c r="L391" s="85"/>
      <c r="M391" s="147"/>
      <c r="N391" s="86"/>
      <c r="O391" s="147"/>
      <c r="P391" s="152">
        <v>0</v>
      </c>
      <c r="Q391" s="148"/>
      <c r="R391" s="96">
        <f t="shared" si="25"/>
        <v>0</v>
      </c>
      <c r="S391" s="97">
        <f t="shared" si="26"/>
        <v>0</v>
      </c>
      <c r="T391" s="98">
        <f t="shared" si="27"/>
        <v>0</v>
      </c>
      <c r="U391" s="117" t="str">
        <f t="shared" si="28"/>
        <v>OK</v>
      </c>
      <c r="V391" s="117" t="b">
        <f>'CASH REBATE'!$P$22</f>
        <v>0</v>
      </c>
    </row>
    <row r="392" spans="2:22" ht="17.399999999999999" x14ac:dyDescent="0.3">
      <c r="B392" s="161" t="str">
        <v>84-SPVER-07500001</v>
      </c>
      <c r="C392" s="158" t="str">
        <v>BIGGAR &amp; LEITH</v>
      </c>
      <c r="D392" s="142" t="str">
        <v>Vermouth</v>
      </c>
      <c r="E392" s="142" t="str">
        <v>BIGGAR &amp; LEITH</v>
      </c>
      <c r="F392" s="142" t="str">
        <v>BGL</v>
      </c>
      <c r="G392" s="142" t="str">
        <v>Hotel Starlino Vermouth Rosso</v>
      </c>
      <c r="H392" s="142" t="str">
        <v>750ml</v>
      </c>
      <c r="I392" s="176">
        <v>6</v>
      </c>
      <c r="J392" s="283"/>
      <c r="K392" s="178"/>
      <c r="L392" s="85"/>
      <c r="M392" s="143"/>
      <c r="N392" s="86"/>
      <c r="O392" s="53"/>
      <c r="P392" s="152">
        <v>0</v>
      </c>
      <c r="Q392" s="6"/>
      <c r="R392" s="96">
        <f t="shared" si="25"/>
        <v>0</v>
      </c>
      <c r="S392" s="97">
        <f t="shared" si="26"/>
        <v>0</v>
      </c>
      <c r="T392" s="98">
        <f t="shared" si="27"/>
        <v>0</v>
      </c>
      <c r="U392" s="117" t="str">
        <f t="shared" si="28"/>
        <v>OK</v>
      </c>
      <c r="V392" s="117" t="b">
        <f>'CASH REBATE'!$P$22</f>
        <v>0</v>
      </c>
    </row>
    <row r="393" spans="2:22" ht="17.399999999999999" x14ac:dyDescent="0.3">
      <c r="B393" s="161" t="str">
        <v>85-SPLIQ-07000001</v>
      </c>
      <c r="C393" s="158" t="str">
        <v>BIGGAR &amp; LEITH</v>
      </c>
      <c r="D393" s="142" t="str">
        <v>Liqueur</v>
      </c>
      <c r="E393" s="142" t="str">
        <v>BIGGAR &amp; LEITH</v>
      </c>
      <c r="F393" s="142" t="str">
        <v>BGL</v>
      </c>
      <c r="G393" s="142" t="str">
        <v>Shanky'S Whip Liqueur And Whisky Blend</v>
      </c>
      <c r="H393" s="142" t="str">
        <v>700ml</v>
      </c>
      <c r="I393" s="176">
        <v>6</v>
      </c>
      <c r="J393" s="283"/>
      <c r="K393" s="178"/>
      <c r="L393" s="85"/>
      <c r="M393" s="143"/>
      <c r="N393" s="86"/>
      <c r="O393" s="53"/>
      <c r="P393" s="152">
        <v>0</v>
      </c>
      <c r="Q393" s="6"/>
      <c r="R393" s="96">
        <f t="shared" si="25"/>
        <v>0</v>
      </c>
      <c r="S393" s="97">
        <f t="shared" si="26"/>
        <v>0</v>
      </c>
      <c r="T393" s="98">
        <f t="shared" si="27"/>
        <v>0</v>
      </c>
      <c r="U393" s="117" t="str">
        <f t="shared" si="28"/>
        <v>OK</v>
      </c>
      <c r="V393" s="117" t="b">
        <f>'CASH REBATE'!$P$22</f>
        <v>0</v>
      </c>
    </row>
    <row r="394" spans="2:22" ht="17.399999999999999" x14ac:dyDescent="0.3">
      <c r="B394" s="161" t="str">
        <v>86-SPLIQ-07000001</v>
      </c>
      <c r="C394" s="158" t="str">
        <v>BIGGAR &amp; LEITH</v>
      </c>
      <c r="D394" s="142" t="str">
        <v>Liqueur</v>
      </c>
      <c r="E394" s="142" t="str">
        <v>BIGGAR &amp; LEITH</v>
      </c>
      <c r="F394" s="142" t="str">
        <v>BGL</v>
      </c>
      <c r="G394" s="142" t="str">
        <v>Stambecco Amaro Maraschino Liqueur</v>
      </c>
      <c r="H394" s="142" t="str">
        <v>700ml</v>
      </c>
      <c r="I394" s="176">
        <v>6</v>
      </c>
      <c r="J394" s="283"/>
      <c r="K394" s="178"/>
      <c r="L394" s="85"/>
      <c r="M394" s="143"/>
      <c r="N394" s="86"/>
      <c r="O394" s="53"/>
      <c r="P394" s="152">
        <v>0</v>
      </c>
      <c r="Q394" s="6"/>
      <c r="R394" s="96">
        <f t="shared" si="25"/>
        <v>0</v>
      </c>
      <c r="S394" s="97">
        <f t="shared" si="26"/>
        <v>0</v>
      </c>
      <c r="T394" s="98">
        <f t="shared" si="27"/>
        <v>0</v>
      </c>
      <c r="U394" s="117" t="str">
        <f t="shared" si="28"/>
        <v>OK</v>
      </c>
      <c r="V394" s="117" t="b">
        <f>'CASH REBATE'!$P$22</f>
        <v>0</v>
      </c>
    </row>
    <row r="395" spans="2:22" x14ac:dyDescent="0.3">
      <c r="B395" s="1" t="str">
        <v>84-SPLIQ-07500852</v>
      </c>
      <c r="C395" s="18" t="str">
        <v>BIGGAR &amp; LEITH</v>
      </c>
      <c r="D395" s="15" t="str">
        <v>Liqueur</v>
      </c>
      <c r="E395" s="15" t="str">
        <v>BIGGAR &amp; LEITH</v>
      </c>
      <c r="F395" s="15" t="str">
        <v>BGL</v>
      </c>
      <c r="G395" s="18" t="str">
        <v>Hotel Starlino Aperitivo Elderflower</v>
      </c>
      <c r="H395" s="18" t="str">
        <v>750ml</v>
      </c>
      <c r="I395" s="2">
        <v>6</v>
      </c>
      <c r="P395" s="2">
        <v>0</v>
      </c>
    </row>
    <row r="396" spans="2:22" x14ac:dyDescent="0.3">
      <c r="B396" s="1" t="str">
        <v>GL-01WHI-07000203</v>
      </c>
      <c r="C396" s="18" t="str">
        <v>BIGGAR &amp; LEITH</v>
      </c>
      <c r="D396" s="15" t="str">
        <v>Whisky</v>
      </c>
      <c r="E396" s="15" t="str">
        <v>BIGGAR &amp; LEITH</v>
      </c>
      <c r="F396" s="15" t="str">
        <v>BGL</v>
      </c>
      <c r="G396" s="18" t="str">
        <v>The Gladstone Axe American Oak Whisky</v>
      </c>
      <c r="H396" s="18" t="str">
        <v>700ml</v>
      </c>
      <c r="I396" s="2">
        <v>6</v>
      </c>
      <c r="P396" s="2">
        <v>0</v>
      </c>
    </row>
    <row r="397" spans="2:22" x14ac:dyDescent="0.3">
      <c r="B397" s="1" t="str">
        <v>BU-03TEQ-05000371</v>
      </c>
      <c r="C397" s="18" t="str">
        <v>BIGGAR &amp; LEITH</v>
      </c>
      <c r="D397" s="15" t="str">
        <v>Tequila</v>
      </c>
      <c r="E397" s="15" t="str">
        <v>BIGGAR &amp; LEITH</v>
      </c>
      <c r="F397" s="15" t="str">
        <v>BGL</v>
      </c>
      <c r="G397" s="18" t="str">
        <v>Butterfly Cannon Rosa Tequila 0.5L</v>
      </c>
      <c r="H397" s="18" t="str">
        <v>500ml</v>
      </c>
      <c r="I397" s="2">
        <v>6</v>
      </c>
      <c r="P397" s="2">
        <v>0</v>
      </c>
    </row>
    <row r="398" spans="2:22" x14ac:dyDescent="0.3">
      <c r="B398" s="1" t="str">
        <v>BU-02TEQ-05000296</v>
      </c>
      <c r="C398" s="18" t="str">
        <v>BIGGAR &amp; LEITH</v>
      </c>
      <c r="D398" s="15" t="str">
        <v>Tequila</v>
      </c>
      <c r="E398" s="15" t="str">
        <v>BIGGAR &amp; LEITH</v>
      </c>
      <c r="F398" s="15" t="str">
        <v>BGL</v>
      </c>
      <c r="G398" s="18" t="str">
        <v>Butterfly Cannon Cristalino Tequila 0.5L</v>
      </c>
      <c r="H398" s="18" t="str">
        <v>500ml</v>
      </c>
      <c r="I398" s="2">
        <v>6</v>
      </c>
      <c r="P398" s="2">
        <v>0</v>
      </c>
    </row>
    <row r="399" spans="2:22" x14ac:dyDescent="0.3">
      <c r="B399" s="1" t="str">
        <v>SP-01RUM-07006059</v>
      </c>
      <c r="C399" s="18" t="str">
        <v>Biggar &amp; Leith</v>
      </c>
      <c r="D399" s="15" t="str">
        <v>Rum</v>
      </c>
      <c r="E399" s="15" t="str">
        <v>Biggar &amp; Leith</v>
      </c>
      <c r="F399" s="15" t="str">
        <v>BGL</v>
      </c>
      <c r="G399" s="18" t="str">
        <v>Spytail Ginger Rum 0.7L</v>
      </c>
      <c r="H399" s="18" t="str">
        <v>700ml</v>
      </c>
      <c r="I399" s="2">
        <v>6</v>
      </c>
      <c r="P399" s="2">
        <v>0</v>
      </c>
    </row>
    <row r="400" spans="2:22" x14ac:dyDescent="0.3">
      <c r="B400" s="1" t="str">
        <v>ST-01LIQ-07001224</v>
      </c>
      <c r="C400" s="18" t="str">
        <v>BIGGAR &amp; LEITH</v>
      </c>
      <c r="D400" s="15" t="str">
        <v>Liqueur</v>
      </c>
      <c r="E400" s="15" t="str">
        <v>BIGGAR &amp; LEITH</v>
      </c>
      <c r="F400" s="15" t="str">
        <v>BGL</v>
      </c>
      <c r="G400" s="18" t="str">
        <v>Stambecco Tiramisu Liqueur 0.7L</v>
      </c>
      <c r="H400" s="18" t="str">
        <v>700ml</v>
      </c>
      <c r="I400" s="2">
        <v>6</v>
      </c>
      <c r="P400" s="2">
        <v>0</v>
      </c>
    </row>
    <row r="401" spans="2:16" x14ac:dyDescent="0.3">
      <c r="B401" s="1" t="str">
        <v>BU-01TEQ-05000333</v>
      </c>
      <c r="C401" s="18" t="str">
        <v>BIGGAR &amp; LEITH</v>
      </c>
      <c r="D401" s="15" t="str">
        <v>Tequila</v>
      </c>
      <c r="E401" s="15" t="str">
        <v>BIGGAR &amp; LEITH</v>
      </c>
      <c r="F401" s="15" t="str">
        <v>BGL</v>
      </c>
      <c r="G401" s="18" t="str">
        <v>Butterfly Cannon Blue Tequila 0.5L</v>
      </c>
      <c r="H401" s="18" t="str">
        <v>500ml</v>
      </c>
      <c r="I401" s="2">
        <v>6</v>
      </c>
      <c r="P401" s="2">
        <v>0</v>
      </c>
    </row>
    <row r="402" spans="2:16" x14ac:dyDescent="0.3">
      <c r="B402" s="1" t="str">
        <v>77-SPLIQ-10001617</v>
      </c>
      <c r="C402" s="18" t="str">
        <v>Branca</v>
      </c>
      <c r="D402" s="15" t="str">
        <v>Liqueur</v>
      </c>
      <c r="E402" s="15" t="str">
        <v>Branca</v>
      </c>
      <c r="F402" s="15" t="str">
        <v>BRC</v>
      </c>
      <c r="G402" s="18" t="str">
        <v>Borghetti Espresso Liqueur</v>
      </c>
      <c r="H402" s="18" t="str">
        <v>1000ml</v>
      </c>
      <c r="I402" s="2">
        <v>6</v>
      </c>
      <c r="P402" s="2">
        <v>0</v>
      </c>
    </row>
    <row r="403" spans="2:16" x14ac:dyDescent="0.3">
      <c r="B403" s="1" t="str">
        <v>58-SPLIQ-07009065</v>
      </c>
      <c r="C403" s="18" t="str">
        <v>Campari</v>
      </c>
      <c r="D403" s="15" t="str">
        <v>Liqueur</v>
      </c>
      <c r="E403" s="15" t="str">
        <v>Campari</v>
      </c>
      <c r="F403" s="15" t="str">
        <v>CAM</v>
      </c>
      <c r="G403" s="18" t="str">
        <v>Ancho Reyes Liqueur</v>
      </c>
      <c r="H403" s="18" t="str">
        <v>700ml</v>
      </c>
      <c r="I403" s="2">
        <v>6</v>
      </c>
      <c r="P403" s="2">
        <v>0</v>
      </c>
    </row>
    <row r="404" spans="2:16" x14ac:dyDescent="0.3">
      <c r="B404" s="1" t="str">
        <v>60-SPGIN-07000522</v>
      </c>
      <c r="C404" s="18" t="str">
        <v>Campari</v>
      </c>
      <c r="D404" s="15" t="str">
        <v>Gin</v>
      </c>
      <c r="E404" s="15" t="str">
        <v>Campari</v>
      </c>
      <c r="F404" s="15" t="str">
        <v>CAM</v>
      </c>
      <c r="G404" s="18" t="str">
        <v>Ondina Gin</v>
      </c>
      <c r="H404" s="18" t="str">
        <v>700ml</v>
      </c>
      <c r="I404" s="2">
        <v>6</v>
      </c>
      <c r="P404" s="2">
        <v>0</v>
      </c>
    </row>
    <row r="405" spans="2:16" x14ac:dyDescent="0.3">
      <c r="B405" s="1" t="str">
        <v>55-SPMEZ-07502893</v>
      </c>
      <c r="C405" s="18" t="str">
        <v>Clase Azul</v>
      </c>
      <c r="D405" s="15" t="str">
        <v>Mezcal</v>
      </c>
      <c r="E405" s="15" t="str">
        <v>Clase Azul</v>
      </c>
      <c r="F405" s="15" t="str">
        <v>CAZ</v>
      </c>
      <c r="G405" s="18" t="str">
        <v>Mezcal Clase Azul Durango</v>
      </c>
      <c r="H405" s="18" t="str">
        <v>750ml</v>
      </c>
      <c r="I405" s="2">
        <v>3</v>
      </c>
      <c r="P405" s="2">
        <v>0</v>
      </c>
    </row>
    <row r="406" spans="2:16" x14ac:dyDescent="0.3">
      <c r="B406" s="1" t="str">
        <v>55-SPTEQ-07504724</v>
      </c>
      <c r="C406" s="18" t="str">
        <v>Clase Azul</v>
      </c>
      <c r="D406" s="15" t="str">
        <v>Tequila</v>
      </c>
      <c r="E406" s="15" t="str">
        <v>Clase Azul</v>
      </c>
      <c r="F406" s="15" t="str">
        <v>CAZ</v>
      </c>
      <c r="G406" s="18" t="str">
        <v>Tequila Clase Azul Anejo</v>
      </c>
      <c r="H406" s="18" t="str">
        <v>750ml</v>
      </c>
      <c r="I406" s="2">
        <v>3</v>
      </c>
      <c r="P406" s="2">
        <v>0</v>
      </c>
    </row>
    <row r="407" spans="2:16" x14ac:dyDescent="0.3">
      <c r="B407" s="1" t="str">
        <v>55-SPTEQ-07500203</v>
      </c>
      <c r="C407" s="18" t="str">
        <v>Clase Azul</v>
      </c>
      <c r="D407" s="15" t="str">
        <v>Tequila</v>
      </c>
      <c r="E407" s="15" t="str">
        <v>Clase Azul</v>
      </c>
      <c r="F407" s="15" t="str">
        <v>CAZ</v>
      </c>
      <c r="G407" s="18" t="str">
        <v>Tequila Clase Azul Gold</v>
      </c>
      <c r="H407" s="18" t="str">
        <v>750ml</v>
      </c>
      <c r="I407" s="2">
        <v>3</v>
      </c>
      <c r="P407" s="2">
        <v>0</v>
      </c>
    </row>
    <row r="408" spans="2:16" x14ac:dyDescent="0.3">
      <c r="B408" s="1" t="str">
        <v>55-SPTEQ-07505117</v>
      </c>
      <c r="C408" s="18" t="str">
        <v>Clase Azul</v>
      </c>
      <c r="D408" s="15" t="str">
        <v>Tequila</v>
      </c>
      <c r="E408" s="15" t="str">
        <v>Clase Azul</v>
      </c>
      <c r="F408" s="15" t="str">
        <v>CAZ</v>
      </c>
      <c r="G408" s="18" t="str">
        <v>Tequila Clase Azul Plata</v>
      </c>
      <c r="H408" s="18" t="str">
        <v>750ml</v>
      </c>
      <c r="I408" s="2">
        <v>6</v>
      </c>
      <c r="P408" s="2">
        <v>0</v>
      </c>
    </row>
    <row r="409" spans="2:16" x14ac:dyDescent="0.3">
      <c r="B409" s="1" t="str">
        <v>55-SPTEQ-07500662</v>
      </c>
      <c r="C409" s="18" t="str">
        <v>Clase Azul</v>
      </c>
      <c r="D409" s="15" t="str">
        <v>Tequila</v>
      </c>
      <c r="E409" s="15" t="str">
        <v>Clase Azul</v>
      </c>
      <c r="F409" s="15" t="str">
        <v>CAZ</v>
      </c>
      <c r="G409" s="18" t="str">
        <v>Tequila Clase Azul Reposado</v>
      </c>
      <c r="H409" s="18" t="str">
        <v>750ml</v>
      </c>
      <c r="I409" s="2">
        <v>6</v>
      </c>
      <c r="P409" s="2">
        <v>0</v>
      </c>
    </row>
    <row r="410" spans="2:16" x14ac:dyDescent="0.3">
      <c r="B410" s="1" t="str">
        <v>55-SPTEQ-10005089</v>
      </c>
      <c r="C410" s="18" t="str">
        <v>Clase Azul</v>
      </c>
      <c r="D410" s="15" t="str">
        <v>Tequila</v>
      </c>
      <c r="E410" s="15" t="str">
        <v>Clase Azul</v>
      </c>
      <c r="F410" s="15" t="str">
        <v>CAZ</v>
      </c>
      <c r="G410" s="18" t="str">
        <v>Tequila Clase Azul Reposado 1L (25 Anniversary Limited Edition)</v>
      </c>
      <c r="H410" s="18" t="str">
        <v>1000ml</v>
      </c>
      <c r="I410" s="2">
        <v>3</v>
      </c>
      <c r="P410" s="2">
        <v>0</v>
      </c>
    </row>
    <row r="411" spans="2:16" x14ac:dyDescent="0.3">
      <c r="B411" s="1" t="str">
        <v>55-SPTEQ-07503493</v>
      </c>
      <c r="C411" s="18" t="str">
        <v>Clase Azul</v>
      </c>
      <c r="D411" s="15" t="str">
        <v>Tequila</v>
      </c>
      <c r="E411" s="15" t="str">
        <v>Clase Azul</v>
      </c>
      <c r="F411" s="15" t="str">
        <v>CAZ</v>
      </c>
      <c r="G411" s="18" t="str">
        <v>Tequila Clase Azul Ultra</v>
      </c>
      <c r="H411" s="18" t="str">
        <v>750ml</v>
      </c>
      <c r="I411" s="2">
        <v>6</v>
      </c>
      <c r="P411" s="2">
        <v>0</v>
      </c>
    </row>
    <row r="412" spans="2:16" x14ac:dyDescent="0.3">
      <c r="B412" s="1" t="str">
        <v>55-SPMEZ-07502001</v>
      </c>
      <c r="C412" s="18" t="str">
        <v>Clase Azul</v>
      </c>
      <c r="D412" s="15" t="str">
        <v>Mezcal</v>
      </c>
      <c r="E412" s="15" t="str">
        <v>Clase Azul</v>
      </c>
      <c r="F412" s="15" t="str">
        <v>CAZ</v>
      </c>
      <c r="G412" s="18" t="str">
        <v>Clase Azul Guerrero Mezcal</v>
      </c>
      <c r="H412" s="18" t="str">
        <v>750ml</v>
      </c>
      <c r="I412" s="2">
        <v>3</v>
      </c>
      <c r="P412" s="2">
        <v>0</v>
      </c>
    </row>
    <row r="413" spans="2:16" x14ac:dyDescent="0.3">
      <c r="B413" s="1" t="str">
        <v>55-SPMEZ-07505355</v>
      </c>
      <c r="C413" s="18" t="str">
        <v>Clase Azul</v>
      </c>
      <c r="D413" s="15" t="str">
        <v>Mezcal</v>
      </c>
      <c r="E413" s="15" t="str">
        <v>Clase Azul</v>
      </c>
      <c r="F413" s="15" t="str">
        <v>CAZ</v>
      </c>
      <c r="G413" s="18" t="str">
        <v>Clase Azul San Luis Potosi Mezcal</v>
      </c>
      <c r="H413" s="18" t="str">
        <v>750ml</v>
      </c>
      <c r="I413" s="2">
        <v>3</v>
      </c>
      <c r="P413" s="2">
        <v>0</v>
      </c>
    </row>
    <row r="414" spans="2:16" x14ac:dyDescent="0.3">
      <c r="B414" s="1" t="str">
        <v>55-SPTEQ-02000486</v>
      </c>
      <c r="C414" s="18" t="str">
        <v>Clase Azul</v>
      </c>
      <c r="D414" s="15" t="str">
        <v>Tequila</v>
      </c>
      <c r="E414" s="15" t="str">
        <v>Clase Azul</v>
      </c>
      <c r="F414" s="15" t="str">
        <v>CAZ</v>
      </c>
      <c r="G414" s="18" t="str">
        <v>Clase Azul Reposado Tequila (200)</v>
      </c>
      <c r="H414" s="18" t="str">
        <v>200ml</v>
      </c>
      <c r="I414" s="2">
        <v>12</v>
      </c>
      <c r="P414" s="2">
        <v>0</v>
      </c>
    </row>
    <row r="415" spans="2:16" x14ac:dyDescent="0.3">
      <c r="B415" s="1" t="str">
        <v>55-SPTEQ-07502201</v>
      </c>
      <c r="C415" s="18" t="str">
        <v>Clase Azul</v>
      </c>
      <c r="D415" s="15" t="str">
        <v>Tequila</v>
      </c>
      <c r="E415" s="15" t="str">
        <v>Clase Azul</v>
      </c>
      <c r="F415" s="15" t="str">
        <v>CAZ</v>
      </c>
      <c r="G415" s="18" t="str">
        <v>Clase Azul Dia De Los Muertos Tequila (2022)</v>
      </c>
      <c r="H415" s="18" t="str">
        <v>750ml</v>
      </c>
      <c r="I415" s="2">
        <v>3</v>
      </c>
      <c r="P415" s="2">
        <v>0</v>
      </c>
    </row>
    <row r="416" spans="2:16" x14ac:dyDescent="0.3">
      <c r="B416" s="1" t="str">
        <v>55-SPTEQ-07502401</v>
      </c>
      <c r="C416" s="18" t="str">
        <v>Clase Azul</v>
      </c>
      <c r="D416" s="15" t="str">
        <v>Tequila</v>
      </c>
      <c r="E416" s="15" t="str">
        <v>Clase Azul</v>
      </c>
      <c r="F416" s="15" t="str">
        <v>CAZ</v>
      </c>
      <c r="G416" s="18" t="str">
        <v>Clase Azul Dia De Los Muertos Tequila (2024)</v>
      </c>
      <c r="H416" s="18" t="str">
        <v>750ml</v>
      </c>
      <c r="I416" s="2">
        <v>3</v>
      </c>
      <c r="P416" s="2">
        <v>0</v>
      </c>
    </row>
    <row r="417" spans="2:16" x14ac:dyDescent="0.3">
      <c r="B417" s="1" t="str">
        <v>55-SPTEQ-07505447</v>
      </c>
      <c r="C417" s="18" t="str">
        <v>Clase Azul</v>
      </c>
      <c r="D417" s="15" t="str">
        <v>Tequila</v>
      </c>
      <c r="E417" s="15" t="str">
        <v>Clase Azul</v>
      </c>
      <c r="F417" s="15" t="str">
        <v>CAZ</v>
      </c>
      <c r="G417" s="18" t="str">
        <v>Clase Azul Blanco Ahumado Tequila</v>
      </c>
      <c r="H417" s="18" t="str">
        <v>750ml</v>
      </c>
      <c r="I417" s="2">
        <v>3</v>
      </c>
      <c r="P417" s="2">
        <v>0</v>
      </c>
    </row>
    <row r="418" spans="2:16" x14ac:dyDescent="0.3">
      <c r="B418" s="1" t="str">
        <v>55-SPTEQ-17504248</v>
      </c>
      <c r="C418" s="18" t="str">
        <v>Clase Azul</v>
      </c>
      <c r="D418" s="15" t="str">
        <v>Tequila</v>
      </c>
      <c r="E418" s="15" t="str">
        <v>Clase Azul</v>
      </c>
      <c r="F418" s="15" t="str">
        <v>CAZ</v>
      </c>
      <c r="G418" s="18" t="str">
        <v>Clase Azul Reposado Tequila 1750ml</v>
      </c>
      <c r="H418" s="18" t="str">
        <v>1750ml</v>
      </c>
      <c r="I418" s="2">
        <v>4</v>
      </c>
      <c r="P418" s="2">
        <v>0</v>
      </c>
    </row>
    <row r="419" spans="2:16" x14ac:dyDescent="0.3">
      <c r="B419" s="1" t="str">
        <v>55-SPTEQ-07505386</v>
      </c>
      <c r="C419" s="18" t="str">
        <v>Clase Azul</v>
      </c>
      <c r="D419" s="15" t="str">
        <v>Tequila</v>
      </c>
      <c r="E419" s="15" t="str">
        <v>Clase Azul</v>
      </c>
      <c r="F419" s="15" t="str">
        <v>CAZ</v>
      </c>
      <c r="G419" s="18" t="str">
        <v>Clase Azul Dia De Muertos Aromas Tequila (2023)</v>
      </c>
      <c r="H419" s="18" t="str">
        <v>750ml</v>
      </c>
      <c r="I419" s="2">
        <v>3</v>
      </c>
      <c r="P419" s="2">
        <v>0</v>
      </c>
    </row>
    <row r="420" spans="2:16" x14ac:dyDescent="0.3">
      <c r="B420" s="1" t="str">
        <v>78-WISPA-07509155</v>
      </c>
      <c r="C420" s="18" t="str">
        <v>D.Rock</v>
      </c>
      <c r="D420" s="15" t="str">
        <v>Champagne</v>
      </c>
      <c r="E420" s="15" t="str">
        <v>D.Rock</v>
      </c>
      <c r="F420" s="15" t="str">
        <v>DRC</v>
      </c>
      <c r="G420" s="18" t="str">
        <v>D.Rock Rose Champagne</v>
      </c>
      <c r="H420" s="18" t="str">
        <v>750ml</v>
      </c>
      <c r="I420" s="2">
        <v>6</v>
      </c>
      <c r="P420" s="2">
        <v>0</v>
      </c>
    </row>
    <row r="421" spans="2:16" x14ac:dyDescent="0.3">
      <c r="B421" s="1" t="str">
        <v>78-WISPA-07509032</v>
      </c>
      <c r="C421" s="18" t="str">
        <v>D.Rock</v>
      </c>
      <c r="D421" s="15" t="str">
        <v>Champagne</v>
      </c>
      <c r="E421" s="15" t="str">
        <v>D.Rock</v>
      </c>
      <c r="F421" s="15" t="str">
        <v>DRC</v>
      </c>
      <c r="G421" s="18" t="str">
        <v>D.Rock Gold Champagne</v>
      </c>
      <c r="H421" s="18" t="str">
        <v>750ml</v>
      </c>
      <c r="I421" s="2">
        <v>6</v>
      </c>
      <c r="P421" s="2">
        <v>0</v>
      </c>
    </row>
    <row r="422" spans="2:16" x14ac:dyDescent="0.3">
      <c r="B422" s="1" t="str">
        <v>78-WISPA-07501001</v>
      </c>
      <c r="C422" s="18" t="str">
        <v>D.Rock</v>
      </c>
      <c r="D422" s="15" t="str">
        <v>Champagne</v>
      </c>
      <c r="E422" s="15" t="str">
        <v>D.Rock</v>
      </c>
      <c r="F422" s="15" t="str">
        <v>DRC</v>
      </c>
      <c r="G422" s="18" t="str">
        <v>D.Rock Gold Luminus Champagne</v>
      </c>
      <c r="H422" s="18" t="str">
        <v>750ml</v>
      </c>
      <c r="I422" s="2">
        <v>6</v>
      </c>
      <c r="P422" s="2">
        <v>0</v>
      </c>
    </row>
    <row r="423" spans="2:16" x14ac:dyDescent="0.3">
      <c r="B423" s="1" t="str">
        <v>80-SPWHI-07001164</v>
      </c>
      <c r="C423" s="18" t="str">
        <v>Glenturret</v>
      </c>
      <c r="D423" s="15" t="str">
        <v>Whisky</v>
      </c>
      <c r="E423" s="15" t="str">
        <v>Glenturret</v>
      </c>
      <c r="F423" s="15" t="str">
        <v>GTR</v>
      </c>
      <c r="G423" s="18" t="str">
        <v>The Glenturret 12 Years Whisky (2023)</v>
      </c>
      <c r="H423" s="18" t="str">
        <v>700ml</v>
      </c>
      <c r="I423" s="2">
        <v>6</v>
      </c>
      <c r="P423" s="2">
        <v>0</v>
      </c>
    </row>
    <row r="424" spans="2:16" x14ac:dyDescent="0.3">
      <c r="B424" s="1" t="str">
        <v>80-SPWHI-07001167</v>
      </c>
      <c r="C424" s="18" t="str">
        <v>Glenturret</v>
      </c>
      <c r="D424" s="15" t="str">
        <v>Whisky</v>
      </c>
      <c r="E424" s="15" t="str">
        <v>Glenturret</v>
      </c>
      <c r="F424" s="15" t="str">
        <v>GTR</v>
      </c>
      <c r="G424" s="18" t="str">
        <v>Glenturret Peat Smoked 10 Years Whisky</v>
      </c>
      <c r="H424" s="18" t="str">
        <v>700ml</v>
      </c>
      <c r="I424" s="2">
        <v>6</v>
      </c>
      <c r="P424" s="2">
        <v>0</v>
      </c>
    </row>
    <row r="425" spans="2:16" x14ac:dyDescent="0.3">
      <c r="B425" s="1" t="str">
        <v>80-SPWHI-07001013</v>
      </c>
      <c r="C425" s="18" t="str">
        <v>Glenturret</v>
      </c>
      <c r="D425" s="15" t="str">
        <v>Whisky</v>
      </c>
      <c r="E425" s="15" t="str">
        <v>Glenturret</v>
      </c>
      <c r="F425" s="15" t="str">
        <v>GTR</v>
      </c>
      <c r="G425" s="18" t="str">
        <v>The Glenturret Triple Wood Whisky (2023)</v>
      </c>
      <c r="H425" s="18" t="str">
        <v>700ml</v>
      </c>
      <c r="I425" s="2">
        <v>6</v>
      </c>
      <c r="P425" s="2">
        <v>0</v>
      </c>
    </row>
    <row r="426" spans="2:16" x14ac:dyDescent="0.3">
      <c r="B426" s="1" t="str">
        <v>80-SPWHI-07000672</v>
      </c>
      <c r="C426" s="18" t="str">
        <v>Glenturret</v>
      </c>
      <c r="D426" s="15" t="str">
        <v>Whisky</v>
      </c>
      <c r="E426" s="15" t="str">
        <v>Glenturret</v>
      </c>
      <c r="F426" s="15" t="str">
        <v>GTR</v>
      </c>
      <c r="G426" s="18" t="str">
        <v>The Glenturret 30 Years Whisky (2022)</v>
      </c>
      <c r="H426" s="18" t="str">
        <v>700ml</v>
      </c>
      <c r="I426" s="2">
        <v>6</v>
      </c>
      <c r="P426" s="2">
        <v>0</v>
      </c>
    </row>
    <row r="427" spans="2:16" x14ac:dyDescent="0.3">
      <c r="B427" s="1" t="str">
        <v>80-SPWHI-07000207</v>
      </c>
      <c r="C427" s="18" t="str">
        <v>Glenturret</v>
      </c>
      <c r="D427" s="15" t="str">
        <v>Whisky</v>
      </c>
      <c r="E427" s="15" t="str">
        <v>Glenturret</v>
      </c>
      <c r="F427" s="15" t="str">
        <v>GTR</v>
      </c>
      <c r="G427" s="18" t="str">
        <v>The Glenturret Jaguar Whisky</v>
      </c>
      <c r="H427" s="18" t="str">
        <v>700ml</v>
      </c>
      <c r="I427" s="2">
        <v>1</v>
      </c>
      <c r="P427" s="2">
        <v>0</v>
      </c>
    </row>
    <row r="428" spans="2:16" x14ac:dyDescent="0.3">
      <c r="B428" s="1" t="str">
        <v>WH-01VOD-07000018</v>
      </c>
      <c r="C428" s="18" t="str">
        <v>Great Wines</v>
      </c>
      <c r="D428" s="15" t="str">
        <v>Vodka</v>
      </c>
      <c r="E428" s="15" t="str">
        <v>Great Wines</v>
      </c>
      <c r="F428" s="15" t="str">
        <v>KYO</v>
      </c>
      <c r="G428" s="18" t="str">
        <v>White Rabbit Vodka</v>
      </c>
      <c r="H428" s="18" t="str">
        <v>700ml</v>
      </c>
      <c r="I428" s="2">
        <v>12</v>
      </c>
      <c r="P428" s="2">
        <v>0</v>
      </c>
    </row>
    <row r="429" spans="2:16" x14ac:dyDescent="0.3">
      <c r="B429" s="1" t="str">
        <v>54-SPGIN-07000235</v>
      </c>
      <c r="C429" s="18" t="str">
        <v>Gunpowder</v>
      </c>
      <c r="D429" s="15" t="str">
        <v>Gin</v>
      </c>
      <c r="E429" s="15" t="str">
        <v>Gunpowder</v>
      </c>
      <c r="F429" s="15" t="str">
        <v>FTS</v>
      </c>
      <c r="G429" s="18" t="str">
        <v>Gunpowder Irish Gin</v>
      </c>
      <c r="H429" s="18" t="str">
        <v>700ml</v>
      </c>
      <c r="I429" s="2">
        <v>6</v>
      </c>
      <c r="P429" s="2">
        <v>0</v>
      </c>
    </row>
    <row r="430" spans="2:16" x14ac:dyDescent="0.3">
      <c r="B430" s="1" t="str">
        <v>54-SPGIN-07000846</v>
      </c>
      <c r="C430" s="18" t="str">
        <v>Gunpowder</v>
      </c>
      <c r="D430" s="15" t="str">
        <v>Gin</v>
      </c>
      <c r="E430" s="15" t="str">
        <v>Gunpowder</v>
      </c>
      <c r="F430" s="15" t="str">
        <v>FTS</v>
      </c>
      <c r="G430" s="18" t="str">
        <v>Drumshanbo Gunpowder Brazilian Pineapple Irish Gin</v>
      </c>
      <c r="H430" s="18" t="str">
        <v>700ml</v>
      </c>
      <c r="I430" s="2">
        <v>6</v>
      </c>
      <c r="P430" s="2">
        <v>0</v>
      </c>
    </row>
    <row r="431" spans="2:16" x14ac:dyDescent="0.3">
      <c r="B431" s="1" t="str">
        <v>54-SPGIN-07000426</v>
      </c>
      <c r="C431" s="18" t="str">
        <v>Gunpowder</v>
      </c>
      <c r="D431" s="15" t="str">
        <v>Gin</v>
      </c>
      <c r="E431" s="15" t="str">
        <v>Gunpowder</v>
      </c>
      <c r="F431" s="15" t="str">
        <v>FTS</v>
      </c>
      <c r="G431" s="18" t="str">
        <v>Drumshanbo Gunpowder Sardinian Citrus Irish Gin</v>
      </c>
      <c r="H431" s="18" t="str">
        <v>700ml</v>
      </c>
      <c r="I431" s="2">
        <v>6</v>
      </c>
      <c r="P431" s="2">
        <v>0</v>
      </c>
    </row>
    <row r="432" spans="2:16" x14ac:dyDescent="0.3">
      <c r="B432" s="1" t="str">
        <v>54-SPGIN-07001001</v>
      </c>
      <c r="C432" s="18" t="str">
        <v>Gunpowder</v>
      </c>
      <c r="D432" s="15" t="str">
        <v>Gin</v>
      </c>
      <c r="E432" s="15" t="str">
        <v>Gunpowder</v>
      </c>
      <c r="F432" s="15" t="str">
        <v>FTS</v>
      </c>
      <c r="G432" s="18" t="str">
        <v>Drumshanbo Gunpowder California Orange Irish Gin</v>
      </c>
      <c r="H432" s="18" t="str">
        <v>700ml</v>
      </c>
      <c r="I432" s="2">
        <v>6</v>
      </c>
      <c r="P432" s="2">
        <v>0</v>
      </c>
    </row>
    <row r="433" spans="2:16" x14ac:dyDescent="0.3">
      <c r="B433" s="1" t="str">
        <v>IT-01LIQ-07000005</v>
      </c>
      <c r="C433" s="18" t="str">
        <v>J.T.W.</v>
      </c>
      <c r="D433" s="15" t="str">
        <v>Liqueur</v>
      </c>
      <c r="E433" s="15" t="str">
        <v>J.T.W.</v>
      </c>
      <c r="F433" s="15" t="str">
        <v>LUN</v>
      </c>
      <c r="G433" s="18" t="str">
        <v>Italicus Rosolio Di Bergamotto Liqueur</v>
      </c>
      <c r="H433" s="18" t="str">
        <v>700ml</v>
      </c>
      <c r="I433" s="2">
        <v>6</v>
      </c>
      <c r="P433" s="2">
        <v>0</v>
      </c>
    </row>
    <row r="434" spans="2:16" x14ac:dyDescent="0.3">
      <c r="B434" s="1" t="str">
        <v>JA-01LIQ-07000040</v>
      </c>
      <c r="C434" s="18" t="str">
        <v>Jackson'S Winery</v>
      </c>
      <c r="D434" s="15" t="str">
        <v>Liqueur</v>
      </c>
      <c r="E434" s="15" t="str">
        <v>Jackson'S Winery</v>
      </c>
      <c r="F434" s="15" t="str">
        <v>LUN</v>
      </c>
      <c r="G434" s="18" t="str">
        <v>Jaquila Jasmine Liqueur 0.7L</v>
      </c>
      <c r="H434" s="18" t="str">
        <v>700ml</v>
      </c>
      <c r="I434" s="2">
        <v>6</v>
      </c>
      <c r="P434" s="2">
        <v>0</v>
      </c>
    </row>
    <row r="435" spans="2:16" x14ac:dyDescent="0.3">
      <c r="B435" s="1" t="str">
        <v>KL-01GIN-07004238</v>
      </c>
      <c r="C435" s="18" t="str">
        <v>Kilo</v>
      </c>
      <c r="D435" s="15" t="str">
        <v>Gin</v>
      </c>
      <c r="E435" s="15" t="str">
        <v>Kilo</v>
      </c>
      <c r="F435" s="15" t="str">
        <v>LUN</v>
      </c>
      <c r="G435" s="18" t="str">
        <v>Kilo Gin 70Cl.</v>
      </c>
      <c r="H435" s="18" t="str">
        <v>700ml</v>
      </c>
      <c r="I435" s="2">
        <v>6</v>
      </c>
      <c r="P435" s="2">
        <v>0</v>
      </c>
    </row>
    <row r="436" spans="2:16" x14ac:dyDescent="0.3">
      <c r="B436" s="1" t="str">
        <v>KL-01GIN-03304290</v>
      </c>
      <c r="C436" s="18" t="str">
        <v>Kilo</v>
      </c>
      <c r="D436" s="15" t="str">
        <v>Gin</v>
      </c>
      <c r="E436" s="15" t="str">
        <v>Kilo</v>
      </c>
      <c r="F436" s="15" t="str">
        <v>LUN</v>
      </c>
      <c r="G436" s="18" t="str">
        <v>Kilo Gin 33Cl.</v>
      </c>
      <c r="H436" s="18" t="str">
        <v>330ml</v>
      </c>
      <c r="I436" s="2">
        <v>12</v>
      </c>
      <c r="P436" s="2">
        <v>0</v>
      </c>
    </row>
    <row r="437" spans="2:16" x14ac:dyDescent="0.3">
      <c r="B437" s="1" t="str">
        <v>KL-02RUM-03304337</v>
      </c>
      <c r="C437" s="18" t="str">
        <v>Kilo</v>
      </c>
      <c r="D437" s="15" t="str">
        <v>Rum</v>
      </c>
      <c r="E437" s="15" t="str">
        <v>Kilo</v>
      </c>
      <c r="F437" s="15" t="str">
        <v>LUN</v>
      </c>
      <c r="G437" s="18" t="str">
        <v>Kilo Rum 33Cl.</v>
      </c>
      <c r="H437" s="18" t="str">
        <v>330ml</v>
      </c>
      <c r="I437" s="2">
        <v>12</v>
      </c>
      <c r="P437" s="2">
        <v>0</v>
      </c>
    </row>
    <row r="438" spans="2:16" x14ac:dyDescent="0.3">
      <c r="B438" s="1" t="str">
        <v>KL-02RUM-07004306</v>
      </c>
      <c r="C438" s="18" t="str">
        <v>Kilo</v>
      </c>
      <c r="D438" s="15" t="str">
        <v>Rum</v>
      </c>
      <c r="E438" s="15" t="str">
        <v>Kilo</v>
      </c>
      <c r="F438" s="15" t="str">
        <v>LUN</v>
      </c>
      <c r="G438" s="18" t="str">
        <v>Kilo Rum 70Cl.</v>
      </c>
      <c r="H438" s="18" t="str">
        <v>700ml</v>
      </c>
      <c r="I438" s="2">
        <v>6</v>
      </c>
      <c r="P438" s="2">
        <v>0</v>
      </c>
    </row>
    <row r="439" spans="2:16" x14ac:dyDescent="0.3">
      <c r="B439" s="1" t="str">
        <v>KL-03VOD-03304283</v>
      </c>
      <c r="C439" s="18" t="str">
        <v>Kilo</v>
      </c>
      <c r="D439" s="15" t="str">
        <v>Vodka</v>
      </c>
      <c r="E439" s="15" t="str">
        <v>Kilo</v>
      </c>
      <c r="F439" s="15" t="str">
        <v>MIN</v>
      </c>
      <c r="G439" s="18" t="str">
        <v>Kilo Vodka 33Cl.</v>
      </c>
      <c r="H439" s="18" t="str">
        <v>330ml</v>
      </c>
      <c r="I439" s="2">
        <v>12</v>
      </c>
      <c r="P439" s="2">
        <v>0</v>
      </c>
    </row>
    <row r="440" spans="2:16" x14ac:dyDescent="0.3">
      <c r="B440" s="1" t="str">
        <v>KL-03VOD-07004245</v>
      </c>
      <c r="C440" s="18" t="str">
        <v>Kilo</v>
      </c>
      <c r="D440" s="15" t="str">
        <v>Vodka</v>
      </c>
      <c r="E440" s="15" t="str">
        <v>Kilo</v>
      </c>
      <c r="F440" s="15" t="str">
        <v>MIN</v>
      </c>
      <c r="G440" s="18" t="str">
        <v>Kilo Vodka 70Cl.</v>
      </c>
      <c r="H440" s="18" t="str">
        <v>700ml</v>
      </c>
      <c r="I440" s="2">
        <v>6</v>
      </c>
      <c r="P440" s="2">
        <v>0</v>
      </c>
    </row>
    <row r="441" spans="2:16" x14ac:dyDescent="0.3">
      <c r="B441" s="1" t="str">
        <v>56-SPWHI-07009999</v>
      </c>
      <c r="C441" s="18" t="str">
        <v>Kyoto</v>
      </c>
      <c r="D441" s="15" t="str">
        <v>Whisky</v>
      </c>
      <c r="E441" s="15" t="str">
        <v>Kyoto</v>
      </c>
      <c r="F441" s="15" t="str">
        <v>KYO</v>
      </c>
      <c r="G441" s="18" t="str">
        <v>Kyoto Whisky Aka-Obi</v>
      </c>
      <c r="H441" s="18" t="str">
        <v>700ml</v>
      </c>
      <c r="I441" s="2">
        <v>12</v>
      </c>
      <c r="P441" s="2">
        <v>0</v>
      </c>
    </row>
    <row r="442" spans="2:16" x14ac:dyDescent="0.3">
      <c r="B442" s="1" t="str">
        <v>56-SPWHI-07000136</v>
      </c>
      <c r="C442" s="18" t="str">
        <v>Kyoto</v>
      </c>
      <c r="D442" s="15" t="str">
        <v>Whisky</v>
      </c>
      <c r="E442" s="15" t="str">
        <v>Kyoto</v>
      </c>
      <c r="F442" s="15" t="str">
        <v>KYO</v>
      </c>
      <c r="G442" s="18" t="str">
        <v>Kyoto Whisky Kuro-Obi</v>
      </c>
      <c r="H442" s="18" t="str">
        <v>700ml</v>
      </c>
      <c r="I442" s="2">
        <v>12</v>
      </c>
      <c r="P442" s="2">
        <v>0</v>
      </c>
    </row>
    <row r="443" spans="2:16" x14ac:dyDescent="0.3">
      <c r="B443" s="1" t="str">
        <v>56-SPWHI-07000129</v>
      </c>
      <c r="C443" s="18" t="str">
        <v>Kyoto</v>
      </c>
      <c r="D443" s="15" t="str">
        <v>Whisky</v>
      </c>
      <c r="E443" s="15" t="str">
        <v>Kyoto</v>
      </c>
      <c r="F443" s="15" t="str">
        <v>KYO</v>
      </c>
      <c r="G443" s="18" t="str">
        <v>Kyoto Whisky Murasaki-Obi</v>
      </c>
      <c r="H443" s="18" t="str">
        <v>700ml</v>
      </c>
      <c r="I443" s="2">
        <v>12</v>
      </c>
      <c r="P443" s="2">
        <v>0</v>
      </c>
    </row>
    <row r="444" spans="2:16" x14ac:dyDescent="0.3">
      <c r="B444" s="1" t="str">
        <v>79-SPGIN-07000422</v>
      </c>
      <c r="C444" s="18" t="str">
        <v>Lark</v>
      </c>
      <c r="D444" s="15" t="str">
        <v>Gin</v>
      </c>
      <c r="E444" s="15" t="str">
        <v>Lark</v>
      </c>
      <c r="F444" s="15" t="str">
        <v>LRK</v>
      </c>
      <c r="G444" s="18" t="str">
        <v>Forty Spotted Citrus Pepperberry Gin</v>
      </c>
      <c r="H444" s="18" t="str">
        <v>700ml</v>
      </c>
      <c r="I444" s="2">
        <v>6</v>
      </c>
      <c r="P444" s="2">
        <v>0</v>
      </c>
    </row>
    <row r="445" spans="2:16" x14ac:dyDescent="0.3">
      <c r="B445" s="1" t="str">
        <v>79-SPGIN-07000446</v>
      </c>
      <c r="C445" s="18" t="str">
        <v>Lark</v>
      </c>
      <c r="D445" s="15" t="str">
        <v>Gin</v>
      </c>
      <c r="E445" s="15" t="str">
        <v>Lark</v>
      </c>
      <c r="F445" s="15" t="str">
        <v>LRK</v>
      </c>
      <c r="G445" s="18" t="str">
        <v>Forty Spotted Raspberry And Rose Gin</v>
      </c>
      <c r="H445" s="18" t="str">
        <v>700ml</v>
      </c>
      <c r="I445" s="2">
        <v>6</v>
      </c>
      <c r="P445" s="2">
        <v>0</v>
      </c>
    </row>
    <row r="446" spans="2:16" x14ac:dyDescent="0.3">
      <c r="B446" s="1" t="str">
        <v>79-SPGIN-07000489</v>
      </c>
      <c r="C446" s="18" t="str">
        <v>Lark</v>
      </c>
      <c r="D446" s="15" t="str">
        <v>Gin</v>
      </c>
      <c r="E446" s="15" t="str">
        <v>Lark</v>
      </c>
      <c r="F446" s="15" t="str">
        <v>LRK</v>
      </c>
      <c r="G446" s="18" t="str">
        <v>Forty Spotted Bush Honey Gin</v>
      </c>
      <c r="H446" s="18" t="str">
        <v>700ml</v>
      </c>
      <c r="I446" s="2">
        <v>6</v>
      </c>
      <c r="P446" s="2">
        <v>0</v>
      </c>
    </row>
    <row r="447" spans="2:16" x14ac:dyDescent="0.3">
      <c r="B447" s="1" t="str">
        <v>79-SPWHI-05001001</v>
      </c>
      <c r="C447" s="18" t="str">
        <v>Lark</v>
      </c>
      <c r="D447" s="15" t="str">
        <v>Whisky</v>
      </c>
      <c r="E447" s="15" t="str">
        <v>Lark</v>
      </c>
      <c r="F447" s="15" t="str">
        <v>LRK</v>
      </c>
      <c r="G447" s="18" t="str">
        <v>Lark Chinotto Citrus Cask Whisky</v>
      </c>
      <c r="H447" s="18" t="str">
        <v>500ml</v>
      </c>
      <c r="I447" s="2">
        <v>6</v>
      </c>
      <c r="P447" s="2">
        <v>0</v>
      </c>
    </row>
    <row r="448" spans="2:16" x14ac:dyDescent="0.3">
      <c r="B448" s="1" t="str">
        <v>79-SPGIN-07000408</v>
      </c>
      <c r="C448" s="18" t="str">
        <v>Lark</v>
      </c>
      <c r="D448" s="15" t="str">
        <v>Gin</v>
      </c>
      <c r="E448" s="15" t="str">
        <v>Lark</v>
      </c>
      <c r="F448" s="15" t="str">
        <v>LRK</v>
      </c>
      <c r="G448" s="18" t="str">
        <v>Forty Spotted Wild Rose Gin</v>
      </c>
      <c r="H448" s="18" t="str">
        <v>700ml</v>
      </c>
      <c r="I448" s="2">
        <v>6</v>
      </c>
      <c r="P448" s="2">
        <v>0</v>
      </c>
    </row>
    <row r="449" spans="2:16" x14ac:dyDescent="0.3">
      <c r="B449" s="1" t="str">
        <v>79-SPGIN-07000415</v>
      </c>
      <c r="C449" s="18" t="str">
        <v>Lark</v>
      </c>
      <c r="D449" s="15" t="str">
        <v>Gin</v>
      </c>
      <c r="E449" s="15" t="str">
        <v>Lark</v>
      </c>
      <c r="F449" s="15" t="str">
        <v>LRK</v>
      </c>
      <c r="G449" s="18" t="str">
        <v>Forty Spotted Classic Tassie Gin</v>
      </c>
      <c r="H449" s="18" t="str">
        <v>700ml</v>
      </c>
      <c r="I449" s="2">
        <v>6</v>
      </c>
      <c r="P449" s="2">
        <v>0</v>
      </c>
    </row>
    <row r="450" spans="2:16" x14ac:dyDescent="0.3">
      <c r="B450" s="1" t="str">
        <v>79-SPWHI-05000459</v>
      </c>
      <c r="C450" s="18" t="str">
        <v>Lark</v>
      </c>
      <c r="D450" s="15" t="str">
        <v>Whisky</v>
      </c>
      <c r="E450" s="15" t="str">
        <v>Lark</v>
      </c>
      <c r="F450" s="15" t="str">
        <v>LRK</v>
      </c>
      <c r="G450" s="18" t="str">
        <v>Lark Classic Cask Whisky</v>
      </c>
      <c r="H450" s="18" t="str">
        <v>500ml</v>
      </c>
      <c r="I450" s="2">
        <v>6</v>
      </c>
      <c r="P450" s="2">
        <v>0</v>
      </c>
    </row>
    <row r="451" spans="2:16" x14ac:dyDescent="0.3">
      <c r="B451" s="1" t="str">
        <v>79-SPWHI-05002655</v>
      </c>
      <c r="C451" s="18" t="str">
        <v>Lark</v>
      </c>
      <c r="D451" s="15" t="str">
        <v>Whisky</v>
      </c>
      <c r="E451" s="15" t="str">
        <v>Lark</v>
      </c>
      <c r="F451" s="15" t="str">
        <v>LRK</v>
      </c>
      <c r="G451" s="18" t="str">
        <v>Lark Tasmanian Peated Whisky</v>
      </c>
      <c r="H451" s="18" t="str">
        <v>500ml</v>
      </c>
      <c r="I451" s="2">
        <v>6</v>
      </c>
      <c r="P451" s="2">
        <v>0</v>
      </c>
    </row>
    <row r="452" spans="2:16" x14ac:dyDescent="0.3">
      <c r="B452" s="1" t="str">
        <v>LA-01WHI-05000487</v>
      </c>
      <c r="C452" s="18" t="str">
        <v>Lark</v>
      </c>
      <c r="D452" s="15" t="str">
        <v>Whisky</v>
      </c>
      <c r="E452" s="15" t="str">
        <v>Lark</v>
      </c>
      <c r="F452" s="15" t="str">
        <v>LRK</v>
      </c>
      <c r="G452" s="18" t="str">
        <v>Lark Tasmanian Symphony No.1 Whisky 0.5L</v>
      </c>
      <c r="H452" s="18" t="str">
        <v>500ml</v>
      </c>
      <c r="I452" s="2">
        <v>6</v>
      </c>
      <c r="P452" s="2">
        <v>0</v>
      </c>
    </row>
    <row r="453" spans="2:16" x14ac:dyDescent="0.3">
      <c r="B453" s="1" t="str">
        <v>61-SPGIN-07007271</v>
      </c>
      <c r="C453" s="18" t="str">
        <v>Scapegrace</v>
      </c>
      <c r="D453" s="15" t="str">
        <v>Gin</v>
      </c>
      <c r="E453" s="15" t="str">
        <v>Scapegrace</v>
      </c>
      <c r="F453" s="15" t="str">
        <v>SCA</v>
      </c>
      <c r="G453" s="18" t="str">
        <v>Scapegrace Dry Gin</v>
      </c>
      <c r="H453" s="18" t="str">
        <v>700ml</v>
      </c>
      <c r="I453" s="2">
        <v>6</v>
      </c>
      <c r="P453" s="2">
        <v>0</v>
      </c>
    </row>
    <row r="454" spans="2:16" x14ac:dyDescent="0.3">
      <c r="B454" s="1" t="str">
        <v>83-SPTEQ-07009145</v>
      </c>
      <c r="C454" s="18" t="str">
        <v>Teremana</v>
      </c>
      <c r="D454" s="15" t="str">
        <v>Tequila</v>
      </c>
      <c r="E454" s="15" t="str">
        <v>Teremana</v>
      </c>
      <c r="F454" s="15" t="str">
        <v>TRM</v>
      </c>
      <c r="G454" s="18" t="str">
        <v>Teremana Blanco Tequila</v>
      </c>
      <c r="H454" s="18" t="str">
        <v>700ml</v>
      </c>
      <c r="I454" s="2">
        <v>6</v>
      </c>
      <c r="P454" s="2">
        <v>0</v>
      </c>
    </row>
    <row r="455" spans="2:16" x14ac:dyDescent="0.3">
      <c r="B455" s="1" t="str">
        <v>83-SPTEQ-07009268</v>
      </c>
      <c r="C455" s="18" t="str">
        <v>Teremana</v>
      </c>
      <c r="D455" s="15" t="str">
        <v>Tequila</v>
      </c>
      <c r="E455" s="15" t="str">
        <v>Teremana</v>
      </c>
      <c r="F455" s="15" t="str">
        <v>TRM</v>
      </c>
      <c r="G455" s="18" t="str">
        <v>Teremana Anejo Tequila</v>
      </c>
      <c r="H455" s="18" t="str">
        <v>700ml</v>
      </c>
      <c r="I455" s="2">
        <v>6</v>
      </c>
      <c r="P455" s="2">
        <v>0</v>
      </c>
    </row>
    <row r="456" spans="2:16" x14ac:dyDescent="0.3">
      <c r="B456" s="1" t="str">
        <v>83-SPTEQ-07009251</v>
      </c>
      <c r="C456" s="18" t="str">
        <v>Teremana</v>
      </c>
      <c r="D456" s="15" t="str">
        <v>Tequila</v>
      </c>
      <c r="E456" s="15" t="str">
        <v>Teremana</v>
      </c>
      <c r="F456" s="15" t="str">
        <v>TRM</v>
      </c>
      <c r="G456" s="18" t="str">
        <v>Teremana Reposado Tequila</v>
      </c>
      <c r="H456" s="18" t="str">
        <v>700ml</v>
      </c>
      <c r="I456" s="2">
        <v>6</v>
      </c>
      <c r="P456" s="2">
        <v>0</v>
      </c>
    </row>
    <row r="457" spans="2:16" x14ac:dyDescent="0.3">
      <c r="B457" s="1" t="str">
        <v>AE-01OTH-01200683</v>
      </c>
      <c r="C457" s="18" t="str">
        <v>Umami</v>
      </c>
      <c r="D457" s="15" t="str">
        <v>Cocktail Enhancer</v>
      </c>
      <c r="E457" s="15" t="str">
        <v>Umami</v>
      </c>
      <c r="F457" s="15" t="str">
        <v>KYO</v>
      </c>
      <c r="G457" s="18" t="str">
        <v>Aer Cocktail Enhancer</v>
      </c>
      <c r="H457" s="18" t="str">
        <v>120ml</v>
      </c>
      <c r="I457" s="2">
        <v>24</v>
      </c>
      <c r="P457" s="2">
        <v>0</v>
      </c>
    </row>
    <row r="458" spans="2:16" x14ac:dyDescent="0.3">
      <c r="B458" s="1" t="str">
        <v>81-WIROS-07501004</v>
      </c>
      <c r="C458" s="18" t="str">
        <v>Vines And Terroirs</v>
      </c>
      <c r="D458" s="15" t="str">
        <v>Wine</v>
      </c>
      <c r="E458" s="15" t="str">
        <v>Vines And Terroirs</v>
      </c>
      <c r="F458" s="15" t="str">
        <v>KYO</v>
      </c>
      <c r="G458" s="18" t="str">
        <v>Minuit Rose</v>
      </c>
      <c r="H458" s="18" t="str">
        <v>750ml</v>
      </c>
      <c r="I458" s="2">
        <v>6</v>
      </c>
      <c r="P458" s="2">
        <v>0</v>
      </c>
    </row>
    <row r="459" spans="2:16" x14ac:dyDescent="0.3">
      <c r="B459" s="1" t="str">
        <v>81-WIROS-07502301</v>
      </c>
      <c r="C459" s="18" t="str">
        <v>Vines And Terroirs</v>
      </c>
      <c r="D459" s="15" t="str">
        <v>Wine</v>
      </c>
      <c r="E459" s="15" t="str">
        <v>Vines And Terroirs</v>
      </c>
      <c r="F459" s="15" t="str">
        <v>KYO</v>
      </c>
      <c r="G459" s="18" t="str">
        <v>The Lunar Collection By Maurel Freres Full Moon</v>
      </c>
      <c r="H459" s="18" t="str">
        <v>750ml</v>
      </c>
      <c r="I459" s="2">
        <v>6</v>
      </c>
      <c r="P459" s="2">
        <v>0</v>
      </c>
    </row>
    <row r="460" spans="2:16" x14ac:dyDescent="0.3">
      <c r="B460" s="1" t="str">
        <v>81-WIROS-07502302</v>
      </c>
      <c r="C460" s="18" t="str">
        <v>Vines And Terroirs</v>
      </c>
      <c r="D460" s="15" t="str">
        <v>Wine</v>
      </c>
      <c r="E460" s="15" t="str">
        <v>Vines And Terroirs</v>
      </c>
      <c r="F460" s="15" t="str">
        <v>KYO</v>
      </c>
      <c r="G460" s="18" t="str">
        <v>The Lunar Collection By Maurel Freres Half Moon</v>
      </c>
      <c r="H460" s="18" t="str">
        <v>750ml</v>
      </c>
      <c r="I460" s="2">
        <v>6</v>
      </c>
      <c r="P460" s="2">
        <v>0</v>
      </c>
    </row>
    <row r="461" spans="2:16" x14ac:dyDescent="0.3">
      <c r="B461" s="1" t="str">
        <v>81-WIROS-07502303</v>
      </c>
      <c r="C461" s="18" t="str">
        <v>Vines And Terroirs</v>
      </c>
      <c r="D461" s="15" t="str">
        <v>Wine</v>
      </c>
      <c r="E461" s="15" t="str">
        <v>Vines And Terroirs</v>
      </c>
      <c r="F461" s="15" t="str">
        <v>KYO</v>
      </c>
      <c r="G461" s="18" t="str">
        <v>The Lunar Collection By Maurel Freres Cresent Moon</v>
      </c>
      <c r="H461" s="18" t="str">
        <v>750ml</v>
      </c>
      <c r="I461" s="2">
        <v>6</v>
      </c>
      <c r="P461" s="2">
        <v>0</v>
      </c>
    </row>
    <row r="462" spans="2:16" x14ac:dyDescent="0.3">
      <c r="B462" s="1" t="str">
        <v>81-WIROS-15002301</v>
      </c>
      <c r="C462" s="18" t="str">
        <v>Vines And Terroirs</v>
      </c>
      <c r="D462" s="15" t="str">
        <v>Wine</v>
      </c>
      <c r="E462" s="15" t="str">
        <v>Vines And Terroirs</v>
      </c>
      <c r="F462" s="15" t="str">
        <v>KYO</v>
      </c>
      <c r="G462" s="18" t="str">
        <v>The Lunar Collection By Maurel Freres Full Moon</v>
      </c>
      <c r="H462" s="18" t="str">
        <v>1500ml</v>
      </c>
      <c r="I462" s="2">
        <v>3</v>
      </c>
      <c r="P462" s="2">
        <v>0</v>
      </c>
    </row>
    <row r="463" spans="2:16" x14ac:dyDescent="0.3">
      <c r="B463" s="1" t="str">
        <v>81-WIROS-15002302</v>
      </c>
      <c r="C463" s="18" t="str">
        <v>Vines And Terroirs</v>
      </c>
      <c r="D463" s="15" t="str">
        <v>Wine</v>
      </c>
      <c r="E463" s="15" t="str">
        <v>Vines And Terroirs</v>
      </c>
      <c r="F463" s="15" t="str">
        <v>KYO</v>
      </c>
      <c r="G463" s="18" t="str">
        <v>The Lunar Collection By Maurel Freres Half Moon</v>
      </c>
      <c r="H463" s="18" t="str">
        <v>1500ml</v>
      </c>
      <c r="I463" s="2">
        <v>3</v>
      </c>
      <c r="P463" s="2">
        <v>0</v>
      </c>
    </row>
    <row r="464" spans="2:16" x14ac:dyDescent="0.3">
      <c r="B464" s="1" t="str">
        <v>81-WIROS-15002303</v>
      </c>
      <c r="C464" s="18" t="str">
        <v>Vines And Terroirs</v>
      </c>
      <c r="D464" s="15" t="str">
        <v>Wine</v>
      </c>
      <c r="E464" s="15" t="str">
        <v>Vines And Terroirs</v>
      </c>
      <c r="F464" s="15" t="str">
        <v>KYO</v>
      </c>
      <c r="G464" s="18" t="str">
        <v>The Lunar Collection By Maurel Freres Cresent Moon</v>
      </c>
      <c r="H464" s="18" t="str">
        <v>1500ml</v>
      </c>
      <c r="I464" s="2">
        <v>3</v>
      </c>
      <c r="P464" s="2">
        <v>0</v>
      </c>
    </row>
    <row r="465" spans="2:16" x14ac:dyDescent="0.3">
      <c r="B465" s="1" t="str">
        <v>81-WIROS-30002301</v>
      </c>
      <c r="C465" s="18" t="str">
        <v>Vines And Terroirs</v>
      </c>
      <c r="D465" s="15" t="str">
        <v>Wine</v>
      </c>
      <c r="E465" s="15" t="str">
        <v>Vines And Terroirs</v>
      </c>
      <c r="F465" s="15" t="str">
        <v>KYO</v>
      </c>
      <c r="G465" s="18" t="str">
        <v>The Lunar Collection By Maurel Freres Full Moon</v>
      </c>
      <c r="H465" s="18" t="str">
        <v>3000ml</v>
      </c>
      <c r="I465" s="2">
        <v>1</v>
      </c>
      <c r="P465" s="2">
        <v>0</v>
      </c>
    </row>
    <row r="466" spans="2:16" x14ac:dyDescent="0.3">
      <c r="B466" s="1" t="str">
        <v>81-WIROS-30002302</v>
      </c>
      <c r="C466" s="18" t="str">
        <v>Vines And Terroirs</v>
      </c>
      <c r="D466" s="15" t="str">
        <v>Wine</v>
      </c>
      <c r="E466" s="15" t="str">
        <v>Vines And Terroirs</v>
      </c>
      <c r="F466" s="15" t="str">
        <v>KYO</v>
      </c>
      <c r="G466" s="18" t="str">
        <v>The Lunar Collection By Maurel Freres Half Moon</v>
      </c>
      <c r="H466" s="18" t="str">
        <v>3000ml</v>
      </c>
      <c r="I466" s="2">
        <v>1</v>
      </c>
      <c r="P466" s="2">
        <v>0</v>
      </c>
    </row>
    <row r="467" spans="2:16" x14ac:dyDescent="0.3">
      <c r="B467" s="1" t="str">
        <v>81-WIROS-60002301</v>
      </c>
      <c r="C467" s="18" t="str">
        <v>Vines And Terroirs</v>
      </c>
      <c r="D467" s="15" t="str">
        <v>Wine</v>
      </c>
      <c r="E467" s="15" t="str">
        <v>Vines And Terroirs</v>
      </c>
      <c r="F467" s="15" t="str">
        <v>KYO</v>
      </c>
      <c r="G467" s="18" t="str">
        <v>The Lunar Collection By Maurel Freres Full Moon</v>
      </c>
      <c r="H467" s="18" t="str">
        <v>6000ml</v>
      </c>
      <c r="I467" s="2">
        <v>1</v>
      </c>
      <c r="P467" s="2">
        <v>0</v>
      </c>
    </row>
    <row r="468" spans="2:16" x14ac:dyDescent="0.3">
      <c r="B468" s="1" t="str">
        <v>81-WIROS-30002303</v>
      </c>
      <c r="C468" s="18" t="str">
        <v>Vines And Terroirs</v>
      </c>
      <c r="D468" s="15" t="str">
        <v>Wine</v>
      </c>
      <c r="E468" s="15" t="str">
        <v>Vines And Terroirs</v>
      </c>
      <c r="F468" s="15" t="str">
        <v>KYO</v>
      </c>
      <c r="G468" s="18" t="str">
        <v>The Lunar Collection By Maurel Freres Cresent Moon 3L</v>
      </c>
      <c r="H468" s="18" t="str">
        <v>3000ml</v>
      </c>
      <c r="I468" s="2">
        <v>1</v>
      </c>
      <c r="P468" s="2">
        <v>0</v>
      </c>
    </row>
    <row r="469" spans="2:16" x14ac:dyDescent="0.3">
      <c r="B469" s="1" t="str">
        <v>81-WIROS-15001004</v>
      </c>
      <c r="C469" s="18" t="str">
        <v>Vines And Terroirs</v>
      </c>
      <c r="D469" s="15" t="str">
        <v>Wine</v>
      </c>
      <c r="E469" s="15" t="str">
        <v>Vines And Terroirs</v>
      </c>
      <c r="F469" s="15" t="str">
        <v>KYO</v>
      </c>
      <c r="G469" s="18" t="str">
        <v>Minuit Rose 1.5L</v>
      </c>
      <c r="H469" s="18" t="str">
        <v>1500ml</v>
      </c>
      <c r="I469" s="2">
        <v>3</v>
      </c>
      <c r="P469" s="2">
        <v>0</v>
      </c>
    </row>
    <row r="470" spans="2:16" x14ac:dyDescent="0.3">
      <c r="B470" s="1" t="str">
        <v>62-SPGIN-07005095</v>
      </c>
      <c r="C470" s="18" t="str">
        <v>Dictador</v>
      </c>
      <c r="D470" s="15" t="str">
        <v>Gin</v>
      </c>
      <c r="E470" s="15" t="str">
        <v>Dictador</v>
      </c>
      <c r="F470" s="15" t="str">
        <v>DIC</v>
      </c>
      <c r="G470" s="18" t="str">
        <v>Dictador Ortodoxy Gin</v>
      </c>
      <c r="H470" s="18" t="str">
        <v>700ml</v>
      </c>
      <c r="I470" s="2">
        <v>6</v>
      </c>
      <c r="P470" s="2">
        <v>0</v>
      </c>
    </row>
    <row r="471" spans="2:16" x14ac:dyDescent="0.3">
      <c r="B471" s="1" t="str">
        <v>62-SPGIN-07005088</v>
      </c>
      <c r="C471" s="18" t="str">
        <v>Dictador</v>
      </c>
      <c r="D471" s="15" t="str">
        <v>Gin</v>
      </c>
      <c r="E471" s="15" t="str">
        <v>Dictador</v>
      </c>
      <c r="F471" s="15" t="str">
        <v>DIC</v>
      </c>
      <c r="G471" s="18" t="str">
        <v>Dictador Treasure Gin</v>
      </c>
      <c r="H471" s="18" t="str">
        <v>700ml</v>
      </c>
      <c r="I471" s="2">
        <v>6</v>
      </c>
      <c r="P471" s="2">
        <v>0</v>
      </c>
    </row>
    <row r="472" spans="2:16" x14ac:dyDescent="0.3">
      <c r="B472" s="1" t="str">
        <v>62-SPRUM-07005323</v>
      </c>
      <c r="C472" s="18" t="str">
        <v>Dictador</v>
      </c>
      <c r="D472" s="15" t="str">
        <v>Rum</v>
      </c>
      <c r="E472" s="15" t="str">
        <v>Dictador</v>
      </c>
      <c r="F472" s="15" t="str">
        <v>DIC</v>
      </c>
      <c r="G472" s="18" t="str">
        <v>Dictador 12 Years Rum</v>
      </c>
      <c r="H472" s="18" t="str">
        <v>700ml</v>
      </c>
      <c r="I472" s="2">
        <v>6</v>
      </c>
      <c r="P472" s="2">
        <v>0</v>
      </c>
    </row>
    <row r="473" spans="2:16" x14ac:dyDescent="0.3">
      <c r="B473" s="1" t="str">
        <v>62-SPRUM-07005330</v>
      </c>
      <c r="C473" s="18" t="str">
        <v>Dictador</v>
      </c>
      <c r="D473" s="15" t="str">
        <v>Rum</v>
      </c>
      <c r="E473" s="15" t="str">
        <v>Dictador</v>
      </c>
      <c r="F473" s="15" t="str">
        <v>DIC</v>
      </c>
      <c r="G473" s="18" t="str">
        <v>Dictador 20 Years Rum</v>
      </c>
      <c r="H473" s="18" t="str">
        <v>700ml</v>
      </c>
      <c r="I473" s="2">
        <v>6</v>
      </c>
      <c r="P473" s="2">
        <v>0</v>
      </c>
    </row>
    <row r="474" spans="2:16" x14ac:dyDescent="0.3">
      <c r="B474" s="1" t="str">
        <v>62-SPRUM-07007181</v>
      </c>
      <c r="C474" s="18" t="str">
        <v>Dictador</v>
      </c>
      <c r="D474" s="15" t="str">
        <v>Rum</v>
      </c>
      <c r="E474" s="15" t="str">
        <v>Dictador</v>
      </c>
      <c r="F474" s="15" t="str">
        <v>DIC</v>
      </c>
      <c r="G474" s="18" t="str">
        <v>Dictador Aurum Rum</v>
      </c>
      <c r="H474" s="18" t="str">
        <v>700ml</v>
      </c>
      <c r="I474" s="2">
        <v>6</v>
      </c>
      <c r="P474" s="2">
        <v>0</v>
      </c>
    </row>
    <row r="475" spans="2:16" x14ac:dyDescent="0.3">
      <c r="B475" s="1" t="str">
        <v>62-SPRUM-07007204</v>
      </c>
      <c r="C475" s="18" t="str">
        <v>Dictador</v>
      </c>
      <c r="D475" s="15" t="str">
        <v>Rum</v>
      </c>
      <c r="E475" s="15" t="str">
        <v>Dictador</v>
      </c>
      <c r="F475" s="15" t="str">
        <v>DIC</v>
      </c>
      <c r="G475" s="18" t="str">
        <v>Dictador Platinum Rum</v>
      </c>
      <c r="H475" s="18" t="str">
        <v>700ml</v>
      </c>
      <c r="I475" s="2">
        <v>6</v>
      </c>
      <c r="P475" s="2">
        <v>0</v>
      </c>
    </row>
    <row r="476" spans="2:16" x14ac:dyDescent="0.3">
      <c r="B476" s="1" t="str">
        <v>62-SPRUM-07001158</v>
      </c>
      <c r="C476" s="18" t="str">
        <v>Dictador</v>
      </c>
      <c r="D476" s="15" t="str">
        <v>Rum</v>
      </c>
      <c r="E476" s="15" t="str">
        <v>Dictador</v>
      </c>
      <c r="F476" s="15" t="str">
        <v>DIC</v>
      </c>
      <c r="G476" s="18" t="str">
        <v>Dictador Game Changer Lilac</v>
      </c>
      <c r="H476" s="18" t="str">
        <v>700ml</v>
      </c>
      <c r="I476" s="2">
        <v>6</v>
      </c>
      <c r="P476" s="2">
        <v>0</v>
      </c>
    </row>
    <row r="477" spans="2:16" x14ac:dyDescent="0.3">
      <c r="B477" s="1" t="str">
        <v>62-SPRUM-07002490</v>
      </c>
      <c r="C477" s="18" t="str">
        <v>Dictador</v>
      </c>
      <c r="D477" s="15" t="str">
        <v>Rum</v>
      </c>
      <c r="E477" s="15" t="str">
        <v>Dictador</v>
      </c>
      <c r="F477" s="15" t="str">
        <v>DIC</v>
      </c>
      <c r="G477" s="18" t="str">
        <v>Dictador Game Changer Neon Yellow</v>
      </c>
      <c r="H477" s="18" t="str">
        <v>700ml</v>
      </c>
      <c r="I477" s="2">
        <v>6</v>
      </c>
      <c r="P477" s="2">
        <v>0</v>
      </c>
    </row>
    <row r="478" spans="2:16" x14ac:dyDescent="0.3">
      <c r="B478" s="1" t="str">
        <v>35-06LIQ-07003779</v>
      </c>
      <c r="C478" s="18" t="str">
        <v>Campari</v>
      </c>
      <c r="D478" s="15" t="str">
        <v>Liqueur</v>
      </c>
      <c r="E478" s="15" t="str">
        <v>Grand Marnier</v>
      </c>
      <c r="F478" s="15" t="str">
        <v>GMN</v>
      </c>
      <c r="G478" s="18" t="str">
        <v>Grand Marnier Liqueur</v>
      </c>
      <c r="H478" s="18" t="str">
        <v>700ml</v>
      </c>
      <c r="I478" s="2">
        <v>6</v>
      </c>
      <c r="P478" s="2">
        <v>0</v>
      </c>
    </row>
    <row r="479" spans="2:16" x14ac:dyDescent="0.3">
      <c r="B479" s="1" t="str">
        <v>41-SPTEQ-07507500</v>
      </c>
      <c r="C479" s="18" t="str">
        <v>Campari</v>
      </c>
      <c r="D479" s="15" t="str">
        <v>Tequila</v>
      </c>
      <c r="E479" s="15" t="str">
        <v>Espolon</v>
      </c>
      <c r="F479" s="15" t="str">
        <v>ESP</v>
      </c>
      <c r="G479" s="18" t="str">
        <v>Espolon Blanco Tequila</v>
      </c>
      <c r="H479" s="18" t="str">
        <v>750ml</v>
      </c>
      <c r="I479" s="2">
        <v>6</v>
      </c>
      <c r="P479" s="2">
        <v>0</v>
      </c>
    </row>
    <row r="480" spans="2:16" x14ac:dyDescent="0.3">
      <c r="B480" s="1" t="str">
        <v>41-SPTEQ-07507517</v>
      </c>
      <c r="C480" s="18" t="str">
        <v>Campari</v>
      </c>
      <c r="D480" s="15" t="str">
        <v>Tequila</v>
      </c>
      <c r="E480" s="15" t="str">
        <v>Espolon</v>
      </c>
      <c r="F480" s="15" t="str">
        <v>ESP</v>
      </c>
      <c r="G480" s="18" t="str">
        <v>Espolon Reposado Tequila</v>
      </c>
      <c r="H480" s="18" t="str">
        <v>750ml</v>
      </c>
      <c r="I480" s="2">
        <v>6</v>
      </c>
      <c r="P480" s="2">
        <v>0</v>
      </c>
    </row>
    <row r="481" spans="2:16" x14ac:dyDescent="0.3">
      <c r="B481" s="1" t="str">
        <v>53-SPMEZ-07009072</v>
      </c>
      <c r="C481" s="18" t="str">
        <v>Campari</v>
      </c>
      <c r="D481" s="15" t="str">
        <v>Mezcal</v>
      </c>
      <c r="E481" s="15" t="str">
        <v>Montelobos</v>
      </c>
      <c r="F481" s="15" t="str">
        <v>MON</v>
      </c>
      <c r="G481" s="18" t="str">
        <v>Montelobos Mezcal Espadin</v>
      </c>
      <c r="H481" s="18" t="str">
        <v>700ml</v>
      </c>
      <c r="I481" s="2">
        <v>6</v>
      </c>
      <c r="P481" s="2">
        <v>0</v>
      </c>
    </row>
    <row r="482" spans="2:16" x14ac:dyDescent="0.3">
      <c r="B482" s="1" t="str">
        <v>53-SPMEZ-07009324</v>
      </c>
      <c r="C482" s="18" t="str">
        <v>Campari</v>
      </c>
      <c r="D482" s="15" t="str">
        <v>Mezcal</v>
      </c>
      <c r="E482" s="15" t="str">
        <v>Montelobos</v>
      </c>
      <c r="F482" s="15" t="str">
        <v>MON</v>
      </c>
      <c r="G482" s="18" t="str">
        <v>Montelobos Mezcal Tobala</v>
      </c>
      <c r="H482" s="18" t="str">
        <v>700ml</v>
      </c>
      <c r="I482" s="2">
        <v>6</v>
      </c>
      <c r="P482" s="2">
        <v>0</v>
      </c>
    </row>
    <row r="483" spans="2:16" x14ac:dyDescent="0.3">
      <c r="B483" s="1" t="str">
        <v>53-SPMEZ-07009447</v>
      </c>
      <c r="C483" s="18" t="str">
        <v>Campari</v>
      </c>
      <c r="D483" s="15" t="str">
        <v>Mezcal</v>
      </c>
      <c r="E483" s="15" t="str">
        <v>Montelobos</v>
      </c>
      <c r="F483" s="15" t="str">
        <v>MON</v>
      </c>
      <c r="G483" s="18" t="str">
        <v>Montelobos Mezcal Ensamble</v>
      </c>
      <c r="H483" s="18" t="str">
        <v>700ml</v>
      </c>
      <c r="I483" s="2">
        <v>6</v>
      </c>
      <c r="P483" s="2">
        <v>0</v>
      </c>
    </row>
    <row r="484" spans="2:16" x14ac:dyDescent="0.3">
      <c r="B484" s="1" t="str">
        <v>53-SPMEZ-07009829</v>
      </c>
      <c r="C484" s="18" t="str">
        <v>Campari</v>
      </c>
      <c r="D484" s="15" t="str">
        <v>Mezcal</v>
      </c>
      <c r="E484" s="15" t="str">
        <v>Montelobos</v>
      </c>
      <c r="F484" s="15" t="str">
        <v>MON</v>
      </c>
      <c r="G484" s="18" t="str">
        <v>Montelobos Mezcal Pechuga</v>
      </c>
      <c r="H484" s="18" t="str">
        <v>700ml</v>
      </c>
      <c r="I484" s="2">
        <v>6</v>
      </c>
      <c r="P484" s="2">
        <v>0</v>
      </c>
    </row>
    <row r="485" spans="2:16" x14ac:dyDescent="0.3">
      <c r="B485" s="1" t="str">
        <v>62-SPGIN-07004692</v>
      </c>
      <c r="C485" s="18" t="str">
        <v>Dictador</v>
      </c>
      <c r="D485" s="15" t="str">
        <v>Rum</v>
      </c>
      <c r="E485" s="15" t="str">
        <v>Dictador</v>
      </c>
      <c r="F485" s="15" t="str">
        <v>DIC</v>
      </c>
      <c r="G485" s="18" t="str">
        <v>Dictador XO Insolent Rum</v>
      </c>
      <c r="H485" s="18" t="str">
        <v>700ml</v>
      </c>
      <c r="I485" s="2">
        <v>6</v>
      </c>
      <c r="P485" s="2">
        <v>0</v>
      </c>
    </row>
    <row r="486" spans="2:16" x14ac:dyDescent="0.3">
      <c r="B486" s="1" t="str">
        <v>62-SPGIN-07004708</v>
      </c>
      <c r="C486" s="18" t="str">
        <v>Dictador</v>
      </c>
      <c r="D486" s="15" t="str">
        <v>Rum</v>
      </c>
      <c r="E486" s="15" t="str">
        <v>Dictador</v>
      </c>
      <c r="F486" s="15" t="str">
        <v>DIC</v>
      </c>
      <c r="G486" s="18" t="str">
        <v>Dictador XO Perpetual Rum</v>
      </c>
      <c r="H486" s="18" t="str">
        <v>700ml</v>
      </c>
      <c r="I486" s="2">
        <v>6</v>
      </c>
      <c r="P486" s="2">
        <v>0</v>
      </c>
    </row>
    <row r="487" spans="2:16" x14ac:dyDescent="0.3">
      <c r="B487" s="1" t="str">
        <v>77-SPLIQ-10003760</v>
      </c>
      <c r="C487" s="18" t="str">
        <v>BRANCA</v>
      </c>
      <c r="D487" s="15" t="str">
        <v>LIQUEUR</v>
      </c>
      <c r="E487" s="15" t="str">
        <v>Fernet</v>
      </c>
      <c r="F487" s="15" t="str">
        <v>BRC</v>
      </c>
      <c r="G487" s="18" t="str">
        <v>Branca Menta Liqueur 1000ML.</v>
      </c>
      <c r="H487" s="18" t="str">
        <v>1000ml</v>
      </c>
      <c r="I487" s="2">
        <v>6</v>
      </c>
      <c r="P487" s="2">
        <v>0</v>
      </c>
    </row>
    <row r="488" spans="2:16" x14ac:dyDescent="0.3">
      <c r="B488" s="1" t="str">
        <v>99-SL001-07000013</v>
      </c>
      <c r="C488" s="18" t="str">
        <v>BRANCA</v>
      </c>
      <c r="D488" s="15" t="str">
        <v>BITTER</v>
      </c>
      <c r="E488" s="15" t="str">
        <v>Fernet</v>
      </c>
      <c r="F488" s="15" t="str">
        <v>BRC</v>
      </c>
      <c r="G488" s="18" t="str">
        <v>Fernet Branca Bitters 700ml</v>
      </c>
      <c r="H488" s="18" t="str">
        <v>700ml</v>
      </c>
      <c r="I488" s="2">
        <v>6</v>
      </c>
      <c r="P488" s="2">
        <v>0</v>
      </c>
    </row>
    <row r="489" spans="2:16" x14ac:dyDescent="0.3">
      <c r="B489" s="1" t="str">
        <v>GL-02WHI-07000241</v>
      </c>
      <c r="C489" s="18" t="str">
        <v>BIGGAR &amp; LEITH</v>
      </c>
      <c r="D489" s="15" t="str">
        <v>WHISKY</v>
      </c>
      <c r="E489" s="15" t="str">
        <v>The Gladstone</v>
      </c>
      <c r="F489" s="15" t="str">
        <v/>
      </c>
      <c r="G489" s="18" t="str">
        <v>The Gladstone Axe The Black Axe Whisky</v>
      </c>
      <c r="H489" s="18" t="str">
        <v>700ml</v>
      </c>
      <c r="I489" s="2">
        <v>6</v>
      </c>
      <c r="P489" s="2">
        <v>0</v>
      </c>
    </row>
    <row r="490" spans="2:16" x14ac:dyDescent="0.3">
      <c r="B490" s="1" t="str">
        <v>SP-02RUM-07006523</v>
      </c>
      <c r="C490" s="18" t="str">
        <v>Biggar &amp; Leith</v>
      </c>
      <c r="D490" s="15" t="str">
        <v>Rum</v>
      </c>
      <c r="E490" s="15" t="str">
        <v>Spytail</v>
      </c>
      <c r="F490" s="15" t="str">
        <v/>
      </c>
      <c r="G490" s="18" t="str">
        <v>Spytail Cognac Barrel Rum</v>
      </c>
      <c r="H490" s="18" t="str">
        <v>700ml</v>
      </c>
      <c r="I490" s="2">
        <v>6</v>
      </c>
      <c r="P490" s="2">
        <v>0</v>
      </c>
    </row>
    <row r="491" spans="2:16" x14ac:dyDescent="0.3">
      <c r="B491" s="1" t="str">
        <v>80-SPWHI-07001488</v>
      </c>
      <c r="C491" s="18" t="str">
        <v>GLENTURRET</v>
      </c>
      <c r="D491" s="15" t="str">
        <v>WHISKY</v>
      </c>
      <c r="E491" s="15" t="str">
        <v>Glenturret</v>
      </c>
      <c r="F491" s="15" t="str">
        <v>GTR</v>
      </c>
      <c r="G491" s="18" t="str">
        <v>The Glenturret Triple Wood Whisky (2024)</v>
      </c>
      <c r="H491" s="18" t="str">
        <v>700ml</v>
      </c>
      <c r="I491" s="2">
        <v>6</v>
      </c>
      <c r="P491" s="2">
        <v>0</v>
      </c>
    </row>
    <row r="492" spans="2:16" x14ac:dyDescent="0.3">
      <c r="B492" s="1" t="str">
        <v>79-SPGIN-07000392</v>
      </c>
      <c r="C492" s="18" t="str">
        <v>LARK</v>
      </c>
      <c r="D492" s="15" t="str">
        <v>GIN</v>
      </c>
      <c r="E492" s="15" t="str">
        <v>Forty Spotted</v>
      </c>
      <c r="F492" s="15" t="str">
        <v/>
      </c>
      <c r="G492" s="18" t="str">
        <v>Forty Spotted Pinot Noir</v>
      </c>
      <c r="H492" s="18" t="str">
        <v>700ml</v>
      </c>
      <c r="I492" s="2">
        <v>6</v>
      </c>
      <c r="P492" s="2">
        <v>0</v>
      </c>
    </row>
    <row r="493" spans="2:16" x14ac:dyDescent="0.3">
      <c r="B493" s="1" t="str">
        <v>79-SPWHI-07003577</v>
      </c>
      <c r="C493" s="18" t="str">
        <v>LARK</v>
      </c>
      <c r="D493" s="15" t="str">
        <v>WHISKY</v>
      </c>
      <c r="E493" s="15" t="str">
        <v>Lark</v>
      </c>
      <c r="F493" s="15" t="str">
        <v>LRK</v>
      </c>
      <c r="G493" s="18" t="str">
        <v>LARK NO. 151 FIRE TRAIL WHISKY</v>
      </c>
      <c r="H493" s="18" t="str">
        <v>700ml</v>
      </c>
      <c r="I493" s="2">
        <v>6</v>
      </c>
      <c r="P493" s="2">
        <v>0</v>
      </c>
    </row>
    <row r="494" spans="2:16" x14ac:dyDescent="0.3">
      <c r="B494" s="1" t="str">
        <v>79-SPWHI-07003584</v>
      </c>
      <c r="C494" s="18" t="str">
        <v>LARK</v>
      </c>
      <c r="D494" s="15" t="str">
        <v>WHISKY</v>
      </c>
      <c r="E494" s="15" t="str">
        <v>Lark</v>
      </c>
      <c r="F494" s="15" t="str">
        <v>LRK</v>
      </c>
      <c r="G494" s="18" t="str">
        <v>LARK NO. 183 DEVIL'S STORM WHISKY</v>
      </c>
      <c r="H494" s="18" t="str">
        <v>700ml</v>
      </c>
      <c r="I494" s="2">
        <v>6</v>
      </c>
      <c r="P494" s="2">
        <v>0</v>
      </c>
    </row>
    <row r="495" spans="2:16" x14ac:dyDescent="0.3">
      <c r="B495" s="1" t="str">
        <v>79-SPWHI-07003607</v>
      </c>
      <c r="C495" s="18" t="str">
        <v>LARK</v>
      </c>
      <c r="D495" s="15" t="str">
        <v>WHISKY</v>
      </c>
      <c r="E495" s="15" t="str">
        <v>Lark</v>
      </c>
      <c r="F495" s="15" t="str">
        <v>LRK</v>
      </c>
      <c r="G495" s="18" t="str">
        <v>LARK NO. 285 RUBY ABYSS WHISKY</v>
      </c>
      <c r="H495" s="18" t="str">
        <v>700ml</v>
      </c>
      <c r="I495" s="2">
        <v>6</v>
      </c>
      <c r="P495" s="2">
        <v>0</v>
      </c>
    </row>
    <row r="496" spans="2:16" x14ac:dyDescent="0.3">
      <c r="B496" s="1" t="str">
        <v>106PEWHI-07003015</v>
      </c>
      <c r="C496" s="18" t="str">
        <v>PENDULUM</v>
      </c>
      <c r="D496" s="15" t="str">
        <v>WHISKY</v>
      </c>
      <c r="E496" s="15" t="str">
        <v>FABLE</v>
      </c>
      <c r="F496" s="15" t="str">
        <v/>
      </c>
      <c r="G496" s="18" t="str">
        <v>FABLE PALE HORSE 8 YEARS SCOTCH WHISKY</v>
      </c>
      <c r="H496" s="18" t="str">
        <v>700ml</v>
      </c>
      <c r="I496" s="2">
        <v>6</v>
      </c>
      <c r="P496" s="2">
        <v>0</v>
      </c>
    </row>
    <row r="497" spans="2:16" x14ac:dyDescent="0.3">
      <c r="B497" s="1" t="str">
        <v>106PEWHI-07002919</v>
      </c>
      <c r="C497" s="18" t="str">
        <v>PENDULUM</v>
      </c>
      <c r="D497" s="15" t="str">
        <v>WHISKY</v>
      </c>
      <c r="E497" s="15" t="str">
        <v>FABLE</v>
      </c>
      <c r="F497" s="15" t="str">
        <v/>
      </c>
      <c r="G497" s="18" t="str">
        <v>FABLE CHAPTER 8 CANARY 11 YEARS SCOTCH WHISKY</v>
      </c>
      <c r="H497" s="18" t="str">
        <v>700ml</v>
      </c>
      <c r="I497" s="2">
        <v>6</v>
      </c>
      <c r="P497" s="2">
        <v>0</v>
      </c>
    </row>
    <row r="498" spans="2:16" x14ac:dyDescent="0.3">
      <c r="B498" s="1" t="str">
        <v>101SESPA-07500680</v>
      </c>
      <c r="C498" s="18" t="str">
        <v>SERENA</v>
      </c>
      <c r="D498" s="15" t="str">
        <v>Sparkling Wine</v>
      </c>
      <c r="E498" s="15" t="str">
        <v>PIU</v>
      </c>
      <c r="F498" s="15" t="str">
        <v/>
      </c>
      <c r="G498" s="18" t="str">
        <v>Piu Brioso Vino Spumante Bianco</v>
      </c>
      <c r="H498" s="18" t="str">
        <v>750ml</v>
      </c>
      <c r="I498" s="2">
        <v>6</v>
      </c>
      <c r="P498" s="2">
        <v>0</v>
      </c>
    </row>
    <row r="499" spans="2:16" x14ac:dyDescent="0.3">
      <c r="B499" s="1" t="str">
        <v>101SESPA-07500703</v>
      </c>
      <c r="C499" s="18" t="str">
        <v>SERENA</v>
      </c>
      <c r="D499" s="15" t="str">
        <v>Sparkling Wine</v>
      </c>
      <c r="E499" s="15" t="str">
        <v>PIU</v>
      </c>
      <c r="F499" s="15" t="str">
        <v/>
      </c>
      <c r="G499" s="18" t="str">
        <v>Piu Brioso Prosecco Valdobbiadene</v>
      </c>
      <c r="H499" s="18" t="str">
        <v>750ml</v>
      </c>
      <c r="I499" s="2">
        <v>6</v>
      </c>
      <c r="P499" s="2">
        <v>0</v>
      </c>
    </row>
    <row r="500" spans="2:16" x14ac:dyDescent="0.3">
      <c r="B500" s="1" t="str">
        <v>101SESPA-07500727</v>
      </c>
      <c r="C500" s="18" t="str">
        <v>SERENA</v>
      </c>
      <c r="D500" s="15" t="str">
        <v>Sparkling Wine</v>
      </c>
      <c r="E500" s="15" t="str">
        <v>PIU</v>
      </c>
      <c r="F500" s="15" t="str">
        <v/>
      </c>
      <c r="G500" s="18" t="str">
        <v>Piu Brioso Prosecco Rose</v>
      </c>
      <c r="H500" s="18" t="str">
        <v>750ml</v>
      </c>
      <c r="I500" s="2">
        <v>6</v>
      </c>
      <c r="P500" s="2">
        <v>0</v>
      </c>
    </row>
  </sheetData>
  <autoFilter ref="B12:T365" xr:uid="{AB61BD39-7656-4AB4-B82E-6A8931787B5C}"/>
  <conditionalFormatting sqref="U1:U298 V12:V298 U299:V394 U395:U1048576">
    <cfRule type="cellIs" dxfId="20" priority="1" operator="equal">
      <formula>"Input Price only 1 column"</formula>
    </cfRule>
  </conditionalFormatting>
  <dataValidations count="1">
    <dataValidation allowBlank="1" showInputMessage="1" showErrorMessage="1" errorTitle="ผิดครับ !!!" error="กรุณากรอกข้อมูลเฉพาะช่องสีชมพูครับ" sqref="C395:H1048576 F66:G394 C12:G65 H12:I394 B12 C139:E394 C66:C131 D66:E138 C124:G125 W301 W13" xr:uid="{C2D1DCD7-A845-460B-BFF5-9C053686B61A}"/>
  </dataValidations>
  <pageMargins left="0.25" right="0.25" top="0.75" bottom="0.75" header="0.3" footer="0.3"/>
  <pageSetup paperSize="9" scale="5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DA6B60-0588-4B2E-94E6-EE3D8741265B}">
          <x14:formula1>
            <xm:f>WHOLESALE!$C$12:$C$118</xm:f>
          </x14:formula1>
          <xm:sqref>J13:J394</xm:sqref>
        </x14:dataValidation>
        <x14:dataValidation type="list" allowBlank="1" showInputMessage="1" showErrorMessage="1" xr:uid="{5FC4C785-AD15-44A0-A7CC-7BF41AFE8961}">
          <x14:formula1>
            <xm:f>MAPPING!#REF!</xm:f>
          </x14:formula1>
          <xm:sqref>L5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108AE-6E8E-489B-AC49-AD04FFBB0514}">
  <sheetPr>
    <tabColor theme="7" tint="0.79998168889431442"/>
    <pageSetUpPr fitToPage="1"/>
  </sheetPr>
  <dimension ref="B1:W500"/>
  <sheetViews>
    <sheetView showGridLines="0" zoomScale="80" zoomScaleNormal="80" zoomScaleSheetLayoutView="100" workbookViewId="0">
      <pane ySplit="12" topLeftCell="A13" activePane="bottomLeft" state="frozen"/>
      <selection activeCell="P14" sqref="P14"/>
      <selection pane="bottomLeft" activeCell="P14" sqref="P14"/>
    </sheetView>
  </sheetViews>
  <sheetFormatPr defaultColWidth="9.33203125" defaultRowHeight="15.6" x14ac:dyDescent="0.3"/>
  <cols>
    <col min="1" max="1" width="2.6640625" style="1" customWidth="1"/>
    <col min="2" max="2" width="22.109375" style="1" customWidth="1"/>
    <col min="3" max="3" width="12.6640625" style="18" customWidth="1"/>
    <col min="4" max="5" width="17.44140625" style="15" customWidth="1"/>
    <col min="6" max="6" width="6.6640625" style="15" customWidth="1"/>
    <col min="7" max="7" width="49.33203125" style="18" customWidth="1"/>
    <col min="8" max="8" width="8.88671875" style="18" customWidth="1"/>
    <col min="9" max="9" width="7.88671875" style="2" customWidth="1"/>
    <col min="10" max="10" width="16.44140625" style="108" customWidth="1"/>
    <col min="11" max="11" width="15.6640625" style="2" customWidth="1"/>
    <col min="12" max="12" width="18.6640625" style="2" bestFit="1" customWidth="1"/>
    <col min="13" max="13" width="0.6640625" style="2" customWidth="1"/>
    <col min="14" max="14" width="11.33203125" style="2" customWidth="1"/>
    <col min="15" max="15" width="0.6640625" style="2" customWidth="1"/>
    <col min="16" max="16" width="11.33203125" style="2" customWidth="1"/>
    <col min="17" max="17" width="0.6640625" style="2" customWidth="1"/>
    <col min="18" max="20" width="15.6640625" style="2" customWidth="1"/>
    <col min="21" max="21" width="8.33203125" style="118" customWidth="1"/>
    <col min="22" max="22" width="8.33203125" style="2" customWidth="1"/>
    <col min="23" max="23" width="0" style="1" hidden="1" customWidth="1"/>
    <col min="24" max="16384" width="9.33203125" style="1"/>
  </cols>
  <sheetData>
    <row r="1" spans="2:23" ht="25.8" x14ac:dyDescent="0.3">
      <c r="B1" s="112" t="s">
        <v>1352</v>
      </c>
      <c r="D1" s="32"/>
      <c r="E1" s="32"/>
      <c r="F1" s="32"/>
      <c r="G1" s="32"/>
      <c r="H1" s="32"/>
      <c r="I1" s="32"/>
      <c r="J1" s="279"/>
      <c r="K1" s="32"/>
      <c r="L1" s="32"/>
      <c r="M1" s="32"/>
      <c r="N1" s="32"/>
      <c r="O1" s="32"/>
      <c r="P1" s="32"/>
      <c r="Q1" s="32"/>
      <c r="R1" s="32"/>
      <c r="S1" s="32"/>
      <c r="T1" s="32"/>
      <c r="U1" s="114"/>
      <c r="V1" s="32"/>
    </row>
    <row r="2" spans="2:23" ht="16.2" thickBot="1" x14ac:dyDescent="0.35">
      <c r="B2" s="109" t="s">
        <v>1468</v>
      </c>
      <c r="C2" s="140" t="str">
        <f>IF(INDEX!C3="","",INDEX!C3)</f>
        <v>Outlet Name</v>
      </c>
      <c r="E2" s="109" t="s">
        <v>5</v>
      </c>
      <c r="F2" s="140" t="str">
        <f>IF(INDEX!C9="","",INDEX!C9)</f>
        <v>Area</v>
      </c>
      <c r="H2" s="111"/>
      <c r="I2" s="111"/>
      <c r="J2" s="280"/>
      <c r="K2" s="109"/>
      <c r="M2" s="109"/>
      <c r="N2" s="146" t="s">
        <v>1365</v>
      </c>
      <c r="O2" s="111"/>
      <c r="P2" s="111" t="s">
        <v>1366</v>
      </c>
      <c r="Q2" s="111"/>
      <c r="R2" s="111" t="s">
        <v>1469</v>
      </c>
      <c r="S2" s="111" t="s">
        <v>1470</v>
      </c>
      <c r="T2" s="111" t="s">
        <v>1449</v>
      </c>
      <c r="U2" s="115"/>
      <c r="V2" s="119"/>
    </row>
    <row r="3" spans="2:23" ht="16.2" thickBot="1" x14ac:dyDescent="0.35">
      <c r="B3" s="109" t="s">
        <v>1471</v>
      </c>
      <c r="C3" s="140" t="str">
        <f>IF(INDEX!C5="","",INDEX!C5)</f>
        <v>Outlet Company Limited</v>
      </c>
      <c r="E3" s="109" t="s">
        <v>7</v>
      </c>
      <c r="F3" s="140" t="str">
        <f>IF(INDEX!C11="","",INDEX!C11)</f>
        <v>Agent name</v>
      </c>
      <c r="H3" s="111"/>
      <c r="I3" s="111"/>
      <c r="J3" s="280"/>
      <c r="K3" s="109"/>
      <c r="L3" s="107" t="s">
        <v>1444</v>
      </c>
      <c r="M3" s="109"/>
      <c r="N3" s="145">
        <f>SUM(N12:N394)</f>
        <v>0</v>
      </c>
      <c r="O3" s="109"/>
      <c r="P3" s="144" t="str">
        <f>IFERROR(T3/S3,"")</f>
        <v/>
      </c>
      <c r="Q3" s="109"/>
      <c r="R3" s="113">
        <f>SUM(R12:R394)</f>
        <v>0</v>
      </c>
      <c r="S3" s="113">
        <f>SUM(S12:S394)</f>
        <v>0</v>
      </c>
      <c r="T3" s="113">
        <f>SUM(T12:T394)</f>
        <v>0</v>
      </c>
      <c r="U3" s="115"/>
      <c r="V3" s="109"/>
    </row>
    <row r="4" spans="2:23" ht="6" customHeight="1" thickBot="1" x14ac:dyDescent="0.35">
      <c r="B4" s="109"/>
      <c r="C4" s="140"/>
      <c r="E4" s="109"/>
      <c r="F4" s="140"/>
      <c r="H4" s="111"/>
      <c r="I4" s="111"/>
      <c r="J4" s="280"/>
      <c r="K4" s="109"/>
      <c r="L4" s="109"/>
      <c r="M4" s="109"/>
      <c r="N4" s="109"/>
      <c r="O4" s="109"/>
      <c r="P4" s="109"/>
      <c r="Q4" s="109"/>
      <c r="R4" s="368"/>
      <c r="S4" s="368"/>
      <c r="T4" s="109"/>
      <c r="U4" s="115"/>
      <c r="V4" s="109"/>
    </row>
    <row r="5" spans="2:23" ht="16.2" thickBot="1" x14ac:dyDescent="0.35">
      <c r="B5" s="109" t="s">
        <v>2</v>
      </c>
      <c r="C5" s="140" t="str">
        <f>IF(INDEX!C7="","",INDEX!C7)</f>
        <v>Name of BDE</v>
      </c>
      <c r="E5" s="109" t="s">
        <v>1472</v>
      </c>
      <c r="F5" s="140" t="str">
        <f>IF(INDEX!C13="","",INDEX!C13)</f>
        <v>Manager Name</v>
      </c>
      <c r="H5" s="111"/>
      <c r="I5" s="111"/>
      <c r="J5" s="281"/>
      <c r="K5" s="1"/>
      <c r="L5" s="370" t="s">
        <v>59</v>
      </c>
      <c r="M5" s="1"/>
      <c r="N5" s="145">
        <f>SUMIFS(N$12:N$394,$C$12:$C$394,$L$5)</f>
        <v>0</v>
      </c>
      <c r="O5" s="1"/>
      <c r="P5" s="144" t="str">
        <f>IFERROR(T5/S5,"")</f>
        <v/>
      </c>
      <c r="Q5" s="1"/>
      <c r="R5" s="113">
        <f>SUMIFS(R$12:R$394,$C$12:$C$394,$L$5)</f>
        <v>0</v>
      </c>
      <c r="S5" s="113">
        <f>SUMIFS(S$12:S$394,$C$12:$C$394,$L$5)</f>
        <v>0</v>
      </c>
      <c r="T5" s="113">
        <f>SUMIFS(T$12:T$394,$C$12:$C$394,$L$5)</f>
        <v>0</v>
      </c>
      <c r="U5" s="106"/>
      <c r="V5" s="1"/>
    </row>
    <row r="6" spans="2:23" ht="6" customHeight="1" thickBot="1" x14ac:dyDescent="0.35">
      <c r="B6" s="109"/>
      <c r="C6" s="140"/>
      <c r="E6" s="110"/>
      <c r="F6" s="109"/>
      <c r="G6" s="109"/>
      <c r="H6" s="111"/>
      <c r="I6" s="111"/>
      <c r="J6" s="280"/>
      <c r="K6" s="109"/>
      <c r="L6" s="115"/>
      <c r="M6" s="109"/>
      <c r="N6" s="109"/>
      <c r="O6" s="109"/>
      <c r="P6" s="109"/>
      <c r="Q6" s="109"/>
      <c r="R6" s="368"/>
      <c r="S6" s="368"/>
      <c r="T6" s="109"/>
      <c r="U6" s="115"/>
      <c r="V6" s="109"/>
    </row>
    <row r="7" spans="2:23" ht="16.2" thickBot="1" x14ac:dyDescent="0.35">
      <c r="B7" s="109" t="s">
        <v>1473</v>
      </c>
      <c r="C7" s="365" t="str">
        <f>INDEX!C21</f>
        <v>Marketing Contract &amp; Yearly Contract</v>
      </c>
      <c r="D7" s="403"/>
      <c r="E7" s="110"/>
      <c r="F7" s="109"/>
      <c r="G7" s="109"/>
      <c r="H7" s="111"/>
      <c r="I7" s="111"/>
      <c r="J7" s="280"/>
      <c r="K7" s="109"/>
      <c r="L7" s="401" t="s">
        <v>1474</v>
      </c>
      <c r="M7" s="109"/>
      <c r="N7" s="145">
        <f>SUMIFS($N$12:N394,$W$12:$W$394,"ALCHEMY")</f>
        <v>0</v>
      </c>
      <c r="O7" s="109"/>
      <c r="P7" s="144" t="str">
        <f>IFERROR(T7/S7,"")</f>
        <v/>
      </c>
      <c r="Q7" s="109"/>
      <c r="R7" s="113">
        <f>SUMIFS($R$12:R394,$W$12:$W$394,"ALCHEMY")</f>
        <v>0</v>
      </c>
      <c r="S7" s="113">
        <f>SUMIFS($S$12:S394,$W$12:$W$394,"ALCHEMY")</f>
        <v>0</v>
      </c>
      <c r="T7" s="145">
        <f>SUMIFS($T$12:T394,$W$12:$W$394,"ALCHEMY")</f>
        <v>0</v>
      </c>
      <c r="U7" s="115"/>
      <c r="V7" s="109"/>
    </row>
    <row r="8" spans="2:23" ht="6" customHeight="1" thickBot="1" x14ac:dyDescent="0.35">
      <c r="E8" s="109"/>
      <c r="G8" s="109"/>
      <c r="H8" s="111"/>
      <c r="I8" s="111"/>
      <c r="J8" s="281"/>
      <c r="K8" s="1"/>
      <c r="L8" s="118"/>
      <c r="U8" s="106"/>
      <c r="V8" s="1"/>
    </row>
    <row r="9" spans="2:23" ht="16.2" thickBot="1" x14ac:dyDescent="0.35">
      <c r="B9" s="109" t="s">
        <v>1277</v>
      </c>
      <c r="C9" s="170" t="str">
        <f>INDEX!C19</f>
        <v>01 Jan 26 - 31 Dec 26</v>
      </c>
      <c r="E9" s="110"/>
      <c r="G9" s="109"/>
      <c r="H9" s="111"/>
      <c r="I9" s="111"/>
      <c r="J9" s="280"/>
      <c r="K9" s="109"/>
      <c r="L9" s="402" t="s">
        <v>1475</v>
      </c>
      <c r="M9" s="109"/>
      <c r="N9" s="145">
        <f>SUMIFS($N$12:N394,$W$12:$W$394,"BBC")</f>
        <v>0</v>
      </c>
      <c r="O9" s="109"/>
      <c r="P9" s="144" t="str">
        <f>IFERROR(T9/S9,"")</f>
        <v/>
      </c>
      <c r="Q9" s="109"/>
      <c r="R9" s="113">
        <f>SUMIFS($R$12:R394,$W$12:$W$394,"BBC")</f>
        <v>0</v>
      </c>
      <c r="S9" s="113">
        <f>SUMIFS($S$12:S394,$W$12:$W$394,"BBC")</f>
        <v>0</v>
      </c>
      <c r="T9" s="145">
        <f>SUMIFS($T$12:T394,$W$12:$W$394,"BBC")</f>
        <v>0</v>
      </c>
      <c r="U9" s="115"/>
      <c r="V9" s="109"/>
    </row>
    <row r="10" spans="2:23" x14ac:dyDescent="0.3">
      <c r="B10" s="109" t="s">
        <v>1476</v>
      </c>
      <c r="C10" s="153" t="s">
        <v>1491</v>
      </c>
      <c r="E10" s="109"/>
      <c r="G10" s="109"/>
      <c r="H10" s="111"/>
      <c r="I10" s="111"/>
      <c r="J10" s="281"/>
      <c r="K10" s="1"/>
      <c r="L10" s="1"/>
      <c r="M10" s="1"/>
      <c r="N10" s="1"/>
      <c r="O10" s="1"/>
      <c r="P10" s="1"/>
      <c r="Q10" s="1"/>
      <c r="R10" s="107"/>
      <c r="S10" s="1"/>
      <c r="T10" s="1"/>
      <c r="U10" s="106"/>
      <c r="V10" s="1"/>
    </row>
    <row r="11" spans="2:23" ht="17.399999999999999" x14ac:dyDescent="0.3">
      <c r="D11" s="17"/>
      <c r="E11" s="17"/>
      <c r="I11" s="18"/>
      <c r="J11" s="282"/>
      <c r="K11" s="78" t="s">
        <v>1478</v>
      </c>
      <c r="L11" s="78"/>
      <c r="M11" s="3"/>
      <c r="N11" s="78" t="s">
        <v>1479</v>
      </c>
      <c r="O11" s="3"/>
      <c r="P11" s="78"/>
      <c r="Q11" s="3"/>
      <c r="R11" s="108">
        <f>SUBTOTAL(9,R13:R394)</f>
        <v>0</v>
      </c>
      <c r="S11" s="108">
        <f t="shared" ref="S11:T11" si="0">SUBTOTAL(9,S13:S394)</f>
        <v>0</v>
      </c>
      <c r="T11" s="108">
        <f t="shared" si="0"/>
        <v>0</v>
      </c>
      <c r="U11" s="105"/>
      <c r="V11" s="6"/>
    </row>
    <row r="12" spans="2:23" s="82" customFormat="1" ht="38.25" customHeight="1" x14ac:dyDescent="0.3">
      <c r="B12" s="159" t="s">
        <v>310</v>
      </c>
      <c r="C12" s="100" t="s">
        <v>10</v>
      </c>
      <c r="D12" s="101" t="s">
        <v>11</v>
      </c>
      <c r="E12" s="101" t="s">
        <v>12</v>
      </c>
      <c r="F12" s="102" t="s">
        <v>1361</v>
      </c>
      <c r="G12" s="101" t="s">
        <v>13</v>
      </c>
      <c r="H12" s="102" t="s">
        <v>14</v>
      </c>
      <c r="I12" s="103" t="s">
        <v>15</v>
      </c>
      <c r="J12" s="278" t="s">
        <v>1362</v>
      </c>
      <c r="K12" s="79" t="s">
        <v>1480</v>
      </c>
      <c r="L12" s="80" t="s">
        <v>1481</v>
      </c>
      <c r="M12" s="104" t="s">
        <v>1316</v>
      </c>
      <c r="N12" s="81" t="s">
        <v>1365</v>
      </c>
      <c r="O12" s="104" t="s">
        <v>1316</v>
      </c>
      <c r="P12" s="81" t="s">
        <v>1366</v>
      </c>
      <c r="Q12" s="104" t="s">
        <v>1316</v>
      </c>
      <c r="R12" s="87" t="s">
        <v>1367</v>
      </c>
      <c r="S12" s="88" t="s">
        <v>1368</v>
      </c>
      <c r="T12" s="89" t="s">
        <v>1369</v>
      </c>
      <c r="U12" s="116" t="s">
        <v>1482</v>
      </c>
      <c r="V12" s="116" t="s">
        <v>1483</v>
      </c>
    </row>
    <row r="13" spans="2:23" ht="17.100000000000001" customHeight="1" x14ac:dyDescent="0.3">
      <c r="B13" s="161" t="str" cm="1">
        <f t="array" ref="B13:I500">MAPPING!$B$3:$I$490</f>
        <v>04-SPWHI-07007491</v>
      </c>
      <c r="C13" s="155" t="str">
        <v>TEG</v>
      </c>
      <c r="D13" s="90" t="str">
        <v>Single Malt Scotch</v>
      </c>
      <c r="E13" s="90" t="str">
        <v>The Macallan</v>
      </c>
      <c r="F13" s="90" t="str">
        <v>MAC</v>
      </c>
      <c r="G13" s="90" t="str">
        <v>The Macallan Sherry Oak 12YO</v>
      </c>
      <c r="H13" s="90" t="str">
        <v>700ml</v>
      </c>
      <c r="I13" s="173">
        <v>12</v>
      </c>
      <c r="J13" s="283"/>
      <c r="K13" s="177"/>
      <c r="L13" s="83"/>
      <c r="M13" s="15"/>
      <c r="N13" s="84"/>
      <c r="O13" s="6"/>
      <c r="P13" s="151" cm="1">
        <f t="array" ref="P13:P500">MAPPING!J3:J490</f>
        <v>0</v>
      </c>
      <c r="Q13" s="6"/>
      <c r="R13" s="91">
        <f t="shared" ref="R13:R76" si="1">IF(K13&gt;0,K13*N13,L13*1.07*N13)</f>
        <v>0</v>
      </c>
      <c r="S13" s="92">
        <f>ROUND(R13/1.07,2)</f>
        <v>0</v>
      </c>
      <c r="T13" s="93">
        <f>IF(U13="Input Price only 1 column","",P13*S13)</f>
        <v>0</v>
      </c>
      <c r="U13" s="117" t="str">
        <f>IF(AND(K13&gt;0,L13&gt;0),"Input Price only 1 column","OK")</f>
        <v>OK</v>
      </c>
      <c r="V13" s="117" t="b">
        <f>'CASH REBATE'!$P$22</f>
        <v>0</v>
      </c>
      <c r="W13" s="367" t="str" cm="1">
        <f t="array" ref="W13:W381">MAPPING!$A$3:$A$371</f>
        <v>ALCHEMY</v>
      </c>
    </row>
    <row r="14" spans="2:23" ht="17.100000000000001" customHeight="1" x14ac:dyDescent="0.3">
      <c r="B14" s="161" t="str">
        <v>04-SPWHI-07017065</v>
      </c>
      <c r="C14" s="156" t="str">
        <v>TEG</v>
      </c>
      <c r="D14" s="94" t="str">
        <v>Single Malt Scotch</v>
      </c>
      <c r="E14" s="94" t="str">
        <v>The Macallan</v>
      </c>
      <c r="F14" s="94" t="str">
        <v>MAC</v>
      </c>
      <c r="G14" s="94" t="str">
        <v>The Macallan Sherry Oak 18YO</v>
      </c>
      <c r="H14" s="94" t="str">
        <v>700ml</v>
      </c>
      <c r="I14" s="174">
        <v>6</v>
      </c>
      <c r="J14" s="283"/>
      <c r="K14" s="178"/>
      <c r="L14" s="85"/>
      <c r="M14" s="15"/>
      <c r="N14" s="86"/>
      <c r="O14" s="6"/>
      <c r="P14" s="152">
        <v>0</v>
      </c>
      <c r="Q14" s="6"/>
      <c r="R14" s="96">
        <f t="shared" si="1"/>
        <v>0</v>
      </c>
      <c r="S14" s="97">
        <f>ROUND(R14/1.07,2)</f>
        <v>0</v>
      </c>
      <c r="T14" s="98">
        <f t="shared" ref="T14:T77" si="2">IF(U14="Input Price only 1 column","",P14*S14)</f>
        <v>0</v>
      </c>
      <c r="U14" s="117" t="str">
        <f t="shared" ref="U14:U77" si="3">IF(AND(K14&gt;0,L14&gt;0),"Input Price only 1 column","OK")</f>
        <v>OK</v>
      </c>
      <c r="V14" s="117" t="b">
        <f>'CASH REBATE'!$P$22</f>
        <v>0</v>
      </c>
      <c r="W14" s="1" t="str">
        <v>ALCHEMY</v>
      </c>
    </row>
    <row r="15" spans="2:23" ht="17.100000000000001" customHeight="1" x14ac:dyDescent="0.3">
      <c r="B15" s="161" t="str">
        <v>04-SPWHI-07006031</v>
      </c>
      <c r="C15" s="156" t="str">
        <v>TEG</v>
      </c>
      <c r="D15" s="94" t="str">
        <v>Single Malt Scotch</v>
      </c>
      <c r="E15" s="94" t="str">
        <v>The Macallan</v>
      </c>
      <c r="F15" s="94" t="str">
        <v>MAC</v>
      </c>
      <c r="G15" s="94" t="str">
        <v>The Macallan Sherry Oak 25YO</v>
      </c>
      <c r="H15" s="94" t="str">
        <v>700ml</v>
      </c>
      <c r="I15" s="174">
        <v>3</v>
      </c>
      <c r="J15" s="283"/>
      <c r="K15" s="178"/>
      <c r="L15" s="85"/>
      <c r="M15" s="15"/>
      <c r="N15" s="86"/>
      <c r="O15" s="6"/>
      <c r="P15" s="152">
        <v>0</v>
      </c>
      <c r="Q15" s="6"/>
      <c r="R15" s="96">
        <f t="shared" si="1"/>
        <v>0</v>
      </c>
      <c r="S15" s="97">
        <f t="shared" ref="S15:S78" si="4">ROUND(R15/1.07,2)</f>
        <v>0</v>
      </c>
      <c r="T15" s="98">
        <f t="shared" si="2"/>
        <v>0</v>
      </c>
      <c r="U15" s="117" t="str">
        <f t="shared" si="3"/>
        <v>OK</v>
      </c>
      <c r="V15" s="117" t="b">
        <f>'CASH REBATE'!$P$22</f>
        <v>0</v>
      </c>
      <c r="W15" s="1" t="str">
        <v>ALCHEMY</v>
      </c>
    </row>
    <row r="16" spans="2:23" ht="17.100000000000001" customHeight="1" x14ac:dyDescent="0.3">
      <c r="B16" s="161" t="str">
        <v>04-SPWHI-07006048</v>
      </c>
      <c r="C16" s="156" t="str">
        <v>TEG</v>
      </c>
      <c r="D16" s="94" t="str">
        <v>Single Malt Scotch</v>
      </c>
      <c r="E16" s="94" t="str">
        <v>The Macallan</v>
      </c>
      <c r="F16" s="94" t="str">
        <v>MAC</v>
      </c>
      <c r="G16" s="94" t="str">
        <v>The Macallan Sherry Oak 30YO</v>
      </c>
      <c r="H16" s="94" t="str">
        <v>700ml</v>
      </c>
      <c r="I16" s="174">
        <v>3</v>
      </c>
      <c r="J16" s="283"/>
      <c r="K16" s="178"/>
      <c r="L16" s="85"/>
      <c r="M16" s="15"/>
      <c r="N16" s="86"/>
      <c r="O16" s="6"/>
      <c r="P16" s="152">
        <v>0</v>
      </c>
      <c r="Q16" s="6"/>
      <c r="R16" s="96">
        <f t="shared" si="1"/>
        <v>0</v>
      </c>
      <c r="S16" s="97">
        <f t="shared" si="4"/>
        <v>0</v>
      </c>
      <c r="T16" s="98">
        <f t="shared" si="2"/>
        <v>0</v>
      </c>
      <c r="U16" s="117" t="str">
        <f t="shared" si="3"/>
        <v>OK</v>
      </c>
      <c r="V16" s="117" t="b">
        <f>'CASH REBATE'!$P$22</f>
        <v>0</v>
      </c>
      <c r="W16" s="1" t="str">
        <v>ALCHEMY</v>
      </c>
    </row>
    <row r="17" spans="2:23" ht="17.100000000000001" customHeight="1" x14ac:dyDescent="0.3">
      <c r="B17" s="161" t="str">
        <v>04-SPWHI-07003009</v>
      </c>
      <c r="C17" s="156" t="str">
        <v>TEG</v>
      </c>
      <c r="D17" s="94" t="str">
        <v>Single Malt Scotch</v>
      </c>
      <c r="E17" s="94" t="str">
        <v>The Macallan</v>
      </c>
      <c r="F17" s="94" t="str">
        <v>MAC</v>
      </c>
      <c r="G17" s="94" t="str">
        <v>The Macallan Double Cask 12YO</v>
      </c>
      <c r="H17" s="94" t="str">
        <v>700ml</v>
      </c>
      <c r="I17" s="174">
        <v>12</v>
      </c>
      <c r="J17" s="283"/>
      <c r="K17" s="178"/>
      <c r="L17" s="85"/>
      <c r="M17" s="15"/>
      <c r="N17" s="86"/>
      <c r="O17" s="6"/>
      <c r="P17" s="152">
        <v>0</v>
      </c>
      <c r="Q17" s="6"/>
      <c r="R17" s="96">
        <f t="shared" si="1"/>
        <v>0</v>
      </c>
      <c r="S17" s="97">
        <f t="shared" si="4"/>
        <v>0</v>
      </c>
      <c r="T17" s="98">
        <f t="shared" si="2"/>
        <v>0</v>
      </c>
      <c r="U17" s="117" t="str">
        <f t="shared" si="3"/>
        <v>OK</v>
      </c>
      <c r="V17" s="117" t="b">
        <f>'CASH REBATE'!$P$22</f>
        <v>0</v>
      </c>
      <c r="W17" s="1" t="str">
        <v>ALCHEMY</v>
      </c>
    </row>
    <row r="18" spans="2:23" ht="17.100000000000001" customHeight="1" x14ac:dyDescent="0.3">
      <c r="B18" s="161" t="str">
        <v>04-SPWHI-07007700</v>
      </c>
      <c r="C18" s="156" t="str">
        <v>TEG</v>
      </c>
      <c r="D18" s="94" t="str">
        <v>Single Malt Scotch</v>
      </c>
      <c r="E18" s="94" t="str">
        <v>The Macallan</v>
      </c>
      <c r="F18" s="94" t="str">
        <v>MAC</v>
      </c>
      <c r="G18" s="94" t="str">
        <v>The Macallan Double Cask 15YO</v>
      </c>
      <c r="H18" s="94" t="str">
        <v>700ml</v>
      </c>
      <c r="I18" s="174">
        <v>6</v>
      </c>
      <c r="J18" s="283"/>
      <c r="K18" s="178"/>
      <c r="L18" s="85"/>
      <c r="M18" s="15"/>
      <c r="N18" s="86"/>
      <c r="O18" s="6"/>
      <c r="P18" s="152">
        <v>0</v>
      </c>
      <c r="Q18" s="6"/>
      <c r="R18" s="96">
        <f t="shared" si="1"/>
        <v>0</v>
      </c>
      <c r="S18" s="97">
        <f t="shared" si="4"/>
        <v>0</v>
      </c>
      <c r="T18" s="98">
        <f t="shared" si="2"/>
        <v>0</v>
      </c>
      <c r="U18" s="117" t="str">
        <f t="shared" si="3"/>
        <v>OK</v>
      </c>
      <c r="V18" s="117" t="b">
        <f>'CASH REBATE'!$P$22</f>
        <v>0</v>
      </c>
      <c r="W18" s="1" t="str">
        <v>ALCHEMY</v>
      </c>
    </row>
    <row r="19" spans="2:23" ht="17.100000000000001" customHeight="1" x14ac:dyDescent="0.3">
      <c r="B19" s="161" t="str">
        <v>04-SPWHI-07009254</v>
      </c>
      <c r="C19" s="156" t="str">
        <v>TEG</v>
      </c>
      <c r="D19" s="94" t="str">
        <v>Single Malt Scotch</v>
      </c>
      <c r="E19" s="94" t="str">
        <v>The Macallan</v>
      </c>
      <c r="F19" s="94" t="str">
        <v>MAC</v>
      </c>
      <c r="G19" s="94" t="str">
        <v>The Macallan Double Cask 18YO</v>
      </c>
      <c r="H19" s="94" t="str">
        <v>700ml</v>
      </c>
      <c r="I19" s="174">
        <v>6</v>
      </c>
      <c r="J19" s="283"/>
      <c r="K19" s="178"/>
      <c r="L19" s="85"/>
      <c r="M19" s="15"/>
      <c r="N19" s="86"/>
      <c r="O19" s="6"/>
      <c r="P19" s="152">
        <v>0</v>
      </c>
      <c r="Q19" s="6"/>
      <c r="R19" s="96">
        <f t="shared" si="1"/>
        <v>0</v>
      </c>
      <c r="S19" s="97">
        <f t="shared" si="4"/>
        <v>0</v>
      </c>
      <c r="T19" s="98">
        <f t="shared" si="2"/>
        <v>0</v>
      </c>
      <c r="U19" s="117" t="str">
        <f t="shared" si="3"/>
        <v>OK</v>
      </c>
      <c r="V19" s="117" t="b">
        <f>'CASH REBATE'!$P$22</f>
        <v>0</v>
      </c>
      <c r="W19" s="1" t="str">
        <v>ALCHEMY</v>
      </c>
    </row>
    <row r="20" spans="2:23" ht="17.100000000000001" customHeight="1" x14ac:dyDescent="0.3">
      <c r="B20" s="161" t="str">
        <v>04-SPWHI-07000311</v>
      </c>
      <c r="C20" s="156" t="str">
        <v>TEG</v>
      </c>
      <c r="D20" s="94" t="str">
        <v>Single Malt Scotch</v>
      </c>
      <c r="E20" s="94" t="str">
        <v>The Macallan</v>
      </c>
      <c r="F20" s="94" t="str">
        <v>MAC</v>
      </c>
      <c r="G20" s="94" t="str">
        <v>The Macallan Double Cask 30YO</v>
      </c>
      <c r="H20" s="94" t="str">
        <v>700ml</v>
      </c>
      <c r="I20" s="174">
        <v>3</v>
      </c>
      <c r="J20" s="283"/>
      <c r="K20" s="178"/>
      <c r="L20" s="85"/>
      <c r="M20" s="15"/>
      <c r="N20" s="86"/>
      <c r="O20" s="6"/>
      <c r="P20" s="152">
        <v>0</v>
      </c>
      <c r="Q20" s="6"/>
      <c r="R20" s="96">
        <f t="shared" si="1"/>
        <v>0</v>
      </c>
      <c r="S20" s="97">
        <f t="shared" si="4"/>
        <v>0</v>
      </c>
      <c r="T20" s="98">
        <f t="shared" si="2"/>
        <v>0</v>
      </c>
      <c r="U20" s="117" t="str">
        <f t="shared" si="3"/>
        <v>OK</v>
      </c>
      <c r="V20" s="117" t="b">
        <f>'CASH REBATE'!$P$22</f>
        <v>0</v>
      </c>
      <c r="W20" s="1" t="str">
        <v>ALCHEMY</v>
      </c>
    </row>
    <row r="21" spans="2:23" ht="17.100000000000001" customHeight="1" x14ac:dyDescent="0.3">
      <c r="B21" s="161" t="str">
        <v>04-SPWHI-07000796</v>
      </c>
      <c r="C21" s="156" t="str">
        <v>TEG</v>
      </c>
      <c r="D21" s="94" t="str">
        <v>Single Malt Scotch</v>
      </c>
      <c r="E21" s="94" t="str">
        <v>The Macallan</v>
      </c>
      <c r="F21" s="94" t="str">
        <v>MAC</v>
      </c>
      <c r="G21" s="94" t="str">
        <v>The Macallan Triple Cask 12YO</v>
      </c>
      <c r="H21" s="94" t="str">
        <v>700ml</v>
      </c>
      <c r="I21" s="174">
        <v>12</v>
      </c>
      <c r="J21" s="283"/>
      <c r="K21" s="178"/>
      <c r="L21" s="85"/>
      <c r="M21" s="15"/>
      <c r="N21" s="86"/>
      <c r="O21" s="6"/>
      <c r="P21" s="152">
        <v>0</v>
      </c>
      <c r="Q21" s="6"/>
      <c r="R21" s="96">
        <f t="shared" si="1"/>
        <v>0</v>
      </c>
      <c r="S21" s="97">
        <f t="shared" si="4"/>
        <v>0</v>
      </c>
      <c r="T21" s="98">
        <f t="shared" si="2"/>
        <v>0</v>
      </c>
      <c r="U21" s="117" t="str">
        <f t="shared" si="3"/>
        <v>OK</v>
      </c>
      <c r="V21" s="117" t="b">
        <f>'CASH REBATE'!$P$22</f>
        <v>0</v>
      </c>
      <c r="W21" s="1" t="str">
        <v>ALCHEMY</v>
      </c>
    </row>
    <row r="22" spans="2:23" ht="17.100000000000001" customHeight="1" x14ac:dyDescent="0.3">
      <c r="B22" s="161" t="str">
        <v>04-24HMN-07002650</v>
      </c>
      <c r="C22" s="156" t="str">
        <v>TEG</v>
      </c>
      <c r="D22" s="94" t="str">
        <v>Single Malt Scotch</v>
      </c>
      <c r="E22" s="94" t="str">
        <v>The Macallan</v>
      </c>
      <c r="F22" s="94" t="str">
        <v>MAC</v>
      </c>
      <c r="G22" s="94" t="str">
        <v>The Macallan Harmony Vibrant Oak</v>
      </c>
      <c r="H22" s="94" t="str">
        <v>700ml</v>
      </c>
      <c r="I22" s="174">
        <v>6</v>
      </c>
      <c r="J22" s="283"/>
      <c r="K22" s="178"/>
      <c r="L22" s="85"/>
      <c r="M22" s="15"/>
      <c r="N22" s="86"/>
      <c r="O22" s="6"/>
      <c r="P22" s="152">
        <v>0</v>
      </c>
      <c r="Q22" s="6"/>
      <c r="R22" s="96">
        <f t="shared" si="1"/>
        <v>0</v>
      </c>
      <c r="S22" s="97">
        <f t="shared" si="4"/>
        <v>0</v>
      </c>
      <c r="T22" s="98">
        <f t="shared" si="2"/>
        <v>0</v>
      </c>
      <c r="U22" s="117" t="str">
        <f t="shared" si="3"/>
        <v>OK</v>
      </c>
      <c r="V22" s="117" t="b">
        <f>'CASH REBATE'!$P$22</f>
        <v>0</v>
      </c>
      <c r="W22" s="1" t="str">
        <v>ALCHEMY</v>
      </c>
    </row>
    <row r="23" spans="2:23" ht="17.100000000000001" customHeight="1" x14ac:dyDescent="0.3">
      <c r="B23" s="161" t="str">
        <v>04-23WHI-07002322</v>
      </c>
      <c r="C23" s="156" t="str">
        <v>TEG</v>
      </c>
      <c r="D23" s="94" t="str">
        <v>Single Malt Scotch</v>
      </c>
      <c r="E23" s="94" t="str">
        <v>The Macallan</v>
      </c>
      <c r="F23" s="94" t="str">
        <v>MAC</v>
      </c>
      <c r="G23" s="94" t="str">
        <v>The Macallan Harmony Collection Amber Meadow</v>
      </c>
      <c r="H23" s="94" t="str">
        <v>700ml</v>
      </c>
      <c r="I23" s="174">
        <v>12</v>
      </c>
      <c r="J23" s="283"/>
      <c r="K23" s="178"/>
      <c r="L23" s="85"/>
      <c r="M23" s="15"/>
      <c r="N23" s="86"/>
      <c r="O23" s="6"/>
      <c r="P23" s="152">
        <v>0</v>
      </c>
      <c r="Q23" s="6"/>
      <c r="R23" s="96">
        <f t="shared" si="1"/>
        <v>0</v>
      </c>
      <c r="S23" s="97">
        <f t="shared" si="4"/>
        <v>0</v>
      </c>
      <c r="T23" s="98">
        <f t="shared" si="2"/>
        <v>0</v>
      </c>
      <c r="U23" s="117" t="str">
        <f t="shared" si="3"/>
        <v>OK</v>
      </c>
      <c r="V23" s="117" t="b">
        <f>'CASH REBATE'!$P$22</f>
        <v>0</v>
      </c>
      <c r="W23" s="1" t="str">
        <v>ALCHEMY</v>
      </c>
    </row>
    <row r="24" spans="2:23" ht="17.100000000000001" customHeight="1" x14ac:dyDescent="0.3">
      <c r="B24" s="161" t="str">
        <v>04-SPWHI-07000557</v>
      </c>
      <c r="C24" s="156" t="str">
        <v>TEG</v>
      </c>
      <c r="D24" s="94" t="str">
        <v>Single Malt Scotch</v>
      </c>
      <c r="E24" s="94" t="str">
        <v>The Macallan</v>
      </c>
      <c r="F24" s="94" t="str">
        <v>MAC</v>
      </c>
      <c r="G24" s="94" t="str">
        <v>The Macallan Harmony Collection</v>
      </c>
      <c r="H24" s="94" t="str">
        <v>700ml</v>
      </c>
      <c r="I24" s="174">
        <v>6</v>
      </c>
      <c r="J24" s="283"/>
      <c r="K24" s="178"/>
      <c r="L24" s="85"/>
      <c r="M24" s="15"/>
      <c r="N24" s="86"/>
      <c r="O24" s="6"/>
      <c r="P24" s="152">
        <v>0</v>
      </c>
      <c r="Q24" s="6"/>
      <c r="R24" s="96">
        <f t="shared" si="1"/>
        <v>0</v>
      </c>
      <c r="S24" s="97">
        <f t="shared" si="4"/>
        <v>0</v>
      </c>
      <c r="T24" s="98">
        <f t="shared" si="2"/>
        <v>0</v>
      </c>
      <c r="U24" s="117" t="str">
        <f t="shared" si="3"/>
        <v>OK</v>
      </c>
      <c r="V24" s="117" t="b">
        <f>'CASH REBATE'!$P$22</f>
        <v>0</v>
      </c>
      <c r="W24" s="1" t="str">
        <v>ALCHEMY</v>
      </c>
    </row>
    <row r="25" spans="2:23" ht="17.100000000000001" customHeight="1" x14ac:dyDescent="0.3">
      <c r="B25" s="161" t="str">
        <v>04-SPWHI-07001226</v>
      </c>
      <c r="C25" s="156" t="str">
        <v>TEG</v>
      </c>
      <c r="D25" s="94" t="str">
        <v>Single Malt Scotch</v>
      </c>
      <c r="E25" s="94" t="str">
        <v>The Macallan</v>
      </c>
      <c r="F25" s="94" t="str">
        <v>MAC</v>
      </c>
      <c r="G25" s="94" t="str">
        <v>The Macallan Harmony Collection Intense Arabica</v>
      </c>
      <c r="H25" s="94" t="str">
        <v>700ml</v>
      </c>
      <c r="I25" s="174">
        <v>6</v>
      </c>
      <c r="J25" s="283"/>
      <c r="K25" s="178"/>
      <c r="L25" s="85"/>
      <c r="M25" s="15"/>
      <c r="N25" s="86"/>
      <c r="O25" s="6"/>
      <c r="P25" s="152">
        <v>0</v>
      </c>
      <c r="Q25" s="6"/>
      <c r="R25" s="96">
        <f t="shared" si="1"/>
        <v>0</v>
      </c>
      <c r="S25" s="97">
        <f t="shared" si="4"/>
        <v>0</v>
      </c>
      <c r="T25" s="98">
        <f t="shared" si="2"/>
        <v>0</v>
      </c>
      <c r="U25" s="117" t="str">
        <f t="shared" si="3"/>
        <v>OK</v>
      </c>
      <c r="V25" s="117" t="b">
        <f>'CASH REBATE'!$P$22</f>
        <v>0</v>
      </c>
      <c r="W25" s="1" t="str">
        <v>ALCHEMY</v>
      </c>
    </row>
    <row r="26" spans="2:23" ht="17.100000000000001" customHeight="1" x14ac:dyDescent="0.3">
      <c r="B26" s="161" t="str">
        <v>04-25HMN-07002971</v>
      </c>
      <c r="C26" s="156" t="str">
        <v>TEG</v>
      </c>
      <c r="D26" s="94" t="str">
        <v>Single Malt Scotch</v>
      </c>
      <c r="E26" s="94" t="str">
        <v>The Macallan</v>
      </c>
      <c r="F26" s="94" t="str">
        <v>MAC</v>
      </c>
      <c r="G26" s="94" t="str">
        <v>The Macallan Harmony Phoenix Honey Whisky</v>
      </c>
      <c r="H26" s="94" t="str">
        <v>700ml</v>
      </c>
      <c r="I26" s="174">
        <v>6</v>
      </c>
      <c r="J26" s="283"/>
      <c r="K26" s="178"/>
      <c r="L26" s="85"/>
      <c r="M26" s="15"/>
      <c r="N26" s="86"/>
      <c r="O26" s="6"/>
      <c r="P26" s="152">
        <v>0</v>
      </c>
      <c r="Q26" s="6"/>
      <c r="R26" s="96">
        <f t="shared" si="1"/>
        <v>0</v>
      </c>
      <c r="S26" s="97">
        <f t="shared" si="4"/>
        <v>0</v>
      </c>
      <c r="T26" s="98">
        <f t="shared" si="2"/>
        <v>0</v>
      </c>
      <c r="U26" s="117" t="str">
        <f t="shared" si="3"/>
        <v>OK</v>
      </c>
      <c r="V26" s="117" t="b">
        <f>'CASH REBATE'!$P$22</f>
        <v>0</v>
      </c>
      <c r="W26" s="1" t="str">
        <v>ALCHEMY</v>
      </c>
    </row>
    <row r="27" spans="2:23" ht="17.100000000000001" customHeight="1" x14ac:dyDescent="0.3">
      <c r="B27" s="161" t="str">
        <v>04-SPWHI-07007984</v>
      </c>
      <c r="C27" s="156" t="str">
        <v>TEG</v>
      </c>
      <c r="D27" s="94" t="str">
        <v>Single Malt Scotch</v>
      </c>
      <c r="E27" s="94" t="str">
        <v>The Macallan</v>
      </c>
      <c r="F27" s="94" t="str">
        <v>MAC</v>
      </c>
      <c r="G27" s="94" t="str">
        <v>The Macallan Rare Cask</v>
      </c>
      <c r="H27" s="94" t="str">
        <v>700ml</v>
      </c>
      <c r="I27" s="174">
        <v>3</v>
      </c>
      <c r="J27" s="283"/>
      <c r="K27" s="178"/>
      <c r="L27" s="85"/>
      <c r="M27" s="15"/>
      <c r="N27" s="86"/>
      <c r="O27" s="6"/>
      <c r="P27" s="152">
        <v>0</v>
      </c>
      <c r="Q27" s="6"/>
      <c r="R27" s="96">
        <f t="shared" si="1"/>
        <v>0</v>
      </c>
      <c r="S27" s="97">
        <f t="shared" si="4"/>
        <v>0</v>
      </c>
      <c r="T27" s="98">
        <f t="shared" si="2"/>
        <v>0</v>
      </c>
      <c r="U27" s="117" t="str">
        <f t="shared" si="3"/>
        <v>OK</v>
      </c>
      <c r="V27" s="117" t="b">
        <f>'CASH REBATE'!$P$22</f>
        <v>0</v>
      </c>
      <c r="W27" s="1" t="str">
        <v>ALCHEMY</v>
      </c>
    </row>
    <row r="28" spans="2:23" ht="17.100000000000001" customHeight="1" x14ac:dyDescent="0.3">
      <c r="B28" s="161" t="str">
        <v>04-SPWHI-07001883</v>
      </c>
      <c r="C28" s="156" t="str">
        <v>TEG</v>
      </c>
      <c r="D28" s="94" t="str">
        <v>Single Malt Scotch</v>
      </c>
      <c r="E28" s="94" t="str">
        <v>The Macallan</v>
      </c>
      <c r="F28" s="94" t="str">
        <v>MAC</v>
      </c>
      <c r="G28" s="94" t="str">
        <v>The Macallan Reflexion</v>
      </c>
      <c r="H28" s="94" t="str">
        <v>700ml</v>
      </c>
      <c r="I28" s="174">
        <v>2</v>
      </c>
      <c r="J28" s="283"/>
      <c r="K28" s="178"/>
      <c r="L28" s="85"/>
      <c r="M28" s="15"/>
      <c r="N28" s="86"/>
      <c r="O28" s="6"/>
      <c r="P28" s="152">
        <v>0</v>
      </c>
      <c r="Q28" s="6"/>
      <c r="R28" s="96">
        <f t="shared" si="1"/>
        <v>0</v>
      </c>
      <c r="S28" s="97">
        <f t="shared" si="4"/>
        <v>0</v>
      </c>
      <c r="T28" s="98">
        <f t="shared" si="2"/>
        <v>0</v>
      </c>
      <c r="U28" s="117" t="str">
        <f t="shared" si="3"/>
        <v>OK</v>
      </c>
      <c r="V28" s="117" t="b">
        <f>'CASH REBATE'!$P$22</f>
        <v>0</v>
      </c>
      <c r="W28" s="1" t="str">
        <v>ALCHEMY</v>
      </c>
    </row>
    <row r="29" spans="2:23" ht="17.100000000000001" customHeight="1" x14ac:dyDescent="0.3">
      <c r="B29" s="161" t="str">
        <v>04-SPWHI-07001162</v>
      </c>
      <c r="C29" s="156" t="str">
        <v>TEG</v>
      </c>
      <c r="D29" s="94" t="str">
        <v>Single Malt Scotch</v>
      </c>
      <c r="E29" s="94" t="str">
        <v>The Macallan</v>
      </c>
      <c r="F29" s="94" t="str">
        <v>MAC</v>
      </c>
      <c r="G29" s="94" t="str">
        <v>The Macallan Classic Cut Whisky</v>
      </c>
      <c r="H29" s="94" t="str">
        <v>700ml</v>
      </c>
      <c r="I29" s="174">
        <v>12</v>
      </c>
      <c r="J29" s="283"/>
      <c r="K29" s="178"/>
      <c r="L29" s="85"/>
      <c r="M29" s="15"/>
      <c r="N29" s="86"/>
      <c r="O29" s="6"/>
      <c r="P29" s="152">
        <v>0</v>
      </c>
      <c r="Q29" s="6"/>
      <c r="R29" s="96">
        <f t="shared" si="1"/>
        <v>0</v>
      </c>
      <c r="S29" s="97">
        <f t="shared" si="4"/>
        <v>0</v>
      </c>
      <c r="T29" s="98">
        <f t="shared" si="2"/>
        <v>0</v>
      </c>
      <c r="U29" s="117" t="str">
        <f t="shared" si="3"/>
        <v>OK</v>
      </c>
      <c r="V29" s="117" t="b">
        <f>'CASH REBATE'!$P$22</f>
        <v>0</v>
      </c>
      <c r="W29" s="1" t="str">
        <v>ALCHEMY</v>
      </c>
    </row>
    <row r="30" spans="2:23" ht="17.100000000000001" customHeight="1" x14ac:dyDescent="0.3">
      <c r="B30" s="161" t="str">
        <v>04-SPWHI-07001155</v>
      </c>
      <c r="C30" s="156" t="str">
        <v>TEG</v>
      </c>
      <c r="D30" s="94" t="str">
        <v>Single Malt Scotch</v>
      </c>
      <c r="E30" s="94" t="str">
        <v>The Macallan</v>
      </c>
      <c r="F30" s="94" t="str">
        <v>MAC</v>
      </c>
      <c r="G30" s="94" t="str">
        <v>The Macallan A Night On Earth Scotch Whisky Y21</v>
      </c>
      <c r="H30" s="94" t="str">
        <v>700ml</v>
      </c>
      <c r="I30" s="174">
        <v>6</v>
      </c>
      <c r="J30" s="283"/>
      <c r="K30" s="178"/>
      <c r="L30" s="85"/>
      <c r="M30" s="15"/>
      <c r="N30" s="86"/>
      <c r="O30" s="6"/>
      <c r="P30" s="152">
        <v>0</v>
      </c>
      <c r="Q30" s="6"/>
      <c r="R30" s="96">
        <f t="shared" si="1"/>
        <v>0</v>
      </c>
      <c r="S30" s="97">
        <f t="shared" si="4"/>
        <v>0</v>
      </c>
      <c r="T30" s="98">
        <f t="shared" si="2"/>
        <v>0</v>
      </c>
      <c r="U30" s="117" t="str">
        <f t="shared" si="3"/>
        <v>OK</v>
      </c>
      <c r="V30" s="117" t="b">
        <f>'CASH REBATE'!$P$22</f>
        <v>0</v>
      </c>
      <c r="W30" s="1" t="str">
        <v>ALCHEMY</v>
      </c>
    </row>
    <row r="31" spans="2:23" ht="17.100000000000001" customHeight="1" x14ac:dyDescent="0.3">
      <c r="B31" s="161" t="str">
        <v>04-SPWHI-07001080</v>
      </c>
      <c r="C31" s="156" t="str">
        <v>TEG</v>
      </c>
      <c r="D31" s="94" t="str">
        <v>Single Malt Scotch</v>
      </c>
      <c r="E31" s="94" t="str">
        <v>The Macallan</v>
      </c>
      <c r="F31" s="94" t="str">
        <v>MAC</v>
      </c>
      <c r="G31" s="94" t="str">
        <v>The Macallan A Night On Earth Scotch Whisky Y22</v>
      </c>
      <c r="H31" s="94" t="str">
        <v>700ml</v>
      </c>
      <c r="I31" s="174">
        <v>6</v>
      </c>
      <c r="J31" s="283"/>
      <c r="K31" s="178"/>
      <c r="L31" s="85"/>
      <c r="M31" s="15"/>
      <c r="N31" s="86"/>
      <c r="O31" s="6"/>
      <c r="P31" s="152">
        <v>0</v>
      </c>
      <c r="Q31" s="6"/>
      <c r="R31" s="96">
        <f t="shared" si="1"/>
        <v>0</v>
      </c>
      <c r="S31" s="97">
        <f t="shared" si="4"/>
        <v>0</v>
      </c>
      <c r="T31" s="98">
        <f t="shared" si="2"/>
        <v>0</v>
      </c>
      <c r="U31" s="117" t="str">
        <f t="shared" si="3"/>
        <v>OK</v>
      </c>
      <c r="V31" s="117" t="b">
        <f>'CASH REBATE'!$P$22</f>
        <v>0</v>
      </c>
      <c r="W31" s="1" t="str">
        <v>ALCHEMY</v>
      </c>
    </row>
    <row r="32" spans="2:23" ht="17.100000000000001" customHeight="1" x14ac:dyDescent="0.3">
      <c r="B32" s="161" t="str">
        <v>04-23WHI-07001806</v>
      </c>
      <c r="C32" s="156" t="str">
        <v>TEG</v>
      </c>
      <c r="D32" s="94" t="str">
        <v>Single Malt Scotch</v>
      </c>
      <c r="E32" s="94" t="str">
        <v>The Macallan</v>
      </c>
      <c r="F32" s="94" t="str">
        <v>MAC</v>
      </c>
      <c r="G32" s="94" t="str">
        <v>The Macallan A Night On Earth Scotch Whisky Y23</v>
      </c>
      <c r="H32" s="94" t="str">
        <v>700ml</v>
      </c>
      <c r="I32" s="174">
        <v>6</v>
      </c>
      <c r="J32" s="283"/>
      <c r="K32" s="178"/>
      <c r="L32" s="85"/>
      <c r="M32" s="15"/>
      <c r="N32" s="86"/>
      <c r="O32" s="6"/>
      <c r="P32" s="152">
        <v>0</v>
      </c>
      <c r="Q32" s="6"/>
      <c r="R32" s="96">
        <f t="shared" si="1"/>
        <v>0</v>
      </c>
      <c r="S32" s="97">
        <f t="shared" si="4"/>
        <v>0</v>
      </c>
      <c r="T32" s="98">
        <f t="shared" si="2"/>
        <v>0</v>
      </c>
      <c r="U32" s="117" t="str">
        <f t="shared" si="3"/>
        <v>OK</v>
      </c>
      <c r="V32" s="117" t="b">
        <f>'CASH REBATE'!$P$22</f>
        <v>0</v>
      </c>
      <c r="W32" s="1" t="str">
        <v>ALCHEMY</v>
      </c>
    </row>
    <row r="33" spans="2:23" ht="17.100000000000001" customHeight="1" x14ac:dyDescent="0.3">
      <c r="B33" s="161" t="str">
        <v>04-24NOE-07002766</v>
      </c>
      <c r="C33" s="156" t="str">
        <v>TEG</v>
      </c>
      <c r="D33" s="94" t="str">
        <v>Single Malt Scotch</v>
      </c>
      <c r="E33" s="94" t="str">
        <v>The Macallan</v>
      </c>
      <c r="F33" s="94" t="str">
        <v>MAC</v>
      </c>
      <c r="G33" s="94" t="str">
        <v>The Macallan A Night On Earth Scotch Whisky Y24</v>
      </c>
      <c r="H33" s="94" t="str">
        <v>700ml</v>
      </c>
      <c r="I33" s="174">
        <v>6</v>
      </c>
      <c r="J33" s="283"/>
      <c r="K33" s="178"/>
      <c r="L33" s="85"/>
      <c r="M33" s="15"/>
      <c r="N33" s="86"/>
      <c r="O33" s="6"/>
      <c r="P33" s="152">
        <v>0</v>
      </c>
      <c r="Q33" s="6"/>
      <c r="R33" s="96">
        <f t="shared" si="1"/>
        <v>0</v>
      </c>
      <c r="S33" s="97">
        <f t="shared" si="4"/>
        <v>0</v>
      </c>
      <c r="T33" s="98">
        <f t="shared" si="2"/>
        <v>0</v>
      </c>
      <c r="U33" s="117" t="str">
        <f t="shared" si="3"/>
        <v>OK</v>
      </c>
      <c r="V33" s="117" t="b">
        <f>'CASH REBATE'!$P$22</f>
        <v>0</v>
      </c>
      <c r="W33" s="1" t="str">
        <v>ALCHEMY</v>
      </c>
    </row>
    <row r="34" spans="2:23" ht="17.100000000000001" customHeight="1" x14ac:dyDescent="0.3">
      <c r="B34" s="161" t="str">
        <v>04-25NOE-07003381</v>
      </c>
      <c r="C34" s="156" t="str">
        <v>TEG</v>
      </c>
      <c r="D34" s="94" t="str">
        <v>Single Malt Scotch</v>
      </c>
      <c r="E34" s="94" t="str">
        <v>The Macallan</v>
      </c>
      <c r="F34" s="94" t="str">
        <v>MAC</v>
      </c>
      <c r="G34" s="94" t="str">
        <v>The Macallan A Night On Earth Scotch Whisky Y25</v>
      </c>
      <c r="H34" s="94" t="str">
        <v>700ml</v>
      </c>
      <c r="I34" s="174">
        <v>6</v>
      </c>
      <c r="J34" s="283"/>
      <c r="K34" s="178"/>
      <c r="L34" s="85"/>
      <c r="M34" s="15"/>
      <c r="N34" s="86"/>
      <c r="O34" s="6"/>
      <c r="P34" s="152">
        <v>0</v>
      </c>
      <c r="Q34" s="6"/>
      <c r="R34" s="96">
        <f t="shared" si="1"/>
        <v>0</v>
      </c>
      <c r="S34" s="97">
        <f t="shared" si="4"/>
        <v>0</v>
      </c>
      <c r="T34" s="98">
        <f t="shared" si="2"/>
        <v>0</v>
      </c>
      <c r="U34" s="117" t="str">
        <f t="shared" si="3"/>
        <v>OK</v>
      </c>
      <c r="V34" s="117" t="b">
        <f>'CASH REBATE'!$P$22</f>
        <v>0</v>
      </c>
      <c r="W34" s="1" t="str">
        <v>ALCHEMY</v>
      </c>
    </row>
    <row r="35" spans="2:23" ht="17.100000000000001" customHeight="1" x14ac:dyDescent="0.3">
      <c r="B35" s="161" t="str">
        <v>04-SPWHI-07002919</v>
      </c>
      <c r="C35" s="156" t="str">
        <v>TEG</v>
      </c>
      <c r="D35" s="94" t="str">
        <v>Single Malt Scotch</v>
      </c>
      <c r="E35" s="94" t="str">
        <v>The Macallan</v>
      </c>
      <c r="F35" s="94" t="str">
        <v>MAC</v>
      </c>
      <c r="G35" s="94" t="str">
        <v>The Macallan Time Space Mastery</v>
      </c>
      <c r="H35" s="94" t="str">
        <v>700ml</v>
      </c>
      <c r="I35" s="174">
        <v>3</v>
      </c>
      <c r="J35" s="283"/>
      <c r="K35" s="178"/>
      <c r="L35" s="85"/>
      <c r="M35" s="15"/>
      <c r="N35" s="86"/>
      <c r="O35" s="6"/>
      <c r="P35" s="152">
        <v>0</v>
      </c>
      <c r="Q35" s="6"/>
      <c r="R35" s="96">
        <f t="shared" si="1"/>
        <v>0</v>
      </c>
      <c r="S35" s="97">
        <f t="shared" si="4"/>
        <v>0</v>
      </c>
      <c r="T35" s="98">
        <f t="shared" si="2"/>
        <v>0</v>
      </c>
      <c r="U35" s="117" t="str">
        <f t="shared" si="3"/>
        <v>OK</v>
      </c>
      <c r="V35" s="117" t="b">
        <f>'CASH REBATE'!$P$22</f>
        <v>0</v>
      </c>
      <c r="W35" s="1" t="str">
        <v>ALCHEMY</v>
      </c>
    </row>
    <row r="36" spans="2:23" ht="17.100000000000001" customHeight="1" x14ac:dyDescent="0.3">
      <c r="B36" s="161" t="str">
        <v>04-SPWHI-07001622</v>
      </c>
      <c r="C36" s="156" t="str">
        <v>TEG</v>
      </c>
      <c r="D36" s="94" t="str">
        <v>Single Malt Scotch</v>
      </c>
      <c r="E36" s="94" t="str">
        <v>The Macallan</v>
      </c>
      <c r="F36" s="94" t="str">
        <v>MAC</v>
      </c>
      <c r="G36" s="94" t="str">
        <v>The Macallan Art is the Flower Whisky</v>
      </c>
      <c r="H36" s="94" t="str">
        <v>700ml</v>
      </c>
      <c r="I36" s="174">
        <v>4</v>
      </c>
      <c r="J36" s="283"/>
      <c r="K36" s="178"/>
      <c r="L36" s="85"/>
      <c r="M36" s="15"/>
      <c r="N36" s="86"/>
      <c r="O36" s="6"/>
      <c r="P36" s="152">
        <v>0</v>
      </c>
      <c r="Q36" s="6"/>
      <c r="R36" s="96">
        <f t="shared" si="1"/>
        <v>0</v>
      </c>
      <c r="S36" s="97">
        <f t="shared" si="4"/>
        <v>0</v>
      </c>
      <c r="T36" s="98">
        <f t="shared" si="2"/>
        <v>0</v>
      </c>
      <c r="U36" s="117" t="str">
        <f t="shared" si="3"/>
        <v>OK</v>
      </c>
      <c r="V36" s="117" t="b">
        <f>'CASH REBATE'!$P$22</f>
        <v>0</v>
      </c>
      <c r="W36" s="1" t="str">
        <v>ALCHEMY</v>
      </c>
    </row>
    <row r="37" spans="2:23" ht="17.100000000000001" customHeight="1" x14ac:dyDescent="0.3">
      <c r="B37" s="161" t="str">
        <v>04-SPWHI-07003299</v>
      </c>
      <c r="C37" s="156" t="str">
        <v>TEG</v>
      </c>
      <c r="D37" s="94" t="str">
        <v>Single Malt Scotch</v>
      </c>
      <c r="E37" s="94" t="str">
        <v>The Macallan</v>
      </c>
      <c r="F37" s="94" t="str">
        <v>MAC</v>
      </c>
      <c r="G37" s="94" t="str">
        <v>The Macallan Folio 8 Scotch Whisky</v>
      </c>
      <c r="H37" s="94" t="str">
        <v>700ml</v>
      </c>
      <c r="I37" s="174">
        <v>1</v>
      </c>
      <c r="J37" s="283"/>
      <c r="K37" s="178"/>
      <c r="L37" s="85"/>
      <c r="M37" s="15"/>
      <c r="N37" s="86"/>
      <c r="O37" s="6"/>
      <c r="P37" s="152">
        <v>0</v>
      </c>
      <c r="Q37" s="6"/>
      <c r="R37" s="96">
        <f t="shared" si="1"/>
        <v>0</v>
      </c>
      <c r="S37" s="97">
        <f t="shared" si="4"/>
        <v>0</v>
      </c>
      <c r="T37" s="98">
        <f t="shared" si="2"/>
        <v>0</v>
      </c>
      <c r="U37" s="117" t="str">
        <f t="shared" si="3"/>
        <v>OK</v>
      </c>
      <c r="V37" s="117" t="b">
        <f>'CASH REBATE'!$P$22</f>
        <v>0</v>
      </c>
      <c r="W37" s="1" t="str">
        <v>ALCHEMY</v>
      </c>
    </row>
    <row r="38" spans="2:23" ht="17.399999999999999" x14ac:dyDescent="0.3">
      <c r="B38" s="161" t="str">
        <v>04-23MBL-07000168</v>
      </c>
      <c r="C38" s="156" t="str">
        <v>TEG</v>
      </c>
      <c r="D38" s="94" t="str">
        <v>Single Malt Scotch</v>
      </c>
      <c r="E38" s="94" t="str">
        <v>The Macallan</v>
      </c>
      <c r="F38" s="94" t="str">
        <v>MAC</v>
      </c>
      <c r="G38" s="94" t="str">
        <v>The Macallan M Black Scotch Whisky</v>
      </c>
      <c r="H38" s="94" t="str">
        <v>700ml</v>
      </c>
      <c r="I38" s="174">
        <v>1</v>
      </c>
      <c r="J38" s="283"/>
      <c r="K38" s="178"/>
      <c r="L38" s="85"/>
      <c r="M38" s="15"/>
      <c r="N38" s="86"/>
      <c r="O38" s="6"/>
      <c r="P38" s="152">
        <v>0</v>
      </c>
      <c r="Q38" s="6"/>
      <c r="R38" s="96">
        <f t="shared" si="1"/>
        <v>0</v>
      </c>
      <c r="S38" s="97">
        <f t="shared" si="4"/>
        <v>0</v>
      </c>
      <c r="T38" s="98">
        <f t="shared" si="2"/>
        <v>0</v>
      </c>
      <c r="U38" s="117" t="str">
        <f t="shared" si="3"/>
        <v>OK</v>
      </c>
      <c r="V38" s="117" t="b">
        <f>'CASH REBATE'!$P$22</f>
        <v>0</v>
      </c>
      <c r="W38" s="1" t="str">
        <v>ALCHEMY</v>
      </c>
    </row>
    <row r="39" spans="2:23" ht="17.399999999999999" x14ac:dyDescent="0.3">
      <c r="B39" s="161" t="str">
        <v>04-23MCO-07000175</v>
      </c>
      <c r="C39" s="156" t="str">
        <v>TEG</v>
      </c>
      <c r="D39" s="94" t="str">
        <v>Single Malt Scotch</v>
      </c>
      <c r="E39" s="94" t="str">
        <v>The Macallan</v>
      </c>
      <c r="F39" s="94" t="str">
        <v>MAC</v>
      </c>
      <c r="G39" s="94" t="str">
        <v>The Macallan M Copper Scotch Whisky</v>
      </c>
      <c r="H39" s="94" t="str">
        <v>700ml</v>
      </c>
      <c r="I39" s="174">
        <v>1</v>
      </c>
      <c r="J39" s="283"/>
      <c r="K39" s="178"/>
      <c r="L39" s="85"/>
      <c r="M39" s="15"/>
      <c r="N39" s="86"/>
      <c r="O39" s="6"/>
      <c r="P39" s="152">
        <v>0</v>
      </c>
      <c r="Q39" s="6"/>
      <c r="R39" s="96">
        <f t="shared" si="1"/>
        <v>0</v>
      </c>
      <c r="S39" s="97">
        <f t="shared" si="4"/>
        <v>0</v>
      </c>
      <c r="T39" s="98">
        <f t="shared" si="2"/>
        <v>0</v>
      </c>
      <c r="U39" s="117" t="str">
        <f t="shared" si="3"/>
        <v>OK</v>
      </c>
      <c r="V39" s="117" t="b">
        <f>'CASH REBATE'!$P$22</f>
        <v>0</v>
      </c>
      <c r="W39" s="1" t="str">
        <v>ALCHEMY</v>
      </c>
    </row>
    <row r="40" spans="2:23" ht="17.399999999999999" x14ac:dyDescent="0.3">
      <c r="B40" s="161" t="str">
        <v>04-SPWHI-07003372</v>
      </c>
      <c r="C40" s="156" t="str">
        <v>TEG</v>
      </c>
      <c r="D40" s="94" t="str">
        <v>Single Malt Scotch</v>
      </c>
      <c r="E40" s="94" t="str">
        <v>The Macallan</v>
      </c>
      <c r="F40" s="94" t="str">
        <v>MAC</v>
      </c>
      <c r="G40" s="94" t="str">
        <v>The Macallan M Scotch Whisky</v>
      </c>
      <c r="H40" s="94" t="str">
        <v>700ml</v>
      </c>
      <c r="I40" s="174">
        <v>1</v>
      </c>
      <c r="J40" s="283"/>
      <c r="K40" s="178"/>
      <c r="L40" s="85"/>
      <c r="M40" s="15"/>
      <c r="N40" s="86"/>
      <c r="O40" s="6"/>
      <c r="P40" s="152">
        <v>0</v>
      </c>
      <c r="Q40" s="6"/>
      <c r="R40" s="96">
        <f t="shared" si="1"/>
        <v>0</v>
      </c>
      <c r="S40" s="97">
        <f t="shared" si="4"/>
        <v>0</v>
      </c>
      <c r="T40" s="98">
        <f t="shared" si="2"/>
        <v>0</v>
      </c>
      <c r="U40" s="117" t="str">
        <f t="shared" si="3"/>
        <v>OK</v>
      </c>
      <c r="V40" s="117" t="b">
        <f>'CASH REBATE'!$P$22</f>
        <v>0</v>
      </c>
      <c r="W40" s="1" t="str">
        <v>ALCHEMY</v>
      </c>
    </row>
    <row r="41" spans="2:23" ht="17.399999999999999" x14ac:dyDescent="0.3">
      <c r="B41" s="161" t="str">
        <v>11-SPWHI-07003795</v>
      </c>
      <c r="C41" s="156" t="str">
        <v>TEG</v>
      </c>
      <c r="D41" s="94" t="str">
        <v>Single Malt Scotch</v>
      </c>
      <c r="E41" s="94" t="str">
        <v>Highland Park</v>
      </c>
      <c r="F41" s="94" t="str">
        <v>HLP</v>
      </c>
      <c r="G41" s="94" t="str">
        <v>Highland Park 10YO</v>
      </c>
      <c r="H41" s="94" t="str">
        <v>700ml</v>
      </c>
      <c r="I41" s="174">
        <v>6</v>
      </c>
      <c r="J41" s="283"/>
      <c r="K41" s="178"/>
      <c r="L41" s="85"/>
      <c r="M41" s="15"/>
      <c r="N41" s="86"/>
      <c r="O41" s="6"/>
      <c r="P41" s="152">
        <v>0</v>
      </c>
      <c r="Q41" s="6"/>
      <c r="R41" s="96">
        <f t="shared" si="1"/>
        <v>0</v>
      </c>
      <c r="S41" s="97">
        <f t="shared" si="4"/>
        <v>0</v>
      </c>
      <c r="T41" s="98">
        <f t="shared" si="2"/>
        <v>0</v>
      </c>
      <c r="U41" s="117" t="str">
        <f t="shared" si="3"/>
        <v>OK</v>
      </c>
      <c r="V41" s="117" t="b">
        <f>'CASH REBATE'!$P$22</f>
        <v>0</v>
      </c>
      <c r="W41" s="1" t="str">
        <v>ALCHEMY</v>
      </c>
    </row>
    <row r="42" spans="2:23" ht="17.399999999999999" x14ac:dyDescent="0.3">
      <c r="B42" s="161" t="str">
        <v>11-SPWHI-07000996</v>
      </c>
      <c r="C42" s="156" t="str">
        <v>TEG</v>
      </c>
      <c r="D42" s="94" t="str">
        <v>Single Malt Scotch</v>
      </c>
      <c r="E42" s="94" t="str">
        <v>Highland Park</v>
      </c>
      <c r="F42" s="94" t="str">
        <v>HLP</v>
      </c>
      <c r="G42" s="94" t="str">
        <v>Highland Park 12YO</v>
      </c>
      <c r="H42" s="94" t="str">
        <v>700ml</v>
      </c>
      <c r="I42" s="174">
        <v>6</v>
      </c>
      <c r="J42" s="283"/>
      <c r="K42" s="178"/>
      <c r="L42" s="85"/>
      <c r="M42" s="15"/>
      <c r="N42" s="86"/>
      <c r="O42" s="6"/>
      <c r="P42" s="152">
        <v>0</v>
      </c>
      <c r="Q42" s="6"/>
      <c r="R42" s="96">
        <f t="shared" si="1"/>
        <v>0</v>
      </c>
      <c r="S42" s="97">
        <f t="shared" si="4"/>
        <v>0</v>
      </c>
      <c r="T42" s="98">
        <f t="shared" si="2"/>
        <v>0</v>
      </c>
      <c r="U42" s="117" t="str">
        <f t="shared" si="3"/>
        <v>OK</v>
      </c>
      <c r="V42" s="117" t="b">
        <f>'CASH REBATE'!$P$22</f>
        <v>0</v>
      </c>
      <c r="W42" s="1" t="str">
        <v>ALCHEMY</v>
      </c>
    </row>
    <row r="43" spans="2:23" ht="17.399999999999999" x14ac:dyDescent="0.3">
      <c r="B43" s="161" t="str">
        <v>11-SPWHI-07000489</v>
      </c>
      <c r="C43" s="156" t="str">
        <v>TEG</v>
      </c>
      <c r="D43" s="94" t="str">
        <v>Single Malt Scotch</v>
      </c>
      <c r="E43" s="94" t="str">
        <v>Highland Park</v>
      </c>
      <c r="F43" s="94" t="str">
        <v>HLP</v>
      </c>
      <c r="G43" s="94" t="str">
        <v>Highland Park 15YO</v>
      </c>
      <c r="H43" s="94" t="str">
        <v>700ml</v>
      </c>
      <c r="I43" s="174">
        <v>6</v>
      </c>
      <c r="J43" s="283"/>
      <c r="K43" s="178"/>
      <c r="L43" s="85"/>
      <c r="M43" s="15"/>
      <c r="N43" s="86"/>
      <c r="O43" s="6"/>
      <c r="P43" s="152">
        <v>0</v>
      </c>
      <c r="Q43" s="6"/>
      <c r="R43" s="96">
        <f t="shared" si="1"/>
        <v>0</v>
      </c>
      <c r="S43" s="97">
        <f t="shared" si="4"/>
        <v>0</v>
      </c>
      <c r="T43" s="98">
        <f t="shared" si="2"/>
        <v>0</v>
      </c>
      <c r="U43" s="117" t="str">
        <f t="shared" si="3"/>
        <v>OK</v>
      </c>
      <c r="V43" s="117" t="b">
        <f>'CASH REBATE'!$P$22</f>
        <v>0</v>
      </c>
      <c r="W43" s="1" t="str">
        <v>ALCHEMY</v>
      </c>
    </row>
    <row r="44" spans="2:23" ht="17.399999999999999" x14ac:dyDescent="0.3">
      <c r="B44" s="161" t="str">
        <v>11-SPWHI-07005191</v>
      </c>
      <c r="C44" s="156" t="str">
        <v>TEG</v>
      </c>
      <c r="D44" s="94" t="str">
        <v>Single Malt Scotch</v>
      </c>
      <c r="E44" s="94" t="str">
        <v>Highland Park</v>
      </c>
      <c r="F44" s="94" t="str">
        <v>HLP</v>
      </c>
      <c r="G44" s="94" t="str">
        <v>Highland Park 18YO</v>
      </c>
      <c r="H44" s="94" t="str">
        <v>700ml</v>
      </c>
      <c r="I44" s="174">
        <v>6</v>
      </c>
      <c r="J44" s="283"/>
      <c r="K44" s="178"/>
      <c r="L44" s="85"/>
      <c r="M44" s="15"/>
      <c r="N44" s="86"/>
      <c r="O44" s="6"/>
      <c r="P44" s="152">
        <v>0</v>
      </c>
      <c r="Q44" s="6"/>
      <c r="R44" s="96">
        <f t="shared" si="1"/>
        <v>0</v>
      </c>
      <c r="S44" s="97">
        <f t="shared" si="4"/>
        <v>0</v>
      </c>
      <c r="T44" s="98">
        <f t="shared" si="2"/>
        <v>0</v>
      </c>
      <c r="U44" s="117" t="str">
        <f t="shared" si="3"/>
        <v>OK</v>
      </c>
      <c r="V44" s="117" t="b">
        <f>'CASH REBATE'!$P$22</f>
        <v>0</v>
      </c>
      <c r="W44" s="1" t="str">
        <v>ALCHEMY</v>
      </c>
    </row>
    <row r="45" spans="2:23" ht="17.399999999999999" x14ac:dyDescent="0.3">
      <c r="B45" s="161" t="str">
        <v>11-SPWHI-07008264</v>
      </c>
      <c r="C45" s="156" t="str">
        <v>TEG</v>
      </c>
      <c r="D45" s="94" t="str">
        <v>Single Malt Scotch</v>
      </c>
      <c r="E45" s="94" t="str">
        <v>Highland Park</v>
      </c>
      <c r="F45" s="94" t="str">
        <v>HLP</v>
      </c>
      <c r="G45" s="94" t="str">
        <v>Highland Park Valfather</v>
      </c>
      <c r="H45" s="94" t="str">
        <v>700ml</v>
      </c>
      <c r="I45" s="174">
        <v>6</v>
      </c>
      <c r="J45" s="283"/>
      <c r="K45" s="178"/>
      <c r="L45" s="85"/>
      <c r="M45" s="15"/>
      <c r="N45" s="86"/>
      <c r="O45" s="6"/>
      <c r="P45" s="152">
        <v>0</v>
      </c>
      <c r="Q45" s="6"/>
      <c r="R45" s="96">
        <f t="shared" si="1"/>
        <v>0</v>
      </c>
      <c r="S45" s="97">
        <f t="shared" si="4"/>
        <v>0</v>
      </c>
      <c r="T45" s="98">
        <f t="shared" si="2"/>
        <v>0</v>
      </c>
      <c r="U45" s="117" t="str">
        <f t="shared" si="3"/>
        <v>OK</v>
      </c>
      <c r="V45" s="117" t="b">
        <f>'CASH REBATE'!$P$22</f>
        <v>0</v>
      </c>
      <c r="W45" s="1" t="str">
        <v>ALCHEMY</v>
      </c>
    </row>
    <row r="46" spans="2:23" ht="17.399999999999999" x14ac:dyDescent="0.3">
      <c r="B46" s="161" t="str">
        <v>11-SPWHI-07006123</v>
      </c>
      <c r="C46" s="156" t="str">
        <v>TEG</v>
      </c>
      <c r="D46" s="94" t="str">
        <v>Single Malt Scotch</v>
      </c>
      <c r="E46" s="94" t="str">
        <v>Highland Park</v>
      </c>
      <c r="F46" s="94" t="str">
        <v>HLP</v>
      </c>
      <c r="G46" s="94" t="str">
        <v>Highland Park Valknut</v>
      </c>
      <c r="H46" s="94" t="str">
        <v>700ml</v>
      </c>
      <c r="I46" s="174">
        <v>6</v>
      </c>
      <c r="J46" s="283"/>
      <c r="K46" s="178"/>
      <c r="L46" s="85"/>
      <c r="M46" s="15"/>
      <c r="N46" s="86"/>
      <c r="O46" s="6"/>
      <c r="P46" s="152">
        <v>0</v>
      </c>
      <c r="Q46" s="6"/>
      <c r="R46" s="96">
        <f t="shared" si="1"/>
        <v>0</v>
      </c>
      <c r="S46" s="97">
        <f t="shared" si="4"/>
        <v>0</v>
      </c>
      <c r="T46" s="98">
        <f t="shared" si="2"/>
        <v>0</v>
      </c>
      <c r="U46" s="117" t="str">
        <f t="shared" si="3"/>
        <v>OK</v>
      </c>
      <c r="V46" s="117" t="b">
        <f>'CASH REBATE'!$P$22</f>
        <v>0</v>
      </c>
      <c r="W46" s="1" t="str">
        <v>ALCHEMY</v>
      </c>
    </row>
    <row r="47" spans="2:23" ht="17.399999999999999" x14ac:dyDescent="0.3">
      <c r="B47" s="161" t="str">
        <v>12-SPWHI-07005935</v>
      </c>
      <c r="C47" s="156" t="str">
        <v>TEG</v>
      </c>
      <c r="D47" s="94" t="str">
        <v>Single Malt Scotch</v>
      </c>
      <c r="E47" s="94" t="str">
        <v>The Glenrothes</v>
      </c>
      <c r="F47" s="94" t="str">
        <v>TGR</v>
      </c>
      <c r="G47" s="94" t="str">
        <v>The Glenrothes 12YO</v>
      </c>
      <c r="H47" s="94" t="str">
        <v>700ml</v>
      </c>
      <c r="I47" s="174">
        <v>6</v>
      </c>
      <c r="J47" s="283"/>
      <c r="K47" s="178"/>
      <c r="L47" s="85"/>
      <c r="M47" s="15"/>
      <c r="N47" s="86"/>
      <c r="O47" s="6"/>
      <c r="P47" s="152">
        <v>0</v>
      </c>
      <c r="Q47" s="6"/>
      <c r="R47" s="96">
        <f t="shared" si="1"/>
        <v>0</v>
      </c>
      <c r="S47" s="97">
        <f t="shared" si="4"/>
        <v>0</v>
      </c>
      <c r="T47" s="98">
        <f t="shared" si="2"/>
        <v>0</v>
      </c>
      <c r="U47" s="117" t="str">
        <f t="shared" si="3"/>
        <v>OK</v>
      </c>
      <c r="V47" s="117" t="b">
        <f>'CASH REBATE'!$P$22</f>
        <v>0</v>
      </c>
      <c r="W47" s="1" t="str">
        <v>ALCHEMY</v>
      </c>
    </row>
    <row r="48" spans="2:23" ht="17.399999999999999" x14ac:dyDescent="0.3">
      <c r="B48" s="161" t="str">
        <v>12-SPWHI-07005959</v>
      </c>
      <c r="C48" s="156" t="str">
        <v>TEG</v>
      </c>
      <c r="D48" s="94" t="str">
        <v>Single Malt Scotch</v>
      </c>
      <c r="E48" s="94" t="str">
        <v>The Glenrothes</v>
      </c>
      <c r="F48" s="94" t="str">
        <v>TGR</v>
      </c>
      <c r="G48" s="94" t="str">
        <v>The Glenrothes 18YO</v>
      </c>
      <c r="H48" s="94" t="str">
        <v>700ml</v>
      </c>
      <c r="I48" s="174">
        <v>6</v>
      </c>
      <c r="J48" s="283"/>
      <c r="K48" s="178"/>
      <c r="L48" s="85"/>
      <c r="M48" s="15"/>
      <c r="N48" s="86"/>
      <c r="O48" s="6"/>
      <c r="P48" s="152">
        <v>0</v>
      </c>
      <c r="Q48" s="6"/>
      <c r="R48" s="96">
        <f t="shared" si="1"/>
        <v>0</v>
      </c>
      <c r="S48" s="97">
        <f t="shared" si="4"/>
        <v>0</v>
      </c>
      <c r="T48" s="98">
        <f t="shared" si="2"/>
        <v>0</v>
      </c>
      <c r="U48" s="117" t="str">
        <f t="shared" si="3"/>
        <v>OK</v>
      </c>
      <c r="V48" s="117" t="b">
        <f>'CASH REBATE'!$P$22</f>
        <v>0</v>
      </c>
      <c r="W48" s="1" t="str">
        <v>ALCHEMY</v>
      </c>
    </row>
    <row r="49" spans="2:23" ht="17.399999999999999" x14ac:dyDescent="0.3">
      <c r="B49" s="161" t="str">
        <v>12-SPWHI-07005966</v>
      </c>
      <c r="C49" s="156" t="str">
        <v>TEG</v>
      </c>
      <c r="D49" s="94" t="str">
        <v>Single Malt Scotch</v>
      </c>
      <c r="E49" s="94" t="str">
        <v>The Glenrothes</v>
      </c>
      <c r="F49" s="94" t="str">
        <v>TGR</v>
      </c>
      <c r="G49" s="94" t="str">
        <v>The Glenrothes 25YO</v>
      </c>
      <c r="H49" s="94" t="str">
        <v>700ml</v>
      </c>
      <c r="I49" s="174">
        <v>4</v>
      </c>
      <c r="J49" s="283"/>
      <c r="K49" s="178"/>
      <c r="L49" s="85"/>
      <c r="M49" s="15"/>
      <c r="N49" s="86"/>
      <c r="O49" s="6"/>
      <c r="P49" s="152">
        <v>0</v>
      </c>
      <c r="Q49" s="6"/>
      <c r="R49" s="96">
        <f t="shared" si="1"/>
        <v>0</v>
      </c>
      <c r="S49" s="97">
        <f t="shared" si="4"/>
        <v>0</v>
      </c>
      <c r="T49" s="98">
        <f t="shared" si="2"/>
        <v>0</v>
      </c>
      <c r="U49" s="117" t="str">
        <f t="shared" si="3"/>
        <v>OK</v>
      </c>
      <c r="V49" s="117" t="b">
        <f>'CASH REBATE'!$P$22</f>
        <v>0</v>
      </c>
      <c r="W49" s="1" t="str">
        <v>ALCHEMY</v>
      </c>
    </row>
    <row r="50" spans="2:23" ht="17.399999999999999" x14ac:dyDescent="0.3">
      <c r="B50" s="161" t="str">
        <v>12-SPWHI-07005942</v>
      </c>
      <c r="C50" s="156" t="str">
        <v>TEG</v>
      </c>
      <c r="D50" s="94" t="str">
        <v>Single Malt Scotch</v>
      </c>
      <c r="E50" s="94" t="str">
        <v>The Glenrothes</v>
      </c>
      <c r="F50" s="94" t="str">
        <v>TGR</v>
      </c>
      <c r="G50" s="94" t="str">
        <v>The Glenrothes Makers Cut</v>
      </c>
      <c r="H50" s="94" t="str">
        <v>700ml</v>
      </c>
      <c r="I50" s="174">
        <v>6</v>
      </c>
      <c r="J50" s="283"/>
      <c r="K50" s="178"/>
      <c r="L50" s="85"/>
      <c r="M50" s="15"/>
      <c r="N50" s="86"/>
      <c r="O50" s="6"/>
      <c r="P50" s="152">
        <v>0</v>
      </c>
      <c r="Q50" s="6"/>
      <c r="R50" s="96">
        <f t="shared" si="1"/>
        <v>0</v>
      </c>
      <c r="S50" s="97">
        <f t="shared" si="4"/>
        <v>0</v>
      </c>
      <c r="T50" s="98">
        <f t="shared" si="2"/>
        <v>0</v>
      </c>
      <c r="U50" s="117" t="str">
        <f t="shared" si="3"/>
        <v>OK</v>
      </c>
      <c r="V50" s="117" t="b">
        <f>'CASH REBATE'!$P$22</f>
        <v>0</v>
      </c>
      <c r="W50" s="1" t="str">
        <v>ALCHEMY</v>
      </c>
    </row>
    <row r="51" spans="2:23" ht="17.399999999999999" x14ac:dyDescent="0.3">
      <c r="B51" s="161" t="str">
        <v>12-SPWHI-07000235</v>
      </c>
      <c r="C51" s="156" t="str">
        <v>TEG</v>
      </c>
      <c r="D51" s="94" t="str">
        <v>Single Malt Scotch</v>
      </c>
      <c r="E51" s="94" t="str">
        <v>The Glenrothes</v>
      </c>
      <c r="F51" s="94" t="str">
        <v>TGR</v>
      </c>
      <c r="G51" s="94" t="str">
        <v>The Glenrothes Vintage Reserve</v>
      </c>
      <c r="H51" s="94" t="str">
        <v>700ml</v>
      </c>
      <c r="I51" s="174">
        <v>6</v>
      </c>
      <c r="J51" s="283"/>
      <c r="K51" s="178"/>
      <c r="L51" s="85"/>
      <c r="M51" s="15"/>
      <c r="N51" s="86"/>
      <c r="O51" s="6"/>
      <c r="P51" s="152">
        <v>0</v>
      </c>
      <c r="Q51" s="6"/>
      <c r="R51" s="96">
        <f t="shared" si="1"/>
        <v>0</v>
      </c>
      <c r="S51" s="97">
        <f t="shared" si="4"/>
        <v>0</v>
      </c>
      <c r="T51" s="98">
        <f t="shared" si="2"/>
        <v>0</v>
      </c>
      <c r="U51" s="117" t="str">
        <f t="shared" si="3"/>
        <v>OK</v>
      </c>
      <c r="V51" s="117" t="b">
        <f>'CASH REBATE'!$P$22</f>
        <v>0</v>
      </c>
      <c r="W51" s="1" t="str">
        <v>ALCHEMY</v>
      </c>
    </row>
    <row r="52" spans="2:23" ht="17.399999999999999" x14ac:dyDescent="0.3">
      <c r="B52" s="161" t="str">
        <v>28-SPWHI-07000329</v>
      </c>
      <c r="C52" s="156" t="str">
        <v>RC</v>
      </c>
      <c r="D52" s="94" t="str">
        <v>Single Malt Scotch</v>
      </c>
      <c r="E52" s="94" t="str">
        <v>Bruichladdich</v>
      </c>
      <c r="F52" s="94" t="str">
        <v>BLD</v>
      </c>
      <c r="G52" s="94" t="str">
        <v>Bruichladdich Classic Laddie</v>
      </c>
      <c r="H52" s="94" t="str">
        <v>700ml</v>
      </c>
      <c r="I52" s="174">
        <v>6</v>
      </c>
      <c r="J52" s="283"/>
      <c r="K52" s="178"/>
      <c r="L52" s="85"/>
      <c r="M52" s="15"/>
      <c r="N52" s="86"/>
      <c r="O52" s="6"/>
      <c r="P52" s="152">
        <v>0</v>
      </c>
      <c r="Q52" s="6"/>
      <c r="R52" s="96">
        <f t="shared" si="1"/>
        <v>0</v>
      </c>
      <c r="S52" s="97">
        <f t="shared" si="4"/>
        <v>0</v>
      </c>
      <c r="T52" s="98">
        <f t="shared" si="2"/>
        <v>0</v>
      </c>
      <c r="U52" s="117" t="str">
        <f t="shared" si="3"/>
        <v>OK</v>
      </c>
      <c r="V52" s="117" t="b">
        <f>'CASH REBATE'!$P$22</f>
        <v>0</v>
      </c>
      <c r="W52" s="1" t="str">
        <v>ALCHEMY</v>
      </c>
    </row>
    <row r="53" spans="2:23" ht="17.399999999999999" x14ac:dyDescent="0.3">
      <c r="B53" s="161" t="str">
        <v>28-SPWHI-07009957</v>
      </c>
      <c r="C53" s="156" t="str">
        <v>RC</v>
      </c>
      <c r="D53" s="94" t="str">
        <v>Single Malt Scotch</v>
      </c>
      <c r="E53" s="94" t="str">
        <v>Bruichladdich</v>
      </c>
      <c r="F53" s="94" t="str">
        <v>BLD</v>
      </c>
      <c r="G53" s="94" t="str">
        <v>Bruichladdich Port Charlotte 10YO</v>
      </c>
      <c r="H53" s="94" t="str">
        <v>700ml</v>
      </c>
      <c r="I53" s="174">
        <v>6</v>
      </c>
      <c r="J53" s="283"/>
      <c r="K53" s="178"/>
      <c r="L53" s="85"/>
      <c r="M53" s="15"/>
      <c r="N53" s="86"/>
      <c r="O53" s="6"/>
      <c r="P53" s="152">
        <v>0</v>
      </c>
      <c r="Q53" s="6"/>
      <c r="R53" s="96">
        <f t="shared" si="1"/>
        <v>0</v>
      </c>
      <c r="S53" s="97">
        <f t="shared" si="4"/>
        <v>0</v>
      </c>
      <c r="T53" s="98">
        <f t="shared" si="2"/>
        <v>0</v>
      </c>
      <c r="U53" s="117" t="str">
        <f t="shared" si="3"/>
        <v>OK</v>
      </c>
      <c r="V53" s="117" t="b">
        <f>'CASH REBATE'!$P$22</f>
        <v>0</v>
      </c>
      <c r="W53" s="1" t="str">
        <v>ALCHEMY</v>
      </c>
    </row>
    <row r="54" spans="2:23" ht="17.399999999999999" x14ac:dyDescent="0.3">
      <c r="B54" s="161" t="str">
        <v>28-SPWHI-07008041</v>
      </c>
      <c r="C54" s="156" t="str">
        <v>RC</v>
      </c>
      <c r="D54" s="94" t="str">
        <v>Single Malt Scotch</v>
      </c>
      <c r="E54" s="94" t="str">
        <v>Bruichladdich</v>
      </c>
      <c r="F54" s="94" t="str">
        <v>BLD</v>
      </c>
      <c r="G54" s="94" t="str">
        <v>Bruichladdich 18 YO</v>
      </c>
      <c r="H54" s="94" t="str">
        <v>700ml</v>
      </c>
      <c r="I54" s="174">
        <v>6</v>
      </c>
      <c r="J54" s="283"/>
      <c r="K54" s="178"/>
      <c r="L54" s="85"/>
      <c r="M54" s="15"/>
      <c r="N54" s="86"/>
      <c r="O54" s="6"/>
      <c r="P54" s="152">
        <v>0</v>
      </c>
      <c r="Q54" s="6"/>
      <c r="R54" s="96">
        <f t="shared" si="1"/>
        <v>0</v>
      </c>
      <c r="S54" s="97">
        <f t="shared" si="4"/>
        <v>0</v>
      </c>
      <c r="T54" s="98">
        <f t="shared" si="2"/>
        <v>0</v>
      </c>
      <c r="U54" s="117" t="str">
        <f t="shared" si="3"/>
        <v>OK</v>
      </c>
      <c r="V54" s="117" t="b">
        <f>'CASH REBATE'!$P$22</f>
        <v>0</v>
      </c>
      <c r="W54" s="1" t="str">
        <v>ALCHEMY</v>
      </c>
    </row>
    <row r="55" spans="2:23" ht="17.399999999999999" x14ac:dyDescent="0.3">
      <c r="B55" s="161" t="str">
        <v>28-SPWHI-07008102</v>
      </c>
      <c r="C55" s="156" t="str">
        <v>RC</v>
      </c>
      <c r="D55" s="94" t="str">
        <v>Single Malt Scotch</v>
      </c>
      <c r="E55" s="94" t="str">
        <v>Bruichladdich</v>
      </c>
      <c r="F55" s="94" t="str">
        <v>BLD</v>
      </c>
      <c r="G55" s="94" t="str">
        <v>Bruichladdich 30 YO</v>
      </c>
      <c r="H55" s="94" t="str">
        <v>700ml</v>
      </c>
      <c r="I55" s="174">
        <v>6</v>
      </c>
      <c r="J55" s="283"/>
      <c r="K55" s="178"/>
      <c r="L55" s="85"/>
      <c r="M55" s="15"/>
      <c r="N55" s="86"/>
      <c r="O55" s="6"/>
      <c r="P55" s="152">
        <v>0</v>
      </c>
      <c r="Q55" s="6"/>
      <c r="R55" s="96">
        <f t="shared" si="1"/>
        <v>0</v>
      </c>
      <c r="S55" s="97">
        <f t="shared" si="4"/>
        <v>0</v>
      </c>
      <c r="T55" s="98">
        <f t="shared" si="2"/>
        <v>0</v>
      </c>
      <c r="U55" s="117" t="str">
        <f t="shared" si="3"/>
        <v>OK</v>
      </c>
      <c r="V55" s="117" t="b">
        <f>'CASH REBATE'!$P$22</f>
        <v>0</v>
      </c>
      <c r="W55" s="1" t="str">
        <v>ALCHEMY</v>
      </c>
    </row>
    <row r="56" spans="2:23" ht="17.399999999999999" x14ac:dyDescent="0.3">
      <c r="B56" s="161" t="str">
        <v>28-SPWHI-07002230</v>
      </c>
      <c r="C56" s="156" t="str">
        <v>RC</v>
      </c>
      <c r="D56" s="94" t="str">
        <v>Single Malt Scotch</v>
      </c>
      <c r="E56" s="94" t="str">
        <v>Bruichladdich</v>
      </c>
      <c r="F56" s="94" t="str">
        <v>BLD</v>
      </c>
      <c r="G56" s="94" t="str">
        <v>Bruichladdich Octomore 10.1</v>
      </c>
      <c r="H56" s="94" t="str">
        <v>700ml</v>
      </c>
      <c r="I56" s="174">
        <v>6</v>
      </c>
      <c r="J56" s="283"/>
      <c r="K56" s="178"/>
      <c r="L56" s="85"/>
      <c r="M56" s="15"/>
      <c r="N56" s="86"/>
      <c r="O56" s="6"/>
      <c r="P56" s="152">
        <v>0</v>
      </c>
      <c r="Q56" s="6"/>
      <c r="R56" s="96">
        <f t="shared" si="1"/>
        <v>0</v>
      </c>
      <c r="S56" s="97">
        <f t="shared" si="4"/>
        <v>0</v>
      </c>
      <c r="T56" s="98">
        <f t="shared" si="2"/>
        <v>0</v>
      </c>
      <c r="U56" s="117" t="str">
        <f t="shared" si="3"/>
        <v>OK</v>
      </c>
      <c r="V56" s="117" t="b">
        <f>'CASH REBATE'!$P$22</f>
        <v>0</v>
      </c>
      <c r="W56" s="1" t="str">
        <v>ALCHEMY</v>
      </c>
    </row>
    <row r="57" spans="2:23" ht="17.399999999999999" x14ac:dyDescent="0.3">
      <c r="B57" s="161" t="str">
        <v>28-SPWHI-07005392</v>
      </c>
      <c r="C57" s="156" t="str">
        <v>RC</v>
      </c>
      <c r="D57" s="94" t="str">
        <v>Single Malt Scotch</v>
      </c>
      <c r="E57" s="94" t="str">
        <v>Bruichladdich</v>
      </c>
      <c r="F57" s="94" t="str">
        <v>BLD</v>
      </c>
      <c r="G57" s="94" t="str">
        <v>Bruichladdich Octomore 13.1</v>
      </c>
      <c r="H57" s="94" t="str">
        <v>700ml</v>
      </c>
      <c r="I57" s="174">
        <v>6</v>
      </c>
      <c r="J57" s="283"/>
      <c r="K57" s="178"/>
      <c r="L57" s="85"/>
      <c r="M57" s="15"/>
      <c r="N57" s="86"/>
      <c r="O57" s="6"/>
      <c r="P57" s="152">
        <v>0</v>
      </c>
      <c r="Q57" s="6"/>
      <c r="R57" s="96">
        <f t="shared" si="1"/>
        <v>0</v>
      </c>
      <c r="S57" s="97">
        <f t="shared" si="4"/>
        <v>0</v>
      </c>
      <c r="T57" s="98">
        <f t="shared" si="2"/>
        <v>0</v>
      </c>
      <c r="U57" s="117" t="str">
        <f t="shared" si="3"/>
        <v>OK</v>
      </c>
      <c r="V57" s="117" t="b">
        <f>'CASH REBATE'!$P$22</f>
        <v>0</v>
      </c>
      <c r="W57" s="1" t="str">
        <v>ALCHEMY</v>
      </c>
    </row>
    <row r="58" spans="2:23" ht="17.399999999999999" x14ac:dyDescent="0.3">
      <c r="B58" s="161" t="str">
        <v>28-SPWHI-07006474</v>
      </c>
      <c r="C58" s="156" t="str">
        <v>RC</v>
      </c>
      <c r="D58" s="94" t="str">
        <v>Single Malt Scotch</v>
      </c>
      <c r="E58" s="94" t="str">
        <v>Bruichladdich</v>
      </c>
      <c r="F58" s="94" t="str">
        <v>BLD</v>
      </c>
      <c r="G58" s="94" t="str">
        <v>Bruichladdich Octomore 14.1</v>
      </c>
      <c r="H58" s="94" t="str">
        <v>700ml</v>
      </c>
      <c r="I58" s="174">
        <v>6</v>
      </c>
      <c r="J58" s="283"/>
      <c r="K58" s="178"/>
      <c r="L58" s="85"/>
      <c r="M58" s="15"/>
      <c r="N58" s="86"/>
      <c r="O58" s="6"/>
      <c r="P58" s="152">
        <v>0</v>
      </c>
      <c r="Q58" s="6"/>
      <c r="R58" s="96">
        <f t="shared" si="1"/>
        <v>0</v>
      </c>
      <c r="S58" s="97">
        <f t="shared" si="4"/>
        <v>0</v>
      </c>
      <c r="T58" s="98">
        <f t="shared" si="2"/>
        <v>0</v>
      </c>
      <c r="U58" s="117" t="str">
        <f t="shared" si="3"/>
        <v>OK</v>
      </c>
      <c r="V58" s="117" t="b">
        <f>'CASH REBATE'!$P$22</f>
        <v>0</v>
      </c>
      <c r="W58" s="1" t="str">
        <v>ALCHEMY</v>
      </c>
    </row>
    <row r="59" spans="2:23" ht="17.399999999999999" x14ac:dyDescent="0.3">
      <c r="B59" s="161" t="str">
        <v>28-SPWHI-07006511</v>
      </c>
      <c r="C59" s="156" t="str">
        <v>RC</v>
      </c>
      <c r="D59" s="94" t="str">
        <v>Single Malt Scotch</v>
      </c>
      <c r="E59" s="94" t="str">
        <v>Bruichladdich</v>
      </c>
      <c r="F59" s="94" t="str">
        <v>BLD</v>
      </c>
      <c r="G59" s="94" t="str">
        <v>Bruichladdich Octomore 14.2</v>
      </c>
      <c r="H59" s="94" t="str">
        <v>700ml</v>
      </c>
      <c r="I59" s="174">
        <v>6</v>
      </c>
      <c r="J59" s="283"/>
      <c r="K59" s="178"/>
      <c r="L59" s="85"/>
      <c r="M59" s="15"/>
      <c r="N59" s="86"/>
      <c r="O59" s="6"/>
      <c r="P59" s="152">
        <v>0</v>
      </c>
      <c r="Q59" s="6"/>
      <c r="R59" s="96">
        <f t="shared" si="1"/>
        <v>0</v>
      </c>
      <c r="S59" s="97">
        <f t="shared" si="4"/>
        <v>0</v>
      </c>
      <c r="T59" s="98">
        <f t="shared" si="2"/>
        <v>0</v>
      </c>
      <c r="U59" s="117" t="str">
        <f t="shared" si="3"/>
        <v>OK</v>
      </c>
      <c r="V59" s="117" t="b">
        <f>'CASH REBATE'!$P$22</f>
        <v>0</v>
      </c>
      <c r="W59" s="1" t="str">
        <v>ALCHEMY</v>
      </c>
    </row>
    <row r="60" spans="2:23" ht="17.399999999999999" x14ac:dyDescent="0.3">
      <c r="B60" s="161" t="str">
        <v>28-SPWHI-07006597</v>
      </c>
      <c r="C60" s="156" t="str">
        <v>RC</v>
      </c>
      <c r="D60" s="94" t="str">
        <v>Single Malt Scotch</v>
      </c>
      <c r="E60" s="94" t="str">
        <v>Bruichladdich</v>
      </c>
      <c r="F60" s="94" t="str">
        <v>BLD</v>
      </c>
      <c r="G60" s="94" t="str">
        <v>Bruichladdich Octomore 14.3</v>
      </c>
      <c r="H60" s="94" t="str">
        <v>700ml</v>
      </c>
      <c r="I60" s="174">
        <v>6</v>
      </c>
      <c r="J60" s="283"/>
      <c r="K60" s="178"/>
      <c r="L60" s="85"/>
      <c r="M60" s="15"/>
      <c r="N60" s="86"/>
      <c r="O60" s="6"/>
      <c r="P60" s="152">
        <v>0</v>
      </c>
      <c r="Q60" s="6"/>
      <c r="R60" s="96">
        <f t="shared" si="1"/>
        <v>0</v>
      </c>
      <c r="S60" s="97">
        <f t="shared" si="4"/>
        <v>0</v>
      </c>
      <c r="T60" s="98">
        <f t="shared" si="2"/>
        <v>0</v>
      </c>
      <c r="U60" s="117" t="str">
        <f t="shared" si="3"/>
        <v>OK</v>
      </c>
      <c r="V60" s="117" t="b">
        <f>'CASH REBATE'!$P$22</f>
        <v>0</v>
      </c>
      <c r="W60" s="1" t="str">
        <v>ALCHEMY</v>
      </c>
    </row>
    <row r="61" spans="2:23" ht="17.399999999999999" x14ac:dyDescent="0.3">
      <c r="B61" s="161" t="str">
        <v>28-SPWHI-07005538</v>
      </c>
      <c r="C61" s="156" t="str">
        <v>RC</v>
      </c>
      <c r="D61" s="94" t="str">
        <v>Single Malt Scotch</v>
      </c>
      <c r="E61" s="94" t="str">
        <v>Bruichladdich</v>
      </c>
      <c r="F61" s="94" t="str">
        <v>BLD</v>
      </c>
      <c r="G61" s="94" t="str">
        <v>Bruichladdich Black Art Whisky</v>
      </c>
      <c r="H61" s="94" t="str">
        <v>700ml</v>
      </c>
      <c r="I61" s="174">
        <v>6</v>
      </c>
      <c r="J61" s="283"/>
      <c r="K61" s="178"/>
      <c r="L61" s="85"/>
      <c r="M61" s="15"/>
      <c r="N61" s="86"/>
      <c r="O61" s="6"/>
      <c r="P61" s="152">
        <v>0</v>
      </c>
      <c r="Q61" s="6"/>
      <c r="R61" s="96">
        <f t="shared" si="1"/>
        <v>0</v>
      </c>
      <c r="S61" s="97">
        <f t="shared" si="4"/>
        <v>0</v>
      </c>
      <c r="T61" s="98">
        <f t="shared" si="2"/>
        <v>0</v>
      </c>
      <c r="U61" s="117" t="str">
        <f t="shared" si="3"/>
        <v>OK</v>
      </c>
      <c r="V61" s="117" t="b">
        <f>'CASH REBATE'!$P$22</f>
        <v>0</v>
      </c>
      <c r="W61" s="1" t="str">
        <v>ALCHEMY</v>
      </c>
    </row>
    <row r="62" spans="2:23" ht="17.399999999999999" x14ac:dyDescent="0.3">
      <c r="B62" s="161" t="str">
        <v>46-SPWHI-07000051</v>
      </c>
      <c r="C62" s="156" t="str">
        <v>Campari</v>
      </c>
      <c r="D62" s="94" t="str">
        <v>Single Malt Scotch</v>
      </c>
      <c r="E62" s="94" t="str">
        <v>Glen Grant</v>
      </c>
      <c r="F62" s="94" t="str">
        <v>GGT</v>
      </c>
      <c r="G62" s="94" t="str">
        <v>Glen Grant Single Malt Arboralis</v>
      </c>
      <c r="H62" s="94" t="str">
        <v>700ml</v>
      </c>
      <c r="I62" s="174">
        <v>6</v>
      </c>
      <c r="J62" s="283"/>
      <c r="K62" s="178"/>
      <c r="L62" s="85"/>
      <c r="M62" s="15"/>
      <c r="N62" s="86"/>
      <c r="O62" s="6"/>
      <c r="P62" s="152">
        <v>0</v>
      </c>
      <c r="Q62" s="6"/>
      <c r="R62" s="96">
        <f t="shared" si="1"/>
        <v>0</v>
      </c>
      <c r="S62" s="97">
        <f t="shared" si="4"/>
        <v>0</v>
      </c>
      <c r="T62" s="98">
        <f t="shared" si="2"/>
        <v>0</v>
      </c>
      <c r="U62" s="117" t="str">
        <f t="shared" si="3"/>
        <v>OK</v>
      </c>
      <c r="V62" s="117" t="b">
        <f>'CASH REBATE'!$P$22</f>
        <v>0</v>
      </c>
      <c r="W62" s="1" t="str">
        <v>ALCHEMY</v>
      </c>
    </row>
    <row r="63" spans="2:23" ht="17.399999999999999" x14ac:dyDescent="0.3">
      <c r="B63" s="161" t="str">
        <v>46-SPWHI-07002976</v>
      </c>
      <c r="C63" s="156" t="str">
        <v>Campari</v>
      </c>
      <c r="D63" s="94" t="str">
        <v>Single Malt Scotch</v>
      </c>
      <c r="E63" s="94" t="str">
        <v>Glen Grant</v>
      </c>
      <c r="F63" s="94" t="str">
        <v>GGT</v>
      </c>
      <c r="G63" s="94" t="str">
        <v>Glen Grant Single Malt 10YO</v>
      </c>
      <c r="H63" s="94" t="str">
        <v>700ml</v>
      </c>
      <c r="I63" s="174">
        <v>6</v>
      </c>
      <c r="J63" s="283"/>
      <c r="K63" s="178"/>
      <c r="L63" s="85"/>
      <c r="M63" s="15"/>
      <c r="N63" s="86"/>
      <c r="O63" s="6"/>
      <c r="P63" s="152">
        <v>0</v>
      </c>
      <c r="Q63" s="6"/>
      <c r="R63" s="96">
        <f t="shared" si="1"/>
        <v>0</v>
      </c>
      <c r="S63" s="97">
        <f t="shared" si="4"/>
        <v>0</v>
      </c>
      <c r="T63" s="98">
        <f t="shared" si="2"/>
        <v>0</v>
      </c>
      <c r="U63" s="117" t="str">
        <f t="shared" si="3"/>
        <v>OK</v>
      </c>
      <c r="V63" s="117" t="b">
        <f>'CASH REBATE'!$P$22</f>
        <v>0</v>
      </c>
      <c r="W63" s="1" t="str">
        <v>ALCHEMY</v>
      </c>
    </row>
    <row r="64" spans="2:23" ht="17.399999999999999" x14ac:dyDescent="0.3">
      <c r="B64" s="161" t="str">
        <v>46-SPWHI-07000266</v>
      </c>
      <c r="C64" s="156" t="str">
        <v>Campari</v>
      </c>
      <c r="D64" s="94" t="str">
        <v>Single Malt Scotch</v>
      </c>
      <c r="E64" s="94" t="str">
        <v>Glen Grant</v>
      </c>
      <c r="F64" s="94" t="str">
        <v>GGT</v>
      </c>
      <c r="G64" s="94" t="str">
        <v>Glen Grant Single Malt 12YO</v>
      </c>
      <c r="H64" s="94" t="str">
        <v>700ml</v>
      </c>
      <c r="I64" s="174">
        <v>6</v>
      </c>
      <c r="J64" s="283"/>
      <c r="K64" s="178"/>
      <c r="L64" s="85"/>
      <c r="M64" s="15"/>
      <c r="N64" s="86"/>
      <c r="O64" s="6"/>
      <c r="P64" s="152">
        <v>0</v>
      </c>
      <c r="Q64" s="6"/>
      <c r="R64" s="96">
        <f t="shared" si="1"/>
        <v>0</v>
      </c>
      <c r="S64" s="97">
        <f t="shared" si="4"/>
        <v>0</v>
      </c>
      <c r="T64" s="98">
        <f t="shared" si="2"/>
        <v>0</v>
      </c>
      <c r="U64" s="117" t="str">
        <f t="shared" si="3"/>
        <v>OK</v>
      </c>
      <c r="V64" s="117" t="b">
        <f>'CASH REBATE'!$P$22</f>
        <v>0</v>
      </c>
      <c r="W64" s="1" t="str">
        <v>ALCHEMY</v>
      </c>
    </row>
    <row r="65" spans="2:23" ht="17.399999999999999" x14ac:dyDescent="0.3">
      <c r="B65" s="161" t="str">
        <v>46-SPWHI-07000399</v>
      </c>
      <c r="C65" s="156" t="str">
        <v>Campari</v>
      </c>
      <c r="D65" s="94" t="str">
        <v>Single Malt Scotch</v>
      </c>
      <c r="E65" s="94" t="str">
        <v>Glen Grant</v>
      </c>
      <c r="F65" s="94" t="str">
        <v>GGT</v>
      </c>
      <c r="G65" s="94" t="str">
        <v>Glen Grant Single Malt 18YO</v>
      </c>
      <c r="H65" s="94" t="str">
        <v>700ml</v>
      </c>
      <c r="I65" s="174">
        <v>6</v>
      </c>
      <c r="J65" s="283"/>
      <c r="K65" s="178"/>
      <c r="L65" s="85"/>
      <c r="M65" s="15"/>
      <c r="N65" s="86"/>
      <c r="O65" s="6"/>
      <c r="P65" s="152">
        <v>0</v>
      </c>
      <c r="Q65" s="6"/>
      <c r="R65" s="96">
        <f t="shared" si="1"/>
        <v>0</v>
      </c>
      <c r="S65" s="97">
        <f t="shared" si="4"/>
        <v>0</v>
      </c>
      <c r="T65" s="98">
        <f t="shared" si="2"/>
        <v>0</v>
      </c>
      <c r="U65" s="117" t="str">
        <f t="shared" si="3"/>
        <v>OK</v>
      </c>
      <c r="V65" s="117" t="b">
        <f>'CASH REBATE'!$P$22</f>
        <v>0</v>
      </c>
      <c r="W65" s="1" t="str">
        <v>ALCHEMY</v>
      </c>
    </row>
    <row r="66" spans="2:23" ht="17.399999999999999" x14ac:dyDescent="0.3">
      <c r="B66" s="161" t="str">
        <v>06-SPWHI-07000096</v>
      </c>
      <c r="C66" s="156" t="str">
        <v>TEG</v>
      </c>
      <c r="D66" s="94" t="str">
        <v>Blended Scotch</v>
      </c>
      <c r="E66" s="94" t="str">
        <v>The Famous Grouse</v>
      </c>
      <c r="F66" s="94" t="str">
        <v>TFG</v>
      </c>
      <c r="G66" s="94" t="str">
        <v>The Famous Grouse Finest 700ml</v>
      </c>
      <c r="H66" s="94" t="str">
        <v>700ml</v>
      </c>
      <c r="I66" s="174">
        <v>12</v>
      </c>
      <c r="J66" s="283"/>
      <c r="K66" s="178"/>
      <c r="L66" s="85"/>
      <c r="M66" s="15"/>
      <c r="N66" s="86"/>
      <c r="O66" s="6"/>
      <c r="P66" s="152">
        <v>0</v>
      </c>
      <c r="Q66" s="6"/>
      <c r="R66" s="96">
        <f t="shared" si="1"/>
        <v>0</v>
      </c>
      <c r="S66" s="97">
        <f t="shared" si="4"/>
        <v>0</v>
      </c>
      <c r="T66" s="98">
        <f t="shared" si="2"/>
        <v>0</v>
      </c>
      <c r="U66" s="117" t="str">
        <f t="shared" si="3"/>
        <v>OK</v>
      </c>
      <c r="V66" s="117" t="b">
        <f>'CASH REBATE'!$P$22</f>
        <v>0</v>
      </c>
      <c r="W66" s="1" t="str">
        <v>ALCHEMY</v>
      </c>
    </row>
    <row r="67" spans="2:23" ht="17.399999999999999" x14ac:dyDescent="0.3">
      <c r="B67" s="161" t="str">
        <v>06-SPWHI-10001091</v>
      </c>
      <c r="C67" s="156" t="str">
        <v>TEG</v>
      </c>
      <c r="D67" s="94" t="str">
        <v>Blended Scotch</v>
      </c>
      <c r="E67" s="94" t="str">
        <v>The Famous Grouse</v>
      </c>
      <c r="F67" s="94" t="str">
        <v>TFG</v>
      </c>
      <c r="G67" s="94" t="str">
        <v>The Famous Grouse Finest 1L</v>
      </c>
      <c r="H67" s="94" t="str">
        <v>1000ml</v>
      </c>
      <c r="I67" s="174">
        <v>12</v>
      </c>
      <c r="J67" s="283"/>
      <c r="K67" s="178"/>
      <c r="L67" s="85"/>
      <c r="M67" s="15"/>
      <c r="N67" s="86"/>
      <c r="O67" s="6"/>
      <c r="P67" s="152">
        <v>0</v>
      </c>
      <c r="Q67" s="6"/>
      <c r="R67" s="96">
        <f t="shared" si="1"/>
        <v>0</v>
      </c>
      <c r="S67" s="97">
        <f t="shared" si="4"/>
        <v>0</v>
      </c>
      <c r="T67" s="98">
        <f t="shared" si="2"/>
        <v>0</v>
      </c>
      <c r="U67" s="117" t="str">
        <f t="shared" si="3"/>
        <v>OK</v>
      </c>
      <c r="V67" s="117" t="b">
        <f>'CASH REBATE'!$P$22</f>
        <v>0</v>
      </c>
      <c r="W67" s="1" t="str">
        <v>ALCHEMY</v>
      </c>
    </row>
    <row r="68" spans="2:23" ht="17.399999999999999" x14ac:dyDescent="0.3">
      <c r="B68" s="161" t="str">
        <v>06-SPWHI-07000649</v>
      </c>
      <c r="C68" s="156" t="str">
        <v>TEG</v>
      </c>
      <c r="D68" s="94" t="str">
        <v>Blended Scotch</v>
      </c>
      <c r="E68" s="94" t="str">
        <v>The Famous Grouse</v>
      </c>
      <c r="F68" s="94" t="str">
        <v>TFG</v>
      </c>
      <c r="G68" s="94" t="str">
        <v>The Famous Grouse Sherry Cask</v>
      </c>
      <c r="H68" s="94" t="str">
        <v>700ml</v>
      </c>
      <c r="I68" s="174">
        <v>6</v>
      </c>
      <c r="J68" s="283"/>
      <c r="K68" s="178"/>
      <c r="L68" s="85"/>
      <c r="M68" s="15"/>
      <c r="N68" s="86"/>
      <c r="O68" s="6"/>
      <c r="P68" s="152">
        <v>0</v>
      </c>
      <c r="Q68" s="6"/>
      <c r="R68" s="96">
        <f t="shared" si="1"/>
        <v>0</v>
      </c>
      <c r="S68" s="97">
        <f t="shared" si="4"/>
        <v>0</v>
      </c>
      <c r="T68" s="98">
        <f t="shared" si="2"/>
        <v>0</v>
      </c>
      <c r="U68" s="117" t="str">
        <f t="shared" si="3"/>
        <v>OK</v>
      </c>
      <c r="V68" s="117" t="b">
        <f>'CASH REBATE'!$P$22</f>
        <v>0</v>
      </c>
      <c r="W68" s="1" t="str">
        <v>ALCHEMY</v>
      </c>
    </row>
    <row r="69" spans="2:23" ht="17.399999999999999" x14ac:dyDescent="0.3">
      <c r="B69" s="161" t="str">
        <v>06-SPWHI-07002675</v>
      </c>
      <c r="C69" s="156" t="str">
        <v>TEG</v>
      </c>
      <c r="D69" s="94" t="str">
        <v>Blended Scotch</v>
      </c>
      <c r="E69" s="94" t="str">
        <v>The Famous Grouse</v>
      </c>
      <c r="F69" s="94" t="str">
        <v>TFG</v>
      </c>
      <c r="G69" s="94" t="str">
        <v>The Famous Grouse Smoky Black</v>
      </c>
      <c r="H69" s="94" t="str">
        <v>700ml</v>
      </c>
      <c r="I69" s="174">
        <v>6</v>
      </c>
      <c r="J69" s="283"/>
      <c r="K69" s="178"/>
      <c r="L69" s="85"/>
      <c r="M69" s="15"/>
      <c r="N69" s="86"/>
      <c r="O69" s="6"/>
      <c r="P69" s="152">
        <v>0</v>
      </c>
      <c r="Q69" s="6"/>
      <c r="R69" s="96">
        <f t="shared" si="1"/>
        <v>0</v>
      </c>
      <c r="S69" s="97">
        <f t="shared" si="4"/>
        <v>0</v>
      </c>
      <c r="T69" s="98">
        <f t="shared" si="2"/>
        <v>0</v>
      </c>
      <c r="U69" s="117" t="str">
        <f t="shared" si="3"/>
        <v>OK</v>
      </c>
      <c r="V69" s="117" t="b">
        <f>'CASH REBATE'!$P$22</f>
        <v>0</v>
      </c>
      <c r="W69" s="1" t="str">
        <v>ALCHEMY</v>
      </c>
    </row>
    <row r="70" spans="2:23" ht="17.399999999999999" x14ac:dyDescent="0.3">
      <c r="B70" s="161" t="str">
        <v>06-SPWHI-07014082</v>
      </c>
      <c r="C70" s="156" t="str">
        <v>TEG</v>
      </c>
      <c r="D70" s="94" t="str">
        <v>Blended Scotch</v>
      </c>
      <c r="E70" s="94" t="str">
        <v>Naked Malt</v>
      </c>
      <c r="F70" s="94" t="str">
        <v>NAK</v>
      </c>
      <c r="G70" s="94" t="str">
        <v>Naked Malt Blended Malt Scotch Whisky</v>
      </c>
      <c r="H70" s="94" t="str">
        <v>700ml</v>
      </c>
      <c r="I70" s="174">
        <v>6</v>
      </c>
      <c r="J70" s="283"/>
      <c r="K70" s="178"/>
      <c r="L70" s="85"/>
      <c r="M70" s="15"/>
      <c r="N70" s="86"/>
      <c r="O70" s="6"/>
      <c r="P70" s="152">
        <v>0</v>
      </c>
      <c r="Q70" s="6"/>
      <c r="R70" s="96">
        <f t="shared" si="1"/>
        <v>0</v>
      </c>
      <c r="S70" s="97">
        <f t="shared" si="4"/>
        <v>0</v>
      </c>
      <c r="T70" s="98">
        <f t="shared" si="2"/>
        <v>0</v>
      </c>
      <c r="U70" s="117" t="str">
        <f t="shared" si="3"/>
        <v>OK</v>
      </c>
      <c r="V70" s="117" t="b">
        <f>'CASH REBATE'!$P$22</f>
        <v>0</v>
      </c>
      <c r="W70" s="1" t="str">
        <v>ALCHEMY</v>
      </c>
    </row>
    <row r="71" spans="2:23" ht="17.399999999999999" x14ac:dyDescent="0.3">
      <c r="B71" s="161" t="str">
        <v>23-SPWHI-07000029</v>
      </c>
      <c r="C71" s="156" t="str">
        <v>Proximo</v>
      </c>
      <c r="D71" s="94" t="str">
        <v>Irish Whiskey</v>
      </c>
      <c r="E71" s="94" t="str">
        <v>Bushmills</v>
      </c>
      <c r="F71" s="94" t="str">
        <v>BUM</v>
      </c>
      <c r="G71" s="94" t="str">
        <v>Bushmills Original Blend</v>
      </c>
      <c r="H71" s="94" t="str">
        <v>700ml</v>
      </c>
      <c r="I71" s="174">
        <v>6</v>
      </c>
      <c r="J71" s="283"/>
      <c r="K71" s="178"/>
      <c r="L71" s="85"/>
      <c r="M71" s="15"/>
      <c r="N71" s="86"/>
      <c r="O71" s="6"/>
      <c r="P71" s="152">
        <v>0</v>
      </c>
      <c r="Q71" s="6"/>
      <c r="R71" s="96">
        <f t="shared" si="1"/>
        <v>0</v>
      </c>
      <c r="S71" s="97">
        <f t="shared" si="4"/>
        <v>0</v>
      </c>
      <c r="T71" s="98">
        <f t="shared" si="2"/>
        <v>0</v>
      </c>
      <c r="U71" s="117" t="str">
        <f t="shared" si="3"/>
        <v>OK</v>
      </c>
      <c r="V71" s="117" t="b">
        <f>'CASH REBATE'!$P$22</f>
        <v>0</v>
      </c>
      <c r="W71" s="1" t="str">
        <v>ALCHEMY</v>
      </c>
    </row>
    <row r="72" spans="2:23" ht="17.399999999999999" x14ac:dyDescent="0.3">
      <c r="B72" s="161" t="str">
        <v>23-SPWHI-07000066</v>
      </c>
      <c r="C72" s="156" t="str">
        <v>Proximo</v>
      </c>
      <c r="D72" s="94" t="str">
        <v>Irish Whiskey</v>
      </c>
      <c r="E72" s="94" t="str">
        <v>Bushmills</v>
      </c>
      <c r="F72" s="94" t="str">
        <v>BUM</v>
      </c>
      <c r="G72" s="94" t="str">
        <v>Bushmills Black Bush Blend</v>
      </c>
      <c r="H72" s="94" t="str">
        <v>700ml</v>
      </c>
      <c r="I72" s="174">
        <v>6</v>
      </c>
      <c r="J72" s="283"/>
      <c r="K72" s="178"/>
      <c r="L72" s="85"/>
      <c r="M72" s="15"/>
      <c r="N72" s="86"/>
      <c r="O72" s="6"/>
      <c r="P72" s="152">
        <v>0</v>
      </c>
      <c r="Q72" s="6"/>
      <c r="R72" s="96">
        <f t="shared" si="1"/>
        <v>0</v>
      </c>
      <c r="S72" s="97">
        <f t="shared" si="4"/>
        <v>0</v>
      </c>
      <c r="T72" s="98">
        <f t="shared" si="2"/>
        <v>0</v>
      </c>
      <c r="U72" s="117" t="str">
        <f t="shared" si="3"/>
        <v>OK</v>
      </c>
      <c r="V72" s="117" t="b">
        <f>'CASH REBATE'!$P$22</f>
        <v>0</v>
      </c>
      <c r="W72" s="1" t="str">
        <v>ALCHEMY</v>
      </c>
    </row>
    <row r="73" spans="2:23" ht="17.399999999999999" x14ac:dyDescent="0.3">
      <c r="B73" s="161" t="str">
        <v>23-SPWHI-07000031</v>
      </c>
      <c r="C73" s="156" t="str">
        <v>Proximo</v>
      </c>
      <c r="D73" s="94" t="str">
        <v>Irish Whiskey</v>
      </c>
      <c r="E73" s="94" t="str">
        <v>Bushmills</v>
      </c>
      <c r="F73" s="94" t="str">
        <v>BUM</v>
      </c>
      <c r="G73" s="94" t="str">
        <v>Bushmills Single Malt 10YO</v>
      </c>
      <c r="H73" s="94" t="str">
        <v>700ml</v>
      </c>
      <c r="I73" s="174">
        <v>6</v>
      </c>
      <c r="J73" s="283"/>
      <c r="K73" s="178"/>
      <c r="L73" s="85"/>
      <c r="M73" s="15"/>
      <c r="N73" s="86"/>
      <c r="O73" s="6"/>
      <c r="P73" s="152">
        <v>0</v>
      </c>
      <c r="Q73" s="6"/>
      <c r="R73" s="96">
        <f t="shared" si="1"/>
        <v>0</v>
      </c>
      <c r="S73" s="97">
        <f t="shared" si="4"/>
        <v>0</v>
      </c>
      <c r="T73" s="98">
        <f t="shared" si="2"/>
        <v>0</v>
      </c>
      <c r="U73" s="117" t="str">
        <f t="shared" si="3"/>
        <v>OK</v>
      </c>
      <c r="V73" s="117" t="b">
        <f>'CASH REBATE'!$P$22</f>
        <v>0</v>
      </c>
      <c r="W73" s="1" t="str">
        <v>ALCHEMY</v>
      </c>
    </row>
    <row r="74" spans="2:23" ht="17.399999999999999" x14ac:dyDescent="0.3">
      <c r="B74" s="161" t="str">
        <v>23-SPWHI-07000197</v>
      </c>
      <c r="C74" s="156" t="str">
        <v>Proximo</v>
      </c>
      <c r="D74" s="94" t="str">
        <v>Irish Whiskey</v>
      </c>
      <c r="E74" s="94" t="str">
        <v>Bushmills</v>
      </c>
      <c r="F74" s="94" t="str">
        <v>BUM</v>
      </c>
      <c r="G74" s="94" t="str">
        <v>Bushmills Single Malt 12YO</v>
      </c>
      <c r="H74" s="94" t="str">
        <v>700ml</v>
      </c>
      <c r="I74" s="174">
        <v>6</v>
      </c>
      <c r="J74" s="283"/>
      <c r="K74" s="178"/>
      <c r="L74" s="85"/>
      <c r="M74" s="15"/>
      <c r="N74" s="86"/>
      <c r="O74" s="6"/>
      <c r="P74" s="152">
        <v>0</v>
      </c>
      <c r="Q74" s="6"/>
      <c r="R74" s="96">
        <f t="shared" si="1"/>
        <v>0</v>
      </c>
      <c r="S74" s="97">
        <f t="shared" si="4"/>
        <v>0</v>
      </c>
      <c r="T74" s="98">
        <f t="shared" si="2"/>
        <v>0</v>
      </c>
      <c r="U74" s="117" t="str">
        <f t="shared" si="3"/>
        <v>OK</v>
      </c>
      <c r="V74" s="117" t="b">
        <f>'CASH REBATE'!$P$22</f>
        <v>0</v>
      </c>
      <c r="W74" s="1" t="str">
        <v>ALCHEMY</v>
      </c>
    </row>
    <row r="75" spans="2:23" ht="17.399999999999999" x14ac:dyDescent="0.3">
      <c r="B75" s="161" t="str">
        <v>23-SPWHI-07005022</v>
      </c>
      <c r="C75" s="156" t="str">
        <v>Proximo</v>
      </c>
      <c r="D75" s="94" t="str">
        <v>Irish Whiskey</v>
      </c>
      <c r="E75" s="94" t="str">
        <v>Bushmills</v>
      </c>
      <c r="F75" s="94" t="str">
        <v>BUM</v>
      </c>
      <c r="G75" s="94" t="str">
        <v>Bushmills Single Malt 16YO</v>
      </c>
      <c r="H75" s="94" t="str">
        <v>700ml</v>
      </c>
      <c r="I75" s="174">
        <v>6</v>
      </c>
      <c r="J75" s="283"/>
      <c r="K75" s="178"/>
      <c r="L75" s="85"/>
      <c r="M75" s="15"/>
      <c r="N75" s="86"/>
      <c r="O75" s="6"/>
      <c r="P75" s="152">
        <v>0</v>
      </c>
      <c r="Q75" s="6"/>
      <c r="R75" s="96">
        <f t="shared" si="1"/>
        <v>0</v>
      </c>
      <c r="S75" s="97">
        <f t="shared" si="4"/>
        <v>0</v>
      </c>
      <c r="T75" s="98">
        <f t="shared" si="2"/>
        <v>0</v>
      </c>
      <c r="U75" s="117" t="str">
        <f t="shared" si="3"/>
        <v>OK</v>
      </c>
      <c r="V75" s="117" t="b">
        <f>'CASH REBATE'!$P$22</f>
        <v>0</v>
      </c>
      <c r="W75" s="1" t="str">
        <v>ALCHEMY</v>
      </c>
    </row>
    <row r="76" spans="2:23" ht="17.399999999999999" x14ac:dyDescent="0.3">
      <c r="B76" s="161" t="str">
        <v>23-SPWHI-07008268</v>
      </c>
      <c r="C76" s="156" t="str">
        <v>Proximo</v>
      </c>
      <c r="D76" s="94" t="str">
        <v>Irish Whiskey</v>
      </c>
      <c r="E76" s="94" t="str">
        <v>Bushmills</v>
      </c>
      <c r="F76" s="94" t="str">
        <v>BUM</v>
      </c>
      <c r="G76" s="94" t="str">
        <v>Bushmills Single Malt 21YO</v>
      </c>
      <c r="H76" s="94" t="str">
        <v>700ml</v>
      </c>
      <c r="I76" s="174">
        <v>6</v>
      </c>
      <c r="J76" s="283"/>
      <c r="K76" s="178"/>
      <c r="L76" s="85"/>
      <c r="M76" s="15"/>
      <c r="N76" s="86"/>
      <c r="O76" s="6"/>
      <c r="P76" s="152">
        <v>0</v>
      </c>
      <c r="Q76" s="6"/>
      <c r="R76" s="96">
        <f t="shared" si="1"/>
        <v>0</v>
      </c>
      <c r="S76" s="97">
        <f t="shared" si="4"/>
        <v>0</v>
      </c>
      <c r="T76" s="98">
        <f t="shared" si="2"/>
        <v>0</v>
      </c>
      <c r="U76" s="117" t="str">
        <f t="shared" si="3"/>
        <v>OK</v>
      </c>
      <c r="V76" s="117" t="b">
        <f>'CASH REBATE'!$P$22</f>
        <v>0</v>
      </c>
      <c r="W76" s="1" t="str">
        <v>ALCHEMY</v>
      </c>
    </row>
    <row r="77" spans="2:23" ht="17.399999999999999" x14ac:dyDescent="0.3">
      <c r="B77" s="161" t="str">
        <v>47-SPWHI-07000010</v>
      </c>
      <c r="C77" s="156" t="str">
        <v>Proximo</v>
      </c>
      <c r="D77" s="94" t="str">
        <v>Irish Whiskey</v>
      </c>
      <c r="E77" s="94" t="str">
        <v>The Sexton</v>
      </c>
      <c r="F77" s="94" t="str">
        <v>TST</v>
      </c>
      <c r="G77" s="94" t="str">
        <v>Sexton Single Malt</v>
      </c>
      <c r="H77" s="94" t="str">
        <v>700ml</v>
      </c>
      <c r="I77" s="174">
        <v>6</v>
      </c>
      <c r="J77" s="283"/>
      <c r="K77" s="178"/>
      <c r="L77" s="85"/>
      <c r="M77" s="15"/>
      <c r="N77" s="86"/>
      <c r="O77" s="6"/>
      <c r="P77" s="152">
        <v>0</v>
      </c>
      <c r="Q77" s="6"/>
      <c r="R77" s="96">
        <f t="shared" ref="R77:R140" si="5">IF(K77&gt;0,K77*N77,L77*1.07*N77)</f>
        <v>0</v>
      </c>
      <c r="S77" s="97">
        <f t="shared" si="4"/>
        <v>0</v>
      </c>
      <c r="T77" s="98">
        <f t="shared" si="2"/>
        <v>0</v>
      </c>
      <c r="U77" s="117" t="str">
        <f t="shared" si="3"/>
        <v>OK</v>
      </c>
      <c r="V77" s="117" t="b">
        <f>'CASH REBATE'!$P$22</f>
        <v>0</v>
      </c>
      <c r="W77" s="1" t="str">
        <v>ALCHEMY</v>
      </c>
    </row>
    <row r="78" spans="2:23" ht="17.399999999999999" x14ac:dyDescent="0.3">
      <c r="B78" s="161" t="str">
        <v>37-SPWHI-07003251</v>
      </c>
      <c r="C78" s="156" t="str">
        <v>Campari</v>
      </c>
      <c r="D78" s="94" t="str">
        <v>American Whiskey</v>
      </c>
      <c r="E78" s="94" t="str">
        <v>Wild Turkey</v>
      </c>
      <c r="F78" s="94" t="str">
        <v>WTK</v>
      </c>
      <c r="G78" s="94" t="str">
        <v>Wild Turkey Aged 8 YO</v>
      </c>
      <c r="H78" s="94" t="str">
        <v>700ml</v>
      </c>
      <c r="I78" s="174">
        <v>12</v>
      </c>
      <c r="J78" s="283"/>
      <c r="K78" s="178"/>
      <c r="L78" s="85"/>
      <c r="M78" s="15"/>
      <c r="N78" s="86"/>
      <c r="O78" s="6"/>
      <c r="P78" s="152">
        <v>0</v>
      </c>
      <c r="Q78" s="6"/>
      <c r="R78" s="96">
        <f t="shared" si="5"/>
        <v>0</v>
      </c>
      <c r="S78" s="97">
        <f t="shared" si="4"/>
        <v>0</v>
      </c>
      <c r="T78" s="98">
        <f t="shared" ref="T78:T141" si="6">IF(U78="Input Price only 1 column","",P78*S78)</f>
        <v>0</v>
      </c>
      <c r="U78" s="117" t="str">
        <f t="shared" ref="U78:U141" si="7">IF(AND(K78&gt;0,L78&gt;0),"Input Price only 1 column","OK")</f>
        <v>OK</v>
      </c>
      <c r="V78" s="117" t="b">
        <f>'CASH REBATE'!$P$22</f>
        <v>0</v>
      </c>
      <c r="W78" s="1" t="str">
        <v>ALCHEMY</v>
      </c>
    </row>
    <row r="79" spans="2:23" ht="17.399999999999999" x14ac:dyDescent="0.3">
      <c r="B79" s="161" t="str">
        <v>37-SPWHI-07507508</v>
      </c>
      <c r="C79" s="156" t="str">
        <v>Campari</v>
      </c>
      <c r="D79" s="94" t="str">
        <v>American Whiskey</v>
      </c>
      <c r="E79" s="94" t="str">
        <v>Wild Turkey</v>
      </c>
      <c r="F79" s="94" t="str">
        <v>WTK</v>
      </c>
      <c r="G79" s="94" t="str">
        <v>Wild Turkey 101 Bourbon</v>
      </c>
      <c r="H79" s="94" t="str">
        <v>750ml</v>
      </c>
      <c r="I79" s="174">
        <v>12</v>
      </c>
      <c r="J79" s="283"/>
      <c r="K79" s="178"/>
      <c r="L79" s="85"/>
      <c r="M79" s="15"/>
      <c r="N79" s="86"/>
      <c r="O79" s="6"/>
      <c r="P79" s="152">
        <v>0</v>
      </c>
      <c r="Q79" s="6"/>
      <c r="R79" s="96">
        <f t="shared" si="5"/>
        <v>0</v>
      </c>
      <c r="S79" s="97">
        <f t="shared" ref="S79:S142" si="8">ROUND(R79/1.07,2)</f>
        <v>0</v>
      </c>
      <c r="T79" s="98">
        <f t="shared" si="6"/>
        <v>0</v>
      </c>
      <c r="U79" s="117" t="str">
        <f t="shared" si="7"/>
        <v>OK</v>
      </c>
      <c r="V79" s="117" t="b">
        <f>'CASH REBATE'!$P$22</f>
        <v>0</v>
      </c>
      <c r="W79" s="1" t="str">
        <v>ALCHEMY</v>
      </c>
    </row>
    <row r="80" spans="2:23" ht="17.399999999999999" x14ac:dyDescent="0.3">
      <c r="B80" s="161" t="str">
        <v>37-SPWHI-07507503</v>
      </c>
      <c r="C80" s="156" t="str">
        <v>Campari</v>
      </c>
      <c r="D80" s="94" t="str">
        <v>American Whiskey</v>
      </c>
      <c r="E80" s="94" t="str">
        <v>Wild Turkey</v>
      </c>
      <c r="F80" s="94" t="str">
        <v>WTK</v>
      </c>
      <c r="G80" s="94" t="str">
        <v>Wild Turkey Bourbon 750ml</v>
      </c>
      <c r="H80" s="94" t="str">
        <v>750ml</v>
      </c>
      <c r="I80" s="174">
        <v>12</v>
      </c>
      <c r="J80" s="283"/>
      <c r="K80" s="178"/>
      <c r="L80" s="85"/>
      <c r="M80" s="15"/>
      <c r="N80" s="86"/>
      <c r="O80" s="6"/>
      <c r="P80" s="152">
        <v>0</v>
      </c>
      <c r="Q80" s="6"/>
      <c r="R80" s="96">
        <f t="shared" si="5"/>
        <v>0</v>
      </c>
      <c r="S80" s="97">
        <f t="shared" si="8"/>
        <v>0</v>
      </c>
      <c r="T80" s="98">
        <f t="shared" si="6"/>
        <v>0</v>
      </c>
      <c r="U80" s="117" t="str">
        <f t="shared" si="7"/>
        <v>OK</v>
      </c>
      <c r="V80" s="117" t="b">
        <f>'CASH REBATE'!$P$22</f>
        <v>0</v>
      </c>
      <c r="W80" s="1" t="str">
        <v>ALCHEMY</v>
      </c>
    </row>
    <row r="81" spans="2:23" ht="17.399999999999999" x14ac:dyDescent="0.3">
      <c r="B81" s="161" t="str">
        <v>37-SPWHI-10001006</v>
      </c>
      <c r="C81" s="156" t="str">
        <v>Campari</v>
      </c>
      <c r="D81" s="94" t="str">
        <v>American Whiskey</v>
      </c>
      <c r="E81" s="94" t="str">
        <v>Wild Turkey</v>
      </c>
      <c r="F81" s="94" t="str">
        <v>WTK</v>
      </c>
      <c r="G81" s="94" t="str">
        <v>Wild Turkey Bourbon 1L</v>
      </c>
      <c r="H81" s="94" t="str">
        <v>1000ml</v>
      </c>
      <c r="I81" s="174">
        <v>12</v>
      </c>
      <c r="J81" s="283"/>
      <c r="K81" s="178"/>
      <c r="L81" s="85"/>
      <c r="M81" s="15"/>
      <c r="N81" s="86"/>
      <c r="O81" s="6"/>
      <c r="P81" s="152">
        <v>0</v>
      </c>
      <c r="Q81" s="6"/>
      <c r="R81" s="96">
        <f t="shared" si="5"/>
        <v>0</v>
      </c>
      <c r="S81" s="97">
        <f t="shared" si="8"/>
        <v>0</v>
      </c>
      <c r="T81" s="98">
        <f t="shared" si="6"/>
        <v>0</v>
      </c>
      <c r="U81" s="117" t="str">
        <f t="shared" si="7"/>
        <v>OK</v>
      </c>
      <c r="V81" s="117" t="b">
        <f>'CASH REBATE'!$P$22</f>
        <v>0</v>
      </c>
      <c r="W81" s="1" t="str">
        <v>ALCHEMY</v>
      </c>
    </row>
    <row r="82" spans="2:23" ht="17.399999999999999" x14ac:dyDescent="0.3">
      <c r="B82" s="161" t="str">
        <v>37-SPWHI-07007019</v>
      </c>
      <c r="C82" s="156" t="str">
        <v>Campari</v>
      </c>
      <c r="D82" s="94" t="str">
        <v>American Whiskey</v>
      </c>
      <c r="E82" s="94" t="str">
        <v>Wild Turkey</v>
      </c>
      <c r="F82" s="94" t="str">
        <v>WTK</v>
      </c>
      <c r="G82" s="94" t="str">
        <v>Wild Turkey Rye 40.5% 700ml</v>
      </c>
      <c r="H82" s="94" t="str">
        <v>700ml</v>
      </c>
      <c r="I82" s="174">
        <v>6</v>
      </c>
      <c r="J82" s="283"/>
      <c r="K82" s="178"/>
      <c r="L82" s="85"/>
      <c r="M82" s="15"/>
      <c r="N82" s="86"/>
      <c r="O82" s="6"/>
      <c r="P82" s="152">
        <v>0</v>
      </c>
      <c r="Q82" s="6"/>
      <c r="R82" s="96">
        <f t="shared" si="5"/>
        <v>0</v>
      </c>
      <c r="S82" s="97">
        <f t="shared" si="8"/>
        <v>0</v>
      </c>
      <c r="T82" s="98">
        <f t="shared" si="6"/>
        <v>0</v>
      </c>
      <c r="U82" s="117" t="str">
        <f t="shared" si="7"/>
        <v>OK</v>
      </c>
      <c r="V82" s="117" t="b">
        <f>'CASH REBATE'!$P$22</f>
        <v>0</v>
      </c>
      <c r="W82" s="1" t="str">
        <v>ALCHEMY</v>
      </c>
    </row>
    <row r="83" spans="2:23" ht="17.399999999999999" x14ac:dyDescent="0.3">
      <c r="B83" s="161" t="str">
        <v>37-SPWHI-07500229</v>
      </c>
      <c r="C83" s="156" t="str">
        <v>Campari</v>
      </c>
      <c r="D83" s="94" t="str">
        <v>American Whiskey</v>
      </c>
      <c r="E83" s="94" t="str">
        <v>Wild Turkey</v>
      </c>
      <c r="F83" s="94" t="str">
        <v>WTK</v>
      </c>
      <c r="G83" s="94" t="str">
        <v>Wild Turkey Rare Breed Bourbon 54.1%</v>
      </c>
      <c r="H83" s="94" t="str">
        <v>750ml</v>
      </c>
      <c r="I83" s="174">
        <v>6</v>
      </c>
      <c r="J83" s="283"/>
      <c r="K83" s="178"/>
      <c r="L83" s="85"/>
      <c r="M83" s="15"/>
      <c r="N83" s="86"/>
      <c r="O83" s="6"/>
      <c r="P83" s="152">
        <v>0</v>
      </c>
      <c r="Q83" s="6"/>
      <c r="R83" s="96">
        <f t="shared" si="5"/>
        <v>0</v>
      </c>
      <c r="S83" s="97">
        <f t="shared" si="8"/>
        <v>0</v>
      </c>
      <c r="T83" s="98">
        <f t="shared" si="6"/>
        <v>0</v>
      </c>
      <c r="U83" s="117" t="str">
        <f t="shared" si="7"/>
        <v>OK</v>
      </c>
      <c r="V83" s="117" t="b">
        <f>'CASH REBATE'!$P$22</f>
        <v>0</v>
      </c>
      <c r="W83" s="1" t="str">
        <v>ALCHEMY</v>
      </c>
    </row>
    <row r="84" spans="2:23" ht="17.399999999999999" x14ac:dyDescent="0.3">
      <c r="B84" s="161" t="str">
        <v>37-SPWHI-07003268</v>
      </c>
      <c r="C84" s="156" t="str">
        <v>Campari</v>
      </c>
      <c r="D84" s="94" t="str">
        <v>American Whiskey</v>
      </c>
      <c r="E84" s="94" t="str">
        <v>Wild Turkey</v>
      </c>
      <c r="F84" s="94" t="str">
        <v>WTK</v>
      </c>
      <c r="G84" s="94" t="str">
        <v>Wild Turkey Aged 12 Years GB</v>
      </c>
      <c r="H84" s="94" t="str">
        <v>700ml</v>
      </c>
      <c r="I84" s="174">
        <v>6</v>
      </c>
      <c r="J84" s="283"/>
      <c r="K84" s="178"/>
      <c r="L84" s="85"/>
      <c r="M84" s="15"/>
      <c r="N84" s="86"/>
      <c r="O84" s="6"/>
      <c r="P84" s="152">
        <v>0</v>
      </c>
      <c r="Q84" s="6"/>
      <c r="R84" s="96">
        <f t="shared" si="5"/>
        <v>0</v>
      </c>
      <c r="S84" s="97">
        <f t="shared" si="8"/>
        <v>0</v>
      </c>
      <c r="T84" s="98">
        <f t="shared" si="6"/>
        <v>0</v>
      </c>
      <c r="U84" s="117" t="str">
        <f t="shared" si="7"/>
        <v>OK</v>
      </c>
      <c r="V84" s="117" t="b">
        <f>'CASH REBATE'!$P$22</f>
        <v>0</v>
      </c>
      <c r="W84" s="1" t="str">
        <v>ALCHEMY</v>
      </c>
    </row>
    <row r="85" spans="2:23" ht="17.399999999999999" x14ac:dyDescent="0.3">
      <c r="B85" s="161" t="str">
        <v>37-SPLIQ-07507506</v>
      </c>
      <c r="C85" s="156" t="str">
        <v>Campari</v>
      </c>
      <c r="D85" s="94" t="str">
        <v>American Whiskey</v>
      </c>
      <c r="E85" s="94" t="str">
        <v>Wild Turkey</v>
      </c>
      <c r="F85" s="94" t="str">
        <v>WTK</v>
      </c>
      <c r="G85" s="94" t="str">
        <v>Wild Turkey American Honey 35.5%</v>
      </c>
      <c r="H85" s="94" t="str">
        <v>750ml</v>
      </c>
      <c r="I85" s="174">
        <v>12</v>
      </c>
      <c r="J85" s="283"/>
      <c r="K85" s="178"/>
      <c r="L85" s="85"/>
      <c r="M85" s="15"/>
      <c r="N85" s="86"/>
      <c r="O85" s="6"/>
      <c r="P85" s="152">
        <v>0</v>
      </c>
      <c r="Q85" s="6"/>
      <c r="R85" s="96">
        <f t="shared" si="5"/>
        <v>0</v>
      </c>
      <c r="S85" s="97">
        <f t="shared" si="8"/>
        <v>0</v>
      </c>
      <c r="T85" s="98">
        <f t="shared" si="6"/>
        <v>0</v>
      </c>
      <c r="U85" s="117" t="str">
        <f t="shared" si="7"/>
        <v>OK</v>
      </c>
      <c r="V85" s="117" t="b">
        <f>'CASH REBATE'!$P$22</f>
        <v>0</v>
      </c>
      <c r="W85" s="1" t="str">
        <v>ALCHEMY</v>
      </c>
    </row>
    <row r="86" spans="2:23" ht="17.399999999999999" x14ac:dyDescent="0.3">
      <c r="B86" s="161" t="str">
        <v>37-WTWHI-07507507</v>
      </c>
      <c r="C86" s="156" t="str">
        <v>Campari</v>
      </c>
      <c r="D86" s="94" t="str">
        <v>American Whiskey</v>
      </c>
      <c r="E86" s="94" t="str">
        <v>Wild Turkey</v>
      </c>
      <c r="F86" s="94" t="str">
        <v>WTK</v>
      </c>
      <c r="G86" s="94" t="str">
        <v>Wild Turkey Kentucky Spirit Single Barrel</v>
      </c>
      <c r="H86" s="94" t="str">
        <v>750ml</v>
      </c>
      <c r="I86" s="174">
        <v>6</v>
      </c>
      <c r="J86" s="283"/>
      <c r="K86" s="178"/>
      <c r="L86" s="85"/>
      <c r="M86" s="15"/>
      <c r="N86" s="86"/>
      <c r="O86" s="6"/>
      <c r="P86" s="152">
        <v>0</v>
      </c>
      <c r="Q86" s="6"/>
      <c r="R86" s="96">
        <f t="shared" si="5"/>
        <v>0</v>
      </c>
      <c r="S86" s="97">
        <f t="shared" si="8"/>
        <v>0</v>
      </c>
      <c r="T86" s="98">
        <f t="shared" si="6"/>
        <v>0</v>
      </c>
      <c r="U86" s="117" t="str">
        <f t="shared" si="7"/>
        <v>OK</v>
      </c>
      <c r="V86" s="117" t="b">
        <f>'CASH REBATE'!$P$22</f>
        <v>0</v>
      </c>
      <c r="W86" s="1" t="str">
        <v>ALCHEMY</v>
      </c>
    </row>
    <row r="87" spans="2:23" ht="17.399999999999999" x14ac:dyDescent="0.3">
      <c r="B87" s="161" t="str">
        <v>39-SPWHI-07500007</v>
      </c>
      <c r="C87" s="156" t="str">
        <v>Campari</v>
      </c>
      <c r="D87" s="94" t="str">
        <v>American Whiskey</v>
      </c>
      <c r="E87" s="94" t="str">
        <v>Russell's</v>
      </c>
      <c r="F87" s="94" t="str">
        <v>WTK</v>
      </c>
      <c r="G87" s="94" t="str">
        <v>Russell's Reserve Single Barrel</v>
      </c>
      <c r="H87" s="94" t="str">
        <v>750ml</v>
      </c>
      <c r="I87" s="174">
        <v>6</v>
      </c>
      <c r="J87" s="283"/>
      <c r="K87" s="178"/>
      <c r="L87" s="85"/>
      <c r="M87" s="15"/>
      <c r="N87" s="86"/>
      <c r="O87" s="6"/>
      <c r="P87" s="152">
        <v>0</v>
      </c>
      <c r="Q87" s="6"/>
      <c r="R87" s="96">
        <f t="shared" si="5"/>
        <v>0</v>
      </c>
      <c r="S87" s="97">
        <f t="shared" si="8"/>
        <v>0</v>
      </c>
      <c r="T87" s="98">
        <f t="shared" si="6"/>
        <v>0</v>
      </c>
      <c r="U87" s="117" t="str">
        <f t="shared" si="7"/>
        <v>OK</v>
      </c>
      <c r="V87" s="117" t="b">
        <f>'CASH REBATE'!$P$22</f>
        <v>0</v>
      </c>
      <c r="W87" s="1" t="str">
        <v>ALCHEMY</v>
      </c>
    </row>
    <row r="88" spans="2:23" ht="17.399999999999999" x14ac:dyDescent="0.3">
      <c r="B88" s="161" t="str">
        <v>39-SPWHI-07507509</v>
      </c>
      <c r="C88" s="156" t="str">
        <v>Campari</v>
      </c>
      <c r="D88" s="94" t="str">
        <v>American Whiskey</v>
      </c>
      <c r="E88" s="94" t="str">
        <v>Russell's</v>
      </c>
      <c r="F88" s="94" t="str">
        <v>WTK</v>
      </c>
      <c r="G88" s="94" t="str">
        <v>Russell's Reserve 10YO</v>
      </c>
      <c r="H88" s="94" t="str">
        <v>750ml</v>
      </c>
      <c r="I88" s="174">
        <v>6</v>
      </c>
      <c r="J88" s="283"/>
      <c r="K88" s="178"/>
      <c r="L88" s="85"/>
      <c r="M88" s="15"/>
      <c r="N88" s="86"/>
      <c r="O88" s="6"/>
      <c r="P88" s="152">
        <v>0</v>
      </c>
      <c r="Q88" s="6"/>
      <c r="R88" s="96">
        <f t="shared" si="5"/>
        <v>0</v>
      </c>
      <c r="S88" s="97">
        <f t="shared" si="8"/>
        <v>0</v>
      </c>
      <c r="T88" s="98">
        <f t="shared" si="6"/>
        <v>0</v>
      </c>
      <c r="U88" s="117" t="str">
        <f t="shared" si="7"/>
        <v>OK</v>
      </c>
      <c r="V88" s="117" t="b">
        <f>'CASH REBATE'!$P$22</f>
        <v>0</v>
      </c>
      <c r="W88" s="1" t="str">
        <v>ALCHEMY</v>
      </c>
    </row>
    <row r="89" spans="2:23" ht="17.399999999999999" x14ac:dyDescent="0.3">
      <c r="B89" s="161" t="str">
        <v>75-SPWHI-07007038</v>
      </c>
      <c r="C89" s="156" t="str">
        <v>Independent</v>
      </c>
      <c r="D89" s="94" t="str">
        <v>American Whiskey</v>
      </c>
      <c r="E89" s="94" t="str">
        <v>Real Mccoy</v>
      </c>
      <c r="F89" s="94" t="str">
        <v>RMC</v>
      </c>
      <c r="G89" s="94" t="str">
        <v>Real Mccoy Bourbon Whiskey</v>
      </c>
      <c r="H89" s="94" t="str">
        <v>700ml</v>
      </c>
      <c r="I89" s="174">
        <v>12</v>
      </c>
      <c r="J89" s="283"/>
      <c r="K89" s="178"/>
      <c r="L89" s="85"/>
      <c r="M89" s="15"/>
      <c r="N89" s="86"/>
      <c r="O89" s="6"/>
      <c r="P89" s="152">
        <v>0</v>
      </c>
      <c r="Q89" s="6"/>
      <c r="R89" s="96">
        <f t="shared" si="5"/>
        <v>0</v>
      </c>
      <c r="S89" s="97">
        <f t="shared" si="8"/>
        <v>0</v>
      </c>
      <c r="T89" s="98">
        <f t="shared" si="6"/>
        <v>0</v>
      </c>
      <c r="U89" s="117" t="str">
        <f t="shared" si="7"/>
        <v>OK</v>
      </c>
      <c r="V89" s="117" t="b">
        <f>'CASH REBATE'!$P$22</f>
        <v>0</v>
      </c>
      <c r="W89" s="1" t="str">
        <v>ALCHEMY</v>
      </c>
    </row>
    <row r="90" spans="2:23" ht="17.399999999999999" x14ac:dyDescent="0.3">
      <c r="B90" s="161" t="str">
        <v>74-SPWHI-07000029</v>
      </c>
      <c r="C90" s="156" t="str">
        <v>Independent</v>
      </c>
      <c r="D90" s="94" t="str">
        <v>Japanese Whiskey</v>
      </c>
      <c r="E90" s="94" t="str">
        <v>Kaibutsu</v>
      </c>
      <c r="F90" s="94" t="str">
        <v>KAI</v>
      </c>
      <c r="G90" s="94" t="str">
        <v>Kaibutsu Doragon 43%</v>
      </c>
      <c r="H90" s="94" t="str">
        <v>700ml</v>
      </c>
      <c r="I90" s="174">
        <v>12</v>
      </c>
      <c r="J90" s="283"/>
      <c r="K90" s="178"/>
      <c r="L90" s="85"/>
      <c r="M90" s="15"/>
      <c r="N90" s="86"/>
      <c r="O90" s="6"/>
      <c r="P90" s="152">
        <v>0</v>
      </c>
      <c r="Q90" s="6"/>
      <c r="R90" s="96">
        <f t="shared" si="5"/>
        <v>0</v>
      </c>
      <c r="S90" s="97">
        <f t="shared" si="8"/>
        <v>0</v>
      </c>
      <c r="T90" s="98">
        <f t="shared" si="6"/>
        <v>0</v>
      </c>
      <c r="U90" s="117" t="str">
        <f t="shared" si="7"/>
        <v>OK</v>
      </c>
      <c r="V90" s="117" t="b">
        <f>'CASH REBATE'!$P$22</f>
        <v>0</v>
      </c>
      <c r="W90" s="1" t="str">
        <v>ALCHEMY</v>
      </c>
    </row>
    <row r="91" spans="2:23" ht="17.399999999999999" x14ac:dyDescent="0.3">
      <c r="B91" s="161" t="str">
        <v>74-SPWHI-07000012</v>
      </c>
      <c r="C91" s="156" t="str">
        <v>Independent</v>
      </c>
      <c r="D91" s="94" t="str">
        <v>Japanese Whiskey</v>
      </c>
      <c r="E91" s="94" t="str">
        <v>Kaibutsu</v>
      </c>
      <c r="F91" s="94" t="str">
        <v>KAI</v>
      </c>
      <c r="G91" s="94" t="str">
        <v>Kaibutsu Monki 43%</v>
      </c>
      <c r="H91" s="94" t="str">
        <v>700ml</v>
      </c>
      <c r="I91" s="174">
        <v>12</v>
      </c>
      <c r="J91" s="283"/>
      <c r="K91" s="178"/>
      <c r="L91" s="85"/>
      <c r="M91" s="15"/>
      <c r="N91" s="86"/>
      <c r="O91" s="6"/>
      <c r="P91" s="152">
        <v>0</v>
      </c>
      <c r="Q91" s="6"/>
      <c r="R91" s="96">
        <f t="shared" si="5"/>
        <v>0</v>
      </c>
      <c r="S91" s="97">
        <f t="shared" si="8"/>
        <v>0</v>
      </c>
      <c r="T91" s="98">
        <f t="shared" si="6"/>
        <v>0</v>
      </c>
      <c r="U91" s="117" t="str">
        <f t="shared" si="7"/>
        <v>OK</v>
      </c>
      <c r="V91" s="117" t="b">
        <f>'CASH REBATE'!$P$22</f>
        <v>0</v>
      </c>
      <c r="W91" s="1" t="str">
        <v>ALCHEMY</v>
      </c>
    </row>
    <row r="92" spans="2:23" ht="17.399999999999999" x14ac:dyDescent="0.3">
      <c r="B92" s="161" t="str">
        <v>45-SPRUM-07000051</v>
      </c>
      <c r="C92" s="156" t="str">
        <v>Campari</v>
      </c>
      <c r="D92" s="94" t="str">
        <v>Cachaca</v>
      </c>
      <c r="E92" s="94" t="str">
        <v>Sagatiba</v>
      </c>
      <c r="F92" s="94" t="str">
        <v>SGT</v>
      </c>
      <c r="G92" s="94" t="str">
        <v>Sagatiba Cachaca</v>
      </c>
      <c r="H92" s="94" t="str">
        <v>700ml</v>
      </c>
      <c r="I92" s="174">
        <v>6</v>
      </c>
      <c r="J92" s="283"/>
      <c r="K92" s="178"/>
      <c r="L92" s="85"/>
      <c r="M92" s="15"/>
      <c r="N92" s="86"/>
      <c r="O92" s="6"/>
      <c r="P92" s="152">
        <v>0</v>
      </c>
      <c r="Q92" s="6"/>
      <c r="R92" s="96">
        <f t="shared" si="5"/>
        <v>0</v>
      </c>
      <c r="S92" s="97">
        <f t="shared" si="8"/>
        <v>0</v>
      </c>
      <c r="T92" s="98">
        <f t="shared" si="6"/>
        <v>0</v>
      </c>
      <c r="U92" s="117" t="str">
        <f t="shared" si="7"/>
        <v>OK</v>
      </c>
      <c r="V92" s="117" t="b">
        <f>'CASH REBATE'!$P$22</f>
        <v>0</v>
      </c>
      <c r="W92" s="1" t="str">
        <v>ALCHEMY</v>
      </c>
    </row>
    <row r="93" spans="2:23" ht="17.399999999999999" x14ac:dyDescent="0.3">
      <c r="B93" s="161" t="str">
        <v>40-SPRUM-07505400</v>
      </c>
      <c r="C93" s="156" t="str">
        <v>Campari</v>
      </c>
      <c r="D93" s="94" t="str">
        <v>RUM</v>
      </c>
      <c r="E93" s="94" t="str">
        <v>Appleton</v>
      </c>
      <c r="F93" s="94" t="str">
        <v>APT</v>
      </c>
      <c r="G93" s="94" t="str">
        <v>Appleton White Jamaican</v>
      </c>
      <c r="H93" s="94" t="str">
        <v>750ml</v>
      </c>
      <c r="I93" s="174">
        <v>12</v>
      </c>
      <c r="J93" s="283"/>
      <c r="K93" s="178"/>
      <c r="L93" s="85"/>
      <c r="M93" s="15"/>
      <c r="N93" s="86"/>
      <c r="O93" s="6"/>
      <c r="P93" s="152">
        <v>0</v>
      </c>
      <c r="Q93" s="6"/>
      <c r="R93" s="96">
        <f t="shared" si="5"/>
        <v>0</v>
      </c>
      <c r="S93" s="97">
        <f t="shared" si="8"/>
        <v>0</v>
      </c>
      <c r="T93" s="98">
        <f t="shared" si="6"/>
        <v>0</v>
      </c>
      <c r="U93" s="117" t="str">
        <f t="shared" si="7"/>
        <v>OK</v>
      </c>
      <c r="V93" s="117" t="b">
        <f>'CASH REBATE'!$P$22</f>
        <v>0</v>
      </c>
      <c r="W93" s="1" t="str">
        <v>ALCHEMY</v>
      </c>
    </row>
    <row r="94" spans="2:23" ht="17.399999999999999" x14ac:dyDescent="0.3">
      <c r="B94" s="161" t="str">
        <v>40-SPRUM-07507404</v>
      </c>
      <c r="C94" s="156" t="str">
        <v>Campari</v>
      </c>
      <c r="D94" s="94" t="str">
        <v>RUM</v>
      </c>
      <c r="E94" s="94" t="str">
        <v>Appleton</v>
      </c>
      <c r="F94" s="94" t="str">
        <v>APT</v>
      </c>
      <c r="G94" s="94" t="str">
        <v>Appleton Special Dark Jamaican</v>
      </c>
      <c r="H94" s="94" t="str">
        <v>750ml</v>
      </c>
      <c r="I94" s="174">
        <v>12</v>
      </c>
      <c r="J94" s="283"/>
      <c r="K94" s="178"/>
      <c r="L94" s="85"/>
      <c r="M94" s="15"/>
      <c r="N94" s="86"/>
      <c r="O94" s="6"/>
      <c r="P94" s="152">
        <v>0</v>
      </c>
      <c r="Q94" s="6"/>
      <c r="R94" s="96">
        <f t="shared" si="5"/>
        <v>0</v>
      </c>
      <c r="S94" s="97">
        <f t="shared" si="8"/>
        <v>0</v>
      </c>
      <c r="T94" s="98">
        <f t="shared" si="6"/>
        <v>0</v>
      </c>
      <c r="U94" s="117" t="str">
        <f t="shared" si="7"/>
        <v>OK</v>
      </c>
      <c r="V94" s="117" t="b">
        <f>'CASH REBATE'!$P$22</f>
        <v>0</v>
      </c>
      <c r="W94" s="1" t="str">
        <v>ALCHEMY</v>
      </c>
    </row>
    <row r="95" spans="2:23" ht="17.399999999999999" x14ac:dyDescent="0.3">
      <c r="B95" s="161" t="str">
        <v>40-SPRUM-07500403</v>
      </c>
      <c r="C95" s="156" t="str">
        <v>Campari</v>
      </c>
      <c r="D95" s="94" t="str">
        <v>RUM</v>
      </c>
      <c r="E95" s="94" t="str">
        <v>Appleton</v>
      </c>
      <c r="F95" s="94" t="str">
        <v>APT</v>
      </c>
      <c r="G95" s="94" t="str">
        <v>Appleton Estate Reserve Jamaican</v>
      </c>
      <c r="H95" s="94" t="str">
        <v>750ml</v>
      </c>
      <c r="I95" s="174">
        <v>12</v>
      </c>
      <c r="J95" s="283"/>
      <c r="K95" s="178"/>
      <c r="L95" s="85"/>
      <c r="M95" s="15"/>
      <c r="N95" s="86"/>
      <c r="O95" s="6"/>
      <c r="P95" s="152">
        <v>0</v>
      </c>
      <c r="Q95" s="6"/>
      <c r="R95" s="96">
        <f t="shared" si="5"/>
        <v>0</v>
      </c>
      <c r="S95" s="97">
        <f t="shared" si="8"/>
        <v>0</v>
      </c>
      <c r="T95" s="98">
        <f t="shared" si="6"/>
        <v>0</v>
      </c>
      <c r="U95" s="117" t="str">
        <f t="shared" si="7"/>
        <v>OK</v>
      </c>
      <c r="V95" s="117" t="b">
        <f>'CASH REBATE'!$P$22</f>
        <v>0</v>
      </c>
      <c r="W95" s="1" t="str">
        <v>ALCHEMY</v>
      </c>
    </row>
    <row r="96" spans="2:23" ht="17.399999999999999" x14ac:dyDescent="0.3">
      <c r="B96" s="161" t="str">
        <v>40-SPRUM-07503406</v>
      </c>
      <c r="C96" s="156" t="str">
        <v>Campari</v>
      </c>
      <c r="D96" s="94" t="str">
        <v>RUM</v>
      </c>
      <c r="E96" s="94" t="str">
        <v>Appleton</v>
      </c>
      <c r="F96" s="94" t="str">
        <v>APT</v>
      </c>
      <c r="G96" s="94" t="str">
        <v>Appleton Estate Signature Jamaican Blend</v>
      </c>
      <c r="H96" s="94" t="str">
        <v>750ml</v>
      </c>
      <c r="I96" s="174">
        <v>12</v>
      </c>
      <c r="J96" s="283"/>
      <c r="K96" s="178"/>
      <c r="L96" s="85"/>
      <c r="M96" s="15"/>
      <c r="N96" s="86"/>
      <c r="O96" s="6"/>
      <c r="P96" s="152">
        <v>0</v>
      </c>
      <c r="Q96" s="6"/>
      <c r="R96" s="96">
        <f t="shared" si="5"/>
        <v>0</v>
      </c>
      <c r="S96" s="97">
        <f t="shared" si="8"/>
        <v>0</v>
      </c>
      <c r="T96" s="98">
        <f t="shared" si="6"/>
        <v>0</v>
      </c>
      <c r="U96" s="117" t="str">
        <f t="shared" si="7"/>
        <v>OK</v>
      </c>
      <c r="V96" s="117" t="b">
        <f>'CASH REBATE'!$P$22</f>
        <v>0</v>
      </c>
      <c r="W96" s="1" t="str">
        <v>ALCHEMY</v>
      </c>
    </row>
    <row r="97" spans="2:23" ht="17.399999999999999" x14ac:dyDescent="0.3">
      <c r="B97" s="161" t="str">
        <v>40-SPRUM-07500408</v>
      </c>
      <c r="C97" s="156" t="str">
        <v>Campari</v>
      </c>
      <c r="D97" s="94" t="str">
        <v>RUM</v>
      </c>
      <c r="E97" s="94" t="str">
        <v>Appleton</v>
      </c>
      <c r="F97" s="94" t="str">
        <v>APT</v>
      </c>
      <c r="G97" s="94" t="str">
        <v>Appleton Estate 12YO Rare Cask</v>
      </c>
      <c r="H97" s="94" t="str">
        <v>750ml</v>
      </c>
      <c r="I97" s="174">
        <v>12</v>
      </c>
      <c r="J97" s="283"/>
      <c r="K97" s="178"/>
      <c r="L97" s="85"/>
      <c r="M97" s="15"/>
      <c r="N97" s="86"/>
      <c r="O97" s="6"/>
      <c r="P97" s="152">
        <v>0</v>
      </c>
      <c r="Q97" s="6"/>
      <c r="R97" s="96">
        <f t="shared" si="5"/>
        <v>0</v>
      </c>
      <c r="S97" s="97">
        <f t="shared" si="8"/>
        <v>0</v>
      </c>
      <c r="T97" s="98">
        <f t="shared" si="6"/>
        <v>0</v>
      </c>
      <c r="U97" s="117" t="str">
        <f t="shared" si="7"/>
        <v>OK</v>
      </c>
      <c r="V97" s="117" t="b">
        <f>'CASH REBATE'!$P$22</f>
        <v>0</v>
      </c>
      <c r="W97" s="1" t="str">
        <v>ALCHEMY</v>
      </c>
    </row>
    <row r="98" spans="2:23" ht="17.399999999999999" x14ac:dyDescent="0.3">
      <c r="B98" s="161" t="str">
        <v>40-SPRUM-07504405</v>
      </c>
      <c r="C98" s="156" t="str">
        <v>Campari</v>
      </c>
      <c r="D98" s="94" t="str">
        <v>RUM</v>
      </c>
      <c r="E98" s="94" t="str">
        <v>Appleton</v>
      </c>
      <c r="F98" s="94" t="str">
        <v>APT</v>
      </c>
      <c r="G98" s="94" t="str">
        <v>Appleton Estate 21YO Jamaican</v>
      </c>
      <c r="H98" s="94" t="str">
        <v>750ml</v>
      </c>
      <c r="I98" s="174">
        <v>6</v>
      </c>
      <c r="J98" s="283"/>
      <c r="K98" s="178"/>
      <c r="L98" s="85"/>
      <c r="M98" s="15"/>
      <c r="N98" s="86"/>
      <c r="O98" s="6"/>
      <c r="P98" s="152">
        <v>0</v>
      </c>
      <c r="Q98" s="6"/>
      <c r="R98" s="96">
        <f t="shared" si="5"/>
        <v>0</v>
      </c>
      <c r="S98" s="97">
        <f t="shared" si="8"/>
        <v>0</v>
      </c>
      <c r="T98" s="98">
        <f t="shared" si="6"/>
        <v>0</v>
      </c>
      <c r="U98" s="117" t="str">
        <f t="shared" si="7"/>
        <v>OK</v>
      </c>
      <c r="V98" s="117" t="b">
        <f>'CASH REBATE'!$P$22</f>
        <v>0</v>
      </c>
      <c r="W98" s="1" t="str">
        <v>ALCHEMY</v>
      </c>
    </row>
    <row r="99" spans="2:23" ht="17.399999999999999" x14ac:dyDescent="0.3">
      <c r="B99" s="161" t="str">
        <v>40-SPRUM-07502400</v>
      </c>
      <c r="C99" s="156" t="str">
        <v>Campari</v>
      </c>
      <c r="D99" s="94" t="str">
        <v>RUM</v>
      </c>
      <c r="E99" s="94" t="str">
        <v>Appleton</v>
      </c>
      <c r="F99" s="94" t="str">
        <v>APT</v>
      </c>
      <c r="G99" s="94" t="str">
        <v>Appleton Estate 30YO Jamaican</v>
      </c>
      <c r="H99" s="94" t="str">
        <v>750ml</v>
      </c>
      <c r="I99" s="174">
        <v>6</v>
      </c>
      <c r="J99" s="283"/>
      <c r="K99" s="178"/>
      <c r="L99" s="85"/>
      <c r="M99" s="15"/>
      <c r="N99" s="86"/>
      <c r="O99" s="6"/>
      <c r="P99" s="152">
        <v>0</v>
      </c>
      <c r="Q99" s="6"/>
      <c r="R99" s="96">
        <f t="shared" si="5"/>
        <v>0</v>
      </c>
      <c r="S99" s="97">
        <f t="shared" si="8"/>
        <v>0</v>
      </c>
      <c r="T99" s="98">
        <f t="shared" si="6"/>
        <v>0</v>
      </c>
      <c r="U99" s="117" t="str">
        <f t="shared" si="7"/>
        <v>OK</v>
      </c>
      <c r="V99" s="117" t="b">
        <f>'CASH REBATE'!$P$22</f>
        <v>0</v>
      </c>
      <c r="W99" s="1" t="str">
        <v>ALCHEMY</v>
      </c>
    </row>
    <row r="100" spans="2:23" ht="17.399999999999999" x14ac:dyDescent="0.3">
      <c r="B100" s="161" t="str">
        <v>40-SPRUM-07517404</v>
      </c>
      <c r="C100" s="156" t="str">
        <v>Campari</v>
      </c>
      <c r="D100" s="94" t="str">
        <v>RUM</v>
      </c>
      <c r="E100" s="94" t="str">
        <v>Kingston</v>
      </c>
      <c r="F100" s="94" t="str">
        <v>KIN</v>
      </c>
      <c r="G100" s="94" t="str">
        <v>Kingston 62 Jamaica Gold Rum</v>
      </c>
      <c r="H100" s="94" t="str">
        <v>750ml</v>
      </c>
      <c r="I100" s="174">
        <v>12</v>
      </c>
      <c r="J100" s="283"/>
      <c r="K100" s="178"/>
      <c r="L100" s="85"/>
      <c r="M100" s="15"/>
      <c r="N100" s="86"/>
      <c r="O100" s="6"/>
      <c r="P100" s="152">
        <v>0</v>
      </c>
      <c r="Q100" s="6"/>
      <c r="R100" s="96">
        <f t="shared" si="5"/>
        <v>0</v>
      </c>
      <c r="S100" s="97">
        <f t="shared" si="8"/>
        <v>0</v>
      </c>
      <c r="T100" s="98">
        <f t="shared" si="6"/>
        <v>0</v>
      </c>
      <c r="U100" s="117" t="str">
        <f t="shared" si="7"/>
        <v>OK</v>
      </c>
      <c r="V100" s="117" t="b">
        <f>'CASH REBATE'!$P$22</f>
        <v>0</v>
      </c>
      <c r="W100" s="1" t="str">
        <v>ALCHEMY</v>
      </c>
    </row>
    <row r="101" spans="2:23" ht="17.399999999999999" x14ac:dyDescent="0.3">
      <c r="B101" s="161" t="str">
        <v>40-SPRUM-07515400</v>
      </c>
      <c r="C101" s="156" t="str">
        <v>Campari</v>
      </c>
      <c r="D101" s="94" t="str">
        <v>RUM</v>
      </c>
      <c r="E101" s="94" t="str">
        <v>Kingston</v>
      </c>
      <c r="F101" s="94" t="str">
        <v>KIN</v>
      </c>
      <c r="G101" s="94" t="str">
        <v>Kingston 62 Jamaica White Rum</v>
      </c>
      <c r="H101" s="94" t="str">
        <v>750ml</v>
      </c>
      <c r="I101" s="174">
        <v>12</v>
      </c>
      <c r="J101" s="283"/>
      <c r="K101" s="178"/>
      <c r="L101" s="85"/>
      <c r="M101" s="15"/>
      <c r="N101" s="86"/>
      <c r="O101" s="6"/>
      <c r="P101" s="152">
        <v>0</v>
      </c>
      <c r="Q101" s="6"/>
      <c r="R101" s="96">
        <f t="shared" si="5"/>
        <v>0</v>
      </c>
      <c r="S101" s="97">
        <f t="shared" si="8"/>
        <v>0</v>
      </c>
      <c r="T101" s="98">
        <f t="shared" si="6"/>
        <v>0</v>
      </c>
      <c r="U101" s="117" t="str">
        <f t="shared" si="7"/>
        <v>OK</v>
      </c>
      <c r="V101" s="117" t="b">
        <f>'CASH REBATE'!$P$22</f>
        <v>0</v>
      </c>
      <c r="W101" s="1" t="str">
        <v>ALCHEMY</v>
      </c>
    </row>
    <row r="102" spans="2:23" ht="17.399999999999999" x14ac:dyDescent="0.3">
      <c r="B102" s="161" t="str">
        <v>30-SPRUM-07005168</v>
      </c>
      <c r="C102" s="156" t="str">
        <v>RC</v>
      </c>
      <c r="D102" s="94" t="str">
        <v>RUM</v>
      </c>
      <c r="E102" s="94" t="str">
        <v>Mount Gay</v>
      </c>
      <c r="F102" s="94" t="str">
        <v>MGY</v>
      </c>
      <c r="G102" s="94" t="str">
        <v>Mt Gay Eclipse Barbados</v>
      </c>
      <c r="H102" s="94" t="str">
        <v>700ml</v>
      </c>
      <c r="I102" s="174">
        <v>6</v>
      </c>
      <c r="J102" s="283"/>
      <c r="K102" s="178"/>
      <c r="L102" s="85"/>
      <c r="M102" s="15"/>
      <c r="N102" s="86"/>
      <c r="O102" s="6"/>
      <c r="P102" s="152">
        <v>0</v>
      </c>
      <c r="Q102" s="6"/>
      <c r="R102" s="96">
        <f t="shared" si="5"/>
        <v>0</v>
      </c>
      <c r="S102" s="97">
        <f t="shared" si="8"/>
        <v>0</v>
      </c>
      <c r="T102" s="98">
        <f t="shared" si="6"/>
        <v>0</v>
      </c>
      <c r="U102" s="117" t="str">
        <f t="shared" si="7"/>
        <v>OK</v>
      </c>
      <c r="V102" s="117" t="b">
        <f>'CASH REBATE'!$P$22</f>
        <v>0</v>
      </c>
      <c r="W102" s="1" t="str">
        <v>ALCHEMY</v>
      </c>
    </row>
    <row r="103" spans="2:23" ht="17.399999999999999" x14ac:dyDescent="0.3">
      <c r="B103" s="161" t="str">
        <v>30-SPRUM-07003508</v>
      </c>
      <c r="C103" s="156" t="str">
        <v>RC</v>
      </c>
      <c r="D103" s="94" t="str">
        <v>RUM</v>
      </c>
      <c r="E103" s="94" t="str">
        <v>Mount Gay</v>
      </c>
      <c r="F103" s="94" t="str">
        <v>MGY</v>
      </c>
      <c r="G103" s="94" t="str">
        <v>Mt Gay Black Barrel Barbados</v>
      </c>
      <c r="H103" s="94" t="str">
        <v>700ml</v>
      </c>
      <c r="I103" s="174">
        <v>6</v>
      </c>
      <c r="J103" s="283"/>
      <c r="K103" s="178"/>
      <c r="L103" s="85"/>
      <c r="M103" s="15"/>
      <c r="N103" s="86"/>
      <c r="O103" s="6"/>
      <c r="P103" s="152">
        <v>0</v>
      </c>
      <c r="Q103" s="6"/>
      <c r="R103" s="96">
        <f t="shared" si="5"/>
        <v>0</v>
      </c>
      <c r="S103" s="97">
        <f t="shared" si="8"/>
        <v>0</v>
      </c>
      <c r="T103" s="98">
        <f t="shared" si="6"/>
        <v>0</v>
      </c>
      <c r="U103" s="117" t="str">
        <f t="shared" si="7"/>
        <v>OK</v>
      </c>
      <c r="V103" s="117" t="b">
        <f>'CASH REBATE'!$P$22</f>
        <v>0</v>
      </c>
      <c r="W103" s="1" t="str">
        <v>ALCHEMY</v>
      </c>
    </row>
    <row r="104" spans="2:23" ht="17.399999999999999" x14ac:dyDescent="0.3">
      <c r="B104" s="161" t="str">
        <v>30-SPRUM-07003502</v>
      </c>
      <c r="C104" s="156" t="str">
        <v>RC</v>
      </c>
      <c r="D104" s="94" t="str">
        <v>RUM</v>
      </c>
      <c r="E104" s="94" t="str">
        <v>Mount Gay</v>
      </c>
      <c r="F104" s="94" t="str">
        <v>MGY</v>
      </c>
      <c r="G104" s="94" t="str">
        <v>Mt Gay XO Barbados</v>
      </c>
      <c r="H104" s="94" t="str">
        <v>700ml</v>
      </c>
      <c r="I104" s="174">
        <v>6</v>
      </c>
      <c r="J104" s="283"/>
      <c r="K104" s="178"/>
      <c r="L104" s="85"/>
      <c r="M104" s="15"/>
      <c r="N104" s="86"/>
      <c r="O104" s="6"/>
      <c r="P104" s="152">
        <v>0</v>
      </c>
      <c r="Q104" s="6"/>
      <c r="R104" s="96">
        <f t="shared" si="5"/>
        <v>0</v>
      </c>
      <c r="S104" s="97">
        <f t="shared" si="8"/>
        <v>0</v>
      </c>
      <c r="T104" s="98">
        <f t="shared" si="6"/>
        <v>0</v>
      </c>
      <c r="U104" s="117" t="str">
        <f t="shared" si="7"/>
        <v>OK</v>
      </c>
      <c r="V104" s="117" t="b">
        <f>'CASH REBATE'!$P$22</f>
        <v>0</v>
      </c>
      <c r="W104" s="1" t="str">
        <v>ALCHEMY</v>
      </c>
    </row>
    <row r="105" spans="2:23" ht="17.399999999999999" x14ac:dyDescent="0.3">
      <c r="B105" s="161" t="str">
        <v>30-SPRUM-07002463</v>
      </c>
      <c r="C105" s="156" t="str">
        <v>RC</v>
      </c>
      <c r="D105" s="94" t="str">
        <v>RUM</v>
      </c>
      <c r="E105" s="94" t="str">
        <v>Mount Gay</v>
      </c>
      <c r="F105" s="94" t="str">
        <v>MGY</v>
      </c>
      <c r="G105" s="94" t="str">
        <v>Mt Gay Estate Rum</v>
      </c>
      <c r="H105" s="94" t="str">
        <v>700ml</v>
      </c>
      <c r="I105" s="174">
        <v>6</v>
      </c>
      <c r="J105" s="283"/>
      <c r="K105" s="178"/>
      <c r="L105" s="85"/>
      <c r="M105" s="15"/>
      <c r="N105" s="86"/>
      <c r="O105" s="6"/>
      <c r="P105" s="152">
        <v>0</v>
      </c>
      <c r="Q105" s="6"/>
      <c r="R105" s="96">
        <f t="shared" si="5"/>
        <v>0</v>
      </c>
      <c r="S105" s="97">
        <f t="shared" si="8"/>
        <v>0</v>
      </c>
      <c r="T105" s="98">
        <f t="shared" si="6"/>
        <v>0</v>
      </c>
      <c r="U105" s="117" t="str">
        <f t="shared" si="7"/>
        <v>OK</v>
      </c>
      <c r="V105" s="117" t="b">
        <f>'CASH REBATE'!$P$22</f>
        <v>0</v>
      </c>
      <c r="W105" s="1" t="str">
        <v>ALCHEMY</v>
      </c>
    </row>
    <row r="106" spans="2:23" ht="17.399999999999999" x14ac:dyDescent="0.3">
      <c r="B106" s="161" t="str">
        <v>07-SPRUM-07000534</v>
      </c>
      <c r="C106" s="156" t="str">
        <v>TEG</v>
      </c>
      <c r="D106" s="94" t="str">
        <v>RUM</v>
      </c>
      <c r="E106" s="94" t="str">
        <v>Brugal</v>
      </c>
      <c r="F106" s="94" t="str">
        <v>BRU</v>
      </c>
      <c r="G106" s="94" t="str">
        <v>Brugal Supremo Blanco White Rum</v>
      </c>
      <c r="H106" s="94" t="str">
        <v>700ml</v>
      </c>
      <c r="I106" s="174">
        <v>12</v>
      </c>
      <c r="J106" s="283"/>
      <c r="K106" s="178"/>
      <c r="L106" s="85"/>
      <c r="M106" s="15"/>
      <c r="N106" s="86"/>
      <c r="O106" s="6"/>
      <c r="P106" s="152">
        <v>0</v>
      </c>
      <c r="Q106" s="6"/>
      <c r="R106" s="96">
        <f t="shared" si="5"/>
        <v>0</v>
      </c>
      <c r="S106" s="97">
        <f t="shared" si="8"/>
        <v>0</v>
      </c>
      <c r="T106" s="98">
        <f t="shared" si="6"/>
        <v>0</v>
      </c>
      <c r="U106" s="117" t="str">
        <f t="shared" si="7"/>
        <v>OK</v>
      </c>
      <c r="V106" s="117" t="b">
        <f>'CASH REBATE'!$P$22</f>
        <v>0</v>
      </c>
      <c r="W106" s="1" t="str">
        <v>ALCHEMY</v>
      </c>
    </row>
    <row r="107" spans="2:23" ht="17.399999999999999" x14ac:dyDescent="0.3">
      <c r="B107" s="161" t="str">
        <v>07-SPRUM-07001468</v>
      </c>
      <c r="C107" s="156" t="str">
        <v>TEG</v>
      </c>
      <c r="D107" s="94" t="str">
        <v>RUM</v>
      </c>
      <c r="E107" s="94" t="str">
        <v>Brugal</v>
      </c>
      <c r="F107" s="94" t="str">
        <v>BRU</v>
      </c>
      <c r="G107" s="94" t="str">
        <v>Brugal Anejo Superior Rum</v>
      </c>
      <c r="H107" s="94" t="str">
        <v>700ml</v>
      </c>
      <c r="I107" s="174">
        <v>6</v>
      </c>
      <c r="J107" s="283"/>
      <c r="K107" s="178"/>
      <c r="L107" s="85"/>
      <c r="M107" s="15"/>
      <c r="N107" s="86"/>
      <c r="O107" s="6"/>
      <c r="P107" s="152">
        <v>0</v>
      </c>
      <c r="Q107" s="6"/>
      <c r="R107" s="96">
        <f t="shared" si="5"/>
        <v>0</v>
      </c>
      <c r="S107" s="97">
        <f t="shared" si="8"/>
        <v>0</v>
      </c>
      <c r="T107" s="98">
        <f t="shared" si="6"/>
        <v>0</v>
      </c>
      <c r="U107" s="117" t="str">
        <f t="shared" si="7"/>
        <v>OK</v>
      </c>
      <c r="V107" s="117" t="b">
        <f>'CASH REBATE'!$P$22</f>
        <v>0</v>
      </c>
      <c r="W107" s="1" t="str">
        <v>ALCHEMY</v>
      </c>
    </row>
    <row r="108" spans="2:23" ht="17.399999999999999" x14ac:dyDescent="0.3">
      <c r="B108" s="161" t="str">
        <v>07-SPRUM-07002960</v>
      </c>
      <c r="C108" s="156" t="str">
        <v>TEG</v>
      </c>
      <c r="D108" s="94" t="str">
        <v>RUM</v>
      </c>
      <c r="E108" s="94" t="str">
        <v>Brugal</v>
      </c>
      <c r="F108" s="94" t="str">
        <v>BRU</v>
      </c>
      <c r="G108" s="94" t="str">
        <v>Brugal 1888 Dominican</v>
      </c>
      <c r="H108" s="94" t="str">
        <v>700ml</v>
      </c>
      <c r="I108" s="174">
        <v>6</v>
      </c>
      <c r="J108" s="283"/>
      <c r="K108" s="178"/>
      <c r="L108" s="85"/>
      <c r="M108" s="15"/>
      <c r="N108" s="86"/>
      <c r="O108" s="6"/>
      <c r="P108" s="152">
        <v>0</v>
      </c>
      <c r="Q108" s="6"/>
      <c r="R108" s="96">
        <f t="shared" si="5"/>
        <v>0</v>
      </c>
      <c r="S108" s="97">
        <f t="shared" si="8"/>
        <v>0</v>
      </c>
      <c r="T108" s="98">
        <f t="shared" si="6"/>
        <v>0</v>
      </c>
      <c r="U108" s="117" t="str">
        <f t="shared" si="7"/>
        <v>OK</v>
      </c>
      <c r="V108" s="117" t="b">
        <f>'CASH REBATE'!$P$22</f>
        <v>0</v>
      </c>
      <c r="W108" s="1" t="str">
        <v>ALCHEMY</v>
      </c>
    </row>
    <row r="109" spans="2:23" ht="17.399999999999999" x14ac:dyDescent="0.3">
      <c r="B109" s="161" t="str">
        <v>21-SPRUM-07003069</v>
      </c>
      <c r="C109" s="156" t="str">
        <v>Proximo</v>
      </c>
      <c r="D109" s="94" t="str">
        <v>RUM</v>
      </c>
      <c r="E109" s="94" t="str">
        <v>Kraken</v>
      </c>
      <c r="F109" s="94" t="str">
        <v>KKR</v>
      </c>
      <c r="G109" s="94" t="str">
        <v>Kraken Black Spiced</v>
      </c>
      <c r="H109" s="94" t="str">
        <v>700ml</v>
      </c>
      <c r="I109" s="174">
        <v>6</v>
      </c>
      <c r="J109" s="283"/>
      <c r="K109" s="178"/>
      <c r="L109" s="85"/>
      <c r="M109" s="15"/>
      <c r="N109" s="86"/>
      <c r="O109" s="6"/>
      <c r="P109" s="152">
        <v>0</v>
      </c>
      <c r="Q109" s="6"/>
      <c r="R109" s="96">
        <f t="shared" si="5"/>
        <v>0</v>
      </c>
      <c r="S109" s="97">
        <f t="shared" si="8"/>
        <v>0</v>
      </c>
      <c r="T109" s="98">
        <f t="shared" si="6"/>
        <v>0</v>
      </c>
      <c r="U109" s="117" t="str">
        <f t="shared" si="7"/>
        <v>OK</v>
      </c>
      <c r="V109" s="117" t="b">
        <f>'CASH REBATE'!$P$22</f>
        <v>0</v>
      </c>
      <c r="W109" s="1" t="str">
        <v>ALCHEMY</v>
      </c>
    </row>
    <row r="110" spans="2:23" ht="17.399999999999999" x14ac:dyDescent="0.3">
      <c r="B110" s="161" t="str">
        <v>63-SPRUM-07000050</v>
      </c>
      <c r="C110" s="156" t="str">
        <v>Independent</v>
      </c>
      <c r="D110" s="94" t="str">
        <v>RUM</v>
      </c>
      <c r="E110" s="94" t="str">
        <v>Matusalem</v>
      </c>
      <c r="F110" s="94" t="str">
        <v>MAT</v>
      </c>
      <c r="G110" s="94" t="str">
        <v>Matusalem Platino Rum</v>
      </c>
      <c r="H110" s="94" t="str">
        <v>700ml</v>
      </c>
      <c r="I110" s="174">
        <v>6</v>
      </c>
      <c r="J110" s="283"/>
      <c r="K110" s="178"/>
      <c r="L110" s="85"/>
      <c r="M110" s="15"/>
      <c r="N110" s="86"/>
      <c r="O110" s="6"/>
      <c r="P110" s="152">
        <v>0</v>
      </c>
      <c r="Q110" s="6"/>
      <c r="R110" s="96">
        <f t="shared" si="5"/>
        <v>0</v>
      </c>
      <c r="S110" s="97">
        <f t="shared" si="8"/>
        <v>0</v>
      </c>
      <c r="T110" s="98">
        <f t="shared" si="6"/>
        <v>0</v>
      </c>
      <c r="U110" s="117" t="str">
        <f t="shared" si="7"/>
        <v>OK</v>
      </c>
      <c r="V110" s="117" t="b">
        <f>'CASH REBATE'!$P$22</f>
        <v>0</v>
      </c>
      <c r="W110" s="1" t="str">
        <v>ALCHEMY</v>
      </c>
    </row>
    <row r="111" spans="2:23" ht="17.399999999999999" x14ac:dyDescent="0.3">
      <c r="B111" s="161" t="str">
        <v>63-SPRUM-07000053</v>
      </c>
      <c r="C111" s="156" t="str">
        <v>Independent</v>
      </c>
      <c r="D111" s="94" t="str">
        <v>RUM</v>
      </c>
      <c r="E111" s="94" t="str">
        <v>Matusalem</v>
      </c>
      <c r="F111" s="94" t="str">
        <v>MAT</v>
      </c>
      <c r="G111" s="94" t="str">
        <v>Matusalem Solera 7 Rum</v>
      </c>
      <c r="H111" s="94" t="str">
        <v>700ml</v>
      </c>
      <c r="I111" s="174">
        <v>6</v>
      </c>
      <c r="J111" s="283"/>
      <c r="K111" s="178"/>
      <c r="L111" s="85"/>
      <c r="M111" s="15"/>
      <c r="N111" s="86"/>
      <c r="O111" s="6"/>
      <c r="P111" s="152">
        <v>0</v>
      </c>
      <c r="Q111" s="6"/>
      <c r="R111" s="96">
        <f t="shared" si="5"/>
        <v>0</v>
      </c>
      <c r="S111" s="97">
        <f t="shared" si="8"/>
        <v>0</v>
      </c>
      <c r="T111" s="98">
        <f t="shared" si="6"/>
        <v>0</v>
      </c>
      <c r="U111" s="117" t="str">
        <f t="shared" si="7"/>
        <v>OK</v>
      </c>
      <c r="V111" s="117" t="b">
        <f>'CASH REBATE'!$P$22</f>
        <v>0</v>
      </c>
      <c r="W111" s="1" t="str">
        <v>ALCHEMY</v>
      </c>
    </row>
    <row r="112" spans="2:23" ht="17.399999999999999" x14ac:dyDescent="0.3">
      <c r="B112" s="161" t="str">
        <v>63-SPRUM-07000055</v>
      </c>
      <c r="C112" s="156" t="str">
        <v>Independent</v>
      </c>
      <c r="D112" s="94" t="str">
        <v>RUM</v>
      </c>
      <c r="E112" s="94" t="str">
        <v>Matusalem</v>
      </c>
      <c r="F112" s="94" t="str">
        <v>MAT</v>
      </c>
      <c r="G112" s="94" t="str">
        <v>Matusalem Gran Reserva 15 Rum</v>
      </c>
      <c r="H112" s="94" t="str">
        <v>700ml</v>
      </c>
      <c r="I112" s="174">
        <v>6</v>
      </c>
      <c r="J112" s="283"/>
      <c r="K112" s="178"/>
      <c r="L112" s="85"/>
      <c r="M112" s="15"/>
      <c r="N112" s="86"/>
      <c r="O112" s="6"/>
      <c r="P112" s="152">
        <v>0</v>
      </c>
      <c r="Q112" s="6"/>
      <c r="R112" s="96">
        <f t="shared" si="5"/>
        <v>0</v>
      </c>
      <c r="S112" s="97">
        <f t="shared" si="8"/>
        <v>0</v>
      </c>
      <c r="T112" s="98">
        <f t="shared" si="6"/>
        <v>0</v>
      </c>
      <c r="U112" s="117" t="str">
        <f t="shared" si="7"/>
        <v>OK</v>
      </c>
      <c r="V112" s="117" t="b">
        <f>'CASH REBATE'!$P$22</f>
        <v>0</v>
      </c>
      <c r="W112" s="1" t="str">
        <v>ALCHEMY</v>
      </c>
    </row>
    <row r="113" spans="2:23" ht="17.399999999999999" x14ac:dyDescent="0.3">
      <c r="B113" s="161" t="str">
        <v>63-SPRUM-07000052</v>
      </c>
      <c r="C113" s="156" t="str">
        <v>Independent</v>
      </c>
      <c r="D113" s="94" t="str">
        <v>RUM</v>
      </c>
      <c r="E113" s="94" t="str">
        <v>Matusalem</v>
      </c>
      <c r="F113" s="94" t="str">
        <v>MAT</v>
      </c>
      <c r="G113" s="94" t="str">
        <v>Matusalem Gran Reserva 23 Rum</v>
      </c>
      <c r="H113" s="94" t="str">
        <v>700ml</v>
      </c>
      <c r="I113" s="174">
        <v>3</v>
      </c>
      <c r="J113" s="283"/>
      <c r="K113" s="178"/>
      <c r="L113" s="85"/>
      <c r="M113" s="15"/>
      <c r="N113" s="86"/>
      <c r="O113" s="6"/>
      <c r="P113" s="152">
        <v>0</v>
      </c>
      <c r="Q113" s="6"/>
      <c r="R113" s="96">
        <f t="shared" si="5"/>
        <v>0</v>
      </c>
      <c r="S113" s="97">
        <f t="shared" si="8"/>
        <v>0</v>
      </c>
      <c r="T113" s="98">
        <f t="shared" si="6"/>
        <v>0</v>
      </c>
      <c r="U113" s="117" t="str">
        <f t="shared" si="7"/>
        <v>OK</v>
      </c>
      <c r="V113" s="117" t="b">
        <f>'CASH REBATE'!$P$22</f>
        <v>0</v>
      </c>
      <c r="W113" s="1" t="str">
        <v>ALCHEMY</v>
      </c>
    </row>
    <row r="114" spans="2:23" ht="17.399999999999999" x14ac:dyDescent="0.3">
      <c r="B114" s="161" t="str">
        <v>63-SPRUM-07010055</v>
      </c>
      <c r="C114" s="156" t="str">
        <v>Independent</v>
      </c>
      <c r="D114" s="94" t="str">
        <v>RUM</v>
      </c>
      <c r="E114" s="94" t="str">
        <v>Matusalem</v>
      </c>
      <c r="F114" s="94" t="str">
        <v>MAT</v>
      </c>
      <c r="G114" s="94" t="str">
        <v>Matusalem Gran Reserva Lefebre Rum</v>
      </c>
      <c r="H114" s="94" t="str">
        <v>700ml</v>
      </c>
      <c r="I114" s="174">
        <v>3</v>
      </c>
      <c r="J114" s="283"/>
      <c r="K114" s="178"/>
      <c r="L114" s="85"/>
      <c r="M114" s="15"/>
      <c r="N114" s="86"/>
      <c r="O114" s="6"/>
      <c r="P114" s="152">
        <v>0</v>
      </c>
      <c r="Q114" s="6"/>
      <c r="R114" s="96">
        <f t="shared" si="5"/>
        <v>0</v>
      </c>
      <c r="S114" s="97">
        <f t="shared" si="8"/>
        <v>0</v>
      </c>
      <c r="T114" s="98">
        <f t="shared" si="6"/>
        <v>0</v>
      </c>
      <c r="U114" s="117" t="str">
        <f t="shared" si="7"/>
        <v>OK</v>
      </c>
      <c r="V114" s="117" t="b">
        <f>'CASH REBATE'!$P$22</f>
        <v>0</v>
      </c>
      <c r="W114" s="1" t="str">
        <v>ALCHEMY</v>
      </c>
    </row>
    <row r="115" spans="2:23" ht="17.399999999999999" x14ac:dyDescent="0.3">
      <c r="B115" s="161" t="str">
        <v>63-SPRUM-07000057</v>
      </c>
      <c r="C115" s="156" t="str">
        <v>Independent</v>
      </c>
      <c r="D115" s="94" t="str">
        <v>RUM</v>
      </c>
      <c r="E115" s="94" t="str">
        <v>Matusalem</v>
      </c>
      <c r="F115" s="94" t="str">
        <v>MAT</v>
      </c>
      <c r="G115" s="94" t="str">
        <v>Matusalem Insolito Rum</v>
      </c>
      <c r="H115" s="94" t="str">
        <v>700ml</v>
      </c>
      <c r="I115" s="174">
        <v>3</v>
      </c>
      <c r="J115" s="283"/>
      <c r="K115" s="178"/>
      <c r="L115" s="85"/>
      <c r="M115" s="15"/>
      <c r="N115" s="86"/>
      <c r="O115" s="6"/>
      <c r="P115" s="152">
        <v>0</v>
      </c>
      <c r="Q115" s="6"/>
      <c r="R115" s="96">
        <f t="shared" si="5"/>
        <v>0</v>
      </c>
      <c r="S115" s="97">
        <f t="shared" si="8"/>
        <v>0</v>
      </c>
      <c r="T115" s="98">
        <f t="shared" si="6"/>
        <v>0</v>
      </c>
      <c r="U115" s="117" t="str">
        <f t="shared" si="7"/>
        <v>OK</v>
      </c>
      <c r="V115" s="117" t="b">
        <f>'CASH REBATE'!$P$22</f>
        <v>0</v>
      </c>
      <c r="W115" s="1" t="str">
        <v>ALCHEMY</v>
      </c>
    </row>
    <row r="116" spans="2:23" ht="17.399999999999999" x14ac:dyDescent="0.3">
      <c r="B116" s="161" t="str">
        <v>24-SPBRA-03758190</v>
      </c>
      <c r="C116" s="156" t="str">
        <v>RC</v>
      </c>
      <c r="D116" s="94" t="str">
        <v>Brandy and Cognac</v>
      </c>
      <c r="E116" s="94" t="str">
        <v>Remy</v>
      </c>
      <c r="F116" s="94" t="str">
        <v>RMM</v>
      </c>
      <c r="G116" s="94" t="str">
        <v>Remy Martin VSOP 375ml</v>
      </c>
      <c r="H116" s="94" t="str">
        <v>375ml</v>
      </c>
      <c r="I116" s="174">
        <v>12</v>
      </c>
      <c r="J116" s="283"/>
      <c r="K116" s="178"/>
      <c r="L116" s="85"/>
      <c r="M116" s="15"/>
      <c r="N116" s="86"/>
      <c r="O116" s="6"/>
      <c r="P116" s="152">
        <v>0</v>
      </c>
      <c r="Q116" s="6"/>
      <c r="R116" s="96">
        <f t="shared" si="5"/>
        <v>0</v>
      </c>
      <c r="S116" s="97">
        <f t="shared" si="8"/>
        <v>0</v>
      </c>
      <c r="T116" s="98">
        <f t="shared" si="6"/>
        <v>0</v>
      </c>
      <c r="U116" s="117" t="str">
        <f t="shared" si="7"/>
        <v>OK</v>
      </c>
      <c r="V116" s="117" t="b">
        <f>'CASH REBATE'!$P$22</f>
        <v>0</v>
      </c>
      <c r="W116" s="1" t="str">
        <v>ALCHEMY</v>
      </c>
    </row>
    <row r="117" spans="2:23" ht="17.399999999999999" x14ac:dyDescent="0.3">
      <c r="B117" s="161" t="str">
        <v>24-SPBRA-07000427</v>
      </c>
      <c r="C117" s="156" t="str">
        <v>RC</v>
      </c>
      <c r="D117" s="94" t="str">
        <v>Brandy and Cognac</v>
      </c>
      <c r="E117" s="94" t="str">
        <v>Remy</v>
      </c>
      <c r="F117" s="94" t="str">
        <v>RMM</v>
      </c>
      <c r="G117" s="94" t="str">
        <v>Remy Martin VSOP 700ml</v>
      </c>
      <c r="H117" s="94" t="str">
        <v>700ml</v>
      </c>
      <c r="I117" s="174">
        <v>12</v>
      </c>
      <c r="J117" s="283"/>
      <c r="K117" s="178"/>
      <c r="L117" s="85"/>
      <c r="M117" s="15"/>
      <c r="N117" s="86"/>
      <c r="O117" s="6"/>
      <c r="P117" s="152">
        <v>0</v>
      </c>
      <c r="Q117" s="6"/>
      <c r="R117" s="96">
        <f t="shared" si="5"/>
        <v>0</v>
      </c>
      <c r="S117" s="97">
        <f t="shared" si="8"/>
        <v>0</v>
      </c>
      <c r="T117" s="98">
        <f t="shared" si="6"/>
        <v>0</v>
      </c>
      <c r="U117" s="117" t="str">
        <f t="shared" si="7"/>
        <v>OK</v>
      </c>
      <c r="V117" s="117" t="b">
        <f>'CASH REBATE'!$P$22</f>
        <v>0</v>
      </c>
      <c r="W117" s="1" t="str">
        <v>ALCHEMY</v>
      </c>
    </row>
    <row r="118" spans="2:23" ht="17.399999999999999" x14ac:dyDescent="0.3">
      <c r="B118" s="161" t="str">
        <v>24-SPBRA-07004581</v>
      </c>
      <c r="C118" s="156" t="str">
        <v>RC</v>
      </c>
      <c r="D118" s="94" t="str">
        <v>Brandy and Cognac</v>
      </c>
      <c r="E118" s="94" t="str">
        <v>Remy</v>
      </c>
      <c r="F118" s="94" t="str">
        <v>RMM</v>
      </c>
      <c r="G118" s="94" t="str">
        <v>Remy Martin XO 700ml</v>
      </c>
      <c r="H118" s="94" t="str">
        <v>700ml</v>
      </c>
      <c r="I118" s="174">
        <v>12</v>
      </c>
      <c r="J118" s="283"/>
      <c r="K118" s="178"/>
      <c r="L118" s="85"/>
      <c r="M118" s="15"/>
      <c r="N118" s="86"/>
      <c r="O118" s="6"/>
      <c r="P118" s="152">
        <v>0</v>
      </c>
      <c r="Q118" s="6"/>
      <c r="R118" s="96">
        <f t="shared" si="5"/>
        <v>0</v>
      </c>
      <c r="S118" s="97">
        <f t="shared" si="8"/>
        <v>0</v>
      </c>
      <c r="T118" s="98">
        <f t="shared" si="6"/>
        <v>0</v>
      </c>
      <c r="U118" s="117" t="str">
        <f t="shared" si="7"/>
        <v>OK</v>
      </c>
      <c r="V118" s="117" t="b">
        <f>'CASH REBATE'!$P$22</f>
        <v>0</v>
      </c>
      <c r="W118" s="1" t="str">
        <v>ALCHEMY</v>
      </c>
    </row>
    <row r="119" spans="2:23" ht="17.399999999999999" x14ac:dyDescent="0.3">
      <c r="B119" s="161" t="str">
        <v>24-SPBRA-07002463</v>
      </c>
      <c r="C119" s="156" t="str">
        <v>RC</v>
      </c>
      <c r="D119" s="94" t="str">
        <v>Brandy and Cognac</v>
      </c>
      <c r="E119" s="94" t="str">
        <v>Remy</v>
      </c>
      <c r="F119" s="94" t="str">
        <v>RMM</v>
      </c>
      <c r="G119" s="94" t="str">
        <v>Remy Martin XO Night 700ml</v>
      </c>
      <c r="H119" s="94" t="str">
        <v>700ml</v>
      </c>
      <c r="I119" s="174">
        <v>12</v>
      </c>
      <c r="J119" s="283"/>
      <c r="K119" s="178"/>
      <c r="L119" s="85"/>
      <c r="M119" s="15"/>
      <c r="N119" s="86"/>
      <c r="O119" s="6"/>
      <c r="P119" s="152">
        <v>0</v>
      </c>
      <c r="Q119" s="6"/>
      <c r="R119" s="96">
        <f t="shared" si="5"/>
        <v>0</v>
      </c>
      <c r="S119" s="97">
        <f t="shared" si="8"/>
        <v>0</v>
      </c>
      <c r="T119" s="98">
        <f t="shared" si="6"/>
        <v>0</v>
      </c>
      <c r="U119" s="117" t="str">
        <f t="shared" si="7"/>
        <v>OK</v>
      </c>
      <c r="V119" s="117" t="b">
        <f>'CASH REBATE'!$P$22</f>
        <v>0</v>
      </c>
      <c r="W119" s="1" t="str">
        <v>ALCHEMY</v>
      </c>
    </row>
    <row r="120" spans="2:23" ht="17.399999999999999" x14ac:dyDescent="0.3">
      <c r="B120" s="161" t="str">
        <v>24-SPBRA-07005366</v>
      </c>
      <c r="C120" s="156" t="str">
        <v>RC</v>
      </c>
      <c r="D120" s="94" t="str">
        <v>Brandy and Cognac</v>
      </c>
      <c r="E120" s="94" t="str">
        <v>Remy</v>
      </c>
      <c r="F120" s="94" t="str">
        <v>RMM</v>
      </c>
      <c r="G120" s="94" t="str">
        <v>Remy Martin 1738</v>
      </c>
      <c r="H120" s="94" t="str">
        <v>700ml</v>
      </c>
      <c r="I120" s="174">
        <v>12</v>
      </c>
      <c r="J120" s="283"/>
      <c r="K120" s="178"/>
      <c r="L120" s="85"/>
      <c r="M120" s="15"/>
      <c r="N120" s="86"/>
      <c r="O120" s="6"/>
      <c r="P120" s="152">
        <v>0</v>
      </c>
      <c r="Q120" s="6"/>
      <c r="R120" s="96">
        <f t="shared" si="5"/>
        <v>0</v>
      </c>
      <c r="S120" s="97">
        <f t="shared" si="8"/>
        <v>0</v>
      </c>
      <c r="T120" s="98">
        <f t="shared" si="6"/>
        <v>0</v>
      </c>
      <c r="U120" s="117" t="str">
        <f t="shared" si="7"/>
        <v>OK</v>
      </c>
      <c r="V120" s="117" t="b">
        <f>'CASH REBATE'!$P$22</f>
        <v>0</v>
      </c>
      <c r="W120" s="1" t="str">
        <v>ALCHEMY</v>
      </c>
    </row>
    <row r="121" spans="2:23" ht="17.399999999999999" x14ac:dyDescent="0.3">
      <c r="B121" s="161" t="str">
        <v>27-SPBRA-07007452</v>
      </c>
      <c r="C121" s="156" t="str">
        <v>RC</v>
      </c>
      <c r="D121" s="94" t="str">
        <v>Brandy and Cognac</v>
      </c>
      <c r="E121" s="94" t="str">
        <v>LOUIS XIII</v>
      </c>
      <c r="F121" s="94" t="str">
        <v>RMM</v>
      </c>
      <c r="G121" s="94" t="str">
        <v>Remy Martin Louis XIII 700ml</v>
      </c>
      <c r="H121" s="94" t="str">
        <v>700ml</v>
      </c>
      <c r="I121" s="174">
        <v>3</v>
      </c>
      <c r="J121" s="283"/>
      <c r="K121" s="178"/>
      <c r="L121" s="85"/>
      <c r="M121" s="15"/>
      <c r="N121" s="86"/>
      <c r="O121" s="6"/>
      <c r="P121" s="152">
        <v>0</v>
      </c>
      <c r="Q121" s="6"/>
      <c r="R121" s="96">
        <f t="shared" si="5"/>
        <v>0</v>
      </c>
      <c r="S121" s="97">
        <f t="shared" si="8"/>
        <v>0</v>
      </c>
      <c r="T121" s="98">
        <f t="shared" si="6"/>
        <v>0</v>
      </c>
      <c r="U121" s="117" t="str">
        <f t="shared" si="7"/>
        <v>OK</v>
      </c>
      <c r="V121" s="117" t="b">
        <f>'CASH REBATE'!$P$22</f>
        <v>0</v>
      </c>
      <c r="W121" s="1" t="str">
        <v>ALCHEMY</v>
      </c>
    </row>
    <row r="122" spans="2:23" ht="17.399999999999999" x14ac:dyDescent="0.3">
      <c r="B122" s="161" t="str">
        <v>27-SPBRA-15008565</v>
      </c>
      <c r="C122" s="156" t="str">
        <v>RC</v>
      </c>
      <c r="D122" s="94" t="str">
        <v>Brandy and Cognac</v>
      </c>
      <c r="E122" s="94" t="str">
        <v>LOUIS XIII</v>
      </c>
      <c r="F122" s="94" t="str">
        <v>RMM</v>
      </c>
      <c r="G122" s="94" t="str">
        <v>Louis XIII Magnum 1.5L</v>
      </c>
      <c r="H122" s="94" t="str">
        <v>1500ml</v>
      </c>
      <c r="I122" s="174">
        <v>1</v>
      </c>
      <c r="J122" s="283"/>
      <c r="K122" s="178"/>
      <c r="L122" s="85"/>
      <c r="M122" s="15"/>
      <c r="N122" s="86"/>
      <c r="O122" s="6"/>
      <c r="P122" s="152">
        <v>0</v>
      </c>
      <c r="Q122" s="6"/>
      <c r="R122" s="96">
        <f t="shared" si="5"/>
        <v>0</v>
      </c>
      <c r="S122" s="97">
        <f t="shared" si="8"/>
        <v>0</v>
      </c>
      <c r="T122" s="98">
        <f t="shared" si="6"/>
        <v>0</v>
      </c>
      <c r="U122" s="117" t="str">
        <f t="shared" si="7"/>
        <v>OK</v>
      </c>
      <c r="V122" s="117" t="b">
        <f>'CASH REBATE'!$P$22</f>
        <v>0</v>
      </c>
      <c r="W122" s="1" t="str">
        <v>ALCHEMY</v>
      </c>
    </row>
    <row r="123" spans="2:23" ht="17.399999999999999" x14ac:dyDescent="0.3">
      <c r="B123" s="161" t="str">
        <v>27-SPBRA-30008169</v>
      </c>
      <c r="C123" s="156" t="str">
        <v>RC</v>
      </c>
      <c r="D123" s="94" t="str">
        <v>Brandy and Cognac</v>
      </c>
      <c r="E123" s="94" t="str">
        <v>LOUIS XIII</v>
      </c>
      <c r="F123" s="94" t="str">
        <v>RMM</v>
      </c>
      <c r="G123" s="94" t="str">
        <v>Louis XIII Decanter Jeroboam 3L</v>
      </c>
      <c r="H123" s="94" t="str">
        <v>3000ml</v>
      </c>
      <c r="I123" s="174">
        <v>1</v>
      </c>
      <c r="J123" s="283"/>
      <c r="K123" s="178"/>
      <c r="L123" s="85"/>
      <c r="M123" s="15"/>
      <c r="N123" s="86"/>
      <c r="O123" s="6"/>
      <c r="P123" s="152">
        <v>0</v>
      </c>
      <c r="Q123" s="6"/>
      <c r="R123" s="96">
        <f t="shared" si="5"/>
        <v>0</v>
      </c>
      <c r="S123" s="97">
        <f t="shared" si="8"/>
        <v>0</v>
      </c>
      <c r="T123" s="98">
        <f t="shared" si="6"/>
        <v>0</v>
      </c>
      <c r="U123" s="117" t="str">
        <f t="shared" si="7"/>
        <v>OK</v>
      </c>
      <c r="V123" s="117" t="b">
        <f>'CASH REBATE'!$P$22</f>
        <v>0</v>
      </c>
      <c r="W123" s="1" t="str">
        <v>ALCHEMY</v>
      </c>
    </row>
    <row r="124" spans="2:23" ht="17.399999999999999" x14ac:dyDescent="0.3">
      <c r="B124" s="161" t="str">
        <v>27-SPBRA-60000155</v>
      </c>
      <c r="C124" s="156" t="str">
        <v>RC</v>
      </c>
      <c r="D124" s="94" t="str">
        <v>Brandy and Cognac</v>
      </c>
      <c r="E124" s="94" t="str">
        <v>LOUIS XIII</v>
      </c>
      <c r="F124" s="94" t="str">
        <v>RMM</v>
      </c>
      <c r="G124" s="94" t="str">
        <v>Louis XIII Mathusalem 6L</v>
      </c>
      <c r="H124" s="94" t="str">
        <v>6000ml</v>
      </c>
      <c r="I124" s="174">
        <v>1</v>
      </c>
      <c r="J124" s="283"/>
      <c r="K124" s="178"/>
      <c r="L124" s="85"/>
      <c r="M124" s="15"/>
      <c r="N124" s="86"/>
      <c r="O124" s="6"/>
      <c r="P124" s="152">
        <v>0</v>
      </c>
      <c r="Q124" s="6"/>
      <c r="R124" s="96">
        <f t="shared" si="5"/>
        <v>0</v>
      </c>
      <c r="S124" s="97">
        <f t="shared" si="8"/>
        <v>0</v>
      </c>
      <c r="T124" s="98">
        <f t="shared" si="6"/>
        <v>0</v>
      </c>
      <c r="U124" s="117" t="str">
        <f t="shared" si="7"/>
        <v>OK</v>
      </c>
      <c r="V124" s="117" t="b">
        <f>'CASH REBATE'!$P$22</f>
        <v>0</v>
      </c>
      <c r="W124" s="1" t="str">
        <v>ALCHEMY</v>
      </c>
    </row>
    <row r="125" spans="2:23" ht="17.399999999999999" x14ac:dyDescent="0.3">
      <c r="B125" s="161" t="str">
        <v>26-SPBRA-07002153</v>
      </c>
      <c r="C125" s="156" t="str">
        <v>RC</v>
      </c>
      <c r="D125" s="94" t="str">
        <v>Brandy and Cognac</v>
      </c>
      <c r="E125" s="94" t="str">
        <v>St Remy</v>
      </c>
      <c r="F125" s="94" t="str">
        <v>RMM</v>
      </c>
      <c r="G125" s="94" t="str">
        <v>St Remy VSOP</v>
      </c>
      <c r="H125" s="94" t="str">
        <v>700ml</v>
      </c>
      <c r="I125" s="174">
        <v>12</v>
      </c>
      <c r="J125" s="283"/>
      <c r="K125" s="178"/>
      <c r="L125" s="85"/>
      <c r="M125" s="15"/>
      <c r="N125" s="86"/>
      <c r="O125" s="6"/>
      <c r="P125" s="152">
        <v>0</v>
      </c>
      <c r="Q125" s="6"/>
      <c r="R125" s="96">
        <f t="shared" si="5"/>
        <v>0</v>
      </c>
      <c r="S125" s="97">
        <f t="shared" si="8"/>
        <v>0</v>
      </c>
      <c r="T125" s="98">
        <f t="shared" si="6"/>
        <v>0</v>
      </c>
      <c r="U125" s="117" t="str">
        <f t="shared" si="7"/>
        <v>OK</v>
      </c>
      <c r="V125" s="117" t="b">
        <f>'CASH REBATE'!$P$22</f>
        <v>0</v>
      </c>
      <c r="W125" s="1" t="str">
        <v>ALCHEMY</v>
      </c>
    </row>
    <row r="126" spans="2:23" ht="17.399999999999999" x14ac:dyDescent="0.3">
      <c r="B126" s="161" t="str">
        <v>26-SPBRA-07002603</v>
      </c>
      <c r="C126" s="156" t="str">
        <v>RC</v>
      </c>
      <c r="D126" s="94" t="str">
        <v>Brandy and Cognac</v>
      </c>
      <c r="E126" s="94" t="str">
        <v>St Remy</v>
      </c>
      <c r="F126" s="94" t="str">
        <v>RMM</v>
      </c>
      <c r="G126" s="94" t="str">
        <v>St Remy XO</v>
      </c>
      <c r="H126" s="94" t="str">
        <v>700ml</v>
      </c>
      <c r="I126" s="174">
        <v>12</v>
      </c>
      <c r="J126" s="283"/>
      <c r="K126" s="178"/>
      <c r="L126" s="85"/>
      <c r="M126" s="15"/>
      <c r="N126" s="86"/>
      <c r="O126" s="6"/>
      <c r="P126" s="152">
        <v>0</v>
      </c>
      <c r="Q126" s="6"/>
      <c r="R126" s="96">
        <f t="shared" si="5"/>
        <v>0</v>
      </c>
      <c r="S126" s="97">
        <f t="shared" si="8"/>
        <v>0</v>
      </c>
      <c r="T126" s="98">
        <f t="shared" si="6"/>
        <v>0</v>
      </c>
      <c r="U126" s="117" t="str">
        <f t="shared" si="7"/>
        <v>OK</v>
      </c>
      <c r="V126" s="117" t="b">
        <f>'CASH REBATE'!$P$22</f>
        <v>0</v>
      </c>
      <c r="W126" s="1" t="str">
        <v>ALCHEMY</v>
      </c>
    </row>
    <row r="127" spans="2:23" ht="17.399999999999999" x14ac:dyDescent="0.3">
      <c r="B127" s="161" t="str">
        <v>01-SPVOD-07008530</v>
      </c>
      <c r="C127" s="156" t="str">
        <v>Lucas Bols</v>
      </c>
      <c r="D127" s="94" t="str">
        <v>Vodka</v>
      </c>
      <c r="E127" s="94" t="str">
        <v>Bols Vodka</v>
      </c>
      <c r="F127" s="94" t="str">
        <v>BLV</v>
      </c>
      <c r="G127" s="94" t="str">
        <v>Bols Vodka 700ml</v>
      </c>
      <c r="H127" s="94" t="str">
        <v>700ml</v>
      </c>
      <c r="I127" s="174">
        <v>12</v>
      </c>
      <c r="J127" s="283"/>
      <c r="K127" s="178"/>
      <c r="L127" s="85"/>
      <c r="M127" s="15"/>
      <c r="N127" s="86"/>
      <c r="O127" s="6"/>
      <c r="P127" s="152">
        <v>0</v>
      </c>
      <c r="Q127" s="6"/>
      <c r="R127" s="96">
        <f t="shared" si="5"/>
        <v>0</v>
      </c>
      <c r="S127" s="97">
        <f t="shared" si="8"/>
        <v>0</v>
      </c>
      <c r="T127" s="98">
        <f t="shared" si="6"/>
        <v>0</v>
      </c>
      <c r="U127" s="117" t="str">
        <f t="shared" si="7"/>
        <v>OK</v>
      </c>
      <c r="V127" s="117" t="b">
        <f>'CASH REBATE'!$P$22</f>
        <v>0</v>
      </c>
      <c r="W127" s="1" t="str">
        <v>ALCHEMY</v>
      </c>
    </row>
    <row r="128" spans="2:23" ht="17.399999999999999" x14ac:dyDescent="0.3">
      <c r="B128" s="161" t="str">
        <v>01-SPVOD-10008547</v>
      </c>
      <c r="C128" s="156" t="str">
        <v>Lucas Bols</v>
      </c>
      <c r="D128" s="94" t="str">
        <v>Vodka</v>
      </c>
      <c r="E128" s="94" t="str">
        <v>Bols Vodka</v>
      </c>
      <c r="F128" s="94" t="str">
        <v>BLV</v>
      </c>
      <c r="G128" s="94" t="str">
        <v>Bols Vodka 1L</v>
      </c>
      <c r="H128" s="94" t="str">
        <v>1000ml</v>
      </c>
      <c r="I128" s="174">
        <v>6</v>
      </c>
      <c r="J128" s="283"/>
      <c r="K128" s="178"/>
      <c r="L128" s="85"/>
      <c r="M128" s="15"/>
      <c r="N128" s="86"/>
      <c r="O128" s="6"/>
      <c r="P128" s="152">
        <v>0</v>
      </c>
      <c r="Q128" s="6"/>
      <c r="R128" s="96">
        <f t="shared" si="5"/>
        <v>0</v>
      </c>
      <c r="S128" s="97">
        <f t="shared" si="8"/>
        <v>0</v>
      </c>
      <c r="T128" s="98">
        <f t="shared" si="6"/>
        <v>0</v>
      </c>
      <c r="U128" s="117" t="str">
        <f t="shared" si="7"/>
        <v>OK</v>
      </c>
      <c r="V128" s="117" t="b">
        <f>'CASH REBATE'!$P$22</f>
        <v>0</v>
      </c>
      <c r="W128" s="1" t="str">
        <v>ALCHEMY</v>
      </c>
    </row>
    <row r="129" spans="2:23" ht="17.399999999999999" x14ac:dyDescent="0.3">
      <c r="B129" s="161" t="str">
        <v>34-SPVOD-01808261</v>
      </c>
      <c r="C129" s="156" t="str">
        <v>Campari</v>
      </c>
      <c r="D129" s="94" t="str">
        <v>Vodka</v>
      </c>
      <c r="E129" s="94" t="str">
        <v>Skyy</v>
      </c>
      <c r="F129" s="94" t="str">
        <v>SKY</v>
      </c>
      <c r="G129" s="94" t="str">
        <v>Skyy 180ml</v>
      </c>
      <c r="H129" s="94" t="str">
        <v>180ml</v>
      </c>
      <c r="I129" s="174">
        <v>12</v>
      </c>
      <c r="J129" s="283"/>
      <c r="K129" s="178"/>
      <c r="L129" s="85"/>
      <c r="M129" s="15"/>
      <c r="N129" s="86"/>
      <c r="O129" s="6"/>
      <c r="P129" s="152">
        <v>0</v>
      </c>
      <c r="Q129" s="6"/>
      <c r="R129" s="96">
        <f t="shared" si="5"/>
        <v>0</v>
      </c>
      <c r="S129" s="97">
        <f t="shared" si="8"/>
        <v>0</v>
      </c>
      <c r="T129" s="98">
        <f t="shared" si="6"/>
        <v>0</v>
      </c>
      <c r="U129" s="117" t="str">
        <f t="shared" si="7"/>
        <v>OK</v>
      </c>
      <c r="V129" s="117" t="b">
        <f>'CASH REBATE'!$P$22</f>
        <v>0</v>
      </c>
      <c r="W129" s="1" t="str">
        <v>ALCHEMY</v>
      </c>
    </row>
    <row r="130" spans="2:23" ht="17.399999999999999" x14ac:dyDescent="0.3">
      <c r="B130" s="161" t="str">
        <v>34-SPVOD-07507004</v>
      </c>
      <c r="C130" s="156" t="str">
        <v>Campari</v>
      </c>
      <c r="D130" s="94" t="str">
        <v>Vodka</v>
      </c>
      <c r="E130" s="94" t="str">
        <v>Skyy</v>
      </c>
      <c r="F130" s="94" t="str">
        <v>SKY</v>
      </c>
      <c r="G130" s="94" t="str">
        <v>Skyy 750ml</v>
      </c>
      <c r="H130" s="94" t="str">
        <v>750ml</v>
      </c>
      <c r="I130" s="174">
        <v>12</v>
      </c>
      <c r="J130" s="283"/>
      <c r="K130" s="178"/>
      <c r="L130" s="85"/>
      <c r="M130" s="15"/>
      <c r="N130" s="86"/>
      <c r="O130" s="6"/>
      <c r="P130" s="152">
        <v>0</v>
      </c>
      <c r="Q130" s="6"/>
      <c r="R130" s="96">
        <f t="shared" si="5"/>
        <v>0</v>
      </c>
      <c r="S130" s="97">
        <f t="shared" si="8"/>
        <v>0</v>
      </c>
      <c r="T130" s="98">
        <f t="shared" si="6"/>
        <v>0</v>
      </c>
      <c r="U130" s="117" t="str">
        <f t="shared" si="7"/>
        <v>OK</v>
      </c>
      <c r="V130" s="117" t="b">
        <f>'CASH REBATE'!$P$22</f>
        <v>0</v>
      </c>
      <c r="W130" s="1" t="str">
        <v>ALCHEMY</v>
      </c>
    </row>
    <row r="131" spans="2:23" ht="17.399999999999999" x14ac:dyDescent="0.3">
      <c r="B131" s="161" t="str">
        <v>34-SPVOD-10001002</v>
      </c>
      <c r="C131" s="156" t="str">
        <v>Campari</v>
      </c>
      <c r="D131" s="94" t="str">
        <v>Vodka</v>
      </c>
      <c r="E131" s="94" t="str">
        <v>Skyy</v>
      </c>
      <c r="F131" s="94" t="str">
        <v>SKY</v>
      </c>
      <c r="G131" s="94" t="str">
        <v>Skyy 1L</v>
      </c>
      <c r="H131" s="94" t="str">
        <v>1000ml</v>
      </c>
      <c r="I131" s="174">
        <v>12</v>
      </c>
      <c r="J131" s="283"/>
      <c r="K131" s="178"/>
      <c r="L131" s="85"/>
      <c r="M131" s="15"/>
      <c r="N131" s="86"/>
      <c r="O131" s="6"/>
      <c r="P131" s="152">
        <v>0</v>
      </c>
      <c r="Q131" s="6"/>
      <c r="R131" s="96">
        <f t="shared" si="5"/>
        <v>0</v>
      </c>
      <c r="S131" s="97">
        <f t="shared" si="8"/>
        <v>0</v>
      </c>
      <c r="T131" s="98">
        <f t="shared" si="6"/>
        <v>0</v>
      </c>
      <c r="U131" s="117" t="str">
        <f t="shared" si="7"/>
        <v>OK</v>
      </c>
      <c r="V131" s="117" t="b">
        <f>'CASH REBATE'!$P$22</f>
        <v>0</v>
      </c>
      <c r="W131" s="1" t="str">
        <v>ALCHEMY</v>
      </c>
    </row>
    <row r="132" spans="2:23" ht="17.399999999999999" x14ac:dyDescent="0.3">
      <c r="B132" s="161" t="str">
        <v>34-SPVOD-07017004</v>
      </c>
      <c r="C132" s="156" t="str">
        <v>Campari</v>
      </c>
      <c r="D132" s="94" t="str">
        <v>Vodka</v>
      </c>
      <c r="E132" s="94" t="str">
        <v>Skyy</v>
      </c>
      <c r="F132" s="94" t="str">
        <v>SKY</v>
      </c>
      <c r="G132" s="94" t="str">
        <v>Skyy Neptune</v>
      </c>
      <c r="H132" s="94" t="str">
        <v>700ml</v>
      </c>
      <c r="I132" s="174">
        <v>12</v>
      </c>
      <c r="J132" s="283"/>
      <c r="K132" s="178"/>
      <c r="L132" s="85"/>
      <c r="M132" s="15"/>
      <c r="N132" s="86"/>
      <c r="O132" s="6"/>
      <c r="P132" s="152">
        <v>0</v>
      </c>
      <c r="Q132" s="6"/>
      <c r="R132" s="96">
        <f t="shared" si="5"/>
        <v>0</v>
      </c>
      <c r="S132" s="97">
        <f t="shared" si="8"/>
        <v>0</v>
      </c>
      <c r="T132" s="98">
        <f t="shared" si="6"/>
        <v>0</v>
      </c>
      <c r="U132" s="117" t="str">
        <f t="shared" si="7"/>
        <v>OK</v>
      </c>
      <c r="V132" s="117" t="b">
        <f>'CASH REBATE'!$P$22</f>
        <v>0</v>
      </c>
      <c r="W132" s="1" t="str">
        <v>ALCHEMY</v>
      </c>
    </row>
    <row r="133" spans="2:23" ht="17.399999999999999" x14ac:dyDescent="0.3">
      <c r="B133" s="161" t="str">
        <v>34-SPLIQ-07007012</v>
      </c>
      <c r="C133" s="156" t="str">
        <v>Campari</v>
      </c>
      <c r="D133" s="94" t="str">
        <v>Vodka</v>
      </c>
      <c r="E133" s="94" t="str">
        <v>Skyy</v>
      </c>
      <c r="F133" s="94" t="str">
        <v>SKY</v>
      </c>
      <c r="G133" s="94" t="str">
        <v>Skyy Citrus</v>
      </c>
      <c r="H133" s="94" t="str">
        <v>700ml</v>
      </c>
      <c r="I133" s="174">
        <v>6</v>
      </c>
      <c r="J133" s="283"/>
      <c r="K133" s="178"/>
      <c r="L133" s="85"/>
      <c r="M133" s="15"/>
      <c r="N133" s="86"/>
      <c r="O133" s="6"/>
      <c r="P133" s="152">
        <v>0</v>
      </c>
      <c r="Q133" s="6"/>
      <c r="R133" s="96">
        <f t="shared" si="5"/>
        <v>0</v>
      </c>
      <c r="S133" s="97">
        <f t="shared" si="8"/>
        <v>0</v>
      </c>
      <c r="T133" s="98">
        <f t="shared" si="6"/>
        <v>0</v>
      </c>
      <c r="U133" s="117" t="str">
        <f t="shared" si="7"/>
        <v>OK</v>
      </c>
      <c r="V133" s="117" t="b">
        <f>'CASH REBATE'!$P$22</f>
        <v>0</v>
      </c>
      <c r="W133" s="1" t="str">
        <v>ALCHEMY</v>
      </c>
    </row>
    <row r="134" spans="2:23" ht="17.399999999999999" x14ac:dyDescent="0.3">
      <c r="B134" s="161" t="str">
        <v>34-SPLIQ-07007036</v>
      </c>
      <c r="C134" s="156" t="str">
        <v>Campari</v>
      </c>
      <c r="D134" s="94" t="str">
        <v>Vodka</v>
      </c>
      <c r="E134" s="94" t="str">
        <v>Skyy</v>
      </c>
      <c r="F134" s="94" t="str">
        <v>SKY</v>
      </c>
      <c r="G134" s="94" t="str">
        <v>Skyy Raspberry</v>
      </c>
      <c r="H134" s="94" t="str">
        <v>700ml</v>
      </c>
      <c r="I134" s="174">
        <v>6</v>
      </c>
      <c r="J134" s="283"/>
      <c r="K134" s="178"/>
      <c r="L134" s="85"/>
      <c r="M134" s="15"/>
      <c r="N134" s="86"/>
      <c r="O134" s="6"/>
      <c r="P134" s="152">
        <v>0</v>
      </c>
      <c r="Q134" s="6"/>
      <c r="R134" s="96">
        <f t="shared" si="5"/>
        <v>0</v>
      </c>
      <c r="S134" s="97">
        <f t="shared" si="8"/>
        <v>0</v>
      </c>
      <c r="T134" s="98">
        <f t="shared" si="6"/>
        <v>0</v>
      </c>
      <c r="U134" s="117" t="str">
        <f t="shared" si="7"/>
        <v>OK</v>
      </c>
      <c r="V134" s="117" t="b">
        <f>'CASH REBATE'!$P$22</f>
        <v>0</v>
      </c>
      <c r="W134" s="1" t="str">
        <v>ALCHEMY</v>
      </c>
    </row>
    <row r="135" spans="2:23" ht="17.399999999999999" x14ac:dyDescent="0.3">
      <c r="B135" s="161" t="str">
        <v>34-SPLIQ-07007050</v>
      </c>
      <c r="C135" s="156" t="str">
        <v>Campari</v>
      </c>
      <c r="D135" s="94" t="str">
        <v>Vodka</v>
      </c>
      <c r="E135" s="94" t="str">
        <v>Skyy</v>
      </c>
      <c r="F135" s="94" t="str">
        <v>SKY</v>
      </c>
      <c r="G135" s="94" t="str">
        <v>Skyy Passionfruit</v>
      </c>
      <c r="H135" s="94" t="str">
        <v>700ml</v>
      </c>
      <c r="I135" s="174">
        <v>6</v>
      </c>
      <c r="J135" s="283"/>
      <c r="K135" s="178"/>
      <c r="L135" s="85"/>
      <c r="M135" s="15"/>
      <c r="N135" s="86"/>
      <c r="O135" s="6"/>
      <c r="P135" s="152">
        <v>0</v>
      </c>
      <c r="Q135" s="6"/>
      <c r="R135" s="96">
        <f t="shared" si="5"/>
        <v>0</v>
      </c>
      <c r="S135" s="97">
        <f t="shared" si="8"/>
        <v>0</v>
      </c>
      <c r="T135" s="98">
        <f t="shared" si="6"/>
        <v>0</v>
      </c>
      <c r="U135" s="117" t="str">
        <f t="shared" si="7"/>
        <v>OK</v>
      </c>
      <c r="V135" s="117" t="b">
        <f>'CASH REBATE'!$P$22</f>
        <v>0</v>
      </c>
      <c r="W135" s="1" t="str">
        <v>ALCHEMY</v>
      </c>
    </row>
    <row r="136" spans="2:23" ht="17.399999999999999" x14ac:dyDescent="0.3">
      <c r="B136" s="161" t="str">
        <v>34-SPVOD-07001021</v>
      </c>
      <c r="C136" s="156" t="str">
        <v>Campari</v>
      </c>
      <c r="D136" s="94" t="str">
        <v>Vodka</v>
      </c>
      <c r="E136" s="94" t="str">
        <v>Skyy</v>
      </c>
      <c r="F136" s="94" t="str">
        <v>SKY</v>
      </c>
      <c r="G136" s="94" t="str">
        <v>Skyy 90 Luxury</v>
      </c>
      <c r="H136" s="94" t="str">
        <v>700ml</v>
      </c>
      <c r="I136" s="174">
        <v>6</v>
      </c>
      <c r="J136" s="283"/>
      <c r="K136" s="178"/>
      <c r="L136" s="85"/>
      <c r="M136" s="15"/>
      <c r="N136" s="86"/>
      <c r="O136" s="6"/>
      <c r="P136" s="152">
        <v>0</v>
      </c>
      <c r="Q136" s="6"/>
      <c r="R136" s="96">
        <f t="shared" si="5"/>
        <v>0</v>
      </c>
      <c r="S136" s="97">
        <f t="shared" si="8"/>
        <v>0</v>
      </c>
      <c r="T136" s="98">
        <f t="shared" si="6"/>
        <v>0</v>
      </c>
      <c r="U136" s="117" t="str">
        <f t="shared" si="7"/>
        <v>OK</v>
      </c>
      <c r="V136" s="117" t="b">
        <f>'CASH REBATE'!$P$22</f>
        <v>0</v>
      </c>
      <c r="W136" s="1" t="str">
        <v>ALCHEMY</v>
      </c>
    </row>
    <row r="137" spans="2:23" ht="17.399999999999999" x14ac:dyDescent="0.3">
      <c r="B137" s="161" t="str">
        <v>65-SPVOD-07507828</v>
      </c>
      <c r="C137" s="156" t="str">
        <v>Proximo</v>
      </c>
      <c r="D137" s="94" t="str">
        <v>Vodka</v>
      </c>
      <c r="E137" s="94" t="str">
        <v>Hangar</v>
      </c>
      <c r="F137" s="94" t="str">
        <v>HG1</v>
      </c>
      <c r="G137" s="94" t="str">
        <v>Hangar 1 Straight Vodka</v>
      </c>
      <c r="H137" s="94" t="str">
        <v>750ml</v>
      </c>
      <c r="I137" s="174">
        <v>12</v>
      </c>
      <c r="J137" s="283"/>
      <c r="K137" s="178"/>
      <c r="L137" s="85"/>
      <c r="M137" s="15"/>
      <c r="N137" s="86"/>
      <c r="O137" s="6"/>
      <c r="P137" s="152">
        <v>0</v>
      </c>
      <c r="Q137" s="6"/>
      <c r="R137" s="96">
        <f t="shared" si="5"/>
        <v>0</v>
      </c>
      <c r="S137" s="97">
        <f t="shared" si="8"/>
        <v>0</v>
      </c>
      <c r="T137" s="98">
        <f t="shared" si="6"/>
        <v>0</v>
      </c>
      <c r="U137" s="117" t="str">
        <f t="shared" si="7"/>
        <v>OK</v>
      </c>
      <c r="V137" s="117" t="b">
        <f>'CASH REBATE'!$P$22</f>
        <v>0</v>
      </c>
      <c r="W137" s="1" t="str">
        <v>ALCHEMY</v>
      </c>
    </row>
    <row r="138" spans="2:23" ht="17.399999999999999" x14ac:dyDescent="0.3">
      <c r="B138" s="161" t="str">
        <v>65-SPVOD-07507842</v>
      </c>
      <c r="C138" s="156" t="str">
        <v>Proximo</v>
      </c>
      <c r="D138" s="94" t="str">
        <v>Vodka</v>
      </c>
      <c r="E138" s="94" t="str">
        <v>Hangar</v>
      </c>
      <c r="F138" s="94" t="str">
        <v>HG1</v>
      </c>
      <c r="G138" s="94" t="str">
        <v>Hangar 1 Buddha'S Hand Citron Vodka</v>
      </c>
      <c r="H138" s="94" t="str">
        <v>750ml</v>
      </c>
      <c r="I138" s="174">
        <v>12</v>
      </c>
      <c r="J138" s="283"/>
      <c r="K138" s="178"/>
      <c r="L138" s="85"/>
      <c r="M138" s="15"/>
      <c r="N138" s="86"/>
      <c r="O138" s="6"/>
      <c r="P138" s="152">
        <v>0</v>
      </c>
      <c r="Q138" s="6"/>
      <c r="R138" s="96">
        <f t="shared" si="5"/>
        <v>0</v>
      </c>
      <c r="S138" s="97">
        <f t="shared" si="8"/>
        <v>0</v>
      </c>
      <c r="T138" s="98">
        <f t="shared" si="6"/>
        <v>0</v>
      </c>
      <c r="U138" s="117" t="str">
        <f t="shared" si="7"/>
        <v>OK</v>
      </c>
      <c r="V138" s="117" t="b">
        <f>'CASH REBATE'!$P$22</f>
        <v>0</v>
      </c>
      <c r="W138" s="1" t="str">
        <v>ALCHEMY</v>
      </c>
    </row>
    <row r="139" spans="2:23" ht="17.399999999999999" x14ac:dyDescent="0.3">
      <c r="B139" s="161" t="str">
        <v>65-SPVOD-07507866</v>
      </c>
      <c r="C139" s="156" t="str">
        <v>Proximo</v>
      </c>
      <c r="D139" s="94" t="str">
        <v>Vodka</v>
      </c>
      <c r="E139" s="94" t="str">
        <v>Hangar</v>
      </c>
      <c r="F139" s="94" t="str">
        <v>HG1</v>
      </c>
      <c r="G139" s="94" t="str">
        <v>Hangar 1 Mandarin Blossom Vodka</v>
      </c>
      <c r="H139" s="94" t="str">
        <v>750ml</v>
      </c>
      <c r="I139" s="174">
        <v>12</v>
      </c>
      <c r="J139" s="283"/>
      <c r="K139" s="178"/>
      <c r="L139" s="85"/>
      <c r="M139" s="15"/>
      <c r="N139" s="86"/>
      <c r="O139" s="6"/>
      <c r="P139" s="152">
        <v>0</v>
      </c>
      <c r="Q139" s="6"/>
      <c r="R139" s="96">
        <f t="shared" si="5"/>
        <v>0</v>
      </c>
      <c r="S139" s="97">
        <f t="shared" si="8"/>
        <v>0</v>
      </c>
      <c r="T139" s="98">
        <f t="shared" si="6"/>
        <v>0</v>
      </c>
      <c r="U139" s="117" t="str">
        <f t="shared" si="7"/>
        <v>OK</v>
      </c>
      <c r="V139" s="117" t="b">
        <f>'CASH REBATE'!$P$22</f>
        <v>0</v>
      </c>
      <c r="W139" s="1" t="str">
        <v>ALCHEMY</v>
      </c>
    </row>
    <row r="140" spans="2:23" ht="17.399999999999999" x14ac:dyDescent="0.3">
      <c r="B140" s="161" t="str">
        <v>65-SPVOD-07507361</v>
      </c>
      <c r="C140" s="156" t="str">
        <v>Proximo</v>
      </c>
      <c r="D140" s="94" t="str">
        <v>Vodka</v>
      </c>
      <c r="E140" s="94" t="str">
        <v>Hangar</v>
      </c>
      <c r="F140" s="94" t="str">
        <v>HG1</v>
      </c>
      <c r="G140" s="94" t="str">
        <v>Hangar 1 Rose Vodka</v>
      </c>
      <c r="H140" s="94" t="str">
        <v>750ml</v>
      </c>
      <c r="I140" s="174">
        <v>12</v>
      </c>
      <c r="J140" s="283"/>
      <c r="K140" s="178"/>
      <c r="L140" s="85"/>
      <c r="M140" s="15"/>
      <c r="N140" s="86"/>
      <c r="O140" s="6"/>
      <c r="P140" s="152">
        <v>0</v>
      </c>
      <c r="Q140" s="6"/>
      <c r="R140" s="96">
        <f t="shared" si="5"/>
        <v>0</v>
      </c>
      <c r="S140" s="97">
        <f t="shared" si="8"/>
        <v>0</v>
      </c>
      <c r="T140" s="98">
        <f t="shared" si="6"/>
        <v>0</v>
      </c>
      <c r="U140" s="117" t="str">
        <f t="shared" si="7"/>
        <v>OK</v>
      </c>
      <c r="V140" s="117" t="b">
        <f>'CASH REBATE'!$P$22</f>
        <v>0</v>
      </c>
      <c r="W140" s="1" t="str">
        <v>ALCHEMY</v>
      </c>
    </row>
    <row r="141" spans="2:23" ht="17.399999999999999" x14ac:dyDescent="0.3">
      <c r="B141" s="161" t="str">
        <v>48-SPVOD-02000045</v>
      </c>
      <c r="C141" s="156" t="str">
        <v>Independent</v>
      </c>
      <c r="D141" s="94" t="str">
        <v>Vodka</v>
      </c>
      <c r="E141" s="94" t="str">
        <v>Tito's</v>
      </c>
      <c r="F141" s="94" t="str">
        <v>TTO</v>
      </c>
      <c r="G141" s="94" t="str">
        <v>Tito's Vodka 200ml</v>
      </c>
      <c r="H141" s="94" t="str">
        <v>200ml</v>
      </c>
      <c r="I141" s="174">
        <v>24</v>
      </c>
      <c r="J141" s="283"/>
      <c r="K141" s="178"/>
      <c r="L141" s="85"/>
      <c r="M141" s="15"/>
      <c r="N141" s="86"/>
      <c r="O141" s="6"/>
      <c r="P141" s="152">
        <v>0</v>
      </c>
      <c r="Q141" s="6"/>
      <c r="R141" s="96">
        <f t="shared" ref="R141:R204" si="9">IF(K141&gt;0,K141*N141,L141*1.07*N141)</f>
        <v>0</v>
      </c>
      <c r="S141" s="97">
        <f t="shared" si="8"/>
        <v>0</v>
      </c>
      <c r="T141" s="98">
        <f t="shared" si="6"/>
        <v>0</v>
      </c>
      <c r="U141" s="117" t="str">
        <f t="shared" si="7"/>
        <v>OK</v>
      </c>
      <c r="V141" s="117" t="b">
        <f>'CASH REBATE'!$P$22</f>
        <v>0</v>
      </c>
      <c r="W141" s="1" t="str">
        <v>ALCHEMY</v>
      </c>
    </row>
    <row r="142" spans="2:23" ht="17.399999999999999" x14ac:dyDescent="0.3">
      <c r="B142" s="161" t="str">
        <v>48-SPVOD-07500027</v>
      </c>
      <c r="C142" s="156" t="str">
        <v>Independent</v>
      </c>
      <c r="D142" s="94" t="str">
        <v>Vodka</v>
      </c>
      <c r="E142" s="94" t="str">
        <v>Tito's</v>
      </c>
      <c r="F142" s="94" t="str">
        <v>TTO</v>
      </c>
      <c r="G142" s="94" t="str">
        <v>Tito's Vodka 750ml</v>
      </c>
      <c r="H142" s="94" t="str">
        <v>750ml</v>
      </c>
      <c r="I142" s="174">
        <v>12</v>
      </c>
      <c r="J142" s="283"/>
      <c r="K142" s="178"/>
      <c r="L142" s="85"/>
      <c r="M142" s="15"/>
      <c r="N142" s="86"/>
      <c r="O142" s="6"/>
      <c r="P142" s="152">
        <v>0</v>
      </c>
      <c r="Q142" s="6"/>
      <c r="R142" s="96">
        <f t="shared" si="9"/>
        <v>0</v>
      </c>
      <c r="S142" s="97">
        <f t="shared" si="8"/>
        <v>0</v>
      </c>
      <c r="T142" s="98">
        <f t="shared" ref="T142:T205" si="10">IF(U142="Input Price only 1 column","",P142*S142)</f>
        <v>0</v>
      </c>
      <c r="U142" s="117" t="str">
        <f t="shared" ref="U142:U205" si="11">IF(AND(K142&gt;0,L142&gt;0),"Input Price only 1 column","OK")</f>
        <v>OK</v>
      </c>
      <c r="V142" s="117" t="b">
        <f>'CASH REBATE'!$P$22</f>
        <v>0</v>
      </c>
      <c r="W142" s="1" t="str">
        <v>ALCHEMY</v>
      </c>
    </row>
    <row r="143" spans="2:23" ht="17.399999999999999" x14ac:dyDescent="0.3">
      <c r="B143" s="161" t="str">
        <v>48-SPVOD-10000010</v>
      </c>
      <c r="C143" s="156" t="str">
        <v>Independent</v>
      </c>
      <c r="D143" s="94" t="str">
        <v>Vodka</v>
      </c>
      <c r="E143" s="94" t="str">
        <v>Tito's</v>
      </c>
      <c r="F143" s="94" t="str">
        <v>TTO</v>
      </c>
      <c r="G143" s="94" t="str">
        <v>Tito's Vodka 1L</v>
      </c>
      <c r="H143" s="94" t="str">
        <v>1000ml</v>
      </c>
      <c r="I143" s="174">
        <v>12</v>
      </c>
      <c r="J143" s="283"/>
      <c r="K143" s="178"/>
      <c r="L143" s="85"/>
      <c r="M143" s="15"/>
      <c r="N143" s="86"/>
      <c r="O143" s="6"/>
      <c r="P143" s="152">
        <v>0</v>
      </c>
      <c r="Q143" s="6"/>
      <c r="R143" s="96">
        <f t="shared" si="9"/>
        <v>0</v>
      </c>
      <c r="S143" s="97">
        <f t="shared" ref="S143:S206" si="12">ROUND(R143/1.07,2)</f>
        <v>0</v>
      </c>
      <c r="T143" s="98">
        <f t="shared" si="10"/>
        <v>0</v>
      </c>
      <c r="U143" s="117" t="str">
        <f t="shared" si="11"/>
        <v>OK</v>
      </c>
      <c r="V143" s="117" t="b">
        <f>'CASH REBATE'!$P$22</f>
        <v>0</v>
      </c>
      <c r="W143" s="1" t="str">
        <v>ALCHEMY</v>
      </c>
    </row>
    <row r="144" spans="2:23" ht="17.399999999999999" x14ac:dyDescent="0.3">
      <c r="B144" s="161" t="str">
        <v>48-SPVOD-17500034</v>
      </c>
      <c r="C144" s="156" t="str">
        <v>Independent</v>
      </c>
      <c r="D144" s="94" t="str">
        <v>Vodka</v>
      </c>
      <c r="E144" s="94" t="str">
        <v>Tito's</v>
      </c>
      <c r="F144" s="94" t="str">
        <v>TTO</v>
      </c>
      <c r="G144" s="94" t="str">
        <v>Tito's Vodka 1.75L</v>
      </c>
      <c r="H144" s="94" t="str">
        <v>1750ml</v>
      </c>
      <c r="I144" s="174">
        <v>6</v>
      </c>
      <c r="J144" s="283"/>
      <c r="K144" s="178"/>
      <c r="L144" s="85"/>
      <c r="M144" s="15"/>
      <c r="N144" s="86"/>
      <c r="O144" s="6"/>
      <c r="P144" s="152">
        <v>0</v>
      </c>
      <c r="Q144" s="6"/>
      <c r="R144" s="96">
        <f t="shared" si="9"/>
        <v>0</v>
      </c>
      <c r="S144" s="97">
        <f t="shared" si="12"/>
        <v>0</v>
      </c>
      <c r="T144" s="98">
        <f t="shared" si="10"/>
        <v>0</v>
      </c>
      <c r="U144" s="117" t="str">
        <f t="shared" si="11"/>
        <v>OK</v>
      </c>
      <c r="V144" s="117" t="b">
        <f>'CASH REBATE'!$P$22</f>
        <v>0</v>
      </c>
      <c r="W144" s="1" t="str">
        <v>ALCHEMY</v>
      </c>
    </row>
    <row r="145" spans="2:23" ht="17.399999999999999" x14ac:dyDescent="0.3">
      <c r="B145" s="161" t="str">
        <v>01-SPGIN-07003727</v>
      </c>
      <c r="C145" s="156" t="str">
        <v>Lucas Bols</v>
      </c>
      <c r="D145" s="94" t="str">
        <v>GIN</v>
      </c>
      <c r="E145" s="94" t="str">
        <v>Bols Gin</v>
      </c>
      <c r="F145" s="94" t="str">
        <v>SVT</v>
      </c>
      <c r="G145" s="94" t="str">
        <v>Bols Silvertop Dutch</v>
      </c>
      <c r="H145" s="94" t="str">
        <v>700ml</v>
      </c>
      <c r="I145" s="174">
        <v>6</v>
      </c>
      <c r="J145" s="283"/>
      <c r="K145" s="178"/>
      <c r="L145" s="85"/>
      <c r="M145" s="15"/>
      <c r="N145" s="86"/>
      <c r="O145" s="6"/>
      <c r="P145" s="152">
        <v>0</v>
      </c>
      <c r="Q145" s="6"/>
      <c r="R145" s="96">
        <f t="shared" si="9"/>
        <v>0</v>
      </c>
      <c r="S145" s="97">
        <f t="shared" si="12"/>
        <v>0</v>
      </c>
      <c r="T145" s="98">
        <f t="shared" si="10"/>
        <v>0</v>
      </c>
      <c r="U145" s="117" t="str">
        <f t="shared" si="11"/>
        <v>OK</v>
      </c>
      <c r="V145" s="117" t="b">
        <f>'CASH REBATE'!$P$22</f>
        <v>0</v>
      </c>
      <c r="W145" s="1" t="str">
        <v>ALCHEMY</v>
      </c>
    </row>
    <row r="146" spans="2:23" ht="17.399999999999999" x14ac:dyDescent="0.3">
      <c r="B146" s="161" t="str">
        <v>33-SPGIN-07507509</v>
      </c>
      <c r="C146" s="156" t="str">
        <v>Campari</v>
      </c>
      <c r="D146" s="94" t="str">
        <v>GIN</v>
      </c>
      <c r="E146" s="94" t="str">
        <v>Bulldog</v>
      </c>
      <c r="F146" s="94" t="str">
        <v>BUL</v>
      </c>
      <c r="G146" s="94" t="str">
        <v>Bulldog London Dry 750ml</v>
      </c>
      <c r="H146" s="94" t="str">
        <v>750ml</v>
      </c>
      <c r="I146" s="174">
        <v>6</v>
      </c>
      <c r="J146" s="283"/>
      <c r="K146" s="178"/>
      <c r="L146" s="85"/>
      <c r="M146" s="15"/>
      <c r="N146" s="86"/>
      <c r="O146" s="6"/>
      <c r="P146" s="152">
        <v>0</v>
      </c>
      <c r="Q146" s="6"/>
      <c r="R146" s="96">
        <f t="shared" si="9"/>
        <v>0</v>
      </c>
      <c r="S146" s="97">
        <f t="shared" si="12"/>
        <v>0</v>
      </c>
      <c r="T146" s="98">
        <f t="shared" si="10"/>
        <v>0</v>
      </c>
      <c r="U146" s="117" t="str">
        <f t="shared" si="11"/>
        <v>OK</v>
      </c>
      <c r="V146" s="117" t="b">
        <f>'CASH REBATE'!$P$22</f>
        <v>0</v>
      </c>
      <c r="W146" s="1" t="str">
        <v>ALCHEMY</v>
      </c>
    </row>
    <row r="147" spans="2:23" ht="17.399999999999999" x14ac:dyDescent="0.3">
      <c r="B147" s="161" t="str">
        <v>33-SPGIN-10002048</v>
      </c>
      <c r="C147" s="156" t="str">
        <v>Campari</v>
      </c>
      <c r="D147" s="94" t="str">
        <v>GIN</v>
      </c>
      <c r="E147" s="94" t="str">
        <v>Bulldog</v>
      </c>
      <c r="F147" s="94" t="str">
        <v>BUL</v>
      </c>
      <c r="G147" s="94" t="str">
        <v>Bulldog London Dry 1L</v>
      </c>
      <c r="H147" s="94" t="str">
        <v>1000ml</v>
      </c>
      <c r="I147" s="174">
        <v>6</v>
      </c>
      <c r="J147" s="283"/>
      <c r="K147" s="178"/>
      <c r="L147" s="85"/>
      <c r="M147" s="15"/>
      <c r="N147" s="86"/>
      <c r="O147" s="6"/>
      <c r="P147" s="152">
        <v>0</v>
      </c>
      <c r="Q147" s="6"/>
      <c r="R147" s="96">
        <f t="shared" si="9"/>
        <v>0</v>
      </c>
      <c r="S147" s="97">
        <f t="shared" si="12"/>
        <v>0</v>
      </c>
      <c r="T147" s="98">
        <f t="shared" si="10"/>
        <v>0</v>
      </c>
      <c r="U147" s="117" t="str">
        <f t="shared" si="11"/>
        <v>OK</v>
      </c>
      <c r="V147" s="117" t="b">
        <f>'CASH REBATE'!$P$22</f>
        <v>0</v>
      </c>
      <c r="W147" s="1" t="str">
        <v>ALCHEMY</v>
      </c>
    </row>
    <row r="148" spans="2:23" ht="17.399999999999999" x14ac:dyDescent="0.3">
      <c r="B148" s="161" t="str">
        <v>59-SPGIN-10000065</v>
      </c>
      <c r="C148" s="156" t="str">
        <v>Campari</v>
      </c>
      <c r="D148" s="94" t="str">
        <v>GIN</v>
      </c>
      <c r="E148" s="94" t="str">
        <v>Bickens</v>
      </c>
      <c r="F148" s="94" t="str">
        <v>BIC</v>
      </c>
      <c r="G148" s="94" t="str">
        <v>Bickens London Dry Gin</v>
      </c>
      <c r="H148" s="94" t="str">
        <v>1000ml</v>
      </c>
      <c r="I148" s="174">
        <v>6</v>
      </c>
      <c r="J148" s="283"/>
      <c r="K148" s="178"/>
      <c r="L148" s="85"/>
      <c r="M148" s="15"/>
      <c r="N148" s="86"/>
      <c r="O148" s="6"/>
      <c r="P148" s="152">
        <v>0</v>
      </c>
      <c r="Q148" s="6"/>
      <c r="R148" s="96">
        <f t="shared" si="9"/>
        <v>0</v>
      </c>
      <c r="S148" s="97">
        <f t="shared" si="12"/>
        <v>0</v>
      </c>
      <c r="T148" s="98">
        <f t="shared" si="10"/>
        <v>0</v>
      </c>
      <c r="U148" s="117" t="str">
        <f t="shared" si="11"/>
        <v>OK</v>
      </c>
      <c r="V148" s="117" t="b">
        <f>'CASH REBATE'!$P$22</f>
        <v>0</v>
      </c>
      <c r="W148" s="1" t="str">
        <v>ALCHEMY</v>
      </c>
    </row>
    <row r="149" spans="2:23" ht="17.399999999999999" x14ac:dyDescent="0.3">
      <c r="B149" s="161" t="str">
        <v>22-SPGIN-07000693</v>
      </c>
      <c r="C149" s="156" t="str">
        <v>Proximo</v>
      </c>
      <c r="D149" s="94" t="str">
        <v>GIN</v>
      </c>
      <c r="E149" s="94" t="str">
        <v>Boodles</v>
      </c>
      <c r="F149" s="94" t="str">
        <v>BOD</v>
      </c>
      <c r="G149" s="94" t="str">
        <v>Boodles London Dry</v>
      </c>
      <c r="H149" s="94" t="str">
        <v>700ml</v>
      </c>
      <c r="I149" s="174">
        <v>6</v>
      </c>
      <c r="J149" s="283"/>
      <c r="K149" s="178"/>
      <c r="L149" s="85"/>
      <c r="M149" s="15"/>
      <c r="N149" s="86"/>
      <c r="O149" s="6"/>
      <c r="P149" s="152">
        <v>0</v>
      </c>
      <c r="Q149" s="6"/>
      <c r="R149" s="96">
        <f t="shared" si="9"/>
        <v>0</v>
      </c>
      <c r="S149" s="97">
        <f t="shared" si="12"/>
        <v>0</v>
      </c>
      <c r="T149" s="98">
        <f t="shared" si="10"/>
        <v>0</v>
      </c>
      <c r="U149" s="117" t="str">
        <f t="shared" si="11"/>
        <v>OK</v>
      </c>
      <c r="V149" s="117" t="b">
        <f>'CASH REBATE'!$P$22</f>
        <v>0</v>
      </c>
      <c r="W149" s="1" t="str">
        <v>ALCHEMY</v>
      </c>
    </row>
    <row r="150" spans="2:23" ht="17.399999999999999" x14ac:dyDescent="0.3">
      <c r="B150" s="161" t="str">
        <v>13-SPGIN-07006017</v>
      </c>
      <c r="C150" s="156" t="str">
        <v>TEG</v>
      </c>
      <c r="D150" s="94" t="str">
        <v>GIN</v>
      </c>
      <c r="E150" s="94" t="str">
        <v>No.3 London Dry</v>
      </c>
      <c r="F150" s="94" t="str">
        <v>NO3</v>
      </c>
      <c r="G150" s="94" t="str">
        <v>No.3 London Dry</v>
      </c>
      <c r="H150" s="94" t="str">
        <v>700ml</v>
      </c>
      <c r="I150" s="174">
        <v>6</v>
      </c>
      <c r="J150" s="283"/>
      <c r="K150" s="178"/>
      <c r="L150" s="85"/>
      <c r="M150" s="15"/>
      <c r="N150" s="86"/>
      <c r="O150" s="6"/>
      <c r="P150" s="152">
        <v>0</v>
      </c>
      <c r="Q150" s="6"/>
      <c r="R150" s="96">
        <f t="shared" si="9"/>
        <v>0</v>
      </c>
      <c r="S150" s="97">
        <f t="shared" si="12"/>
        <v>0</v>
      </c>
      <c r="T150" s="98">
        <f t="shared" si="10"/>
        <v>0</v>
      </c>
      <c r="U150" s="117" t="str">
        <f t="shared" si="11"/>
        <v>OK</v>
      </c>
      <c r="V150" s="117" t="b">
        <f>'CASH REBATE'!$P$22</f>
        <v>0</v>
      </c>
      <c r="W150" s="1" t="str">
        <v>ALCHEMY</v>
      </c>
    </row>
    <row r="151" spans="2:23" ht="17.399999999999999" x14ac:dyDescent="0.3">
      <c r="B151" s="161" t="str">
        <v>03-SPGIN-07006598</v>
      </c>
      <c r="C151" s="156" t="str">
        <v>Lucas Bols</v>
      </c>
      <c r="D151" s="94" t="str">
        <v>GIN</v>
      </c>
      <c r="E151" s="94" t="str">
        <v>Damrak</v>
      </c>
      <c r="F151" s="94" t="str">
        <v>DAM</v>
      </c>
      <c r="G151" s="94" t="str">
        <v>Damrak Dutch</v>
      </c>
      <c r="H151" s="94" t="str">
        <v>700ml</v>
      </c>
      <c r="I151" s="174">
        <v>6</v>
      </c>
      <c r="J151" s="283"/>
      <c r="K151" s="178"/>
      <c r="L151" s="85"/>
      <c r="M151" s="15"/>
      <c r="N151" s="86"/>
      <c r="O151" s="6"/>
      <c r="P151" s="152">
        <v>0</v>
      </c>
      <c r="Q151" s="6"/>
      <c r="R151" s="96">
        <f t="shared" si="9"/>
        <v>0</v>
      </c>
      <c r="S151" s="97">
        <f t="shared" si="12"/>
        <v>0</v>
      </c>
      <c r="T151" s="98">
        <f t="shared" si="10"/>
        <v>0</v>
      </c>
      <c r="U151" s="117" t="str">
        <f t="shared" si="11"/>
        <v>OK</v>
      </c>
      <c r="V151" s="117" t="b">
        <f>'CASH REBATE'!$P$22</f>
        <v>0</v>
      </c>
      <c r="W151" s="1" t="str">
        <v>ALCHEMY</v>
      </c>
    </row>
    <row r="152" spans="2:23" ht="17.399999999999999" x14ac:dyDescent="0.3">
      <c r="B152" s="161" t="str">
        <v>01-SPGIN-07008005</v>
      </c>
      <c r="C152" s="156" t="str">
        <v>Lucas Bols</v>
      </c>
      <c r="D152" s="94" t="str">
        <v>GIN</v>
      </c>
      <c r="E152" s="94" t="str">
        <v>Bols Gin</v>
      </c>
      <c r="F152" s="94" t="str">
        <v>BLG</v>
      </c>
      <c r="G152" s="94" t="str">
        <v>Bols Dutch Genever</v>
      </c>
      <c r="H152" s="94" t="str">
        <v>700ml</v>
      </c>
      <c r="I152" s="174">
        <v>6</v>
      </c>
      <c r="J152" s="283"/>
      <c r="K152" s="178"/>
      <c r="L152" s="85"/>
      <c r="M152" s="15"/>
      <c r="N152" s="86"/>
      <c r="O152" s="6"/>
      <c r="P152" s="152">
        <v>0</v>
      </c>
      <c r="Q152" s="6"/>
      <c r="R152" s="96">
        <f t="shared" si="9"/>
        <v>0</v>
      </c>
      <c r="S152" s="97">
        <f t="shared" si="12"/>
        <v>0</v>
      </c>
      <c r="T152" s="98">
        <f t="shared" si="10"/>
        <v>0</v>
      </c>
      <c r="U152" s="117" t="str">
        <f t="shared" si="11"/>
        <v>OK</v>
      </c>
      <c r="V152" s="117" t="b">
        <f>'CASH REBATE'!$P$22</f>
        <v>0</v>
      </c>
      <c r="W152" s="1" t="str">
        <v>ALCHEMY</v>
      </c>
    </row>
    <row r="153" spans="2:23" ht="17.399999999999999" x14ac:dyDescent="0.3">
      <c r="B153" s="161" t="str">
        <v>03-SPGIN-07504125</v>
      </c>
      <c r="C153" s="156" t="str">
        <v>Lucas Bols</v>
      </c>
      <c r="D153" s="94" t="str">
        <v>GIN</v>
      </c>
      <c r="E153" s="94" t="str">
        <v>Henkes</v>
      </c>
      <c r="F153" s="94" t="str">
        <v>HEK</v>
      </c>
      <c r="G153" s="94" t="str">
        <v>Henkes Gin</v>
      </c>
      <c r="H153" s="94" t="str">
        <v>750ml</v>
      </c>
      <c r="I153" s="174">
        <v>6</v>
      </c>
      <c r="J153" s="283"/>
      <c r="K153" s="178"/>
      <c r="L153" s="85"/>
      <c r="M153" s="15"/>
      <c r="N153" s="86"/>
      <c r="O153" s="6"/>
      <c r="P153" s="152">
        <v>0</v>
      </c>
      <c r="Q153" s="6"/>
      <c r="R153" s="96">
        <f t="shared" si="9"/>
        <v>0</v>
      </c>
      <c r="S153" s="97">
        <f t="shared" si="12"/>
        <v>0</v>
      </c>
      <c r="T153" s="98">
        <f t="shared" si="10"/>
        <v>0</v>
      </c>
      <c r="U153" s="117" t="str">
        <f t="shared" si="11"/>
        <v>OK</v>
      </c>
      <c r="V153" s="117" t="b">
        <f>'CASH REBATE'!$P$22</f>
        <v>0</v>
      </c>
      <c r="W153" s="1" t="str">
        <v>ALCHEMY</v>
      </c>
    </row>
    <row r="154" spans="2:23" ht="17.399999999999999" x14ac:dyDescent="0.3">
      <c r="B154" s="161" t="str">
        <v>29-SPGIN-07000602</v>
      </c>
      <c r="C154" s="156" t="str">
        <v>RC</v>
      </c>
      <c r="D154" s="94" t="str">
        <v>GIN</v>
      </c>
      <c r="E154" s="94" t="str">
        <v>Botanist</v>
      </c>
      <c r="F154" s="94" t="str">
        <v>BOT</v>
      </c>
      <c r="G154" s="94" t="str">
        <v>The Botanist Islay Scotland</v>
      </c>
      <c r="H154" s="94" t="str">
        <v>700ml</v>
      </c>
      <c r="I154" s="174">
        <v>6</v>
      </c>
      <c r="J154" s="283"/>
      <c r="K154" s="178"/>
      <c r="L154" s="85"/>
      <c r="M154" s="15"/>
      <c r="N154" s="86"/>
      <c r="O154" s="6"/>
      <c r="P154" s="152">
        <v>0</v>
      </c>
      <c r="Q154" s="6"/>
      <c r="R154" s="96">
        <f t="shared" si="9"/>
        <v>0</v>
      </c>
      <c r="S154" s="97">
        <f t="shared" si="12"/>
        <v>0</v>
      </c>
      <c r="T154" s="98">
        <f t="shared" si="10"/>
        <v>0</v>
      </c>
      <c r="U154" s="117" t="str">
        <f t="shared" si="11"/>
        <v>OK</v>
      </c>
      <c r="V154" s="117" t="b">
        <f>'CASH REBATE'!$P$22</f>
        <v>0</v>
      </c>
      <c r="W154" s="1" t="str">
        <v>ALCHEMY</v>
      </c>
    </row>
    <row r="155" spans="2:23" ht="17.399999999999999" x14ac:dyDescent="0.3">
      <c r="B155" s="161" t="str">
        <v>29-SPGIN-07008423</v>
      </c>
      <c r="C155" s="156" t="str">
        <v>RC</v>
      </c>
      <c r="D155" s="94" t="str">
        <v>GIN</v>
      </c>
      <c r="E155" s="94" t="str">
        <v>Botanist</v>
      </c>
      <c r="F155" s="94" t="str">
        <v>BOT</v>
      </c>
      <c r="G155" s="94" t="str">
        <v>The Botanist Islay Cask Rested Gin</v>
      </c>
      <c r="H155" s="94" t="str">
        <v>700ml</v>
      </c>
      <c r="I155" s="174">
        <v>6</v>
      </c>
      <c r="J155" s="283"/>
      <c r="K155" s="178"/>
      <c r="L155" s="85"/>
      <c r="M155" s="15"/>
      <c r="N155" s="86"/>
      <c r="O155" s="6"/>
      <c r="P155" s="152">
        <v>0</v>
      </c>
      <c r="Q155" s="6"/>
      <c r="R155" s="96">
        <f t="shared" si="9"/>
        <v>0</v>
      </c>
      <c r="S155" s="97">
        <f t="shared" si="12"/>
        <v>0</v>
      </c>
      <c r="T155" s="98">
        <f t="shared" si="10"/>
        <v>0</v>
      </c>
      <c r="U155" s="117" t="str">
        <f t="shared" si="11"/>
        <v>OK</v>
      </c>
      <c r="V155" s="117" t="b">
        <f>'CASH REBATE'!$P$22</f>
        <v>0</v>
      </c>
      <c r="W155" s="1" t="str">
        <v>ALCHEMY</v>
      </c>
    </row>
    <row r="156" spans="2:23" ht="17.399999999999999" x14ac:dyDescent="0.3">
      <c r="B156" s="161" t="str">
        <v>29-SPGIN-07008683</v>
      </c>
      <c r="C156" s="156" t="str">
        <v>RC</v>
      </c>
      <c r="D156" s="94" t="str">
        <v>GIN</v>
      </c>
      <c r="E156" s="94" t="str">
        <v>Botanist</v>
      </c>
      <c r="F156" s="94" t="str">
        <v>BOT</v>
      </c>
      <c r="G156" s="94" t="str">
        <v>The Botanist Islay Cask Aged Gin</v>
      </c>
      <c r="H156" s="94" t="str">
        <v>700ml</v>
      </c>
      <c r="I156" s="174">
        <v>6</v>
      </c>
      <c r="J156" s="283"/>
      <c r="K156" s="178"/>
      <c r="L156" s="85"/>
      <c r="M156" s="15"/>
      <c r="N156" s="86"/>
      <c r="O156" s="6"/>
      <c r="P156" s="152">
        <v>0</v>
      </c>
      <c r="Q156" s="6"/>
      <c r="R156" s="96">
        <f t="shared" si="9"/>
        <v>0</v>
      </c>
      <c r="S156" s="97">
        <f t="shared" si="12"/>
        <v>0</v>
      </c>
      <c r="T156" s="98">
        <f t="shared" si="10"/>
        <v>0</v>
      </c>
      <c r="U156" s="117" t="str">
        <f t="shared" si="11"/>
        <v>OK</v>
      </c>
      <c r="V156" s="117" t="b">
        <f>'CASH REBATE'!$P$22</f>
        <v>0</v>
      </c>
      <c r="W156" s="1" t="str">
        <v>ALCHEMY</v>
      </c>
    </row>
    <row r="157" spans="2:23" ht="17.399999999999999" x14ac:dyDescent="0.3">
      <c r="B157" s="161" t="str">
        <v>16-SPGIN-07000194</v>
      </c>
      <c r="C157" s="156" t="str">
        <v>Independent</v>
      </c>
      <c r="D157" s="94" t="str">
        <v>GIN</v>
      </c>
      <c r="E157" s="94" t="str">
        <v>Four Pillars</v>
      </c>
      <c r="F157" s="94" t="str">
        <v>FPL</v>
      </c>
      <c r="G157" s="94" t="str">
        <v>Four Pillars Rare Dry Australian</v>
      </c>
      <c r="H157" s="94" t="str">
        <v>700ml</v>
      </c>
      <c r="I157" s="174">
        <v>6</v>
      </c>
      <c r="J157" s="283"/>
      <c r="K157" s="178"/>
      <c r="L157" s="85"/>
      <c r="M157" s="15"/>
      <c r="N157" s="86"/>
      <c r="O157" s="6"/>
      <c r="P157" s="152">
        <v>0</v>
      </c>
      <c r="Q157" s="6"/>
      <c r="R157" s="96">
        <f t="shared" si="9"/>
        <v>0</v>
      </c>
      <c r="S157" s="97">
        <f t="shared" si="12"/>
        <v>0</v>
      </c>
      <c r="T157" s="98">
        <f t="shared" si="10"/>
        <v>0</v>
      </c>
      <c r="U157" s="117" t="str">
        <f t="shared" si="11"/>
        <v>OK</v>
      </c>
      <c r="V157" s="117" t="b">
        <f>'CASH REBATE'!$P$22</f>
        <v>0</v>
      </c>
      <c r="W157" s="1" t="str">
        <v>ALCHEMY</v>
      </c>
    </row>
    <row r="158" spans="2:23" ht="17.399999999999999" x14ac:dyDescent="0.3">
      <c r="B158" s="161" t="str">
        <v>16-SPGIN-07001741</v>
      </c>
      <c r="C158" s="156" t="str">
        <v>Independent</v>
      </c>
      <c r="D158" s="94" t="str">
        <v>GIN</v>
      </c>
      <c r="E158" s="94" t="str">
        <v>Four Pillars</v>
      </c>
      <c r="F158" s="94" t="str">
        <v>FPL</v>
      </c>
      <c r="G158" s="94" t="str">
        <v>Four Pillars Fresh Yuzu</v>
      </c>
      <c r="H158" s="94" t="str">
        <v>700ml</v>
      </c>
      <c r="I158" s="174">
        <v>6</v>
      </c>
      <c r="J158" s="283"/>
      <c r="K158" s="178"/>
      <c r="L158" s="85"/>
      <c r="M158" s="15"/>
      <c r="N158" s="86"/>
      <c r="O158" s="6"/>
      <c r="P158" s="152">
        <v>0</v>
      </c>
      <c r="Q158" s="6"/>
      <c r="R158" s="96">
        <f t="shared" si="9"/>
        <v>0</v>
      </c>
      <c r="S158" s="97">
        <f t="shared" si="12"/>
        <v>0</v>
      </c>
      <c r="T158" s="98">
        <f t="shared" si="10"/>
        <v>0</v>
      </c>
      <c r="U158" s="117" t="str">
        <f t="shared" si="11"/>
        <v>OK</v>
      </c>
      <c r="V158" s="117" t="b">
        <f>'CASH REBATE'!$P$22</f>
        <v>0</v>
      </c>
      <c r="W158" s="1" t="str">
        <v>ALCHEMY</v>
      </c>
    </row>
    <row r="159" spans="2:23" ht="17.399999999999999" x14ac:dyDescent="0.3">
      <c r="B159" s="161" t="str">
        <v>16-SPGIN-07000256</v>
      </c>
      <c r="C159" s="156" t="str">
        <v>Independent</v>
      </c>
      <c r="D159" s="94" t="str">
        <v>GIN</v>
      </c>
      <c r="E159" s="94" t="str">
        <v>Four Pillars</v>
      </c>
      <c r="F159" s="94" t="str">
        <v>FPL</v>
      </c>
      <c r="G159" s="94" t="str">
        <v>Four Pillars Bloody Shiraz Australian</v>
      </c>
      <c r="H159" s="94" t="str">
        <v>700ml</v>
      </c>
      <c r="I159" s="174">
        <v>6</v>
      </c>
      <c r="J159" s="283"/>
      <c r="K159" s="178"/>
      <c r="L159" s="85"/>
      <c r="M159" s="15"/>
      <c r="N159" s="86"/>
      <c r="O159" s="6"/>
      <c r="P159" s="152">
        <v>0</v>
      </c>
      <c r="Q159" s="6"/>
      <c r="R159" s="96">
        <f t="shared" si="9"/>
        <v>0</v>
      </c>
      <c r="S159" s="97">
        <f t="shared" si="12"/>
        <v>0</v>
      </c>
      <c r="T159" s="98">
        <f t="shared" si="10"/>
        <v>0</v>
      </c>
      <c r="U159" s="117" t="str">
        <f t="shared" si="11"/>
        <v>OK</v>
      </c>
      <c r="V159" s="117" t="b">
        <f>'CASH REBATE'!$P$22</f>
        <v>0</v>
      </c>
      <c r="W159" s="1" t="str">
        <v>ALCHEMY</v>
      </c>
    </row>
    <row r="160" spans="2:23" ht="17.399999999999999" x14ac:dyDescent="0.3">
      <c r="B160" s="161" t="str">
        <v>16-SPGIN-07000263</v>
      </c>
      <c r="C160" s="156" t="str">
        <v>Independent</v>
      </c>
      <c r="D160" s="94" t="str">
        <v>GIN</v>
      </c>
      <c r="E160" s="94" t="str">
        <v>Four Pillars</v>
      </c>
      <c r="F160" s="94" t="str">
        <v>FPL</v>
      </c>
      <c r="G160" s="94" t="str">
        <v>Four Pillars Spiced Negroni Australian</v>
      </c>
      <c r="H160" s="94" t="str">
        <v>700ml</v>
      </c>
      <c r="I160" s="174">
        <v>6</v>
      </c>
      <c r="J160" s="283"/>
      <c r="K160" s="178"/>
      <c r="L160" s="85"/>
      <c r="M160" s="15"/>
      <c r="N160" s="86"/>
      <c r="O160" s="6"/>
      <c r="P160" s="152">
        <v>0</v>
      </c>
      <c r="Q160" s="6"/>
      <c r="R160" s="96">
        <f t="shared" si="9"/>
        <v>0</v>
      </c>
      <c r="S160" s="97">
        <f t="shared" si="12"/>
        <v>0</v>
      </c>
      <c r="T160" s="98">
        <f t="shared" si="10"/>
        <v>0</v>
      </c>
      <c r="U160" s="117" t="str">
        <f t="shared" si="11"/>
        <v>OK</v>
      </c>
      <c r="V160" s="117" t="b">
        <f>'CASH REBATE'!$P$22</f>
        <v>0</v>
      </c>
      <c r="W160" s="1" t="str">
        <v>ALCHEMY</v>
      </c>
    </row>
    <row r="161" spans="2:23" ht="17.399999999999999" x14ac:dyDescent="0.3">
      <c r="B161" s="161" t="str">
        <v>16-SPGIN-07000157</v>
      </c>
      <c r="C161" s="156" t="str">
        <v>Independent</v>
      </c>
      <c r="D161" s="94" t="str">
        <v>GIN</v>
      </c>
      <c r="E161" s="94" t="str">
        <v>Four Pillars</v>
      </c>
      <c r="F161" s="94" t="str">
        <v>FPL</v>
      </c>
      <c r="G161" s="94" t="str">
        <v>Four Pillars Barrel Aged Australian</v>
      </c>
      <c r="H161" s="94" t="str">
        <v>700ml</v>
      </c>
      <c r="I161" s="174">
        <v>6</v>
      </c>
      <c r="J161" s="283"/>
      <c r="K161" s="178"/>
      <c r="L161" s="85"/>
      <c r="M161" s="15"/>
      <c r="N161" s="86"/>
      <c r="O161" s="6"/>
      <c r="P161" s="152">
        <v>0</v>
      </c>
      <c r="Q161" s="6"/>
      <c r="R161" s="96">
        <f t="shared" si="9"/>
        <v>0</v>
      </c>
      <c r="S161" s="97">
        <f t="shared" si="12"/>
        <v>0</v>
      </c>
      <c r="T161" s="98">
        <f t="shared" si="10"/>
        <v>0</v>
      </c>
      <c r="U161" s="117" t="str">
        <f t="shared" si="11"/>
        <v>OK</v>
      </c>
      <c r="V161" s="117" t="b">
        <f>'CASH REBATE'!$P$22</f>
        <v>0</v>
      </c>
      <c r="W161" s="1" t="str">
        <v>ALCHEMY</v>
      </c>
    </row>
    <row r="162" spans="2:23" ht="17.399999999999999" x14ac:dyDescent="0.3">
      <c r="B162" s="161" t="str">
        <v>16-SPGIN-07000648</v>
      </c>
      <c r="C162" s="156" t="str">
        <v>Independent</v>
      </c>
      <c r="D162" s="94" t="str">
        <v>GIN</v>
      </c>
      <c r="E162" s="94" t="str">
        <v>Four Pillars</v>
      </c>
      <c r="F162" s="94" t="str">
        <v>FPL</v>
      </c>
      <c r="G162" s="94" t="str">
        <v>Four Pillars Navy Strength Australian</v>
      </c>
      <c r="H162" s="94" t="str">
        <v>700ml</v>
      </c>
      <c r="I162" s="174">
        <v>6</v>
      </c>
      <c r="J162" s="283"/>
      <c r="K162" s="178"/>
      <c r="L162" s="85"/>
      <c r="M162" s="15"/>
      <c r="N162" s="86"/>
      <c r="O162" s="6"/>
      <c r="P162" s="152">
        <v>0</v>
      </c>
      <c r="Q162" s="6"/>
      <c r="R162" s="96">
        <f t="shared" si="9"/>
        <v>0</v>
      </c>
      <c r="S162" s="97">
        <f t="shared" si="12"/>
        <v>0</v>
      </c>
      <c r="T162" s="98">
        <f t="shared" si="10"/>
        <v>0</v>
      </c>
      <c r="U162" s="117" t="str">
        <f t="shared" si="11"/>
        <v>OK</v>
      </c>
      <c r="V162" s="117" t="b">
        <f>'CASH REBATE'!$P$22</f>
        <v>0</v>
      </c>
      <c r="W162" s="1" t="str">
        <v>ALCHEMY</v>
      </c>
    </row>
    <row r="163" spans="2:23" ht="17.399999999999999" x14ac:dyDescent="0.3">
      <c r="B163" s="161" t="str">
        <v>16-SPGIN-07000348</v>
      </c>
      <c r="C163" s="156" t="str">
        <v>Independent</v>
      </c>
      <c r="D163" s="94" t="str">
        <v>GIN</v>
      </c>
      <c r="E163" s="94" t="str">
        <v>Four Pillars</v>
      </c>
      <c r="F163" s="94" t="str">
        <v>FPL</v>
      </c>
      <c r="G163" s="94" t="str">
        <v>Four Pillars Australian Christmas</v>
      </c>
      <c r="H163" s="94" t="str">
        <v>700ml</v>
      </c>
      <c r="I163" s="174">
        <v>6</v>
      </c>
      <c r="J163" s="283"/>
      <c r="K163" s="178"/>
      <c r="L163" s="85"/>
      <c r="M163" s="15"/>
      <c r="N163" s="86"/>
      <c r="O163" s="6"/>
      <c r="P163" s="152">
        <v>0</v>
      </c>
      <c r="Q163" s="6"/>
      <c r="R163" s="96">
        <f t="shared" si="9"/>
        <v>0</v>
      </c>
      <c r="S163" s="97">
        <f t="shared" si="12"/>
        <v>0</v>
      </c>
      <c r="T163" s="98">
        <f t="shared" si="10"/>
        <v>0</v>
      </c>
      <c r="U163" s="117" t="str">
        <f t="shared" si="11"/>
        <v>OK</v>
      </c>
      <c r="V163" s="117" t="b">
        <f>'CASH REBATE'!$P$22</f>
        <v>0</v>
      </c>
      <c r="W163" s="1" t="str">
        <v>ALCHEMY</v>
      </c>
    </row>
    <row r="164" spans="2:23" ht="17.399999999999999" x14ac:dyDescent="0.3">
      <c r="B164" s="161" t="str">
        <v>67-SPGIN-07007296</v>
      </c>
      <c r="C164" s="156" t="str">
        <v>Independent</v>
      </c>
      <c r="D164" s="94" t="str">
        <v>GIN</v>
      </c>
      <c r="E164" s="94" t="str">
        <v>Lady Trieu</v>
      </c>
      <c r="F164" s="94" t="str">
        <v>LDT</v>
      </c>
      <c r="G164" s="94" t="str">
        <v>Lady Trieu Contemporary Gin</v>
      </c>
      <c r="H164" s="94" t="str">
        <v>700ml</v>
      </c>
      <c r="I164" s="174">
        <v>6</v>
      </c>
      <c r="J164" s="283"/>
      <c r="K164" s="178"/>
      <c r="L164" s="85"/>
      <c r="M164" s="15"/>
      <c r="N164" s="86"/>
      <c r="O164" s="6"/>
      <c r="P164" s="152">
        <v>0</v>
      </c>
      <c r="Q164" s="6"/>
      <c r="R164" s="96">
        <f t="shared" si="9"/>
        <v>0</v>
      </c>
      <c r="S164" s="97">
        <f t="shared" si="12"/>
        <v>0</v>
      </c>
      <c r="T164" s="98">
        <f t="shared" si="10"/>
        <v>0</v>
      </c>
      <c r="U164" s="117" t="str">
        <f t="shared" si="11"/>
        <v>OK</v>
      </c>
      <c r="V164" s="117" t="b">
        <f>'CASH REBATE'!$P$22</f>
        <v>0</v>
      </c>
      <c r="W164" s="1" t="str">
        <v>ALCHEMY</v>
      </c>
    </row>
    <row r="165" spans="2:23" ht="17.399999999999999" x14ac:dyDescent="0.3">
      <c r="B165" s="161" t="str">
        <v>67-SPGIN-07007265</v>
      </c>
      <c r="C165" s="156" t="str">
        <v>Independent</v>
      </c>
      <c r="D165" s="94" t="str">
        <v>GIN</v>
      </c>
      <c r="E165" s="94" t="str">
        <v>Lady Trieu</v>
      </c>
      <c r="F165" s="94" t="str">
        <v>LDT</v>
      </c>
      <c r="G165" s="94" t="str">
        <v>Lady Trieu Dalat Flowerbomb Gin</v>
      </c>
      <c r="H165" s="94" t="str">
        <v>700ml</v>
      </c>
      <c r="I165" s="174">
        <v>6</v>
      </c>
      <c r="J165" s="283"/>
      <c r="K165" s="178"/>
      <c r="L165" s="85"/>
      <c r="M165" s="15"/>
      <c r="N165" s="86"/>
      <c r="O165" s="6"/>
      <c r="P165" s="152">
        <v>0</v>
      </c>
      <c r="Q165" s="6"/>
      <c r="R165" s="96">
        <f t="shared" si="9"/>
        <v>0</v>
      </c>
      <c r="S165" s="97">
        <f t="shared" si="12"/>
        <v>0</v>
      </c>
      <c r="T165" s="98">
        <f t="shared" si="10"/>
        <v>0</v>
      </c>
      <c r="U165" s="117" t="str">
        <f t="shared" si="11"/>
        <v>OK</v>
      </c>
      <c r="V165" s="117" t="b">
        <f>'CASH REBATE'!$P$22</f>
        <v>0</v>
      </c>
      <c r="W165" s="1" t="str">
        <v>ALCHEMY</v>
      </c>
    </row>
    <row r="166" spans="2:23" ht="17.399999999999999" x14ac:dyDescent="0.3">
      <c r="B166" s="161" t="str">
        <v>67-SPGIN-07007272</v>
      </c>
      <c r="C166" s="156" t="str">
        <v>Independent</v>
      </c>
      <c r="D166" s="94" t="str">
        <v>GIN</v>
      </c>
      <c r="E166" s="94" t="str">
        <v>Lady Trieu</v>
      </c>
      <c r="F166" s="94" t="str">
        <v>LDT</v>
      </c>
      <c r="G166" s="94" t="str">
        <v>Lady Trieu Hoi An Spice Road Gin</v>
      </c>
      <c r="H166" s="94" t="str">
        <v>700ml</v>
      </c>
      <c r="I166" s="174">
        <v>6</v>
      </c>
      <c r="J166" s="283"/>
      <c r="K166" s="178"/>
      <c r="L166" s="85"/>
      <c r="M166" s="15"/>
      <c r="N166" s="86"/>
      <c r="O166" s="6"/>
      <c r="P166" s="152">
        <v>0</v>
      </c>
      <c r="Q166" s="6"/>
      <c r="R166" s="96">
        <f t="shared" si="9"/>
        <v>0</v>
      </c>
      <c r="S166" s="97">
        <f t="shared" si="12"/>
        <v>0</v>
      </c>
      <c r="T166" s="98">
        <f t="shared" si="10"/>
        <v>0</v>
      </c>
      <c r="U166" s="117" t="str">
        <f t="shared" si="11"/>
        <v>OK</v>
      </c>
      <c r="V166" s="117" t="b">
        <f>'CASH REBATE'!$P$22</f>
        <v>0</v>
      </c>
      <c r="W166" s="1" t="str">
        <v>ALCHEMY</v>
      </c>
    </row>
    <row r="167" spans="2:23" ht="17.399999999999999" x14ac:dyDescent="0.3">
      <c r="B167" s="161" t="str">
        <v>67-SPGIN-02007163</v>
      </c>
      <c r="C167" s="156" t="str">
        <v>Independent</v>
      </c>
      <c r="D167" s="94" t="str">
        <v>GIN</v>
      </c>
      <c r="E167" s="94" t="str">
        <v>Lady Trieu</v>
      </c>
      <c r="F167" s="94" t="str">
        <v>LDT</v>
      </c>
      <c r="G167" s="94" t="str">
        <v>Lady Trieu Mekong Delta Dry Gin 200ml</v>
      </c>
      <c r="H167" s="94" t="str">
        <v>200ml</v>
      </c>
      <c r="I167" s="174">
        <v>12</v>
      </c>
      <c r="J167" s="283"/>
      <c r="K167" s="178"/>
      <c r="L167" s="85"/>
      <c r="M167" s="15"/>
      <c r="N167" s="86"/>
      <c r="O167" s="6"/>
      <c r="P167" s="152">
        <v>0</v>
      </c>
      <c r="Q167" s="6"/>
      <c r="R167" s="96">
        <f t="shared" si="9"/>
        <v>0</v>
      </c>
      <c r="S167" s="97">
        <f t="shared" si="12"/>
        <v>0</v>
      </c>
      <c r="T167" s="98">
        <f t="shared" si="10"/>
        <v>0</v>
      </c>
      <c r="U167" s="117" t="str">
        <f t="shared" si="11"/>
        <v>OK</v>
      </c>
      <c r="V167" s="117" t="b">
        <f>'CASH REBATE'!$P$22</f>
        <v>0</v>
      </c>
      <c r="W167" s="1" t="str">
        <v>ALCHEMY</v>
      </c>
    </row>
    <row r="168" spans="2:23" ht="17.399999999999999" x14ac:dyDescent="0.3">
      <c r="B168" s="161" t="str">
        <v>67-SPGIN-07007258</v>
      </c>
      <c r="C168" s="156" t="str">
        <v>Independent</v>
      </c>
      <c r="D168" s="94" t="str">
        <v>GIN</v>
      </c>
      <c r="E168" s="94" t="str">
        <v>Lady Trieu</v>
      </c>
      <c r="F168" s="94" t="str">
        <v>LDT</v>
      </c>
      <c r="G168" s="94" t="str">
        <v>Lady Trieu Mekong Delta Dry Gin</v>
      </c>
      <c r="H168" s="94" t="str">
        <v>700ml</v>
      </c>
      <c r="I168" s="174">
        <v>6</v>
      </c>
      <c r="J168" s="283"/>
      <c r="K168" s="178"/>
      <c r="L168" s="85"/>
      <c r="M168" s="15"/>
      <c r="N168" s="86"/>
      <c r="O168" s="6"/>
      <c r="P168" s="152">
        <v>0</v>
      </c>
      <c r="Q168" s="6"/>
      <c r="R168" s="96">
        <f t="shared" si="9"/>
        <v>0</v>
      </c>
      <c r="S168" s="97">
        <f t="shared" si="12"/>
        <v>0</v>
      </c>
      <c r="T168" s="98">
        <f t="shared" si="10"/>
        <v>0</v>
      </c>
      <c r="U168" s="117" t="str">
        <f t="shared" si="11"/>
        <v>OK</v>
      </c>
      <c r="V168" s="117" t="b">
        <f>'CASH REBATE'!$P$22</f>
        <v>0</v>
      </c>
      <c r="W168" s="1" t="str">
        <v>ALCHEMY</v>
      </c>
    </row>
    <row r="169" spans="2:23" ht="17.399999999999999" x14ac:dyDescent="0.3">
      <c r="B169" s="161" t="str">
        <v>67-SPGIN-07007289</v>
      </c>
      <c r="C169" s="156" t="str">
        <v>Independent</v>
      </c>
      <c r="D169" s="94" t="str">
        <v>GIN</v>
      </c>
      <c r="E169" s="94" t="str">
        <v>Lady Trieu</v>
      </c>
      <c r="F169" s="94" t="str">
        <v>LDT</v>
      </c>
      <c r="G169" s="94" t="str">
        <v>Lady Trieu Sapa Citrus Tea Gin</v>
      </c>
      <c r="H169" s="94" t="str">
        <v>700ml</v>
      </c>
      <c r="I169" s="174">
        <v>6</v>
      </c>
      <c r="J169" s="283"/>
      <c r="K169" s="178"/>
      <c r="L169" s="85"/>
      <c r="M169" s="15"/>
      <c r="N169" s="86"/>
      <c r="O169" s="6"/>
      <c r="P169" s="152">
        <v>0</v>
      </c>
      <c r="Q169" s="6"/>
      <c r="R169" s="96">
        <f t="shared" si="9"/>
        <v>0</v>
      </c>
      <c r="S169" s="97">
        <f t="shared" si="12"/>
        <v>0</v>
      </c>
      <c r="T169" s="98">
        <f t="shared" si="10"/>
        <v>0</v>
      </c>
      <c r="U169" s="117" t="str">
        <f t="shared" si="11"/>
        <v>OK</v>
      </c>
      <c r="V169" s="117" t="b">
        <f>'CASH REBATE'!$P$22</f>
        <v>0</v>
      </c>
      <c r="W169" s="1" t="str">
        <v>ALCHEMY</v>
      </c>
    </row>
    <row r="170" spans="2:23" ht="17.399999999999999" x14ac:dyDescent="0.3">
      <c r="B170" s="161" t="str">
        <v>67-SPGIN-07007248</v>
      </c>
      <c r="C170" s="156" t="str">
        <v>Independent</v>
      </c>
      <c r="D170" s="94" t="str">
        <v>GIN</v>
      </c>
      <c r="E170" s="94" t="str">
        <v>Lady Trieu</v>
      </c>
      <c r="F170" s="94" t="str">
        <v>LDT</v>
      </c>
      <c r="G170" s="94" t="str">
        <v>Lady Trieu King Orange Gin</v>
      </c>
      <c r="H170" s="94" t="str">
        <v>700ml</v>
      </c>
      <c r="I170" s="174">
        <v>6</v>
      </c>
      <c r="J170" s="283"/>
      <c r="K170" s="178"/>
      <c r="L170" s="85"/>
      <c r="M170" s="15"/>
      <c r="N170" s="86"/>
      <c r="O170" s="6"/>
      <c r="P170" s="152">
        <v>0</v>
      </c>
      <c r="Q170" s="6"/>
      <c r="R170" s="96">
        <f t="shared" si="9"/>
        <v>0</v>
      </c>
      <c r="S170" s="97">
        <f t="shared" si="12"/>
        <v>0</v>
      </c>
      <c r="T170" s="98">
        <f t="shared" si="10"/>
        <v>0</v>
      </c>
      <c r="U170" s="117" t="str">
        <f t="shared" si="11"/>
        <v>OK</v>
      </c>
      <c r="V170" s="117" t="b">
        <f>'CASH REBATE'!$P$22</f>
        <v>0</v>
      </c>
      <c r="W170" s="1" t="str">
        <v>ALCHEMY</v>
      </c>
    </row>
    <row r="171" spans="2:23" ht="17.399999999999999" x14ac:dyDescent="0.3">
      <c r="B171" s="161" t="str">
        <v>49-SPMEZ-07501154</v>
      </c>
      <c r="C171" s="156" t="str">
        <v>Proximo</v>
      </c>
      <c r="D171" s="94" t="str">
        <v>Mezcal</v>
      </c>
      <c r="E171" s="94" t="str">
        <v>400 Conejos</v>
      </c>
      <c r="F171" s="94" t="str">
        <v>400</v>
      </c>
      <c r="G171" s="94" t="str">
        <v>400 Conejos Mezcal</v>
      </c>
      <c r="H171" s="94" t="str">
        <v>750ml</v>
      </c>
      <c r="I171" s="174">
        <v>6</v>
      </c>
      <c r="J171" s="283"/>
      <c r="K171" s="178"/>
      <c r="L171" s="85"/>
      <c r="M171" s="15"/>
      <c r="N171" s="86"/>
      <c r="O171" s="6"/>
      <c r="P171" s="152">
        <v>0</v>
      </c>
      <c r="Q171" s="6"/>
      <c r="R171" s="96">
        <f t="shared" si="9"/>
        <v>0</v>
      </c>
      <c r="S171" s="97">
        <f t="shared" si="12"/>
        <v>0</v>
      </c>
      <c r="T171" s="98">
        <f t="shared" si="10"/>
        <v>0</v>
      </c>
      <c r="U171" s="117" t="str">
        <f t="shared" si="11"/>
        <v>OK</v>
      </c>
      <c r="V171" s="117" t="b">
        <f>'CASH REBATE'!$P$22</f>
        <v>0</v>
      </c>
      <c r="W171" s="1" t="str">
        <v>ALCHEMY</v>
      </c>
    </row>
    <row r="172" spans="2:23" ht="17.399999999999999" x14ac:dyDescent="0.3">
      <c r="B172" s="161" t="str">
        <v>49-SPMEZ-07502090</v>
      </c>
      <c r="C172" s="156" t="str">
        <v>Proximo</v>
      </c>
      <c r="D172" s="94" t="str">
        <v>Mezcal</v>
      </c>
      <c r="E172" s="94" t="str">
        <v>Creyente</v>
      </c>
      <c r="F172" s="94" t="str">
        <v>CYT</v>
      </c>
      <c r="G172" s="94" t="str">
        <v>Creyente Mezcal</v>
      </c>
      <c r="H172" s="94" t="str">
        <v>750ml</v>
      </c>
      <c r="I172" s="174">
        <v>6</v>
      </c>
      <c r="J172" s="283"/>
      <c r="K172" s="178"/>
      <c r="L172" s="85"/>
      <c r="M172" s="15"/>
      <c r="N172" s="86"/>
      <c r="O172" s="6"/>
      <c r="P172" s="152">
        <v>0</v>
      </c>
      <c r="Q172" s="6"/>
      <c r="R172" s="96">
        <f t="shared" si="9"/>
        <v>0</v>
      </c>
      <c r="S172" s="97">
        <f t="shared" si="12"/>
        <v>0</v>
      </c>
      <c r="T172" s="98">
        <f t="shared" si="10"/>
        <v>0</v>
      </c>
      <c r="U172" s="117" t="str">
        <f t="shared" si="11"/>
        <v>OK</v>
      </c>
      <c r="V172" s="117" t="b">
        <f>'CASH REBATE'!$P$22</f>
        <v>0</v>
      </c>
      <c r="W172" s="1" t="str">
        <v>ALCHEMY</v>
      </c>
    </row>
    <row r="173" spans="2:23" ht="17.399999999999999" x14ac:dyDescent="0.3">
      <c r="B173" s="161" t="str">
        <v>72-SPTEQ-07001004</v>
      </c>
      <c r="C173" s="156" t="str">
        <v>Proximo</v>
      </c>
      <c r="D173" s="94" t="str">
        <v>Tequila</v>
      </c>
      <c r="E173" s="94" t="str">
        <v>Gran Centenario</v>
      </c>
      <c r="F173" s="94" t="str">
        <v>GCN</v>
      </c>
      <c r="G173" s="94" t="str">
        <v>Gran Centenario Plata Tequila</v>
      </c>
      <c r="H173" s="94" t="str">
        <v>700ml</v>
      </c>
      <c r="I173" s="174">
        <v>6</v>
      </c>
      <c r="J173" s="283"/>
      <c r="K173" s="178"/>
      <c r="L173" s="85"/>
      <c r="M173" s="15"/>
      <c r="N173" s="86"/>
      <c r="O173" s="6"/>
      <c r="P173" s="152">
        <v>0</v>
      </c>
      <c r="Q173" s="6"/>
      <c r="R173" s="96">
        <f t="shared" si="9"/>
        <v>0</v>
      </c>
      <c r="S173" s="97">
        <f t="shared" si="12"/>
        <v>0</v>
      </c>
      <c r="T173" s="98">
        <f t="shared" si="10"/>
        <v>0</v>
      </c>
      <c r="U173" s="117" t="str">
        <f t="shared" si="11"/>
        <v>OK</v>
      </c>
      <c r="V173" s="117" t="b">
        <f>'CASH REBATE'!$P$22</f>
        <v>0</v>
      </c>
      <c r="W173" s="1" t="str">
        <v>ALCHEMY</v>
      </c>
    </row>
    <row r="174" spans="2:23" ht="17.399999999999999" x14ac:dyDescent="0.3">
      <c r="B174" s="161" t="str">
        <v>72-SPTEQ-07001001</v>
      </c>
      <c r="C174" s="156" t="str">
        <v>Proximo</v>
      </c>
      <c r="D174" s="94" t="str">
        <v>Tequila</v>
      </c>
      <c r="E174" s="94" t="str">
        <v>Gran Centenario</v>
      </c>
      <c r="F174" s="94" t="str">
        <v>GCN</v>
      </c>
      <c r="G174" s="94" t="str">
        <v>Gran Centenario Reposado Tequila</v>
      </c>
      <c r="H174" s="94" t="str">
        <v>700ml</v>
      </c>
      <c r="I174" s="174">
        <v>6</v>
      </c>
      <c r="J174" s="283"/>
      <c r="K174" s="178"/>
      <c r="L174" s="85"/>
      <c r="M174" s="15"/>
      <c r="N174" s="86"/>
      <c r="O174" s="6"/>
      <c r="P174" s="152">
        <v>0</v>
      </c>
      <c r="Q174" s="6"/>
      <c r="R174" s="96">
        <f t="shared" si="9"/>
        <v>0</v>
      </c>
      <c r="S174" s="97">
        <f t="shared" si="12"/>
        <v>0</v>
      </c>
      <c r="T174" s="98">
        <f t="shared" si="10"/>
        <v>0</v>
      </c>
      <c r="U174" s="117" t="str">
        <f t="shared" si="11"/>
        <v>OK</v>
      </c>
      <c r="V174" s="117" t="b">
        <f>'CASH REBATE'!$P$22</f>
        <v>0</v>
      </c>
      <c r="W174" s="1" t="str">
        <v>ALCHEMY</v>
      </c>
    </row>
    <row r="175" spans="2:23" ht="17.399999999999999" x14ac:dyDescent="0.3">
      <c r="B175" s="161" t="str">
        <v>72-SPTEQ-07001011</v>
      </c>
      <c r="C175" s="156" t="str">
        <v>Proximo</v>
      </c>
      <c r="D175" s="94" t="str">
        <v>Tequila</v>
      </c>
      <c r="E175" s="94" t="str">
        <v>Gran Centenario</v>
      </c>
      <c r="F175" s="94" t="str">
        <v>GCN</v>
      </c>
      <c r="G175" s="94" t="str">
        <v>Gran Centenario Anejo Tequila</v>
      </c>
      <c r="H175" s="94" t="str">
        <v>700ml</v>
      </c>
      <c r="I175" s="174">
        <v>6</v>
      </c>
      <c r="J175" s="283"/>
      <c r="K175" s="178"/>
      <c r="L175" s="85"/>
      <c r="M175" s="15"/>
      <c r="N175" s="86"/>
      <c r="O175" s="6"/>
      <c r="P175" s="152">
        <v>0</v>
      </c>
      <c r="Q175" s="6"/>
      <c r="R175" s="96">
        <f t="shared" si="9"/>
        <v>0</v>
      </c>
      <c r="S175" s="97">
        <f t="shared" si="12"/>
        <v>0</v>
      </c>
      <c r="T175" s="98">
        <f t="shared" si="10"/>
        <v>0</v>
      </c>
      <c r="U175" s="117" t="str">
        <f t="shared" si="11"/>
        <v>OK</v>
      </c>
      <c r="V175" s="117" t="b">
        <f>'CASH REBATE'!$P$22</f>
        <v>0</v>
      </c>
      <c r="W175" s="1" t="str">
        <v>ALCHEMY</v>
      </c>
    </row>
    <row r="176" spans="2:23" ht="17.399999999999999" x14ac:dyDescent="0.3">
      <c r="B176" s="161" t="str">
        <v>72-SPTEQ-07507409</v>
      </c>
      <c r="C176" s="156" t="str">
        <v>Proximo</v>
      </c>
      <c r="D176" s="94" t="str">
        <v>Tequila</v>
      </c>
      <c r="E176" s="94" t="str">
        <v>Gran Centenario</v>
      </c>
      <c r="F176" s="94" t="str">
        <v>GCN</v>
      </c>
      <c r="G176" s="94" t="str">
        <v>Gran Centenario Leyenda Extra Anejo Tequila</v>
      </c>
      <c r="H176" s="94" t="str">
        <v>750ml</v>
      </c>
      <c r="I176" s="174">
        <v>3</v>
      </c>
      <c r="J176" s="283"/>
      <c r="K176" s="178"/>
      <c r="L176" s="85"/>
      <c r="M176" s="15"/>
      <c r="N176" s="86"/>
      <c r="O176" s="6"/>
      <c r="P176" s="152">
        <v>0</v>
      </c>
      <c r="Q176" s="6"/>
      <c r="R176" s="96">
        <f t="shared" si="9"/>
        <v>0</v>
      </c>
      <c r="S176" s="97">
        <f t="shared" si="12"/>
        <v>0</v>
      </c>
      <c r="T176" s="98">
        <f t="shared" si="10"/>
        <v>0</v>
      </c>
      <c r="U176" s="117" t="str">
        <f t="shared" si="11"/>
        <v>OK</v>
      </c>
      <c r="V176" s="117" t="b">
        <f>'CASH REBATE'!$P$22</f>
        <v>0</v>
      </c>
      <c r="W176" s="1" t="str">
        <v>ALCHEMY</v>
      </c>
    </row>
    <row r="177" spans="2:23" ht="17.399999999999999" x14ac:dyDescent="0.3">
      <c r="B177" s="161" t="str">
        <v>73-SPTEQ-07500217</v>
      </c>
      <c r="C177" s="156" t="str">
        <v>Proximo</v>
      </c>
      <c r="D177" s="94" t="str">
        <v>Tequila</v>
      </c>
      <c r="E177" s="94" t="str">
        <v>Maestro Dobel</v>
      </c>
      <c r="F177" s="94" t="str">
        <v>MTD</v>
      </c>
      <c r="G177" s="94" t="str">
        <v>Maestro Dobel Silver Tequila</v>
      </c>
      <c r="H177" s="94" t="str">
        <v>750ml</v>
      </c>
      <c r="I177" s="174">
        <v>6</v>
      </c>
      <c r="J177" s="283"/>
      <c r="K177" s="178"/>
      <c r="L177" s="85"/>
      <c r="M177" s="15"/>
      <c r="N177" s="86"/>
      <c r="O177" s="6"/>
      <c r="P177" s="152">
        <v>0</v>
      </c>
      <c r="Q177" s="6"/>
      <c r="R177" s="96">
        <f t="shared" si="9"/>
        <v>0</v>
      </c>
      <c r="S177" s="97">
        <f t="shared" si="12"/>
        <v>0</v>
      </c>
      <c r="T177" s="98">
        <f t="shared" si="10"/>
        <v>0</v>
      </c>
      <c r="U177" s="117" t="str">
        <f t="shared" si="11"/>
        <v>OK</v>
      </c>
      <c r="V177" s="117" t="b">
        <f>'CASH REBATE'!$P$22</f>
        <v>0</v>
      </c>
      <c r="W177" s="1" t="str">
        <v>ALCHEMY</v>
      </c>
    </row>
    <row r="178" spans="2:23" ht="17.399999999999999" x14ac:dyDescent="0.3">
      <c r="B178" s="161" t="str">
        <v>73-SPTEQ-07500248</v>
      </c>
      <c r="C178" s="156" t="str">
        <v>Proximo</v>
      </c>
      <c r="D178" s="94" t="str">
        <v>Tequila</v>
      </c>
      <c r="E178" s="94" t="str">
        <v>Maestro Dobel</v>
      </c>
      <c r="F178" s="94" t="str">
        <v>MTD</v>
      </c>
      <c r="G178" s="94" t="str">
        <v>Maestro Dobel Diamante Tequila</v>
      </c>
      <c r="H178" s="94" t="str">
        <v>750ml</v>
      </c>
      <c r="I178" s="174">
        <v>6</v>
      </c>
      <c r="J178" s="283"/>
      <c r="K178" s="178"/>
      <c r="L178" s="85"/>
      <c r="M178" s="15"/>
      <c r="N178" s="86"/>
      <c r="O178" s="6"/>
      <c r="P178" s="152">
        <v>0</v>
      </c>
      <c r="Q178" s="6"/>
      <c r="R178" s="96">
        <f t="shared" si="9"/>
        <v>0</v>
      </c>
      <c r="S178" s="97">
        <f t="shared" si="12"/>
        <v>0</v>
      </c>
      <c r="T178" s="98">
        <f t="shared" si="10"/>
        <v>0</v>
      </c>
      <c r="U178" s="117" t="str">
        <f t="shared" si="11"/>
        <v>OK</v>
      </c>
      <c r="V178" s="117" t="b">
        <f>'CASH REBATE'!$P$22</f>
        <v>0</v>
      </c>
      <c r="W178" s="1" t="str">
        <v>ALCHEMY</v>
      </c>
    </row>
    <row r="179" spans="2:23" ht="17.399999999999999" x14ac:dyDescent="0.3">
      <c r="B179" s="161" t="str">
        <v>73-SPTEQ-07500224</v>
      </c>
      <c r="C179" s="156" t="str">
        <v>Proximo</v>
      </c>
      <c r="D179" s="94" t="str">
        <v>Tequila</v>
      </c>
      <c r="E179" s="94" t="str">
        <v>Maestro Dobel</v>
      </c>
      <c r="F179" s="94" t="str">
        <v>MTD</v>
      </c>
      <c r="G179" s="94" t="str">
        <v>Maestro Dobel Reposado Tequila</v>
      </c>
      <c r="H179" s="94" t="str">
        <v>750ml</v>
      </c>
      <c r="I179" s="174">
        <v>6</v>
      </c>
      <c r="J179" s="283"/>
      <c r="K179" s="178"/>
      <c r="L179" s="85"/>
      <c r="M179" s="15"/>
      <c r="N179" s="86"/>
      <c r="O179" s="6"/>
      <c r="P179" s="152">
        <v>0</v>
      </c>
      <c r="Q179" s="6"/>
      <c r="R179" s="96">
        <f t="shared" si="9"/>
        <v>0</v>
      </c>
      <c r="S179" s="97">
        <f t="shared" si="12"/>
        <v>0</v>
      </c>
      <c r="T179" s="98">
        <f t="shared" si="10"/>
        <v>0</v>
      </c>
      <c r="U179" s="117" t="str">
        <f t="shared" si="11"/>
        <v>OK</v>
      </c>
      <c r="V179" s="117" t="b">
        <f>'CASH REBATE'!$P$22</f>
        <v>0</v>
      </c>
      <c r="W179" s="1" t="str">
        <v>ALCHEMY</v>
      </c>
    </row>
    <row r="180" spans="2:23" ht="17.399999999999999" x14ac:dyDescent="0.3">
      <c r="B180" s="161" t="str">
        <v>73-SPTEQ-07500231</v>
      </c>
      <c r="C180" s="156" t="str">
        <v>Proximo</v>
      </c>
      <c r="D180" s="94" t="str">
        <v>Tequila</v>
      </c>
      <c r="E180" s="94" t="str">
        <v>Maestro Dobel</v>
      </c>
      <c r="F180" s="94" t="str">
        <v>MTD</v>
      </c>
      <c r="G180" s="94" t="str">
        <v>Maestro Dobel Anejo Tequila</v>
      </c>
      <c r="H180" s="94" t="str">
        <v>750ml</v>
      </c>
      <c r="I180" s="174">
        <v>6</v>
      </c>
      <c r="J180" s="283"/>
      <c r="K180" s="178"/>
      <c r="L180" s="85"/>
      <c r="M180" s="15"/>
      <c r="N180" s="86"/>
      <c r="O180" s="6"/>
      <c r="P180" s="152">
        <v>0</v>
      </c>
      <c r="Q180" s="6"/>
      <c r="R180" s="96">
        <f t="shared" si="9"/>
        <v>0</v>
      </c>
      <c r="S180" s="97">
        <f t="shared" si="12"/>
        <v>0</v>
      </c>
      <c r="T180" s="98">
        <f t="shared" si="10"/>
        <v>0</v>
      </c>
      <c r="U180" s="117" t="str">
        <f t="shared" si="11"/>
        <v>OK</v>
      </c>
      <c r="V180" s="117" t="b">
        <f>'CASH REBATE'!$P$22</f>
        <v>0</v>
      </c>
      <c r="W180" s="1" t="str">
        <v>ALCHEMY</v>
      </c>
    </row>
    <row r="181" spans="2:23" ht="17.399999999999999" x14ac:dyDescent="0.3">
      <c r="B181" s="161" t="str">
        <v>73-SPTEQ-07500255</v>
      </c>
      <c r="C181" s="156" t="str">
        <v>Proximo</v>
      </c>
      <c r="D181" s="94" t="str">
        <v>Tequila</v>
      </c>
      <c r="E181" s="94" t="str">
        <v>Maestro Dobel</v>
      </c>
      <c r="F181" s="94" t="str">
        <v>MTD</v>
      </c>
      <c r="G181" s="94" t="str">
        <v>Maestro Dobel Humito Smoked Silver Tequila</v>
      </c>
      <c r="H181" s="94" t="str">
        <v>750ml</v>
      </c>
      <c r="I181" s="174">
        <v>6</v>
      </c>
      <c r="J181" s="283"/>
      <c r="K181" s="178"/>
      <c r="L181" s="85"/>
      <c r="M181" s="15"/>
      <c r="N181" s="86"/>
      <c r="O181" s="6"/>
      <c r="P181" s="152">
        <v>0</v>
      </c>
      <c r="Q181" s="6"/>
      <c r="R181" s="96">
        <f t="shared" si="9"/>
        <v>0</v>
      </c>
      <c r="S181" s="97">
        <f t="shared" si="12"/>
        <v>0</v>
      </c>
      <c r="T181" s="98">
        <f t="shared" si="10"/>
        <v>0</v>
      </c>
      <c r="U181" s="117" t="str">
        <f t="shared" si="11"/>
        <v>OK</v>
      </c>
      <c r="V181" s="117" t="b">
        <f>'CASH REBATE'!$P$22</f>
        <v>0</v>
      </c>
      <c r="W181" s="1" t="str">
        <v>ALCHEMY</v>
      </c>
    </row>
    <row r="182" spans="2:23" ht="17.399999999999999" x14ac:dyDescent="0.3">
      <c r="B182" s="161" t="str">
        <v>73-SPTEQ-07507591</v>
      </c>
      <c r="C182" s="156" t="str">
        <v>Proximo</v>
      </c>
      <c r="D182" s="94" t="str">
        <v>Tequila</v>
      </c>
      <c r="E182" s="94" t="str">
        <v>Maestro Dobel</v>
      </c>
      <c r="F182" s="94" t="str">
        <v>MTD</v>
      </c>
      <c r="G182" s="94" t="str">
        <v>Maestro Dobel 50 Cristalino</v>
      </c>
      <c r="H182" s="94" t="str">
        <v>750ml</v>
      </c>
      <c r="I182" s="174">
        <v>3</v>
      </c>
      <c r="J182" s="283"/>
      <c r="K182" s="178"/>
      <c r="L182" s="85"/>
      <c r="M182" s="15"/>
      <c r="N182" s="86"/>
      <c r="O182" s="6"/>
      <c r="P182" s="152">
        <v>0</v>
      </c>
      <c r="Q182" s="6"/>
      <c r="R182" s="96">
        <f t="shared" si="9"/>
        <v>0</v>
      </c>
      <c r="S182" s="97">
        <f t="shared" si="12"/>
        <v>0</v>
      </c>
      <c r="T182" s="98">
        <f t="shared" si="10"/>
        <v>0</v>
      </c>
      <c r="U182" s="117" t="str">
        <f t="shared" si="11"/>
        <v>OK</v>
      </c>
      <c r="V182" s="117" t="b">
        <f>'CASH REBATE'!$P$22</f>
        <v>0</v>
      </c>
      <c r="W182" s="1" t="str">
        <v>ALCHEMY</v>
      </c>
    </row>
    <row r="183" spans="2:23" ht="17.399999999999999" x14ac:dyDescent="0.3">
      <c r="B183" s="161" t="str">
        <v>19-SPTEQ-07503234</v>
      </c>
      <c r="C183" s="156" t="str">
        <v>Proximo</v>
      </c>
      <c r="D183" s="94" t="str">
        <v>Tequila</v>
      </c>
      <c r="E183" s="94" t="str">
        <v>1800</v>
      </c>
      <c r="F183" s="94" t="str">
        <v>18T</v>
      </c>
      <c r="G183" s="94" t="str">
        <v>1800 Tequila Silver</v>
      </c>
      <c r="H183" s="94" t="str">
        <v>750ml</v>
      </c>
      <c r="I183" s="174">
        <v>12</v>
      </c>
      <c r="J183" s="283"/>
      <c r="K183" s="178"/>
      <c r="L183" s="85"/>
      <c r="M183" s="15"/>
      <c r="N183" s="86"/>
      <c r="O183" s="6"/>
      <c r="P183" s="152">
        <v>0</v>
      </c>
      <c r="Q183" s="6"/>
      <c r="R183" s="96">
        <f t="shared" si="9"/>
        <v>0</v>
      </c>
      <c r="S183" s="97">
        <f t="shared" si="12"/>
        <v>0</v>
      </c>
      <c r="T183" s="98">
        <f t="shared" si="10"/>
        <v>0</v>
      </c>
      <c r="U183" s="117" t="str">
        <f t="shared" si="11"/>
        <v>OK</v>
      </c>
      <c r="V183" s="117" t="b">
        <f>'CASH REBATE'!$P$22</f>
        <v>0</v>
      </c>
      <c r="W183" s="1" t="str">
        <v>ALCHEMY</v>
      </c>
    </row>
    <row r="184" spans="2:23" ht="17.399999999999999" x14ac:dyDescent="0.3">
      <c r="B184" s="161" t="str">
        <v>19-SPTEQ-07500196</v>
      </c>
      <c r="C184" s="156" t="str">
        <v>Proximo</v>
      </c>
      <c r="D184" s="94" t="str">
        <v>Tequila</v>
      </c>
      <c r="E184" s="94" t="str">
        <v>1800</v>
      </c>
      <c r="F184" s="94" t="str">
        <v>18T</v>
      </c>
      <c r="G184" s="94" t="str">
        <v>1800 Tequila Reposado</v>
      </c>
      <c r="H184" s="94" t="str">
        <v>750ml</v>
      </c>
      <c r="I184" s="174">
        <v>12</v>
      </c>
      <c r="J184" s="283"/>
      <c r="K184" s="178"/>
      <c r="L184" s="85"/>
      <c r="M184" s="15"/>
      <c r="N184" s="86"/>
      <c r="O184" s="6"/>
      <c r="P184" s="152">
        <v>0</v>
      </c>
      <c r="Q184" s="6"/>
      <c r="R184" s="96">
        <f t="shared" si="9"/>
        <v>0</v>
      </c>
      <c r="S184" s="97">
        <f t="shared" si="12"/>
        <v>0</v>
      </c>
      <c r="T184" s="98">
        <f t="shared" si="10"/>
        <v>0</v>
      </c>
      <c r="U184" s="117" t="str">
        <f t="shared" si="11"/>
        <v>OK</v>
      </c>
      <c r="V184" s="117" t="b">
        <f>'CASH REBATE'!$P$22</f>
        <v>0</v>
      </c>
      <c r="W184" s="1" t="str">
        <v>ALCHEMY</v>
      </c>
    </row>
    <row r="185" spans="2:23" ht="17.399999999999999" x14ac:dyDescent="0.3">
      <c r="B185" s="161" t="str">
        <v>19-SPTEQ-07500379</v>
      </c>
      <c r="C185" s="156" t="str">
        <v>Proximo</v>
      </c>
      <c r="D185" s="94" t="str">
        <v>Tequila</v>
      </c>
      <c r="E185" s="94" t="str">
        <v>1800</v>
      </c>
      <c r="F185" s="94" t="str">
        <v>18T</v>
      </c>
      <c r="G185" s="94" t="str">
        <v>1800 Tequila Coconut</v>
      </c>
      <c r="H185" s="94" t="str">
        <v>750ml</v>
      </c>
      <c r="I185" s="174">
        <v>12</v>
      </c>
      <c r="J185" s="283"/>
      <c r="K185" s="178"/>
      <c r="L185" s="85"/>
      <c r="M185" s="15"/>
      <c r="N185" s="86"/>
      <c r="O185" s="6"/>
      <c r="P185" s="152">
        <v>0</v>
      </c>
      <c r="Q185" s="6"/>
      <c r="R185" s="96">
        <f t="shared" si="9"/>
        <v>0</v>
      </c>
      <c r="S185" s="97">
        <f t="shared" si="12"/>
        <v>0</v>
      </c>
      <c r="T185" s="98">
        <f t="shared" si="10"/>
        <v>0</v>
      </c>
      <c r="U185" s="117" t="str">
        <f t="shared" si="11"/>
        <v>OK</v>
      </c>
      <c r="V185" s="117" t="b">
        <f>'CASH REBATE'!$P$22</f>
        <v>0</v>
      </c>
      <c r="W185" s="1" t="str">
        <v>ALCHEMY</v>
      </c>
    </row>
    <row r="186" spans="2:23" ht="17.399999999999999" x14ac:dyDescent="0.3">
      <c r="B186" s="161" t="str">
        <v>19-SPTEQ-07500205</v>
      </c>
      <c r="C186" s="156" t="str">
        <v>Proximo</v>
      </c>
      <c r="D186" s="94" t="str">
        <v>Tequila</v>
      </c>
      <c r="E186" s="94" t="str">
        <v>1800</v>
      </c>
      <c r="F186" s="94" t="str">
        <v>18T</v>
      </c>
      <c r="G186" s="94" t="str">
        <v>1800 Tequila Anejo</v>
      </c>
      <c r="H186" s="94" t="str">
        <v>750ml</v>
      </c>
      <c r="I186" s="174">
        <v>6</v>
      </c>
      <c r="J186" s="283"/>
      <c r="K186" s="178"/>
      <c r="L186" s="85"/>
      <c r="M186" s="15"/>
      <c r="N186" s="86"/>
      <c r="O186" s="6"/>
      <c r="P186" s="152">
        <v>0</v>
      </c>
      <c r="Q186" s="6"/>
      <c r="R186" s="96">
        <f t="shared" si="9"/>
        <v>0</v>
      </c>
      <c r="S186" s="97">
        <f t="shared" si="12"/>
        <v>0</v>
      </c>
      <c r="T186" s="98">
        <f t="shared" si="10"/>
        <v>0</v>
      </c>
      <c r="U186" s="117" t="str">
        <f t="shared" si="11"/>
        <v>OK</v>
      </c>
      <c r="V186" s="117" t="b">
        <f>'CASH REBATE'!$P$22</f>
        <v>0</v>
      </c>
      <c r="W186" s="1" t="str">
        <v>ALCHEMY</v>
      </c>
    </row>
    <row r="187" spans="2:23" ht="17.399999999999999" x14ac:dyDescent="0.3">
      <c r="B187" s="161" t="str">
        <v>19-SPTEQ-07506466</v>
      </c>
      <c r="C187" s="156" t="str">
        <v>Proximo</v>
      </c>
      <c r="D187" s="94" t="str">
        <v>Tequila</v>
      </c>
      <c r="E187" s="94" t="str">
        <v>1800</v>
      </c>
      <c r="F187" s="94" t="str">
        <v>18T</v>
      </c>
      <c r="G187" s="94" t="str">
        <v>1800 Tequila Cristalino</v>
      </c>
      <c r="H187" s="94" t="str">
        <v>750ml</v>
      </c>
      <c r="I187" s="174">
        <v>6</v>
      </c>
      <c r="J187" s="283"/>
      <c r="K187" s="178"/>
      <c r="L187" s="85"/>
      <c r="M187" s="15"/>
      <c r="N187" s="86"/>
      <c r="O187" s="6"/>
      <c r="P187" s="152">
        <v>0</v>
      </c>
      <c r="Q187" s="6"/>
      <c r="R187" s="96">
        <f t="shared" si="9"/>
        <v>0</v>
      </c>
      <c r="S187" s="97">
        <f t="shared" si="12"/>
        <v>0</v>
      </c>
      <c r="T187" s="98">
        <f t="shared" si="10"/>
        <v>0</v>
      </c>
      <c r="U187" s="117" t="str">
        <f t="shared" si="11"/>
        <v>OK</v>
      </c>
      <c r="V187" s="117" t="b">
        <f>'CASH REBATE'!$P$22</f>
        <v>0</v>
      </c>
      <c r="W187" s="1" t="str">
        <v>ALCHEMY</v>
      </c>
    </row>
    <row r="188" spans="2:23" ht="17.399999999999999" x14ac:dyDescent="0.3">
      <c r="B188" s="161" t="str">
        <v>19-SPTEQ-07500462</v>
      </c>
      <c r="C188" s="156" t="str">
        <v>Proximo</v>
      </c>
      <c r="D188" s="94" t="str">
        <v>Tequila</v>
      </c>
      <c r="E188" s="94" t="str">
        <v>1800</v>
      </c>
      <c r="F188" s="94" t="str">
        <v>18T</v>
      </c>
      <c r="G188" s="94" t="str">
        <v>1800 Tequila Milenio</v>
      </c>
      <c r="H188" s="94" t="str">
        <v>700ml</v>
      </c>
      <c r="I188" s="174">
        <v>3</v>
      </c>
      <c r="J188" s="283"/>
      <c r="K188" s="178"/>
      <c r="L188" s="85"/>
      <c r="M188" s="15"/>
      <c r="N188" s="86"/>
      <c r="O188" s="6"/>
      <c r="P188" s="152">
        <v>0</v>
      </c>
      <c r="Q188" s="6"/>
      <c r="R188" s="96">
        <f t="shared" si="9"/>
        <v>0</v>
      </c>
      <c r="S188" s="97">
        <f t="shared" si="12"/>
        <v>0</v>
      </c>
      <c r="T188" s="98">
        <f t="shared" si="10"/>
        <v>0</v>
      </c>
      <c r="U188" s="117" t="str">
        <f t="shared" si="11"/>
        <v>OK</v>
      </c>
      <c r="V188" s="117" t="b">
        <f>'CASH REBATE'!$P$22</f>
        <v>0</v>
      </c>
      <c r="W188" s="1" t="str">
        <v>ALCHEMY</v>
      </c>
    </row>
    <row r="189" spans="2:23" ht="17.399999999999999" x14ac:dyDescent="0.3">
      <c r="B189" s="161" t="str">
        <v>19-SPTEQ-07503891</v>
      </c>
      <c r="C189" s="156" t="str">
        <v>Proximo</v>
      </c>
      <c r="D189" s="94" t="str">
        <v>Tequila</v>
      </c>
      <c r="E189" s="94" t="str">
        <v>1800</v>
      </c>
      <c r="F189" s="94" t="str">
        <v>18T</v>
      </c>
      <c r="G189" s="94" t="str">
        <v>1800 Tequila Guachimonton Anejo</v>
      </c>
      <c r="H189" s="94" t="str">
        <v>750ml</v>
      </c>
      <c r="I189" s="174">
        <v>3</v>
      </c>
      <c r="J189" s="283"/>
      <c r="K189" s="178"/>
      <c r="L189" s="85"/>
      <c r="M189" s="15"/>
      <c r="N189" s="86"/>
      <c r="O189" s="6"/>
      <c r="P189" s="152">
        <v>0</v>
      </c>
      <c r="Q189" s="6"/>
      <c r="R189" s="96">
        <f t="shared" si="9"/>
        <v>0</v>
      </c>
      <c r="S189" s="97">
        <f t="shared" si="12"/>
        <v>0</v>
      </c>
      <c r="T189" s="98">
        <f t="shared" si="10"/>
        <v>0</v>
      </c>
      <c r="U189" s="117" t="str">
        <f t="shared" si="11"/>
        <v>OK</v>
      </c>
      <c r="V189" s="117" t="b">
        <f>'CASH REBATE'!$P$22</f>
        <v>0</v>
      </c>
      <c r="W189" s="1" t="str">
        <v>ALCHEMY</v>
      </c>
    </row>
    <row r="190" spans="2:23" ht="17.399999999999999" x14ac:dyDescent="0.3">
      <c r="B190" s="161" t="str">
        <v>20-SPTEQ-07000830</v>
      </c>
      <c r="C190" s="156" t="str">
        <v>Proximo</v>
      </c>
      <c r="D190" s="94" t="str">
        <v>Tequila</v>
      </c>
      <c r="E190" s="94" t="str">
        <v>Jose Cuervo</v>
      </c>
      <c r="F190" s="94" t="str">
        <v>JOC</v>
      </c>
      <c r="G190" s="94" t="str">
        <v>Jose Cuervo Platino</v>
      </c>
      <c r="H190" s="94" t="str">
        <v>700ml</v>
      </c>
      <c r="I190" s="174">
        <v>6</v>
      </c>
      <c r="J190" s="283"/>
      <c r="K190" s="178"/>
      <c r="L190" s="85"/>
      <c r="M190" s="15"/>
      <c r="N190" s="86"/>
      <c r="O190" s="6"/>
      <c r="P190" s="152">
        <v>0</v>
      </c>
      <c r="Q190" s="6"/>
      <c r="R190" s="96">
        <f t="shared" si="9"/>
        <v>0</v>
      </c>
      <c r="S190" s="97">
        <f t="shared" si="12"/>
        <v>0</v>
      </c>
      <c r="T190" s="98">
        <f t="shared" si="10"/>
        <v>0</v>
      </c>
      <c r="U190" s="117" t="str">
        <f t="shared" si="11"/>
        <v>OK</v>
      </c>
      <c r="V190" s="117" t="b">
        <f>'CASH REBATE'!$P$22</f>
        <v>0</v>
      </c>
      <c r="W190" s="1" t="str">
        <v>ALCHEMY</v>
      </c>
    </row>
    <row r="191" spans="2:23" ht="17.399999999999999" x14ac:dyDescent="0.3">
      <c r="B191" s="161" t="str">
        <v>20-SPTEQ-07501478</v>
      </c>
      <c r="C191" s="156" t="str">
        <v>Proximo</v>
      </c>
      <c r="D191" s="94" t="str">
        <v>Tequila</v>
      </c>
      <c r="E191" s="94" t="str">
        <v>Jose Cuervo</v>
      </c>
      <c r="F191" s="94" t="str">
        <v>JOC</v>
      </c>
      <c r="G191" s="94" t="str">
        <v>Jose Cuervo Reserva De La Familia Platino</v>
      </c>
      <c r="H191" s="94" t="str">
        <v>750ml</v>
      </c>
      <c r="I191" s="174">
        <v>3</v>
      </c>
      <c r="J191" s="283"/>
      <c r="K191" s="178"/>
      <c r="L191" s="85"/>
      <c r="M191" s="15"/>
      <c r="N191" s="86"/>
      <c r="O191" s="6"/>
      <c r="P191" s="152">
        <v>0</v>
      </c>
      <c r="Q191" s="6"/>
      <c r="R191" s="96">
        <f t="shared" si="9"/>
        <v>0</v>
      </c>
      <c r="S191" s="97">
        <f t="shared" si="12"/>
        <v>0</v>
      </c>
      <c r="T191" s="98">
        <f t="shared" si="10"/>
        <v>0</v>
      </c>
      <c r="U191" s="117" t="str">
        <f t="shared" si="11"/>
        <v>OK</v>
      </c>
      <c r="V191" s="117" t="b">
        <f>'CASH REBATE'!$P$22</f>
        <v>0</v>
      </c>
      <c r="W191" s="1" t="str">
        <v>ALCHEMY</v>
      </c>
    </row>
    <row r="192" spans="2:23" ht="17.399999999999999" x14ac:dyDescent="0.3">
      <c r="B192" s="161" t="str">
        <v>20-SPTEQ-07501452</v>
      </c>
      <c r="C192" s="156" t="str">
        <v>Proximo</v>
      </c>
      <c r="D192" s="94" t="str">
        <v>Tequila</v>
      </c>
      <c r="E192" s="94" t="str">
        <v>Jose Cuervo</v>
      </c>
      <c r="F192" s="94" t="str">
        <v>JOC</v>
      </c>
      <c r="G192" s="94" t="str">
        <v>Jose Cuervo Reserva De La Familia Extra Anejo Tequila</v>
      </c>
      <c r="H192" s="94" t="str">
        <v>750ml</v>
      </c>
      <c r="I192" s="174">
        <v>3</v>
      </c>
      <c r="J192" s="283"/>
      <c r="K192" s="178"/>
      <c r="L192" s="85"/>
      <c r="M192" s="15"/>
      <c r="N192" s="86"/>
      <c r="O192" s="6"/>
      <c r="P192" s="152">
        <v>0</v>
      </c>
      <c r="Q192" s="6"/>
      <c r="R192" s="96">
        <f t="shared" si="9"/>
        <v>0</v>
      </c>
      <c r="S192" s="97">
        <f t="shared" si="12"/>
        <v>0</v>
      </c>
      <c r="T192" s="98">
        <f t="shared" si="10"/>
        <v>0</v>
      </c>
      <c r="U192" s="117" t="str">
        <f t="shared" si="11"/>
        <v>OK</v>
      </c>
      <c r="V192" s="117" t="b">
        <f>'CASH REBATE'!$P$22</f>
        <v>0</v>
      </c>
      <c r="W192" s="1" t="str">
        <v>ALCHEMY</v>
      </c>
    </row>
    <row r="193" spans="2:23" ht="17.399999999999999" x14ac:dyDescent="0.3">
      <c r="B193" s="161" t="str">
        <v>20-SPTEQ-07002216</v>
      </c>
      <c r="C193" s="156" t="str">
        <v>Proximo</v>
      </c>
      <c r="D193" s="94" t="str">
        <v>Tequila</v>
      </c>
      <c r="E193" s="94" t="str">
        <v>Jose Cuervo</v>
      </c>
      <c r="F193" s="94" t="str">
        <v>JOC</v>
      </c>
      <c r="G193" s="94" t="str">
        <v>Jose Cuervo Tradicional Reposado</v>
      </c>
      <c r="H193" s="94" t="str">
        <v>700ml</v>
      </c>
      <c r="I193" s="174">
        <v>6</v>
      </c>
      <c r="J193" s="283"/>
      <c r="K193" s="178"/>
      <c r="L193" s="85"/>
      <c r="M193" s="15"/>
      <c r="N193" s="86"/>
      <c r="O193" s="6"/>
      <c r="P193" s="152">
        <v>0</v>
      </c>
      <c r="Q193" s="6"/>
      <c r="R193" s="96">
        <f t="shared" si="9"/>
        <v>0</v>
      </c>
      <c r="S193" s="97">
        <f t="shared" si="12"/>
        <v>0</v>
      </c>
      <c r="T193" s="98">
        <f t="shared" si="10"/>
        <v>0</v>
      </c>
      <c r="U193" s="117" t="str">
        <f t="shared" si="11"/>
        <v>OK</v>
      </c>
      <c r="V193" s="117" t="b">
        <f>'CASH REBATE'!$P$22</f>
        <v>0</v>
      </c>
      <c r="W193" s="1" t="str">
        <v>ALCHEMY</v>
      </c>
    </row>
    <row r="194" spans="2:23" ht="17.399999999999999" x14ac:dyDescent="0.3">
      <c r="B194" s="161" t="str">
        <v>20-SPTEQ-07002230</v>
      </c>
      <c r="C194" s="156" t="str">
        <v>Proximo</v>
      </c>
      <c r="D194" s="94" t="str">
        <v>Tequila</v>
      </c>
      <c r="E194" s="94" t="str">
        <v>Jose Cuervo</v>
      </c>
      <c r="F194" s="94" t="str">
        <v>JOC</v>
      </c>
      <c r="G194" s="94" t="str">
        <v>Jose Cuervo Tradicional Silver</v>
      </c>
      <c r="H194" s="94" t="str">
        <v>700ml</v>
      </c>
      <c r="I194" s="174">
        <v>6</v>
      </c>
      <c r="J194" s="283"/>
      <c r="K194" s="178"/>
      <c r="L194" s="85"/>
      <c r="M194" s="15"/>
      <c r="N194" s="86"/>
      <c r="O194" s="6"/>
      <c r="P194" s="152">
        <v>0</v>
      </c>
      <c r="Q194" s="6"/>
      <c r="R194" s="96">
        <f t="shared" si="9"/>
        <v>0</v>
      </c>
      <c r="S194" s="97">
        <f t="shared" si="12"/>
        <v>0</v>
      </c>
      <c r="T194" s="98">
        <f t="shared" si="10"/>
        <v>0</v>
      </c>
      <c r="U194" s="117" t="str">
        <f t="shared" si="11"/>
        <v>OK</v>
      </c>
      <c r="V194" s="117" t="b">
        <f>'CASH REBATE'!$P$22</f>
        <v>0</v>
      </c>
      <c r="W194" s="1" t="str">
        <v>ALCHEMY</v>
      </c>
    </row>
    <row r="195" spans="2:23" ht="17.399999999999999" x14ac:dyDescent="0.3">
      <c r="B195" s="161" t="str">
        <v>20-SPTEQ-07002135</v>
      </c>
      <c r="C195" s="156" t="str">
        <v>Proximo</v>
      </c>
      <c r="D195" s="94" t="str">
        <v>Tequila</v>
      </c>
      <c r="E195" s="94" t="str">
        <v>Jose Cuervo</v>
      </c>
      <c r="F195" s="94" t="str">
        <v>JOC</v>
      </c>
      <c r="G195" s="94" t="str">
        <v>Jose Cuervo Especial Reposado</v>
      </c>
      <c r="H195" s="94" t="str">
        <v>700ml</v>
      </c>
      <c r="I195" s="174">
        <v>12</v>
      </c>
      <c r="J195" s="283"/>
      <c r="K195" s="178"/>
      <c r="L195" s="85"/>
      <c r="M195" s="15"/>
      <c r="N195" s="86"/>
      <c r="O195" s="6"/>
      <c r="P195" s="152">
        <v>0</v>
      </c>
      <c r="Q195" s="6"/>
      <c r="R195" s="96">
        <f t="shared" si="9"/>
        <v>0</v>
      </c>
      <c r="S195" s="97">
        <f t="shared" si="12"/>
        <v>0</v>
      </c>
      <c r="T195" s="98">
        <f t="shared" si="10"/>
        <v>0</v>
      </c>
      <c r="U195" s="117" t="str">
        <f t="shared" si="11"/>
        <v>OK</v>
      </c>
      <c r="V195" s="117" t="b">
        <f>'CASH REBATE'!$P$22</f>
        <v>0</v>
      </c>
      <c r="W195" s="1" t="str">
        <v>ALCHEMY</v>
      </c>
    </row>
    <row r="196" spans="2:23" ht="17.399999999999999" x14ac:dyDescent="0.3">
      <c r="B196" s="161" t="str">
        <v>20-SPTEQ-07002302</v>
      </c>
      <c r="C196" s="156" t="str">
        <v>Proximo</v>
      </c>
      <c r="D196" s="94" t="str">
        <v>Tequila</v>
      </c>
      <c r="E196" s="94" t="str">
        <v>Jose Cuervo</v>
      </c>
      <c r="F196" s="94" t="str">
        <v>JOC</v>
      </c>
      <c r="G196" s="94" t="str">
        <v>Jose Cuervo Especial Silver</v>
      </c>
      <c r="H196" s="94" t="str">
        <v>700ml</v>
      </c>
      <c r="I196" s="174">
        <v>12</v>
      </c>
      <c r="J196" s="283"/>
      <c r="K196" s="178"/>
      <c r="L196" s="85"/>
      <c r="M196" s="15"/>
      <c r="N196" s="86"/>
      <c r="O196" s="6"/>
      <c r="P196" s="152">
        <v>0</v>
      </c>
      <c r="Q196" s="6"/>
      <c r="R196" s="96">
        <f t="shared" si="9"/>
        <v>0</v>
      </c>
      <c r="S196" s="97">
        <f t="shared" si="12"/>
        <v>0</v>
      </c>
      <c r="T196" s="98">
        <f t="shared" si="10"/>
        <v>0</v>
      </c>
      <c r="U196" s="117" t="str">
        <f t="shared" si="11"/>
        <v>OK</v>
      </c>
      <c r="V196" s="117" t="b">
        <f>'CASH REBATE'!$P$22</f>
        <v>0</v>
      </c>
      <c r="W196" s="1" t="str">
        <v>ALCHEMY</v>
      </c>
    </row>
    <row r="197" spans="2:23" ht="17.399999999999999" x14ac:dyDescent="0.3">
      <c r="B197" s="161" t="str">
        <v>20-SPTEQ-07502135</v>
      </c>
      <c r="C197" s="156" t="str">
        <v>Proximo</v>
      </c>
      <c r="D197" s="94" t="str">
        <v>Tequila</v>
      </c>
      <c r="E197" s="94" t="str">
        <v>Jose Cuervo</v>
      </c>
      <c r="F197" s="94" t="str">
        <v>JOC</v>
      </c>
      <c r="G197" s="94" t="str">
        <v>Jose Cuervo Especial Reposado Limited Edition 2022</v>
      </c>
      <c r="H197" s="94" t="str">
        <v>750ml</v>
      </c>
      <c r="I197" s="174">
        <v>12</v>
      </c>
      <c r="J197" s="283"/>
      <c r="K197" s="178"/>
      <c r="L197" s="85"/>
      <c r="M197" s="15"/>
      <c r="N197" s="86"/>
      <c r="O197" s="6"/>
      <c r="P197" s="152">
        <v>0</v>
      </c>
      <c r="Q197" s="6"/>
      <c r="R197" s="96">
        <f t="shared" si="9"/>
        <v>0</v>
      </c>
      <c r="S197" s="97">
        <f t="shared" si="12"/>
        <v>0</v>
      </c>
      <c r="T197" s="98">
        <f t="shared" si="10"/>
        <v>0</v>
      </c>
      <c r="U197" s="117" t="str">
        <f t="shared" si="11"/>
        <v>OK</v>
      </c>
      <c r="V197" s="117" t="b">
        <f>'CASH REBATE'!$P$22</f>
        <v>0</v>
      </c>
      <c r="W197" s="1" t="str">
        <v>ALCHEMY</v>
      </c>
    </row>
    <row r="198" spans="2:23" ht="17.399999999999999" x14ac:dyDescent="0.3">
      <c r="B198" s="161" t="str">
        <v>20-SPTEQ-07500103</v>
      </c>
      <c r="C198" s="156" t="str">
        <v>Proximo</v>
      </c>
      <c r="D198" s="94" t="str">
        <v>Tequila</v>
      </c>
      <c r="E198" s="94" t="str">
        <v>Jose Cuervo</v>
      </c>
      <c r="F198" s="94" t="str">
        <v>JOC</v>
      </c>
      <c r="G198" s="94" t="str">
        <v>Jose Cuervo Especial Reposado Limited Edition 2023</v>
      </c>
      <c r="H198" s="94" t="str">
        <v>750ml</v>
      </c>
      <c r="I198" s="174">
        <v>12</v>
      </c>
      <c r="J198" s="283"/>
      <c r="K198" s="178"/>
      <c r="L198" s="85"/>
      <c r="M198" s="15"/>
      <c r="N198" s="86"/>
      <c r="O198" s="6"/>
      <c r="P198" s="152">
        <v>0</v>
      </c>
      <c r="Q198" s="6"/>
      <c r="R198" s="96">
        <f t="shared" si="9"/>
        <v>0</v>
      </c>
      <c r="S198" s="97">
        <f t="shared" si="12"/>
        <v>0</v>
      </c>
      <c r="T198" s="98">
        <f t="shared" si="10"/>
        <v>0</v>
      </c>
      <c r="U198" s="117" t="str">
        <f t="shared" si="11"/>
        <v>OK</v>
      </c>
      <c r="V198" s="117" t="b">
        <f>'CASH REBATE'!$P$22</f>
        <v>0</v>
      </c>
      <c r="W198" s="1" t="str">
        <v>ALCHEMY</v>
      </c>
    </row>
    <row r="199" spans="2:23" ht="17.399999999999999" x14ac:dyDescent="0.3">
      <c r="B199" s="161" t="str">
        <v>20-24REP-07500109</v>
      </c>
      <c r="C199" s="156" t="str">
        <v>Proximo</v>
      </c>
      <c r="D199" s="94" t="str">
        <v>Tequila</v>
      </c>
      <c r="E199" s="94" t="str">
        <v>Jose Cuervo</v>
      </c>
      <c r="F199" s="94" t="str">
        <v>JOC</v>
      </c>
      <c r="G199" s="94" t="str">
        <v>Jose Cuervo Especial Reposado Limited Edition 2024</v>
      </c>
      <c r="H199" s="94" t="str">
        <v>750ml</v>
      </c>
      <c r="I199" s="174">
        <v>12</v>
      </c>
      <c r="J199" s="283"/>
      <c r="K199" s="178"/>
      <c r="L199" s="85"/>
      <c r="M199" s="15"/>
      <c r="N199" s="86"/>
      <c r="O199" s="6"/>
      <c r="P199" s="152">
        <v>0</v>
      </c>
      <c r="Q199" s="6"/>
      <c r="R199" s="96">
        <f t="shared" si="9"/>
        <v>0</v>
      </c>
      <c r="S199" s="97">
        <f t="shared" si="12"/>
        <v>0</v>
      </c>
      <c r="T199" s="98">
        <f t="shared" si="10"/>
        <v>0</v>
      </c>
      <c r="U199" s="117" t="str">
        <f t="shared" si="11"/>
        <v>OK</v>
      </c>
      <c r="V199" s="117" t="b">
        <f>'CASH REBATE'!$P$22</f>
        <v>0</v>
      </c>
      <c r="W199" s="1" t="str">
        <v>ALCHEMY</v>
      </c>
    </row>
    <row r="200" spans="2:23" ht="17.399999999999999" x14ac:dyDescent="0.3">
      <c r="B200" s="161" t="str">
        <v>20-25REP-07001301</v>
      </c>
      <c r="C200" s="156" t="str">
        <v>Proximo</v>
      </c>
      <c r="D200" s="94" t="str">
        <v>Tequila</v>
      </c>
      <c r="E200" s="94" t="str">
        <v>Jose Cuervo</v>
      </c>
      <c r="F200" s="94" t="str">
        <v>JOC</v>
      </c>
      <c r="G200" s="94" t="str">
        <v>Jose Cuervo Especial Reposado Limited Edition 2025</v>
      </c>
      <c r="H200" s="94" t="str">
        <v>700ml</v>
      </c>
      <c r="I200" s="174">
        <v>12</v>
      </c>
      <c r="J200" s="283"/>
      <c r="K200" s="178"/>
      <c r="L200" s="85"/>
      <c r="M200" s="15"/>
      <c r="N200" s="86"/>
      <c r="O200" s="6"/>
      <c r="P200" s="152">
        <v>0</v>
      </c>
      <c r="Q200" s="6"/>
      <c r="R200" s="96">
        <f t="shared" si="9"/>
        <v>0</v>
      </c>
      <c r="S200" s="97">
        <f t="shared" si="12"/>
        <v>0</v>
      </c>
      <c r="T200" s="98">
        <f t="shared" si="10"/>
        <v>0</v>
      </c>
      <c r="U200" s="117" t="str">
        <f t="shared" si="11"/>
        <v>OK</v>
      </c>
      <c r="V200" s="117" t="b">
        <f>'CASH REBATE'!$P$22</f>
        <v>0</v>
      </c>
      <c r="W200" s="1" t="str">
        <v>ALCHEMY</v>
      </c>
    </row>
    <row r="201" spans="2:23" ht="17.399999999999999" x14ac:dyDescent="0.3">
      <c r="B201" s="161" t="str">
        <v>20-24SIL-07502322</v>
      </c>
      <c r="C201" s="156" t="str">
        <v>Proximo</v>
      </c>
      <c r="D201" s="94" t="str">
        <v>Tequila</v>
      </c>
      <c r="E201" s="94" t="str">
        <v>Jose Cuervo</v>
      </c>
      <c r="F201" s="94" t="str">
        <v>JOC</v>
      </c>
      <c r="G201" s="94" t="str">
        <v>Jose Cuervo Especial Silver Limited Edition 2024</v>
      </c>
      <c r="H201" s="94" t="str">
        <v>750ml</v>
      </c>
      <c r="I201" s="174">
        <v>12</v>
      </c>
      <c r="J201" s="283"/>
      <c r="K201" s="178"/>
      <c r="L201" s="85"/>
      <c r="M201" s="15"/>
      <c r="N201" s="86"/>
      <c r="O201" s="6"/>
      <c r="P201" s="152">
        <v>0</v>
      </c>
      <c r="Q201" s="6"/>
      <c r="R201" s="96">
        <f t="shared" si="9"/>
        <v>0</v>
      </c>
      <c r="S201" s="97">
        <f t="shared" si="12"/>
        <v>0</v>
      </c>
      <c r="T201" s="98">
        <f t="shared" si="10"/>
        <v>0</v>
      </c>
      <c r="U201" s="117" t="str">
        <f t="shared" si="11"/>
        <v>OK</v>
      </c>
      <c r="V201" s="117" t="b">
        <f>'CASH REBATE'!$P$22</f>
        <v>0</v>
      </c>
      <c r="W201" s="1" t="str">
        <v>ALCHEMY</v>
      </c>
    </row>
    <row r="202" spans="2:23" ht="17.399999999999999" x14ac:dyDescent="0.3">
      <c r="B202" s="161" t="str">
        <v>20-25SIL-07001318</v>
      </c>
      <c r="C202" s="156" t="str">
        <v>Proximo</v>
      </c>
      <c r="D202" s="94" t="str">
        <v>Tequila</v>
      </c>
      <c r="E202" s="94" t="str">
        <v>Jose Cuervo</v>
      </c>
      <c r="F202" s="94" t="str">
        <v>JOC</v>
      </c>
      <c r="G202" s="94" t="str">
        <v>Jose Cuervo Especial Silver Limited Edition 2025</v>
      </c>
      <c r="H202" s="94" t="str">
        <v>700ml</v>
      </c>
      <c r="I202" s="174">
        <v>12</v>
      </c>
      <c r="J202" s="283"/>
      <c r="K202" s="178"/>
      <c r="L202" s="85"/>
      <c r="M202" s="15"/>
      <c r="N202" s="86"/>
      <c r="O202" s="6"/>
      <c r="P202" s="152">
        <v>0</v>
      </c>
      <c r="Q202" s="6"/>
      <c r="R202" s="96">
        <f t="shared" si="9"/>
        <v>0</v>
      </c>
      <c r="S202" s="97">
        <f t="shared" si="12"/>
        <v>0</v>
      </c>
      <c r="T202" s="98">
        <f t="shared" si="10"/>
        <v>0</v>
      </c>
      <c r="U202" s="117" t="str">
        <f t="shared" si="11"/>
        <v>OK</v>
      </c>
      <c r="V202" s="117" t="b">
        <f>'CASH REBATE'!$P$22</f>
        <v>0</v>
      </c>
      <c r="W202" s="1" t="str">
        <v>ALCHEMY</v>
      </c>
    </row>
    <row r="203" spans="2:23" ht="17.399999999999999" x14ac:dyDescent="0.3">
      <c r="B203" s="161" t="str">
        <v>20-SPTEQ-07502302</v>
      </c>
      <c r="C203" s="156" t="str">
        <v>Proximo</v>
      </c>
      <c r="D203" s="94" t="str">
        <v>Tequila</v>
      </c>
      <c r="E203" s="94" t="str">
        <v>Jose Cuervo</v>
      </c>
      <c r="F203" s="94" t="str">
        <v>JOC</v>
      </c>
      <c r="G203" s="94" t="str">
        <v>Jose Cuervo Especial Plata Limited Edition</v>
      </c>
      <c r="H203" s="94" t="str">
        <v>750ml</v>
      </c>
      <c r="I203" s="174">
        <v>12</v>
      </c>
      <c r="J203" s="283"/>
      <c r="K203" s="178"/>
      <c r="L203" s="85"/>
      <c r="M203" s="15"/>
      <c r="N203" s="86"/>
      <c r="O203" s="6"/>
      <c r="P203" s="152">
        <v>0</v>
      </c>
      <c r="Q203" s="6"/>
      <c r="R203" s="96">
        <f t="shared" si="9"/>
        <v>0</v>
      </c>
      <c r="S203" s="97">
        <f t="shared" si="12"/>
        <v>0</v>
      </c>
      <c r="T203" s="98">
        <f t="shared" si="10"/>
        <v>0</v>
      </c>
      <c r="U203" s="117" t="str">
        <f t="shared" si="11"/>
        <v>OK</v>
      </c>
      <c r="V203" s="117" t="b">
        <f>'CASH REBATE'!$P$22</f>
        <v>0</v>
      </c>
      <c r="W203" s="1" t="str">
        <v>ALCHEMY</v>
      </c>
    </row>
    <row r="204" spans="2:23" ht="17.399999999999999" x14ac:dyDescent="0.3">
      <c r="B204" s="161" t="str">
        <v>25-SPLIQ-03502608</v>
      </c>
      <c r="C204" s="156" t="str">
        <v>RC</v>
      </c>
      <c r="D204" s="94" t="str">
        <v>Liqueur</v>
      </c>
      <c r="E204" s="94" t="str">
        <v>Cointreau</v>
      </c>
      <c r="F204" s="94" t="str">
        <v>COT</v>
      </c>
      <c r="G204" s="94" t="str">
        <v>Cointreau 350ml</v>
      </c>
      <c r="H204" s="94" t="str">
        <v>350ml</v>
      </c>
      <c r="I204" s="174">
        <v>24</v>
      </c>
      <c r="J204" s="283"/>
      <c r="K204" s="178"/>
      <c r="L204" s="85"/>
      <c r="M204" s="15"/>
      <c r="N204" s="86"/>
      <c r="O204" s="6"/>
      <c r="P204" s="152">
        <v>0</v>
      </c>
      <c r="Q204" s="6"/>
      <c r="R204" s="96">
        <f t="shared" si="9"/>
        <v>0</v>
      </c>
      <c r="S204" s="97">
        <f t="shared" si="12"/>
        <v>0</v>
      </c>
      <c r="T204" s="98">
        <f t="shared" si="10"/>
        <v>0</v>
      </c>
      <c r="U204" s="117" t="str">
        <f t="shared" si="11"/>
        <v>OK</v>
      </c>
      <c r="V204" s="117" t="b">
        <f>'CASH REBATE'!$P$22</f>
        <v>0</v>
      </c>
      <c r="W204" s="1" t="str">
        <v>ALCHEMY</v>
      </c>
    </row>
    <row r="205" spans="2:23" ht="17.399999999999999" x14ac:dyDescent="0.3">
      <c r="B205" s="161" t="str">
        <v>25-SPLIQ-07004200</v>
      </c>
      <c r="C205" s="156" t="str">
        <v>RC</v>
      </c>
      <c r="D205" s="94" t="str">
        <v>Liqueur</v>
      </c>
      <c r="E205" s="94" t="str">
        <v>Cointreau</v>
      </c>
      <c r="F205" s="94" t="str">
        <v>COT</v>
      </c>
      <c r="G205" s="94" t="str">
        <v>Cointreau 700ml</v>
      </c>
      <c r="H205" s="94" t="str">
        <v>700ml</v>
      </c>
      <c r="I205" s="174">
        <v>12</v>
      </c>
      <c r="J205" s="283"/>
      <c r="K205" s="178"/>
      <c r="L205" s="85"/>
      <c r="M205" s="15"/>
      <c r="N205" s="86"/>
      <c r="O205" s="6"/>
      <c r="P205" s="152">
        <v>0</v>
      </c>
      <c r="Q205" s="6"/>
      <c r="R205" s="96">
        <f t="shared" ref="R205:R268" si="13">IF(K205&gt;0,K205*N205,L205*1.07*N205)</f>
        <v>0</v>
      </c>
      <c r="S205" s="97">
        <f t="shared" si="12"/>
        <v>0</v>
      </c>
      <c r="T205" s="98">
        <f t="shared" si="10"/>
        <v>0</v>
      </c>
      <c r="U205" s="117" t="str">
        <f t="shared" si="11"/>
        <v>OK</v>
      </c>
      <c r="V205" s="117" t="b">
        <f>'CASH REBATE'!$P$22</f>
        <v>0</v>
      </c>
      <c r="W205" s="1" t="str">
        <v>ALCHEMY</v>
      </c>
    </row>
    <row r="206" spans="2:23" ht="17.399999999999999" x14ac:dyDescent="0.3">
      <c r="B206" s="161" t="str">
        <v>02-SPLIQ-05001661</v>
      </c>
      <c r="C206" s="156" t="str">
        <v>Lucas Bols</v>
      </c>
      <c r="D206" s="94" t="str">
        <v>Liqueur</v>
      </c>
      <c r="E206" s="94" t="str">
        <v>Galliano Espresso</v>
      </c>
      <c r="F206" s="94" t="str">
        <v>GAL</v>
      </c>
      <c r="G206" s="94" t="str">
        <v>Galliano Espresso Liqueur 500ml</v>
      </c>
      <c r="H206" s="94" t="str">
        <v>500ml</v>
      </c>
      <c r="I206" s="174">
        <v>6</v>
      </c>
      <c r="J206" s="283"/>
      <c r="K206" s="178"/>
      <c r="L206" s="85"/>
      <c r="M206" s="15"/>
      <c r="N206" s="86"/>
      <c r="O206" s="6"/>
      <c r="P206" s="152">
        <v>0</v>
      </c>
      <c r="Q206" s="6"/>
      <c r="R206" s="96">
        <f t="shared" si="13"/>
        <v>0</v>
      </c>
      <c r="S206" s="97">
        <f t="shared" si="12"/>
        <v>0</v>
      </c>
      <c r="T206" s="98">
        <f t="shared" ref="T206:T269" si="14">IF(U206="Input Price only 1 column","",P206*S206)</f>
        <v>0</v>
      </c>
      <c r="U206" s="117" t="str">
        <f t="shared" ref="U206:U269" si="15">IF(AND(K206&gt;0,L206&gt;0),"Input Price only 1 column","OK")</f>
        <v>OK</v>
      </c>
      <c r="V206" s="117" t="b">
        <f>'CASH REBATE'!$P$22</f>
        <v>0</v>
      </c>
      <c r="W206" s="1" t="str">
        <v>ALCHEMY</v>
      </c>
    </row>
    <row r="207" spans="2:23" ht="17.399999999999999" x14ac:dyDescent="0.3">
      <c r="B207" s="161" t="str">
        <v>02-SPLIQ-05009501</v>
      </c>
      <c r="C207" s="156" t="str">
        <v>Lucas Bols</v>
      </c>
      <c r="D207" s="94" t="str">
        <v>Liqueur</v>
      </c>
      <c r="E207" s="94" t="str">
        <v>Galliano Vanilla</v>
      </c>
      <c r="F207" s="94" t="str">
        <v>GAL</v>
      </c>
      <c r="G207" s="94" t="str">
        <v>Galliano Vanilla Liqueur 500ml</v>
      </c>
      <c r="H207" s="94" t="str">
        <v>500ml</v>
      </c>
      <c r="I207" s="174">
        <v>6</v>
      </c>
      <c r="J207" s="283"/>
      <c r="K207" s="178"/>
      <c r="L207" s="85"/>
      <c r="M207" s="15"/>
      <c r="N207" s="86"/>
      <c r="O207" s="6"/>
      <c r="P207" s="152">
        <v>0</v>
      </c>
      <c r="Q207" s="6"/>
      <c r="R207" s="96">
        <f t="shared" si="13"/>
        <v>0</v>
      </c>
      <c r="S207" s="97">
        <f t="shared" ref="S207:S270" si="16">ROUND(R207/1.07,2)</f>
        <v>0</v>
      </c>
      <c r="T207" s="98">
        <f t="shared" si="14"/>
        <v>0</v>
      </c>
      <c r="U207" s="117" t="str">
        <f t="shared" si="15"/>
        <v>OK</v>
      </c>
      <c r="V207" s="117" t="b">
        <f>'CASH REBATE'!$P$22</f>
        <v>0</v>
      </c>
      <c r="W207" s="1" t="str">
        <v>ALCHEMY</v>
      </c>
    </row>
    <row r="208" spans="2:23" ht="17.399999999999999" x14ac:dyDescent="0.3">
      <c r="B208" s="161" t="str">
        <v>02-SPLIQ-07009594</v>
      </c>
      <c r="C208" s="156" t="str">
        <v>Lucas Bols</v>
      </c>
      <c r="D208" s="94" t="str">
        <v>Liqueur</v>
      </c>
      <c r="E208" s="94" t="str">
        <v>Galliano Vanilla</v>
      </c>
      <c r="F208" s="94" t="str">
        <v>GAL</v>
      </c>
      <c r="G208" s="94" t="str">
        <v>Galliano Vanilla Liqueur 700ml</v>
      </c>
      <c r="H208" s="94" t="str">
        <v>700ml</v>
      </c>
      <c r="I208" s="174">
        <v>6</v>
      </c>
      <c r="J208" s="283"/>
      <c r="K208" s="178"/>
      <c r="L208" s="85"/>
      <c r="M208" s="15"/>
      <c r="N208" s="86"/>
      <c r="O208" s="6"/>
      <c r="P208" s="152">
        <v>0</v>
      </c>
      <c r="Q208" s="6"/>
      <c r="R208" s="96">
        <f t="shared" si="13"/>
        <v>0</v>
      </c>
      <c r="S208" s="97">
        <f t="shared" si="16"/>
        <v>0</v>
      </c>
      <c r="T208" s="98">
        <f t="shared" si="14"/>
        <v>0</v>
      </c>
      <c r="U208" s="117" t="str">
        <f t="shared" si="15"/>
        <v>OK</v>
      </c>
      <c r="V208" s="117" t="b">
        <f>'CASH REBATE'!$P$22</f>
        <v>0</v>
      </c>
      <c r="W208" s="1" t="str">
        <v>ALCHEMY</v>
      </c>
    </row>
    <row r="209" spans="2:23" ht="17.399999999999999" x14ac:dyDescent="0.3">
      <c r="B209" s="161" t="str">
        <v>09-SPLIQ-07009136</v>
      </c>
      <c r="C209" s="156" t="str">
        <v>Lucas Bols</v>
      </c>
      <c r="D209" s="94" t="str">
        <v>Liqueur</v>
      </c>
      <c r="E209" s="94" t="str">
        <v>Vaccari Sambuca</v>
      </c>
      <c r="F209" s="94" t="str">
        <v>VAC</v>
      </c>
      <c r="G209" s="94" t="str">
        <v>Vaccari Sambuca</v>
      </c>
      <c r="H209" s="94" t="str">
        <v>700ml</v>
      </c>
      <c r="I209" s="174">
        <v>6</v>
      </c>
      <c r="J209" s="283"/>
      <c r="K209" s="178"/>
      <c r="L209" s="85"/>
      <c r="M209" s="15"/>
      <c r="N209" s="86"/>
      <c r="O209" s="6"/>
      <c r="P209" s="152">
        <v>0</v>
      </c>
      <c r="Q209" s="6"/>
      <c r="R209" s="96">
        <f t="shared" si="13"/>
        <v>0</v>
      </c>
      <c r="S209" s="97">
        <f t="shared" si="16"/>
        <v>0</v>
      </c>
      <c r="T209" s="98">
        <f t="shared" si="14"/>
        <v>0</v>
      </c>
      <c r="U209" s="117" t="str">
        <f t="shared" si="15"/>
        <v>OK</v>
      </c>
      <c r="V209" s="117" t="b">
        <f>'CASH REBATE'!$P$22</f>
        <v>0</v>
      </c>
      <c r="W209" s="1" t="str">
        <v>ALCHEMY</v>
      </c>
    </row>
    <row r="210" spans="2:23" ht="17.399999999999999" x14ac:dyDescent="0.3">
      <c r="B210" s="161" t="str">
        <v>44-SPLIQ-07000397</v>
      </c>
      <c r="C210" s="156" t="str">
        <v>Campari</v>
      </c>
      <c r="D210" s="94" t="str">
        <v>Liqueur</v>
      </c>
      <c r="E210" s="94" t="str">
        <v>Frangelico</v>
      </c>
      <c r="F210" s="94" t="str">
        <v>FRG</v>
      </c>
      <c r="G210" s="94" t="str">
        <v>Frangelico</v>
      </c>
      <c r="H210" s="94" t="str">
        <v>700ml</v>
      </c>
      <c r="I210" s="174">
        <v>12</v>
      </c>
      <c r="J210" s="283"/>
      <c r="K210" s="178"/>
      <c r="L210" s="85"/>
      <c r="M210" s="15"/>
      <c r="N210" s="86"/>
      <c r="O210" s="6"/>
      <c r="P210" s="152">
        <v>0</v>
      </c>
      <c r="Q210" s="6"/>
      <c r="R210" s="96">
        <f t="shared" si="13"/>
        <v>0</v>
      </c>
      <c r="S210" s="97">
        <f t="shared" si="16"/>
        <v>0</v>
      </c>
      <c r="T210" s="98">
        <f t="shared" si="14"/>
        <v>0</v>
      </c>
      <c r="U210" s="117" t="str">
        <f t="shared" si="15"/>
        <v>OK</v>
      </c>
      <c r="V210" s="117" t="b">
        <f>'CASH REBATE'!$P$22</f>
        <v>0</v>
      </c>
      <c r="W210" s="1" t="str">
        <v>ALCHEMY</v>
      </c>
    </row>
    <row r="211" spans="2:23" ht="17.399999999999999" x14ac:dyDescent="0.3">
      <c r="B211" s="161" t="str">
        <v>09-SPLIQ-07001757</v>
      </c>
      <c r="C211" s="156" t="str">
        <v>Lucas Bols</v>
      </c>
      <c r="D211" s="94" t="str">
        <v>Liqueur</v>
      </c>
      <c r="E211" s="94" t="str">
        <v>Passoa</v>
      </c>
      <c r="F211" s="94" t="str">
        <v>PSO</v>
      </c>
      <c r="G211" s="94" t="str">
        <v>Passoa Liqueur</v>
      </c>
      <c r="H211" s="94" t="str">
        <v>700ml</v>
      </c>
      <c r="I211" s="174">
        <v>6</v>
      </c>
      <c r="J211" s="283"/>
      <c r="K211" s="178"/>
      <c r="L211" s="85"/>
      <c r="M211" s="15"/>
      <c r="N211" s="86"/>
      <c r="O211" s="6"/>
      <c r="P211" s="152">
        <v>0</v>
      </c>
      <c r="Q211" s="6"/>
      <c r="R211" s="96">
        <f t="shared" si="13"/>
        <v>0</v>
      </c>
      <c r="S211" s="97">
        <f t="shared" si="16"/>
        <v>0</v>
      </c>
      <c r="T211" s="98">
        <f t="shared" si="14"/>
        <v>0</v>
      </c>
      <c r="U211" s="117" t="str">
        <f t="shared" si="15"/>
        <v>OK</v>
      </c>
      <c r="V211" s="117" t="b">
        <f>'CASH REBATE'!$P$22</f>
        <v>0</v>
      </c>
      <c r="W211" s="1" t="str">
        <v>ALCHEMY</v>
      </c>
    </row>
    <row r="212" spans="2:23" ht="17.399999999999999" x14ac:dyDescent="0.3">
      <c r="B212" s="161" t="str">
        <v>68-SPLIQ-10002002</v>
      </c>
      <c r="C212" s="156" t="str">
        <v>Campari</v>
      </c>
      <c r="D212" s="94" t="str">
        <v>Liqueur</v>
      </c>
      <c r="E212" s="94" t="str">
        <v>X-Rated</v>
      </c>
      <c r="F212" s="94" t="str">
        <v>XRT</v>
      </c>
      <c r="G212" s="94" t="str">
        <v>X-Rated Fusion Liqueur</v>
      </c>
      <c r="H212" s="94" t="str">
        <v>1000ml</v>
      </c>
      <c r="I212" s="174">
        <v>6</v>
      </c>
      <c r="J212" s="283"/>
      <c r="K212" s="178"/>
      <c r="L212" s="85"/>
      <c r="M212" s="15"/>
      <c r="N212" s="86"/>
      <c r="O212" s="6"/>
      <c r="P212" s="152">
        <v>0</v>
      </c>
      <c r="Q212" s="6"/>
      <c r="R212" s="96">
        <f t="shared" si="13"/>
        <v>0</v>
      </c>
      <c r="S212" s="97">
        <f t="shared" si="16"/>
        <v>0</v>
      </c>
      <c r="T212" s="98">
        <f t="shared" si="14"/>
        <v>0</v>
      </c>
      <c r="U212" s="117" t="str">
        <f t="shared" si="15"/>
        <v>OK</v>
      </c>
      <c r="V212" s="117" t="b">
        <f>'CASH REBATE'!$P$22</f>
        <v>0</v>
      </c>
      <c r="W212" s="1" t="str">
        <v>ALCHEMY</v>
      </c>
    </row>
    <row r="213" spans="2:23" ht="17.399999999999999" x14ac:dyDescent="0.3">
      <c r="B213" s="161" t="str">
        <v>01-SPLIQ-07006625</v>
      </c>
      <c r="C213" s="156" t="str">
        <v>Lucas Bols</v>
      </c>
      <c r="D213" s="94" t="str">
        <v>Liqueur</v>
      </c>
      <c r="E213" s="94" t="str">
        <v>Bols Liqueur</v>
      </c>
      <c r="F213" s="94" t="str">
        <v>BOL</v>
      </c>
      <c r="G213" s="94" t="str">
        <v>Bols Amaretto</v>
      </c>
      <c r="H213" s="94" t="str">
        <v>700ml</v>
      </c>
      <c r="I213" s="174">
        <v>6</v>
      </c>
      <c r="J213" s="283"/>
      <c r="K213" s="178"/>
      <c r="L213" s="85"/>
      <c r="M213" s="15"/>
      <c r="N213" s="86"/>
      <c r="O213" s="6"/>
      <c r="P213" s="152">
        <v>0</v>
      </c>
      <c r="Q213" s="6"/>
      <c r="R213" s="96">
        <f t="shared" si="13"/>
        <v>0</v>
      </c>
      <c r="S213" s="97">
        <f t="shared" si="16"/>
        <v>0</v>
      </c>
      <c r="T213" s="98">
        <f t="shared" si="14"/>
        <v>0</v>
      </c>
      <c r="U213" s="117" t="str">
        <f t="shared" si="15"/>
        <v>OK</v>
      </c>
      <c r="V213" s="117" t="b">
        <f>'CASH REBATE'!$P$22</f>
        <v>0</v>
      </c>
      <c r="W213" s="1" t="str">
        <v>ALCHEMY</v>
      </c>
    </row>
    <row r="214" spans="2:23" ht="17.399999999999999" x14ac:dyDescent="0.3">
      <c r="B214" s="161" t="str">
        <v>01-SPLIQ-07006632</v>
      </c>
      <c r="C214" s="156" t="str">
        <v>Lucas Bols</v>
      </c>
      <c r="D214" s="94" t="str">
        <v>Liqueur</v>
      </c>
      <c r="E214" s="94" t="str">
        <v>Bols Liqueur</v>
      </c>
      <c r="F214" s="94" t="str">
        <v>BOL</v>
      </c>
      <c r="G214" s="94" t="str">
        <v>Bols Apricot Brandy</v>
      </c>
      <c r="H214" s="94" t="str">
        <v>700ml</v>
      </c>
      <c r="I214" s="174">
        <v>6</v>
      </c>
      <c r="J214" s="283"/>
      <c r="K214" s="178"/>
      <c r="L214" s="85"/>
      <c r="M214" s="15"/>
      <c r="N214" s="86"/>
      <c r="O214" s="6"/>
      <c r="P214" s="152">
        <v>0</v>
      </c>
      <c r="Q214" s="6"/>
      <c r="R214" s="96">
        <f t="shared" si="13"/>
        <v>0</v>
      </c>
      <c r="S214" s="97">
        <f t="shared" si="16"/>
        <v>0</v>
      </c>
      <c r="T214" s="98">
        <f t="shared" si="14"/>
        <v>0</v>
      </c>
      <c r="U214" s="117" t="str">
        <f t="shared" si="15"/>
        <v>OK</v>
      </c>
      <c r="V214" s="117" t="b">
        <f>'CASH REBATE'!$P$22</f>
        <v>0</v>
      </c>
      <c r="W214" s="1" t="str">
        <v>ALCHEMY</v>
      </c>
    </row>
    <row r="215" spans="2:23" ht="17.399999999999999" x14ac:dyDescent="0.3">
      <c r="B215" s="161" t="str">
        <v>01-SPLIQ-07006694</v>
      </c>
      <c r="C215" s="156" t="str">
        <v>Lucas Bols</v>
      </c>
      <c r="D215" s="94" t="str">
        <v>Liqueur</v>
      </c>
      <c r="E215" s="94" t="str">
        <v>Bols Liqueur</v>
      </c>
      <c r="F215" s="94" t="str">
        <v>BOL</v>
      </c>
      <c r="G215" s="94" t="str">
        <v>Bols Banana</v>
      </c>
      <c r="H215" s="94" t="str">
        <v>700ml</v>
      </c>
      <c r="I215" s="174">
        <v>6</v>
      </c>
      <c r="J215" s="283"/>
      <c r="K215" s="178"/>
      <c r="L215" s="85"/>
      <c r="M215" s="15"/>
      <c r="N215" s="86"/>
      <c r="O215" s="6"/>
      <c r="P215" s="152">
        <v>0</v>
      </c>
      <c r="Q215" s="6"/>
      <c r="R215" s="96">
        <f t="shared" si="13"/>
        <v>0</v>
      </c>
      <c r="S215" s="97">
        <f t="shared" si="16"/>
        <v>0</v>
      </c>
      <c r="T215" s="98">
        <f t="shared" si="14"/>
        <v>0</v>
      </c>
      <c r="U215" s="117" t="str">
        <f t="shared" si="15"/>
        <v>OK</v>
      </c>
      <c r="V215" s="117" t="b">
        <f>'CASH REBATE'!$P$22</f>
        <v>0</v>
      </c>
      <c r="W215" s="1" t="str">
        <v>ALCHEMY</v>
      </c>
    </row>
    <row r="216" spans="2:23" ht="17.399999999999999" x14ac:dyDescent="0.3">
      <c r="B216" s="161" t="str">
        <v>01-SPLIQ-07006656</v>
      </c>
      <c r="C216" s="156" t="str">
        <v>Lucas Bols</v>
      </c>
      <c r="D216" s="94" t="str">
        <v>Liqueur</v>
      </c>
      <c r="E216" s="94" t="str">
        <v>Bols Liqueur</v>
      </c>
      <c r="F216" s="94" t="str">
        <v>BOL</v>
      </c>
      <c r="G216" s="94" t="str">
        <v>Bols Blue Curacao</v>
      </c>
      <c r="H216" s="94" t="str">
        <v>700ml</v>
      </c>
      <c r="I216" s="174">
        <v>6</v>
      </c>
      <c r="J216" s="283"/>
      <c r="K216" s="178"/>
      <c r="L216" s="85"/>
      <c r="M216" s="15"/>
      <c r="N216" s="86"/>
      <c r="O216" s="6"/>
      <c r="P216" s="152">
        <v>0</v>
      </c>
      <c r="Q216" s="6"/>
      <c r="R216" s="96">
        <f t="shared" si="13"/>
        <v>0</v>
      </c>
      <c r="S216" s="97">
        <f t="shared" si="16"/>
        <v>0</v>
      </c>
      <c r="T216" s="98">
        <f t="shared" si="14"/>
        <v>0</v>
      </c>
      <c r="U216" s="117" t="str">
        <f t="shared" si="15"/>
        <v>OK</v>
      </c>
      <c r="V216" s="117" t="b">
        <f>'CASH REBATE'!$P$22</f>
        <v>0</v>
      </c>
      <c r="W216" s="1" t="str">
        <v>ALCHEMY</v>
      </c>
    </row>
    <row r="217" spans="2:23" ht="17.399999999999999" x14ac:dyDescent="0.3">
      <c r="B217" s="161" t="str">
        <v>01-SPLIQ-07006717</v>
      </c>
      <c r="C217" s="156" t="str">
        <v>Lucas Bols</v>
      </c>
      <c r="D217" s="94" t="str">
        <v>Liqueur</v>
      </c>
      <c r="E217" s="94" t="str">
        <v>Bols Liqueur</v>
      </c>
      <c r="F217" s="94" t="str">
        <v>BOL</v>
      </c>
      <c r="G217" s="94" t="str">
        <v>Bols Cacao Brown</v>
      </c>
      <c r="H217" s="94" t="str">
        <v>700ml</v>
      </c>
      <c r="I217" s="174">
        <v>6</v>
      </c>
      <c r="J217" s="283"/>
      <c r="K217" s="178"/>
      <c r="L217" s="85"/>
      <c r="M217" s="15"/>
      <c r="N217" s="86"/>
      <c r="O217" s="6"/>
      <c r="P217" s="152">
        <v>0</v>
      </c>
      <c r="Q217" s="6"/>
      <c r="R217" s="96">
        <f t="shared" si="13"/>
        <v>0</v>
      </c>
      <c r="S217" s="97">
        <f t="shared" si="16"/>
        <v>0</v>
      </c>
      <c r="T217" s="98">
        <f t="shared" si="14"/>
        <v>0</v>
      </c>
      <c r="U217" s="117" t="str">
        <f t="shared" si="15"/>
        <v>OK</v>
      </c>
      <c r="V217" s="117" t="b">
        <f>'CASH REBATE'!$P$22</f>
        <v>0</v>
      </c>
      <c r="W217" s="1" t="str">
        <v>ALCHEMY</v>
      </c>
    </row>
    <row r="218" spans="2:23" ht="17.399999999999999" x14ac:dyDescent="0.3">
      <c r="B218" s="161" t="str">
        <v>01-SPLIQ-07006724</v>
      </c>
      <c r="C218" s="156" t="str">
        <v>Lucas Bols</v>
      </c>
      <c r="D218" s="94" t="str">
        <v>Liqueur</v>
      </c>
      <c r="E218" s="94" t="str">
        <v>Bols Liqueur</v>
      </c>
      <c r="F218" s="94" t="str">
        <v>BOL</v>
      </c>
      <c r="G218" s="94" t="str">
        <v>Bols Cacao White</v>
      </c>
      <c r="H218" s="94" t="str">
        <v>700ml</v>
      </c>
      <c r="I218" s="174">
        <v>6</v>
      </c>
      <c r="J218" s="283"/>
      <c r="K218" s="178"/>
      <c r="L218" s="85"/>
      <c r="M218" s="15"/>
      <c r="N218" s="86"/>
      <c r="O218" s="6"/>
      <c r="P218" s="152">
        <v>0</v>
      </c>
      <c r="Q218" s="6"/>
      <c r="R218" s="96">
        <f t="shared" si="13"/>
        <v>0</v>
      </c>
      <c r="S218" s="97">
        <f t="shared" si="16"/>
        <v>0</v>
      </c>
      <c r="T218" s="98">
        <f t="shared" si="14"/>
        <v>0</v>
      </c>
      <c r="U218" s="117" t="str">
        <f t="shared" si="15"/>
        <v>OK</v>
      </c>
      <c r="V218" s="117" t="b">
        <f>'CASH REBATE'!$P$22</f>
        <v>0</v>
      </c>
      <c r="W218" s="1" t="str">
        <v>ALCHEMY</v>
      </c>
    </row>
    <row r="219" spans="2:23" ht="17.399999999999999" x14ac:dyDescent="0.3">
      <c r="B219" s="161" t="str">
        <v>01-SPLIQ-07006663</v>
      </c>
      <c r="C219" s="156" t="str">
        <v>Lucas Bols</v>
      </c>
      <c r="D219" s="94" t="str">
        <v>Liqueur</v>
      </c>
      <c r="E219" s="94" t="str">
        <v>Bols Liqueur</v>
      </c>
      <c r="F219" s="94" t="str">
        <v>BOL</v>
      </c>
      <c r="G219" s="94" t="str">
        <v>Bols Cherry Brandy</v>
      </c>
      <c r="H219" s="94" t="str">
        <v>700ml</v>
      </c>
      <c r="I219" s="174">
        <v>6</v>
      </c>
      <c r="J219" s="283"/>
      <c r="K219" s="178"/>
      <c r="L219" s="85"/>
      <c r="M219" s="15"/>
      <c r="N219" s="86"/>
      <c r="O219" s="6"/>
      <c r="P219" s="152">
        <v>0</v>
      </c>
      <c r="Q219" s="6"/>
      <c r="R219" s="96">
        <f t="shared" si="13"/>
        <v>0</v>
      </c>
      <c r="S219" s="97">
        <f t="shared" si="16"/>
        <v>0</v>
      </c>
      <c r="T219" s="98">
        <f t="shared" si="14"/>
        <v>0</v>
      </c>
      <c r="U219" s="117" t="str">
        <f t="shared" si="15"/>
        <v>OK</v>
      </c>
      <c r="V219" s="117" t="b">
        <f>'CASH REBATE'!$P$22</f>
        <v>0</v>
      </c>
      <c r="W219" s="1" t="str">
        <v>ALCHEMY</v>
      </c>
    </row>
    <row r="220" spans="2:23" ht="17.399999999999999" x14ac:dyDescent="0.3">
      <c r="B220" s="161" t="str">
        <v>01-SPLIQ-07006700</v>
      </c>
      <c r="C220" s="156" t="str">
        <v>Lucas Bols</v>
      </c>
      <c r="D220" s="94" t="str">
        <v>Liqueur</v>
      </c>
      <c r="E220" s="94" t="str">
        <v>Bols Liqueur</v>
      </c>
      <c r="F220" s="94" t="str">
        <v>BOL</v>
      </c>
      <c r="G220" s="94" t="str">
        <v>Bols Crème De Cassis</v>
      </c>
      <c r="H220" s="94" t="str">
        <v>700ml</v>
      </c>
      <c r="I220" s="174">
        <v>6</v>
      </c>
      <c r="J220" s="283"/>
      <c r="K220" s="178"/>
      <c r="L220" s="85"/>
      <c r="M220" s="15"/>
      <c r="N220" s="86"/>
      <c r="O220" s="6"/>
      <c r="P220" s="152">
        <v>0</v>
      </c>
      <c r="Q220" s="6"/>
      <c r="R220" s="96">
        <f t="shared" si="13"/>
        <v>0</v>
      </c>
      <c r="S220" s="97">
        <f t="shared" si="16"/>
        <v>0</v>
      </c>
      <c r="T220" s="98">
        <f t="shared" si="14"/>
        <v>0</v>
      </c>
      <c r="U220" s="117" t="str">
        <f t="shared" si="15"/>
        <v>OK</v>
      </c>
      <c r="V220" s="117" t="b">
        <f>'CASH REBATE'!$P$22</f>
        <v>0</v>
      </c>
      <c r="W220" s="1" t="str">
        <v>ALCHEMY</v>
      </c>
    </row>
    <row r="221" spans="2:23" ht="17.399999999999999" x14ac:dyDescent="0.3">
      <c r="B221" s="161" t="str">
        <v>01-SPLIQ-07006731</v>
      </c>
      <c r="C221" s="156" t="str">
        <v>Lucas Bols</v>
      </c>
      <c r="D221" s="94" t="str">
        <v>Liqueur</v>
      </c>
      <c r="E221" s="94" t="str">
        <v>Bols Liqueur</v>
      </c>
      <c r="F221" s="94" t="str">
        <v>BOL</v>
      </c>
      <c r="G221" s="94" t="str">
        <v>Bols Dry Orange</v>
      </c>
      <c r="H221" s="94" t="str">
        <v>700ml</v>
      </c>
      <c r="I221" s="174">
        <v>6</v>
      </c>
      <c r="J221" s="283"/>
      <c r="K221" s="178"/>
      <c r="L221" s="85"/>
      <c r="M221" s="15"/>
      <c r="N221" s="86"/>
      <c r="O221" s="6"/>
      <c r="P221" s="152">
        <v>0</v>
      </c>
      <c r="Q221" s="6"/>
      <c r="R221" s="96">
        <f t="shared" si="13"/>
        <v>0</v>
      </c>
      <c r="S221" s="97">
        <f t="shared" si="16"/>
        <v>0</v>
      </c>
      <c r="T221" s="98">
        <f t="shared" si="14"/>
        <v>0</v>
      </c>
      <c r="U221" s="117" t="str">
        <f t="shared" si="15"/>
        <v>OK</v>
      </c>
      <c r="V221" s="117" t="b">
        <f>'CASH REBATE'!$P$22</f>
        <v>0</v>
      </c>
      <c r="W221" s="1" t="str">
        <v>ALCHEMY</v>
      </c>
    </row>
    <row r="222" spans="2:23" ht="17.399999999999999" x14ac:dyDescent="0.3">
      <c r="B222" s="161" t="str">
        <v>01-SPLIQ-07002897</v>
      </c>
      <c r="C222" s="156" t="str">
        <v>Lucas Bols</v>
      </c>
      <c r="D222" s="94" t="str">
        <v>Liqueur</v>
      </c>
      <c r="E222" s="94" t="str">
        <v>Bols Liqueur</v>
      </c>
      <c r="F222" s="94" t="str">
        <v>BOL</v>
      </c>
      <c r="G222" s="94" t="str">
        <v>Bols Elderflower</v>
      </c>
      <c r="H222" s="94" t="str">
        <v>700ml</v>
      </c>
      <c r="I222" s="174">
        <v>6</v>
      </c>
      <c r="J222" s="283"/>
      <c r="K222" s="178"/>
      <c r="L222" s="85"/>
      <c r="M222" s="15"/>
      <c r="N222" s="86"/>
      <c r="O222" s="6"/>
      <c r="P222" s="152">
        <v>0</v>
      </c>
      <c r="Q222" s="6"/>
      <c r="R222" s="96">
        <f t="shared" si="13"/>
        <v>0</v>
      </c>
      <c r="S222" s="97">
        <f t="shared" si="16"/>
        <v>0</v>
      </c>
      <c r="T222" s="98">
        <f t="shared" si="14"/>
        <v>0</v>
      </c>
      <c r="U222" s="117" t="str">
        <f t="shared" si="15"/>
        <v>OK</v>
      </c>
      <c r="V222" s="117" t="b">
        <f>'CASH REBATE'!$P$22</f>
        <v>0</v>
      </c>
      <c r="W222" s="1" t="str">
        <v>ALCHEMY</v>
      </c>
    </row>
    <row r="223" spans="2:23" ht="17.399999999999999" x14ac:dyDescent="0.3">
      <c r="B223" s="161" t="str">
        <v>01-SPLIQ-07006786</v>
      </c>
      <c r="C223" s="156" t="str">
        <v>Lucas Bols</v>
      </c>
      <c r="D223" s="94" t="str">
        <v>Liqueur</v>
      </c>
      <c r="E223" s="94" t="str">
        <v>Bols Liqueur</v>
      </c>
      <c r="F223" s="94" t="str">
        <v>BOL</v>
      </c>
      <c r="G223" s="94" t="str">
        <v>Bols Lychee</v>
      </c>
      <c r="H223" s="94" t="str">
        <v>700ml</v>
      </c>
      <c r="I223" s="174">
        <v>6</v>
      </c>
      <c r="J223" s="283"/>
      <c r="K223" s="178"/>
      <c r="L223" s="85"/>
      <c r="M223" s="15"/>
      <c r="N223" s="86"/>
      <c r="O223" s="6"/>
      <c r="P223" s="152">
        <v>0</v>
      </c>
      <c r="Q223" s="6"/>
      <c r="R223" s="96">
        <f t="shared" si="13"/>
        <v>0</v>
      </c>
      <c r="S223" s="97">
        <f t="shared" si="16"/>
        <v>0</v>
      </c>
      <c r="T223" s="98">
        <f t="shared" si="14"/>
        <v>0</v>
      </c>
      <c r="U223" s="117" t="str">
        <f t="shared" si="15"/>
        <v>OK</v>
      </c>
      <c r="V223" s="117" t="b">
        <f>'CASH REBATE'!$P$22</f>
        <v>0</v>
      </c>
      <c r="W223" s="1" t="str">
        <v>ALCHEMY</v>
      </c>
    </row>
    <row r="224" spans="2:23" ht="17.399999999999999" x14ac:dyDescent="0.3">
      <c r="B224" s="161" t="str">
        <v>01-SPLIQ-07006809</v>
      </c>
      <c r="C224" s="156" t="str">
        <v>Lucas Bols</v>
      </c>
      <c r="D224" s="94" t="str">
        <v>Liqueur</v>
      </c>
      <c r="E224" s="94" t="str">
        <v>Bols Liqueur</v>
      </c>
      <c r="F224" s="94" t="str">
        <v>BOL</v>
      </c>
      <c r="G224" s="94" t="str">
        <v>Bols Melon</v>
      </c>
      <c r="H224" s="94" t="str">
        <v>700ml</v>
      </c>
      <c r="I224" s="174">
        <v>6</v>
      </c>
      <c r="J224" s="283"/>
      <c r="K224" s="178"/>
      <c r="L224" s="85"/>
      <c r="M224" s="15"/>
      <c r="N224" s="86"/>
      <c r="O224" s="6"/>
      <c r="P224" s="152">
        <v>0</v>
      </c>
      <c r="Q224" s="6"/>
      <c r="R224" s="96">
        <f t="shared" si="13"/>
        <v>0</v>
      </c>
      <c r="S224" s="97">
        <f t="shared" si="16"/>
        <v>0</v>
      </c>
      <c r="T224" s="98">
        <f t="shared" si="14"/>
        <v>0</v>
      </c>
      <c r="U224" s="117" t="str">
        <f t="shared" si="15"/>
        <v>OK</v>
      </c>
      <c r="V224" s="117" t="b">
        <f>'CASH REBATE'!$P$22</f>
        <v>0</v>
      </c>
      <c r="W224" s="1" t="str">
        <v>ALCHEMY</v>
      </c>
    </row>
    <row r="225" spans="2:23" ht="17.399999999999999" x14ac:dyDescent="0.3">
      <c r="B225" s="161" t="str">
        <v>01-SPLIQ-07006830</v>
      </c>
      <c r="C225" s="156" t="str">
        <v>Lucas Bols</v>
      </c>
      <c r="D225" s="94" t="str">
        <v>Liqueur</v>
      </c>
      <c r="E225" s="94" t="str">
        <v>Bols Liqueur</v>
      </c>
      <c r="F225" s="94" t="str">
        <v>BOL</v>
      </c>
      <c r="G225" s="94" t="str">
        <v>Bols Peach</v>
      </c>
      <c r="H225" s="94" t="str">
        <v>700ml</v>
      </c>
      <c r="I225" s="174">
        <v>6</v>
      </c>
      <c r="J225" s="283"/>
      <c r="K225" s="178"/>
      <c r="L225" s="85"/>
      <c r="M225" s="15"/>
      <c r="N225" s="86"/>
      <c r="O225" s="6"/>
      <c r="P225" s="152">
        <v>0</v>
      </c>
      <c r="Q225" s="6"/>
      <c r="R225" s="96">
        <f t="shared" si="13"/>
        <v>0</v>
      </c>
      <c r="S225" s="97">
        <f t="shared" si="16"/>
        <v>0</v>
      </c>
      <c r="T225" s="98">
        <f t="shared" si="14"/>
        <v>0</v>
      </c>
      <c r="U225" s="117" t="str">
        <f t="shared" si="15"/>
        <v>OK</v>
      </c>
      <c r="V225" s="117" t="b">
        <f>'CASH REBATE'!$P$22</f>
        <v>0</v>
      </c>
      <c r="W225" s="1" t="str">
        <v>ALCHEMY</v>
      </c>
    </row>
    <row r="226" spans="2:23" ht="17.399999999999999" x14ac:dyDescent="0.3">
      <c r="B226" s="161" t="str">
        <v>01-SPLIQ-07009408</v>
      </c>
      <c r="C226" s="156" t="str">
        <v>Lucas Bols</v>
      </c>
      <c r="D226" s="94" t="str">
        <v>Liqueur</v>
      </c>
      <c r="E226" s="94" t="str">
        <v>Bols Liqueur</v>
      </c>
      <c r="F226" s="94" t="str">
        <v>BOL</v>
      </c>
      <c r="G226" s="94" t="str">
        <v>Bols Peppermint Green</v>
      </c>
      <c r="H226" s="94" t="str">
        <v>700ml</v>
      </c>
      <c r="I226" s="174">
        <v>6</v>
      </c>
      <c r="J226" s="283"/>
      <c r="K226" s="178"/>
      <c r="L226" s="85"/>
      <c r="M226" s="15"/>
      <c r="N226" s="86"/>
      <c r="O226" s="6"/>
      <c r="P226" s="152">
        <v>0</v>
      </c>
      <c r="Q226" s="6"/>
      <c r="R226" s="96">
        <f t="shared" si="13"/>
        <v>0</v>
      </c>
      <c r="S226" s="97">
        <f t="shared" si="16"/>
        <v>0</v>
      </c>
      <c r="T226" s="98">
        <f t="shared" si="14"/>
        <v>0</v>
      </c>
      <c r="U226" s="117" t="str">
        <f t="shared" si="15"/>
        <v>OK</v>
      </c>
      <c r="V226" s="117" t="b">
        <f>'CASH REBATE'!$P$22</f>
        <v>0</v>
      </c>
      <c r="W226" s="1" t="str">
        <v>ALCHEMY</v>
      </c>
    </row>
    <row r="227" spans="2:23" ht="17.399999999999999" x14ac:dyDescent="0.3">
      <c r="B227" s="161" t="str">
        <v>01-SPLIQ-07009334</v>
      </c>
      <c r="C227" s="156" t="str">
        <v>Lucas Bols</v>
      </c>
      <c r="D227" s="94" t="str">
        <v>Liqueur</v>
      </c>
      <c r="E227" s="94" t="str">
        <v>Bols Liqueur</v>
      </c>
      <c r="F227" s="94" t="str">
        <v>BOL</v>
      </c>
      <c r="G227" s="94" t="str">
        <v>Bols Sour Apple</v>
      </c>
      <c r="H227" s="94" t="str">
        <v>700ml</v>
      </c>
      <c r="I227" s="174">
        <v>6</v>
      </c>
      <c r="J227" s="283"/>
      <c r="K227" s="178"/>
      <c r="L227" s="85"/>
      <c r="M227" s="15"/>
      <c r="N227" s="86"/>
      <c r="O227" s="6"/>
      <c r="P227" s="152">
        <v>0</v>
      </c>
      <c r="Q227" s="6"/>
      <c r="R227" s="96">
        <f t="shared" si="13"/>
        <v>0</v>
      </c>
      <c r="S227" s="97">
        <f t="shared" si="16"/>
        <v>0</v>
      </c>
      <c r="T227" s="98">
        <f t="shared" si="14"/>
        <v>0</v>
      </c>
      <c r="U227" s="117" t="str">
        <f t="shared" si="15"/>
        <v>OK</v>
      </c>
      <c r="V227" s="117" t="b">
        <f>'CASH REBATE'!$P$22</f>
        <v>0</v>
      </c>
      <c r="W227" s="1" t="str">
        <v>ALCHEMY</v>
      </c>
    </row>
    <row r="228" spans="2:23" ht="17.399999999999999" x14ac:dyDescent="0.3">
      <c r="B228" s="161" t="str">
        <v>01-SPLIQ-07006885</v>
      </c>
      <c r="C228" s="156" t="str">
        <v>Lucas Bols</v>
      </c>
      <c r="D228" s="94" t="str">
        <v>Liqueur</v>
      </c>
      <c r="E228" s="94" t="str">
        <v>Bols Liqueur</v>
      </c>
      <c r="F228" s="94" t="str">
        <v>BOL</v>
      </c>
      <c r="G228" s="94" t="str">
        <v>Bols Strawberry</v>
      </c>
      <c r="H228" s="94" t="str">
        <v>700ml</v>
      </c>
      <c r="I228" s="174">
        <v>6</v>
      </c>
      <c r="J228" s="283"/>
      <c r="K228" s="178"/>
      <c r="L228" s="85"/>
      <c r="M228" s="15"/>
      <c r="N228" s="86"/>
      <c r="O228" s="6"/>
      <c r="P228" s="152">
        <v>0</v>
      </c>
      <c r="Q228" s="6"/>
      <c r="R228" s="96">
        <f t="shared" si="13"/>
        <v>0</v>
      </c>
      <c r="S228" s="97">
        <f t="shared" si="16"/>
        <v>0</v>
      </c>
      <c r="T228" s="98">
        <f t="shared" si="14"/>
        <v>0</v>
      </c>
      <c r="U228" s="117" t="str">
        <f t="shared" si="15"/>
        <v>OK</v>
      </c>
      <c r="V228" s="117" t="b">
        <f>'CASH REBATE'!$P$22</f>
        <v>0</v>
      </c>
      <c r="W228" s="1" t="str">
        <v>ALCHEMY</v>
      </c>
    </row>
    <row r="229" spans="2:23" ht="17.399999999999999" x14ac:dyDescent="0.3">
      <c r="B229" s="161" t="str">
        <v>01-SPLIQ-07002941</v>
      </c>
      <c r="C229" s="156" t="str">
        <v>Lucas Bols</v>
      </c>
      <c r="D229" s="94" t="str">
        <v>Liqueur</v>
      </c>
      <c r="E229" s="94" t="str">
        <v>Bols Liqueur</v>
      </c>
      <c r="F229" s="94" t="str">
        <v>BOL</v>
      </c>
      <c r="G229" s="94" t="str">
        <v>Bols Triple Sec</v>
      </c>
      <c r="H229" s="94" t="str">
        <v>700ml</v>
      </c>
      <c r="I229" s="174">
        <v>6</v>
      </c>
      <c r="J229" s="283"/>
      <c r="K229" s="178"/>
      <c r="L229" s="85"/>
      <c r="M229" s="15"/>
      <c r="N229" s="86"/>
      <c r="O229" s="6"/>
      <c r="P229" s="152">
        <v>0</v>
      </c>
      <c r="Q229" s="6"/>
      <c r="R229" s="96">
        <f t="shared" si="13"/>
        <v>0</v>
      </c>
      <c r="S229" s="97">
        <f t="shared" si="16"/>
        <v>0</v>
      </c>
      <c r="T229" s="98">
        <f t="shared" si="14"/>
        <v>0</v>
      </c>
      <c r="U229" s="117" t="str">
        <f t="shared" si="15"/>
        <v>OK</v>
      </c>
      <c r="V229" s="117" t="b">
        <f>'CASH REBATE'!$P$22</f>
        <v>0</v>
      </c>
      <c r="W229" s="1" t="str">
        <v>ALCHEMY</v>
      </c>
    </row>
    <row r="230" spans="2:23" ht="17.399999999999999" x14ac:dyDescent="0.3">
      <c r="B230" s="161" t="str">
        <v>01-SPLIQ-07002551</v>
      </c>
      <c r="C230" s="156" t="str">
        <v>Lucas Bols</v>
      </c>
      <c r="D230" s="94" t="str">
        <v>Liqueur</v>
      </c>
      <c r="E230" s="94" t="str">
        <v>Bols Liqueur</v>
      </c>
      <c r="F230" s="94" t="str">
        <v>BOL</v>
      </c>
      <c r="G230" s="94" t="str">
        <v>Bols Brown Cream</v>
      </c>
      <c r="H230" s="94" t="str">
        <v>700ml</v>
      </c>
      <c r="I230" s="174">
        <v>6</v>
      </c>
      <c r="J230" s="283"/>
      <c r="K230" s="178"/>
      <c r="L230" s="85"/>
      <c r="M230" s="15"/>
      <c r="N230" s="86"/>
      <c r="O230" s="6"/>
      <c r="P230" s="152">
        <v>0</v>
      </c>
      <c r="Q230" s="6"/>
      <c r="R230" s="96">
        <f t="shared" si="13"/>
        <v>0</v>
      </c>
      <c r="S230" s="97">
        <f t="shared" si="16"/>
        <v>0</v>
      </c>
      <c r="T230" s="98">
        <f t="shared" si="14"/>
        <v>0</v>
      </c>
      <c r="U230" s="117" t="str">
        <f t="shared" si="15"/>
        <v>OK</v>
      </c>
      <c r="V230" s="117" t="b">
        <f>'CASH REBATE'!$P$22</f>
        <v>0</v>
      </c>
      <c r="W230" s="1" t="str">
        <v>ALCHEMY</v>
      </c>
    </row>
    <row r="231" spans="2:23" ht="17.399999999999999" x14ac:dyDescent="0.3">
      <c r="B231" s="161" t="str">
        <v>31-SPLIQ-07000575</v>
      </c>
      <c r="C231" s="156" t="str">
        <v>Campari</v>
      </c>
      <c r="D231" s="94" t="str">
        <v>Aperitif &amp; Bitters</v>
      </c>
      <c r="E231" s="94" t="str">
        <v>Aperol</v>
      </c>
      <c r="F231" s="94" t="str">
        <v>APR</v>
      </c>
      <c r="G231" s="94" t="str">
        <v>Aperol 700ml</v>
      </c>
      <c r="H231" s="94" t="str">
        <v>700ml</v>
      </c>
      <c r="I231" s="174">
        <v>6</v>
      </c>
      <c r="J231" s="283"/>
      <c r="K231" s="178"/>
      <c r="L231" s="85"/>
      <c r="M231" s="15"/>
      <c r="N231" s="86"/>
      <c r="O231" s="6"/>
      <c r="P231" s="152">
        <v>0</v>
      </c>
      <c r="Q231" s="6"/>
      <c r="R231" s="96">
        <f t="shared" si="13"/>
        <v>0</v>
      </c>
      <c r="S231" s="97">
        <f t="shared" si="16"/>
        <v>0</v>
      </c>
      <c r="T231" s="98">
        <f t="shared" si="14"/>
        <v>0</v>
      </c>
      <c r="U231" s="117" t="str">
        <f t="shared" si="15"/>
        <v>OK</v>
      </c>
      <c r="V231" s="117" t="b">
        <f>'CASH REBATE'!$P$22</f>
        <v>0</v>
      </c>
      <c r="W231" s="1" t="str">
        <v>ALCHEMY</v>
      </c>
    </row>
    <row r="232" spans="2:23" ht="17.399999999999999" x14ac:dyDescent="0.3">
      <c r="B232" s="161" t="str">
        <v>31-SPLIQ-10000278</v>
      </c>
      <c r="C232" s="156" t="str">
        <v>Campari</v>
      </c>
      <c r="D232" s="94" t="str">
        <v>Aperitif &amp; Bitters</v>
      </c>
      <c r="E232" s="94" t="str">
        <v>Aperol</v>
      </c>
      <c r="F232" s="94" t="str">
        <v>APR</v>
      </c>
      <c r="G232" s="94" t="str">
        <v>Aperol 1L</v>
      </c>
      <c r="H232" s="94" t="str">
        <v>1000ml</v>
      </c>
      <c r="I232" s="174">
        <v>6</v>
      </c>
      <c r="J232" s="283"/>
      <c r="K232" s="178"/>
      <c r="L232" s="85"/>
      <c r="M232" s="15"/>
      <c r="N232" s="86"/>
      <c r="O232" s="6"/>
      <c r="P232" s="152">
        <v>0</v>
      </c>
      <c r="Q232" s="6"/>
      <c r="R232" s="96">
        <f t="shared" si="13"/>
        <v>0</v>
      </c>
      <c r="S232" s="97">
        <f t="shared" si="16"/>
        <v>0</v>
      </c>
      <c r="T232" s="98">
        <f t="shared" si="14"/>
        <v>0</v>
      </c>
      <c r="U232" s="117" t="str">
        <f t="shared" si="15"/>
        <v>OK</v>
      </c>
      <c r="V232" s="117" t="b">
        <f>'CASH REBATE'!$P$22</f>
        <v>0</v>
      </c>
      <c r="W232" s="1" t="str">
        <v>ALCHEMY</v>
      </c>
    </row>
    <row r="233" spans="2:23" ht="17.399999999999999" x14ac:dyDescent="0.3">
      <c r="B233" s="161" t="str">
        <v>32-SPLIQ-02001054</v>
      </c>
      <c r="C233" s="156" t="str">
        <v>Campari</v>
      </c>
      <c r="D233" s="94" t="str">
        <v>Aperitif &amp; Bitters</v>
      </c>
      <c r="E233" s="94" t="str">
        <v>Campari</v>
      </c>
      <c r="F233" s="94" t="str">
        <v>CAM</v>
      </c>
      <c r="G233" s="94" t="str">
        <v>Campari 25% 200ml</v>
      </c>
      <c r="H233" s="94" t="str">
        <v>200ml</v>
      </c>
      <c r="I233" s="174">
        <v>24</v>
      </c>
      <c r="J233" s="283"/>
      <c r="K233" s="178"/>
      <c r="L233" s="85"/>
      <c r="M233" s="15"/>
      <c r="N233" s="86"/>
      <c r="O233" s="6"/>
      <c r="P233" s="152">
        <v>0</v>
      </c>
      <c r="Q233" s="6"/>
      <c r="R233" s="96">
        <f t="shared" si="13"/>
        <v>0</v>
      </c>
      <c r="S233" s="97">
        <f t="shared" si="16"/>
        <v>0</v>
      </c>
      <c r="T233" s="98">
        <f t="shared" si="14"/>
        <v>0</v>
      </c>
      <c r="U233" s="117" t="str">
        <f t="shared" si="15"/>
        <v>OK</v>
      </c>
      <c r="V233" s="117" t="b">
        <f>'CASH REBATE'!$P$22</f>
        <v>0</v>
      </c>
      <c r="W233" s="1" t="str">
        <v>ALCHEMY</v>
      </c>
    </row>
    <row r="234" spans="2:23" ht="17.399999999999999" x14ac:dyDescent="0.3">
      <c r="B234" s="161" t="str">
        <v>32-SPLIQ-07501402</v>
      </c>
      <c r="C234" s="156" t="str">
        <v>Campari</v>
      </c>
      <c r="D234" s="94" t="str">
        <v>Aperitif &amp; Bitters</v>
      </c>
      <c r="E234" s="94" t="str">
        <v>Campari</v>
      </c>
      <c r="F234" s="94" t="str">
        <v>CAM</v>
      </c>
      <c r="G234" s="94" t="str">
        <v>Campari 25% 750ml</v>
      </c>
      <c r="H234" s="94" t="str">
        <v>750ml</v>
      </c>
      <c r="I234" s="174">
        <v>12</v>
      </c>
      <c r="J234" s="283"/>
      <c r="K234" s="178"/>
      <c r="L234" s="85"/>
      <c r="M234" s="15"/>
      <c r="N234" s="86"/>
      <c r="O234" s="6"/>
      <c r="P234" s="152">
        <v>0</v>
      </c>
      <c r="Q234" s="6"/>
      <c r="R234" s="96">
        <f t="shared" si="13"/>
        <v>0</v>
      </c>
      <c r="S234" s="97">
        <f t="shared" si="16"/>
        <v>0</v>
      </c>
      <c r="T234" s="98">
        <f t="shared" si="14"/>
        <v>0</v>
      </c>
      <c r="U234" s="117" t="str">
        <f t="shared" si="15"/>
        <v>OK</v>
      </c>
      <c r="V234" s="117" t="b">
        <f>'CASH REBATE'!$P$22</f>
        <v>0</v>
      </c>
      <c r="W234" s="1" t="str">
        <v>ALCHEMY</v>
      </c>
    </row>
    <row r="235" spans="2:23" ht="17.399999999999999" x14ac:dyDescent="0.3">
      <c r="B235" s="161" t="str">
        <v>32-SPLIQ-10001006</v>
      </c>
      <c r="C235" s="156" t="str">
        <v>Campari</v>
      </c>
      <c r="D235" s="94" t="str">
        <v>Aperitif &amp; Bitters</v>
      </c>
      <c r="E235" s="94" t="str">
        <v>Campari</v>
      </c>
      <c r="F235" s="94" t="str">
        <v>CAM</v>
      </c>
      <c r="G235" s="94" t="str">
        <v>Campari 25% 1L</v>
      </c>
      <c r="H235" s="94" t="str">
        <v>1000ml</v>
      </c>
      <c r="I235" s="174">
        <v>12</v>
      </c>
      <c r="J235" s="283"/>
      <c r="K235" s="178"/>
      <c r="L235" s="85"/>
      <c r="M235" s="15"/>
      <c r="N235" s="86"/>
      <c r="O235" s="6"/>
      <c r="P235" s="152">
        <v>0</v>
      </c>
      <c r="Q235" s="6"/>
      <c r="R235" s="96">
        <f t="shared" si="13"/>
        <v>0</v>
      </c>
      <c r="S235" s="97">
        <f t="shared" si="16"/>
        <v>0</v>
      </c>
      <c r="T235" s="98">
        <f t="shared" si="14"/>
        <v>0</v>
      </c>
      <c r="U235" s="117" t="str">
        <f t="shared" si="15"/>
        <v>OK</v>
      </c>
      <c r="V235" s="117" t="b">
        <f>'CASH REBATE'!$P$22</f>
        <v>0</v>
      </c>
      <c r="W235" s="1" t="str">
        <v>ALCHEMY</v>
      </c>
    </row>
    <row r="236" spans="2:23" ht="17.399999999999999" x14ac:dyDescent="0.3">
      <c r="B236" s="161" t="str">
        <v>32-SPLIQ-05001051</v>
      </c>
      <c r="C236" s="156" t="str">
        <v>Campari</v>
      </c>
      <c r="D236" s="94" t="str">
        <v>Aperitif &amp; Bitters</v>
      </c>
      <c r="E236" s="94" t="str">
        <v>Campari</v>
      </c>
      <c r="F236" s="94" t="str">
        <v>CAM</v>
      </c>
      <c r="G236" s="94" t="str">
        <v>Campari Negroni RTE</v>
      </c>
      <c r="H236" s="94" t="str">
        <v>500ml</v>
      </c>
      <c r="I236" s="174">
        <v>12</v>
      </c>
      <c r="J236" s="283"/>
      <c r="K236" s="178"/>
      <c r="L236" s="85"/>
      <c r="M236" s="15"/>
      <c r="N236" s="86"/>
      <c r="O236" s="6"/>
      <c r="P236" s="152">
        <v>0</v>
      </c>
      <c r="Q236" s="6"/>
      <c r="R236" s="96">
        <f t="shared" si="13"/>
        <v>0</v>
      </c>
      <c r="S236" s="97">
        <f t="shared" si="16"/>
        <v>0</v>
      </c>
      <c r="T236" s="98">
        <f t="shared" si="14"/>
        <v>0</v>
      </c>
      <c r="U236" s="117" t="str">
        <f t="shared" si="15"/>
        <v>OK</v>
      </c>
      <c r="V236" s="117" t="b">
        <f>'CASH REBATE'!$P$22</f>
        <v>0</v>
      </c>
      <c r="W236" s="1" t="str">
        <v>ALCHEMY</v>
      </c>
    </row>
    <row r="237" spans="2:23" ht="17.399999999999999" x14ac:dyDescent="0.3">
      <c r="B237" s="161" t="str">
        <v>32-SPLIQ-10000969</v>
      </c>
      <c r="C237" s="156" t="str">
        <v>Campari</v>
      </c>
      <c r="D237" s="94" t="str">
        <v>Aperitif &amp; Bitters</v>
      </c>
      <c r="E237" s="94" t="str">
        <v>Campari</v>
      </c>
      <c r="F237" s="94" t="str">
        <v>CAM</v>
      </c>
      <c r="G237" s="94" t="str">
        <v>Campari Cask Tales Bourbon Barrels</v>
      </c>
      <c r="H237" s="94" t="str">
        <v>1000ml</v>
      </c>
      <c r="I237" s="174">
        <v>6</v>
      </c>
      <c r="J237" s="283"/>
      <c r="K237" s="178"/>
      <c r="L237" s="85"/>
      <c r="M237" s="15"/>
      <c r="N237" s="86"/>
      <c r="O237" s="6"/>
      <c r="P237" s="152">
        <v>0</v>
      </c>
      <c r="Q237" s="6"/>
      <c r="R237" s="96">
        <f t="shared" si="13"/>
        <v>0</v>
      </c>
      <c r="S237" s="97">
        <f t="shared" si="16"/>
        <v>0</v>
      </c>
      <c r="T237" s="98">
        <f t="shared" si="14"/>
        <v>0</v>
      </c>
      <c r="U237" s="117" t="str">
        <f t="shared" si="15"/>
        <v>OK</v>
      </c>
      <c r="V237" s="117" t="b">
        <f>'CASH REBATE'!$P$22</f>
        <v>0</v>
      </c>
      <c r="W237" s="1" t="str">
        <v>ALCHEMY</v>
      </c>
    </row>
    <row r="238" spans="2:23" ht="17.399999999999999" x14ac:dyDescent="0.3">
      <c r="B238" s="161" t="str">
        <v>36-SPLIQ-07003805</v>
      </c>
      <c r="C238" s="156" t="str">
        <v>Campari</v>
      </c>
      <c r="D238" s="94" t="str">
        <v>Aperitif &amp; Bitters</v>
      </c>
      <c r="E238" s="94" t="str">
        <v>Averna</v>
      </c>
      <c r="F238" s="94" t="str">
        <v>AVN</v>
      </c>
      <c r="G238" s="94" t="str">
        <v>Amaro Averna 29%</v>
      </c>
      <c r="H238" s="94" t="str">
        <v>700ml</v>
      </c>
      <c r="I238" s="174">
        <v>6</v>
      </c>
      <c r="J238" s="283"/>
      <c r="K238" s="178"/>
      <c r="L238" s="85"/>
      <c r="M238" s="15"/>
      <c r="N238" s="86"/>
      <c r="O238" s="6"/>
      <c r="P238" s="152">
        <v>0</v>
      </c>
      <c r="Q238" s="6"/>
      <c r="R238" s="96">
        <f t="shared" si="13"/>
        <v>0</v>
      </c>
      <c r="S238" s="97">
        <f t="shared" si="16"/>
        <v>0</v>
      </c>
      <c r="T238" s="98">
        <f t="shared" si="14"/>
        <v>0</v>
      </c>
      <c r="U238" s="117" t="str">
        <f t="shared" si="15"/>
        <v>OK</v>
      </c>
      <c r="V238" s="117" t="b">
        <f>'CASH REBATE'!$P$22</f>
        <v>0</v>
      </c>
      <c r="W238" s="1" t="str">
        <v>ALCHEMY</v>
      </c>
    </row>
    <row r="239" spans="2:23" ht="17.399999999999999" x14ac:dyDescent="0.3">
      <c r="B239" s="161" t="str">
        <v>38-SPLIQ-07001067</v>
      </c>
      <c r="C239" s="156" t="str">
        <v>Campari</v>
      </c>
      <c r="D239" s="94" t="str">
        <v>Aperitif &amp; Bitters</v>
      </c>
      <c r="E239" s="94" t="str">
        <v>Braulio</v>
      </c>
      <c r="F239" s="94" t="str">
        <v>BRA</v>
      </c>
      <c r="G239" s="94" t="str">
        <v>Braulio Bormio Amaro Alpino 21%</v>
      </c>
      <c r="H239" s="94" t="str">
        <v>700ml</v>
      </c>
      <c r="I239" s="174">
        <v>6</v>
      </c>
      <c r="J239" s="283"/>
      <c r="K239" s="178"/>
      <c r="L239" s="85"/>
      <c r="M239" s="15"/>
      <c r="N239" s="86"/>
      <c r="O239" s="6"/>
      <c r="P239" s="152">
        <v>0</v>
      </c>
      <c r="Q239" s="6"/>
      <c r="R239" s="96">
        <f t="shared" si="13"/>
        <v>0</v>
      </c>
      <c r="S239" s="97">
        <f t="shared" si="16"/>
        <v>0</v>
      </c>
      <c r="T239" s="98">
        <f t="shared" si="14"/>
        <v>0</v>
      </c>
      <c r="U239" s="117" t="str">
        <f t="shared" si="15"/>
        <v>OK</v>
      </c>
      <c r="V239" s="117" t="b">
        <f>'CASH REBATE'!$P$22</f>
        <v>0</v>
      </c>
      <c r="W239" s="1" t="str">
        <v>ALCHEMY</v>
      </c>
    </row>
    <row r="240" spans="2:23" ht="17.399999999999999" x14ac:dyDescent="0.3">
      <c r="B240" s="161" t="str">
        <v>43-SPLIQ-07000074</v>
      </c>
      <c r="C240" s="156" t="str">
        <v>Campari</v>
      </c>
      <c r="D240" s="94" t="str">
        <v>Aperitif &amp; Bitters</v>
      </c>
      <c r="E240" s="94" t="str">
        <v>Cynar</v>
      </c>
      <c r="F240" s="94" t="str">
        <v>CYN</v>
      </c>
      <c r="G240" s="94" t="str">
        <v>Cynar 16.5%</v>
      </c>
      <c r="H240" s="94" t="str">
        <v>700ml</v>
      </c>
      <c r="I240" s="174">
        <v>6</v>
      </c>
      <c r="J240" s="283"/>
      <c r="K240" s="178"/>
      <c r="L240" s="85"/>
      <c r="M240" s="15"/>
      <c r="N240" s="86"/>
      <c r="O240" s="6"/>
      <c r="P240" s="152">
        <v>0</v>
      </c>
      <c r="Q240" s="6"/>
      <c r="R240" s="96">
        <f t="shared" si="13"/>
        <v>0</v>
      </c>
      <c r="S240" s="97">
        <f t="shared" si="16"/>
        <v>0</v>
      </c>
      <c r="T240" s="98">
        <f t="shared" si="14"/>
        <v>0</v>
      </c>
      <c r="U240" s="117" t="str">
        <f t="shared" si="15"/>
        <v>OK</v>
      </c>
      <c r="V240" s="117" t="b">
        <f>'CASH REBATE'!$P$22</f>
        <v>0</v>
      </c>
      <c r="W240" s="1" t="str">
        <v>ALCHEMY</v>
      </c>
    </row>
    <row r="241" spans="2:23" ht="17.399999999999999" x14ac:dyDescent="0.3">
      <c r="B241" s="161" t="str">
        <v>42-SPVER-10000846</v>
      </c>
      <c r="C241" s="156" t="str">
        <v>Campari</v>
      </c>
      <c r="D241" s="94" t="str">
        <v>Vermouth</v>
      </c>
      <c r="E241" s="94" t="str">
        <v>Cinzano</v>
      </c>
      <c r="F241" s="94" t="str">
        <v>CZV</v>
      </c>
      <c r="G241" s="94" t="str">
        <v>Cinzano Vermouth Rosso 1L</v>
      </c>
      <c r="H241" s="94" t="str">
        <v>1000ml</v>
      </c>
      <c r="I241" s="174">
        <v>12</v>
      </c>
      <c r="J241" s="283"/>
      <c r="K241" s="178"/>
      <c r="L241" s="85"/>
      <c r="M241" s="15"/>
      <c r="N241" s="86"/>
      <c r="O241" s="6"/>
      <c r="P241" s="152">
        <v>0</v>
      </c>
      <c r="Q241" s="6"/>
      <c r="R241" s="96">
        <f t="shared" si="13"/>
        <v>0</v>
      </c>
      <c r="S241" s="97">
        <f t="shared" si="16"/>
        <v>0</v>
      </c>
      <c r="T241" s="98">
        <f t="shared" si="14"/>
        <v>0</v>
      </c>
      <c r="U241" s="117" t="str">
        <f t="shared" si="15"/>
        <v>OK</v>
      </c>
      <c r="V241" s="117" t="b">
        <f>'CASH REBATE'!$P$22</f>
        <v>0</v>
      </c>
      <c r="W241" s="1" t="str">
        <v>ALCHEMY</v>
      </c>
    </row>
    <row r="242" spans="2:23" ht="17.399999999999999" x14ac:dyDescent="0.3">
      <c r="B242" s="161" t="str">
        <v>42-SPVER-07501423</v>
      </c>
      <c r="C242" s="156" t="str">
        <v>Campari</v>
      </c>
      <c r="D242" s="94" t="str">
        <v>Vermouth</v>
      </c>
      <c r="E242" s="94" t="str">
        <v>Cinzano</v>
      </c>
      <c r="F242" s="94" t="str">
        <v>CZV</v>
      </c>
      <c r="G242" s="94" t="str">
        <v>Cinzano Vermouth Rosso</v>
      </c>
      <c r="H242" s="94" t="str">
        <v>750ml</v>
      </c>
      <c r="I242" s="174">
        <v>12</v>
      </c>
      <c r="J242" s="283"/>
      <c r="K242" s="178"/>
      <c r="L242" s="85"/>
      <c r="M242" s="15"/>
      <c r="N242" s="86"/>
      <c r="O242" s="6"/>
      <c r="P242" s="152">
        <v>0</v>
      </c>
      <c r="Q242" s="6"/>
      <c r="R242" s="96">
        <f t="shared" si="13"/>
        <v>0</v>
      </c>
      <c r="S242" s="97">
        <f t="shared" si="16"/>
        <v>0</v>
      </c>
      <c r="T242" s="98">
        <f t="shared" si="14"/>
        <v>0</v>
      </c>
      <c r="U242" s="117" t="str">
        <f t="shared" si="15"/>
        <v>OK</v>
      </c>
      <c r="V242" s="117" t="b">
        <f>'CASH REBATE'!$P$22</f>
        <v>0</v>
      </c>
      <c r="W242" s="1" t="str">
        <v>ALCHEMY</v>
      </c>
    </row>
    <row r="243" spans="2:23" ht="17.399999999999999" x14ac:dyDescent="0.3">
      <c r="B243" s="161" t="str">
        <v>42-SPVER-07501416</v>
      </c>
      <c r="C243" s="156" t="str">
        <v>Campari</v>
      </c>
      <c r="D243" s="94" t="str">
        <v>Vermouth</v>
      </c>
      <c r="E243" s="94" t="str">
        <v>Cinzano</v>
      </c>
      <c r="F243" s="94" t="str">
        <v>CZV</v>
      </c>
      <c r="G243" s="94" t="str">
        <v>Cinzano Vermouth Bianco</v>
      </c>
      <c r="H243" s="94" t="str">
        <v>750ml</v>
      </c>
      <c r="I243" s="174">
        <v>12</v>
      </c>
      <c r="J243" s="283"/>
      <c r="K243" s="178"/>
      <c r="L243" s="85"/>
      <c r="M243" s="15"/>
      <c r="N243" s="86"/>
      <c r="O243" s="6"/>
      <c r="P243" s="152">
        <v>0</v>
      </c>
      <c r="Q243" s="6"/>
      <c r="R243" s="96">
        <f t="shared" si="13"/>
        <v>0</v>
      </c>
      <c r="S243" s="97">
        <f t="shared" si="16"/>
        <v>0</v>
      </c>
      <c r="T243" s="98">
        <f t="shared" si="14"/>
        <v>0</v>
      </c>
      <c r="U243" s="117" t="str">
        <f t="shared" si="15"/>
        <v>OK</v>
      </c>
      <c r="V243" s="117" t="b">
        <f>'CASH REBATE'!$P$22</f>
        <v>0</v>
      </c>
      <c r="W243" s="1" t="str">
        <v>ALCHEMY</v>
      </c>
    </row>
    <row r="244" spans="2:23" ht="17.399999999999999" x14ac:dyDescent="0.3">
      <c r="B244" s="161" t="str">
        <v>42-SPVER-07502734</v>
      </c>
      <c r="C244" s="156" t="str">
        <v>Campari</v>
      </c>
      <c r="D244" s="94" t="str">
        <v>Vermouth</v>
      </c>
      <c r="E244" s="94" t="str">
        <v>Cinzano</v>
      </c>
      <c r="F244" s="94" t="str">
        <v>CZV</v>
      </c>
      <c r="G244" s="94" t="str">
        <v>Cinzano Vermouth Extra Dry</v>
      </c>
      <c r="H244" s="94" t="str">
        <v>750ml</v>
      </c>
      <c r="I244" s="174">
        <v>12</v>
      </c>
      <c r="J244" s="283"/>
      <c r="K244" s="178"/>
      <c r="L244" s="85"/>
      <c r="M244" s="15"/>
      <c r="N244" s="86"/>
      <c r="O244" s="6"/>
      <c r="P244" s="152">
        <v>0</v>
      </c>
      <c r="Q244" s="6"/>
      <c r="R244" s="96">
        <f t="shared" si="13"/>
        <v>0</v>
      </c>
      <c r="S244" s="97">
        <f t="shared" si="16"/>
        <v>0</v>
      </c>
      <c r="T244" s="98">
        <f t="shared" si="14"/>
        <v>0</v>
      </c>
      <c r="U244" s="117" t="str">
        <f t="shared" si="15"/>
        <v>OK</v>
      </c>
      <c r="V244" s="117" t="b">
        <f>'CASH REBATE'!$P$22</f>
        <v>0</v>
      </c>
      <c r="W244" s="1" t="str">
        <v>ALCHEMY</v>
      </c>
    </row>
    <row r="245" spans="2:23" ht="17.399999999999999" x14ac:dyDescent="0.3">
      <c r="B245" s="161" t="str">
        <v>42-SPVER-10005810</v>
      </c>
      <c r="C245" s="156" t="str">
        <v>Campari</v>
      </c>
      <c r="D245" s="94" t="str">
        <v>Vermouth</v>
      </c>
      <c r="E245" s="94" t="str">
        <v>Cinzano</v>
      </c>
      <c r="F245" s="94" t="str">
        <v>CZV</v>
      </c>
      <c r="G245" s="94" t="str">
        <v>Cinzano 1757 Vermouth Rosso</v>
      </c>
      <c r="H245" s="94" t="str">
        <v>1000ml</v>
      </c>
      <c r="I245" s="174">
        <v>6</v>
      </c>
      <c r="J245" s="283"/>
      <c r="K245" s="178"/>
      <c r="L245" s="85"/>
      <c r="M245" s="15"/>
      <c r="N245" s="86"/>
      <c r="O245" s="6"/>
      <c r="P245" s="152">
        <v>0</v>
      </c>
      <c r="Q245" s="6"/>
      <c r="R245" s="96">
        <f t="shared" si="13"/>
        <v>0</v>
      </c>
      <c r="S245" s="97">
        <f t="shared" si="16"/>
        <v>0</v>
      </c>
      <c r="T245" s="98">
        <f t="shared" si="14"/>
        <v>0</v>
      </c>
      <c r="U245" s="117" t="str">
        <f t="shared" si="15"/>
        <v>OK</v>
      </c>
      <c r="V245" s="117" t="b">
        <f>'CASH REBATE'!$P$22</f>
        <v>0</v>
      </c>
      <c r="W245" s="1" t="str">
        <v>ALCHEMY</v>
      </c>
    </row>
    <row r="246" spans="2:23" ht="17.399999999999999" x14ac:dyDescent="0.3">
      <c r="B246" s="161" t="str">
        <v>42-SPVER-10005834</v>
      </c>
      <c r="C246" s="156" t="str">
        <v>Campari</v>
      </c>
      <c r="D246" s="94" t="str">
        <v>Vermouth</v>
      </c>
      <c r="E246" s="94" t="str">
        <v>Cinzano</v>
      </c>
      <c r="F246" s="94" t="str">
        <v>CZV</v>
      </c>
      <c r="G246" s="94" t="str">
        <v>Cinzano 1757 Vermouth Extra Dry</v>
      </c>
      <c r="H246" s="94" t="str">
        <v>1000ml</v>
      </c>
      <c r="I246" s="174">
        <v>6</v>
      </c>
      <c r="J246" s="283"/>
      <c r="K246" s="178"/>
      <c r="L246" s="85"/>
      <c r="M246" s="15"/>
      <c r="N246" s="86"/>
      <c r="O246" s="6"/>
      <c r="P246" s="152">
        <v>0</v>
      </c>
      <c r="Q246" s="6"/>
      <c r="R246" s="96">
        <f t="shared" si="13"/>
        <v>0</v>
      </c>
      <c r="S246" s="97">
        <f t="shared" si="16"/>
        <v>0</v>
      </c>
      <c r="T246" s="98">
        <f t="shared" si="14"/>
        <v>0</v>
      </c>
      <c r="U246" s="117" t="str">
        <f t="shared" si="15"/>
        <v>OK</v>
      </c>
      <c r="V246" s="117" t="b">
        <f>'CASH REBATE'!$P$22</f>
        <v>0</v>
      </c>
      <c r="W246" s="1" t="str">
        <v>ALCHEMY</v>
      </c>
    </row>
    <row r="247" spans="2:23" ht="17.399999999999999" x14ac:dyDescent="0.3">
      <c r="B247" s="161" t="str">
        <v>42-SPVER-10005896</v>
      </c>
      <c r="C247" s="156" t="str">
        <v>Campari</v>
      </c>
      <c r="D247" s="94" t="str">
        <v>Vermouth</v>
      </c>
      <c r="E247" s="94" t="str">
        <v>Cinzano</v>
      </c>
      <c r="F247" s="94" t="str">
        <v>CZV</v>
      </c>
      <c r="G247" s="94" t="str">
        <v>Cinzano Bottega Rosso 1757</v>
      </c>
      <c r="H247" s="94" t="str">
        <v>1000ml</v>
      </c>
      <c r="I247" s="174">
        <v>6</v>
      </c>
      <c r="J247" s="283"/>
      <c r="K247" s="178"/>
      <c r="L247" s="85"/>
      <c r="M247" s="15"/>
      <c r="N247" s="86"/>
      <c r="O247" s="6"/>
      <c r="P247" s="152">
        <v>0</v>
      </c>
      <c r="Q247" s="6"/>
      <c r="R247" s="96">
        <f t="shared" si="13"/>
        <v>0</v>
      </c>
      <c r="S247" s="97">
        <f t="shared" si="16"/>
        <v>0</v>
      </c>
      <c r="T247" s="98">
        <f t="shared" si="14"/>
        <v>0</v>
      </c>
      <c r="U247" s="117" t="str">
        <f t="shared" si="15"/>
        <v>OK</v>
      </c>
      <c r="V247" s="117" t="b">
        <f>'CASH REBATE'!$P$22</f>
        <v>0</v>
      </c>
      <c r="W247" s="1" t="str">
        <v>ALCHEMY</v>
      </c>
    </row>
    <row r="248" spans="2:23" ht="17.399999999999999" x14ac:dyDescent="0.3">
      <c r="B248" s="161" t="str">
        <v>42-SPVER-10005909</v>
      </c>
      <c r="C248" s="156" t="str">
        <v>Campari</v>
      </c>
      <c r="D248" s="94" t="str">
        <v>Vermouth</v>
      </c>
      <c r="E248" s="94" t="str">
        <v>Cinzano</v>
      </c>
      <c r="F248" s="94" t="str">
        <v>CZV</v>
      </c>
      <c r="G248" s="94" t="str">
        <v>Cinzano Bottega Extra Dry 1757</v>
      </c>
      <c r="H248" s="94" t="str">
        <v>1000ml</v>
      </c>
      <c r="I248" s="174">
        <v>6</v>
      </c>
      <c r="J248" s="283"/>
      <c r="K248" s="178"/>
      <c r="L248" s="85"/>
      <c r="M248" s="15"/>
      <c r="N248" s="86"/>
      <c r="O248" s="6"/>
      <c r="P248" s="152">
        <v>0</v>
      </c>
      <c r="Q248" s="6"/>
      <c r="R248" s="96">
        <f t="shared" si="13"/>
        <v>0</v>
      </c>
      <c r="S248" s="97">
        <f t="shared" si="16"/>
        <v>0</v>
      </c>
      <c r="T248" s="98">
        <f t="shared" si="14"/>
        <v>0</v>
      </c>
      <c r="U248" s="117" t="str">
        <f t="shared" si="15"/>
        <v>OK</v>
      </c>
      <c r="V248" s="117" t="b">
        <f>'CASH REBATE'!$P$22</f>
        <v>0</v>
      </c>
      <c r="W248" s="1" t="str">
        <v>ALCHEMY</v>
      </c>
    </row>
    <row r="249" spans="2:23" ht="17.399999999999999" x14ac:dyDescent="0.3">
      <c r="B249" s="161" t="str">
        <v>42-SPSPA-07505292</v>
      </c>
      <c r="C249" s="156" t="str">
        <v>Campari</v>
      </c>
      <c r="D249" s="94" t="str">
        <v>Sparkling</v>
      </c>
      <c r="E249" s="94" t="str">
        <v>Cinzano</v>
      </c>
      <c r="F249" s="94" t="str">
        <v>CZV</v>
      </c>
      <c r="G249" s="94" t="str">
        <v>Cinzano Prosecco</v>
      </c>
      <c r="H249" s="94" t="str">
        <v>750ml</v>
      </c>
      <c r="I249" s="174">
        <v>6</v>
      </c>
      <c r="J249" s="283"/>
      <c r="K249" s="178"/>
      <c r="L249" s="85"/>
      <c r="M249" s="15"/>
      <c r="N249" s="86"/>
      <c r="O249" s="6"/>
      <c r="P249" s="152">
        <v>0</v>
      </c>
      <c r="Q249" s="6"/>
      <c r="R249" s="96">
        <f t="shared" si="13"/>
        <v>0</v>
      </c>
      <c r="S249" s="97">
        <f t="shared" si="16"/>
        <v>0</v>
      </c>
      <c r="T249" s="98">
        <f t="shared" si="14"/>
        <v>0</v>
      </c>
      <c r="U249" s="117" t="str">
        <f t="shared" si="15"/>
        <v>OK</v>
      </c>
      <c r="V249" s="117" t="b">
        <f>'CASH REBATE'!$P$22</f>
        <v>0</v>
      </c>
      <c r="W249" s="1" t="str">
        <v>ALCHEMY</v>
      </c>
    </row>
    <row r="250" spans="2:23" ht="17.399999999999999" x14ac:dyDescent="0.3">
      <c r="B250" s="161" t="str">
        <v>42-SPSPA-07500969</v>
      </c>
      <c r="C250" s="156" t="str">
        <v>Campari</v>
      </c>
      <c r="D250" s="94" t="str">
        <v>Sparkling</v>
      </c>
      <c r="E250" s="94" t="str">
        <v>Cinzano</v>
      </c>
      <c r="F250" s="94" t="str">
        <v>CZS</v>
      </c>
      <c r="G250" s="94" t="str">
        <v>Cinzano Pinot Chardonnay</v>
      </c>
      <c r="H250" s="94" t="str">
        <v>750ml</v>
      </c>
      <c r="I250" s="174">
        <v>6</v>
      </c>
      <c r="J250" s="283"/>
      <c r="K250" s="178"/>
      <c r="L250" s="85"/>
      <c r="M250" s="15"/>
      <c r="N250" s="86"/>
      <c r="O250" s="6"/>
      <c r="P250" s="152">
        <v>0</v>
      </c>
      <c r="Q250" s="6"/>
      <c r="R250" s="96">
        <f t="shared" si="13"/>
        <v>0</v>
      </c>
      <c r="S250" s="97">
        <f t="shared" si="16"/>
        <v>0</v>
      </c>
      <c r="T250" s="98">
        <f t="shared" si="14"/>
        <v>0</v>
      </c>
      <c r="U250" s="117" t="str">
        <f t="shared" si="15"/>
        <v>OK</v>
      </c>
      <c r="V250" s="117" t="b">
        <f>'CASH REBATE'!$P$22</f>
        <v>0</v>
      </c>
      <c r="W250" s="1" t="str">
        <v>ALCHEMY</v>
      </c>
    </row>
    <row r="251" spans="2:23" ht="17.399999999999999" x14ac:dyDescent="0.3">
      <c r="B251" s="161" t="str">
        <v>42-SPSPA-07500938</v>
      </c>
      <c r="C251" s="156" t="str">
        <v>Campari</v>
      </c>
      <c r="D251" s="94" t="str">
        <v>Sparkling</v>
      </c>
      <c r="E251" s="94" t="str">
        <v>Cinzano</v>
      </c>
      <c r="F251" s="94" t="str">
        <v>CZS</v>
      </c>
      <c r="G251" s="94" t="str">
        <v>Gran Cinzano Dolce</v>
      </c>
      <c r="H251" s="94" t="str">
        <v>750ml</v>
      </c>
      <c r="I251" s="174">
        <v>6</v>
      </c>
      <c r="J251" s="283"/>
      <c r="K251" s="178"/>
      <c r="L251" s="85"/>
      <c r="M251" s="15"/>
      <c r="N251" s="86"/>
      <c r="O251" s="6"/>
      <c r="P251" s="152">
        <v>0</v>
      </c>
      <c r="Q251" s="6"/>
      <c r="R251" s="96">
        <f t="shared" si="13"/>
        <v>0</v>
      </c>
      <c r="S251" s="97">
        <f t="shared" si="16"/>
        <v>0</v>
      </c>
      <c r="T251" s="98">
        <f t="shared" si="14"/>
        <v>0</v>
      </c>
      <c r="U251" s="117" t="str">
        <f t="shared" si="15"/>
        <v>OK</v>
      </c>
      <c r="V251" s="117" t="b">
        <f>'CASH REBATE'!$P$22</f>
        <v>0</v>
      </c>
      <c r="W251" s="1" t="str">
        <v>ALCHEMY</v>
      </c>
    </row>
    <row r="252" spans="2:23" ht="17.399999999999999" x14ac:dyDescent="0.3">
      <c r="B252" s="161" t="str">
        <v>42-WISPA-07500884</v>
      </c>
      <c r="C252" s="156" t="str">
        <v>Campari</v>
      </c>
      <c r="D252" s="94" t="str">
        <v>Sparkling</v>
      </c>
      <c r="E252" s="94" t="str">
        <v>Cinzano</v>
      </c>
      <c r="F252" s="94" t="str">
        <v>CZS</v>
      </c>
      <c r="G252" s="94" t="str">
        <v>Cinzano Asti Sparkling Wine</v>
      </c>
      <c r="H252" s="94" t="str">
        <v>750ml</v>
      </c>
      <c r="I252" s="174">
        <v>6</v>
      </c>
      <c r="J252" s="283"/>
      <c r="K252" s="178"/>
      <c r="L252" s="85"/>
      <c r="M252" s="15"/>
      <c r="N252" s="86"/>
      <c r="O252" s="6"/>
      <c r="P252" s="152">
        <v>0</v>
      </c>
      <c r="Q252" s="6"/>
      <c r="R252" s="96">
        <f t="shared" si="13"/>
        <v>0</v>
      </c>
      <c r="S252" s="97">
        <f t="shared" si="16"/>
        <v>0</v>
      </c>
      <c r="T252" s="98">
        <f t="shared" si="14"/>
        <v>0</v>
      </c>
      <c r="U252" s="117" t="str">
        <f t="shared" si="15"/>
        <v>OK</v>
      </c>
      <c r="V252" s="117" t="b">
        <f>'CASH REBATE'!$P$22</f>
        <v>0</v>
      </c>
      <c r="W252" s="1" t="str">
        <v>ALCHEMY</v>
      </c>
    </row>
    <row r="253" spans="2:23" ht="17.399999999999999" x14ac:dyDescent="0.3">
      <c r="B253" s="161" t="str">
        <v>42-WISPA-07506398</v>
      </c>
      <c r="C253" s="156" t="str">
        <v>Campari</v>
      </c>
      <c r="D253" s="94" t="str">
        <v>Sparkling</v>
      </c>
      <c r="E253" s="94" t="str">
        <v>Cinzano</v>
      </c>
      <c r="F253" s="94" t="str">
        <v>CZS</v>
      </c>
      <c r="G253" s="94" t="str">
        <v>Cinzano Rose Edition Sparkling Wine</v>
      </c>
      <c r="H253" s="94" t="str">
        <v>750ml</v>
      </c>
      <c r="I253" s="174">
        <v>6</v>
      </c>
      <c r="J253" s="283"/>
      <c r="K253" s="178"/>
      <c r="L253" s="85"/>
      <c r="M253" s="15"/>
      <c r="N253" s="86"/>
      <c r="O253" s="6"/>
      <c r="P253" s="152">
        <v>0</v>
      </c>
      <c r="Q253" s="6"/>
      <c r="R253" s="96">
        <f t="shared" si="13"/>
        <v>0</v>
      </c>
      <c r="S253" s="97">
        <f t="shared" si="16"/>
        <v>0</v>
      </c>
      <c r="T253" s="98">
        <f t="shared" si="14"/>
        <v>0</v>
      </c>
      <c r="U253" s="117" t="str">
        <f t="shared" si="15"/>
        <v>OK</v>
      </c>
      <c r="V253" s="117" t="b">
        <f>'CASH REBATE'!$P$22</f>
        <v>0</v>
      </c>
      <c r="W253" s="1" t="str">
        <v>ALCHEMY</v>
      </c>
    </row>
    <row r="254" spans="2:23" ht="17.399999999999999" x14ac:dyDescent="0.3">
      <c r="B254" s="161" t="str">
        <v>42-WISPA-07507064</v>
      </c>
      <c r="C254" s="156" t="str">
        <v>Campari</v>
      </c>
      <c r="D254" s="94" t="str">
        <v>Sparkling</v>
      </c>
      <c r="E254" s="94" t="str">
        <v>Cinzano</v>
      </c>
      <c r="F254" s="94" t="str">
        <v>CZS</v>
      </c>
      <c r="G254" s="94" t="str">
        <v>Cinzano To Spritz Dry Sparkling Wine</v>
      </c>
      <c r="H254" s="94" t="str">
        <v>750ml</v>
      </c>
      <c r="I254" s="174">
        <v>6</v>
      </c>
      <c r="J254" s="283"/>
      <c r="K254" s="178"/>
      <c r="L254" s="85"/>
      <c r="M254" s="15"/>
      <c r="N254" s="86"/>
      <c r="O254" s="6"/>
      <c r="P254" s="152">
        <v>0</v>
      </c>
      <c r="Q254" s="6"/>
      <c r="R254" s="96">
        <f t="shared" si="13"/>
        <v>0</v>
      </c>
      <c r="S254" s="97">
        <f t="shared" si="16"/>
        <v>0</v>
      </c>
      <c r="T254" s="98">
        <f t="shared" si="14"/>
        <v>0</v>
      </c>
      <c r="U254" s="117" t="str">
        <f t="shared" si="15"/>
        <v>OK</v>
      </c>
      <c r="V254" s="117" t="b">
        <f>'CASH REBATE'!$P$22</f>
        <v>0</v>
      </c>
      <c r="W254" s="1" t="str">
        <v>ALCHEMY</v>
      </c>
    </row>
    <row r="255" spans="2:23" ht="17.399999999999999" x14ac:dyDescent="0.3">
      <c r="B255" s="161" t="str">
        <v>52-WISPA-07503752</v>
      </c>
      <c r="C255" s="156" t="str">
        <v>Independent</v>
      </c>
      <c r="D255" s="94" t="str">
        <v>Champagne</v>
      </c>
      <c r="E255" s="94" t="str">
        <v>Pommery</v>
      </c>
      <c r="F255" s="94" t="str">
        <v>POM</v>
      </c>
      <c r="G255" s="94" t="str">
        <v>Champagne Pommery Brut Royal</v>
      </c>
      <c r="H255" s="94" t="str">
        <v>750ml</v>
      </c>
      <c r="I255" s="174">
        <v>6</v>
      </c>
      <c r="J255" s="283"/>
      <c r="K255" s="178"/>
      <c r="L255" s="85"/>
      <c r="M255" s="15"/>
      <c r="N255" s="86"/>
      <c r="O255" s="6"/>
      <c r="P255" s="152">
        <v>0</v>
      </c>
      <c r="Q255" s="6"/>
      <c r="R255" s="96">
        <f t="shared" si="13"/>
        <v>0</v>
      </c>
      <c r="S255" s="97">
        <f t="shared" si="16"/>
        <v>0</v>
      </c>
      <c r="T255" s="98">
        <f t="shared" si="14"/>
        <v>0</v>
      </c>
      <c r="U255" s="117" t="str">
        <f t="shared" si="15"/>
        <v>OK</v>
      </c>
      <c r="V255" s="117" t="b">
        <f>'CASH REBATE'!$P$22</f>
        <v>0</v>
      </c>
      <c r="W255" s="1" t="str">
        <v>ALCHEMY</v>
      </c>
    </row>
    <row r="256" spans="2:23" ht="17.399999999999999" x14ac:dyDescent="0.3">
      <c r="B256" s="161" t="str">
        <v>52-WISPA-07505976</v>
      </c>
      <c r="C256" s="156" t="str">
        <v>Independent</v>
      </c>
      <c r="D256" s="94" t="str">
        <v>Champagne</v>
      </c>
      <c r="E256" s="94" t="str">
        <v>Pommery</v>
      </c>
      <c r="F256" s="94" t="str">
        <v>POM</v>
      </c>
      <c r="G256" s="94" t="str">
        <v>Champagne Pommery Brut Rose Royal</v>
      </c>
      <c r="H256" s="94" t="str">
        <v>750ml</v>
      </c>
      <c r="I256" s="174">
        <v>6</v>
      </c>
      <c r="J256" s="283"/>
      <c r="K256" s="178"/>
      <c r="L256" s="85"/>
      <c r="M256" s="15"/>
      <c r="N256" s="86"/>
      <c r="O256" s="6"/>
      <c r="P256" s="152">
        <v>0</v>
      </c>
      <c r="Q256" s="6"/>
      <c r="R256" s="96">
        <f t="shared" si="13"/>
        <v>0</v>
      </c>
      <c r="S256" s="97">
        <f t="shared" si="16"/>
        <v>0</v>
      </c>
      <c r="T256" s="98">
        <f t="shared" si="14"/>
        <v>0</v>
      </c>
      <c r="U256" s="117" t="str">
        <f t="shared" si="15"/>
        <v>OK</v>
      </c>
      <c r="V256" s="117" t="b">
        <f>'CASH REBATE'!$P$22</f>
        <v>0</v>
      </c>
      <c r="W256" s="1" t="str">
        <v>ALCHEMY</v>
      </c>
    </row>
    <row r="257" spans="2:23" ht="17.399999999999999" x14ac:dyDescent="0.3">
      <c r="B257" s="161" t="str">
        <v>52-WISPA-07509036</v>
      </c>
      <c r="C257" s="156" t="str">
        <v>Independent</v>
      </c>
      <c r="D257" s="94" t="str">
        <v>Champagne</v>
      </c>
      <c r="E257" s="94" t="str">
        <v>Pommery</v>
      </c>
      <c r="F257" s="94" t="str">
        <v>POM</v>
      </c>
      <c r="G257" s="94" t="str">
        <v>Champagne Pommery Royal Blue Sky</v>
      </c>
      <c r="H257" s="94" t="str">
        <v>750ml</v>
      </c>
      <c r="I257" s="174">
        <v>6</v>
      </c>
      <c r="J257" s="283"/>
      <c r="K257" s="178"/>
      <c r="L257" s="85"/>
      <c r="M257" s="15"/>
      <c r="N257" s="86"/>
      <c r="O257" s="6"/>
      <c r="P257" s="152">
        <v>0</v>
      </c>
      <c r="Q257" s="6"/>
      <c r="R257" s="96">
        <f t="shared" si="13"/>
        <v>0</v>
      </c>
      <c r="S257" s="97">
        <f t="shared" si="16"/>
        <v>0</v>
      </c>
      <c r="T257" s="98">
        <f t="shared" si="14"/>
        <v>0</v>
      </c>
      <c r="U257" s="117" t="str">
        <f t="shared" si="15"/>
        <v>OK</v>
      </c>
      <c r="V257" s="117" t="b">
        <f>'CASH REBATE'!$P$22</f>
        <v>0</v>
      </c>
      <c r="W257" s="1" t="str">
        <v>ALCHEMY</v>
      </c>
    </row>
    <row r="258" spans="2:23" ht="17.399999999999999" x14ac:dyDescent="0.3">
      <c r="B258" s="161" t="str">
        <v>52-WISPA-07508039</v>
      </c>
      <c r="C258" s="156" t="str">
        <v>Independent</v>
      </c>
      <c r="D258" s="94" t="str">
        <v>Champagne</v>
      </c>
      <c r="E258" s="94" t="str">
        <v>Pommery</v>
      </c>
      <c r="F258" s="94" t="str">
        <v>POM</v>
      </c>
      <c r="G258" s="94" t="str">
        <v>Champagne Pommery Cuvee Louise 2004</v>
      </c>
      <c r="H258" s="94" t="str">
        <v>750ml</v>
      </c>
      <c r="I258" s="174">
        <v>6</v>
      </c>
      <c r="J258" s="283"/>
      <c r="K258" s="178"/>
      <c r="L258" s="85"/>
      <c r="M258" s="15"/>
      <c r="N258" s="86"/>
      <c r="O258" s="6"/>
      <c r="P258" s="152">
        <v>0</v>
      </c>
      <c r="Q258" s="6"/>
      <c r="R258" s="96">
        <f t="shared" si="13"/>
        <v>0</v>
      </c>
      <c r="S258" s="97">
        <f t="shared" si="16"/>
        <v>0</v>
      </c>
      <c r="T258" s="98">
        <f t="shared" si="14"/>
        <v>0</v>
      </c>
      <c r="U258" s="117" t="str">
        <f t="shared" si="15"/>
        <v>OK</v>
      </c>
      <c r="V258" s="117" t="b">
        <f>'CASH REBATE'!$P$22</f>
        <v>0</v>
      </c>
      <c r="W258" s="1" t="str">
        <v>ALCHEMY</v>
      </c>
    </row>
    <row r="259" spans="2:23" ht="17.399999999999999" x14ac:dyDescent="0.3">
      <c r="B259" s="161" t="str">
        <v>52-WISPA-15003424</v>
      </c>
      <c r="C259" s="157" t="str">
        <v>Independent</v>
      </c>
      <c r="D259" s="99" t="str">
        <v>Champagne</v>
      </c>
      <c r="E259" s="99" t="str">
        <v>Pommery</v>
      </c>
      <c r="F259" s="99" t="str">
        <v>POM</v>
      </c>
      <c r="G259" s="99" t="str">
        <v>Champagne Pommery Brut Royal 1.5L</v>
      </c>
      <c r="H259" s="99" t="str">
        <v>1500ml</v>
      </c>
      <c r="I259" s="175">
        <v>6</v>
      </c>
      <c r="J259" s="283"/>
      <c r="K259" s="178"/>
      <c r="L259" s="85"/>
      <c r="M259" s="15"/>
      <c r="N259" s="86"/>
      <c r="O259" s="6"/>
      <c r="P259" s="152">
        <v>0</v>
      </c>
      <c r="Q259" s="6"/>
      <c r="R259" s="96">
        <f t="shared" si="13"/>
        <v>0</v>
      </c>
      <c r="S259" s="97">
        <f t="shared" si="16"/>
        <v>0</v>
      </c>
      <c r="T259" s="98">
        <f t="shared" si="14"/>
        <v>0</v>
      </c>
      <c r="U259" s="117" t="str">
        <f t="shared" si="15"/>
        <v>OK</v>
      </c>
      <c r="V259" s="117" t="b">
        <f>'CASH REBATE'!$P$22</f>
        <v>0</v>
      </c>
      <c r="W259" s="1" t="str">
        <v>ALCHEMY</v>
      </c>
    </row>
    <row r="260" spans="2:23" ht="17.399999999999999" x14ac:dyDescent="0.3">
      <c r="B260" s="161" t="str">
        <v>52-WISPA-30003356</v>
      </c>
      <c r="C260" s="158" t="str">
        <v>Independent</v>
      </c>
      <c r="D260" s="142" t="str">
        <v>Champagne</v>
      </c>
      <c r="E260" s="142" t="str">
        <v>Pommery</v>
      </c>
      <c r="F260" s="142" t="str">
        <v>POM</v>
      </c>
      <c r="G260" s="142" t="str">
        <v>Champagne Pommery Brut Royal 3L</v>
      </c>
      <c r="H260" s="142" t="str">
        <v>3000ml</v>
      </c>
      <c r="I260" s="176">
        <v>6</v>
      </c>
      <c r="J260" s="283"/>
      <c r="K260" s="178"/>
      <c r="L260" s="85"/>
      <c r="M260" s="143"/>
      <c r="N260" s="86"/>
      <c r="O260" s="53"/>
      <c r="P260" s="152">
        <v>0</v>
      </c>
      <c r="Q260" s="6"/>
      <c r="R260" s="96">
        <f t="shared" si="13"/>
        <v>0</v>
      </c>
      <c r="S260" s="97">
        <f t="shared" si="16"/>
        <v>0</v>
      </c>
      <c r="T260" s="98">
        <f t="shared" si="14"/>
        <v>0</v>
      </c>
      <c r="U260" s="117" t="str">
        <f t="shared" si="15"/>
        <v>OK</v>
      </c>
      <c r="V260" s="117" t="b">
        <f>'CASH REBATE'!$P$22</f>
        <v>0</v>
      </c>
      <c r="W260" s="1" t="str">
        <v>ALCHEMY</v>
      </c>
    </row>
    <row r="261" spans="2:23" ht="17.399999999999999" x14ac:dyDescent="0.3">
      <c r="B261" s="161" t="str">
        <v>52-WISPA-60003325</v>
      </c>
      <c r="C261" s="158" t="str">
        <v>Independent</v>
      </c>
      <c r="D261" s="142" t="str">
        <v>Champagne</v>
      </c>
      <c r="E261" s="142" t="str">
        <v>Pommery</v>
      </c>
      <c r="F261" s="142" t="str">
        <v>POM</v>
      </c>
      <c r="G261" s="142" t="str">
        <v>Champagne Pommery Brut Royal 6L</v>
      </c>
      <c r="H261" s="142" t="str">
        <v>6000ml</v>
      </c>
      <c r="I261" s="176">
        <v>1</v>
      </c>
      <c r="J261" s="283"/>
      <c r="K261" s="178"/>
      <c r="L261" s="85"/>
      <c r="M261" s="143"/>
      <c r="N261" s="86"/>
      <c r="O261" s="53"/>
      <c r="P261" s="152">
        <v>0</v>
      </c>
      <c r="Q261" s="6"/>
      <c r="R261" s="96">
        <f t="shared" si="13"/>
        <v>0</v>
      </c>
      <c r="S261" s="97">
        <f t="shared" si="16"/>
        <v>0</v>
      </c>
      <c r="T261" s="98">
        <f t="shared" si="14"/>
        <v>0</v>
      </c>
      <c r="U261" s="117" t="str">
        <f t="shared" si="15"/>
        <v>OK</v>
      </c>
      <c r="V261" s="117" t="b">
        <f>'CASH REBATE'!$P$22</f>
        <v>0</v>
      </c>
      <c r="W261" s="1" t="str">
        <v>ALCHEMY</v>
      </c>
    </row>
    <row r="262" spans="2:23" ht="17.399999999999999" x14ac:dyDescent="0.3">
      <c r="B262" s="161" t="str">
        <v>52-WISPA-90003295</v>
      </c>
      <c r="C262" s="158" t="str">
        <v>Independent</v>
      </c>
      <c r="D262" s="142" t="str">
        <v>Champagne</v>
      </c>
      <c r="E262" s="142" t="str">
        <v>Pommery</v>
      </c>
      <c r="F262" s="142" t="str">
        <v>POM</v>
      </c>
      <c r="G262" s="142" t="str">
        <v>Champagne Pommery Brut Royal 9L</v>
      </c>
      <c r="H262" s="142" t="str">
        <v>9000ml</v>
      </c>
      <c r="I262" s="176">
        <v>1</v>
      </c>
      <c r="J262" s="283"/>
      <c r="K262" s="178"/>
      <c r="L262" s="85"/>
      <c r="M262" s="143"/>
      <c r="N262" s="86"/>
      <c r="O262" s="53"/>
      <c r="P262" s="152">
        <v>0</v>
      </c>
      <c r="Q262" s="6"/>
      <c r="R262" s="96">
        <f t="shared" si="13"/>
        <v>0</v>
      </c>
      <c r="S262" s="97">
        <f t="shared" si="16"/>
        <v>0</v>
      </c>
      <c r="T262" s="98">
        <f t="shared" si="14"/>
        <v>0</v>
      </c>
      <c r="U262" s="117" t="str">
        <f t="shared" si="15"/>
        <v>OK</v>
      </c>
      <c r="V262" s="117" t="b">
        <f>'CASH REBATE'!$P$22</f>
        <v>0</v>
      </c>
      <c r="W262" s="1" t="str">
        <v>ALCHEMY</v>
      </c>
    </row>
    <row r="263" spans="2:23" ht="17.399999999999999" x14ac:dyDescent="0.3">
      <c r="B263" s="161" t="str">
        <v>52-WISPA-07505021</v>
      </c>
      <c r="C263" s="158" t="str">
        <v>Independent</v>
      </c>
      <c r="D263" s="142" t="str">
        <v>Champagne</v>
      </c>
      <c r="E263" s="142" t="str">
        <v>Pommery</v>
      </c>
      <c r="F263" s="142" t="str">
        <v>POM</v>
      </c>
      <c r="G263" s="142" t="str">
        <v>Champagne Pommery Silver</v>
      </c>
      <c r="H263" s="142" t="str">
        <v>750ml</v>
      </c>
      <c r="I263" s="176">
        <v>6</v>
      </c>
      <c r="J263" s="283"/>
      <c r="K263" s="178"/>
      <c r="L263" s="85"/>
      <c r="M263" s="143"/>
      <c r="N263" s="86"/>
      <c r="O263" s="53"/>
      <c r="P263" s="152">
        <v>0</v>
      </c>
      <c r="Q263" s="6"/>
      <c r="R263" s="96">
        <f t="shared" si="13"/>
        <v>0</v>
      </c>
      <c r="S263" s="97">
        <f t="shared" si="16"/>
        <v>0</v>
      </c>
      <c r="T263" s="98">
        <f t="shared" si="14"/>
        <v>0</v>
      </c>
      <c r="U263" s="117" t="str">
        <f t="shared" si="15"/>
        <v>OK</v>
      </c>
      <c r="V263" s="117" t="b">
        <f>'CASH REBATE'!$P$22</f>
        <v>0</v>
      </c>
      <c r="W263" s="1" t="str">
        <v>ALCHEMY</v>
      </c>
    </row>
    <row r="264" spans="2:23" ht="17.399999999999999" x14ac:dyDescent="0.3">
      <c r="B264" s="161" t="str">
        <v>71-WISPA-07500358</v>
      </c>
      <c r="C264" s="158" t="str">
        <v>RC</v>
      </c>
      <c r="D264" s="142" t="str">
        <v>Champagne</v>
      </c>
      <c r="E264" s="142" t="str">
        <v>Telmont</v>
      </c>
      <c r="F264" s="142" t="str">
        <v>TEL</v>
      </c>
      <c r="G264" s="142" t="str">
        <v>Champagne Telmont Sans Soufre</v>
      </c>
      <c r="H264" s="142" t="str">
        <v>750ml</v>
      </c>
      <c r="I264" s="176">
        <v>6</v>
      </c>
      <c r="J264" s="283"/>
      <c r="K264" s="178"/>
      <c r="L264" s="85"/>
      <c r="M264" s="143"/>
      <c r="N264" s="86"/>
      <c r="O264" s="53"/>
      <c r="P264" s="152">
        <v>0</v>
      </c>
      <c r="Q264" s="6"/>
      <c r="R264" s="96">
        <f t="shared" si="13"/>
        <v>0</v>
      </c>
      <c r="S264" s="97">
        <f t="shared" si="16"/>
        <v>0</v>
      </c>
      <c r="T264" s="98">
        <f t="shared" si="14"/>
        <v>0</v>
      </c>
      <c r="U264" s="117" t="str">
        <f t="shared" si="15"/>
        <v>OK</v>
      </c>
      <c r="V264" s="117" t="b">
        <f>'CASH REBATE'!$P$22</f>
        <v>0</v>
      </c>
      <c r="W264" s="1" t="str">
        <v>ALCHEMY</v>
      </c>
    </row>
    <row r="265" spans="2:23" ht="17.399999999999999" x14ac:dyDescent="0.3">
      <c r="B265" s="161" t="str">
        <v>71-WISPA-07500655</v>
      </c>
      <c r="C265" s="158" t="str">
        <v>RC</v>
      </c>
      <c r="D265" s="142" t="str">
        <v>Champagne</v>
      </c>
      <c r="E265" s="142" t="str">
        <v>Telmont</v>
      </c>
      <c r="F265" s="142" t="str">
        <v>TEL</v>
      </c>
      <c r="G265" s="142" t="str">
        <v>Champagne Telmont Vinotheque</v>
      </c>
      <c r="H265" s="142" t="str">
        <v>750ml</v>
      </c>
      <c r="I265" s="176">
        <v>6</v>
      </c>
      <c r="J265" s="283"/>
      <c r="K265" s="178"/>
      <c r="L265" s="85"/>
      <c r="M265" s="143"/>
      <c r="N265" s="86"/>
      <c r="O265" s="53"/>
      <c r="P265" s="152">
        <v>0</v>
      </c>
      <c r="Q265" s="6"/>
      <c r="R265" s="96">
        <f t="shared" si="13"/>
        <v>0</v>
      </c>
      <c r="S265" s="97">
        <f t="shared" si="16"/>
        <v>0</v>
      </c>
      <c r="T265" s="98">
        <f t="shared" si="14"/>
        <v>0</v>
      </c>
      <c r="U265" s="117" t="str">
        <f t="shared" si="15"/>
        <v>OK</v>
      </c>
      <c r="V265" s="117" t="b">
        <f>'CASH REBATE'!$P$22</f>
        <v>0</v>
      </c>
      <c r="W265" s="1" t="str">
        <v>ALCHEMY</v>
      </c>
    </row>
    <row r="266" spans="2:23" ht="17.399999999999999" x14ac:dyDescent="0.3">
      <c r="B266" s="161" t="str">
        <v>71-WISPA-07500631</v>
      </c>
      <c r="C266" s="158" t="str">
        <v>RC</v>
      </c>
      <c r="D266" s="142" t="str">
        <v>Champagne</v>
      </c>
      <c r="E266" s="142" t="str">
        <v>Telmont</v>
      </c>
      <c r="F266" s="142" t="str">
        <v>TEL</v>
      </c>
      <c r="G266" s="142" t="str">
        <v>Champagne Telmont Blanc De Blancs</v>
      </c>
      <c r="H266" s="142" t="str">
        <v>750ml</v>
      </c>
      <c r="I266" s="176">
        <v>6</v>
      </c>
      <c r="J266" s="283"/>
      <c r="K266" s="178"/>
      <c r="L266" s="85"/>
      <c r="M266" s="143"/>
      <c r="N266" s="86"/>
      <c r="O266" s="53"/>
      <c r="P266" s="152">
        <v>0</v>
      </c>
      <c r="Q266" s="6"/>
      <c r="R266" s="96">
        <f t="shared" si="13"/>
        <v>0</v>
      </c>
      <c r="S266" s="97">
        <f t="shared" si="16"/>
        <v>0</v>
      </c>
      <c r="T266" s="98">
        <f t="shared" si="14"/>
        <v>0</v>
      </c>
      <c r="U266" s="117" t="str">
        <f t="shared" si="15"/>
        <v>OK</v>
      </c>
      <c r="V266" s="117" t="b">
        <f>'CASH REBATE'!$P$22</f>
        <v>0</v>
      </c>
      <c r="W266" s="1" t="str">
        <v>ALCHEMY</v>
      </c>
    </row>
    <row r="267" spans="2:23" ht="17.399999999999999" x14ac:dyDescent="0.3">
      <c r="B267" s="161" t="str">
        <v>71-WISPA-07500617</v>
      </c>
      <c r="C267" s="158" t="str">
        <v>RC</v>
      </c>
      <c r="D267" s="142" t="str">
        <v>Champagne</v>
      </c>
      <c r="E267" s="142" t="str">
        <v>Telmont</v>
      </c>
      <c r="F267" s="142" t="str">
        <v>TEL</v>
      </c>
      <c r="G267" s="142" t="str">
        <v>Champagne Telmont Reserve Rose</v>
      </c>
      <c r="H267" s="142" t="str">
        <v>750ml</v>
      </c>
      <c r="I267" s="176">
        <v>6</v>
      </c>
      <c r="J267" s="283"/>
      <c r="K267" s="178"/>
      <c r="L267" s="85"/>
      <c r="M267" s="143"/>
      <c r="N267" s="86"/>
      <c r="O267" s="53"/>
      <c r="P267" s="152">
        <v>0</v>
      </c>
      <c r="Q267" s="6"/>
      <c r="R267" s="96">
        <f t="shared" si="13"/>
        <v>0</v>
      </c>
      <c r="S267" s="97">
        <f t="shared" si="16"/>
        <v>0</v>
      </c>
      <c r="T267" s="98">
        <f t="shared" si="14"/>
        <v>0</v>
      </c>
      <c r="U267" s="117" t="str">
        <f t="shared" si="15"/>
        <v>OK</v>
      </c>
      <c r="V267" s="117" t="b">
        <f>'CASH REBATE'!$P$22</f>
        <v>0</v>
      </c>
      <c r="W267" s="1" t="str">
        <v>ALCHEMY</v>
      </c>
    </row>
    <row r="268" spans="2:23" ht="17.399999999999999" x14ac:dyDescent="0.3">
      <c r="B268" s="161" t="str">
        <v>71-WISPA-15000303</v>
      </c>
      <c r="C268" s="158" t="str">
        <v>RC</v>
      </c>
      <c r="D268" s="142" t="str">
        <v>Champagne</v>
      </c>
      <c r="E268" s="142" t="str">
        <v>Telmont</v>
      </c>
      <c r="F268" s="142" t="str">
        <v>TEL</v>
      </c>
      <c r="G268" s="142" t="str">
        <v>Champagne Telmont Reserve Rose 1.5L</v>
      </c>
      <c r="H268" s="142" t="str">
        <v>1500ml</v>
      </c>
      <c r="I268" s="176">
        <v>3</v>
      </c>
      <c r="J268" s="283"/>
      <c r="K268" s="178"/>
      <c r="L268" s="85"/>
      <c r="M268" s="143"/>
      <c r="N268" s="86"/>
      <c r="O268" s="53"/>
      <c r="P268" s="152">
        <v>0</v>
      </c>
      <c r="Q268" s="6"/>
      <c r="R268" s="96">
        <f t="shared" si="13"/>
        <v>0</v>
      </c>
      <c r="S268" s="97">
        <f t="shared" si="16"/>
        <v>0</v>
      </c>
      <c r="T268" s="98">
        <f t="shared" si="14"/>
        <v>0</v>
      </c>
      <c r="U268" s="117" t="str">
        <f t="shared" si="15"/>
        <v>OK</v>
      </c>
      <c r="V268" s="117" t="b">
        <f>'CASH REBATE'!$P$22</f>
        <v>0</v>
      </c>
      <c r="W268" s="1" t="str">
        <v>ALCHEMY</v>
      </c>
    </row>
    <row r="269" spans="2:23" ht="17.399999999999999" x14ac:dyDescent="0.3">
      <c r="B269" s="161" t="str">
        <v>71-WISPA-07500211</v>
      </c>
      <c r="C269" s="158" t="str">
        <v>RC</v>
      </c>
      <c r="D269" s="142" t="str">
        <v>Champagne</v>
      </c>
      <c r="E269" s="142" t="str">
        <v>Telmont</v>
      </c>
      <c r="F269" s="142" t="str">
        <v>TEL</v>
      </c>
      <c r="G269" s="142" t="str">
        <v>Champagne Telmont Reserve Brut</v>
      </c>
      <c r="H269" s="142" t="str">
        <v>750ml</v>
      </c>
      <c r="I269" s="176">
        <v>6</v>
      </c>
      <c r="J269" s="283"/>
      <c r="K269" s="178"/>
      <c r="L269" s="85"/>
      <c r="M269" s="143"/>
      <c r="N269" s="86"/>
      <c r="O269" s="53"/>
      <c r="P269" s="152">
        <v>0</v>
      </c>
      <c r="Q269" s="6"/>
      <c r="R269" s="96">
        <f t="shared" ref="R269:R360" si="17">IF(K269&gt;0,K269*N269,L269*1.07*N269)</f>
        <v>0</v>
      </c>
      <c r="S269" s="97">
        <f t="shared" si="16"/>
        <v>0</v>
      </c>
      <c r="T269" s="98">
        <f t="shared" si="14"/>
        <v>0</v>
      </c>
      <c r="U269" s="117" t="str">
        <f t="shared" si="15"/>
        <v>OK</v>
      </c>
      <c r="V269" s="117" t="b">
        <f>'CASH REBATE'!$P$22</f>
        <v>0</v>
      </c>
      <c r="W269" s="1" t="str">
        <v>ALCHEMY</v>
      </c>
    </row>
    <row r="270" spans="2:23" ht="17.399999999999999" x14ac:dyDescent="0.3">
      <c r="B270" s="161" t="str">
        <v>71-WISPA-15000297</v>
      </c>
      <c r="C270" s="158" t="str">
        <v>RC</v>
      </c>
      <c r="D270" s="142" t="str">
        <v>Champagne</v>
      </c>
      <c r="E270" s="142" t="str">
        <v>Telmont</v>
      </c>
      <c r="F270" s="142" t="str">
        <v>TEL</v>
      </c>
      <c r="G270" s="142" t="str">
        <v>Champagne Telmont Reserve Brut 1.5L</v>
      </c>
      <c r="H270" s="142" t="str">
        <v>1500ml</v>
      </c>
      <c r="I270" s="176">
        <v>3</v>
      </c>
      <c r="J270" s="283"/>
      <c r="K270" s="178"/>
      <c r="L270" s="85"/>
      <c r="M270" s="143"/>
      <c r="N270" s="86"/>
      <c r="O270" s="53"/>
      <c r="P270" s="152">
        <v>0</v>
      </c>
      <c r="Q270" s="6"/>
      <c r="R270" s="96">
        <f t="shared" si="17"/>
        <v>0</v>
      </c>
      <c r="S270" s="97">
        <f t="shared" si="16"/>
        <v>0</v>
      </c>
      <c r="T270" s="98">
        <f t="shared" ref="T270:T360" si="18">IF(U270="Input Price only 1 column","",P270*S270)</f>
        <v>0</v>
      </c>
      <c r="U270" s="117" t="str">
        <f t="shared" ref="U270:U360" si="19">IF(AND(K270&gt;0,L270&gt;0),"Input Price only 1 column","OK")</f>
        <v>OK</v>
      </c>
      <c r="V270" s="117" t="b">
        <f>'CASH REBATE'!$P$22</f>
        <v>0</v>
      </c>
      <c r="W270" s="1" t="str">
        <v>ALCHEMY</v>
      </c>
    </row>
    <row r="271" spans="2:23" ht="17.399999999999999" x14ac:dyDescent="0.3">
      <c r="B271" s="161" t="str">
        <v>71-WISPA-30000556</v>
      </c>
      <c r="C271" s="158" t="str">
        <v>RC</v>
      </c>
      <c r="D271" s="142" t="str">
        <v>Champagne</v>
      </c>
      <c r="E271" s="142" t="str">
        <v>Telmont</v>
      </c>
      <c r="F271" s="142" t="str">
        <v>TEL</v>
      </c>
      <c r="G271" s="142" t="str">
        <v>Champagne Telmont Reserve Brut 3L</v>
      </c>
      <c r="H271" s="142" t="str">
        <v>3000ml</v>
      </c>
      <c r="I271" s="176">
        <v>1</v>
      </c>
      <c r="J271" s="283"/>
      <c r="K271" s="178"/>
      <c r="L271" s="85"/>
      <c r="M271" s="143"/>
      <c r="N271" s="86"/>
      <c r="O271" s="53"/>
      <c r="P271" s="152">
        <v>0</v>
      </c>
      <c r="Q271" s="6"/>
      <c r="R271" s="96">
        <f t="shared" si="17"/>
        <v>0</v>
      </c>
      <c r="S271" s="97">
        <f t="shared" ref="S271:S360" si="20">ROUND(R271/1.07,2)</f>
        <v>0</v>
      </c>
      <c r="T271" s="98">
        <f t="shared" si="18"/>
        <v>0</v>
      </c>
      <c r="U271" s="117" t="str">
        <f t="shared" si="19"/>
        <v>OK</v>
      </c>
      <c r="V271" s="117" t="b">
        <f>'CASH REBATE'!$P$22</f>
        <v>0</v>
      </c>
      <c r="W271" s="1" t="str">
        <v>ALCHEMY</v>
      </c>
    </row>
    <row r="272" spans="2:23" ht="17.399999999999999" x14ac:dyDescent="0.3">
      <c r="B272" s="161" t="str">
        <v>71-WISPA-60000570</v>
      </c>
      <c r="C272" s="158" t="str">
        <v>RC</v>
      </c>
      <c r="D272" s="142" t="str">
        <v>Champagne</v>
      </c>
      <c r="E272" s="142" t="str">
        <v>Telmont</v>
      </c>
      <c r="F272" s="142" t="str">
        <v>TEL</v>
      </c>
      <c r="G272" s="142" t="str">
        <v>Champagne Telmont Reserve Brut 6L</v>
      </c>
      <c r="H272" s="142" t="str">
        <v>6000ml</v>
      </c>
      <c r="I272" s="176">
        <v>1</v>
      </c>
      <c r="J272" s="283"/>
      <c r="K272" s="178"/>
      <c r="L272" s="85"/>
      <c r="M272" s="143"/>
      <c r="N272" s="86"/>
      <c r="O272" s="53"/>
      <c r="P272" s="152">
        <v>0</v>
      </c>
      <c r="Q272" s="6"/>
      <c r="R272" s="96">
        <f t="shared" si="17"/>
        <v>0</v>
      </c>
      <c r="S272" s="97">
        <f t="shared" si="20"/>
        <v>0</v>
      </c>
      <c r="T272" s="98">
        <f t="shared" si="18"/>
        <v>0</v>
      </c>
      <c r="U272" s="117" t="str">
        <f t="shared" si="19"/>
        <v>OK</v>
      </c>
      <c r="V272" s="117" t="b">
        <f>'CASH REBATE'!$P$22</f>
        <v>0</v>
      </c>
      <c r="W272" s="1" t="str">
        <v>ALCHEMY</v>
      </c>
    </row>
    <row r="273" spans="2:23" ht="17.399999999999999" x14ac:dyDescent="0.3">
      <c r="B273" s="161" t="str">
        <v>35-SPLIQ-07003779</v>
      </c>
      <c r="C273" s="158" t="str">
        <v>Campari</v>
      </c>
      <c r="D273" s="142" t="str">
        <v>Liqueur</v>
      </c>
      <c r="E273" s="142" t="str">
        <v>Grand Marnier</v>
      </c>
      <c r="F273" s="142" t="str">
        <v>GMN</v>
      </c>
      <c r="G273" s="142" t="str">
        <v>Grand Marnier Liqueur</v>
      </c>
      <c r="H273" s="142" t="str">
        <v>700ml</v>
      </c>
      <c r="I273" s="176">
        <v>12</v>
      </c>
      <c r="J273" s="283"/>
      <c r="K273" s="178"/>
      <c r="L273" s="85"/>
      <c r="M273" s="143"/>
      <c r="N273" s="86"/>
      <c r="O273" s="53"/>
      <c r="P273" s="152">
        <v>0</v>
      </c>
      <c r="Q273" s="6"/>
      <c r="R273" s="96">
        <f t="shared" si="17"/>
        <v>0</v>
      </c>
      <c r="S273" s="97">
        <f t="shared" si="20"/>
        <v>0</v>
      </c>
      <c r="T273" s="98">
        <f t="shared" si="18"/>
        <v>0</v>
      </c>
      <c r="U273" s="117" t="str">
        <f t="shared" si="19"/>
        <v>OK</v>
      </c>
      <c r="V273" s="117" t="b">
        <f>'CASH REBATE'!$P$22</f>
        <v>0</v>
      </c>
      <c r="W273" s="1" t="str">
        <v>ALCHEMY</v>
      </c>
    </row>
    <row r="274" spans="2:23" ht="17.399999999999999" x14ac:dyDescent="0.3">
      <c r="B274" s="161" t="str">
        <v>99-SL001-07000012</v>
      </c>
      <c r="C274" s="158" t="str">
        <v>Branca</v>
      </c>
      <c r="D274" s="142" t="str">
        <v>Bitter</v>
      </c>
      <c r="E274" s="142" t="str">
        <v>Fernet</v>
      </c>
      <c r="F274" s="142" t="str">
        <v>BRC</v>
      </c>
      <c r="G274" s="142" t="str">
        <v>Fernet Branca Bitters 700ml</v>
      </c>
      <c r="H274" s="142" t="str">
        <v>700ml</v>
      </c>
      <c r="I274" s="176">
        <v>6</v>
      </c>
      <c r="J274" s="283"/>
      <c r="K274" s="178"/>
      <c r="L274" s="85"/>
      <c r="M274" s="143"/>
      <c r="N274" s="86"/>
      <c r="O274" s="53"/>
      <c r="P274" s="152">
        <v>0</v>
      </c>
      <c r="Q274" s="6"/>
      <c r="R274" s="96">
        <f t="shared" si="17"/>
        <v>0</v>
      </c>
      <c r="S274" s="97">
        <f t="shared" si="20"/>
        <v>0</v>
      </c>
      <c r="T274" s="98">
        <f t="shared" si="18"/>
        <v>0</v>
      </c>
      <c r="U274" s="117" t="str">
        <f t="shared" si="19"/>
        <v>OK</v>
      </c>
      <c r="V274" s="117" t="b">
        <f>'CASH REBATE'!$P$22</f>
        <v>0</v>
      </c>
      <c r="W274" s="1" t="str">
        <v>ALCHEMY</v>
      </c>
    </row>
    <row r="275" spans="2:23" ht="17.399999999999999" x14ac:dyDescent="0.3">
      <c r="B275" s="161" t="str">
        <v>77-SPLIQ-07502863</v>
      </c>
      <c r="C275" s="158" t="str">
        <v>Branca</v>
      </c>
      <c r="D275" s="142" t="str">
        <v>Liqueur</v>
      </c>
      <c r="E275" s="142" t="str">
        <v>Fernet</v>
      </c>
      <c r="F275" s="142" t="str">
        <v>BRC</v>
      </c>
      <c r="G275" s="142" t="str">
        <v>Branca Fernet Liqueur 750 ML.</v>
      </c>
      <c r="H275" s="142" t="str">
        <v>750ml</v>
      </c>
      <c r="I275" s="176">
        <v>6</v>
      </c>
      <c r="J275" s="283"/>
      <c r="K275" s="178"/>
      <c r="L275" s="85"/>
      <c r="M275" s="143"/>
      <c r="N275" s="86"/>
      <c r="O275" s="53"/>
      <c r="P275" s="152">
        <v>0</v>
      </c>
      <c r="Q275" s="6"/>
      <c r="R275" s="96">
        <f t="shared" si="17"/>
        <v>0</v>
      </c>
      <c r="S275" s="97">
        <f t="shared" si="20"/>
        <v>0</v>
      </c>
      <c r="T275" s="98">
        <f t="shared" si="18"/>
        <v>0</v>
      </c>
      <c r="U275" s="117" t="str">
        <f t="shared" si="19"/>
        <v>OK</v>
      </c>
      <c r="V275" s="117" t="b">
        <f>'CASH REBATE'!$P$22</f>
        <v>0</v>
      </c>
      <c r="W275" s="1" t="str">
        <v>ALCHEMY</v>
      </c>
    </row>
    <row r="276" spans="2:23" ht="17.399999999999999" x14ac:dyDescent="0.3">
      <c r="B276" s="161" t="str">
        <v>77-SPLIQ-10002849</v>
      </c>
      <c r="C276" s="158" t="str">
        <v>Branca</v>
      </c>
      <c r="D276" s="142" t="str">
        <v>Liqueur</v>
      </c>
      <c r="E276" s="142" t="str">
        <v>Fernet</v>
      </c>
      <c r="F276" s="142" t="str">
        <v>BRC</v>
      </c>
      <c r="G276" s="142" t="str">
        <v>Branca Fernet Liqueur</v>
      </c>
      <c r="H276" s="142" t="str">
        <v>1000ml</v>
      </c>
      <c r="I276" s="176">
        <v>6</v>
      </c>
      <c r="J276" s="283"/>
      <c r="K276" s="178"/>
      <c r="L276" s="85"/>
      <c r="M276" s="143"/>
      <c r="N276" s="86"/>
      <c r="O276" s="53"/>
      <c r="P276" s="152">
        <v>0</v>
      </c>
      <c r="Q276" s="6"/>
      <c r="R276" s="96">
        <f t="shared" si="17"/>
        <v>0</v>
      </c>
      <c r="S276" s="97">
        <f t="shared" si="20"/>
        <v>0</v>
      </c>
      <c r="T276" s="98">
        <f t="shared" si="18"/>
        <v>0</v>
      </c>
      <c r="U276" s="117" t="str">
        <f t="shared" si="19"/>
        <v>OK</v>
      </c>
      <c r="V276" s="117" t="b">
        <f>'CASH REBATE'!$P$22</f>
        <v>0</v>
      </c>
      <c r="W276" s="1" t="str">
        <v>ALCHEMY</v>
      </c>
    </row>
    <row r="277" spans="2:23" ht="17.399999999999999" x14ac:dyDescent="0.3">
      <c r="B277" s="161" t="str">
        <v>77-SPVER-10002072</v>
      </c>
      <c r="C277" s="158" t="str">
        <v>Branca</v>
      </c>
      <c r="D277" s="142" t="str">
        <v>Vermouth</v>
      </c>
      <c r="E277" s="142" t="str">
        <v>CARPANO</v>
      </c>
      <c r="F277" s="142" t="str">
        <v>BRC</v>
      </c>
      <c r="G277" s="142" t="str">
        <v>Carpano Classico Vermouth</v>
      </c>
      <c r="H277" s="142" t="str">
        <v>1000ml</v>
      </c>
      <c r="I277" s="176">
        <v>6</v>
      </c>
      <c r="J277" s="283"/>
      <c r="K277" s="178"/>
      <c r="L277" s="85"/>
      <c r="M277" s="143"/>
      <c r="N277" s="86"/>
      <c r="O277" s="53"/>
      <c r="P277" s="152">
        <v>0</v>
      </c>
      <c r="Q277" s="6"/>
      <c r="R277" s="96">
        <f t="shared" si="17"/>
        <v>0</v>
      </c>
      <c r="S277" s="97">
        <f t="shared" si="20"/>
        <v>0</v>
      </c>
      <c r="T277" s="98">
        <f t="shared" si="18"/>
        <v>0</v>
      </c>
      <c r="U277" s="117" t="str">
        <f t="shared" si="19"/>
        <v>OK</v>
      </c>
      <c r="V277" s="117" t="b">
        <f>'CASH REBATE'!$P$22</f>
        <v>0</v>
      </c>
      <c r="W277" s="1" t="str">
        <v>ALCHEMY</v>
      </c>
    </row>
    <row r="278" spans="2:23" ht="17.399999999999999" x14ac:dyDescent="0.3">
      <c r="B278" s="161" t="str">
        <v>77-SPVER-10002157</v>
      </c>
      <c r="C278" s="158" t="str">
        <v>Branca</v>
      </c>
      <c r="D278" s="142" t="str">
        <v>Vermouth</v>
      </c>
      <c r="E278" s="142" t="str">
        <v>CARPANO</v>
      </c>
      <c r="F278" s="142" t="str">
        <v>BRC</v>
      </c>
      <c r="G278" s="142" t="str">
        <v>Carpano Bianco Vermouth</v>
      </c>
      <c r="H278" s="142" t="str">
        <v>1000ml</v>
      </c>
      <c r="I278" s="176">
        <v>6</v>
      </c>
      <c r="J278" s="283"/>
      <c r="K278" s="178"/>
      <c r="L278" s="85"/>
      <c r="M278" s="143"/>
      <c r="N278" s="86"/>
      <c r="O278" s="53"/>
      <c r="P278" s="152">
        <v>0</v>
      </c>
      <c r="Q278" s="6"/>
      <c r="R278" s="96">
        <f t="shared" si="17"/>
        <v>0</v>
      </c>
      <c r="S278" s="97">
        <f t="shared" si="20"/>
        <v>0</v>
      </c>
      <c r="T278" s="98">
        <f t="shared" si="18"/>
        <v>0</v>
      </c>
      <c r="U278" s="117" t="str">
        <f t="shared" si="19"/>
        <v>OK</v>
      </c>
      <c r="V278" s="117" t="b">
        <f>'CASH REBATE'!$P$22</f>
        <v>0</v>
      </c>
      <c r="W278" s="1" t="str">
        <v>ALCHEMY</v>
      </c>
    </row>
    <row r="279" spans="2:23" ht="17.399999999999999" x14ac:dyDescent="0.3">
      <c r="B279" s="161" t="str">
        <v>77-SPVER-10003420</v>
      </c>
      <c r="C279" s="158" t="str">
        <v>Branca</v>
      </c>
      <c r="D279" s="142" t="str">
        <v>Vermouth</v>
      </c>
      <c r="E279" s="142" t="str">
        <v>CARPANO</v>
      </c>
      <c r="F279" s="142" t="str">
        <v>BRC</v>
      </c>
      <c r="G279" s="142" t="str">
        <v>Carpano Antica Formula Vermnouth</v>
      </c>
      <c r="H279" s="142" t="str">
        <v>1000ml</v>
      </c>
      <c r="I279" s="176">
        <v>6</v>
      </c>
      <c r="J279" s="283"/>
      <c r="K279" s="178"/>
      <c r="L279" s="85"/>
      <c r="M279" s="143"/>
      <c r="N279" s="86"/>
      <c r="O279" s="53"/>
      <c r="P279" s="152">
        <v>0</v>
      </c>
      <c r="Q279" s="6"/>
      <c r="R279" s="96">
        <f t="shared" si="17"/>
        <v>0</v>
      </c>
      <c r="S279" s="97">
        <f t="shared" si="20"/>
        <v>0</v>
      </c>
      <c r="T279" s="98">
        <f t="shared" si="18"/>
        <v>0</v>
      </c>
      <c r="U279" s="117" t="str">
        <f t="shared" si="19"/>
        <v>OK</v>
      </c>
      <c r="V279" s="117" t="b">
        <f>'CASH REBATE'!$P$22</f>
        <v>0</v>
      </c>
      <c r="W279" s="1" t="str">
        <v>ALCHEMY</v>
      </c>
    </row>
    <row r="280" spans="2:23" ht="17.399999999999999" x14ac:dyDescent="0.3">
      <c r="B280" s="161" t="str">
        <v>77-SPVER-10006704</v>
      </c>
      <c r="C280" s="158" t="str">
        <v>Branca</v>
      </c>
      <c r="D280" s="142" t="str">
        <v>Vermouth</v>
      </c>
      <c r="E280" s="142" t="str">
        <v>CARPANO</v>
      </c>
      <c r="F280" s="142" t="str">
        <v>BRC</v>
      </c>
      <c r="G280" s="142" t="str">
        <v>Carpano Dry Vermouth</v>
      </c>
      <c r="H280" s="142" t="str">
        <v>1000ml</v>
      </c>
      <c r="I280" s="176">
        <v>6</v>
      </c>
      <c r="J280" s="283"/>
      <c r="K280" s="178"/>
      <c r="L280" s="85"/>
      <c r="M280" s="143"/>
      <c r="N280" s="86"/>
      <c r="O280" s="53"/>
      <c r="P280" s="152">
        <v>0</v>
      </c>
      <c r="Q280" s="6"/>
      <c r="R280" s="96">
        <f t="shared" si="17"/>
        <v>0</v>
      </c>
      <c r="S280" s="97">
        <f t="shared" si="20"/>
        <v>0</v>
      </c>
      <c r="T280" s="98">
        <f t="shared" si="18"/>
        <v>0</v>
      </c>
      <c r="U280" s="117" t="str">
        <f t="shared" si="19"/>
        <v>OK</v>
      </c>
      <c r="V280" s="117" t="b">
        <f>'CASH REBATE'!$P$22</f>
        <v>0</v>
      </c>
      <c r="W280" s="1" t="str">
        <v>ALCHEMY</v>
      </c>
    </row>
    <row r="281" spans="2:23" ht="17.399999999999999" x14ac:dyDescent="0.3">
      <c r="B281" s="161" t="str">
        <v>77-SPVER-10001884</v>
      </c>
      <c r="C281" s="158" t="str">
        <v>Branca</v>
      </c>
      <c r="D281" s="142" t="str">
        <v>Vermouth</v>
      </c>
      <c r="E281" s="142" t="str">
        <v>Branca</v>
      </c>
      <c r="F281" s="142" t="str">
        <v>BRC</v>
      </c>
      <c r="G281" s="142" t="str">
        <v>Carpano Punt E Mes</v>
      </c>
      <c r="H281" s="142" t="str">
        <v>1000ml</v>
      </c>
      <c r="I281" s="176">
        <v>6</v>
      </c>
      <c r="J281" s="283"/>
      <c r="K281" s="178"/>
      <c r="L281" s="85"/>
      <c r="M281" s="143"/>
      <c r="N281" s="86"/>
      <c r="O281" s="53"/>
      <c r="P281" s="152">
        <v>0</v>
      </c>
      <c r="Q281" s="6"/>
      <c r="R281" s="96">
        <f t="shared" si="17"/>
        <v>0</v>
      </c>
      <c r="S281" s="97">
        <f t="shared" si="20"/>
        <v>0</v>
      </c>
      <c r="T281" s="98">
        <f t="shared" si="18"/>
        <v>0</v>
      </c>
      <c r="U281" s="117" t="str">
        <f t="shared" si="19"/>
        <v>OK</v>
      </c>
      <c r="V281" s="117" t="b">
        <f>'CASH REBATE'!$P$22</f>
        <v>0</v>
      </c>
      <c r="W281" s="1" t="str">
        <v>ALCHEMY</v>
      </c>
    </row>
    <row r="282" spans="2:23" ht="17.399999999999999" x14ac:dyDescent="0.3">
      <c r="B282" s="161" t="str">
        <v>35-SPLIQ-07009887</v>
      </c>
      <c r="C282" s="158" t="str">
        <v>Campari</v>
      </c>
      <c r="D282" s="142" t="str">
        <v>Liqueur</v>
      </c>
      <c r="E282" s="142" t="str">
        <v>Grand Marnier</v>
      </c>
      <c r="F282" s="142" t="str">
        <v>GMN</v>
      </c>
      <c r="G282" s="142" t="str">
        <v>Grand Marnier Cuvee Du Centenaire Liqueur</v>
      </c>
      <c r="H282" s="142" t="str">
        <v>700ml</v>
      </c>
      <c r="I282" s="176">
        <v>6</v>
      </c>
      <c r="J282" s="283"/>
      <c r="K282" s="178"/>
      <c r="L282" s="85"/>
      <c r="M282" s="143"/>
      <c r="N282" s="86"/>
      <c r="O282" s="53"/>
      <c r="P282" s="152">
        <v>0</v>
      </c>
      <c r="Q282" s="6"/>
      <c r="R282" s="96">
        <f t="shared" si="17"/>
        <v>0</v>
      </c>
      <c r="S282" s="97">
        <f t="shared" si="20"/>
        <v>0</v>
      </c>
      <c r="T282" s="98">
        <f t="shared" si="18"/>
        <v>0</v>
      </c>
      <c r="U282" s="117" t="str">
        <f t="shared" si="19"/>
        <v>OK</v>
      </c>
      <c r="V282" s="117" t="b">
        <f>'CASH REBATE'!$P$22</f>
        <v>0</v>
      </c>
      <c r="W282" s="1" t="str">
        <v>ALCHEMY</v>
      </c>
    </row>
    <row r="283" spans="2:23" ht="17.399999999999999" x14ac:dyDescent="0.3">
      <c r="B283" s="161" t="str">
        <v>67-SPVOD-07007453</v>
      </c>
      <c r="C283" s="158" t="str">
        <v>Independent</v>
      </c>
      <c r="D283" s="142" t="str">
        <v>Vodka</v>
      </c>
      <c r="E283" s="142" t="str">
        <v>Lady Trieu</v>
      </c>
      <c r="F283" s="142" t="str">
        <v>LDT</v>
      </c>
      <c r="G283" s="142" t="str">
        <v>Nhau Vietnamese Rice Vodka</v>
      </c>
      <c r="H283" s="142" t="str">
        <v>700ml</v>
      </c>
      <c r="I283" s="176">
        <v>6</v>
      </c>
      <c r="J283" s="283"/>
      <c r="K283" s="178"/>
      <c r="L283" s="85"/>
      <c r="M283" s="143"/>
      <c r="N283" s="86"/>
      <c r="O283" s="53"/>
      <c r="P283" s="152">
        <v>0</v>
      </c>
      <c r="Q283" s="6"/>
      <c r="R283" s="96">
        <f t="shared" si="17"/>
        <v>0</v>
      </c>
      <c r="S283" s="97">
        <f t="shared" si="20"/>
        <v>0</v>
      </c>
      <c r="T283" s="98">
        <f t="shared" si="18"/>
        <v>0</v>
      </c>
      <c r="U283" s="117" t="str">
        <f t="shared" si="19"/>
        <v>OK</v>
      </c>
      <c r="V283" s="117" t="b">
        <f>'CASH REBATE'!$P$22</f>
        <v>0</v>
      </c>
      <c r="W283" s="1" t="str">
        <v>ALCHEMY</v>
      </c>
    </row>
    <row r="284" spans="2:23" ht="17.399999999999999" x14ac:dyDescent="0.3">
      <c r="B284" s="161" t="str">
        <v>01-SPVOD-07000328</v>
      </c>
      <c r="C284" s="158" t="str">
        <v>Lucas Bols</v>
      </c>
      <c r="D284" s="142" t="str">
        <v>Vodka</v>
      </c>
      <c r="E284" s="142" t="str">
        <v>Bols Vodka</v>
      </c>
      <c r="F284" s="142" t="str">
        <v>BLV</v>
      </c>
      <c r="G284" s="142" t="str">
        <v>Bols Vodka 700 ml</v>
      </c>
      <c r="H284" s="142" t="str">
        <v>700ml</v>
      </c>
      <c r="I284" s="176">
        <v>12</v>
      </c>
      <c r="J284" s="283"/>
      <c r="K284" s="178"/>
      <c r="L284" s="85"/>
      <c r="M284" s="143"/>
      <c r="N284" s="86"/>
      <c r="O284" s="53"/>
      <c r="P284" s="152">
        <v>0</v>
      </c>
      <c r="Q284" s="6"/>
      <c r="R284" s="96">
        <f t="shared" si="17"/>
        <v>0</v>
      </c>
      <c r="S284" s="97">
        <f t="shared" si="20"/>
        <v>0</v>
      </c>
      <c r="T284" s="98">
        <f t="shared" si="18"/>
        <v>0</v>
      </c>
      <c r="U284" s="117" t="str">
        <f t="shared" si="19"/>
        <v>OK</v>
      </c>
      <c r="V284" s="117" t="b">
        <f>'CASH REBATE'!$P$22</f>
        <v>0</v>
      </c>
      <c r="W284" s="1" t="str">
        <v>ALCHEMY</v>
      </c>
    </row>
    <row r="285" spans="2:23" ht="17.399999999999999" x14ac:dyDescent="0.3">
      <c r="B285" s="161" t="str">
        <v>01-SPVOD-10000311</v>
      </c>
      <c r="C285" s="158" t="str">
        <v>Lucas Bols</v>
      </c>
      <c r="D285" s="142" t="str">
        <v>Vodka</v>
      </c>
      <c r="E285" s="142" t="str">
        <v>Bols Vodka</v>
      </c>
      <c r="F285" s="142" t="str">
        <v>BLV</v>
      </c>
      <c r="G285" s="142" t="str">
        <v>Bols Vodka 1L</v>
      </c>
      <c r="H285" s="142" t="str">
        <v>1000ml</v>
      </c>
      <c r="I285" s="176">
        <v>6</v>
      </c>
      <c r="J285" s="283"/>
      <c r="K285" s="178"/>
      <c r="L285" s="85"/>
      <c r="M285" s="143"/>
      <c r="N285" s="86"/>
      <c r="O285" s="53"/>
      <c r="P285" s="152">
        <v>0</v>
      </c>
      <c r="Q285" s="6"/>
      <c r="R285" s="96">
        <f t="shared" si="17"/>
        <v>0</v>
      </c>
      <c r="S285" s="97">
        <f t="shared" si="20"/>
        <v>0</v>
      </c>
      <c r="T285" s="98">
        <f t="shared" si="18"/>
        <v>0</v>
      </c>
      <c r="U285" s="117" t="str">
        <f t="shared" si="19"/>
        <v>OK</v>
      </c>
      <c r="V285" s="117" t="b">
        <f>'CASH REBATE'!$P$22</f>
        <v>0</v>
      </c>
      <c r="W285" s="1" t="str">
        <v>ALCHEMY</v>
      </c>
    </row>
    <row r="286" spans="2:23" ht="17.399999999999999" x14ac:dyDescent="0.3">
      <c r="B286" s="161" t="str">
        <v>04-23MDC-07000151</v>
      </c>
      <c r="C286" s="158" t="str">
        <v>Edrington</v>
      </c>
      <c r="D286" s="142" t="str">
        <v>Whisky</v>
      </c>
      <c r="E286" s="142" t="str">
        <v>The Macallan</v>
      </c>
      <c r="F286" s="142" t="str">
        <v>MAC</v>
      </c>
      <c r="G286" s="142" t="str">
        <v>The Macallan M Scotch Whisky (2023)</v>
      </c>
      <c r="H286" s="142" t="str">
        <v>700ml</v>
      </c>
      <c r="I286" s="176">
        <v>1</v>
      </c>
      <c r="J286" s="283"/>
      <c r="K286" s="178"/>
      <c r="L286" s="85"/>
      <c r="M286" s="143"/>
      <c r="N286" s="86"/>
      <c r="O286" s="53"/>
      <c r="P286" s="152">
        <v>0</v>
      </c>
      <c r="Q286" s="6"/>
      <c r="R286" s="96">
        <f t="shared" si="17"/>
        <v>0</v>
      </c>
      <c r="S286" s="97">
        <f t="shared" si="20"/>
        <v>0</v>
      </c>
      <c r="T286" s="98">
        <f t="shared" si="18"/>
        <v>0</v>
      </c>
      <c r="U286" s="117" t="str">
        <f t="shared" si="19"/>
        <v>OK</v>
      </c>
      <c r="V286" s="117" t="b">
        <f>'CASH REBATE'!$P$22</f>
        <v>0</v>
      </c>
      <c r="W286" s="1" t="str">
        <v>ALCHEMY</v>
      </c>
    </row>
    <row r="287" spans="2:23" ht="17.399999999999999" x14ac:dyDescent="0.3">
      <c r="B287" s="161" t="str">
        <v>04-SPWHI-07001872</v>
      </c>
      <c r="C287" s="158" t="str">
        <v>Edrington</v>
      </c>
      <c r="D287" s="142" t="str">
        <v>Whisky</v>
      </c>
      <c r="E287" s="142" t="str">
        <v>The Macallan</v>
      </c>
      <c r="F287" s="142" t="str">
        <v>MAC</v>
      </c>
      <c r="G287" s="142" t="str">
        <v>The Macallan Classic Cut 2022 Whisky</v>
      </c>
      <c r="H287" s="142" t="str">
        <v>700ml</v>
      </c>
      <c r="I287" s="176">
        <v>12</v>
      </c>
      <c r="J287" s="283"/>
      <c r="K287" s="178"/>
      <c r="L287" s="85"/>
      <c r="M287" s="143"/>
      <c r="N287" s="86"/>
      <c r="O287" s="53"/>
      <c r="P287" s="152">
        <v>0</v>
      </c>
      <c r="Q287" s="6"/>
      <c r="R287" s="96">
        <f t="shared" si="17"/>
        <v>0</v>
      </c>
      <c r="S287" s="97">
        <f t="shared" si="20"/>
        <v>0</v>
      </c>
      <c r="T287" s="98">
        <f t="shared" si="18"/>
        <v>0</v>
      </c>
      <c r="U287" s="117" t="str">
        <f t="shared" si="19"/>
        <v>OK</v>
      </c>
      <c r="V287" s="117" t="b">
        <f>'CASH REBATE'!$P$22</f>
        <v>0</v>
      </c>
      <c r="W287" s="1" t="str">
        <v>ALCHEMY</v>
      </c>
    </row>
    <row r="288" spans="2:23" ht="17.399999999999999" x14ac:dyDescent="0.3">
      <c r="B288" s="161" t="str">
        <v>04-SPWHI-07002668</v>
      </c>
      <c r="C288" s="158" t="str">
        <v>Edrington</v>
      </c>
      <c r="D288" s="142" t="str">
        <v>Whisky</v>
      </c>
      <c r="E288" s="142" t="str">
        <v>The Macallan</v>
      </c>
      <c r="F288" s="142" t="str">
        <v>MAC</v>
      </c>
      <c r="G288" s="142" t="str">
        <v>The Macallan Edition NO 1 Whisky</v>
      </c>
      <c r="H288" s="142" t="str">
        <v>700ml</v>
      </c>
      <c r="I288" s="176">
        <v>1</v>
      </c>
      <c r="J288" s="283"/>
      <c r="K288" s="178"/>
      <c r="L288" s="85"/>
      <c r="M288" s="143"/>
      <c r="N288" s="86"/>
      <c r="O288" s="53"/>
      <c r="P288" s="152">
        <v>0</v>
      </c>
      <c r="Q288" s="6"/>
      <c r="R288" s="96">
        <f t="shared" si="17"/>
        <v>0</v>
      </c>
      <c r="S288" s="97">
        <f t="shared" si="20"/>
        <v>0</v>
      </c>
      <c r="T288" s="98">
        <f t="shared" si="18"/>
        <v>0</v>
      </c>
      <c r="U288" s="117" t="str">
        <f t="shared" si="19"/>
        <v>OK</v>
      </c>
      <c r="V288" s="117" t="b">
        <f>'CASH REBATE'!$P$22</f>
        <v>0</v>
      </c>
      <c r="W288" s="1" t="str">
        <v>ALCHEMY</v>
      </c>
    </row>
    <row r="289" spans="2:23" ht="17.399999999999999" x14ac:dyDescent="0.3">
      <c r="B289" s="161" t="str">
        <v>04-SPWHI-07002910</v>
      </c>
      <c r="C289" s="158" t="str">
        <v>Edrington</v>
      </c>
      <c r="D289" s="142" t="str">
        <v>Whisky</v>
      </c>
      <c r="E289" s="142" t="str">
        <v>The Macallan</v>
      </c>
      <c r="F289" s="142" t="str">
        <v>MAC</v>
      </c>
      <c r="G289" s="142" t="str">
        <v>The Macallan Edition NO 2 Whisky</v>
      </c>
      <c r="H289" s="142" t="str">
        <v>700ml</v>
      </c>
      <c r="I289" s="176">
        <v>1</v>
      </c>
      <c r="J289" s="283"/>
      <c r="K289" s="178"/>
      <c r="L289" s="85"/>
      <c r="M289" s="143"/>
      <c r="N289" s="86"/>
      <c r="O289" s="53"/>
      <c r="P289" s="152">
        <v>0</v>
      </c>
      <c r="Q289" s="6"/>
      <c r="R289" s="96">
        <f t="shared" si="17"/>
        <v>0</v>
      </c>
      <c r="S289" s="97">
        <f t="shared" si="20"/>
        <v>0</v>
      </c>
      <c r="T289" s="98">
        <f t="shared" si="18"/>
        <v>0</v>
      </c>
      <c r="U289" s="117" t="str">
        <f t="shared" si="19"/>
        <v>OK</v>
      </c>
      <c r="V289" s="117" t="b">
        <f>'CASH REBATE'!$P$22</f>
        <v>0</v>
      </c>
      <c r="W289" s="1" t="str">
        <v>ALCHEMY</v>
      </c>
    </row>
    <row r="290" spans="2:23" ht="17.399999999999999" x14ac:dyDescent="0.3">
      <c r="B290" s="161" t="str">
        <v>04-SPWHI-07004105</v>
      </c>
      <c r="C290" s="158" t="str">
        <v>Edrington</v>
      </c>
      <c r="D290" s="142" t="str">
        <v>Whisky</v>
      </c>
      <c r="E290" s="142" t="str">
        <v>The Macallan</v>
      </c>
      <c r="F290" s="142" t="str">
        <v>MAC</v>
      </c>
      <c r="G290" s="142" t="str">
        <v>The Macallan Edition NO 3 Whisky</v>
      </c>
      <c r="H290" s="142" t="str">
        <v>700ml</v>
      </c>
      <c r="I290" s="176">
        <v>12</v>
      </c>
      <c r="J290" s="283"/>
      <c r="K290" s="178"/>
      <c r="L290" s="85"/>
      <c r="M290" s="143"/>
      <c r="N290" s="86"/>
      <c r="O290" s="53"/>
      <c r="P290" s="152">
        <v>0</v>
      </c>
      <c r="Q290" s="6"/>
      <c r="R290" s="96">
        <f t="shared" si="17"/>
        <v>0</v>
      </c>
      <c r="S290" s="97">
        <f t="shared" si="20"/>
        <v>0</v>
      </c>
      <c r="T290" s="98">
        <f t="shared" si="18"/>
        <v>0</v>
      </c>
      <c r="U290" s="117" t="str">
        <f t="shared" si="19"/>
        <v>OK</v>
      </c>
      <c r="V290" s="117" t="b">
        <f>'CASH REBATE'!$P$22</f>
        <v>0</v>
      </c>
      <c r="W290" s="1" t="str">
        <v>ALCHEMY</v>
      </c>
    </row>
    <row r="291" spans="2:23" ht="17.399999999999999" x14ac:dyDescent="0.3">
      <c r="B291" s="161" t="str">
        <v>04-SPWHI-07005591</v>
      </c>
      <c r="C291" s="158" t="str">
        <v>Edrington</v>
      </c>
      <c r="D291" s="142" t="str">
        <v>Whisky</v>
      </c>
      <c r="E291" s="142" t="str">
        <v>The Macallan</v>
      </c>
      <c r="F291" s="142" t="str">
        <v>MAC</v>
      </c>
      <c r="G291" s="142" t="str">
        <v>The Macallan Edition NO 4 Whisky</v>
      </c>
      <c r="H291" s="142" t="str">
        <v>700ml</v>
      </c>
      <c r="I291" s="176">
        <v>12</v>
      </c>
      <c r="J291" s="283"/>
      <c r="K291" s="178"/>
      <c r="L291" s="85"/>
      <c r="M291" s="143"/>
      <c r="N291" s="86"/>
      <c r="O291" s="53"/>
      <c r="P291" s="152">
        <v>0</v>
      </c>
      <c r="Q291" s="6"/>
      <c r="R291" s="96">
        <f t="shared" si="17"/>
        <v>0</v>
      </c>
      <c r="S291" s="97">
        <f t="shared" si="20"/>
        <v>0</v>
      </c>
      <c r="T291" s="98">
        <f t="shared" si="18"/>
        <v>0</v>
      </c>
      <c r="U291" s="117" t="str">
        <f t="shared" si="19"/>
        <v>OK</v>
      </c>
      <c r="V291" s="117" t="b">
        <f>'CASH REBATE'!$P$22</f>
        <v>0</v>
      </c>
      <c r="W291" s="1" t="str">
        <v>ALCHEMY</v>
      </c>
    </row>
    <row r="292" spans="2:23" ht="17.399999999999999" x14ac:dyDescent="0.3">
      <c r="B292" s="161" t="str">
        <v>04-SPWHI-07007126</v>
      </c>
      <c r="C292" s="158" t="str">
        <v>Edrington</v>
      </c>
      <c r="D292" s="142" t="str">
        <v>Whisky</v>
      </c>
      <c r="E292" s="142" t="str">
        <v>The Macallan</v>
      </c>
      <c r="F292" s="142" t="str">
        <v>MAC</v>
      </c>
      <c r="G292" s="142" t="str">
        <v>The Macallan 18 Years Old</v>
      </c>
      <c r="H292" s="142" t="str">
        <v>700ml</v>
      </c>
      <c r="I292" s="176">
        <v>6</v>
      </c>
      <c r="J292" s="283"/>
      <c r="K292" s="178"/>
      <c r="L292" s="85"/>
      <c r="M292" s="143"/>
      <c r="N292" s="86"/>
      <c r="O292" s="53"/>
      <c r="P292" s="152">
        <v>0</v>
      </c>
      <c r="Q292" s="6"/>
      <c r="R292" s="96">
        <f t="shared" si="17"/>
        <v>0</v>
      </c>
      <c r="S292" s="97">
        <f t="shared" si="20"/>
        <v>0</v>
      </c>
      <c r="T292" s="98">
        <f t="shared" si="18"/>
        <v>0</v>
      </c>
      <c r="U292" s="117" t="str">
        <f t="shared" si="19"/>
        <v>OK</v>
      </c>
      <c r="V292" s="117" t="b">
        <f>'CASH REBATE'!$P$22</f>
        <v>0</v>
      </c>
      <c r="W292" s="1" t="str">
        <v>ALCHEMY</v>
      </c>
    </row>
    <row r="293" spans="2:23" ht="17.399999999999999" x14ac:dyDescent="0.3">
      <c r="B293" s="161" t="str">
        <v>04-SPWHI-07008059</v>
      </c>
      <c r="C293" s="158" t="str">
        <v>Edrington</v>
      </c>
      <c r="D293" s="142" t="str">
        <v>Whisky</v>
      </c>
      <c r="E293" s="142" t="str">
        <v>The Macallan</v>
      </c>
      <c r="F293" s="142" t="str">
        <v>MAC</v>
      </c>
      <c r="G293" s="142" t="str">
        <v>The Macallan Edition NO.5 Whisky</v>
      </c>
      <c r="H293" s="142" t="str">
        <v>700ml</v>
      </c>
      <c r="I293" s="176">
        <v>12</v>
      </c>
      <c r="J293" s="283"/>
      <c r="K293" s="178"/>
      <c r="L293" s="85"/>
      <c r="M293" s="143"/>
      <c r="N293" s="86"/>
      <c r="O293" s="53"/>
      <c r="P293" s="152">
        <v>0</v>
      </c>
      <c r="Q293" s="6"/>
      <c r="R293" s="96">
        <f t="shared" si="17"/>
        <v>0</v>
      </c>
      <c r="S293" s="97">
        <f t="shared" si="20"/>
        <v>0</v>
      </c>
      <c r="T293" s="98">
        <f t="shared" si="18"/>
        <v>0</v>
      </c>
      <c r="U293" s="117" t="str">
        <f t="shared" si="19"/>
        <v>OK</v>
      </c>
      <c r="V293" s="117" t="b">
        <f>'CASH REBATE'!$P$22</f>
        <v>0</v>
      </c>
      <c r="W293" s="1" t="str">
        <v>ALCHEMY</v>
      </c>
    </row>
    <row r="294" spans="2:23" ht="17.399999999999999" x14ac:dyDescent="0.3">
      <c r="B294" s="161" t="str">
        <v>04-SPWHI-07009285</v>
      </c>
      <c r="C294" s="158" t="str">
        <v>Edrington</v>
      </c>
      <c r="D294" s="142" t="str">
        <v>Whisky</v>
      </c>
      <c r="E294" s="142" t="str">
        <v>The Macallan</v>
      </c>
      <c r="F294" s="142" t="str">
        <v>MAC</v>
      </c>
      <c r="G294" s="142" t="str">
        <v>The Macallan Edition NO 6 Whisky</v>
      </c>
      <c r="H294" s="142" t="str">
        <v>700ml</v>
      </c>
      <c r="I294" s="176">
        <v>12</v>
      </c>
      <c r="J294" s="283"/>
      <c r="K294" s="178"/>
      <c r="L294" s="85"/>
      <c r="M294" s="143"/>
      <c r="N294" s="86"/>
      <c r="O294" s="53"/>
      <c r="P294" s="152">
        <v>0</v>
      </c>
      <c r="Q294" s="6"/>
      <c r="R294" s="96">
        <f t="shared" si="17"/>
        <v>0</v>
      </c>
      <c r="S294" s="97">
        <f t="shared" si="20"/>
        <v>0</v>
      </c>
      <c r="T294" s="98">
        <f t="shared" si="18"/>
        <v>0</v>
      </c>
      <c r="U294" s="117" t="str">
        <f t="shared" si="19"/>
        <v>OK</v>
      </c>
      <c r="V294" s="117" t="b">
        <f>'CASH REBATE'!$P$22</f>
        <v>0</v>
      </c>
      <c r="W294" s="1" t="str">
        <v>ALCHEMY</v>
      </c>
    </row>
    <row r="295" spans="2:23" ht="17.399999999999999" x14ac:dyDescent="0.3">
      <c r="B295" s="161" t="str">
        <v>04-SPWHI-4200GSET</v>
      </c>
      <c r="C295" s="158" t="str">
        <v>Edrington</v>
      </c>
      <c r="D295" s="142" t="str">
        <v>Whisky</v>
      </c>
      <c r="E295" s="142" t="str">
        <v>The Macallan</v>
      </c>
      <c r="F295" s="142" t="str">
        <v>MAC</v>
      </c>
      <c r="G295" s="142" t="str">
        <v>The Macallan Edition Gift Set</v>
      </c>
      <c r="H295" s="142" t="str">
        <v>4200ml</v>
      </c>
      <c r="I295" s="176">
        <v>1</v>
      </c>
      <c r="J295" s="283"/>
      <c r="K295" s="178"/>
      <c r="L295" s="85"/>
      <c r="M295" s="143"/>
      <c r="N295" s="86"/>
      <c r="O295" s="53"/>
      <c r="P295" s="152">
        <v>0</v>
      </c>
      <c r="Q295" s="6"/>
      <c r="R295" s="96">
        <f t="shared" si="17"/>
        <v>0</v>
      </c>
      <c r="S295" s="97">
        <f t="shared" si="20"/>
        <v>0</v>
      </c>
      <c r="T295" s="98">
        <f t="shared" si="18"/>
        <v>0</v>
      </c>
      <c r="U295" s="117" t="str">
        <f t="shared" si="19"/>
        <v>OK</v>
      </c>
      <c r="V295" s="117" t="b">
        <f>'CASH REBATE'!$P$22</f>
        <v>0</v>
      </c>
      <c r="W295" s="1" t="str">
        <v>ALCHEMY</v>
      </c>
    </row>
    <row r="296" spans="2:23" ht="17.399999999999999" x14ac:dyDescent="0.3">
      <c r="B296" s="161" t="str">
        <v>06-SPWHI-07004082</v>
      </c>
      <c r="C296" s="158" t="str">
        <v>Edrington</v>
      </c>
      <c r="D296" s="142" t="str">
        <v>Whisky</v>
      </c>
      <c r="E296" s="142" t="str">
        <v>Naked</v>
      </c>
      <c r="F296" s="142" t="str">
        <v>NAK</v>
      </c>
      <c r="G296" s="142" t="str">
        <v>Naked Grouse Blended Malt Scotch Whisky</v>
      </c>
      <c r="H296" s="142" t="str">
        <v>700ml</v>
      </c>
      <c r="I296" s="176">
        <v>6</v>
      </c>
      <c r="J296" s="283"/>
      <c r="K296" s="178"/>
      <c r="L296" s="85"/>
      <c r="M296" s="143"/>
      <c r="N296" s="86"/>
      <c r="O296" s="53"/>
      <c r="P296" s="152">
        <v>0</v>
      </c>
      <c r="Q296" s="6"/>
      <c r="R296" s="96">
        <f t="shared" si="17"/>
        <v>0</v>
      </c>
      <c r="S296" s="97">
        <f t="shared" si="20"/>
        <v>0</v>
      </c>
      <c r="T296" s="98">
        <f t="shared" si="18"/>
        <v>0</v>
      </c>
      <c r="U296" s="117" t="str">
        <f t="shared" si="19"/>
        <v>OK</v>
      </c>
      <c r="V296" s="117" t="b">
        <f>'CASH REBATE'!$P$22</f>
        <v>0</v>
      </c>
      <c r="W296" s="1" t="str">
        <v>ALCHEMY</v>
      </c>
    </row>
    <row r="297" spans="2:23" ht="17.399999999999999" x14ac:dyDescent="0.3">
      <c r="B297" s="161" t="str">
        <v>13-SPGIN-07007377</v>
      </c>
      <c r="C297" s="158" t="str">
        <v>Edrington</v>
      </c>
      <c r="D297" s="142" t="str">
        <v>Gin</v>
      </c>
      <c r="E297" s="142" t="str">
        <v>NO.3</v>
      </c>
      <c r="F297" s="142" t="str">
        <v>NO3</v>
      </c>
      <c r="G297" s="142" t="str">
        <v>No.3 London Dry Organic Gin</v>
      </c>
      <c r="H297" s="142" t="str">
        <v>700ml</v>
      </c>
      <c r="I297" s="176">
        <v>6</v>
      </c>
      <c r="J297" s="283"/>
      <c r="K297" s="178"/>
      <c r="L297" s="85"/>
      <c r="M297" s="143"/>
      <c r="N297" s="86"/>
      <c r="O297" s="53"/>
      <c r="P297" s="152">
        <v>0</v>
      </c>
      <c r="Q297" s="6"/>
      <c r="R297" s="96">
        <f t="shared" si="17"/>
        <v>0</v>
      </c>
      <c r="S297" s="97">
        <f t="shared" si="20"/>
        <v>0</v>
      </c>
      <c r="T297" s="98">
        <f t="shared" si="18"/>
        <v>0</v>
      </c>
      <c r="U297" s="117" t="str">
        <f t="shared" si="19"/>
        <v>OK</v>
      </c>
      <c r="V297" s="117" t="b">
        <f>'CASH REBATE'!$P$22</f>
        <v>0</v>
      </c>
      <c r="W297" s="1" t="str">
        <v>ALCHEMY</v>
      </c>
    </row>
    <row r="298" spans="2:23" ht="17.399999999999999" x14ac:dyDescent="0.3">
      <c r="B298" s="161" t="str">
        <v>15-SPLIQ-07000154</v>
      </c>
      <c r="C298" s="158" t="str">
        <v>Licor 43</v>
      </c>
      <c r="D298" s="142" t="str">
        <v>Liqueur</v>
      </c>
      <c r="E298" s="142" t="str">
        <v>Licor 43</v>
      </c>
      <c r="F298" s="142" t="str">
        <v>LIC</v>
      </c>
      <c r="G298" s="142" t="str">
        <v>Licor 43</v>
      </c>
      <c r="H298" s="142" t="str">
        <v>700ml</v>
      </c>
      <c r="I298" s="176">
        <v>6</v>
      </c>
      <c r="J298" s="283"/>
      <c r="K298" s="178"/>
      <c r="L298" s="85"/>
      <c r="M298" s="143"/>
      <c r="N298" s="86"/>
      <c r="O298" s="53"/>
      <c r="P298" s="152">
        <v>0</v>
      </c>
      <c r="Q298" s="6"/>
      <c r="R298" s="96">
        <f t="shared" si="17"/>
        <v>0</v>
      </c>
      <c r="S298" s="97">
        <f t="shared" si="20"/>
        <v>0</v>
      </c>
      <c r="T298" s="98">
        <f t="shared" si="18"/>
        <v>0</v>
      </c>
      <c r="U298" s="117" t="str">
        <f t="shared" si="19"/>
        <v>OK</v>
      </c>
      <c r="V298" s="117" t="b">
        <f>'CASH REBATE'!$P$22</f>
        <v>0</v>
      </c>
      <c r="W298" s="1" t="str">
        <v>ALCHEMY</v>
      </c>
    </row>
    <row r="299" spans="2:23" ht="17.399999999999999" x14ac:dyDescent="0.3">
      <c r="B299" s="161" t="str">
        <v>18-SPGIN-05000467</v>
      </c>
      <c r="C299" s="158" t="str">
        <v>Ferdinand'S</v>
      </c>
      <c r="D299" s="142" t="str">
        <v>Gin</v>
      </c>
      <c r="E299" s="142" t="str">
        <v>Ferdinand's</v>
      </c>
      <c r="F299" s="142" t="str">
        <v>FER</v>
      </c>
      <c r="G299" s="142" t="str">
        <v>Ferdinand'S Saar Dry Gin</v>
      </c>
      <c r="H299" s="142" t="str">
        <v>500ml</v>
      </c>
      <c r="I299" s="176">
        <v>6</v>
      </c>
      <c r="J299" s="283"/>
      <c r="K299" s="178"/>
      <c r="L299" s="85"/>
      <c r="M299" s="143"/>
      <c r="N299" s="86"/>
      <c r="O299" s="53"/>
      <c r="P299" s="152">
        <v>0</v>
      </c>
      <c r="Q299" s="6"/>
      <c r="R299" s="96">
        <f t="shared" si="17"/>
        <v>0</v>
      </c>
      <c r="S299" s="97">
        <f t="shared" si="20"/>
        <v>0</v>
      </c>
      <c r="T299" s="98">
        <f t="shared" si="18"/>
        <v>0</v>
      </c>
      <c r="U299" s="117" t="str">
        <f t="shared" si="19"/>
        <v>OK</v>
      </c>
      <c r="V299" s="117" t="b">
        <f>'CASH REBATE'!$P$22</f>
        <v>0</v>
      </c>
      <c r="W299" s="1" t="str">
        <v>ALCHEMY</v>
      </c>
    </row>
    <row r="300" spans="2:23" ht="17.399999999999999" x14ac:dyDescent="0.3">
      <c r="B300" s="161" t="str">
        <v>20-06TEQ-07001315</v>
      </c>
      <c r="C300" s="158" t="str">
        <v>Proximo</v>
      </c>
      <c r="D300" s="142" t="str">
        <v>Tequila</v>
      </c>
      <c r="E300" s="142" t="str">
        <v>Jose Cuervo</v>
      </c>
      <c r="F300" s="142" t="str">
        <v>JOC</v>
      </c>
      <c r="G300" s="142" t="str">
        <v>Jose Cuervo Especial Silver Tequila 35%</v>
      </c>
      <c r="H300" s="142" t="str">
        <v>700ml</v>
      </c>
      <c r="I300" s="176">
        <v>6</v>
      </c>
      <c r="J300" s="283"/>
      <c r="K300" s="178"/>
      <c r="L300" s="85"/>
      <c r="M300" s="143"/>
      <c r="N300" s="86"/>
      <c r="O300" s="53"/>
      <c r="P300" s="152">
        <v>0</v>
      </c>
      <c r="Q300" s="6"/>
      <c r="R300" s="96">
        <f t="shared" si="17"/>
        <v>0</v>
      </c>
      <c r="S300" s="97">
        <f t="shared" si="20"/>
        <v>0</v>
      </c>
      <c r="T300" s="98">
        <f t="shared" si="18"/>
        <v>0</v>
      </c>
      <c r="U300" s="117" t="str">
        <f t="shared" si="19"/>
        <v>OK</v>
      </c>
      <c r="V300" s="117" t="b">
        <f>'CASH REBATE'!$P$22</f>
        <v>0</v>
      </c>
      <c r="W300" s="1" t="str">
        <v>ALCHEMY</v>
      </c>
    </row>
    <row r="301" spans="2:23" ht="17.399999999999999" x14ac:dyDescent="0.3">
      <c r="B301" s="161" t="str">
        <v>20-06TEQ-07002302</v>
      </c>
      <c r="C301" s="158" t="str">
        <v>Proximo</v>
      </c>
      <c r="D301" s="142" t="str">
        <v>Tequila</v>
      </c>
      <c r="E301" s="142" t="str">
        <v>Jose Cuervo</v>
      </c>
      <c r="F301" s="142" t="str">
        <v>JOC</v>
      </c>
      <c r="G301" s="142" t="str">
        <v>Jose Cuervo Especial Silver Tequila</v>
      </c>
      <c r="H301" s="142" t="str">
        <v>700ml</v>
      </c>
      <c r="I301" s="176">
        <v>6</v>
      </c>
      <c r="J301" s="283"/>
      <c r="K301" s="178"/>
      <c r="L301" s="85"/>
      <c r="M301" s="143"/>
      <c r="N301" s="86"/>
      <c r="O301" s="53"/>
      <c r="P301" s="152">
        <v>0</v>
      </c>
      <c r="Q301" s="6"/>
      <c r="R301" s="96">
        <f t="shared" si="17"/>
        <v>0</v>
      </c>
      <c r="S301" s="97">
        <f t="shared" si="20"/>
        <v>0</v>
      </c>
      <c r="T301" s="98">
        <f t="shared" si="18"/>
        <v>0</v>
      </c>
      <c r="U301" s="117" t="str">
        <f t="shared" si="19"/>
        <v>OK</v>
      </c>
      <c r="V301" s="117" t="b">
        <f>'CASH REBATE'!$P$22</f>
        <v>0</v>
      </c>
      <c r="W301" s="369" t="str">
        <v>ALCHEMY</v>
      </c>
    </row>
    <row r="302" spans="2:23" ht="17.399999999999999" x14ac:dyDescent="0.3">
      <c r="B302" s="161" t="str">
        <v>20-23SIL-07502322</v>
      </c>
      <c r="C302" s="158" t="str">
        <v>Proximo</v>
      </c>
      <c r="D302" s="142" t="str">
        <v>Tequila</v>
      </c>
      <c r="E302" s="142" t="str">
        <v>Jose Cuervo</v>
      </c>
      <c r="F302" s="142" t="str">
        <v>JOC</v>
      </c>
      <c r="G302" s="142" t="str">
        <v>Jose Cuervo Especial Silver Tequila Limited 2023</v>
      </c>
      <c r="H302" s="142" t="str">
        <v>750ml</v>
      </c>
      <c r="I302" s="176">
        <v>12</v>
      </c>
      <c r="J302" s="283"/>
      <c r="K302" s="178"/>
      <c r="L302" s="85"/>
      <c r="M302" s="143"/>
      <c r="N302" s="86"/>
      <c r="O302" s="53"/>
      <c r="P302" s="152">
        <v>0</v>
      </c>
      <c r="Q302" s="6"/>
      <c r="R302" s="96">
        <f t="shared" si="17"/>
        <v>0</v>
      </c>
      <c r="S302" s="97">
        <f t="shared" si="20"/>
        <v>0</v>
      </c>
      <c r="T302" s="98">
        <f t="shared" si="18"/>
        <v>0</v>
      </c>
      <c r="U302" s="117" t="str">
        <f t="shared" si="19"/>
        <v>OK</v>
      </c>
      <c r="V302" s="117" t="b">
        <f>'CASH REBATE'!$P$22</f>
        <v>0</v>
      </c>
      <c r="W302" s="1" t="str">
        <v>ALCHEMY</v>
      </c>
    </row>
    <row r="303" spans="2:23" ht="17.399999999999999" x14ac:dyDescent="0.3">
      <c r="B303" s="161" t="str">
        <v>20-SPTEQ-10001346</v>
      </c>
      <c r="C303" s="158" t="str">
        <v>Proximo</v>
      </c>
      <c r="D303" s="142" t="str">
        <v>Tequila</v>
      </c>
      <c r="E303" s="142" t="str">
        <v>Jose Cuervo</v>
      </c>
      <c r="F303" s="142" t="str">
        <v>JOC</v>
      </c>
      <c r="G303" s="142" t="str">
        <v>Jose Cuervo Especial Reposado Tequila 1L</v>
      </c>
      <c r="H303" s="142" t="str">
        <v>1000ml</v>
      </c>
      <c r="I303" s="176">
        <v>12</v>
      </c>
      <c r="J303" s="283"/>
      <c r="K303" s="178"/>
      <c r="L303" s="85"/>
      <c r="M303" s="143"/>
      <c r="N303" s="86"/>
      <c r="O303" s="53"/>
      <c r="P303" s="152">
        <v>0</v>
      </c>
      <c r="Q303" s="6"/>
      <c r="R303" s="96">
        <f t="shared" si="17"/>
        <v>0</v>
      </c>
      <c r="S303" s="97">
        <f t="shared" si="20"/>
        <v>0</v>
      </c>
      <c r="T303" s="98">
        <f t="shared" si="18"/>
        <v>0</v>
      </c>
      <c r="U303" s="117" t="str">
        <f t="shared" si="19"/>
        <v>OK</v>
      </c>
      <c r="V303" s="117" t="b">
        <f>'CASH REBATE'!$P$22</f>
        <v>0</v>
      </c>
      <c r="W303" s="1" t="str">
        <v>ALCHEMY</v>
      </c>
    </row>
    <row r="304" spans="2:23" ht="17.399999999999999" x14ac:dyDescent="0.3">
      <c r="B304" s="161" t="str">
        <v>20-SPTEQ-03752302</v>
      </c>
      <c r="C304" s="158" t="str">
        <v>Proximo</v>
      </c>
      <c r="D304" s="142" t="str">
        <v>Tequila</v>
      </c>
      <c r="E304" s="142" t="str">
        <v>Jose Cuervo</v>
      </c>
      <c r="F304" s="142" t="str">
        <v>JOC</v>
      </c>
      <c r="G304" s="142" t="str">
        <v>Jose Cuervo Especial Silver Tequila</v>
      </c>
      <c r="H304" s="142" t="str">
        <v>375ml</v>
      </c>
      <c r="I304" s="176">
        <v>12</v>
      </c>
      <c r="J304" s="283"/>
      <c r="K304" s="178"/>
      <c r="L304" s="85"/>
      <c r="M304" s="143"/>
      <c r="N304" s="86"/>
      <c r="O304" s="53"/>
      <c r="P304" s="152">
        <v>0</v>
      </c>
      <c r="Q304" s="6"/>
      <c r="R304" s="96">
        <f t="shared" si="17"/>
        <v>0</v>
      </c>
      <c r="S304" s="97">
        <f t="shared" si="20"/>
        <v>0</v>
      </c>
      <c r="T304" s="98">
        <f t="shared" si="18"/>
        <v>0</v>
      </c>
      <c r="U304" s="117" t="str">
        <f t="shared" si="19"/>
        <v>OK</v>
      </c>
      <c r="V304" s="117" t="b">
        <f>'CASH REBATE'!$P$22</f>
        <v>0</v>
      </c>
      <c r="W304" s="1" t="str">
        <v>ALCHEMY</v>
      </c>
    </row>
    <row r="305" spans="2:23" ht="17.399999999999999" x14ac:dyDescent="0.3">
      <c r="B305" s="161" t="str">
        <v>20-SPTEQ-10001353</v>
      </c>
      <c r="C305" s="158" t="str">
        <v>Proximo</v>
      </c>
      <c r="D305" s="142" t="str">
        <v>Tequila</v>
      </c>
      <c r="E305" s="142" t="str">
        <v>Jose Cuervo</v>
      </c>
      <c r="F305" s="142" t="str">
        <v>JOC</v>
      </c>
      <c r="G305" s="142" t="str">
        <v>Jose Cuervo Especial Silver Tequila 1L</v>
      </c>
      <c r="H305" s="142" t="str">
        <v>1000ml</v>
      </c>
      <c r="I305" s="176">
        <v>12</v>
      </c>
      <c r="J305" s="283"/>
      <c r="K305" s="178"/>
      <c r="L305" s="85"/>
      <c r="M305" s="143"/>
      <c r="N305" s="86"/>
      <c r="O305" s="53"/>
      <c r="P305" s="152">
        <v>0</v>
      </c>
      <c r="Q305" s="6"/>
      <c r="R305" s="96">
        <f t="shared" si="17"/>
        <v>0</v>
      </c>
      <c r="S305" s="97">
        <f t="shared" si="20"/>
        <v>0</v>
      </c>
      <c r="T305" s="98">
        <f t="shared" si="18"/>
        <v>0</v>
      </c>
      <c r="U305" s="117" t="str">
        <f t="shared" si="19"/>
        <v>OK</v>
      </c>
      <c r="V305" s="117" t="b">
        <f>'CASH REBATE'!$P$22</f>
        <v>0</v>
      </c>
      <c r="W305" s="1" t="str">
        <v>ALCHEMY</v>
      </c>
    </row>
    <row r="306" spans="2:23" ht="17.399999999999999" x14ac:dyDescent="0.3">
      <c r="B306" s="161" t="str">
        <v>20-SPTEQ-07001308</v>
      </c>
      <c r="C306" s="158" t="str">
        <v>Proximo</v>
      </c>
      <c r="D306" s="142" t="str">
        <v>Tequila</v>
      </c>
      <c r="E306" s="142" t="str">
        <v>Jose Cuervo</v>
      </c>
      <c r="F306" s="142" t="str">
        <v>JOC</v>
      </c>
      <c r="G306" s="142" t="str">
        <v>Jose Cuervo Especial Reposado Tequila 35%</v>
      </c>
      <c r="H306" s="142" t="str">
        <v>700ml</v>
      </c>
      <c r="I306" s="176">
        <v>12</v>
      </c>
      <c r="J306" s="283"/>
      <c r="K306" s="178"/>
      <c r="L306" s="85"/>
      <c r="M306" s="143"/>
      <c r="N306" s="86"/>
      <c r="O306" s="53"/>
      <c r="P306" s="152">
        <v>0</v>
      </c>
      <c r="Q306" s="6"/>
      <c r="R306" s="96">
        <f t="shared" si="17"/>
        <v>0</v>
      </c>
      <c r="S306" s="97">
        <f t="shared" si="20"/>
        <v>0</v>
      </c>
      <c r="T306" s="98">
        <f t="shared" si="18"/>
        <v>0</v>
      </c>
      <c r="U306" s="117" t="str">
        <f t="shared" si="19"/>
        <v>OK</v>
      </c>
      <c r="V306" s="117" t="b">
        <f>'CASH REBATE'!$P$22</f>
        <v>0</v>
      </c>
      <c r="W306" s="1" t="str">
        <v>ALCHEMY</v>
      </c>
    </row>
    <row r="307" spans="2:23" ht="17.399999999999999" x14ac:dyDescent="0.3">
      <c r="B307" s="161" t="str">
        <v>20-SPTEQ-07001315</v>
      </c>
      <c r="C307" s="158" t="str">
        <v>Proximo</v>
      </c>
      <c r="D307" s="142" t="str">
        <v>Tequila</v>
      </c>
      <c r="E307" s="142" t="str">
        <v>Jose Cuervo</v>
      </c>
      <c r="F307" s="142" t="str">
        <v>JOC</v>
      </c>
      <c r="G307" s="142" t="str">
        <v>Jose Cuervo Especial Silver Tequila 35%</v>
      </c>
      <c r="H307" s="142" t="str">
        <v>700ml</v>
      </c>
      <c r="I307" s="176">
        <v>12</v>
      </c>
      <c r="J307" s="283"/>
      <c r="K307" s="178"/>
      <c r="L307" s="85"/>
      <c r="M307" s="143"/>
      <c r="N307" s="86"/>
      <c r="O307" s="53"/>
      <c r="P307" s="152">
        <v>0</v>
      </c>
      <c r="Q307" s="6"/>
      <c r="R307" s="96">
        <f t="shared" si="17"/>
        <v>0</v>
      </c>
      <c r="S307" s="97">
        <f t="shared" si="20"/>
        <v>0</v>
      </c>
      <c r="T307" s="98">
        <f t="shared" si="18"/>
        <v>0</v>
      </c>
      <c r="U307" s="117" t="str">
        <f t="shared" si="19"/>
        <v>OK</v>
      </c>
      <c r="V307" s="117" t="b">
        <f>'CASH REBATE'!$P$22</f>
        <v>0</v>
      </c>
      <c r="W307" s="1" t="str">
        <v>ALCHEMY</v>
      </c>
    </row>
    <row r="308" spans="2:23" ht="17.399999999999999" x14ac:dyDescent="0.3">
      <c r="B308" s="161" t="str">
        <v>20-SPTEQ-07002138</v>
      </c>
      <c r="C308" s="158" t="str">
        <v>Proximo</v>
      </c>
      <c r="D308" s="142" t="str">
        <v>Tequila</v>
      </c>
      <c r="E308" s="142" t="str">
        <v>Jose Cuervo</v>
      </c>
      <c r="F308" s="142" t="str">
        <v>JOC</v>
      </c>
      <c r="G308" s="142" t="str">
        <v>Jose Cuervo Especial Reposado Tequila</v>
      </c>
      <c r="H308" s="142" t="str">
        <v>700ml</v>
      </c>
      <c r="I308" s="176">
        <v>6</v>
      </c>
      <c r="J308" s="283"/>
      <c r="K308" s="178"/>
      <c r="L308" s="85"/>
      <c r="M308" s="143"/>
      <c r="N308" s="86"/>
      <c r="O308" s="53"/>
      <c r="P308" s="152">
        <v>0</v>
      </c>
      <c r="Q308" s="6"/>
      <c r="R308" s="96">
        <f t="shared" si="17"/>
        <v>0</v>
      </c>
      <c r="S308" s="97">
        <f t="shared" si="20"/>
        <v>0</v>
      </c>
      <c r="T308" s="98">
        <f t="shared" si="18"/>
        <v>0</v>
      </c>
      <c r="U308" s="117" t="str">
        <f t="shared" si="19"/>
        <v>OK</v>
      </c>
      <c r="V308" s="117" t="b">
        <f>'CASH REBATE'!$P$22</f>
        <v>0</v>
      </c>
      <c r="W308" s="1" t="str">
        <v>ALCHEMY</v>
      </c>
    </row>
    <row r="309" spans="2:23" ht="17.399999999999999" x14ac:dyDescent="0.3">
      <c r="B309" s="161" t="str">
        <v>20-SPTEQ-07007282</v>
      </c>
      <c r="C309" s="158" t="str">
        <v>Proximo</v>
      </c>
      <c r="D309" s="142" t="str">
        <v>Tequila</v>
      </c>
      <c r="E309" s="142" t="str">
        <v>Jose Cuervo</v>
      </c>
      <c r="F309" s="142" t="str">
        <v>JOC</v>
      </c>
      <c r="G309" s="142" t="str">
        <v>Jose Cuervo Tradicional Blanco Tequila 40%</v>
      </c>
      <c r="H309" s="142" t="str">
        <v>700ml</v>
      </c>
      <c r="I309" s="176">
        <v>6</v>
      </c>
      <c r="J309" s="283"/>
      <c r="K309" s="178"/>
      <c r="L309" s="85"/>
      <c r="M309" s="143"/>
      <c r="N309" s="86"/>
      <c r="O309" s="53"/>
      <c r="P309" s="152">
        <v>0</v>
      </c>
      <c r="Q309" s="6"/>
      <c r="R309" s="96">
        <f t="shared" si="17"/>
        <v>0</v>
      </c>
      <c r="S309" s="97">
        <f t="shared" si="20"/>
        <v>0</v>
      </c>
      <c r="T309" s="98">
        <f t="shared" si="18"/>
        <v>0</v>
      </c>
      <c r="U309" s="117" t="str">
        <f t="shared" si="19"/>
        <v>OK</v>
      </c>
      <c r="V309" s="117" t="b">
        <f>'CASH REBATE'!$P$22</f>
        <v>0</v>
      </c>
      <c r="W309" s="1" t="str">
        <v>ALCHEMY</v>
      </c>
    </row>
    <row r="310" spans="2:23" ht="17.399999999999999" x14ac:dyDescent="0.3">
      <c r="B310" s="161" t="str">
        <v>20-SPTEQ-07007299</v>
      </c>
      <c r="C310" s="158" t="str">
        <v>Proximo</v>
      </c>
      <c r="D310" s="142" t="str">
        <v>Tequila</v>
      </c>
      <c r="E310" s="142" t="str">
        <v>Jose Cuervo</v>
      </c>
      <c r="F310" s="142" t="str">
        <v>JOC</v>
      </c>
      <c r="G310" s="142" t="str">
        <v>Jose Cuervo Tradicional Reposado Tequila 40%</v>
      </c>
      <c r="H310" s="142" t="str">
        <v>700ml</v>
      </c>
      <c r="I310" s="176">
        <v>6</v>
      </c>
      <c r="J310" s="283"/>
      <c r="K310" s="178"/>
      <c r="L310" s="85"/>
      <c r="M310" s="143"/>
      <c r="N310" s="86"/>
      <c r="O310" s="53"/>
      <c r="P310" s="152">
        <v>0</v>
      </c>
      <c r="Q310" s="6"/>
      <c r="R310" s="96">
        <f t="shared" si="17"/>
        <v>0</v>
      </c>
      <c r="S310" s="97">
        <f t="shared" si="20"/>
        <v>0</v>
      </c>
      <c r="T310" s="98">
        <f t="shared" si="18"/>
        <v>0</v>
      </c>
      <c r="U310" s="117" t="str">
        <f t="shared" si="19"/>
        <v>OK</v>
      </c>
      <c r="V310" s="117" t="b">
        <f>'CASH REBATE'!$P$22</f>
        <v>0</v>
      </c>
      <c r="W310" s="1" t="str">
        <v>ALCHEMY</v>
      </c>
    </row>
    <row r="311" spans="2:23" ht="17.399999999999999" x14ac:dyDescent="0.3">
      <c r="B311" s="161" t="str">
        <v>23-SPPAC-07000114</v>
      </c>
      <c r="C311" s="158" t="str">
        <v>Proximo</v>
      </c>
      <c r="D311" s="142" t="str">
        <v>Whisky</v>
      </c>
      <c r="E311" s="142" t="str">
        <v>Bushmills</v>
      </c>
      <c r="F311" s="142" t="str">
        <v>BUM</v>
      </c>
      <c r="G311" s="142" t="str">
        <v>Bushmills Black Bush Gift Pack</v>
      </c>
      <c r="H311" s="142" t="str">
        <v>700ml</v>
      </c>
      <c r="I311" s="176">
        <v>3</v>
      </c>
      <c r="J311" s="283"/>
      <c r="K311" s="178"/>
      <c r="L311" s="85"/>
      <c r="M311" s="143"/>
      <c r="N311" s="86"/>
      <c r="O311" s="53"/>
      <c r="P311" s="152">
        <v>0</v>
      </c>
      <c r="Q311" s="6"/>
      <c r="R311" s="96">
        <f t="shared" si="17"/>
        <v>0</v>
      </c>
      <c r="S311" s="97">
        <f t="shared" si="20"/>
        <v>0</v>
      </c>
      <c r="T311" s="98">
        <f t="shared" si="18"/>
        <v>0</v>
      </c>
      <c r="U311" s="117" t="str">
        <f t="shared" si="19"/>
        <v>OK</v>
      </c>
      <c r="V311" s="117" t="b">
        <f>'CASH REBATE'!$P$22</f>
        <v>0</v>
      </c>
      <c r="W311" s="1" t="str">
        <v>ALCHEMY</v>
      </c>
    </row>
    <row r="312" spans="2:23" ht="17.399999999999999" x14ac:dyDescent="0.3">
      <c r="B312" s="161" t="str">
        <v>23-SPWHI-10001085</v>
      </c>
      <c r="C312" s="158" t="str">
        <v>Proximo</v>
      </c>
      <c r="D312" s="142" t="str">
        <v>Whisky</v>
      </c>
      <c r="E312" s="142" t="str">
        <v>Bushmills</v>
      </c>
      <c r="F312" s="142" t="str">
        <v>BUM</v>
      </c>
      <c r="G312" s="142" t="str">
        <v>Bushmills Irish Whiskey 1L</v>
      </c>
      <c r="H312" s="142" t="str">
        <v>1000ml</v>
      </c>
      <c r="I312" s="176">
        <v>6</v>
      </c>
      <c r="J312" s="283"/>
      <c r="K312" s="178"/>
      <c r="L312" s="85"/>
      <c r="M312" s="143"/>
      <c r="N312" s="86"/>
      <c r="O312" s="53"/>
      <c r="P312" s="152">
        <v>0</v>
      </c>
      <c r="Q312" s="6"/>
      <c r="R312" s="96">
        <f t="shared" si="17"/>
        <v>0</v>
      </c>
      <c r="S312" s="97">
        <f t="shared" si="20"/>
        <v>0</v>
      </c>
      <c r="T312" s="98">
        <f t="shared" si="18"/>
        <v>0</v>
      </c>
      <c r="U312" s="117" t="str">
        <f t="shared" si="19"/>
        <v>OK</v>
      </c>
      <c r="V312" s="117" t="b">
        <f>'CASH REBATE'!$P$22</f>
        <v>0</v>
      </c>
      <c r="W312" s="1" t="str">
        <v>ALCHEMY</v>
      </c>
    </row>
    <row r="313" spans="2:23" ht="17.399999999999999" x14ac:dyDescent="0.3">
      <c r="B313" s="161" t="str">
        <v>23-SPWHI-10000070</v>
      </c>
      <c r="C313" s="158" t="str">
        <v>Proximo</v>
      </c>
      <c r="D313" s="142" t="str">
        <v>Whisky</v>
      </c>
      <c r="E313" s="142" t="str">
        <v>Bushmills</v>
      </c>
      <c r="F313" s="142" t="str">
        <v>BUM</v>
      </c>
      <c r="G313" s="142" t="str">
        <v>Bushmills Black Bush Irish Whiskey 1L</v>
      </c>
      <c r="H313" s="142" t="str">
        <v>1000ml</v>
      </c>
      <c r="I313" s="176">
        <v>6</v>
      </c>
      <c r="J313" s="283"/>
      <c r="K313" s="178"/>
      <c r="L313" s="85"/>
      <c r="M313" s="143"/>
      <c r="N313" s="86"/>
      <c r="O313" s="53"/>
      <c r="P313" s="152">
        <v>0</v>
      </c>
      <c r="Q313" s="6"/>
      <c r="R313" s="96">
        <f t="shared" si="17"/>
        <v>0</v>
      </c>
      <c r="S313" s="97">
        <f t="shared" si="20"/>
        <v>0</v>
      </c>
      <c r="T313" s="98">
        <f t="shared" si="18"/>
        <v>0</v>
      </c>
      <c r="U313" s="117" t="str">
        <f t="shared" si="19"/>
        <v>OK</v>
      </c>
      <c r="V313" s="117" t="b">
        <f>'CASH REBATE'!$P$22</f>
        <v>0</v>
      </c>
      <c r="W313" s="1" t="str">
        <v>ALCHEMY</v>
      </c>
    </row>
    <row r="314" spans="2:23" ht="17.399999999999999" x14ac:dyDescent="0.3">
      <c r="B314" s="161" t="str">
        <v>24-06BRA-07005366</v>
      </c>
      <c r="C314" s="158" t="str">
        <v>Remy Cointreau</v>
      </c>
      <c r="D314" s="142" t="str">
        <v>Cognac</v>
      </c>
      <c r="E314" s="142" t="str">
        <v>Remy</v>
      </c>
      <c r="F314" s="142" t="str">
        <v>RMM</v>
      </c>
      <c r="G314" s="142" t="str">
        <v>Remy Martin 1738 Cognac</v>
      </c>
      <c r="H314" s="142" t="str">
        <v>700ml</v>
      </c>
      <c r="I314" s="176">
        <v>6</v>
      </c>
      <c r="J314" s="283"/>
      <c r="K314" s="178"/>
      <c r="L314" s="85"/>
      <c r="M314" s="143"/>
      <c r="N314" s="86"/>
      <c r="O314" s="53"/>
      <c r="P314" s="152">
        <v>0</v>
      </c>
      <c r="Q314" s="6"/>
      <c r="R314" s="96">
        <f t="shared" si="17"/>
        <v>0</v>
      </c>
      <c r="S314" s="97">
        <f t="shared" si="20"/>
        <v>0</v>
      </c>
      <c r="T314" s="98">
        <f t="shared" si="18"/>
        <v>0</v>
      </c>
      <c r="U314" s="117" t="str">
        <f t="shared" si="19"/>
        <v>OK</v>
      </c>
      <c r="V314" s="117" t="b">
        <f>'CASH REBATE'!$P$22</f>
        <v>0</v>
      </c>
      <c r="W314" s="1" t="str">
        <v>ALCHEMY</v>
      </c>
    </row>
    <row r="315" spans="2:23" ht="17.399999999999999" x14ac:dyDescent="0.3">
      <c r="B315" s="161" t="str">
        <v>24-12CNY-07002784</v>
      </c>
      <c r="C315" s="158" t="str">
        <v>Remy Cointreau</v>
      </c>
      <c r="D315" s="142" t="str">
        <v>Cognac</v>
      </c>
      <c r="E315" s="142" t="str">
        <v>Remy</v>
      </c>
      <c r="F315" s="142" t="str">
        <v>RMM</v>
      </c>
      <c r="G315" s="142" t="str">
        <v>Remy Martin Vsop (CNY24)</v>
      </c>
      <c r="H315" s="142" t="str">
        <v>700ml</v>
      </c>
      <c r="I315" s="176">
        <v>12</v>
      </c>
      <c r="J315" s="283"/>
      <c r="K315" s="178"/>
      <c r="L315" s="85"/>
      <c r="M315" s="143"/>
      <c r="N315" s="86"/>
      <c r="O315" s="53"/>
      <c r="P315" s="152">
        <v>0</v>
      </c>
      <c r="Q315" s="6"/>
      <c r="R315" s="96">
        <f t="shared" si="17"/>
        <v>0</v>
      </c>
      <c r="S315" s="97">
        <f t="shared" si="20"/>
        <v>0</v>
      </c>
      <c r="T315" s="98">
        <f t="shared" si="18"/>
        <v>0</v>
      </c>
      <c r="U315" s="117" t="str">
        <f t="shared" si="19"/>
        <v>OK</v>
      </c>
      <c r="V315" s="117" t="b">
        <f>'CASH REBATE'!$P$22</f>
        <v>0</v>
      </c>
      <c r="W315" s="1" t="str">
        <v>ALCHEMY</v>
      </c>
    </row>
    <row r="316" spans="2:23" ht="17.399999999999999" x14ac:dyDescent="0.3">
      <c r="B316" s="161" t="str">
        <v>24-23CNY-07002159</v>
      </c>
      <c r="C316" s="158" t="str">
        <v>Remy Cointreau</v>
      </c>
      <c r="D316" s="142" t="str">
        <v>Cognac</v>
      </c>
      <c r="E316" s="142" t="str">
        <v>Remy</v>
      </c>
      <c r="F316" s="142" t="str">
        <v>RMM</v>
      </c>
      <c r="G316" s="142" t="str">
        <v>Remy Martin XO Cognac (CNY23)</v>
      </c>
      <c r="H316" s="142" t="str">
        <v>700ml</v>
      </c>
      <c r="I316" s="176">
        <v>6</v>
      </c>
      <c r="J316" s="283"/>
      <c r="K316" s="178"/>
      <c r="L316" s="85"/>
      <c r="M316" s="143"/>
      <c r="N316" s="86"/>
      <c r="O316" s="53"/>
      <c r="P316" s="152">
        <v>0</v>
      </c>
      <c r="Q316" s="6"/>
      <c r="R316" s="96">
        <f t="shared" si="17"/>
        <v>0</v>
      </c>
      <c r="S316" s="97">
        <f t="shared" si="20"/>
        <v>0</v>
      </c>
      <c r="T316" s="98">
        <f t="shared" si="18"/>
        <v>0</v>
      </c>
      <c r="U316" s="117" t="str">
        <f t="shared" si="19"/>
        <v>OK</v>
      </c>
      <c r="V316" s="117" t="b">
        <f>'CASH REBATE'!$P$22</f>
        <v>0</v>
      </c>
      <c r="W316" s="1" t="str">
        <v>ALCHEMY</v>
      </c>
    </row>
    <row r="317" spans="2:23" ht="17.399999999999999" x14ac:dyDescent="0.3">
      <c r="B317" s="161" t="str">
        <v>24-23EOY-07002067</v>
      </c>
      <c r="C317" s="158" t="str">
        <v>Remy Cointreau</v>
      </c>
      <c r="D317" s="142" t="str">
        <v>Cognac</v>
      </c>
      <c r="E317" s="142" t="str">
        <v>Remy</v>
      </c>
      <c r="F317" s="142" t="str">
        <v>RMM</v>
      </c>
      <c r="G317" s="142" t="str">
        <v>Remy Martin Vsop (EOY23)</v>
      </c>
      <c r="H317" s="142" t="str">
        <v>700ml</v>
      </c>
      <c r="I317" s="176">
        <v>6</v>
      </c>
      <c r="J317" s="283"/>
      <c r="K317" s="178"/>
      <c r="L317" s="85"/>
      <c r="M317" s="143"/>
      <c r="N317" s="86"/>
      <c r="O317" s="53"/>
      <c r="P317" s="152">
        <v>0</v>
      </c>
      <c r="Q317" s="6"/>
      <c r="R317" s="96">
        <f t="shared" si="17"/>
        <v>0</v>
      </c>
      <c r="S317" s="97">
        <f t="shared" si="20"/>
        <v>0</v>
      </c>
      <c r="T317" s="98">
        <f t="shared" si="18"/>
        <v>0</v>
      </c>
      <c r="U317" s="117" t="str">
        <f t="shared" si="19"/>
        <v>OK</v>
      </c>
      <c r="V317" s="117" t="b">
        <f>'CASH REBATE'!$P$22</f>
        <v>0</v>
      </c>
      <c r="W317" s="1" t="str">
        <v>ALCHEMY</v>
      </c>
    </row>
    <row r="318" spans="2:23" ht="17.399999999999999" x14ac:dyDescent="0.3">
      <c r="B318" s="161" t="str">
        <v>24-23EOY-07002081</v>
      </c>
      <c r="C318" s="158" t="str">
        <v>Remy Cointreau</v>
      </c>
      <c r="D318" s="142" t="str">
        <v>Cognac</v>
      </c>
      <c r="E318" s="142" t="str">
        <v>Remy</v>
      </c>
      <c r="F318" s="142" t="str">
        <v>RMM</v>
      </c>
      <c r="G318" s="142" t="str">
        <v>Remy Martin 1738 (EOY23)</v>
      </c>
      <c r="H318" s="142" t="str">
        <v>700ml</v>
      </c>
      <c r="I318" s="176">
        <v>6</v>
      </c>
      <c r="J318" s="283"/>
      <c r="K318" s="178"/>
      <c r="L318" s="85"/>
      <c r="M318" s="143"/>
      <c r="N318" s="86"/>
      <c r="O318" s="53"/>
      <c r="P318" s="152">
        <v>0</v>
      </c>
      <c r="Q318" s="6"/>
      <c r="R318" s="96">
        <f t="shared" si="17"/>
        <v>0</v>
      </c>
      <c r="S318" s="97">
        <f t="shared" si="20"/>
        <v>0</v>
      </c>
      <c r="T318" s="98">
        <f t="shared" si="18"/>
        <v>0</v>
      </c>
      <c r="U318" s="117" t="str">
        <f t="shared" si="19"/>
        <v>OK</v>
      </c>
      <c r="V318" s="117" t="b">
        <f>'CASH REBATE'!$P$22</f>
        <v>0</v>
      </c>
      <c r="W318" s="1" t="str">
        <v>ALCHEMY</v>
      </c>
    </row>
    <row r="319" spans="2:23" ht="17.399999999999999" x14ac:dyDescent="0.3">
      <c r="B319" s="161" t="str">
        <v>24-23EOY-07002111</v>
      </c>
      <c r="C319" s="158" t="str">
        <v>Remy Cointreau</v>
      </c>
      <c r="D319" s="142" t="str">
        <v>Cognac</v>
      </c>
      <c r="E319" s="142" t="str">
        <v>Remy</v>
      </c>
      <c r="F319" s="142" t="str">
        <v>RMM</v>
      </c>
      <c r="G319" s="142" t="str">
        <v>Remy Martin XO Cognac (EOY23)</v>
      </c>
      <c r="H319" s="142" t="str">
        <v>700ml</v>
      </c>
      <c r="I319" s="176">
        <v>6</v>
      </c>
      <c r="J319" s="283"/>
      <c r="K319" s="178"/>
      <c r="L319" s="85"/>
      <c r="M319" s="143"/>
      <c r="N319" s="86"/>
      <c r="O319" s="53"/>
      <c r="P319" s="152">
        <v>0</v>
      </c>
      <c r="Q319" s="6"/>
      <c r="R319" s="96">
        <f t="shared" si="17"/>
        <v>0</v>
      </c>
      <c r="S319" s="97">
        <f t="shared" si="20"/>
        <v>0</v>
      </c>
      <c r="T319" s="98">
        <f t="shared" si="18"/>
        <v>0</v>
      </c>
      <c r="U319" s="117" t="str">
        <f t="shared" si="19"/>
        <v>OK</v>
      </c>
      <c r="V319" s="117" t="b">
        <f>'CASH REBATE'!$P$22</f>
        <v>0</v>
      </c>
      <c r="W319" s="1" t="str">
        <v>ALCHEMY</v>
      </c>
    </row>
    <row r="320" spans="2:23" ht="17.399999999999999" x14ac:dyDescent="0.3">
      <c r="B320" s="161" t="str">
        <v>24-24CNY-07002784</v>
      </c>
      <c r="C320" s="158" t="str">
        <v>Remy Cointreau</v>
      </c>
      <c r="D320" s="142" t="str">
        <v>Cognac</v>
      </c>
      <c r="E320" s="142" t="str">
        <v>Remy</v>
      </c>
      <c r="F320" s="142" t="str">
        <v>RMM</v>
      </c>
      <c r="G320" s="142" t="str">
        <v>Remy Martin Vsop (CNY24)</v>
      </c>
      <c r="H320" s="142" t="str">
        <v>700ml</v>
      </c>
      <c r="I320" s="176">
        <v>6</v>
      </c>
      <c r="J320" s="283"/>
      <c r="K320" s="178"/>
      <c r="L320" s="85"/>
      <c r="M320" s="143"/>
      <c r="N320" s="86"/>
      <c r="O320" s="53"/>
      <c r="P320" s="152">
        <v>0</v>
      </c>
      <c r="Q320" s="6"/>
      <c r="R320" s="96">
        <f t="shared" si="17"/>
        <v>0</v>
      </c>
      <c r="S320" s="97">
        <f t="shared" si="20"/>
        <v>0</v>
      </c>
      <c r="T320" s="98">
        <f t="shared" si="18"/>
        <v>0</v>
      </c>
      <c r="U320" s="117" t="str">
        <f t="shared" si="19"/>
        <v>OK</v>
      </c>
      <c r="V320" s="117" t="b">
        <f>'CASH REBATE'!$P$22</f>
        <v>0</v>
      </c>
      <c r="W320" s="1" t="str">
        <v>ALCHEMY</v>
      </c>
    </row>
    <row r="321" spans="2:23" ht="17.399999999999999" x14ac:dyDescent="0.3">
      <c r="B321" s="161" t="str">
        <v>24-24CNY-07002807</v>
      </c>
      <c r="C321" s="158" t="str">
        <v>Remy Cointreau</v>
      </c>
      <c r="D321" s="142" t="str">
        <v>Cognac</v>
      </c>
      <c r="E321" s="142" t="str">
        <v>Remy</v>
      </c>
      <c r="F321" s="142" t="str">
        <v>RMM</v>
      </c>
      <c r="G321" s="142" t="str">
        <v>Remy Martin 1738 (CNY24)</v>
      </c>
      <c r="H321" s="142" t="str">
        <v>700ml</v>
      </c>
      <c r="I321" s="176">
        <v>6</v>
      </c>
      <c r="J321" s="283"/>
      <c r="K321" s="178"/>
      <c r="L321" s="85"/>
      <c r="M321" s="143"/>
      <c r="N321" s="86"/>
      <c r="O321" s="53"/>
      <c r="P321" s="152">
        <v>0</v>
      </c>
      <c r="Q321" s="6"/>
      <c r="R321" s="96">
        <f t="shared" ref="R321:R342" si="21">IF(K321&gt;0,K321*N321,L321*1.07*N321)</f>
        <v>0</v>
      </c>
      <c r="S321" s="97">
        <f t="shared" ref="S321:S342" si="22">ROUND(R321/1.07,2)</f>
        <v>0</v>
      </c>
      <c r="T321" s="98">
        <f t="shared" ref="T321:T342" si="23">IF(U321="Input Price only 1 column","",P321*S321)</f>
        <v>0</v>
      </c>
      <c r="U321" s="117" t="str">
        <f t="shared" ref="U321:U342" si="24">IF(AND(K321&gt;0,L321&gt;0),"Input Price only 1 column","OK")</f>
        <v>OK</v>
      </c>
      <c r="V321" s="117" t="b">
        <f>'CASH REBATE'!$P$22</f>
        <v>0</v>
      </c>
      <c r="W321" s="1" t="str">
        <v>ALCHEMY</v>
      </c>
    </row>
    <row r="322" spans="2:23" ht="17.399999999999999" x14ac:dyDescent="0.3">
      <c r="B322" s="161" t="str">
        <v>24-24CNY-07007094</v>
      </c>
      <c r="C322" s="158" t="str">
        <v>Remy Cointreau</v>
      </c>
      <c r="D322" s="142" t="str">
        <v>Cognac</v>
      </c>
      <c r="E322" s="142" t="str">
        <v>Remy</v>
      </c>
      <c r="F322" s="142" t="str">
        <v>RMM</v>
      </c>
      <c r="G322" s="142" t="str">
        <v>Remy Martin Xo Cognac (CNY24)</v>
      </c>
      <c r="H322" s="142" t="str">
        <v>700ml</v>
      </c>
      <c r="I322" s="176">
        <v>6</v>
      </c>
      <c r="J322" s="283"/>
      <c r="K322" s="178"/>
      <c r="L322" s="85"/>
      <c r="M322" s="143"/>
      <c r="N322" s="86"/>
      <c r="O322" s="53"/>
      <c r="P322" s="152">
        <v>0</v>
      </c>
      <c r="Q322" s="6"/>
      <c r="R322" s="96">
        <f t="shared" si="21"/>
        <v>0</v>
      </c>
      <c r="S322" s="97">
        <f t="shared" si="22"/>
        <v>0</v>
      </c>
      <c r="T322" s="98">
        <f t="shared" si="23"/>
        <v>0</v>
      </c>
      <c r="U322" s="117" t="str">
        <f t="shared" si="24"/>
        <v>OK</v>
      </c>
      <c r="V322" s="117" t="b">
        <f>'CASH REBATE'!$P$22</f>
        <v>0</v>
      </c>
      <c r="W322" s="1" t="str">
        <v>ALCHEMY</v>
      </c>
    </row>
    <row r="323" spans="2:23" ht="17.399999999999999" x14ac:dyDescent="0.3">
      <c r="B323" s="161" t="str">
        <v>24-26CNY-07000456</v>
      </c>
      <c r="C323" s="158" t="str">
        <v>Remy Cointreau</v>
      </c>
      <c r="D323" s="142" t="str">
        <v>Cognac</v>
      </c>
      <c r="E323" s="142" t="str">
        <v>Remy</v>
      </c>
      <c r="F323" s="142" t="str">
        <v>RMM</v>
      </c>
      <c r="G323" s="142" t="str">
        <v>Remy Martin Vsop Cognac (CNY26)</v>
      </c>
      <c r="H323" s="142" t="str">
        <v>700ml</v>
      </c>
      <c r="I323" s="176">
        <v>6</v>
      </c>
      <c r="J323" s="283"/>
      <c r="K323" s="178"/>
      <c r="L323" s="85"/>
      <c r="M323" s="143"/>
      <c r="N323" s="86"/>
      <c r="O323" s="53"/>
      <c r="P323" s="152">
        <v>0</v>
      </c>
      <c r="Q323" s="6"/>
      <c r="R323" s="96">
        <f t="shared" si="21"/>
        <v>0</v>
      </c>
      <c r="S323" s="97">
        <f t="shared" si="22"/>
        <v>0</v>
      </c>
      <c r="T323" s="98">
        <f t="shared" si="23"/>
        <v>0</v>
      </c>
      <c r="U323" s="117" t="str">
        <f t="shared" si="24"/>
        <v>OK</v>
      </c>
      <c r="V323" s="117" t="b">
        <f>'CASH REBATE'!$P$22</f>
        <v>0</v>
      </c>
      <c r="W323" s="1" t="str">
        <v>ALCHEMY</v>
      </c>
    </row>
    <row r="324" spans="2:23" ht="17.399999999999999" x14ac:dyDescent="0.3">
      <c r="B324" s="161" t="str">
        <v>24-26CNY-07007094</v>
      </c>
      <c r="C324" s="158" t="str">
        <v>Remy Cointreau</v>
      </c>
      <c r="D324" s="142" t="str">
        <v>Cognac</v>
      </c>
      <c r="E324" s="142" t="str">
        <v>Remy</v>
      </c>
      <c r="F324" s="142" t="str">
        <v>RMM</v>
      </c>
      <c r="G324" s="142" t="str">
        <v>Remy Martin XO Cognac (CNY26)</v>
      </c>
      <c r="H324" s="142" t="str">
        <v>700ml</v>
      </c>
      <c r="I324" s="176">
        <v>6</v>
      </c>
      <c r="J324" s="283"/>
      <c r="K324" s="178"/>
      <c r="L324" s="85"/>
      <c r="M324" s="143"/>
      <c r="N324" s="86"/>
      <c r="O324" s="53"/>
      <c r="P324" s="152">
        <v>0</v>
      </c>
      <c r="Q324" s="6"/>
      <c r="R324" s="96">
        <f t="shared" si="21"/>
        <v>0</v>
      </c>
      <c r="S324" s="97">
        <f t="shared" si="22"/>
        <v>0</v>
      </c>
      <c r="T324" s="98">
        <f t="shared" si="23"/>
        <v>0</v>
      </c>
      <c r="U324" s="117" t="str">
        <f t="shared" si="24"/>
        <v>OK</v>
      </c>
      <c r="V324" s="117" t="b">
        <f>'CASH REBATE'!$P$22</f>
        <v>0</v>
      </c>
      <c r="W324" s="1" t="str">
        <v>ALCHEMY</v>
      </c>
    </row>
    <row r="325" spans="2:23" ht="17.399999999999999" x14ac:dyDescent="0.3">
      <c r="B325" s="161" t="str">
        <v>24-SPBRA-07000429</v>
      </c>
      <c r="C325" s="158" t="str">
        <v>Remy Cointreau</v>
      </c>
      <c r="D325" s="142" t="str">
        <v>Cognac</v>
      </c>
      <c r="E325" s="142" t="str">
        <v>Remy</v>
      </c>
      <c r="F325" s="142" t="str">
        <v>RMM</v>
      </c>
      <c r="G325" s="142" t="str">
        <v>Remy Martin Club</v>
      </c>
      <c r="H325" s="142" t="str">
        <v>700ml</v>
      </c>
      <c r="I325" s="176">
        <v>12</v>
      </c>
      <c r="J325" s="283"/>
      <c r="K325" s="178"/>
      <c r="L325" s="85"/>
      <c r="M325" s="143"/>
      <c r="N325" s="86"/>
      <c r="O325" s="53"/>
      <c r="P325" s="152">
        <v>0</v>
      </c>
      <c r="Q325" s="6"/>
      <c r="R325" s="96">
        <f t="shared" si="21"/>
        <v>0</v>
      </c>
      <c r="S325" s="97">
        <f t="shared" si="22"/>
        <v>0</v>
      </c>
      <c r="T325" s="98">
        <f t="shared" si="23"/>
        <v>0</v>
      </c>
      <c r="U325" s="117" t="str">
        <f t="shared" si="24"/>
        <v>OK</v>
      </c>
      <c r="V325" s="117" t="b">
        <f>'CASH REBATE'!$P$22</f>
        <v>0</v>
      </c>
      <c r="W325" s="1" t="str">
        <v>ALCHEMY</v>
      </c>
    </row>
    <row r="326" spans="2:23" ht="17.399999999999999" x14ac:dyDescent="0.3">
      <c r="B326" s="161" t="str">
        <v>24-SPBRA-07001831</v>
      </c>
      <c r="C326" s="158" t="str">
        <v>Remy Cointreau</v>
      </c>
      <c r="D326" s="142" t="str">
        <v>Cognac</v>
      </c>
      <c r="E326" s="142" t="str">
        <v>Remy</v>
      </c>
      <c r="F326" s="142" t="str">
        <v>RMM</v>
      </c>
      <c r="G326" s="142" t="str">
        <v>Remy Martin 1738 Gift Pack With Shaker</v>
      </c>
      <c r="H326" s="142" t="str">
        <v>700ml</v>
      </c>
      <c r="I326" s="176">
        <v>6</v>
      </c>
      <c r="J326" s="283"/>
      <c r="K326" s="178"/>
      <c r="L326" s="85"/>
      <c r="M326" s="143"/>
      <c r="N326" s="86"/>
      <c r="O326" s="53"/>
      <c r="P326" s="152">
        <v>0</v>
      </c>
      <c r="Q326" s="6"/>
      <c r="R326" s="96">
        <f t="shared" si="21"/>
        <v>0</v>
      </c>
      <c r="S326" s="97">
        <f t="shared" si="22"/>
        <v>0</v>
      </c>
      <c r="T326" s="98">
        <f t="shared" si="23"/>
        <v>0</v>
      </c>
      <c r="U326" s="117" t="str">
        <f t="shared" si="24"/>
        <v>OK</v>
      </c>
      <c r="V326" s="117" t="b">
        <f>'CASH REBATE'!$P$22</f>
        <v>0</v>
      </c>
      <c r="W326" s="1" t="str">
        <v>ALCHEMY</v>
      </c>
    </row>
    <row r="327" spans="2:23" ht="17.399999999999999" x14ac:dyDescent="0.3">
      <c r="B327" s="161" t="str">
        <v>25-06LIQ-03502608</v>
      </c>
      <c r="C327" s="158" t="str">
        <v>Remy Cointreau</v>
      </c>
      <c r="D327" s="142" t="str">
        <v>Liqueur</v>
      </c>
      <c r="E327" s="142" t="str">
        <v>Cointreau</v>
      </c>
      <c r="F327" s="142" t="str">
        <v>COT</v>
      </c>
      <c r="G327" s="142" t="str">
        <v>Cointreau 350 ml</v>
      </c>
      <c r="H327" s="142" t="str">
        <v>350ml</v>
      </c>
      <c r="I327" s="176">
        <v>6</v>
      </c>
      <c r="J327" s="283"/>
      <c r="K327" s="178"/>
      <c r="L327" s="85"/>
      <c r="M327" s="143"/>
      <c r="N327" s="86"/>
      <c r="O327" s="53"/>
      <c r="P327" s="152">
        <v>0</v>
      </c>
      <c r="Q327" s="6"/>
      <c r="R327" s="96">
        <f t="shared" si="21"/>
        <v>0</v>
      </c>
      <c r="S327" s="97">
        <f t="shared" si="22"/>
        <v>0</v>
      </c>
      <c r="T327" s="98">
        <f t="shared" si="23"/>
        <v>0</v>
      </c>
      <c r="U327" s="117" t="str">
        <f t="shared" si="24"/>
        <v>OK</v>
      </c>
      <c r="V327" s="117" t="b">
        <f>'CASH REBATE'!$P$22</f>
        <v>0</v>
      </c>
      <c r="W327" s="1" t="str">
        <v>ALCHEMY</v>
      </c>
    </row>
    <row r="328" spans="2:23" ht="17.399999999999999" x14ac:dyDescent="0.3">
      <c r="B328" s="161" t="str">
        <v>25-06LIQ-07004200</v>
      </c>
      <c r="C328" s="158" t="str">
        <v>Remy Cointreau</v>
      </c>
      <c r="D328" s="142" t="str">
        <v>Liqueur</v>
      </c>
      <c r="E328" s="142" t="str">
        <v>Cointreau</v>
      </c>
      <c r="F328" s="142" t="str">
        <v>COT</v>
      </c>
      <c r="G328" s="142" t="str">
        <v>Cointreau L'Unique</v>
      </c>
      <c r="H328" s="142" t="str">
        <v>700ml</v>
      </c>
      <c r="I328" s="176">
        <v>6</v>
      </c>
      <c r="J328" s="283"/>
      <c r="K328" s="178"/>
      <c r="L328" s="85"/>
      <c r="M328" s="143"/>
      <c r="N328" s="86"/>
      <c r="O328" s="53"/>
      <c r="P328" s="152">
        <v>0</v>
      </c>
      <c r="Q328" s="6"/>
      <c r="R328" s="96">
        <f t="shared" si="21"/>
        <v>0</v>
      </c>
      <c r="S328" s="97">
        <f t="shared" si="22"/>
        <v>0</v>
      </c>
      <c r="T328" s="98">
        <f t="shared" si="23"/>
        <v>0</v>
      </c>
      <c r="U328" s="117" t="str">
        <f t="shared" si="24"/>
        <v>OK</v>
      </c>
      <c r="V328" s="117" t="b">
        <f>'CASH REBATE'!$P$22</f>
        <v>0</v>
      </c>
      <c r="W328" s="1" t="str">
        <v>ALCHEMY</v>
      </c>
    </row>
    <row r="329" spans="2:23" ht="17.399999999999999" x14ac:dyDescent="0.3">
      <c r="B329" s="161" t="str">
        <v>25-12LIQ-03502608</v>
      </c>
      <c r="C329" s="158" t="str">
        <v>Remy Cointreau</v>
      </c>
      <c r="D329" s="142" t="str">
        <v>Liqueur</v>
      </c>
      <c r="E329" s="142" t="str">
        <v>Cointreau</v>
      </c>
      <c r="F329" s="142" t="str">
        <v>COT</v>
      </c>
      <c r="G329" s="142" t="str">
        <v>Cointreau 350 ml</v>
      </c>
      <c r="H329" s="142" t="str">
        <v>350ml</v>
      </c>
      <c r="I329" s="176">
        <v>12</v>
      </c>
      <c r="J329" s="283"/>
      <c r="K329" s="178"/>
      <c r="L329" s="85"/>
      <c r="M329" s="143"/>
      <c r="N329" s="86"/>
      <c r="O329" s="53"/>
      <c r="P329" s="152">
        <v>0</v>
      </c>
      <c r="Q329" s="6"/>
      <c r="R329" s="96">
        <f t="shared" si="21"/>
        <v>0</v>
      </c>
      <c r="S329" s="97">
        <f t="shared" si="22"/>
        <v>0</v>
      </c>
      <c r="T329" s="98">
        <f t="shared" si="23"/>
        <v>0</v>
      </c>
      <c r="U329" s="117" t="str">
        <f t="shared" si="24"/>
        <v>OK</v>
      </c>
      <c r="V329" s="117" t="b">
        <f>'CASH REBATE'!$P$22</f>
        <v>0</v>
      </c>
      <c r="W329" s="1" t="str">
        <v>ALCHEMY</v>
      </c>
    </row>
    <row r="330" spans="2:23" ht="17.399999999999999" x14ac:dyDescent="0.3">
      <c r="B330" s="161" t="str">
        <v>26-06BRA-07002153</v>
      </c>
      <c r="C330" s="157" t="str">
        <v>Remy Cointreau</v>
      </c>
      <c r="D330" s="99" t="str">
        <v>Brandy</v>
      </c>
      <c r="E330" s="99" t="str">
        <v>St Remy</v>
      </c>
      <c r="F330" s="99" t="str">
        <v>ST-RMM</v>
      </c>
      <c r="G330" s="99" t="str">
        <v>St-Remy Vsop</v>
      </c>
      <c r="H330" s="99" t="str">
        <v>700ml</v>
      </c>
      <c r="I330" s="175">
        <v>6</v>
      </c>
      <c r="J330" s="283"/>
      <c r="K330" s="178"/>
      <c r="L330" s="85"/>
      <c r="M330" s="147"/>
      <c r="N330" s="86"/>
      <c r="O330" s="147"/>
      <c r="P330" s="152">
        <v>0</v>
      </c>
      <c r="Q330" s="148"/>
      <c r="R330" s="96">
        <f t="shared" si="21"/>
        <v>0</v>
      </c>
      <c r="S330" s="97">
        <f t="shared" si="22"/>
        <v>0</v>
      </c>
      <c r="T330" s="98">
        <f t="shared" si="23"/>
        <v>0</v>
      </c>
      <c r="U330" s="117" t="str">
        <f t="shared" si="24"/>
        <v>OK</v>
      </c>
      <c r="V330" s="117" t="b">
        <f>'CASH REBATE'!$P$22</f>
        <v>0</v>
      </c>
      <c r="W330" s="1" t="str">
        <v>ALCHEMY</v>
      </c>
    </row>
    <row r="331" spans="2:23" ht="17.399999999999999" x14ac:dyDescent="0.3">
      <c r="B331" s="161" t="str">
        <v>26-06BRA-07002603</v>
      </c>
      <c r="C331" s="157" t="str">
        <v>Remy Cointreau</v>
      </c>
      <c r="D331" s="99" t="str">
        <v>Brandy</v>
      </c>
      <c r="E331" s="99" t="str">
        <v>St Remy</v>
      </c>
      <c r="F331" s="99" t="str">
        <v>ST-RMM</v>
      </c>
      <c r="G331" s="99" t="str">
        <v>St-Remy XO</v>
      </c>
      <c r="H331" s="99" t="str">
        <v>700ml</v>
      </c>
      <c r="I331" s="175">
        <v>6</v>
      </c>
      <c r="J331" s="283"/>
      <c r="K331" s="178"/>
      <c r="L331" s="85"/>
      <c r="M331" s="147"/>
      <c r="N331" s="86"/>
      <c r="O331" s="147"/>
      <c r="P331" s="152">
        <v>0</v>
      </c>
      <c r="Q331" s="148"/>
      <c r="R331" s="96">
        <f t="shared" si="21"/>
        <v>0</v>
      </c>
      <c r="S331" s="97">
        <f t="shared" si="22"/>
        <v>0</v>
      </c>
      <c r="T331" s="98">
        <f t="shared" si="23"/>
        <v>0</v>
      </c>
      <c r="U331" s="117" t="str">
        <f t="shared" si="24"/>
        <v>OK</v>
      </c>
      <c r="V331" s="117" t="b">
        <f>'CASH REBATE'!$P$22</f>
        <v>0</v>
      </c>
      <c r="W331" s="1" t="str">
        <v>ALCHEMY</v>
      </c>
    </row>
    <row r="332" spans="2:23" ht="17.399999999999999" x14ac:dyDescent="0.3">
      <c r="B332" s="161" t="str">
        <v>27-23CNY-07002456</v>
      </c>
      <c r="C332" s="157" t="str">
        <v>Remy Cointreau</v>
      </c>
      <c r="D332" s="99" t="str">
        <v>Cognac</v>
      </c>
      <c r="E332" s="99" t="str">
        <v>Louis XIII</v>
      </c>
      <c r="F332" s="99" t="str">
        <v>LOX</v>
      </c>
      <c r="G332" s="99" t="str">
        <v>Louis XIII Cognac (CNY)</v>
      </c>
      <c r="H332" s="99" t="str">
        <v>700ml</v>
      </c>
      <c r="I332" s="175">
        <v>1</v>
      </c>
      <c r="J332" s="283"/>
      <c r="K332" s="178"/>
      <c r="L332" s="85"/>
      <c r="M332" s="147"/>
      <c r="N332" s="86"/>
      <c r="O332" s="147"/>
      <c r="P332" s="152">
        <v>0</v>
      </c>
      <c r="Q332" s="148"/>
      <c r="R332" s="96">
        <f t="shared" si="21"/>
        <v>0</v>
      </c>
      <c r="S332" s="97">
        <f t="shared" si="22"/>
        <v>0</v>
      </c>
      <c r="T332" s="98">
        <f t="shared" si="23"/>
        <v>0</v>
      </c>
      <c r="U332" s="117" t="str">
        <f t="shared" si="24"/>
        <v>OK</v>
      </c>
      <c r="V332" s="117" t="b">
        <f>'CASH REBATE'!$P$22</f>
        <v>0</v>
      </c>
      <c r="W332" s="1" t="str">
        <v>ALCHEMY</v>
      </c>
    </row>
    <row r="333" spans="2:23" ht="17.399999999999999" x14ac:dyDescent="0.3">
      <c r="B333" s="161" t="str">
        <v>27-24CNY-07002838</v>
      </c>
      <c r="C333" s="157" t="str">
        <v>Remy Cointreau</v>
      </c>
      <c r="D333" s="99" t="str">
        <v>Cognac</v>
      </c>
      <c r="E333" s="99" t="str">
        <v>Louis XIII</v>
      </c>
      <c r="F333" s="99" t="str">
        <v>LOX</v>
      </c>
      <c r="G333" s="99" t="str">
        <v>Louis XIII Cognac (CNY24)</v>
      </c>
      <c r="H333" s="99" t="str">
        <v>700ml</v>
      </c>
      <c r="I333" s="175">
        <v>1</v>
      </c>
      <c r="J333" s="283"/>
      <c r="K333" s="178"/>
      <c r="L333" s="85"/>
      <c r="M333" s="147"/>
      <c r="N333" s="86"/>
      <c r="O333" s="147"/>
      <c r="P333" s="152">
        <v>0</v>
      </c>
      <c r="Q333" s="148"/>
      <c r="R333" s="96">
        <f t="shared" si="21"/>
        <v>0</v>
      </c>
      <c r="S333" s="97">
        <f t="shared" si="22"/>
        <v>0</v>
      </c>
      <c r="T333" s="98">
        <f t="shared" si="23"/>
        <v>0</v>
      </c>
      <c r="U333" s="117" t="str">
        <f t="shared" si="24"/>
        <v>OK</v>
      </c>
      <c r="V333" s="117" t="b">
        <f>'CASH REBATE'!$P$22</f>
        <v>0</v>
      </c>
      <c r="W333" s="1" t="str">
        <v>ALCHEMY</v>
      </c>
    </row>
    <row r="334" spans="2:23" ht="17.399999999999999" x14ac:dyDescent="0.3">
      <c r="B334" s="161" t="str">
        <v>27-26CNY-07000401</v>
      </c>
      <c r="C334" s="157" t="str">
        <v>Remy Cointreau</v>
      </c>
      <c r="D334" s="99" t="str">
        <v>Cognac</v>
      </c>
      <c r="E334" s="99" t="str">
        <v>Louis XIII</v>
      </c>
      <c r="F334" s="99" t="str">
        <v>LOX</v>
      </c>
      <c r="G334" s="99" t="str">
        <v>Louis XIII Cognac (CNY26)</v>
      </c>
      <c r="H334" s="99" t="str">
        <v>700ml</v>
      </c>
      <c r="I334" s="175">
        <v>1</v>
      </c>
      <c r="J334" s="283"/>
      <c r="K334" s="178"/>
      <c r="L334" s="85"/>
      <c r="M334" s="147"/>
      <c r="N334" s="86"/>
      <c r="O334" s="147"/>
      <c r="P334" s="152">
        <v>0</v>
      </c>
      <c r="Q334" s="148"/>
      <c r="R334" s="96">
        <f t="shared" si="21"/>
        <v>0</v>
      </c>
      <c r="S334" s="97">
        <f t="shared" si="22"/>
        <v>0</v>
      </c>
      <c r="T334" s="98">
        <f t="shared" si="23"/>
        <v>0</v>
      </c>
      <c r="U334" s="117" t="str">
        <f t="shared" si="24"/>
        <v>OK</v>
      </c>
      <c r="V334" s="117" t="b">
        <f>'CASH REBATE'!$P$22</f>
        <v>0</v>
      </c>
      <c r="W334" s="1" t="str">
        <v>ALCHEMY</v>
      </c>
    </row>
    <row r="335" spans="2:23" ht="17.399999999999999" x14ac:dyDescent="0.3">
      <c r="B335" s="161" t="str">
        <v>27-SPBRA-07001107</v>
      </c>
      <c r="C335" s="157" t="str">
        <v>Remy Cointreau</v>
      </c>
      <c r="D335" s="99" t="str">
        <v>Cognac</v>
      </c>
      <c r="E335" s="99" t="str">
        <v>Louis XIII</v>
      </c>
      <c r="F335" s="99" t="str">
        <v>LOX</v>
      </c>
      <c r="G335" s="99" t="str">
        <v>Louis XIII Cognac (TC II)</v>
      </c>
      <c r="H335" s="99" t="str">
        <v>700ml</v>
      </c>
      <c r="I335" s="175">
        <v>1</v>
      </c>
      <c r="J335" s="283"/>
      <c r="K335" s="178"/>
      <c r="L335" s="85"/>
      <c r="M335" s="147"/>
      <c r="N335" s="86"/>
      <c r="O335" s="147"/>
      <c r="P335" s="152">
        <v>0</v>
      </c>
      <c r="Q335" s="148"/>
      <c r="R335" s="96">
        <f t="shared" si="21"/>
        <v>0</v>
      </c>
      <c r="S335" s="97">
        <f t="shared" si="22"/>
        <v>0</v>
      </c>
      <c r="T335" s="98">
        <f t="shared" si="23"/>
        <v>0</v>
      </c>
      <c r="U335" s="117" t="str">
        <f t="shared" si="24"/>
        <v>OK</v>
      </c>
      <c r="V335" s="117" t="b">
        <f>'CASH REBATE'!$P$22</f>
        <v>0</v>
      </c>
      <c r="W335" s="1" t="str">
        <v>ALCHEMY</v>
      </c>
    </row>
    <row r="336" spans="2:23" ht="17.399999999999999" x14ac:dyDescent="0.3">
      <c r="B336" s="161" t="str">
        <v>28-SPWHI-07000823</v>
      </c>
      <c r="C336" s="157" t="str">
        <v>Remy Cointreau</v>
      </c>
      <c r="D336" s="99" t="str">
        <v>Whisky</v>
      </c>
      <c r="E336" s="99" t="str">
        <v>Bruichladdich</v>
      </c>
      <c r="F336" s="99" t="str">
        <v>BLD</v>
      </c>
      <c r="G336" s="99" t="str">
        <v>Bruichladdich Octomore</v>
      </c>
      <c r="H336" s="99" t="str">
        <v>700ml</v>
      </c>
      <c r="I336" s="175">
        <v>6</v>
      </c>
      <c r="J336" s="283"/>
      <c r="K336" s="178"/>
      <c r="L336" s="85"/>
      <c r="M336" s="147"/>
      <c r="N336" s="86"/>
      <c r="O336" s="147"/>
      <c r="P336" s="152">
        <v>0</v>
      </c>
      <c r="Q336" s="148"/>
      <c r="R336" s="96">
        <f t="shared" si="21"/>
        <v>0</v>
      </c>
      <c r="S336" s="97">
        <f t="shared" si="22"/>
        <v>0</v>
      </c>
      <c r="T336" s="98">
        <f t="shared" si="23"/>
        <v>0</v>
      </c>
      <c r="U336" s="117" t="str">
        <f t="shared" si="24"/>
        <v>OK</v>
      </c>
      <c r="V336" s="117" t="b">
        <f>'CASH REBATE'!$P$22</f>
        <v>0</v>
      </c>
      <c r="W336" s="1" t="str">
        <v>ALCHEMY</v>
      </c>
    </row>
    <row r="337" spans="2:23" ht="17.399999999999999" x14ac:dyDescent="0.3">
      <c r="B337" s="161" t="str">
        <v>29-SPGIN-07006351</v>
      </c>
      <c r="C337" s="157" t="str">
        <v>Remy Cointreau</v>
      </c>
      <c r="D337" s="99" t="str">
        <v>Gin</v>
      </c>
      <c r="E337" s="99" t="str">
        <v>Botanist</v>
      </c>
      <c r="F337" s="99" t="str">
        <v>BOT</v>
      </c>
      <c r="G337" s="99" t="str">
        <v>The Botanist Islay Dry Gin (Gift Box)</v>
      </c>
      <c r="H337" s="99" t="str">
        <v>700ml</v>
      </c>
      <c r="I337" s="175">
        <v>4</v>
      </c>
      <c r="J337" s="283"/>
      <c r="K337" s="178"/>
      <c r="L337" s="85"/>
      <c r="M337" s="147"/>
      <c r="N337" s="86"/>
      <c r="O337" s="147"/>
      <c r="P337" s="152">
        <v>0</v>
      </c>
      <c r="Q337" s="148"/>
      <c r="R337" s="96">
        <f t="shared" si="21"/>
        <v>0</v>
      </c>
      <c r="S337" s="97">
        <f t="shared" si="22"/>
        <v>0</v>
      </c>
      <c r="T337" s="98">
        <f t="shared" si="23"/>
        <v>0</v>
      </c>
      <c r="U337" s="117" t="str">
        <f t="shared" si="24"/>
        <v>OK</v>
      </c>
      <c r="V337" s="117" t="b">
        <f>'CASH REBATE'!$P$22</f>
        <v>0</v>
      </c>
      <c r="W337" s="1" t="str">
        <v>ALCHEMY</v>
      </c>
    </row>
    <row r="338" spans="2:23" ht="17.399999999999999" x14ac:dyDescent="0.3">
      <c r="B338" s="161" t="str">
        <v>31-SPMIX-1450PACK</v>
      </c>
      <c r="C338" s="158" t="str">
        <v>Campari</v>
      </c>
      <c r="D338" s="142" t="str">
        <v>Liqueur</v>
      </c>
      <c r="E338" s="142" t="str">
        <v>Aperol/Cinzano</v>
      </c>
      <c r="F338" s="142" t="str">
        <v/>
      </c>
      <c r="G338" s="142" t="str">
        <v>Aperol + Cinzano Prosecco</v>
      </c>
      <c r="H338" s="142" t="str">
        <v>1450ml</v>
      </c>
      <c r="I338" s="176">
        <v>3</v>
      </c>
      <c r="J338" s="283"/>
      <c r="K338" s="178"/>
      <c r="L338" s="85"/>
      <c r="M338" s="143"/>
      <c r="N338" s="86"/>
      <c r="O338" s="53"/>
      <c r="P338" s="152">
        <v>0</v>
      </c>
      <c r="Q338" s="6"/>
      <c r="R338" s="96">
        <f t="shared" si="21"/>
        <v>0</v>
      </c>
      <c r="S338" s="97">
        <f t="shared" si="22"/>
        <v>0</v>
      </c>
      <c r="T338" s="98">
        <f t="shared" si="23"/>
        <v>0</v>
      </c>
      <c r="U338" s="117" t="str">
        <f t="shared" si="24"/>
        <v>OK</v>
      </c>
      <c r="V338" s="117" t="b">
        <f>'CASH REBATE'!$P$22</f>
        <v>0</v>
      </c>
      <c r="W338" s="1" t="str">
        <v>ALCHEMY</v>
      </c>
    </row>
    <row r="339" spans="2:23" ht="17.399999999999999" x14ac:dyDescent="0.3">
      <c r="B339" s="161" t="str">
        <v>31-SPPAC-07000575</v>
      </c>
      <c r="C339" s="158" t="str">
        <v>Campari</v>
      </c>
      <c r="D339" s="142" t="str">
        <v>Liqueur</v>
      </c>
      <c r="E339" s="142" t="str">
        <v>Aperol</v>
      </c>
      <c r="F339" s="142" t="str">
        <v>APR</v>
      </c>
      <c r="G339" s="142" t="str">
        <v>Aperol Glass Set</v>
      </c>
      <c r="H339" s="142" t="str">
        <v>700ml</v>
      </c>
      <c r="I339" s="176">
        <v>5</v>
      </c>
      <c r="J339" s="283"/>
      <c r="K339" s="178"/>
      <c r="L339" s="85"/>
      <c r="M339" s="143"/>
      <c r="N339" s="86"/>
      <c r="O339" s="53"/>
      <c r="P339" s="152">
        <v>0</v>
      </c>
      <c r="Q339" s="6"/>
      <c r="R339" s="96">
        <f t="shared" si="21"/>
        <v>0</v>
      </c>
      <c r="S339" s="97">
        <f t="shared" si="22"/>
        <v>0</v>
      </c>
      <c r="T339" s="98">
        <f t="shared" si="23"/>
        <v>0</v>
      </c>
      <c r="U339" s="117" t="str">
        <f t="shared" si="24"/>
        <v>OK</v>
      </c>
      <c r="V339" s="117" t="b">
        <f>'CASH REBATE'!$P$22</f>
        <v>0</v>
      </c>
      <c r="W339" s="1" t="str">
        <v>ALCHEMY</v>
      </c>
    </row>
    <row r="340" spans="2:23" ht="17.399999999999999" x14ac:dyDescent="0.3">
      <c r="B340" s="161" t="str">
        <v>32-06LIQ-05001051</v>
      </c>
      <c r="C340" s="158" t="str">
        <v>Campari</v>
      </c>
      <c r="D340" s="142" t="str">
        <v>Liqueur</v>
      </c>
      <c r="E340" s="142" t="str">
        <v>Campari</v>
      </c>
      <c r="F340" s="142" t="str">
        <v>CAM</v>
      </c>
      <c r="G340" s="142" t="str">
        <v>Campari Negroni Liqueur</v>
      </c>
      <c r="H340" s="142" t="str">
        <v>500ml</v>
      </c>
      <c r="I340" s="176">
        <v>6</v>
      </c>
      <c r="J340" s="283"/>
      <c r="K340" s="178"/>
      <c r="L340" s="85"/>
      <c r="M340" s="143"/>
      <c r="N340" s="86"/>
      <c r="O340" s="53"/>
      <c r="P340" s="152">
        <v>0</v>
      </c>
      <c r="Q340" s="6"/>
      <c r="R340" s="96">
        <f t="shared" si="21"/>
        <v>0</v>
      </c>
      <c r="S340" s="97">
        <f t="shared" si="22"/>
        <v>0</v>
      </c>
      <c r="T340" s="98">
        <f t="shared" si="23"/>
        <v>0</v>
      </c>
      <c r="U340" s="117" t="str">
        <f t="shared" si="24"/>
        <v>OK</v>
      </c>
      <c r="V340" s="117" t="b">
        <f>'CASH REBATE'!$P$22</f>
        <v>0</v>
      </c>
      <c r="W340" s="1" t="str">
        <v>ALCHEMY</v>
      </c>
    </row>
    <row r="341" spans="2:23" ht="17.399999999999999" x14ac:dyDescent="0.3">
      <c r="B341" s="161" t="str">
        <v>32-06LIQ-07501402</v>
      </c>
      <c r="C341" s="158" t="str">
        <v>Campari</v>
      </c>
      <c r="D341" s="142" t="str">
        <v>Liqueur</v>
      </c>
      <c r="E341" s="142" t="str">
        <v>Campari</v>
      </c>
      <c r="F341" s="142" t="str">
        <v>CAM</v>
      </c>
      <c r="G341" s="142" t="str">
        <v>Campari Bitter 750 ml</v>
      </c>
      <c r="H341" s="142" t="str">
        <v>750ml</v>
      </c>
      <c r="I341" s="176">
        <v>6</v>
      </c>
      <c r="J341" s="283"/>
      <c r="K341" s="178"/>
      <c r="L341" s="85"/>
      <c r="M341" s="143"/>
      <c r="N341" s="86"/>
      <c r="O341" s="53"/>
      <c r="P341" s="152">
        <v>0</v>
      </c>
      <c r="Q341" s="6"/>
      <c r="R341" s="96">
        <f t="shared" si="21"/>
        <v>0</v>
      </c>
      <c r="S341" s="97">
        <f t="shared" si="22"/>
        <v>0</v>
      </c>
      <c r="T341" s="98">
        <f t="shared" si="23"/>
        <v>0</v>
      </c>
      <c r="U341" s="117" t="str">
        <f t="shared" si="24"/>
        <v>OK</v>
      </c>
      <c r="V341" s="117" t="b">
        <f>'CASH REBATE'!$P$22</f>
        <v>0</v>
      </c>
      <c r="W341" s="1" t="str">
        <v>ALCHEMY</v>
      </c>
    </row>
    <row r="342" spans="2:23" ht="17.399999999999999" x14ac:dyDescent="0.3">
      <c r="B342" s="161" t="str">
        <v>32-SPPAC-07509002</v>
      </c>
      <c r="C342" s="158" t="str">
        <v>Campari</v>
      </c>
      <c r="D342" s="142" t="str">
        <v>Liqueur</v>
      </c>
      <c r="E342" s="142" t="str">
        <v>Campari</v>
      </c>
      <c r="F342" s="142" t="str">
        <v>CAM</v>
      </c>
      <c r="G342" s="142" t="str">
        <v>Campari Negroni Set</v>
      </c>
      <c r="H342" s="142" t="str">
        <v>2250ml</v>
      </c>
      <c r="I342" s="176">
        <v>4</v>
      </c>
      <c r="J342" s="283"/>
      <c r="K342" s="178"/>
      <c r="L342" s="85"/>
      <c r="M342" s="143"/>
      <c r="N342" s="86"/>
      <c r="O342" s="53"/>
      <c r="P342" s="152">
        <v>0</v>
      </c>
      <c r="Q342" s="6"/>
      <c r="R342" s="96">
        <f t="shared" si="21"/>
        <v>0</v>
      </c>
      <c r="S342" s="97">
        <f t="shared" si="22"/>
        <v>0</v>
      </c>
      <c r="T342" s="98">
        <f t="shared" si="23"/>
        <v>0</v>
      </c>
      <c r="U342" s="117" t="str">
        <f t="shared" si="24"/>
        <v>OK</v>
      </c>
      <c r="V342" s="117" t="b">
        <f>'CASH REBATE'!$P$22</f>
        <v>0</v>
      </c>
      <c r="W342" s="1" t="str">
        <v>ALCHEMY</v>
      </c>
    </row>
    <row r="343" spans="2:23" ht="17.399999999999999" x14ac:dyDescent="0.3">
      <c r="B343" s="161" t="str">
        <v>33-SPGIN-07502000</v>
      </c>
      <c r="C343" s="158" t="str">
        <v>Campari</v>
      </c>
      <c r="D343" s="142" t="str">
        <v>Gin</v>
      </c>
      <c r="E343" s="142" t="str">
        <v>Bulldog</v>
      </c>
      <c r="F343" s="142" t="str">
        <v>BUL</v>
      </c>
      <c r="G343" s="142" t="str">
        <v>Bulldog London Dry Gin 750 ml</v>
      </c>
      <c r="H343" s="142" t="str">
        <v>750ml</v>
      </c>
      <c r="I343" s="176">
        <v>6</v>
      </c>
      <c r="J343" s="283"/>
      <c r="K343" s="178"/>
      <c r="L343" s="85"/>
      <c r="M343" s="143"/>
      <c r="N343" s="86"/>
      <c r="O343" s="53"/>
      <c r="P343" s="152">
        <v>0</v>
      </c>
      <c r="Q343" s="6"/>
      <c r="R343" s="96">
        <f t="shared" si="17"/>
        <v>0</v>
      </c>
      <c r="S343" s="97">
        <f t="shared" si="20"/>
        <v>0</v>
      </c>
      <c r="T343" s="98">
        <f t="shared" si="18"/>
        <v>0</v>
      </c>
      <c r="U343" s="117" t="str">
        <f t="shared" si="19"/>
        <v>OK</v>
      </c>
      <c r="V343" s="117" t="b">
        <f>'CASH REBATE'!$P$22</f>
        <v>0</v>
      </c>
      <c r="W343" s="1" t="str">
        <v>ALCHEMY</v>
      </c>
    </row>
    <row r="344" spans="2:23" ht="17.399999999999999" x14ac:dyDescent="0.3">
      <c r="B344" s="161" t="str">
        <v>33-SPPAC-07506102</v>
      </c>
      <c r="C344" s="158" t="str">
        <v>Campari</v>
      </c>
      <c r="D344" s="142" t="str">
        <v>Gin</v>
      </c>
      <c r="E344" s="142" t="str">
        <v>Bulldog</v>
      </c>
      <c r="F344" s="142" t="str">
        <v>BUL</v>
      </c>
      <c r="G344" s="142" t="str">
        <v>Bulldog Gin Glass Set</v>
      </c>
      <c r="H344" s="142" t="str">
        <v>750ml</v>
      </c>
      <c r="I344" s="176">
        <v>6</v>
      </c>
      <c r="J344" s="283"/>
      <c r="K344" s="178"/>
      <c r="L344" s="85"/>
      <c r="M344" s="143"/>
      <c r="N344" s="86"/>
      <c r="O344" s="53"/>
      <c r="P344" s="152">
        <v>0</v>
      </c>
      <c r="Q344" s="6"/>
      <c r="R344" s="96">
        <f t="shared" si="17"/>
        <v>0</v>
      </c>
      <c r="S344" s="97">
        <f t="shared" si="20"/>
        <v>0</v>
      </c>
      <c r="T344" s="98">
        <f t="shared" si="18"/>
        <v>0</v>
      </c>
      <c r="U344" s="117" t="str">
        <f t="shared" si="19"/>
        <v>OK</v>
      </c>
      <c r="V344" s="117" t="b">
        <f>'CASH REBATE'!$P$22</f>
        <v>0</v>
      </c>
      <c r="W344" s="1" t="str">
        <v>ALCHEMY</v>
      </c>
    </row>
    <row r="345" spans="2:23" ht="17.399999999999999" x14ac:dyDescent="0.3">
      <c r="B345" s="161" t="str">
        <v>34-12VOD-01808261</v>
      </c>
      <c r="C345" s="158" t="str">
        <v>Campari</v>
      </c>
      <c r="D345" s="142" t="str">
        <v>Vodka</v>
      </c>
      <c r="E345" s="142" t="str">
        <v>Skyy</v>
      </c>
      <c r="F345" s="142" t="str">
        <v>SKY</v>
      </c>
      <c r="G345" s="142" t="str">
        <v>Skyy Vodka 180 ml (P12)</v>
      </c>
      <c r="H345" s="142" t="str">
        <v>180ml</v>
      </c>
      <c r="I345" s="176">
        <v>12</v>
      </c>
      <c r="J345" s="283"/>
      <c r="K345" s="178"/>
      <c r="L345" s="85"/>
      <c r="M345" s="143"/>
      <c r="N345" s="86"/>
      <c r="O345" s="53"/>
      <c r="P345" s="152">
        <v>0</v>
      </c>
      <c r="Q345" s="6"/>
      <c r="R345" s="96">
        <f t="shared" si="17"/>
        <v>0</v>
      </c>
      <c r="S345" s="97">
        <f t="shared" si="20"/>
        <v>0</v>
      </c>
      <c r="T345" s="98">
        <f t="shared" si="18"/>
        <v>0</v>
      </c>
      <c r="U345" s="117" t="str">
        <f t="shared" si="19"/>
        <v>OK</v>
      </c>
      <c r="V345" s="117" t="b">
        <f>'CASH REBATE'!$P$22</f>
        <v>0</v>
      </c>
      <c r="W345" s="1" t="str">
        <v>ALCHEMY</v>
      </c>
    </row>
    <row r="346" spans="2:23" ht="17.399999999999999" x14ac:dyDescent="0.3">
      <c r="B346" s="161" t="str">
        <v>34-SPVOD-07007004</v>
      </c>
      <c r="C346" s="158" t="str">
        <v>Campari</v>
      </c>
      <c r="D346" s="142" t="str">
        <v>Vodka</v>
      </c>
      <c r="E346" s="142" t="str">
        <v>Skyy</v>
      </c>
      <c r="F346" s="142" t="str">
        <v>SKY</v>
      </c>
      <c r="G346" s="142" t="str">
        <v>Skyy Vodka</v>
      </c>
      <c r="H346" s="142" t="str">
        <v>700ml</v>
      </c>
      <c r="I346" s="176">
        <v>12</v>
      </c>
      <c r="J346" s="283"/>
      <c r="K346" s="178"/>
      <c r="L346" s="85"/>
      <c r="M346" s="143"/>
      <c r="N346" s="86"/>
      <c r="O346" s="53"/>
      <c r="P346" s="152">
        <v>0</v>
      </c>
      <c r="Q346" s="6"/>
      <c r="R346" s="96">
        <f t="shared" si="17"/>
        <v>0</v>
      </c>
      <c r="S346" s="97">
        <f t="shared" si="20"/>
        <v>0</v>
      </c>
      <c r="T346" s="98">
        <f t="shared" si="18"/>
        <v>0</v>
      </c>
      <c r="U346" s="117" t="str">
        <f t="shared" si="19"/>
        <v>OK</v>
      </c>
      <c r="V346" s="117" t="b">
        <f>'CASH REBATE'!$P$22</f>
        <v>0</v>
      </c>
      <c r="W346" s="1" t="str">
        <v>ALCHEMY</v>
      </c>
    </row>
    <row r="347" spans="2:23" ht="17.399999999999999" x14ac:dyDescent="0.3">
      <c r="B347" s="161" t="str">
        <v>37-SPWHI-07002834</v>
      </c>
      <c r="C347" s="158" t="str">
        <v>Campari</v>
      </c>
      <c r="D347" s="142" t="str">
        <v>Whisky</v>
      </c>
      <c r="E347" s="142" t="str">
        <v>Wild Turkey</v>
      </c>
      <c r="F347" s="142" t="str">
        <v>WTK</v>
      </c>
      <c r="G347" s="142" t="str">
        <v>Wild Turkey Rye Whiskey 700ml</v>
      </c>
      <c r="H347" s="142" t="str">
        <v>700ml</v>
      </c>
      <c r="I347" s="176">
        <v>12</v>
      </c>
      <c r="J347" s="283"/>
      <c r="K347" s="178"/>
      <c r="L347" s="85"/>
      <c r="M347" s="143"/>
      <c r="N347" s="86"/>
      <c r="O347" s="53"/>
      <c r="P347" s="152">
        <v>0</v>
      </c>
      <c r="Q347" s="6"/>
      <c r="R347" s="96">
        <f t="shared" si="17"/>
        <v>0</v>
      </c>
      <c r="S347" s="97">
        <f t="shared" si="20"/>
        <v>0</v>
      </c>
      <c r="T347" s="98">
        <f t="shared" si="18"/>
        <v>0</v>
      </c>
      <c r="U347" s="117" t="str">
        <f t="shared" si="19"/>
        <v>OK</v>
      </c>
      <c r="V347" s="117" t="b">
        <f>'CASH REBATE'!$P$22</f>
        <v>0</v>
      </c>
      <c r="W347" s="1" t="str">
        <v>ALCHEMY</v>
      </c>
    </row>
    <row r="348" spans="2:23" ht="17.399999999999999" x14ac:dyDescent="0.3">
      <c r="B348" s="161" t="str">
        <v>40-SPRUM-07501400</v>
      </c>
      <c r="C348" s="158" t="str">
        <v>Campari</v>
      </c>
      <c r="D348" s="142" t="str">
        <v>Rum</v>
      </c>
      <c r="E348" s="142" t="str">
        <v>Appleton</v>
      </c>
      <c r="F348" s="142" t="str">
        <v>APT</v>
      </c>
      <c r="G348" s="142" t="str">
        <v>Appleton Estate Rare Blend 12 Years</v>
      </c>
      <c r="H348" s="142" t="str">
        <v>750ml</v>
      </c>
      <c r="I348" s="176">
        <v>12</v>
      </c>
      <c r="J348" s="283"/>
      <c r="K348" s="178"/>
      <c r="L348" s="85"/>
      <c r="M348" s="143"/>
      <c r="N348" s="86"/>
      <c r="O348" s="53"/>
      <c r="P348" s="152">
        <v>0</v>
      </c>
      <c r="Q348" s="6"/>
      <c r="R348" s="96">
        <f t="shared" si="17"/>
        <v>0</v>
      </c>
      <c r="S348" s="97">
        <f t="shared" si="20"/>
        <v>0</v>
      </c>
      <c r="T348" s="98">
        <f t="shared" si="18"/>
        <v>0</v>
      </c>
      <c r="U348" s="117" t="str">
        <f t="shared" si="19"/>
        <v>OK</v>
      </c>
      <c r="V348" s="117" t="b">
        <f>'CASH REBATE'!$P$22</f>
        <v>0</v>
      </c>
      <c r="W348" s="1" t="str">
        <v>ALCHEMY</v>
      </c>
    </row>
    <row r="349" spans="2:23" ht="17.399999999999999" x14ac:dyDescent="0.3">
      <c r="B349" s="161" t="str">
        <v>46-ABRGP-07000051</v>
      </c>
      <c r="C349" s="158" t="str">
        <v>Campari</v>
      </c>
      <c r="D349" s="142" t="str">
        <v>Whisky</v>
      </c>
      <c r="E349" s="142" t="str">
        <v>Glen Grant</v>
      </c>
      <c r="F349" s="142" t="str">
        <v>GGT</v>
      </c>
      <c r="G349" s="142" t="str">
        <v>Glen Grant Single Malt Scotch Whisky Arboralis (Gift Pack)</v>
      </c>
      <c r="H349" s="142" t="str">
        <v>700ml</v>
      </c>
      <c r="I349" s="176">
        <v>6</v>
      </c>
      <c r="J349" s="283"/>
      <c r="K349" s="178"/>
      <c r="L349" s="85"/>
      <c r="M349" s="143"/>
      <c r="N349" s="86"/>
      <c r="O349" s="53"/>
      <c r="P349" s="152">
        <v>0</v>
      </c>
      <c r="Q349" s="6"/>
      <c r="R349" s="96">
        <f t="shared" si="17"/>
        <v>0</v>
      </c>
      <c r="S349" s="97">
        <f t="shared" si="20"/>
        <v>0</v>
      </c>
      <c r="T349" s="98">
        <f t="shared" si="18"/>
        <v>0</v>
      </c>
      <c r="U349" s="117" t="str">
        <f t="shared" si="19"/>
        <v>OK</v>
      </c>
      <c r="V349" s="117" t="b">
        <f>'CASH REBATE'!$P$22</f>
        <v>0</v>
      </c>
      <c r="W349" s="1" t="str">
        <v>ALCHEMY</v>
      </c>
    </row>
    <row r="350" spans="2:23" ht="17.399999999999999" x14ac:dyDescent="0.3">
      <c r="B350" s="161" t="str">
        <v>51-WISPA-07505015</v>
      </c>
      <c r="C350" s="158" t="str">
        <v>Luc Belaire</v>
      </c>
      <c r="D350" s="142" t="str">
        <v>Sparkling Wine</v>
      </c>
      <c r="E350" s="142" t="str">
        <v>Luc Belaire</v>
      </c>
      <c r="F350" s="142" t="str">
        <v>LUC</v>
      </c>
      <c r="G350" s="142" t="str">
        <v>Luc Belaire Rare Luxe</v>
      </c>
      <c r="H350" s="142" t="str">
        <v>750ml</v>
      </c>
      <c r="I350" s="176">
        <v>6</v>
      </c>
      <c r="J350" s="283"/>
      <c r="K350" s="178"/>
      <c r="L350" s="85"/>
      <c r="M350" s="143"/>
      <c r="N350" s="86"/>
      <c r="O350" s="53"/>
      <c r="P350" s="152">
        <v>0</v>
      </c>
      <c r="Q350" s="6"/>
      <c r="R350" s="96">
        <f t="shared" si="17"/>
        <v>0</v>
      </c>
      <c r="S350" s="97">
        <f t="shared" si="20"/>
        <v>0</v>
      </c>
      <c r="T350" s="98">
        <f t="shared" si="18"/>
        <v>0</v>
      </c>
      <c r="U350" s="117" t="str">
        <f t="shared" si="19"/>
        <v>OK</v>
      </c>
      <c r="V350" s="117" t="b">
        <f>'CASH REBATE'!$P$22</f>
        <v>0</v>
      </c>
      <c r="W350" s="1" t="str">
        <v>ALCHEMY</v>
      </c>
    </row>
    <row r="351" spans="2:23" ht="17.399999999999999" x14ac:dyDescent="0.3">
      <c r="B351" s="161" t="str">
        <v>51-WISPA-07505572</v>
      </c>
      <c r="C351" s="158" t="str">
        <v>Luc Belaire</v>
      </c>
      <c r="D351" s="142" t="str">
        <v>Sparkling Wine</v>
      </c>
      <c r="E351" s="142" t="str">
        <v>Luc Belaire</v>
      </c>
      <c r="F351" s="142" t="str">
        <v>LUC</v>
      </c>
      <c r="G351" s="142" t="str">
        <v>Luc Belaire Rare Luxe - Fantome</v>
      </c>
      <c r="H351" s="142" t="str">
        <v>750ml</v>
      </c>
      <c r="I351" s="176">
        <v>6</v>
      </c>
      <c r="J351" s="283"/>
      <c r="K351" s="178"/>
      <c r="L351" s="85"/>
      <c r="M351" s="143"/>
      <c r="N351" s="86"/>
      <c r="O351" s="53"/>
      <c r="P351" s="152">
        <v>0</v>
      </c>
      <c r="Q351" s="6"/>
      <c r="R351" s="96">
        <f t="shared" si="17"/>
        <v>0</v>
      </c>
      <c r="S351" s="97">
        <f t="shared" si="20"/>
        <v>0</v>
      </c>
      <c r="T351" s="98">
        <f t="shared" si="18"/>
        <v>0</v>
      </c>
      <c r="U351" s="117" t="str">
        <f t="shared" si="19"/>
        <v>OK</v>
      </c>
      <c r="V351" s="117" t="b">
        <f>'CASH REBATE'!$P$22</f>
        <v>0</v>
      </c>
      <c r="W351" s="1" t="str">
        <v>ALCHEMY</v>
      </c>
    </row>
    <row r="352" spans="2:23" ht="17.399999999999999" x14ac:dyDescent="0.3">
      <c r="B352" s="161" t="str">
        <v>51-WISPA-07505602</v>
      </c>
      <c r="C352" s="157" t="str">
        <v>Luc Belaire</v>
      </c>
      <c r="D352" s="99" t="str">
        <v>Sparkling Wine</v>
      </c>
      <c r="E352" s="99" t="str">
        <v>Luc Belaire</v>
      </c>
      <c r="F352" s="99" t="str">
        <v>LUC</v>
      </c>
      <c r="G352" s="99" t="str">
        <v>Luc Belaire Rare Rose - Fantome</v>
      </c>
      <c r="H352" s="99" t="str">
        <v>750ml</v>
      </c>
      <c r="I352" s="175">
        <v>6</v>
      </c>
      <c r="J352" s="283"/>
      <c r="K352" s="178"/>
      <c r="L352" s="85"/>
      <c r="M352" s="147"/>
      <c r="N352" s="86"/>
      <c r="O352" s="147"/>
      <c r="P352" s="152">
        <v>0</v>
      </c>
      <c r="Q352" s="148"/>
      <c r="R352" s="96">
        <f t="shared" si="17"/>
        <v>0</v>
      </c>
      <c r="S352" s="97">
        <f t="shared" si="20"/>
        <v>0</v>
      </c>
      <c r="T352" s="98">
        <f t="shared" si="18"/>
        <v>0</v>
      </c>
      <c r="U352" s="117" t="str">
        <f t="shared" si="19"/>
        <v>OK</v>
      </c>
      <c r="V352" s="117" t="b">
        <f>'CASH REBATE'!$P$22</f>
        <v>0</v>
      </c>
      <c r="W352" s="1" t="str">
        <v>ALCHEMY</v>
      </c>
    </row>
    <row r="353" spans="2:23" ht="17.399999999999999" x14ac:dyDescent="0.3">
      <c r="B353" s="161" t="str">
        <v>51-WISPA-07505909</v>
      </c>
      <c r="C353" s="157" t="str">
        <v>Luc Belaire</v>
      </c>
      <c r="D353" s="99" t="str">
        <v>Sparkling Wine</v>
      </c>
      <c r="E353" s="99" t="str">
        <v>Luc Belaire</v>
      </c>
      <c r="F353" s="99" t="str">
        <v>LUC</v>
      </c>
      <c r="G353" s="99" t="str">
        <v>Luc Belaire Rare Rose</v>
      </c>
      <c r="H353" s="99" t="str">
        <v>750ml</v>
      </c>
      <c r="I353" s="175">
        <v>6</v>
      </c>
      <c r="J353" s="283"/>
      <c r="K353" s="178"/>
      <c r="L353" s="85"/>
      <c r="M353" s="147"/>
      <c r="N353" s="86"/>
      <c r="O353" s="147"/>
      <c r="P353" s="152">
        <v>0</v>
      </c>
      <c r="Q353" s="148"/>
      <c r="R353" s="96">
        <f t="shared" si="17"/>
        <v>0</v>
      </c>
      <c r="S353" s="97">
        <f t="shared" si="20"/>
        <v>0</v>
      </c>
      <c r="T353" s="98">
        <f t="shared" si="18"/>
        <v>0</v>
      </c>
      <c r="U353" s="117" t="str">
        <f t="shared" si="19"/>
        <v>OK</v>
      </c>
      <c r="V353" s="117" t="b">
        <f>'CASH REBATE'!$P$22</f>
        <v>0</v>
      </c>
      <c r="W353" s="1" t="str">
        <v>ALCHEMY</v>
      </c>
    </row>
    <row r="354" spans="2:23" ht="17.399999999999999" x14ac:dyDescent="0.3">
      <c r="B354" s="161" t="str">
        <v>51-WISPA-15005619</v>
      </c>
      <c r="C354" s="157" t="str">
        <v>Luc Belaire</v>
      </c>
      <c r="D354" s="99" t="str">
        <v>Sparkling Wine</v>
      </c>
      <c r="E354" s="99" t="str">
        <v>Luc Belaire</v>
      </c>
      <c r="F354" s="99" t="str">
        <v>LUC</v>
      </c>
      <c r="G354" s="99" t="str">
        <v>Luc Belaire Rare Rose 1.5 L - Fantome</v>
      </c>
      <c r="H354" s="99" t="str">
        <v>1500ml</v>
      </c>
      <c r="I354" s="175">
        <v>3</v>
      </c>
      <c r="J354" s="283"/>
      <c r="K354" s="178"/>
      <c r="L354" s="85"/>
      <c r="M354" s="147"/>
      <c r="N354" s="86"/>
      <c r="O354" s="147"/>
      <c r="P354" s="152">
        <v>0</v>
      </c>
      <c r="Q354" s="148"/>
      <c r="R354" s="96">
        <f t="shared" si="17"/>
        <v>0</v>
      </c>
      <c r="S354" s="97">
        <f t="shared" si="20"/>
        <v>0</v>
      </c>
      <c r="T354" s="98">
        <f t="shared" si="18"/>
        <v>0</v>
      </c>
      <c r="U354" s="117" t="str">
        <f t="shared" si="19"/>
        <v>OK</v>
      </c>
      <c r="V354" s="117" t="b">
        <f>'CASH REBATE'!$P$22</f>
        <v>0</v>
      </c>
      <c r="W354" s="1" t="str">
        <v>ALCHEMY</v>
      </c>
    </row>
    <row r="355" spans="2:23" ht="17.399999999999999" x14ac:dyDescent="0.3">
      <c r="B355" s="161" t="str">
        <v>52-WISPA-07500750</v>
      </c>
      <c r="C355" s="157" t="str">
        <v>Pommery</v>
      </c>
      <c r="D355" s="99" t="str">
        <v>Champagne</v>
      </c>
      <c r="E355" s="99" t="str">
        <v>Pommery</v>
      </c>
      <c r="F355" s="99" t="str">
        <v>POM</v>
      </c>
      <c r="G355" s="99" t="str">
        <v>Champagne Pommery Brut Rose Royal (GB)</v>
      </c>
      <c r="H355" s="99" t="str">
        <v>750ml</v>
      </c>
      <c r="I355" s="175">
        <v>6</v>
      </c>
      <c r="J355" s="283"/>
      <c r="K355" s="178"/>
      <c r="L355" s="85"/>
      <c r="M355" s="147"/>
      <c r="N355" s="86"/>
      <c r="O355" s="147"/>
      <c r="P355" s="152">
        <v>0</v>
      </c>
      <c r="Q355" s="148"/>
      <c r="R355" s="96">
        <f t="shared" si="17"/>
        <v>0</v>
      </c>
      <c r="S355" s="97">
        <f t="shared" si="20"/>
        <v>0</v>
      </c>
      <c r="T355" s="98">
        <f t="shared" si="18"/>
        <v>0</v>
      </c>
      <c r="U355" s="117" t="str">
        <f t="shared" si="19"/>
        <v>OK</v>
      </c>
      <c r="V355" s="117" t="b">
        <f>'CASH REBATE'!$P$22</f>
        <v>0</v>
      </c>
      <c r="W355" s="1" t="str">
        <v>ALCHEMY</v>
      </c>
    </row>
    <row r="356" spans="2:23" ht="17.399999999999999" x14ac:dyDescent="0.3">
      <c r="B356" s="161" t="str">
        <v>52-WISPA-07500925</v>
      </c>
      <c r="C356" s="157" t="str">
        <v>Pommery</v>
      </c>
      <c r="D356" s="99" t="str">
        <v>Champagne</v>
      </c>
      <c r="E356" s="99" t="str">
        <v>Pommery</v>
      </c>
      <c r="F356" s="99" t="str">
        <v>POM</v>
      </c>
      <c r="G356" s="99" t="str">
        <v>Champagne Pommery Royal Blue Sky (GB)</v>
      </c>
      <c r="H356" s="99" t="str">
        <v>750ml</v>
      </c>
      <c r="I356" s="175">
        <v>6</v>
      </c>
      <c r="J356" s="283"/>
      <c r="K356" s="178"/>
      <c r="L356" s="85"/>
      <c r="M356" s="147"/>
      <c r="N356" s="86"/>
      <c r="O356" s="147"/>
      <c r="P356" s="152">
        <v>0</v>
      </c>
      <c r="Q356" s="148"/>
      <c r="R356" s="96">
        <f t="shared" si="17"/>
        <v>0</v>
      </c>
      <c r="S356" s="97">
        <f t="shared" si="20"/>
        <v>0</v>
      </c>
      <c r="T356" s="98">
        <f t="shared" si="18"/>
        <v>0</v>
      </c>
      <c r="U356" s="117" t="str">
        <f t="shared" si="19"/>
        <v>OK</v>
      </c>
      <c r="V356" s="117" t="b">
        <f>'CASH REBATE'!$P$22</f>
        <v>0</v>
      </c>
      <c r="W356" s="1" t="str">
        <v>ALCHEMY</v>
      </c>
    </row>
    <row r="357" spans="2:23" ht="17.399999999999999" x14ac:dyDescent="0.3">
      <c r="B357" s="161" t="str">
        <v>52-WISPA-07502006</v>
      </c>
      <c r="C357" s="157" t="str">
        <v>Pommery</v>
      </c>
      <c r="D357" s="99" t="str">
        <v>Champagne</v>
      </c>
      <c r="E357" s="99" t="str">
        <v>Pommery</v>
      </c>
      <c r="F357" s="99" t="str">
        <v>POM</v>
      </c>
      <c r="G357" s="99" t="str">
        <v>Pommery Cuvee Louise Champagne (2006)</v>
      </c>
      <c r="H357" s="99" t="str">
        <v>750ml</v>
      </c>
      <c r="I357" s="175">
        <v>6</v>
      </c>
      <c r="J357" s="283"/>
      <c r="K357" s="178"/>
      <c r="L357" s="85"/>
      <c r="M357" s="147"/>
      <c r="N357" s="86"/>
      <c r="O357" s="147"/>
      <c r="P357" s="152">
        <v>0</v>
      </c>
      <c r="Q357" s="148"/>
      <c r="R357" s="96">
        <f t="shared" si="17"/>
        <v>0</v>
      </c>
      <c r="S357" s="97">
        <f t="shared" si="20"/>
        <v>0</v>
      </c>
      <c r="T357" s="98">
        <f t="shared" si="18"/>
        <v>0</v>
      </c>
      <c r="U357" s="117" t="str">
        <f t="shared" si="19"/>
        <v>OK</v>
      </c>
      <c r="V357" s="117" t="b">
        <f>'CASH REBATE'!$P$22</f>
        <v>0</v>
      </c>
      <c r="W357" s="1" t="str">
        <v>ALCHEMY</v>
      </c>
    </row>
    <row r="358" spans="2:23" ht="17.399999999999999" x14ac:dyDescent="0.3">
      <c r="B358" s="161" t="str">
        <v>52-WISPA-07507772</v>
      </c>
      <c r="C358" s="157" t="str">
        <v>Pommery</v>
      </c>
      <c r="D358" s="99" t="str">
        <v>Champagne</v>
      </c>
      <c r="E358" s="99" t="str">
        <v>Pommery</v>
      </c>
      <c r="F358" s="99" t="str">
        <v>POM</v>
      </c>
      <c r="G358" s="99" t="str">
        <v>Champagne Pommery Apanage Brut (1874)</v>
      </c>
      <c r="H358" s="99" t="str">
        <v>750ml</v>
      </c>
      <c r="I358" s="175">
        <v>6</v>
      </c>
      <c r="J358" s="283"/>
      <c r="K358" s="178"/>
      <c r="L358" s="85"/>
      <c r="M358" s="147"/>
      <c r="N358" s="86"/>
      <c r="O358" s="147"/>
      <c r="P358" s="152">
        <v>0</v>
      </c>
      <c r="Q358" s="148"/>
      <c r="R358" s="96">
        <f t="shared" si="17"/>
        <v>0</v>
      </c>
      <c r="S358" s="97">
        <f t="shared" si="20"/>
        <v>0</v>
      </c>
      <c r="T358" s="98">
        <f t="shared" si="18"/>
        <v>0</v>
      </c>
      <c r="U358" s="117" t="str">
        <f t="shared" si="19"/>
        <v>OK</v>
      </c>
      <c r="V358" s="117" t="b">
        <f>'CASH REBATE'!$P$22</f>
        <v>0</v>
      </c>
      <c r="W358" s="1" t="str">
        <v>ALCHEMY</v>
      </c>
    </row>
    <row r="359" spans="2:23" ht="17.399999999999999" x14ac:dyDescent="0.3">
      <c r="B359" s="161" t="str">
        <v>64-SPLIQ-02000983</v>
      </c>
      <c r="C359" s="157" t="str">
        <v>Laiba</v>
      </c>
      <c r="D359" s="99" t="str">
        <v>Liqueur</v>
      </c>
      <c r="E359" s="99" t="str">
        <v>Laiba</v>
      </c>
      <c r="F359" s="99" t="str">
        <v>LAI</v>
      </c>
      <c r="G359" s="99" t="str">
        <v>Laiba Passion De-Light</v>
      </c>
      <c r="H359" s="99" t="str">
        <v>200ml</v>
      </c>
      <c r="I359" s="175">
        <v>12</v>
      </c>
      <c r="J359" s="283"/>
      <c r="K359" s="178"/>
      <c r="L359" s="85"/>
      <c r="M359" s="147"/>
      <c r="N359" s="86"/>
      <c r="O359" s="147"/>
      <c r="P359" s="152">
        <v>0</v>
      </c>
      <c r="Q359" s="148"/>
      <c r="R359" s="96">
        <f t="shared" si="17"/>
        <v>0</v>
      </c>
      <c r="S359" s="97">
        <f t="shared" si="20"/>
        <v>0</v>
      </c>
      <c r="T359" s="98">
        <f t="shared" si="18"/>
        <v>0</v>
      </c>
      <c r="U359" s="117" t="str">
        <f t="shared" si="19"/>
        <v>OK</v>
      </c>
      <c r="V359" s="117" t="b">
        <f>'CASH REBATE'!$P$22</f>
        <v>0</v>
      </c>
      <c r="W359" s="1" t="str">
        <v>ALCHEMY</v>
      </c>
    </row>
    <row r="360" spans="2:23" ht="17.399999999999999" x14ac:dyDescent="0.3">
      <c r="B360" s="161" t="str">
        <v>64-SPLIQ-02000990</v>
      </c>
      <c r="C360" s="158" t="str">
        <v>Laiba</v>
      </c>
      <c r="D360" s="142" t="str">
        <v>Liqueur</v>
      </c>
      <c r="E360" s="142" t="str">
        <v>Laiba</v>
      </c>
      <c r="F360" s="142" t="str">
        <v>LAI</v>
      </c>
      <c r="G360" s="142" t="str">
        <v>Laiba In Love With Rosemary</v>
      </c>
      <c r="H360" s="142" t="str">
        <v>200ml</v>
      </c>
      <c r="I360" s="176">
        <v>12</v>
      </c>
      <c r="J360" s="283"/>
      <c r="K360" s="178"/>
      <c r="L360" s="85"/>
      <c r="M360" s="143"/>
      <c r="N360" s="86"/>
      <c r="O360" s="53"/>
      <c r="P360" s="152">
        <v>0</v>
      </c>
      <c r="Q360" s="6"/>
      <c r="R360" s="96">
        <f t="shared" si="17"/>
        <v>0</v>
      </c>
      <c r="S360" s="97">
        <f t="shared" si="20"/>
        <v>0</v>
      </c>
      <c r="T360" s="98">
        <f t="shared" si="18"/>
        <v>0</v>
      </c>
      <c r="U360" s="117" t="str">
        <f t="shared" si="19"/>
        <v>OK</v>
      </c>
      <c r="V360" s="117" t="b">
        <f>'CASH REBATE'!$P$22</f>
        <v>0</v>
      </c>
      <c r="W360" s="1" t="str">
        <v>ALCHEMY</v>
      </c>
    </row>
    <row r="361" spans="2:23" ht="17.399999999999999" x14ac:dyDescent="0.3">
      <c r="B361" s="161" t="str">
        <v>64-SPLIQ-02001003</v>
      </c>
      <c r="C361" s="157" t="str">
        <v>Laiba</v>
      </c>
      <c r="D361" s="99" t="str">
        <v>Liqueur</v>
      </c>
      <c r="E361" s="99" t="str">
        <v>Laiba</v>
      </c>
      <c r="F361" s="99" t="str">
        <v>LAI</v>
      </c>
      <c r="G361" s="99" t="str">
        <v>Laiba Sour</v>
      </c>
      <c r="H361" s="99" t="str">
        <v>200ml</v>
      </c>
      <c r="I361" s="175">
        <v>12</v>
      </c>
      <c r="J361" s="283"/>
      <c r="K361" s="178"/>
      <c r="L361" s="85"/>
      <c r="M361" s="147"/>
      <c r="N361" s="86"/>
      <c r="O361" s="147"/>
      <c r="P361" s="152">
        <v>0</v>
      </c>
      <c r="Q361" s="148"/>
      <c r="R361" s="96">
        <f t="shared" ref="R361:R394" si="25">IF(K361&gt;0,K361*N361,L361*1.07*N361)</f>
        <v>0</v>
      </c>
      <c r="S361" s="97">
        <f t="shared" ref="S361:S394" si="26">ROUND(R361/1.07,2)</f>
        <v>0</v>
      </c>
      <c r="T361" s="98">
        <f t="shared" ref="T361:T394" si="27">IF(U361="Input Price only 1 column","",P361*S361)</f>
        <v>0</v>
      </c>
      <c r="U361" s="117" t="str">
        <f t="shared" ref="U361:U394" si="28">IF(AND(K361&gt;0,L361&gt;0),"Input Price only 1 column","OK")</f>
        <v>OK</v>
      </c>
      <c r="V361" s="117" t="b">
        <f>'CASH REBATE'!$P$22</f>
        <v>0</v>
      </c>
      <c r="W361" s="1" t="str">
        <v>ALCHEMY</v>
      </c>
    </row>
    <row r="362" spans="2:23" ht="17.399999999999999" x14ac:dyDescent="0.3">
      <c r="B362" s="161" t="str">
        <v>64-SPLIQ-02001010</v>
      </c>
      <c r="C362" s="157" t="str">
        <v>Laiba</v>
      </c>
      <c r="D362" s="99" t="str">
        <v>Liqueur</v>
      </c>
      <c r="E362" s="99" t="str">
        <v>Laiba</v>
      </c>
      <c r="F362" s="99" t="str">
        <v>LAI</v>
      </c>
      <c r="G362" s="99" t="str">
        <v>Laiba I Am Coconuts</v>
      </c>
      <c r="H362" s="99" t="str">
        <v>200ml</v>
      </c>
      <c r="I362" s="175">
        <v>12</v>
      </c>
      <c r="J362" s="283"/>
      <c r="K362" s="178"/>
      <c r="L362" s="85"/>
      <c r="M362" s="147"/>
      <c r="N362" s="86"/>
      <c r="O362" s="147"/>
      <c r="P362" s="152">
        <v>0</v>
      </c>
      <c r="Q362" s="148"/>
      <c r="R362" s="96">
        <f t="shared" si="25"/>
        <v>0</v>
      </c>
      <c r="S362" s="97">
        <f t="shared" si="26"/>
        <v>0</v>
      </c>
      <c r="T362" s="98">
        <f t="shared" si="27"/>
        <v>0</v>
      </c>
      <c r="U362" s="117" t="str">
        <f t="shared" si="28"/>
        <v>OK</v>
      </c>
      <c r="V362" s="117" t="b">
        <f>'CASH REBATE'!$P$22</f>
        <v>0</v>
      </c>
      <c r="W362" s="1" t="str">
        <v>ALCHEMY</v>
      </c>
    </row>
    <row r="363" spans="2:23" ht="17.399999999999999" x14ac:dyDescent="0.3">
      <c r="B363" s="161" t="str">
        <v>64-SPLIQ-02001027</v>
      </c>
      <c r="C363" s="157" t="str">
        <v>Laiba</v>
      </c>
      <c r="D363" s="99" t="str">
        <v>Liqueur</v>
      </c>
      <c r="E363" s="99" t="str">
        <v>Laiba</v>
      </c>
      <c r="F363" s="99" t="str">
        <v>LAI</v>
      </c>
      <c r="G363" s="99" t="str">
        <v>Laiba Cold Brew Martini</v>
      </c>
      <c r="H363" s="99" t="str">
        <v>200ml</v>
      </c>
      <c r="I363" s="175">
        <v>12</v>
      </c>
      <c r="J363" s="283"/>
      <c r="K363" s="178"/>
      <c r="L363" s="85"/>
      <c r="M363" s="147"/>
      <c r="N363" s="86"/>
      <c r="O363" s="147"/>
      <c r="P363" s="152">
        <v>0</v>
      </c>
      <c r="Q363" s="148"/>
      <c r="R363" s="96">
        <f t="shared" si="25"/>
        <v>0</v>
      </c>
      <c r="S363" s="97">
        <f t="shared" si="26"/>
        <v>0</v>
      </c>
      <c r="T363" s="98">
        <f t="shared" si="27"/>
        <v>0</v>
      </c>
      <c r="U363" s="117" t="str">
        <f t="shared" si="28"/>
        <v>OK</v>
      </c>
      <c r="V363" s="117" t="b">
        <f>'CASH REBATE'!$P$22</f>
        <v>0</v>
      </c>
      <c r="W363" s="1" t="str">
        <v>ALCHEMY</v>
      </c>
    </row>
    <row r="364" spans="2:23" ht="17.399999999999999" x14ac:dyDescent="0.3">
      <c r="B364" s="161" t="str">
        <v>64-SPLIQ-02001034</v>
      </c>
      <c r="C364" s="157" t="str">
        <v>Laiba</v>
      </c>
      <c r="D364" s="99" t="str">
        <v>Liqueur</v>
      </c>
      <c r="E364" s="99" t="str">
        <v>Laiba</v>
      </c>
      <c r="F364" s="99" t="str">
        <v>LAI</v>
      </c>
      <c r="G364" s="99" t="str">
        <v>Laiba Earl 'S Old Fashioned</v>
      </c>
      <c r="H364" s="99" t="str">
        <v>200ml</v>
      </c>
      <c r="I364" s="175">
        <v>12</v>
      </c>
      <c r="J364" s="283"/>
      <c r="K364" s="178"/>
      <c r="L364" s="85"/>
      <c r="M364" s="147"/>
      <c r="N364" s="86"/>
      <c r="O364" s="147"/>
      <c r="P364" s="152">
        <v>0</v>
      </c>
      <c r="Q364" s="148"/>
      <c r="R364" s="96">
        <f t="shared" si="25"/>
        <v>0</v>
      </c>
      <c r="S364" s="97">
        <f t="shared" si="26"/>
        <v>0</v>
      </c>
      <c r="T364" s="98">
        <f t="shared" si="27"/>
        <v>0</v>
      </c>
      <c r="U364" s="117" t="str">
        <f t="shared" si="28"/>
        <v>OK</v>
      </c>
      <c r="V364" s="117" t="b">
        <f>'CASH REBATE'!$P$22</f>
        <v>0</v>
      </c>
      <c r="W364" s="1" t="str">
        <v>ALCHEMY</v>
      </c>
    </row>
    <row r="365" spans="2:23" ht="17.399999999999999" x14ac:dyDescent="0.3">
      <c r="B365" s="161" t="str">
        <v>64-SPLIQ-02001041</v>
      </c>
      <c r="C365" s="158" t="str">
        <v>Laiba</v>
      </c>
      <c r="D365" s="142" t="str">
        <v>Liqueur</v>
      </c>
      <c r="E365" s="142" t="str">
        <v>Laiba</v>
      </c>
      <c r="F365" s="142" t="str">
        <v>LAI</v>
      </c>
      <c r="G365" s="142" t="str">
        <v>Laiba Twisted Negroni</v>
      </c>
      <c r="H365" s="142" t="str">
        <v>200ml</v>
      </c>
      <c r="I365" s="176">
        <v>12</v>
      </c>
      <c r="J365" s="283"/>
      <c r="K365" s="178"/>
      <c r="L365" s="85"/>
      <c r="M365" s="143"/>
      <c r="N365" s="86"/>
      <c r="O365" s="53"/>
      <c r="P365" s="152">
        <v>0</v>
      </c>
      <c r="Q365" s="6"/>
      <c r="R365" s="96">
        <f t="shared" si="25"/>
        <v>0</v>
      </c>
      <c r="S365" s="97">
        <f t="shared" si="26"/>
        <v>0</v>
      </c>
      <c r="T365" s="98">
        <f t="shared" si="27"/>
        <v>0</v>
      </c>
      <c r="U365" s="117" t="str">
        <f t="shared" si="28"/>
        <v>OK</v>
      </c>
      <c r="V365" s="117" t="b">
        <f>'CASH REBATE'!$P$22</f>
        <v>0</v>
      </c>
      <c r="W365" s="1" t="str">
        <v>ALCHEMY</v>
      </c>
    </row>
    <row r="366" spans="2:23" ht="17.399999999999999" x14ac:dyDescent="0.3">
      <c r="B366" s="161" t="str">
        <v>64-SPLIQ-02001058</v>
      </c>
      <c r="C366" s="157" t="str">
        <v>Laiba</v>
      </c>
      <c r="D366" s="99" t="str">
        <v>Liqueur</v>
      </c>
      <c r="E366" s="99" t="str">
        <v>Laiba</v>
      </c>
      <c r="F366" s="99" t="str">
        <v>LAI</v>
      </c>
      <c r="G366" s="99" t="str">
        <v>Laiba Bloody Mary</v>
      </c>
      <c r="H366" s="99" t="str">
        <v>200ml</v>
      </c>
      <c r="I366" s="175">
        <v>12</v>
      </c>
      <c r="J366" s="283"/>
      <c r="K366" s="178"/>
      <c r="L366" s="85"/>
      <c r="M366" s="147"/>
      <c r="N366" s="86"/>
      <c r="O366" s="147"/>
      <c r="P366" s="152">
        <v>0</v>
      </c>
      <c r="Q366" s="148"/>
      <c r="R366" s="96">
        <f t="shared" si="25"/>
        <v>0</v>
      </c>
      <c r="S366" s="97">
        <f t="shared" si="26"/>
        <v>0</v>
      </c>
      <c r="T366" s="98">
        <f t="shared" si="27"/>
        <v>0</v>
      </c>
      <c r="U366" s="117" t="str">
        <f t="shared" si="28"/>
        <v>OK</v>
      </c>
      <c r="V366" s="117" t="b">
        <f>'CASH REBATE'!$P$22</f>
        <v>0</v>
      </c>
      <c r="W366" s="1" t="str">
        <v>ALCHEMY</v>
      </c>
    </row>
    <row r="367" spans="2:23" ht="17.399999999999999" x14ac:dyDescent="0.3">
      <c r="B367" s="161" t="str">
        <v>67-SPGIN-02007187</v>
      </c>
      <c r="C367" s="157" t="str">
        <v>Lady Trieu</v>
      </c>
      <c r="D367" s="99" t="str">
        <v>Gin</v>
      </c>
      <c r="E367" s="99" t="str">
        <v>Lady Trieu</v>
      </c>
      <c r="F367" s="99" t="str">
        <v>LDT</v>
      </c>
      <c r="G367" s="99" t="str">
        <v>Lady Trieu Contemporary Vietnam Gin 200 ml</v>
      </c>
      <c r="H367" s="99" t="str">
        <v>200ml</v>
      </c>
      <c r="I367" s="175">
        <v>12</v>
      </c>
      <c r="J367" s="283"/>
      <c r="K367" s="178"/>
      <c r="L367" s="85"/>
      <c r="M367" s="147"/>
      <c r="N367" s="86"/>
      <c r="O367" s="147"/>
      <c r="P367" s="152">
        <v>0</v>
      </c>
      <c r="Q367" s="148"/>
      <c r="R367" s="96">
        <f t="shared" si="25"/>
        <v>0</v>
      </c>
      <c r="S367" s="97">
        <f t="shared" si="26"/>
        <v>0</v>
      </c>
      <c r="T367" s="98">
        <f t="shared" si="27"/>
        <v>0</v>
      </c>
      <c r="U367" s="117" t="str">
        <f t="shared" si="28"/>
        <v>OK</v>
      </c>
      <c r="V367" s="117" t="b">
        <f>'CASH REBATE'!$P$22</f>
        <v>0</v>
      </c>
      <c r="W367" s="1" t="str">
        <v>ALCHEMY</v>
      </c>
    </row>
    <row r="368" spans="2:23" ht="17.399999999999999" x14ac:dyDescent="0.3">
      <c r="B368" s="161" t="str">
        <v>75-06WHI-07007038</v>
      </c>
      <c r="C368" s="157" t="str">
        <v>Vok</v>
      </c>
      <c r="D368" s="99" t="str">
        <v>Whisky</v>
      </c>
      <c r="E368" s="99" t="str">
        <v>Real Mccoy</v>
      </c>
      <c r="F368" s="99" t="str">
        <v>RMC</v>
      </c>
      <c r="G368" s="99" t="str">
        <v>Real Mccoy Bourbon Whiskey</v>
      </c>
      <c r="H368" s="99" t="str">
        <v>700ml</v>
      </c>
      <c r="I368" s="175">
        <v>6</v>
      </c>
      <c r="J368" s="283"/>
      <c r="K368" s="178"/>
      <c r="L368" s="85"/>
      <c r="M368" s="147"/>
      <c r="N368" s="86"/>
      <c r="O368" s="147"/>
      <c r="P368" s="152">
        <v>0</v>
      </c>
      <c r="Q368" s="148"/>
      <c r="R368" s="96">
        <f t="shared" si="25"/>
        <v>0</v>
      </c>
      <c r="S368" s="97">
        <f t="shared" si="26"/>
        <v>0</v>
      </c>
      <c r="T368" s="98">
        <f t="shared" si="27"/>
        <v>0</v>
      </c>
      <c r="U368" s="117" t="str">
        <f t="shared" si="28"/>
        <v>OK</v>
      </c>
      <c r="V368" s="117" t="b">
        <f>'CASH REBATE'!$P$22</f>
        <v>0</v>
      </c>
      <c r="W368" s="1" t="str">
        <v>ALCHEMY</v>
      </c>
    </row>
    <row r="369" spans="2:23" ht="17.399999999999999" x14ac:dyDescent="0.3">
      <c r="B369" s="161" t="str">
        <v>76-SPSHE-05001041</v>
      </c>
      <c r="C369" s="157" t="str">
        <v>Edrington</v>
      </c>
      <c r="D369" s="99" t="str">
        <v>Wine</v>
      </c>
      <c r="E369" s="99" t="str">
        <v>Valdespino</v>
      </c>
      <c r="F369" s="99" t="str">
        <v/>
      </c>
      <c r="G369" s="99" t="str">
        <v>Valdespino Don Gonzalo Oloroso Sherry Wine</v>
      </c>
      <c r="H369" s="99" t="str">
        <v>500ml</v>
      </c>
      <c r="I369" s="175">
        <v>6</v>
      </c>
      <c r="J369" s="283"/>
      <c r="K369" s="178"/>
      <c r="L369" s="85"/>
      <c r="M369" s="147"/>
      <c r="N369" s="86"/>
      <c r="O369" s="147"/>
      <c r="P369" s="152">
        <v>0</v>
      </c>
      <c r="Q369" s="148"/>
      <c r="R369" s="96">
        <f t="shared" si="25"/>
        <v>0</v>
      </c>
      <c r="S369" s="97">
        <f t="shared" si="26"/>
        <v>0</v>
      </c>
      <c r="T369" s="98">
        <f t="shared" si="27"/>
        <v>0</v>
      </c>
      <c r="U369" s="117" t="str">
        <f t="shared" si="28"/>
        <v>OK</v>
      </c>
      <c r="V369" s="117" t="b">
        <f>'CASH REBATE'!$P$22</f>
        <v>0</v>
      </c>
      <c r="W369" s="1" t="str">
        <v>ALCHEMY</v>
      </c>
    </row>
    <row r="370" spans="2:23" ht="17.399999999999999" x14ac:dyDescent="0.3">
      <c r="B370" s="161" t="str">
        <v>76-SPSHE-07500938</v>
      </c>
      <c r="C370" s="158" t="str">
        <v>Edrington</v>
      </c>
      <c r="D370" s="142" t="str">
        <v>Wine</v>
      </c>
      <c r="E370" s="142" t="str">
        <v>Valdespino</v>
      </c>
      <c r="F370" s="142" t="str">
        <v/>
      </c>
      <c r="G370" s="142" t="str">
        <v>Valdespino El Candado PX Sherry Wine</v>
      </c>
      <c r="H370" s="142" t="str">
        <v>700ml</v>
      </c>
      <c r="I370" s="176">
        <v>6</v>
      </c>
      <c r="J370" s="283"/>
      <c r="K370" s="178"/>
      <c r="L370" s="85"/>
      <c r="M370" s="143"/>
      <c r="N370" s="86"/>
      <c r="O370" s="53"/>
      <c r="P370" s="152">
        <v>0</v>
      </c>
      <c r="Q370" s="6"/>
      <c r="R370" s="96">
        <f t="shared" si="25"/>
        <v>0</v>
      </c>
      <c r="S370" s="97">
        <f t="shared" si="26"/>
        <v>0</v>
      </c>
      <c r="T370" s="98">
        <f t="shared" si="27"/>
        <v>0</v>
      </c>
      <c r="U370" s="117" t="str">
        <f t="shared" si="28"/>
        <v>OK</v>
      </c>
      <c r="V370" s="117" t="b">
        <f>'CASH REBATE'!$P$22</f>
        <v>0</v>
      </c>
      <c r="W370" s="1" t="str">
        <v>ALCHEMY</v>
      </c>
    </row>
    <row r="371" spans="2:23" ht="17.399999999999999" x14ac:dyDescent="0.3">
      <c r="B371" s="161" t="str">
        <v>76-SPVER-07500174</v>
      </c>
      <c r="C371" s="157" t="str">
        <v>Edrington</v>
      </c>
      <c r="D371" s="99" t="str">
        <v>Vermouth</v>
      </c>
      <c r="E371" s="99" t="str">
        <v>Valdespino</v>
      </c>
      <c r="F371" s="99" t="str">
        <v/>
      </c>
      <c r="G371" s="99" t="str">
        <v>Valdespino Vermouth</v>
      </c>
      <c r="H371" s="99" t="str">
        <v>700ml</v>
      </c>
      <c r="I371" s="175">
        <v>6</v>
      </c>
      <c r="J371" s="283"/>
      <c r="K371" s="178"/>
      <c r="L371" s="85"/>
      <c r="M371" s="147"/>
      <c r="N371" s="86"/>
      <c r="O371" s="147"/>
      <c r="P371" s="152">
        <v>0</v>
      </c>
      <c r="Q371" s="148"/>
      <c r="R371" s="96">
        <f t="shared" si="25"/>
        <v>0</v>
      </c>
      <c r="S371" s="97">
        <f t="shared" si="26"/>
        <v>0</v>
      </c>
      <c r="T371" s="98">
        <f t="shared" si="27"/>
        <v>0</v>
      </c>
      <c r="U371" s="117" t="str">
        <f t="shared" si="28"/>
        <v>OK</v>
      </c>
      <c r="V371" s="117" t="b">
        <f>'CASH REBATE'!$P$22</f>
        <v>0</v>
      </c>
      <c r="W371" s="1" t="str">
        <v>ALCHEMY</v>
      </c>
    </row>
    <row r="372" spans="2:23" ht="17.399999999999999" x14ac:dyDescent="0.3">
      <c r="B372" s="161" t="str">
        <v>42-SPVER-10000853</v>
      </c>
      <c r="C372" s="157" t="str">
        <v>Campari</v>
      </c>
      <c r="D372" s="99" t="str">
        <v>Vermouth</v>
      </c>
      <c r="E372" s="99" t="str">
        <v>Cinzano</v>
      </c>
      <c r="F372" s="99" t="str">
        <v>CZV</v>
      </c>
      <c r="G372" s="99" t="str">
        <v>CINZANO VERMOUTH EXTRA DRY 1L</v>
      </c>
      <c r="H372" s="99" t="str">
        <v>1000ml</v>
      </c>
      <c r="I372" s="175">
        <v>12</v>
      </c>
      <c r="J372" s="283"/>
      <c r="K372" s="178"/>
      <c r="L372" s="85"/>
      <c r="M372" s="147"/>
      <c r="N372" s="86"/>
      <c r="O372" s="147"/>
      <c r="P372" s="152">
        <v>0</v>
      </c>
      <c r="Q372" s="148"/>
      <c r="R372" s="96">
        <f t="shared" si="25"/>
        <v>0</v>
      </c>
      <c r="S372" s="97">
        <f t="shared" si="26"/>
        <v>0</v>
      </c>
      <c r="T372" s="98">
        <f t="shared" si="27"/>
        <v>0</v>
      </c>
      <c r="U372" s="117" t="str">
        <f t="shared" si="28"/>
        <v>OK</v>
      </c>
      <c r="V372" s="117" t="b">
        <f>'CASH REBATE'!$P$22</f>
        <v>0</v>
      </c>
      <c r="W372" s="1" t="str">
        <v>ALCHEMY</v>
      </c>
    </row>
    <row r="373" spans="2:23" ht="17.399999999999999" x14ac:dyDescent="0.3">
      <c r="B373" s="161" t="str">
        <v>52-WISPB-07503811</v>
      </c>
      <c r="C373" s="157" t="str">
        <v>Pommery</v>
      </c>
      <c r="D373" s="99" t="str">
        <v>Champagne</v>
      </c>
      <c r="E373" s="99" t="str">
        <v>Pommery</v>
      </c>
      <c r="F373" s="99" t="str">
        <v>POM</v>
      </c>
      <c r="G373" s="99" t="str">
        <v>Champagne Heidsieck Monopole Blue Top Brut</v>
      </c>
      <c r="H373" s="99" t="str">
        <v>750ml</v>
      </c>
      <c r="I373" s="175">
        <v>6</v>
      </c>
      <c r="J373" s="283"/>
      <c r="K373" s="178"/>
      <c r="L373" s="85"/>
      <c r="M373" s="147"/>
      <c r="N373" s="86"/>
      <c r="O373" s="147"/>
      <c r="P373" s="152">
        <v>0</v>
      </c>
      <c r="Q373" s="148"/>
      <c r="R373" s="96">
        <f t="shared" si="25"/>
        <v>0</v>
      </c>
      <c r="S373" s="97">
        <f t="shared" si="26"/>
        <v>0</v>
      </c>
      <c r="T373" s="98">
        <f t="shared" si="27"/>
        <v>0</v>
      </c>
      <c r="U373" s="117" t="str">
        <f t="shared" si="28"/>
        <v>OK</v>
      </c>
      <c r="V373" s="117" t="b">
        <f>'CASH REBATE'!$P$22</f>
        <v>0</v>
      </c>
      <c r="W373" s="1" t="str">
        <v>ALCHEMY</v>
      </c>
    </row>
    <row r="374" spans="2:23" ht="17.399999999999999" x14ac:dyDescent="0.3">
      <c r="B374" s="161" t="str">
        <v>24-26CNY-07000401</v>
      </c>
      <c r="C374" s="157" t="str">
        <v>Remy Cointreau</v>
      </c>
      <c r="D374" s="99" t="str">
        <v>Cognac</v>
      </c>
      <c r="E374" s="99" t="str">
        <v>Remy</v>
      </c>
      <c r="F374" s="99" t="str">
        <v>RMM</v>
      </c>
      <c r="G374" s="99" t="str">
        <v>Louis XIII CNY26</v>
      </c>
      <c r="H374" s="99" t="str">
        <v>700ml</v>
      </c>
      <c r="I374" s="175">
        <v>1</v>
      </c>
      <c r="J374" s="283"/>
      <c r="K374" s="178"/>
      <c r="L374" s="85"/>
      <c r="M374" s="147"/>
      <c r="N374" s="86"/>
      <c r="O374" s="147"/>
      <c r="P374" s="152">
        <v>0</v>
      </c>
      <c r="Q374" s="148"/>
      <c r="R374" s="96">
        <f t="shared" si="25"/>
        <v>0</v>
      </c>
      <c r="S374" s="97">
        <f t="shared" si="26"/>
        <v>0</v>
      </c>
      <c r="T374" s="98">
        <f t="shared" si="27"/>
        <v>0</v>
      </c>
      <c r="U374" s="117" t="str">
        <f t="shared" si="28"/>
        <v>OK</v>
      </c>
      <c r="V374" s="117" t="b">
        <f>'CASH REBATE'!$P$22</f>
        <v>0</v>
      </c>
      <c r="W374" s="1" t="str">
        <v>ALCHEMY</v>
      </c>
    </row>
    <row r="375" spans="2:23" ht="17.399999999999999" x14ac:dyDescent="0.3">
      <c r="B375" s="161" t="str">
        <v>42-SPVER-10000822</v>
      </c>
      <c r="C375" s="158" t="str">
        <v>Campari</v>
      </c>
      <c r="D375" s="142" t="str">
        <v>Vermouth</v>
      </c>
      <c r="E375" s="142" t="str">
        <v>Cinzano</v>
      </c>
      <c r="F375" s="142" t="str">
        <v>CZV</v>
      </c>
      <c r="G375" s="142" t="str">
        <v>Cinzano Bianco Vermouth</v>
      </c>
      <c r="H375" s="142" t="str">
        <v>1000ml</v>
      </c>
      <c r="I375" s="176">
        <v>12</v>
      </c>
      <c r="J375" s="283"/>
      <c r="K375" s="178"/>
      <c r="L375" s="85"/>
      <c r="M375" s="143"/>
      <c r="N375" s="86"/>
      <c r="O375" s="53"/>
      <c r="P375" s="152">
        <v>0</v>
      </c>
      <c r="Q375" s="6"/>
      <c r="R375" s="96">
        <f t="shared" si="25"/>
        <v>0</v>
      </c>
      <c r="S375" s="97">
        <f t="shared" si="26"/>
        <v>0</v>
      </c>
      <c r="T375" s="98">
        <f t="shared" si="27"/>
        <v>0</v>
      </c>
      <c r="U375" s="117" t="str">
        <f t="shared" si="28"/>
        <v>OK</v>
      </c>
      <c r="V375" s="117" t="b">
        <f>'CASH REBATE'!$P$22</f>
        <v>0</v>
      </c>
      <c r="W375" s="1" t="str">
        <v>ALCHEMY</v>
      </c>
    </row>
    <row r="376" spans="2:23" ht="17.399999999999999" x14ac:dyDescent="0.3">
      <c r="B376" s="161" t="str">
        <v>76-SPVER-07502857</v>
      </c>
      <c r="C376" s="157" t="str">
        <v>Edrington</v>
      </c>
      <c r="D376" s="99" t="str">
        <v>Vermouth</v>
      </c>
      <c r="E376" s="99" t="str">
        <v>Valdespino</v>
      </c>
      <c r="F376" s="99" t="str">
        <v/>
      </c>
      <c r="G376" s="99" t="str">
        <v>VALDESPINO ORIGEN VERMOUTH 15% 0.75L</v>
      </c>
      <c r="H376" s="99" t="str">
        <v>750ml</v>
      </c>
      <c r="I376" s="175">
        <v>6</v>
      </c>
      <c r="J376" s="283"/>
      <c r="K376" s="178"/>
      <c r="L376" s="85"/>
      <c r="M376" s="147"/>
      <c r="N376" s="86"/>
      <c r="O376" s="147"/>
      <c r="P376" s="152">
        <v>0</v>
      </c>
      <c r="Q376" s="148"/>
      <c r="R376" s="96">
        <f t="shared" si="25"/>
        <v>0</v>
      </c>
      <c r="S376" s="97">
        <f t="shared" si="26"/>
        <v>0</v>
      </c>
      <c r="T376" s="98">
        <f t="shared" si="27"/>
        <v>0</v>
      </c>
      <c r="U376" s="117" t="str">
        <f t="shared" si="28"/>
        <v>OK</v>
      </c>
      <c r="V376" s="117" t="b">
        <f>'CASH REBATE'!$P$22</f>
        <v>0</v>
      </c>
      <c r="W376" s="1" t="str">
        <v>ALCHEMY</v>
      </c>
    </row>
    <row r="377" spans="2:23" ht="17.399999999999999" x14ac:dyDescent="0.3">
      <c r="B377" s="161" t="str">
        <v>103LOWHI-10000617</v>
      </c>
      <c r="C377" s="157" t="str">
        <v>LOCH LOMOND GROUP</v>
      </c>
      <c r="D377" s="99" t="str">
        <v>WHISKY</v>
      </c>
      <c r="E377" s="99" t="str">
        <v>HIGH COMMISSIONER</v>
      </c>
      <c r="F377" s="99" t="str">
        <v/>
      </c>
      <c r="G377" s="99" t="str">
        <v>HIGH COMMISSIONER BLENDED 40% 12x1L</v>
      </c>
      <c r="H377" s="99" t="str">
        <v>1000ml</v>
      </c>
      <c r="I377" s="175">
        <v>12</v>
      </c>
      <c r="J377" s="283"/>
      <c r="K377" s="178"/>
      <c r="L377" s="85"/>
      <c r="M377" s="147"/>
      <c r="N377" s="86"/>
      <c r="O377" s="147"/>
      <c r="P377" s="152">
        <v>0</v>
      </c>
      <c r="Q377" s="148"/>
      <c r="R377" s="96">
        <f t="shared" si="25"/>
        <v>0</v>
      </c>
      <c r="S377" s="97">
        <f t="shared" si="26"/>
        <v>0</v>
      </c>
      <c r="T377" s="98">
        <f t="shared" si="27"/>
        <v>0</v>
      </c>
      <c r="U377" s="117" t="str">
        <f t="shared" si="28"/>
        <v>OK</v>
      </c>
      <c r="V377" s="117" t="b">
        <f>'CASH REBATE'!$P$22</f>
        <v>0</v>
      </c>
      <c r="W377" s="1" t="str">
        <v>ALCHEMY</v>
      </c>
    </row>
    <row r="378" spans="2:23" ht="17.399999999999999" x14ac:dyDescent="0.3">
      <c r="B378" s="161" t="str">
        <v>103LOWHI-07000211</v>
      </c>
      <c r="C378" s="157" t="str">
        <v>LOCH LOMOND GROUP</v>
      </c>
      <c r="D378" s="99" t="str">
        <v>WHISKY</v>
      </c>
      <c r="E378" s="99" t="str">
        <v>HIGH COMMISSIONER</v>
      </c>
      <c r="F378" s="99" t="str">
        <v/>
      </c>
      <c r="G378" s="99" t="str">
        <v>HIGH COMMISSIONER BLENDED 40% 12x0.7L</v>
      </c>
      <c r="H378" s="99" t="str">
        <v>700ml</v>
      </c>
      <c r="I378" s="175">
        <v>12</v>
      </c>
      <c r="J378" s="283"/>
      <c r="K378" s="178"/>
      <c r="L378" s="85"/>
      <c r="M378" s="147"/>
      <c r="N378" s="86"/>
      <c r="O378" s="147"/>
      <c r="P378" s="152">
        <v>0</v>
      </c>
      <c r="Q378" s="148"/>
      <c r="R378" s="96">
        <f t="shared" si="25"/>
        <v>0</v>
      </c>
      <c r="S378" s="97">
        <f t="shared" si="26"/>
        <v>0</v>
      </c>
      <c r="T378" s="98">
        <f t="shared" si="27"/>
        <v>0</v>
      </c>
      <c r="U378" s="117" t="str">
        <f t="shared" si="28"/>
        <v>OK</v>
      </c>
      <c r="V378" s="117" t="b">
        <f>'CASH REBATE'!$P$22</f>
        <v>0</v>
      </c>
      <c r="W378" s="1" t="str">
        <v>ALCHEMY</v>
      </c>
    </row>
    <row r="379" spans="2:23" ht="17.399999999999999" x14ac:dyDescent="0.3">
      <c r="B379" s="161" t="str">
        <v>103LOWHI-03500129</v>
      </c>
      <c r="C379" s="157" t="str">
        <v>LOCH LOMOND GROUP</v>
      </c>
      <c r="D379" s="99" t="str">
        <v>WHISKY</v>
      </c>
      <c r="E379" s="99" t="str">
        <v>HIGH COMMISSIONER</v>
      </c>
      <c r="F379" s="99" t="str">
        <v/>
      </c>
      <c r="G379" s="99" t="str">
        <v>HIGH COMMISSIONER BLENDED 40% 24x0.35L</v>
      </c>
      <c r="H379" s="99" t="str">
        <v>350ml</v>
      </c>
      <c r="I379" s="175">
        <v>24</v>
      </c>
      <c r="J379" s="283"/>
      <c r="K379" s="178"/>
      <c r="L379" s="85"/>
      <c r="M379" s="147"/>
      <c r="N379" s="86"/>
      <c r="O379" s="147"/>
      <c r="P379" s="152">
        <v>0</v>
      </c>
      <c r="Q379" s="148"/>
      <c r="R379" s="96">
        <f t="shared" si="25"/>
        <v>0</v>
      </c>
      <c r="S379" s="97">
        <f t="shared" si="26"/>
        <v>0</v>
      </c>
      <c r="T379" s="98">
        <f t="shared" si="27"/>
        <v>0</v>
      </c>
      <c r="U379" s="117" t="str">
        <f t="shared" si="28"/>
        <v>OK</v>
      </c>
      <c r="V379" s="117" t="b">
        <f>'CASH REBATE'!$P$22</f>
        <v>0</v>
      </c>
      <c r="W379" s="1" t="str">
        <v>ALCHEMY</v>
      </c>
    </row>
    <row r="380" spans="2:23" ht="17.399999999999999" x14ac:dyDescent="0.3">
      <c r="B380" s="161" t="str">
        <v>103LOWHI-02000068</v>
      </c>
      <c r="C380" s="158" t="str">
        <v>LOCH LOMOND GROUP</v>
      </c>
      <c r="D380" s="142" t="str">
        <v>WHISKY</v>
      </c>
      <c r="E380" s="142" t="str">
        <v>HIGH COMMISSIONER</v>
      </c>
      <c r="F380" s="142" t="str">
        <v/>
      </c>
      <c r="G380" s="142" t="str">
        <v>HIGH COMMISSIONER BLENDED 40% 48x0.2L</v>
      </c>
      <c r="H380" s="142" t="str">
        <v>200ml</v>
      </c>
      <c r="I380" s="176">
        <v>48</v>
      </c>
      <c r="J380" s="283"/>
      <c r="K380" s="178"/>
      <c r="L380" s="85"/>
      <c r="M380" s="143"/>
      <c r="N380" s="86"/>
      <c r="O380" s="53"/>
      <c r="P380" s="152">
        <v>0</v>
      </c>
      <c r="Q380" s="6"/>
      <c r="R380" s="96">
        <f t="shared" si="25"/>
        <v>0</v>
      </c>
      <c r="S380" s="97">
        <f t="shared" si="26"/>
        <v>0</v>
      </c>
      <c r="T380" s="98">
        <f t="shared" si="27"/>
        <v>0</v>
      </c>
      <c r="U380" s="117" t="str">
        <f t="shared" si="28"/>
        <v>OK</v>
      </c>
      <c r="V380" s="117" t="b">
        <f>'CASH REBATE'!$P$22</f>
        <v>0</v>
      </c>
      <c r="W380" s="1" t="str">
        <v>ALCHEMY</v>
      </c>
    </row>
    <row r="381" spans="2:23" ht="17.399999999999999" x14ac:dyDescent="0.3">
      <c r="B381" s="161" t="str">
        <v>106LOWHI-07003219</v>
      </c>
      <c r="C381" s="157" t="str">
        <v>LOCH LOMOND GROUP</v>
      </c>
      <c r="D381" s="99" t="str">
        <v>WHISKY</v>
      </c>
      <c r="E381" s="99" t="str">
        <v>LOCH LOMOND</v>
      </c>
      <c r="F381" s="99" t="str">
        <v/>
      </c>
      <c r="G381" s="99" t="str">
        <v>LOCH LOMOND ORIGINAL SCOTCH WHISKY</v>
      </c>
      <c r="H381" s="99" t="str">
        <v>700ml</v>
      </c>
      <c r="I381" s="175">
        <v>6</v>
      </c>
      <c r="J381" s="283"/>
      <c r="K381" s="178"/>
      <c r="L381" s="85"/>
      <c r="M381" s="147"/>
      <c r="N381" s="86"/>
      <c r="O381" s="147"/>
      <c r="P381" s="152">
        <v>0</v>
      </c>
      <c r="Q381" s="148"/>
      <c r="R381" s="96">
        <f t="shared" si="25"/>
        <v>0</v>
      </c>
      <c r="S381" s="97">
        <f t="shared" si="26"/>
        <v>0</v>
      </c>
      <c r="T381" s="98">
        <f t="shared" si="27"/>
        <v>0</v>
      </c>
      <c r="U381" s="117" t="str">
        <f t="shared" si="28"/>
        <v>OK</v>
      </c>
      <c r="V381" s="117" t="b">
        <f>'CASH REBATE'!$P$22</f>
        <v>0</v>
      </c>
      <c r="W381" s="1" t="str">
        <v>ALCHEMY</v>
      </c>
    </row>
    <row r="382" spans="2:23" ht="17.399999999999999" x14ac:dyDescent="0.3">
      <c r="B382" s="161" t="str">
        <v>106LOWHI-07007216</v>
      </c>
      <c r="C382" s="157" t="str">
        <v>LOCH LOMOND GROUP</v>
      </c>
      <c r="D382" s="99" t="str">
        <v>WHISKY</v>
      </c>
      <c r="E382" s="99" t="str">
        <v>LOCH LOMOND</v>
      </c>
      <c r="F382" s="99" t="str">
        <v/>
      </c>
      <c r="G382" s="99" t="str">
        <v>LOCH LOMOND AGED 12 YEARS SCOTCH WHISKY</v>
      </c>
      <c r="H382" s="99" t="str">
        <v>700ml</v>
      </c>
      <c r="I382" s="175">
        <v>6</v>
      </c>
      <c r="J382" s="283"/>
      <c r="K382" s="178"/>
      <c r="L382" s="85"/>
      <c r="M382" s="147"/>
      <c r="N382" s="86"/>
      <c r="O382" s="147"/>
      <c r="P382" s="152">
        <v>0</v>
      </c>
      <c r="Q382" s="148"/>
      <c r="R382" s="96">
        <f t="shared" si="25"/>
        <v>0</v>
      </c>
      <c r="S382" s="97">
        <f t="shared" si="26"/>
        <v>0</v>
      </c>
      <c r="T382" s="98">
        <f t="shared" si="27"/>
        <v>0</v>
      </c>
      <c r="U382" s="117" t="str">
        <f t="shared" si="28"/>
        <v>OK</v>
      </c>
      <c r="V382" s="117" t="b">
        <f>'CASH REBATE'!$P$22</f>
        <v>0</v>
      </c>
    </row>
    <row r="383" spans="2:23" ht="17.399999999999999" x14ac:dyDescent="0.3">
      <c r="B383" s="161" t="str">
        <v>106LOWHI-07009215</v>
      </c>
      <c r="C383" s="157" t="str">
        <v>LOCH LOMOND GROUP</v>
      </c>
      <c r="D383" s="99" t="str">
        <v>WHISKY</v>
      </c>
      <c r="E383" s="99" t="str">
        <v>LOCH LOMOND</v>
      </c>
      <c r="F383" s="99" t="str">
        <v/>
      </c>
      <c r="G383" s="99" t="str">
        <v>LOCH LOMOND AGED 18 YEARS SCOTCH WHISKY</v>
      </c>
      <c r="H383" s="99" t="str">
        <v>700ml</v>
      </c>
      <c r="I383" s="175">
        <v>6</v>
      </c>
      <c r="J383" s="283"/>
      <c r="K383" s="178"/>
      <c r="L383" s="85"/>
      <c r="M383" s="147"/>
      <c r="N383" s="86"/>
      <c r="O383" s="147"/>
      <c r="P383" s="152">
        <v>0</v>
      </c>
      <c r="Q383" s="148"/>
      <c r="R383" s="96">
        <f t="shared" si="25"/>
        <v>0</v>
      </c>
      <c r="S383" s="97">
        <f t="shared" si="26"/>
        <v>0</v>
      </c>
      <c r="T383" s="98">
        <f t="shared" si="27"/>
        <v>0</v>
      </c>
      <c r="U383" s="117" t="str">
        <f t="shared" si="28"/>
        <v>OK</v>
      </c>
      <c r="V383" s="117" t="b">
        <f>'CASH REBATE'!$P$22</f>
        <v>0</v>
      </c>
    </row>
    <row r="384" spans="2:23" ht="17.399999999999999" x14ac:dyDescent="0.3">
      <c r="B384" s="161" t="str">
        <v>04-SPWHI-07001257</v>
      </c>
      <c r="C384" s="157" t="str">
        <v>Edrington</v>
      </c>
      <c r="D384" s="99" t="str">
        <v>WHISKY</v>
      </c>
      <c r="E384" s="99" t="str">
        <v>The Macallan</v>
      </c>
      <c r="F384" s="99" t="str">
        <v>MAC</v>
      </c>
      <c r="G384" s="99" t="str">
        <v>THE MACALLAN LITHA WHISKY</v>
      </c>
      <c r="H384" s="99" t="str">
        <v>700ml</v>
      </c>
      <c r="I384" s="175">
        <v>6</v>
      </c>
      <c r="J384" s="283"/>
      <c r="K384" s="178"/>
      <c r="L384" s="85"/>
      <c r="M384" s="147"/>
      <c r="N384" s="86"/>
      <c r="O384" s="147"/>
      <c r="P384" s="152">
        <v>0</v>
      </c>
      <c r="Q384" s="148"/>
      <c r="R384" s="96">
        <f t="shared" si="25"/>
        <v>0</v>
      </c>
      <c r="S384" s="97">
        <f t="shared" si="26"/>
        <v>0</v>
      </c>
      <c r="T384" s="98">
        <f t="shared" si="27"/>
        <v>0</v>
      </c>
      <c r="U384" s="117" t="str">
        <f t="shared" si="28"/>
        <v>OK</v>
      </c>
      <c r="V384" s="117" t="b">
        <f>'CASH REBATE'!$P$22</f>
        <v>0</v>
      </c>
    </row>
    <row r="385" spans="2:22" ht="17.399999999999999" x14ac:dyDescent="0.3">
      <c r="B385" s="161" t="str">
        <v>42-SPVER-10000061</v>
      </c>
      <c r="C385" s="158" t="str">
        <v>Campari Group</v>
      </c>
      <c r="D385" s="142" t="str">
        <v>Vermouth</v>
      </c>
      <c r="E385" s="142" t="str">
        <v>Del Professore</v>
      </c>
      <c r="F385" s="142" t="str">
        <v/>
      </c>
      <c r="G385" s="142" t="str">
        <v>Del Professore Rosso Vermouth</v>
      </c>
      <c r="H385" s="142" t="str">
        <v>1000ml</v>
      </c>
      <c r="I385" s="176">
        <v>6</v>
      </c>
      <c r="J385" s="283"/>
      <c r="K385" s="178"/>
      <c r="L385" s="85"/>
      <c r="M385" s="143"/>
      <c r="N385" s="86"/>
      <c r="O385" s="53"/>
      <c r="P385" s="152">
        <v>0</v>
      </c>
      <c r="Q385" s="6"/>
      <c r="R385" s="96">
        <f t="shared" si="25"/>
        <v>0</v>
      </c>
      <c r="S385" s="97">
        <f t="shared" si="26"/>
        <v>0</v>
      </c>
      <c r="T385" s="98">
        <f t="shared" si="27"/>
        <v>0</v>
      </c>
      <c r="U385" s="117" t="str">
        <f t="shared" si="28"/>
        <v>OK</v>
      </c>
      <c r="V385" s="117" t="b">
        <f>'CASH REBATE'!$P$22</f>
        <v>0</v>
      </c>
    </row>
    <row r="386" spans="2:22" ht="17.399999999999999" x14ac:dyDescent="0.3">
      <c r="B386" s="161" t="str">
        <v>42-WISPA-07503171</v>
      </c>
      <c r="C386" s="157" t="str">
        <v>Campari Group</v>
      </c>
      <c r="D386" s="99" t="str">
        <v>Sparkling Wine</v>
      </c>
      <c r="E386" s="99" t="str">
        <v>Riccadonna</v>
      </c>
      <c r="F386" s="99" t="str">
        <v/>
      </c>
      <c r="G386" s="99" t="str">
        <v>Riccadonna To Spritz</v>
      </c>
      <c r="H386" s="99" t="str">
        <v>750ml</v>
      </c>
      <c r="I386" s="175">
        <v>6</v>
      </c>
      <c r="J386" s="283"/>
      <c r="K386" s="178"/>
      <c r="L386" s="85"/>
      <c r="M386" s="147"/>
      <c r="N386" s="86"/>
      <c r="O386" s="147"/>
      <c r="P386" s="152">
        <v>0</v>
      </c>
      <c r="Q386" s="148"/>
      <c r="R386" s="96">
        <f t="shared" si="25"/>
        <v>0</v>
      </c>
      <c r="S386" s="97">
        <f t="shared" si="26"/>
        <v>0</v>
      </c>
      <c r="T386" s="98">
        <f t="shared" si="27"/>
        <v>0</v>
      </c>
      <c r="U386" s="117" t="str">
        <f t="shared" si="28"/>
        <v>OK</v>
      </c>
      <c r="V386" s="117" t="b">
        <f>'CASH REBATE'!$P$22</f>
        <v>0</v>
      </c>
    </row>
    <row r="387" spans="2:22" ht="17.399999999999999" x14ac:dyDescent="0.3">
      <c r="B387" s="161" t="str">
        <v>57-SPLIQ-07000707</v>
      </c>
      <c r="C387" s="157" t="str">
        <v>Campari</v>
      </c>
      <c r="D387" s="99" t="str">
        <v>Liqueur</v>
      </c>
      <c r="E387" s="99" t="str">
        <v>Ouzo</v>
      </c>
      <c r="F387" s="99" t="str">
        <v>OUZ</v>
      </c>
      <c r="G387" s="99" t="str">
        <v>Ouzo 12 Liqueur</v>
      </c>
      <c r="H387" s="99" t="str">
        <v>700ml</v>
      </c>
      <c r="I387" s="175">
        <v>6</v>
      </c>
      <c r="J387" s="283"/>
      <c r="K387" s="178"/>
      <c r="L387" s="85"/>
      <c r="M387" s="147"/>
      <c r="N387" s="86"/>
      <c r="O387" s="147"/>
      <c r="P387" s="152">
        <v>0</v>
      </c>
      <c r="Q387" s="148"/>
      <c r="R387" s="96">
        <f t="shared" si="25"/>
        <v>0</v>
      </c>
      <c r="S387" s="97">
        <f t="shared" si="26"/>
        <v>0</v>
      </c>
      <c r="T387" s="98">
        <f t="shared" si="27"/>
        <v>0</v>
      </c>
      <c r="U387" s="117" t="str">
        <f t="shared" si="28"/>
        <v>OK</v>
      </c>
      <c r="V387" s="117" t="b">
        <f>'CASH REBATE'!$P$22</f>
        <v>0</v>
      </c>
    </row>
    <row r="388" spans="2:22" ht="17.399999999999999" x14ac:dyDescent="0.3">
      <c r="B388" s="161" t="str">
        <v>58-SPLIQ-07009164</v>
      </c>
      <c r="C388" s="157" t="str">
        <v>Ancho</v>
      </c>
      <c r="D388" s="99" t="str">
        <v>Liqueur</v>
      </c>
      <c r="E388" s="99" t="str">
        <v>Ancho</v>
      </c>
      <c r="F388" s="99" t="str">
        <v>BRC</v>
      </c>
      <c r="G388" s="99" t="str">
        <v>Ancho Reyes Verde Liqueur</v>
      </c>
      <c r="H388" s="99" t="str">
        <v>700ml</v>
      </c>
      <c r="I388" s="175">
        <v>6</v>
      </c>
      <c r="J388" s="283"/>
      <c r="K388" s="178"/>
      <c r="L388" s="85"/>
      <c r="M388" s="147"/>
      <c r="N388" s="86"/>
      <c r="O388" s="147"/>
      <c r="P388" s="152">
        <v>0</v>
      </c>
      <c r="Q388" s="148"/>
      <c r="R388" s="96">
        <f t="shared" si="25"/>
        <v>0</v>
      </c>
      <c r="S388" s="97">
        <f t="shared" si="26"/>
        <v>0</v>
      </c>
      <c r="T388" s="98">
        <f t="shared" si="27"/>
        <v>0</v>
      </c>
      <c r="U388" s="117" t="str">
        <f t="shared" si="28"/>
        <v>OK</v>
      </c>
      <c r="V388" s="117" t="b">
        <f>'CASH REBATE'!$P$22</f>
        <v>0</v>
      </c>
    </row>
    <row r="389" spans="2:22" ht="17.399999999999999" x14ac:dyDescent="0.3">
      <c r="B389" s="161" t="str">
        <v>66-SPGIN-07000064</v>
      </c>
      <c r="C389" s="157" t="str">
        <v>Bareksten</v>
      </c>
      <c r="D389" s="99" t="str">
        <v>Gin</v>
      </c>
      <c r="E389" s="99" t="str">
        <v>Bareksten</v>
      </c>
      <c r="F389" s="99" t="str">
        <v>BAR</v>
      </c>
      <c r="G389" s="99" t="str">
        <v>Bareksten Botanical Gin</v>
      </c>
      <c r="H389" s="99" t="str">
        <v>700ml</v>
      </c>
      <c r="I389" s="175">
        <v>6</v>
      </c>
      <c r="J389" s="283"/>
      <c r="K389" s="178"/>
      <c r="L389" s="85"/>
      <c r="M389" s="147"/>
      <c r="N389" s="86"/>
      <c r="O389" s="147"/>
      <c r="P389" s="152">
        <v>0</v>
      </c>
      <c r="Q389" s="148"/>
      <c r="R389" s="96">
        <f t="shared" si="25"/>
        <v>0</v>
      </c>
      <c r="S389" s="97">
        <f t="shared" si="26"/>
        <v>0</v>
      </c>
      <c r="T389" s="98">
        <f t="shared" si="27"/>
        <v>0</v>
      </c>
      <c r="U389" s="117" t="str">
        <f t="shared" si="28"/>
        <v>OK</v>
      </c>
      <c r="V389" s="117" t="b">
        <f>'CASH REBATE'!$P$22</f>
        <v>0</v>
      </c>
    </row>
    <row r="390" spans="2:22" ht="17.399999999999999" x14ac:dyDescent="0.3">
      <c r="B390" s="161" t="str">
        <v>84-SPLIQ-07500002</v>
      </c>
      <c r="C390" s="158" t="str">
        <v>BIGGAR &amp; LEITH</v>
      </c>
      <c r="D390" s="142" t="str">
        <v>Liqueur</v>
      </c>
      <c r="E390" s="142" t="str">
        <v>BIGGAR &amp; LEITH</v>
      </c>
      <c r="F390" s="142" t="str">
        <v>BGL</v>
      </c>
      <c r="G390" s="142" t="str">
        <v>Hotel Starlino Aperitivo Orange</v>
      </c>
      <c r="H390" s="142" t="str">
        <v>750ml</v>
      </c>
      <c r="I390" s="176">
        <v>6</v>
      </c>
      <c r="J390" s="283"/>
      <c r="K390" s="178"/>
      <c r="L390" s="85"/>
      <c r="M390" s="143"/>
      <c r="N390" s="86"/>
      <c r="O390" s="53"/>
      <c r="P390" s="152">
        <v>0</v>
      </c>
      <c r="Q390" s="6"/>
      <c r="R390" s="96">
        <f t="shared" si="25"/>
        <v>0</v>
      </c>
      <c r="S390" s="97">
        <f t="shared" si="26"/>
        <v>0</v>
      </c>
      <c r="T390" s="98">
        <f t="shared" si="27"/>
        <v>0</v>
      </c>
      <c r="U390" s="117" t="str">
        <f t="shared" si="28"/>
        <v>OK</v>
      </c>
      <c r="V390" s="117" t="b">
        <f>'CASH REBATE'!$P$22</f>
        <v>0</v>
      </c>
    </row>
    <row r="391" spans="2:22" ht="17.399999999999999" x14ac:dyDescent="0.3">
      <c r="B391" s="161" t="str">
        <v>84-SPLIQ-07500003</v>
      </c>
      <c r="C391" s="157" t="str">
        <v>BIGGAR &amp; LEITH</v>
      </c>
      <c r="D391" s="99" t="str">
        <v>Liqueur</v>
      </c>
      <c r="E391" s="99" t="str">
        <v>BIGGAR &amp; LEITH</v>
      </c>
      <c r="F391" s="99" t="str">
        <v>BGL</v>
      </c>
      <c r="G391" s="99" t="str">
        <v>Hotel Starlino Aperitivo Rose</v>
      </c>
      <c r="H391" s="99" t="str">
        <v>750ml</v>
      </c>
      <c r="I391" s="175">
        <v>6</v>
      </c>
      <c r="J391" s="283"/>
      <c r="K391" s="178"/>
      <c r="L391" s="85"/>
      <c r="M391" s="147"/>
      <c r="N391" s="86"/>
      <c r="O391" s="147"/>
      <c r="P391" s="152">
        <v>0</v>
      </c>
      <c r="Q391" s="148"/>
      <c r="R391" s="96">
        <f t="shared" si="25"/>
        <v>0</v>
      </c>
      <c r="S391" s="97">
        <f t="shared" si="26"/>
        <v>0</v>
      </c>
      <c r="T391" s="98">
        <f t="shared" si="27"/>
        <v>0</v>
      </c>
      <c r="U391" s="117" t="str">
        <f t="shared" si="28"/>
        <v>OK</v>
      </c>
      <c r="V391" s="117" t="b">
        <f>'CASH REBATE'!$P$22</f>
        <v>0</v>
      </c>
    </row>
    <row r="392" spans="2:22" ht="17.399999999999999" x14ac:dyDescent="0.3">
      <c r="B392" s="161" t="str">
        <v>84-SPVER-07500001</v>
      </c>
      <c r="C392" s="157" t="str">
        <v>BIGGAR &amp; LEITH</v>
      </c>
      <c r="D392" s="99" t="str">
        <v>Vermouth</v>
      </c>
      <c r="E392" s="99" t="str">
        <v>BIGGAR &amp; LEITH</v>
      </c>
      <c r="F392" s="99" t="str">
        <v>BGL</v>
      </c>
      <c r="G392" s="99" t="str">
        <v>Hotel Starlino Vermouth Rosso</v>
      </c>
      <c r="H392" s="99" t="str">
        <v>750ml</v>
      </c>
      <c r="I392" s="175">
        <v>6</v>
      </c>
      <c r="J392" s="283"/>
      <c r="K392" s="178"/>
      <c r="L392" s="85"/>
      <c r="M392" s="147"/>
      <c r="N392" s="86"/>
      <c r="O392" s="147"/>
      <c r="P392" s="152">
        <v>0</v>
      </c>
      <c r="Q392" s="148"/>
      <c r="R392" s="96">
        <f t="shared" si="25"/>
        <v>0</v>
      </c>
      <c r="S392" s="97">
        <f t="shared" si="26"/>
        <v>0</v>
      </c>
      <c r="T392" s="98">
        <f t="shared" si="27"/>
        <v>0</v>
      </c>
      <c r="U392" s="117" t="str">
        <f t="shared" si="28"/>
        <v>OK</v>
      </c>
      <c r="V392" s="117" t="b">
        <f>'CASH REBATE'!$P$22</f>
        <v>0</v>
      </c>
    </row>
    <row r="393" spans="2:22" ht="17.399999999999999" x14ac:dyDescent="0.3">
      <c r="B393" s="161" t="str">
        <v>85-SPLIQ-07000001</v>
      </c>
      <c r="C393" s="157" t="str">
        <v>BIGGAR &amp; LEITH</v>
      </c>
      <c r="D393" s="99" t="str">
        <v>Liqueur</v>
      </c>
      <c r="E393" s="99" t="str">
        <v>BIGGAR &amp; LEITH</v>
      </c>
      <c r="F393" s="99" t="str">
        <v>BGL</v>
      </c>
      <c r="G393" s="99" t="str">
        <v>Shanky'S Whip Liqueur And Whisky Blend</v>
      </c>
      <c r="H393" s="99" t="str">
        <v>700ml</v>
      </c>
      <c r="I393" s="175">
        <v>6</v>
      </c>
      <c r="J393" s="283"/>
      <c r="K393" s="178"/>
      <c r="L393" s="85"/>
      <c r="M393" s="147"/>
      <c r="N393" s="86"/>
      <c r="O393" s="147"/>
      <c r="P393" s="152">
        <v>0</v>
      </c>
      <c r="Q393" s="148"/>
      <c r="R393" s="96">
        <f t="shared" si="25"/>
        <v>0</v>
      </c>
      <c r="S393" s="97">
        <f t="shared" si="26"/>
        <v>0</v>
      </c>
      <c r="T393" s="98">
        <f t="shared" si="27"/>
        <v>0</v>
      </c>
      <c r="U393" s="117" t="str">
        <f t="shared" si="28"/>
        <v>OK</v>
      </c>
      <c r="V393" s="117" t="b">
        <f>'CASH REBATE'!$P$22</f>
        <v>0</v>
      </c>
    </row>
    <row r="394" spans="2:22" ht="17.399999999999999" x14ac:dyDescent="0.3">
      <c r="B394" s="161" t="str">
        <v>86-SPLIQ-07000001</v>
      </c>
      <c r="C394" s="157" t="str">
        <v>BIGGAR &amp; LEITH</v>
      </c>
      <c r="D394" s="99" t="str">
        <v>Liqueur</v>
      </c>
      <c r="E394" s="99" t="str">
        <v>BIGGAR &amp; LEITH</v>
      </c>
      <c r="F394" s="99" t="str">
        <v>BGL</v>
      </c>
      <c r="G394" s="99" t="str">
        <v>Stambecco Amaro Maraschino Liqueur</v>
      </c>
      <c r="H394" s="99" t="str">
        <v>700ml</v>
      </c>
      <c r="I394" s="175">
        <v>6</v>
      </c>
      <c r="J394" s="283"/>
      <c r="K394" s="178"/>
      <c r="L394" s="85"/>
      <c r="M394" s="147"/>
      <c r="N394" s="86"/>
      <c r="O394" s="147"/>
      <c r="P394" s="152">
        <v>0</v>
      </c>
      <c r="Q394" s="148"/>
      <c r="R394" s="96">
        <f t="shared" si="25"/>
        <v>0</v>
      </c>
      <c r="S394" s="97">
        <f t="shared" si="26"/>
        <v>0</v>
      </c>
      <c r="T394" s="98">
        <f t="shared" si="27"/>
        <v>0</v>
      </c>
      <c r="U394" s="117" t="str">
        <f t="shared" si="28"/>
        <v>OK</v>
      </c>
      <c r="V394" s="117" t="b">
        <f>'CASH REBATE'!$P$22</f>
        <v>0</v>
      </c>
    </row>
    <row r="395" spans="2:22" x14ac:dyDescent="0.3">
      <c r="B395" s="1" t="str">
        <v>84-SPLIQ-07500852</v>
      </c>
      <c r="C395" s="18" t="str">
        <v>BIGGAR &amp; LEITH</v>
      </c>
      <c r="D395" s="15" t="str">
        <v>Liqueur</v>
      </c>
      <c r="E395" s="15" t="str">
        <v>BIGGAR &amp; LEITH</v>
      </c>
      <c r="F395" s="15" t="str">
        <v>BGL</v>
      </c>
      <c r="G395" s="18" t="str">
        <v>Hotel Starlino Aperitivo Elderflower</v>
      </c>
      <c r="H395" s="18" t="str">
        <v>750ml</v>
      </c>
      <c r="I395" s="2">
        <v>6</v>
      </c>
      <c r="P395" s="2">
        <v>0</v>
      </c>
    </row>
    <row r="396" spans="2:22" x14ac:dyDescent="0.3">
      <c r="B396" s="1" t="str">
        <v>GL-01WHI-07000203</v>
      </c>
      <c r="C396" s="18" t="str">
        <v>BIGGAR &amp; LEITH</v>
      </c>
      <c r="D396" s="15" t="str">
        <v>Whisky</v>
      </c>
      <c r="E396" s="15" t="str">
        <v>BIGGAR &amp; LEITH</v>
      </c>
      <c r="F396" s="15" t="str">
        <v>BGL</v>
      </c>
      <c r="G396" s="18" t="str">
        <v>The Gladstone Axe American Oak Whisky</v>
      </c>
      <c r="H396" s="18" t="str">
        <v>700ml</v>
      </c>
      <c r="I396" s="2">
        <v>6</v>
      </c>
      <c r="P396" s="2">
        <v>0</v>
      </c>
    </row>
    <row r="397" spans="2:22" x14ac:dyDescent="0.3">
      <c r="B397" s="1" t="str">
        <v>BU-03TEQ-05000371</v>
      </c>
      <c r="C397" s="18" t="str">
        <v>BIGGAR &amp; LEITH</v>
      </c>
      <c r="D397" s="15" t="str">
        <v>Tequila</v>
      </c>
      <c r="E397" s="15" t="str">
        <v>BIGGAR &amp; LEITH</v>
      </c>
      <c r="F397" s="15" t="str">
        <v>BGL</v>
      </c>
      <c r="G397" s="18" t="str">
        <v>Butterfly Cannon Rosa Tequila 0.5L</v>
      </c>
      <c r="H397" s="18" t="str">
        <v>500ml</v>
      </c>
      <c r="I397" s="2">
        <v>6</v>
      </c>
      <c r="P397" s="2">
        <v>0</v>
      </c>
    </row>
    <row r="398" spans="2:22" x14ac:dyDescent="0.3">
      <c r="B398" s="1" t="str">
        <v>BU-02TEQ-05000296</v>
      </c>
      <c r="C398" s="18" t="str">
        <v>BIGGAR &amp; LEITH</v>
      </c>
      <c r="D398" s="15" t="str">
        <v>Tequila</v>
      </c>
      <c r="E398" s="15" t="str">
        <v>BIGGAR &amp; LEITH</v>
      </c>
      <c r="F398" s="15" t="str">
        <v>BGL</v>
      </c>
      <c r="G398" s="18" t="str">
        <v>Butterfly Cannon Cristalino Tequila 0.5L</v>
      </c>
      <c r="H398" s="18" t="str">
        <v>500ml</v>
      </c>
      <c r="I398" s="2">
        <v>6</v>
      </c>
      <c r="P398" s="2">
        <v>0</v>
      </c>
    </row>
    <row r="399" spans="2:22" x14ac:dyDescent="0.3">
      <c r="B399" s="1" t="str">
        <v>SP-01RUM-07006059</v>
      </c>
      <c r="C399" s="18" t="str">
        <v>Biggar &amp; Leith</v>
      </c>
      <c r="D399" s="15" t="str">
        <v>Rum</v>
      </c>
      <c r="E399" s="15" t="str">
        <v>Biggar &amp; Leith</v>
      </c>
      <c r="F399" s="15" t="str">
        <v>BGL</v>
      </c>
      <c r="G399" s="18" t="str">
        <v>Spytail Ginger Rum 0.7L</v>
      </c>
      <c r="H399" s="18" t="str">
        <v>700ml</v>
      </c>
      <c r="I399" s="2">
        <v>6</v>
      </c>
      <c r="P399" s="2">
        <v>0</v>
      </c>
    </row>
    <row r="400" spans="2:22" x14ac:dyDescent="0.3">
      <c r="B400" s="1" t="str">
        <v>ST-01LIQ-07001224</v>
      </c>
      <c r="C400" s="18" t="str">
        <v>BIGGAR &amp; LEITH</v>
      </c>
      <c r="D400" s="15" t="str">
        <v>Liqueur</v>
      </c>
      <c r="E400" s="15" t="str">
        <v>BIGGAR &amp; LEITH</v>
      </c>
      <c r="F400" s="15" t="str">
        <v>BGL</v>
      </c>
      <c r="G400" s="18" t="str">
        <v>Stambecco Tiramisu Liqueur 0.7L</v>
      </c>
      <c r="H400" s="18" t="str">
        <v>700ml</v>
      </c>
      <c r="I400" s="2">
        <v>6</v>
      </c>
      <c r="P400" s="2">
        <v>0</v>
      </c>
    </row>
    <row r="401" spans="2:16" x14ac:dyDescent="0.3">
      <c r="B401" s="1" t="str">
        <v>BU-01TEQ-05000333</v>
      </c>
      <c r="C401" s="18" t="str">
        <v>BIGGAR &amp; LEITH</v>
      </c>
      <c r="D401" s="15" t="str">
        <v>Tequila</v>
      </c>
      <c r="E401" s="15" t="str">
        <v>BIGGAR &amp; LEITH</v>
      </c>
      <c r="F401" s="15" t="str">
        <v>BGL</v>
      </c>
      <c r="G401" s="18" t="str">
        <v>Butterfly Cannon Blue Tequila 0.5L</v>
      </c>
      <c r="H401" s="18" t="str">
        <v>500ml</v>
      </c>
      <c r="I401" s="2">
        <v>6</v>
      </c>
      <c r="P401" s="2">
        <v>0</v>
      </c>
    </row>
    <row r="402" spans="2:16" x14ac:dyDescent="0.3">
      <c r="B402" s="1" t="str">
        <v>77-SPLIQ-10001617</v>
      </c>
      <c r="C402" s="18" t="str">
        <v>Branca</v>
      </c>
      <c r="D402" s="15" t="str">
        <v>Liqueur</v>
      </c>
      <c r="E402" s="15" t="str">
        <v>Branca</v>
      </c>
      <c r="F402" s="15" t="str">
        <v>BRC</v>
      </c>
      <c r="G402" s="18" t="str">
        <v>Borghetti Espresso Liqueur</v>
      </c>
      <c r="H402" s="18" t="str">
        <v>1000ml</v>
      </c>
      <c r="I402" s="2">
        <v>6</v>
      </c>
      <c r="P402" s="2">
        <v>0</v>
      </c>
    </row>
    <row r="403" spans="2:16" x14ac:dyDescent="0.3">
      <c r="B403" s="1" t="str">
        <v>58-SPLIQ-07009065</v>
      </c>
      <c r="C403" s="18" t="str">
        <v>Campari</v>
      </c>
      <c r="D403" s="15" t="str">
        <v>Liqueur</v>
      </c>
      <c r="E403" s="15" t="str">
        <v>Campari</v>
      </c>
      <c r="F403" s="15" t="str">
        <v>CAM</v>
      </c>
      <c r="G403" s="18" t="str">
        <v>Ancho Reyes Liqueur</v>
      </c>
      <c r="H403" s="18" t="str">
        <v>700ml</v>
      </c>
      <c r="I403" s="2">
        <v>6</v>
      </c>
      <c r="P403" s="2">
        <v>0</v>
      </c>
    </row>
    <row r="404" spans="2:16" x14ac:dyDescent="0.3">
      <c r="B404" s="1" t="str">
        <v>60-SPGIN-07000522</v>
      </c>
      <c r="C404" s="18" t="str">
        <v>Campari</v>
      </c>
      <c r="D404" s="15" t="str">
        <v>Gin</v>
      </c>
      <c r="E404" s="15" t="str">
        <v>Campari</v>
      </c>
      <c r="F404" s="15" t="str">
        <v>CAM</v>
      </c>
      <c r="G404" s="18" t="str">
        <v>Ondina Gin</v>
      </c>
      <c r="H404" s="18" t="str">
        <v>700ml</v>
      </c>
      <c r="I404" s="2">
        <v>6</v>
      </c>
      <c r="P404" s="2">
        <v>0</v>
      </c>
    </row>
    <row r="405" spans="2:16" x14ac:dyDescent="0.3">
      <c r="B405" s="1" t="str">
        <v>55-SPMEZ-07502893</v>
      </c>
      <c r="C405" s="18" t="str">
        <v>Clase Azul</v>
      </c>
      <c r="D405" s="15" t="str">
        <v>Mezcal</v>
      </c>
      <c r="E405" s="15" t="str">
        <v>Clase Azul</v>
      </c>
      <c r="F405" s="15" t="str">
        <v>CAZ</v>
      </c>
      <c r="G405" s="18" t="str">
        <v>Mezcal Clase Azul Durango</v>
      </c>
      <c r="H405" s="18" t="str">
        <v>750ml</v>
      </c>
      <c r="I405" s="2">
        <v>3</v>
      </c>
      <c r="P405" s="2">
        <v>0</v>
      </c>
    </row>
    <row r="406" spans="2:16" x14ac:dyDescent="0.3">
      <c r="B406" s="1" t="str">
        <v>55-SPTEQ-07504724</v>
      </c>
      <c r="C406" s="18" t="str">
        <v>Clase Azul</v>
      </c>
      <c r="D406" s="15" t="str">
        <v>Tequila</v>
      </c>
      <c r="E406" s="15" t="str">
        <v>Clase Azul</v>
      </c>
      <c r="F406" s="15" t="str">
        <v>CAZ</v>
      </c>
      <c r="G406" s="18" t="str">
        <v>Tequila Clase Azul Anejo</v>
      </c>
      <c r="H406" s="18" t="str">
        <v>750ml</v>
      </c>
      <c r="I406" s="2">
        <v>3</v>
      </c>
      <c r="P406" s="2">
        <v>0</v>
      </c>
    </row>
    <row r="407" spans="2:16" x14ac:dyDescent="0.3">
      <c r="B407" s="1" t="str">
        <v>55-SPTEQ-07500203</v>
      </c>
      <c r="C407" s="18" t="str">
        <v>Clase Azul</v>
      </c>
      <c r="D407" s="15" t="str">
        <v>Tequila</v>
      </c>
      <c r="E407" s="15" t="str">
        <v>Clase Azul</v>
      </c>
      <c r="F407" s="15" t="str">
        <v>CAZ</v>
      </c>
      <c r="G407" s="18" t="str">
        <v>Tequila Clase Azul Gold</v>
      </c>
      <c r="H407" s="18" t="str">
        <v>750ml</v>
      </c>
      <c r="I407" s="2">
        <v>3</v>
      </c>
      <c r="P407" s="2">
        <v>0</v>
      </c>
    </row>
    <row r="408" spans="2:16" x14ac:dyDescent="0.3">
      <c r="B408" s="1" t="str">
        <v>55-SPTEQ-07505117</v>
      </c>
      <c r="C408" s="18" t="str">
        <v>Clase Azul</v>
      </c>
      <c r="D408" s="15" t="str">
        <v>Tequila</v>
      </c>
      <c r="E408" s="15" t="str">
        <v>Clase Azul</v>
      </c>
      <c r="F408" s="15" t="str">
        <v>CAZ</v>
      </c>
      <c r="G408" s="18" t="str">
        <v>Tequila Clase Azul Plata</v>
      </c>
      <c r="H408" s="18" t="str">
        <v>750ml</v>
      </c>
      <c r="I408" s="2">
        <v>6</v>
      </c>
      <c r="P408" s="2">
        <v>0</v>
      </c>
    </row>
    <row r="409" spans="2:16" x14ac:dyDescent="0.3">
      <c r="B409" s="1" t="str">
        <v>55-SPTEQ-07500662</v>
      </c>
      <c r="C409" s="18" t="str">
        <v>Clase Azul</v>
      </c>
      <c r="D409" s="15" t="str">
        <v>Tequila</v>
      </c>
      <c r="E409" s="15" t="str">
        <v>Clase Azul</v>
      </c>
      <c r="F409" s="15" t="str">
        <v>CAZ</v>
      </c>
      <c r="G409" s="18" t="str">
        <v>Tequila Clase Azul Reposado</v>
      </c>
      <c r="H409" s="18" t="str">
        <v>750ml</v>
      </c>
      <c r="I409" s="2">
        <v>6</v>
      </c>
      <c r="P409" s="2">
        <v>0</v>
      </c>
    </row>
    <row r="410" spans="2:16" x14ac:dyDescent="0.3">
      <c r="B410" s="1" t="str">
        <v>55-SPTEQ-10005089</v>
      </c>
      <c r="C410" s="18" t="str">
        <v>Clase Azul</v>
      </c>
      <c r="D410" s="15" t="str">
        <v>Tequila</v>
      </c>
      <c r="E410" s="15" t="str">
        <v>Clase Azul</v>
      </c>
      <c r="F410" s="15" t="str">
        <v>CAZ</v>
      </c>
      <c r="G410" s="18" t="str">
        <v>Tequila Clase Azul Reposado 1L (25 Anniversary Limited Edition)</v>
      </c>
      <c r="H410" s="18" t="str">
        <v>1000ml</v>
      </c>
      <c r="I410" s="2">
        <v>3</v>
      </c>
      <c r="P410" s="2">
        <v>0</v>
      </c>
    </row>
    <row r="411" spans="2:16" x14ac:dyDescent="0.3">
      <c r="B411" s="1" t="str">
        <v>55-SPTEQ-07503493</v>
      </c>
      <c r="C411" s="18" t="str">
        <v>Clase Azul</v>
      </c>
      <c r="D411" s="15" t="str">
        <v>Tequila</v>
      </c>
      <c r="E411" s="15" t="str">
        <v>Clase Azul</v>
      </c>
      <c r="F411" s="15" t="str">
        <v>CAZ</v>
      </c>
      <c r="G411" s="18" t="str">
        <v>Tequila Clase Azul Ultra</v>
      </c>
      <c r="H411" s="18" t="str">
        <v>750ml</v>
      </c>
      <c r="I411" s="2">
        <v>6</v>
      </c>
      <c r="P411" s="2">
        <v>0</v>
      </c>
    </row>
    <row r="412" spans="2:16" x14ac:dyDescent="0.3">
      <c r="B412" s="1" t="str">
        <v>55-SPMEZ-07502001</v>
      </c>
      <c r="C412" s="18" t="str">
        <v>Clase Azul</v>
      </c>
      <c r="D412" s="15" t="str">
        <v>Mezcal</v>
      </c>
      <c r="E412" s="15" t="str">
        <v>Clase Azul</v>
      </c>
      <c r="F412" s="15" t="str">
        <v>CAZ</v>
      </c>
      <c r="G412" s="18" t="str">
        <v>Clase Azul Guerrero Mezcal</v>
      </c>
      <c r="H412" s="18" t="str">
        <v>750ml</v>
      </c>
      <c r="I412" s="2">
        <v>3</v>
      </c>
      <c r="P412" s="2">
        <v>0</v>
      </c>
    </row>
    <row r="413" spans="2:16" x14ac:dyDescent="0.3">
      <c r="B413" s="1" t="str">
        <v>55-SPMEZ-07505355</v>
      </c>
      <c r="C413" s="18" t="str">
        <v>Clase Azul</v>
      </c>
      <c r="D413" s="15" t="str">
        <v>Mezcal</v>
      </c>
      <c r="E413" s="15" t="str">
        <v>Clase Azul</v>
      </c>
      <c r="F413" s="15" t="str">
        <v>CAZ</v>
      </c>
      <c r="G413" s="18" t="str">
        <v>Clase Azul San Luis Potosi Mezcal</v>
      </c>
      <c r="H413" s="18" t="str">
        <v>750ml</v>
      </c>
      <c r="I413" s="2">
        <v>3</v>
      </c>
      <c r="P413" s="2">
        <v>0</v>
      </c>
    </row>
    <row r="414" spans="2:16" x14ac:dyDescent="0.3">
      <c r="B414" s="1" t="str">
        <v>55-SPTEQ-02000486</v>
      </c>
      <c r="C414" s="18" t="str">
        <v>Clase Azul</v>
      </c>
      <c r="D414" s="15" t="str">
        <v>Tequila</v>
      </c>
      <c r="E414" s="15" t="str">
        <v>Clase Azul</v>
      </c>
      <c r="F414" s="15" t="str">
        <v>CAZ</v>
      </c>
      <c r="G414" s="18" t="str">
        <v>Clase Azul Reposado Tequila (200)</v>
      </c>
      <c r="H414" s="18" t="str">
        <v>200ml</v>
      </c>
      <c r="I414" s="2">
        <v>12</v>
      </c>
      <c r="P414" s="2">
        <v>0</v>
      </c>
    </row>
    <row r="415" spans="2:16" x14ac:dyDescent="0.3">
      <c r="B415" s="1" t="str">
        <v>55-SPTEQ-07502201</v>
      </c>
      <c r="C415" s="18" t="str">
        <v>Clase Azul</v>
      </c>
      <c r="D415" s="15" t="str">
        <v>Tequila</v>
      </c>
      <c r="E415" s="15" t="str">
        <v>Clase Azul</v>
      </c>
      <c r="F415" s="15" t="str">
        <v>CAZ</v>
      </c>
      <c r="G415" s="18" t="str">
        <v>Clase Azul Dia De Los Muertos Tequila (2022)</v>
      </c>
      <c r="H415" s="18" t="str">
        <v>750ml</v>
      </c>
      <c r="I415" s="2">
        <v>3</v>
      </c>
      <c r="P415" s="2">
        <v>0</v>
      </c>
    </row>
    <row r="416" spans="2:16" x14ac:dyDescent="0.3">
      <c r="B416" s="1" t="str">
        <v>55-SPTEQ-07502401</v>
      </c>
      <c r="C416" s="18" t="str">
        <v>Clase Azul</v>
      </c>
      <c r="D416" s="15" t="str">
        <v>Tequila</v>
      </c>
      <c r="E416" s="15" t="str">
        <v>Clase Azul</v>
      </c>
      <c r="F416" s="15" t="str">
        <v>CAZ</v>
      </c>
      <c r="G416" s="18" t="str">
        <v>Clase Azul Dia De Los Muertos Tequila (2024)</v>
      </c>
      <c r="H416" s="18" t="str">
        <v>750ml</v>
      </c>
      <c r="I416" s="2">
        <v>3</v>
      </c>
      <c r="P416" s="2">
        <v>0</v>
      </c>
    </row>
    <row r="417" spans="2:16" x14ac:dyDescent="0.3">
      <c r="B417" s="1" t="str">
        <v>55-SPTEQ-07505447</v>
      </c>
      <c r="C417" s="18" t="str">
        <v>Clase Azul</v>
      </c>
      <c r="D417" s="15" t="str">
        <v>Tequila</v>
      </c>
      <c r="E417" s="15" t="str">
        <v>Clase Azul</v>
      </c>
      <c r="F417" s="15" t="str">
        <v>CAZ</v>
      </c>
      <c r="G417" s="18" t="str">
        <v>Clase Azul Blanco Ahumado Tequila</v>
      </c>
      <c r="H417" s="18" t="str">
        <v>750ml</v>
      </c>
      <c r="I417" s="2">
        <v>3</v>
      </c>
      <c r="P417" s="2">
        <v>0</v>
      </c>
    </row>
    <row r="418" spans="2:16" x14ac:dyDescent="0.3">
      <c r="B418" s="1" t="str">
        <v>55-SPTEQ-17504248</v>
      </c>
      <c r="C418" s="18" t="str">
        <v>Clase Azul</v>
      </c>
      <c r="D418" s="15" t="str">
        <v>Tequila</v>
      </c>
      <c r="E418" s="15" t="str">
        <v>Clase Azul</v>
      </c>
      <c r="F418" s="15" t="str">
        <v>CAZ</v>
      </c>
      <c r="G418" s="18" t="str">
        <v>Clase Azul Reposado Tequila 1750ml</v>
      </c>
      <c r="H418" s="18" t="str">
        <v>1750ml</v>
      </c>
      <c r="I418" s="2">
        <v>4</v>
      </c>
      <c r="P418" s="2">
        <v>0</v>
      </c>
    </row>
    <row r="419" spans="2:16" x14ac:dyDescent="0.3">
      <c r="B419" s="1" t="str">
        <v>55-SPTEQ-07505386</v>
      </c>
      <c r="C419" s="18" t="str">
        <v>Clase Azul</v>
      </c>
      <c r="D419" s="15" t="str">
        <v>Tequila</v>
      </c>
      <c r="E419" s="15" t="str">
        <v>Clase Azul</v>
      </c>
      <c r="F419" s="15" t="str">
        <v>CAZ</v>
      </c>
      <c r="G419" s="18" t="str">
        <v>Clase Azul Dia De Muertos Aromas Tequila (2023)</v>
      </c>
      <c r="H419" s="18" t="str">
        <v>750ml</v>
      </c>
      <c r="I419" s="2">
        <v>3</v>
      </c>
      <c r="P419" s="2">
        <v>0</v>
      </c>
    </row>
    <row r="420" spans="2:16" x14ac:dyDescent="0.3">
      <c r="B420" s="1" t="str">
        <v>78-WISPA-07509155</v>
      </c>
      <c r="C420" s="18" t="str">
        <v>D.Rock</v>
      </c>
      <c r="D420" s="15" t="str">
        <v>Champagne</v>
      </c>
      <c r="E420" s="15" t="str">
        <v>D.Rock</v>
      </c>
      <c r="F420" s="15" t="str">
        <v>DRC</v>
      </c>
      <c r="G420" s="18" t="str">
        <v>D.Rock Rose Champagne</v>
      </c>
      <c r="H420" s="18" t="str">
        <v>750ml</v>
      </c>
      <c r="I420" s="2">
        <v>6</v>
      </c>
      <c r="P420" s="2">
        <v>0</v>
      </c>
    </row>
    <row r="421" spans="2:16" x14ac:dyDescent="0.3">
      <c r="B421" s="1" t="str">
        <v>78-WISPA-07509032</v>
      </c>
      <c r="C421" s="18" t="str">
        <v>D.Rock</v>
      </c>
      <c r="D421" s="15" t="str">
        <v>Champagne</v>
      </c>
      <c r="E421" s="15" t="str">
        <v>D.Rock</v>
      </c>
      <c r="F421" s="15" t="str">
        <v>DRC</v>
      </c>
      <c r="G421" s="18" t="str">
        <v>D.Rock Gold Champagne</v>
      </c>
      <c r="H421" s="18" t="str">
        <v>750ml</v>
      </c>
      <c r="I421" s="2">
        <v>6</v>
      </c>
      <c r="P421" s="2">
        <v>0</v>
      </c>
    </row>
    <row r="422" spans="2:16" x14ac:dyDescent="0.3">
      <c r="B422" s="1" t="str">
        <v>78-WISPA-07501001</v>
      </c>
      <c r="C422" s="18" t="str">
        <v>D.Rock</v>
      </c>
      <c r="D422" s="15" t="str">
        <v>Champagne</v>
      </c>
      <c r="E422" s="15" t="str">
        <v>D.Rock</v>
      </c>
      <c r="F422" s="15" t="str">
        <v>DRC</v>
      </c>
      <c r="G422" s="18" t="str">
        <v>D.Rock Gold Luminus Champagne</v>
      </c>
      <c r="H422" s="18" t="str">
        <v>750ml</v>
      </c>
      <c r="I422" s="2">
        <v>6</v>
      </c>
      <c r="P422" s="2">
        <v>0</v>
      </c>
    </row>
    <row r="423" spans="2:16" x14ac:dyDescent="0.3">
      <c r="B423" s="1" t="str">
        <v>80-SPWHI-07001164</v>
      </c>
      <c r="C423" s="18" t="str">
        <v>Glenturret</v>
      </c>
      <c r="D423" s="15" t="str">
        <v>Whisky</v>
      </c>
      <c r="E423" s="15" t="str">
        <v>Glenturret</v>
      </c>
      <c r="F423" s="15" t="str">
        <v>GTR</v>
      </c>
      <c r="G423" s="18" t="str">
        <v>The Glenturret 12 Years Whisky (2023)</v>
      </c>
      <c r="H423" s="18" t="str">
        <v>700ml</v>
      </c>
      <c r="I423" s="2">
        <v>6</v>
      </c>
      <c r="P423" s="2">
        <v>0</v>
      </c>
    </row>
    <row r="424" spans="2:16" x14ac:dyDescent="0.3">
      <c r="B424" s="1" t="str">
        <v>80-SPWHI-07001167</v>
      </c>
      <c r="C424" s="18" t="str">
        <v>Glenturret</v>
      </c>
      <c r="D424" s="15" t="str">
        <v>Whisky</v>
      </c>
      <c r="E424" s="15" t="str">
        <v>Glenturret</v>
      </c>
      <c r="F424" s="15" t="str">
        <v>GTR</v>
      </c>
      <c r="G424" s="18" t="str">
        <v>Glenturret Peat Smoked 10 Years Whisky</v>
      </c>
      <c r="H424" s="18" t="str">
        <v>700ml</v>
      </c>
      <c r="I424" s="2">
        <v>6</v>
      </c>
      <c r="P424" s="2">
        <v>0</v>
      </c>
    </row>
    <row r="425" spans="2:16" x14ac:dyDescent="0.3">
      <c r="B425" s="1" t="str">
        <v>80-SPWHI-07001013</v>
      </c>
      <c r="C425" s="18" t="str">
        <v>Glenturret</v>
      </c>
      <c r="D425" s="15" t="str">
        <v>Whisky</v>
      </c>
      <c r="E425" s="15" t="str">
        <v>Glenturret</v>
      </c>
      <c r="F425" s="15" t="str">
        <v>GTR</v>
      </c>
      <c r="G425" s="18" t="str">
        <v>The Glenturret Triple Wood Whisky (2023)</v>
      </c>
      <c r="H425" s="18" t="str">
        <v>700ml</v>
      </c>
      <c r="I425" s="2">
        <v>6</v>
      </c>
      <c r="P425" s="2">
        <v>0</v>
      </c>
    </row>
    <row r="426" spans="2:16" x14ac:dyDescent="0.3">
      <c r="B426" s="1" t="str">
        <v>80-SPWHI-07000672</v>
      </c>
      <c r="C426" s="18" t="str">
        <v>Glenturret</v>
      </c>
      <c r="D426" s="15" t="str">
        <v>Whisky</v>
      </c>
      <c r="E426" s="15" t="str">
        <v>Glenturret</v>
      </c>
      <c r="F426" s="15" t="str">
        <v>GTR</v>
      </c>
      <c r="G426" s="18" t="str">
        <v>The Glenturret 30 Years Whisky (2022)</v>
      </c>
      <c r="H426" s="18" t="str">
        <v>700ml</v>
      </c>
      <c r="I426" s="2">
        <v>6</v>
      </c>
      <c r="P426" s="2">
        <v>0</v>
      </c>
    </row>
    <row r="427" spans="2:16" x14ac:dyDescent="0.3">
      <c r="B427" s="1" t="str">
        <v>80-SPWHI-07000207</v>
      </c>
      <c r="C427" s="18" t="str">
        <v>Glenturret</v>
      </c>
      <c r="D427" s="15" t="str">
        <v>Whisky</v>
      </c>
      <c r="E427" s="15" t="str">
        <v>Glenturret</v>
      </c>
      <c r="F427" s="15" t="str">
        <v>GTR</v>
      </c>
      <c r="G427" s="18" t="str">
        <v>The Glenturret Jaguar Whisky</v>
      </c>
      <c r="H427" s="18" t="str">
        <v>700ml</v>
      </c>
      <c r="I427" s="2">
        <v>1</v>
      </c>
      <c r="P427" s="2">
        <v>0</v>
      </c>
    </row>
    <row r="428" spans="2:16" x14ac:dyDescent="0.3">
      <c r="B428" s="1" t="str">
        <v>WH-01VOD-07000018</v>
      </c>
      <c r="C428" s="18" t="str">
        <v>Great Wines</v>
      </c>
      <c r="D428" s="15" t="str">
        <v>Vodka</v>
      </c>
      <c r="E428" s="15" t="str">
        <v>Great Wines</v>
      </c>
      <c r="F428" s="15" t="str">
        <v>KYO</v>
      </c>
      <c r="G428" s="18" t="str">
        <v>White Rabbit Vodka</v>
      </c>
      <c r="H428" s="18" t="str">
        <v>700ml</v>
      </c>
      <c r="I428" s="2">
        <v>12</v>
      </c>
      <c r="P428" s="2">
        <v>0</v>
      </c>
    </row>
    <row r="429" spans="2:16" x14ac:dyDescent="0.3">
      <c r="B429" s="1" t="str">
        <v>54-SPGIN-07000235</v>
      </c>
      <c r="C429" s="18" t="str">
        <v>Gunpowder</v>
      </c>
      <c r="D429" s="15" t="str">
        <v>Gin</v>
      </c>
      <c r="E429" s="15" t="str">
        <v>Gunpowder</v>
      </c>
      <c r="F429" s="15" t="str">
        <v>FTS</v>
      </c>
      <c r="G429" s="18" t="str">
        <v>Gunpowder Irish Gin</v>
      </c>
      <c r="H429" s="18" t="str">
        <v>700ml</v>
      </c>
      <c r="I429" s="2">
        <v>6</v>
      </c>
      <c r="P429" s="2">
        <v>0</v>
      </c>
    </row>
    <row r="430" spans="2:16" x14ac:dyDescent="0.3">
      <c r="B430" s="1" t="str">
        <v>54-SPGIN-07000846</v>
      </c>
      <c r="C430" s="18" t="str">
        <v>Gunpowder</v>
      </c>
      <c r="D430" s="15" t="str">
        <v>Gin</v>
      </c>
      <c r="E430" s="15" t="str">
        <v>Gunpowder</v>
      </c>
      <c r="F430" s="15" t="str">
        <v>FTS</v>
      </c>
      <c r="G430" s="18" t="str">
        <v>Drumshanbo Gunpowder Brazilian Pineapple Irish Gin</v>
      </c>
      <c r="H430" s="18" t="str">
        <v>700ml</v>
      </c>
      <c r="I430" s="2">
        <v>6</v>
      </c>
      <c r="P430" s="2">
        <v>0</v>
      </c>
    </row>
    <row r="431" spans="2:16" x14ac:dyDescent="0.3">
      <c r="B431" s="1" t="str">
        <v>54-SPGIN-07000426</v>
      </c>
      <c r="C431" s="18" t="str">
        <v>Gunpowder</v>
      </c>
      <c r="D431" s="15" t="str">
        <v>Gin</v>
      </c>
      <c r="E431" s="15" t="str">
        <v>Gunpowder</v>
      </c>
      <c r="F431" s="15" t="str">
        <v>FTS</v>
      </c>
      <c r="G431" s="18" t="str">
        <v>Drumshanbo Gunpowder Sardinian Citrus Irish Gin</v>
      </c>
      <c r="H431" s="18" t="str">
        <v>700ml</v>
      </c>
      <c r="I431" s="2">
        <v>6</v>
      </c>
      <c r="P431" s="2">
        <v>0</v>
      </c>
    </row>
    <row r="432" spans="2:16" x14ac:dyDescent="0.3">
      <c r="B432" s="1" t="str">
        <v>54-SPGIN-07001001</v>
      </c>
      <c r="C432" s="18" t="str">
        <v>Gunpowder</v>
      </c>
      <c r="D432" s="15" t="str">
        <v>Gin</v>
      </c>
      <c r="E432" s="15" t="str">
        <v>Gunpowder</v>
      </c>
      <c r="F432" s="15" t="str">
        <v>FTS</v>
      </c>
      <c r="G432" s="18" t="str">
        <v>Drumshanbo Gunpowder California Orange Irish Gin</v>
      </c>
      <c r="H432" s="18" t="str">
        <v>700ml</v>
      </c>
      <c r="I432" s="2">
        <v>6</v>
      </c>
      <c r="P432" s="2">
        <v>0</v>
      </c>
    </row>
    <row r="433" spans="2:16" x14ac:dyDescent="0.3">
      <c r="B433" s="1" t="str">
        <v>IT-01LIQ-07000005</v>
      </c>
      <c r="C433" s="18" t="str">
        <v>J.T.W.</v>
      </c>
      <c r="D433" s="15" t="str">
        <v>Liqueur</v>
      </c>
      <c r="E433" s="15" t="str">
        <v>J.T.W.</v>
      </c>
      <c r="F433" s="15" t="str">
        <v>LUN</v>
      </c>
      <c r="G433" s="18" t="str">
        <v>Italicus Rosolio Di Bergamotto Liqueur</v>
      </c>
      <c r="H433" s="18" t="str">
        <v>700ml</v>
      </c>
      <c r="I433" s="2">
        <v>6</v>
      </c>
      <c r="P433" s="2">
        <v>0</v>
      </c>
    </row>
    <row r="434" spans="2:16" x14ac:dyDescent="0.3">
      <c r="B434" s="1" t="str">
        <v>JA-01LIQ-07000040</v>
      </c>
      <c r="C434" s="18" t="str">
        <v>Jackson'S Winery</v>
      </c>
      <c r="D434" s="15" t="str">
        <v>Liqueur</v>
      </c>
      <c r="E434" s="15" t="str">
        <v>Jackson'S Winery</v>
      </c>
      <c r="F434" s="15" t="str">
        <v>LUN</v>
      </c>
      <c r="G434" s="18" t="str">
        <v>Jaquila Jasmine Liqueur 0.7L</v>
      </c>
      <c r="H434" s="18" t="str">
        <v>700ml</v>
      </c>
      <c r="I434" s="2">
        <v>6</v>
      </c>
      <c r="P434" s="2">
        <v>0</v>
      </c>
    </row>
    <row r="435" spans="2:16" x14ac:dyDescent="0.3">
      <c r="B435" s="1" t="str">
        <v>KL-01GIN-07004238</v>
      </c>
      <c r="C435" s="18" t="str">
        <v>Kilo</v>
      </c>
      <c r="D435" s="15" t="str">
        <v>Gin</v>
      </c>
      <c r="E435" s="15" t="str">
        <v>Kilo</v>
      </c>
      <c r="F435" s="15" t="str">
        <v>LUN</v>
      </c>
      <c r="G435" s="18" t="str">
        <v>Kilo Gin 70Cl.</v>
      </c>
      <c r="H435" s="18" t="str">
        <v>700ml</v>
      </c>
      <c r="I435" s="2">
        <v>6</v>
      </c>
      <c r="P435" s="2">
        <v>0</v>
      </c>
    </row>
    <row r="436" spans="2:16" x14ac:dyDescent="0.3">
      <c r="B436" s="1" t="str">
        <v>KL-01GIN-03304290</v>
      </c>
      <c r="C436" s="18" t="str">
        <v>Kilo</v>
      </c>
      <c r="D436" s="15" t="str">
        <v>Gin</v>
      </c>
      <c r="E436" s="15" t="str">
        <v>Kilo</v>
      </c>
      <c r="F436" s="15" t="str">
        <v>LUN</v>
      </c>
      <c r="G436" s="18" t="str">
        <v>Kilo Gin 33Cl.</v>
      </c>
      <c r="H436" s="18" t="str">
        <v>330ml</v>
      </c>
      <c r="I436" s="2">
        <v>12</v>
      </c>
      <c r="P436" s="2">
        <v>0</v>
      </c>
    </row>
    <row r="437" spans="2:16" x14ac:dyDescent="0.3">
      <c r="B437" s="1" t="str">
        <v>KL-02RUM-03304337</v>
      </c>
      <c r="C437" s="18" t="str">
        <v>Kilo</v>
      </c>
      <c r="D437" s="15" t="str">
        <v>Rum</v>
      </c>
      <c r="E437" s="15" t="str">
        <v>Kilo</v>
      </c>
      <c r="F437" s="15" t="str">
        <v>LUN</v>
      </c>
      <c r="G437" s="18" t="str">
        <v>Kilo Rum 33Cl.</v>
      </c>
      <c r="H437" s="18" t="str">
        <v>330ml</v>
      </c>
      <c r="I437" s="2">
        <v>12</v>
      </c>
      <c r="P437" s="2">
        <v>0</v>
      </c>
    </row>
    <row r="438" spans="2:16" x14ac:dyDescent="0.3">
      <c r="B438" s="1" t="str">
        <v>KL-02RUM-07004306</v>
      </c>
      <c r="C438" s="18" t="str">
        <v>Kilo</v>
      </c>
      <c r="D438" s="15" t="str">
        <v>Rum</v>
      </c>
      <c r="E438" s="15" t="str">
        <v>Kilo</v>
      </c>
      <c r="F438" s="15" t="str">
        <v>LUN</v>
      </c>
      <c r="G438" s="18" t="str">
        <v>Kilo Rum 70Cl.</v>
      </c>
      <c r="H438" s="18" t="str">
        <v>700ml</v>
      </c>
      <c r="I438" s="2">
        <v>6</v>
      </c>
      <c r="P438" s="2">
        <v>0</v>
      </c>
    </row>
    <row r="439" spans="2:16" x14ac:dyDescent="0.3">
      <c r="B439" s="1" t="str">
        <v>KL-03VOD-03304283</v>
      </c>
      <c r="C439" s="18" t="str">
        <v>Kilo</v>
      </c>
      <c r="D439" s="15" t="str">
        <v>Vodka</v>
      </c>
      <c r="E439" s="15" t="str">
        <v>Kilo</v>
      </c>
      <c r="F439" s="15" t="str">
        <v>MIN</v>
      </c>
      <c r="G439" s="18" t="str">
        <v>Kilo Vodka 33Cl.</v>
      </c>
      <c r="H439" s="18" t="str">
        <v>330ml</v>
      </c>
      <c r="I439" s="2">
        <v>12</v>
      </c>
      <c r="P439" s="2">
        <v>0</v>
      </c>
    </row>
    <row r="440" spans="2:16" x14ac:dyDescent="0.3">
      <c r="B440" s="1" t="str">
        <v>KL-03VOD-07004245</v>
      </c>
      <c r="C440" s="18" t="str">
        <v>Kilo</v>
      </c>
      <c r="D440" s="15" t="str">
        <v>Vodka</v>
      </c>
      <c r="E440" s="15" t="str">
        <v>Kilo</v>
      </c>
      <c r="F440" s="15" t="str">
        <v>MIN</v>
      </c>
      <c r="G440" s="18" t="str">
        <v>Kilo Vodka 70Cl.</v>
      </c>
      <c r="H440" s="18" t="str">
        <v>700ml</v>
      </c>
      <c r="I440" s="2">
        <v>6</v>
      </c>
      <c r="P440" s="2">
        <v>0</v>
      </c>
    </row>
    <row r="441" spans="2:16" x14ac:dyDescent="0.3">
      <c r="B441" s="1" t="str">
        <v>56-SPWHI-07009999</v>
      </c>
      <c r="C441" s="18" t="str">
        <v>Kyoto</v>
      </c>
      <c r="D441" s="15" t="str">
        <v>Whisky</v>
      </c>
      <c r="E441" s="15" t="str">
        <v>Kyoto</v>
      </c>
      <c r="F441" s="15" t="str">
        <v>KYO</v>
      </c>
      <c r="G441" s="18" t="str">
        <v>Kyoto Whisky Aka-Obi</v>
      </c>
      <c r="H441" s="18" t="str">
        <v>700ml</v>
      </c>
      <c r="I441" s="2">
        <v>12</v>
      </c>
      <c r="P441" s="2">
        <v>0</v>
      </c>
    </row>
    <row r="442" spans="2:16" x14ac:dyDescent="0.3">
      <c r="B442" s="1" t="str">
        <v>56-SPWHI-07000136</v>
      </c>
      <c r="C442" s="18" t="str">
        <v>Kyoto</v>
      </c>
      <c r="D442" s="15" t="str">
        <v>Whisky</v>
      </c>
      <c r="E442" s="15" t="str">
        <v>Kyoto</v>
      </c>
      <c r="F442" s="15" t="str">
        <v>KYO</v>
      </c>
      <c r="G442" s="18" t="str">
        <v>Kyoto Whisky Kuro-Obi</v>
      </c>
      <c r="H442" s="18" t="str">
        <v>700ml</v>
      </c>
      <c r="I442" s="2">
        <v>12</v>
      </c>
      <c r="P442" s="2">
        <v>0</v>
      </c>
    </row>
    <row r="443" spans="2:16" x14ac:dyDescent="0.3">
      <c r="B443" s="1" t="str">
        <v>56-SPWHI-07000129</v>
      </c>
      <c r="C443" s="18" t="str">
        <v>Kyoto</v>
      </c>
      <c r="D443" s="15" t="str">
        <v>Whisky</v>
      </c>
      <c r="E443" s="15" t="str">
        <v>Kyoto</v>
      </c>
      <c r="F443" s="15" t="str">
        <v>KYO</v>
      </c>
      <c r="G443" s="18" t="str">
        <v>Kyoto Whisky Murasaki-Obi</v>
      </c>
      <c r="H443" s="18" t="str">
        <v>700ml</v>
      </c>
      <c r="I443" s="2">
        <v>12</v>
      </c>
      <c r="P443" s="2">
        <v>0</v>
      </c>
    </row>
    <row r="444" spans="2:16" x14ac:dyDescent="0.3">
      <c r="B444" s="1" t="str">
        <v>79-SPGIN-07000422</v>
      </c>
      <c r="C444" s="18" t="str">
        <v>Lark</v>
      </c>
      <c r="D444" s="15" t="str">
        <v>Gin</v>
      </c>
      <c r="E444" s="15" t="str">
        <v>Lark</v>
      </c>
      <c r="F444" s="15" t="str">
        <v>LRK</v>
      </c>
      <c r="G444" s="18" t="str">
        <v>Forty Spotted Citrus Pepperberry Gin</v>
      </c>
      <c r="H444" s="18" t="str">
        <v>700ml</v>
      </c>
      <c r="I444" s="2">
        <v>6</v>
      </c>
      <c r="P444" s="2">
        <v>0</v>
      </c>
    </row>
    <row r="445" spans="2:16" x14ac:dyDescent="0.3">
      <c r="B445" s="1" t="str">
        <v>79-SPGIN-07000446</v>
      </c>
      <c r="C445" s="18" t="str">
        <v>Lark</v>
      </c>
      <c r="D445" s="15" t="str">
        <v>Gin</v>
      </c>
      <c r="E445" s="15" t="str">
        <v>Lark</v>
      </c>
      <c r="F445" s="15" t="str">
        <v>LRK</v>
      </c>
      <c r="G445" s="18" t="str">
        <v>Forty Spotted Raspberry And Rose Gin</v>
      </c>
      <c r="H445" s="18" t="str">
        <v>700ml</v>
      </c>
      <c r="I445" s="2">
        <v>6</v>
      </c>
      <c r="P445" s="2">
        <v>0</v>
      </c>
    </row>
    <row r="446" spans="2:16" x14ac:dyDescent="0.3">
      <c r="B446" s="1" t="str">
        <v>79-SPGIN-07000489</v>
      </c>
      <c r="C446" s="18" t="str">
        <v>Lark</v>
      </c>
      <c r="D446" s="15" t="str">
        <v>Gin</v>
      </c>
      <c r="E446" s="15" t="str">
        <v>Lark</v>
      </c>
      <c r="F446" s="15" t="str">
        <v>LRK</v>
      </c>
      <c r="G446" s="18" t="str">
        <v>Forty Spotted Bush Honey Gin</v>
      </c>
      <c r="H446" s="18" t="str">
        <v>700ml</v>
      </c>
      <c r="I446" s="2">
        <v>6</v>
      </c>
      <c r="P446" s="2">
        <v>0</v>
      </c>
    </row>
    <row r="447" spans="2:16" x14ac:dyDescent="0.3">
      <c r="B447" s="1" t="str">
        <v>79-SPWHI-05001001</v>
      </c>
      <c r="C447" s="18" t="str">
        <v>Lark</v>
      </c>
      <c r="D447" s="15" t="str">
        <v>Whisky</v>
      </c>
      <c r="E447" s="15" t="str">
        <v>Lark</v>
      </c>
      <c r="F447" s="15" t="str">
        <v>LRK</v>
      </c>
      <c r="G447" s="18" t="str">
        <v>Lark Chinotto Citrus Cask Whisky</v>
      </c>
      <c r="H447" s="18" t="str">
        <v>500ml</v>
      </c>
      <c r="I447" s="2">
        <v>6</v>
      </c>
      <c r="P447" s="2">
        <v>0</v>
      </c>
    </row>
    <row r="448" spans="2:16" x14ac:dyDescent="0.3">
      <c r="B448" s="1" t="str">
        <v>79-SPGIN-07000408</v>
      </c>
      <c r="C448" s="18" t="str">
        <v>Lark</v>
      </c>
      <c r="D448" s="15" t="str">
        <v>Gin</v>
      </c>
      <c r="E448" s="15" t="str">
        <v>Lark</v>
      </c>
      <c r="F448" s="15" t="str">
        <v>LRK</v>
      </c>
      <c r="G448" s="18" t="str">
        <v>Forty Spotted Wild Rose Gin</v>
      </c>
      <c r="H448" s="18" t="str">
        <v>700ml</v>
      </c>
      <c r="I448" s="2">
        <v>6</v>
      </c>
      <c r="P448" s="2">
        <v>0</v>
      </c>
    </row>
    <row r="449" spans="2:16" x14ac:dyDescent="0.3">
      <c r="B449" s="1" t="str">
        <v>79-SPGIN-07000415</v>
      </c>
      <c r="C449" s="18" t="str">
        <v>Lark</v>
      </c>
      <c r="D449" s="15" t="str">
        <v>Gin</v>
      </c>
      <c r="E449" s="15" t="str">
        <v>Lark</v>
      </c>
      <c r="F449" s="15" t="str">
        <v>LRK</v>
      </c>
      <c r="G449" s="18" t="str">
        <v>Forty Spotted Classic Tassie Gin</v>
      </c>
      <c r="H449" s="18" t="str">
        <v>700ml</v>
      </c>
      <c r="I449" s="2">
        <v>6</v>
      </c>
      <c r="P449" s="2">
        <v>0</v>
      </c>
    </row>
    <row r="450" spans="2:16" x14ac:dyDescent="0.3">
      <c r="B450" s="1" t="str">
        <v>79-SPWHI-05000459</v>
      </c>
      <c r="C450" s="18" t="str">
        <v>Lark</v>
      </c>
      <c r="D450" s="15" t="str">
        <v>Whisky</v>
      </c>
      <c r="E450" s="15" t="str">
        <v>Lark</v>
      </c>
      <c r="F450" s="15" t="str">
        <v>LRK</v>
      </c>
      <c r="G450" s="18" t="str">
        <v>Lark Classic Cask Whisky</v>
      </c>
      <c r="H450" s="18" t="str">
        <v>500ml</v>
      </c>
      <c r="I450" s="2">
        <v>6</v>
      </c>
      <c r="P450" s="2">
        <v>0</v>
      </c>
    </row>
    <row r="451" spans="2:16" x14ac:dyDescent="0.3">
      <c r="B451" s="1" t="str">
        <v>79-SPWHI-05002655</v>
      </c>
      <c r="C451" s="18" t="str">
        <v>Lark</v>
      </c>
      <c r="D451" s="15" t="str">
        <v>Whisky</v>
      </c>
      <c r="E451" s="15" t="str">
        <v>Lark</v>
      </c>
      <c r="F451" s="15" t="str">
        <v>LRK</v>
      </c>
      <c r="G451" s="18" t="str">
        <v>Lark Tasmanian Peated Whisky</v>
      </c>
      <c r="H451" s="18" t="str">
        <v>500ml</v>
      </c>
      <c r="I451" s="2">
        <v>6</v>
      </c>
      <c r="P451" s="2">
        <v>0</v>
      </c>
    </row>
    <row r="452" spans="2:16" x14ac:dyDescent="0.3">
      <c r="B452" s="1" t="str">
        <v>LA-01WHI-05000487</v>
      </c>
      <c r="C452" s="18" t="str">
        <v>Lark</v>
      </c>
      <c r="D452" s="15" t="str">
        <v>Whisky</v>
      </c>
      <c r="E452" s="15" t="str">
        <v>Lark</v>
      </c>
      <c r="F452" s="15" t="str">
        <v>LRK</v>
      </c>
      <c r="G452" s="18" t="str">
        <v>Lark Tasmanian Symphony No.1 Whisky 0.5L</v>
      </c>
      <c r="H452" s="18" t="str">
        <v>500ml</v>
      </c>
      <c r="I452" s="2">
        <v>6</v>
      </c>
      <c r="P452" s="2">
        <v>0</v>
      </c>
    </row>
    <row r="453" spans="2:16" x14ac:dyDescent="0.3">
      <c r="B453" s="1" t="str">
        <v>61-SPGIN-07007271</v>
      </c>
      <c r="C453" s="18" t="str">
        <v>Scapegrace</v>
      </c>
      <c r="D453" s="15" t="str">
        <v>Gin</v>
      </c>
      <c r="E453" s="15" t="str">
        <v>Scapegrace</v>
      </c>
      <c r="F453" s="15" t="str">
        <v>SCA</v>
      </c>
      <c r="G453" s="18" t="str">
        <v>Scapegrace Dry Gin</v>
      </c>
      <c r="H453" s="18" t="str">
        <v>700ml</v>
      </c>
      <c r="I453" s="2">
        <v>6</v>
      </c>
      <c r="P453" s="2">
        <v>0</v>
      </c>
    </row>
    <row r="454" spans="2:16" x14ac:dyDescent="0.3">
      <c r="B454" s="1" t="str">
        <v>83-SPTEQ-07009145</v>
      </c>
      <c r="C454" s="18" t="str">
        <v>Teremana</v>
      </c>
      <c r="D454" s="15" t="str">
        <v>Tequila</v>
      </c>
      <c r="E454" s="15" t="str">
        <v>Teremana</v>
      </c>
      <c r="F454" s="15" t="str">
        <v>TRM</v>
      </c>
      <c r="G454" s="18" t="str">
        <v>Teremana Blanco Tequila</v>
      </c>
      <c r="H454" s="18" t="str">
        <v>700ml</v>
      </c>
      <c r="I454" s="2">
        <v>6</v>
      </c>
      <c r="P454" s="2">
        <v>0</v>
      </c>
    </row>
    <row r="455" spans="2:16" x14ac:dyDescent="0.3">
      <c r="B455" s="1" t="str">
        <v>83-SPTEQ-07009268</v>
      </c>
      <c r="C455" s="18" t="str">
        <v>Teremana</v>
      </c>
      <c r="D455" s="15" t="str">
        <v>Tequila</v>
      </c>
      <c r="E455" s="15" t="str">
        <v>Teremana</v>
      </c>
      <c r="F455" s="15" t="str">
        <v>TRM</v>
      </c>
      <c r="G455" s="18" t="str">
        <v>Teremana Anejo Tequila</v>
      </c>
      <c r="H455" s="18" t="str">
        <v>700ml</v>
      </c>
      <c r="I455" s="2">
        <v>6</v>
      </c>
      <c r="P455" s="2">
        <v>0</v>
      </c>
    </row>
    <row r="456" spans="2:16" x14ac:dyDescent="0.3">
      <c r="B456" s="1" t="str">
        <v>83-SPTEQ-07009251</v>
      </c>
      <c r="C456" s="18" t="str">
        <v>Teremana</v>
      </c>
      <c r="D456" s="15" t="str">
        <v>Tequila</v>
      </c>
      <c r="E456" s="15" t="str">
        <v>Teremana</v>
      </c>
      <c r="F456" s="15" t="str">
        <v>TRM</v>
      </c>
      <c r="G456" s="18" t="str">
        <v>Teremana Reposado Tequila</v>
      </c>
      <c r="H456" s="18" t="str">
        <v>700ml</v>
      </c>
      <c r="I456" s="2">
        <v>6</v>
      </c>
      <c r="P456" s="2">
        <v>0</v>
      </c>
    </row>
    <row r="457" spans="2:16" x14ac:dyDescent="0.3">
      <c r="B457" s="1" t="str">
        <v>AE-01OTH-01200683</v>
      </c>
      <c r="C457" s="18" t="str">
        <v>Umami</v>
      </c>
      <c r="D457" s="15" t="str">
        <v>Cocktail Enhancer</v>
      </c>
      <c r="E457" s="15" t="str">
        <v>Umami</v>
      </c>
      <c r="F457" s="15" t="str">
        <v>KYO</v>
      </c>
      <c r="G457" s="18" t="str">
        <v>Aer Cocktail Enhancer</v>
      </c>
      <c r="H457" s="18" t="str">
        <v>120ml</v>
      </c>
      <c r="I457" s="2">
        <v>24</v>
      </c>
      <c r="P457" s="2">
        <v>0</v>
      </c>
    </row>
    <row r="458" spans="2:16" x14ac:dyDescent="0.3">
      <c r="B458" s="1" t="str">
        <v>81-WIROS-07501004</v>
      </c>
      <c r="C458" s="18" t="str">
        <v>Vines And Terroirs</v>
      </c>
      <c r="D458" s="15" t="str">
        <v>Wine</v>
      </c>
      <c r="E458" s="15" t="str">
        <v>Vines And Terroirs</v>
      </c>
      <c r="F458" s="15" t="str">
        <v>KYO</v>
      </c>
      <c r="G458" s="18" t="str">
        <v>Minuit Rose</v>
      </c>
      <c r="H458" s="18" t="str">
        <v>750ml</v>
      </c>
      <c r="I458" s="2">
        <v>6</v>
      </c>
      <c r="P458" s="2">
        <v>0</v>
      </c>
    </row>
    <row r="459" spans="2:16" x14ac:dyDescent="0.3">
      <c r="B459" s="1" t="str">
        <v>81-WIROS-07502301</v>
      </c>
      <c r="C459" s="18" t="str">
        <v>Vines And Terroirs</v>
      </c>
      <c r="D459" s="15" t="str">
        <v>Wine</v>
      </c>
      <c r="E459" s="15" t="str">
        <v>Vines And Terroirs</v>
      </c>
      <c r="F459" s="15" t="str">
        <v>KYO</v>
      </c>
      <c r="G459" s="18" t="str">
        <v>The Lunar Collection By Maurel Freres Full Moon</v>
      </c>
      <c r="H459" s="18" t="str">
        <v>750ml</v>
      </c>
      <c r="I459" s="2">
        <v>6</v>
      </c>
      <c r="P459" s="2">
        <v>0</v>
      </c>
    </row>
    <row r="460" spans="2:16" x14ac:dyDescent="0.3">
      <c r="B460" s="1" t="str">
        <v>81-WIROS-07502302</v>
      </c>
      <c r="C460" s="18" t="str">
        <v>Vines And Terroirs</v>
      </c>
      <c r="D460" s="15" t="str">
        <v>Wine</v>
      </c>
      <c r="E460" s="15" t="str">
        <v>Vines And Terroirs</v>
      </c>
      <c r="F460" s="15" t="str">
        <v>KYO</v>
      </c>
      <c r="G460" s="18" t="str">
        <v>The Lunar Collection By Maurel Freres Half Moon</v>
      </c>
      <c r="H460" s="18" t="str">
        <v>750ml</v>
      </c>
      <c r="I460" s="2">
        <v>6</v>
      </c>
      <c r="P460" s="2">
        <v>0</v>
      </c>
    </row>
    <row r="461" spans="2:16" x14ac:dyDescent="0.3">
      <c r="B461" s="1" t="str">
        <v>81-WIROS-07502303</v>
      </c>
      <c r="C461" s="18" t="str">
        <v>Vines And Terroirs</v>
      </c>
      <c r="D461" s="15" t="str">
        <v>Wine</v>
      </c>
      <c r="E461" s="15" t="str">
        <v>Vines And Terroirs</v>
      </c>
      <c r="F461" s="15" t="str">
        <v>KYO</v>
      </c>
      <c r="G461" s="18" t="str">
        <v>The Lunar Collection By Maurel Freres Cresent Moon</v>
      </c>
      <c r="H461" s="18" t="str">
        <v>750ml</v>
      </c>
      <c r="I461" s="2">
        <v>6</v>
      </c>
      <c r="P461" s="2">
        <v>0</v>
      </c>
    </row>
    <row r="462" spans="2:16" x14ac:dyDescent="0.3">
      <c r="B462" s="1" t="str">
        <v>81-WIROS-15002301</v>
      </c>
      <c r="C462" s="18" t="str">
        <v>Vines And Terroirs</v>
      </c>
      <c r="D462" s="15" t="str">
        <v>Wine</v>
      </c>
      <c r="E462" s="15" t="str">
        <v>Vines And Terroirs</v>
      </c>
      <c r="F462" s="15" t="str">
        <v>KYO</v>
      </c>
      <c r="G462" s="18" t="str">
        <v>The Lunar Collection By Maurel Freres Full Moon</v>
      </c>
      <c r="H462" s="18" t="str">
        <v>1500ml</v>
      </c>
      <c r="I462" s="2">
        <v>3</v>
      </c>
      <c r="P462" s="2">
        <v>0</v>
      </c>
    </row>
    <row r="463" spans="2:16" x14ac:dyDescent="0.3">
      <c r="B463" s="1" t="str">
        <v>81-WIROS-15002302</v>
      </c>
      <c r="C463" s="18" t="str">
        <v>Vines And Terroirs</v>
      </c>
      <c r="D463" s="15" t="str">
        <v>Wine</v>
      </c>
      <c r="E463" s="15" t="str">
        <v>Vines And Terroirs</v>
      </c>
      <c r="F463" s="15" t="str">
        <v>KYO</v>
      </c>
      <c r="G463" s="18" t="str">
        <v>The Lunar Collection By Maurel Freres Half Moon</v>
      </c>
      <c r="H463" s="18" t="str">
        <v>1500ml</v>
      </c>
      <c r="I463" s="2">
        <v>3</v>
      </c>
      <c r="P463" s="2">
        <v>0</v>
      </c>
    </row>
    <row r="464" spans="2:16" x14ac:dyDescent="0.3">
      <c r="B464" s="1" t="str">
        <v>81-WIROS-15002303</v>
      </c>
      <c r="C464" s="18" t="str">
        <v>Vines And Terroirs</v>
      </c>
      <c r="D464" s="15" t="str">
        <v>Wine</v>
      </c>
      <c r="E464" s="15" t="str">
        <v>Vines And Terroirs</v>
      </c>
      <c r="F464" s="15" t="str">
        <v>KYO</v>
      </c>
      <c r="G464" s="18" t="str">
        <v>The Lunar Collection By Maurel Freres Cresent Moon</v>
      </c>
      <c r="H464" s="18" t="str">
        <v>1500ml</v>
      </c>
      <c r="I464" s="2">
        <v>3</v>
      </c>
      <c r="P464" s="2">
        <v>0</v>
      </c>
    </row>
    <row r="465" spans="2:16" x14ac:dyDescent="0.3">
      <c r="B465" s="1" t="str">
        <v>81-WIROS-30002301</v>
      </c>
      <c r="C465" s="18" t="str">
        <v>Vines And Terroirs</v>
      </c>
      <c r="D465" s="15" t="str">
        <v>Wine</v>
      </c>
      <c r="E465" s="15" t="str">
        <v>Vines And Terroirs</v>
      </c>
      <c r="F465" s="15" t="str">
        <v>KYO</v>
      </c>
      <c r="G465" s="18" t="str">
        <v>The Lunar Collection By Maurel Freres Full Moon</v>
      </c>
      <c r="H465" s="18" t="str">
        <v>3000ml</v>
      </c>
      <c r="I465" s="2">
        <v>1</v>
      </c>
      <c r="P465" s="2">
        <v>0</v>
      </c>
    </row>
    <row r="466" spans="2:16" x14ac:dyDescent="0.3">
      <c r="B466" s="1" t="str">
        <v>81-WIROS-30002302</v>
      </c>
      <c r="C466" s="18" t="str">
        <v>Vines And Terroirs</v>
      </c>
      <c r="D466" s="15" t="str">
        <v>Wine</v>
      </c>
      <c r="E466" s="15" t="str">
        <v>Vines And Terroirs</v>
      </c>
      <c r="F466" s="15" t="str">
        <v>KYO</v>
      </c>
      <c r="G466" s="18" t="str">
        <v>The Lunar Collection By Maurel Freres Half Moon</v>
      </c>
      <c r="H466" s="18" t="str">
        <v>3000ml</v>
      </c>
      <c r="I466" s="2">
        <v>1</v>
      </c>
      <c r="P466" s="2">
        <v>0</v>
      </c>
    </row>
    <row r="467" spans="2:16" x14ac:dyDescent="0.3">
      <c r="B467" s="1" t="str">
        <v>81-WIROS-60002301</v>
      </c>
      <c r="C467" s="18" t="str">
        <v>Vines And Terroirs</v>
      </c>
      <c r="D467" s="15" t="str">
        <v>Wine</v>
      </c>
      <c r="E467" s="15" t="str">
        <v>Vines And Terroirs</v>
      </c>
      <c r="F467" s="15" t="str">
        <v>KYO</v>
      </c>
      <c r="G467" s="18" t="str">
        <v>The Lunar Collection By Maurel Freres Full Moon</v>
      </c>
      <c r="H467" s="18" t="str">
        <v>6000ml</v>
      </c>
      <c r="I467" s="2">
        <v>1</v>
      </c>
      <c r="P467" s="2">
        <v>0</v>
      </c>
    </row>
    <row r="468" spans="2:16" x14ac:dyDescent="0.3">
      <c r="B468" s="1" t="str">
        <v>81-WIROS-30002303</v>
      </c>
      <c r="C468" s="18" t="str">
        <v>Vines And Terroirs</v>
      </c>
      <c r="D468" s="15" t="str">
        <v>Wine</v>
      </c>
      <c r="E468" s="15" t="str">
        <v>Vines And Terroirs</v>
      </c>
      <c r="F468" s="15" t="str">
        <v>KYO</v>
      </c>
      <c r="G468" s="18" t="str">
        <v>The Lunar Collection By Maurel Freres Cresent Moon 3L</v>
      </c>
      <c r="H468" s="18" t="str">
        <v>3000ml</v>
      </c>
      <c r="I468" s="2">
        <v>1</v>
      </c>
      <c r="P468" s="2">
        <v>0</v>
      </c>
    </row>
    <row r="469" spans="2:16" x14ac:dyDescent="0.3">
      <c r="B469" s="1" t="str">
        <v>81-WIROS-15001004</v>
      </c>
      <c r="C469" s="18" t="str">
        <v>Vines And Terroirs</v>
      </c>
      <c r="D469" s="15" t="str">
        <v>Wine</v>
      </c>
      <c r="E469" s="15" t="str">
        <v>Vines And Terroirs</v>
      </c>
      <c r="F469" s="15" t="str">
        <v>KYO</v>
      </c>
      <c r="G469" s="18" t="str">
        <v>Minuit Rose 1.5L</v>
      </c>
      <c r="H469" s="18" t="str">
        <v>1500ml</v>
      </c>
      <c r="I469" s="2">
        <v>3</v>
      </c>
      <c r="P469" s="2">
        <v>0</v>
      </c>
    </row>
    <row r="470" spans="2:16" x14ac:dyDescent="0.3">
      <c r="B470" s="1" t="str">
        <v>62-SPGIN-07005095</v>
      </c>
      <c r="C470" s="18" t="str">
        <v>Dictador</v>
      </c>
      <c r="D470" s="15" t="str">
        <v>Gin</v>
      </c>
      <c r="E470" s="15" t="str">
        <v>Dictador</v>
      </c>
      <c r="F470" s="15" t="str">
        <v>DIC</v>
      </c>
      <c r="G470" s="18" t="str">
        <v>Dictador Ortodoxy Gin</v>
      </c>
      <c r="H470" s="18" t="str">
        <v>700ml</v>
      </c>
      <c r="I470" s="2">
        <v>6</v>
      </c>
      <c r="P470" s="2">
        <v>0</v>
      </c>
    </row>
    <row r="471" spans="2:16" x14ac:dyDescent="0.3">
      <c r="B471" s="1" t="str">
        <v>62-SPGIN-07005088</v>
      </c>
      <c r="C471" s="18" t="str">
        <v>Dictador</v>
      </c>
      <c r="D471" s="15" t="str">
        <v>Gin</v>
      </c>
      <c r="E471" s="15" t="str">
        <v>Dictador</v>
      </c>
      <c r="F471" s="15" t="str">
        <v>DIC</v>
      </c>
      <c r="G471" s="18" t="str">
        <v>Dictador Treasure Gin</v>
      </c>
      <c r="H471" s="18" t="str">
        <v>700ml</v>
      </c>
      <c r="I471" s="2">
        <v>6</v>
      </c>
      <c r="P471" s="2">
        <v>0</v>
      </c>
    </row>
    <row r="472" spans="2:16" x14ac:dyDescent="0.3">
      <c r="B472" s="1" t="str">
        <v>62-SPRUM-07005323</v>
      </c>
      <c r="C472" s="18" t="str">
        <v>Dictador</v>
      </c>
      <c r="D472" s="15" t="str">
        <v>Rum</v>
      </c>
      <c r="E472" s="15" t="str">
        <v>Dictador</v>
      </c>
      <c r="F472" s="15" t="str">
        <v>DIC</v>
      </c>
      <c r="G472" s="18" t="str">
        <v>Dictador 12 Years Rum</v>
      </c>
      <c r="H472" s="18" t="str">
        <v>700ml</v>
      </c>
      <c r="I472" s="2">
        <v>6</v>
      </c>
      <c r="P472" s="2">
        <v>0</v>
      </c>
    </row>
    <row r="473" spans="2:16" x14ac:dyDescent="0.3">
      <c r="B473" s="1" t="str">
        <v>62-SPRUM-07005330</v>
      </c>
      <c r="C473" s="18" t="str">
        <v>Dictador</v>
      </c>
      <c r="D473" s="15" t="str">
        <v>Rum</v>
      </c>
      <c r="E473" s="15" t="str">
        <v>Dictador</v>
      </c>
      <c r="F473" s="15" t="str">
        <v>DIC</v>
      </c>
      <c r="G473" s="18" t="str">
        <v>Dictador 20 Years Rum</v>
      </c>
      <c r="H473" s="18" t="str">
        <v>700ml</v>
      </c>
      <c r="I473" s="2">
        <v>6</v>
      </c>
      <c r="P473" s="2">
        <v>0</v>
      </c>
    </row>
    <row r="474" spans="2:16" x14ac:dyDescent="0.3">
      <c r="B474" s="1" t="str">
        <v>62-SPRUM-07007181</v>
      </c>
      <c r="C474" s="18" t="str">
        <v>Dictador</v>
      </c>
      <c r="D474" s="15" t="str">
        <v>Rum</v>
      </c>
      <c r="E474" s="15" t="str">
        <v>Dictador</v>
      </c>
      <c r="F474" s="15" t="str">
        <v>DIC</v>
      </c>
      <c r="G474" s="18" t="str">
        <v>Dictador Aurum Rum</v>
      </c>
      <c r="H474" s="18" t="str">
        <v>700ml</v>
      </c>
      <c r="I474" s="2">
        <v>6</v>
      </c>
      <c r="P474" s="2">
        <v>0</v>
      </c>
    </row>
    <row r="475" spans="2:16" x14ac:dyDescent="0.3">
      <c r="B475" s="1" t="str">
        <v>62-SPRUM-07007204</v>
      </c>
      <c r="C475" s="18" t="str">
        <v>Dictador</v>
      </c>
      <c r="D475" s="15" t="str">
        <v>Rum</v>
      </c>
      <c r="E475" s="15" t="str">
        <v>Dictador</v>
      </c>
      <c r="F475" s="15" t="str">
        <v>DIC</v>
      </c>
      <c r="G475" s="18" t="str">
        <v>Dictador Platinum Rum</v>
      </c>
      <c r="H475" s="18" t="str">
        <v>700ml</v>
      </c>
      <c r="I475" s="2">
        <v>6</v>
      </c>
      <c r="P475" s="2">
        <v>0</v>
      </c>
    </row>
    <row r="476" spans="2:16" x14ac:dyDescent="0.3">
      <c r="B476" s="1" t="str">
        <v>62-SPRUM-07001158</v>
      </c>
      <c r="C476" s="18" t="str">
        <v>Dictador</v>
      </c>
      <c r="D476" s="15" t="str">
        <v>Rum</v>
      </c>
      <c r="E476" s="15" t="str">
        <v>Dictador</v>
      </c>
      <c r="F476" s="15" t="str">
        <v>DIC</v>
      </c>
      <c r="G476" s="18" t="str">
        <v>Dictador Game Changer Lilac</v>
      </c>
      <c r="H476" s="18" t="str">
        <v>700ml</v>
      </c>
      <c r="I476" s="2">
        <v>6</v>
      </c>
      <c r="P476" s="2">
        <v>0</v>
      </c>
    </row>
    <row r="477" spans="2:16" x14ac:dyDescent="0.3">
      <c r="B477" s="1" t="str">
        <v>62-SPRUM-07002490</v>
      </c>
      <c r="C477" s="18" t="str">
        <v>Dictador</v>
      </c>
      <c r="D477" s="15" t="str">
        <v>Rum</v>
      </c>
      <c r="E477" s="15" t="str">
        <v>Dictador</v>
      </c>
      <c r="F477" s="15" t="str">
        <v>DIC</v>
      </c>
      <c r="G477" s="18" t="str">
        <v>Dictador Game Changer Neon Yellow</v>
      </c>
      <c r="H477" s="18" t="str">
        <v>700ml</v>
      </c>
      <c r="I477" s="2">
        <v>6</v>
      </c>
      <c r="P477" s="2">
        <v>0</v>
      </c>
    </row>
    <row r="478" spans="2:16" x14ac:dyDescent="0.3">
      <c r="B478" s="1" t="str">
        <v>35-06LIQ-07003779</v>
      </c>
      <c r="C478" s="18" t="str">
        <v>Campari</v>
      </c>
      <c r="D478" s="15" t="str">
        <v>Liqueur</v>
      </c>
      <c r="E478" s="15" t="str">
        <v>Grand Marnier</v>
      </c>
      <c r="F478" s="15" t="str">
        <v>GMN</v>
      </c>
      <c r="G478" s="18" t="str">
        <v>Grand Marnier Liqueur</v>
      </c>
      <c r="H478" s="18" t="str">
        <v>700ml</v>
      </c>
      <c r="I478" s="2">
        <v>6</v>
      </c>
      <c r="P478" s="2">
        <v>0</v>
      </c>
    </row>
    <row r="479" spans="2:16" x14ac:dyDescent="0.3">
      <c r="B479" s="1" t="str">
        <v>41-SPTEQ-07507500</v>
      </c>
      <c r="C479" s="18" t="str">
        <v>Campari</v>
      </c>
      <c r="D479" s="15" t="str">
        <v>Tequila</v>
      </c>
      <c r="E479" s="15" t="str">
        <v>Espolon</v>
      </c>
      <c r="F479" s="15" t="str">
        <v>ESP</v>
      </c>
      <c r="G479" s="18" t="str">
        <v>Espolon Blanco Tequila</v>
      </c>
      <c r="H479" s="18" t="str">
        <v>750ml</v>
      </c>
      <c r="I479" s="2">
        <v>6</v>
      </c>
      <c r="P479" s="2">
        <v>0</v>
      </c>
    </row>
    <row r="480" spans="2:16" x14ac:dyDescent="0.3">
      <c r="B480" s="1" t="str">
        <v>41-SPTEQ-07507517</v>
      </c>
      <c r="C480" s="18" t="str">
        <v>Campari</v>
      </c>
      <c r="D480" s="15" t="str">
        <v>Tequila</v>
      </c>
      <c r="E480" s="15" t="str">
        <v>Espolon</v>
      </c>
      <c r="F480" s="15" t="str">
        <v>ESP</v>
      </c>
      <c r="G480" s="18" t="str">
        <v>Espolon Reposado Tequila</v>
      </c>
      <c r="H480" s="18" t="str">
        <v>750ml</v>
      </c>
      <c r="I480" s="2">
        <v>6</v>
      </c>
      <c r="P480" s="2">
        <v>0</v>
      </c>
    </row>
    <row r="481" spans="2:16" x14ac:dyDescent="0.3">
      <c r="B481" s="1" t="str">
        <v>53-SPMEZ-07009072</v>
      </c>
      <c r="C481" s="18" t="str">
        <v>Campari</v>
      </c>
      <c r="D481" s="15" t="str">
        <v>Mezcal</v>
      </c>
      <c r="E481" s="15" t="str">
        <v>Montelobos</v>
      </c>
      <c r="F481" s="15" t="str">
        <v>MON</v>
      </c>
      <c r="G481" s="18" t="str">
        <v>Montelobos Mezcal Espadin</v>
      </c>
      <c r="H481" s="18" t="str">
        <v>700ml</v>
      </c>
      <c r="I481" s="2">
        <v>6</v>
      </c>
      <c r="P481" s="2">
        <v>0</v>
      </c>
    </row>
    <row r="482" spans="2:16" x14ac:dyDescent="0.3">
      <c r="B482" s="1" t="str">
        <v>53-SPMEZ-07009324</v>
      </c>
      <c r="C482" s="18" t="str">
        <v>Campari</v>
      </c>
      <c r="D482" s="15" t="str">
        <v>Mezcal</v>
      </c>
      <c r="E482" s="15" t="str">
        <v>Montelobos</v>
      </c>
      <c r="F482" s="15" t="str">
        <v>MON</v>
      </c>
      <c r="G482" s="18" t="str">
        <v>Montelobos Mezcal Tobala</v>
      </c>
      <c r="H482" s="18" t="str">
        <v>700ml</v>
      </c>
      <c r="I482" s="2">
        <v>6</v>
      </c>
      <c r="P482" s="2">
        <v>0</v>
      </c>
    </row>
    <row r="483" spans="2:16" x14ac:dyDescent="0.3">
      <c r="B483" s="1" t="str">
        <v>53-SPMEZ-07009447</v>
      </c>
      <c r="C483" s="18" t="str">
        <v>Campari</v>
      </c>
      <c r="D483" s="15" t="str">
        <v>Mezcal</v>
      </c>
      <c r="E483" s="15" t="str">
        <v>Montelobos</v>
      </c>
      <c r="F483" s="15" t="str">
        <v>MON</v>
      </c>
      <c r="G483" s="18" t="str">
        <v>Montelobos Mezcal Ensamble</v>
      </c>
      <c r="H483" s="18" t="str">
        <v>700ml</v>
      </c>
      <c r="I483" s="2">
        <v>6</v>
      </c>
      <c r="P483" s="2">
        <v>0</v>
      </c>
    </row>
    <row r="484" spans="2:16" x14ac:dyDescent="0.3">
      <c r="B484" s="1" t="str">
        <v>53-SPMEZ-07009829</v>
      </c>
      <c r="C484" s="18" t="str">
        <v>Campari</v>
      </c>
      <c r="D484" s="15" t="str">
        <v>Mezcal</v>
      </c>
      <c r="E484" s="15" t="str">
        <v>Montelobos</v>
      </c>
      <c r="F484" s="15" t="str">
        <v>MON</v>
      </c>
      <c r="G484" s="18" t="str">
        <v>Montelobos Mezcal Pechuga</v>
      </c>
      <c r="H484" s="18" t="str">
        <v>700ml</v>
      </c>
      <c r="I484" s="2">
        <v>6</v>
      </c>
      <c r="P484" s="2">
        <v>0</v>
      </c>
    </row>
    <row r="485" spans="2:16" x14ac:dyDescent="0.3">
      <c r="B485" s="1" t="str">
        <v>62-SPGIN-07004692</v>
      </c>
      <c r="C485" s="18" t="str">
        <v>Dictador</v>
      </c>
      <c r="D485" s="15" t="str">
        <v>Rum</v>
      </c>
      <c r="E485" s="15" t="str">
        <v>Dictador</v>
      </c>
      <c r="F485" s="15" t="str">
        <v>DIC</v>
      </c>
      <c r="G485" s="18" t="str">
        <v>Dictador XO Insolent Rum</v>
      </c>
      <c r="H485" s="18" t="str">
        <v>700ml</v>
      </c>
      <c r="I485" s="2">
        <v>6</v>
      </c>
      <c r="P485" s="2">
        <v>0</v>
      </c>
    </row>
    <row r="486" spans="2:16" x14ac:dyDescent="0.3">
      <c r="B486" s="1" t="str">
        <v>62-SPGIN-07004708</v>
      </c>
      <c r="C486" s="18" t="str">
        <v>Dictador</v>
      </c>
      <c r="D486" s="15" t="str">
        <v>Rum</v>
      </c>
      <c r="E486" s="15" t="str">
        <v>Dictador</v>
      </c>
      <c r="F486" s="15" t="str">
        <v>DIC</v>
      </c>
      <c r="G486" s="18" t="str">
        <v>Dictador XO Perpetual Rum</v>
      </c>
      <c r="H486" s="18" t="str">
        <v>700ml</v>
      </c>
      <c r="I486" s="2">
        <v>6</v>
      </c>
      <c r="P486" s="2">
        <v>0</v>
      </c>
    </row>
    <row r="487" spans="2:16" x14ac:dyDescent="0.3">
      <c r="B487" s="1" t="str">
        <v>77-SPLIQ-10003760</v>
      </c>
      <c r="C487" s="18" t="str">
        <v>BRANCA</v>
      </c>
      <c r="D487" s="15" t="str">
        <v>LIQUEUR</v>
      </c>
      <c r="E487" s="15" t="str">
        <v>Fernet</v>
      </c>
      <c r="F487" s="15" t="str">
        <v>BRC</v>
      </c>
      <c r="G487" s="18" t="str">
        <v>Branca Menta Liqueur 1000ML.</v>
      </c>
      <c r="H487" s="18" t="str">
        <v>1000ml</v>
      </c>
      <c r="I487" s="2">
        <v>6</v>
      </c>
      <c r="P487" s="2">
        <v>0</v>
      </c>
    </row>
    <row r="488" spans="2:16" x14ac:dyDescent="0.3">
      <c r="B488" s="1" t="str">
        <v>99-SL001-07000013</v>
      </c>
      <c r="C488" s="18" t="str">
        <v>BRANCA</v>
      </c>
      <c r="D488" s="15" t="str">
        <v>BITTER</v>
      </c>
      <c r="E488" s="15" t="str">
        <v>Fernet</v>
      </c>
      <c r="F488" s="15" t="str">
        <v>BRC</v>
      </c>
      <c r="G488" s="18" t="str">
        <v>Fernet Branca Bitters 700ml</v>
      </c>
      <c r="H488" s="18" t="str">
        <v>700ml</v>
      </c>
      <c r="I488" s="2">
        <v>6</v>
      </c>
      <c r="P488" s="2">
        <v>0</v>
      </c>
    </row>
    <row r="489" spans="2:16" x14ac:dyDescent="0.3">
      <c r="B489" s="1" t="str">
        <v>GL-02WHI-07000241</v>
      </c>
      <c r="C489" s="18" t="str">
        <v>BIGGAR &amp; LEITH</v>
      </c>
      <c r="D489" s="15" t="str">
        <v>WHISKY</v>
      </c>
      <c r="E489" s="15" t="str">
        <v>The Gladstone</v>
      </c>
      <c r="F489" s="15" t="str">
        <v/>
      </c>
      <c r="G489" s="18" t="str">
        <v>The Gladstone Axe The Black Axe Whisky</v>
      </c>
      <c r="H489" s="18" t="str">
        <v>700ml</v>
      </c>
      <c r="I489" s="2">
        <v>6</v>
      </c>
      <c r="P489" s="2">
        <v>0</v>
      </c>
    </row>
    <row r="490" spans="2:16" x14ac:dyDescent="0.3">
      <c r="B490" s="1" t="str">
        <v>SP-02RUM-07006523</v>
      </c>
      <c r="C490" s="18" t="str">
        <v>Biggar &amp; Leith</v>
      </c>
      <c r="D490" s="15" t="str">
        <v>Rum</v>
      </c>
      <c r="E490" s="15" t="str">
        <v>Spytail</v>
      </c>
      <c r="F490" s="15" t="str">
        <v/>
      </c>
      <c r="G490" s="18" t="str">
        <v>Spytail Cognac Barrel Rum</v>
      </c>
      <c r="H490" s="18" t="str">
        <v>700ml</v>
      </c>
      <c r="I490" s="2">
        <v>6</v>
      </c>
      <c r="P490" s="2">
        <v>0</v>
      </c>
    </row>
    <row r="491" spans="2:16" x14ac:dyDescent="0.3">
      <c r="B491" s="1" t="str">
        <v>80-SPWHI-07001488</v>
      </c>
      <c r="C491" s="18" t="str">
        <v>GLENTURRET</v>
      </c>
      <c r="D491" s="15" t="str">
        <v>WHISKY</v>
      </c>
      <c r="E491" s="15" t="str">
        <v>Glenturret</v>
      </c>
      <c r="F491" s="15" t="str">
        <v>GTR</v>
      </c>
      <c r="G491" s="18" t="str">
        <v>The Glenturret Triple Wood Whisky (2024)</v>
      </c>
      <c r="H491" s="18" t="str">
        <v>700ml</v>
      </c>
      <c r="I491" s="2">
        <v>6</v>
      </c>
      <c r="P491" s="2">
        <v>0</v>
      </c>
    </row>
    <row r="492" spans="2:16" x14ac:dyDescent="0.3">
      <c r="B492" s="1" t="str">
        <v>79-SPGIN-07000392</v>
      </c>
      <c r="C492" s="18" t="str">
        <v>LARK</v>
      </c>
      <c r="D492" s="15" t="str">
        <v>GIN</v>
      </c>
      <c r="E492" s="15" t="str">
        <v>Forty Spotted</v>
      </c>
      <c r="F492" s="15" t="str">
        <v/>
      </c>
      <c r="G492" s="18" t="str">
        <v>Forty Spotted Pinot Noir</v>
      </c>
      <c r="H492" s="18" t="str">
        <v>700ml</v>
      </c>
      <c r="I492" s="2">
        <v>6</v>
      </c>
      <c r="P492" s="2">
        <v>0</v>
      </c>
    </row>
    <row r="493" spans="2:16" x14ac:dyDescent="0.3">
      <c r="B493" s="1" t="str">
        <v>79-SPWHI-07003577</v>
      </c>
      <c r="C493" s="18" t="str">
        <v>LARK</v>
      </c>
      <c r="D493" s="15" t="str">
        <v>WHISKY</v>
      </c>
      <c r="E493" s="15" t="str">
        <v>Lark</v>
      </c>
      <c r="F493" s="15" t="str">
        <v>LRK</v>
      </c>
      <c r="G493" s="18" t="str">
        <v>LARK NO. 151 FIRE TRAIL WHISKY</v>
      </c>
      <c r="H493" s="18" t="str">
        <v>700ml</v>
      </c>
      <c r="I493" s="2">
        <v>6</v>
      </c>
      <c r="P493" s="2">
        <v>0</v>
      </c>
    </row>
    <row r="494" spans="2:16" x14ac:dyDescent="0.3">
      <c r="B494" s="1" t="str">
        <v>79-SPWHI-07003584</v>
      </c>
      <c r="C494" s="18" t="str">
        <v>LARK</v>
      </c>
      <c r="D494" s="15" t="str">
        <v>WHISKY</v>
      </c>
      <c r="E494" s="15" t="str">
        <v>Lark</v>
      </c>
      <c r="F494" s="15" t="str">
        <v>LRK</v>
      </c>
      <c r="G494" s="18" t="str">
        <v>LARK NO. 183 DEVIL'S STORM WHISKY</v>
      </c>
      <c r="H494" s="18" t="str">
        <v>700ml</v>
      </c>
      <c r="I494" s="2">
        <v>6</v>
      </c>
      <c r="P494" s="2">
        <v>0</v>
      </c>
    </row>
    <row r="495" spans="2:16" x14ac:dyDescent="0.3">
      <c r="B495" s="1" t="str">
        <v>79-SPWHI-07003607</v>
      </c>
      <c r="C495" s="18" t="str">
        <v>LARK</v>
      </c>
      <c r="D495" s="15" t="str">
        <v>WHISKY</v>
      </c>
      <c r="E495" s="15" t="str">
        <v>Lark</v>
      </c>
      <c r="F495" s="15" t="str">
        <v>LRK</v>
      </c>
      <c r="G495" s="18" t="str">
        <v>LARK NO. 285 RUBY ABYSS WHISKY</v>
      </c>
      <c r="H495" s="18" t="str">
        <v>700ml</v>
      </c>
      <c r="I495" s="2">
        <v>6</v>
      </c>
      <c r="P495" s="2">
        <v>0</v>
      </c>
    </row>
    <row r="496" spans="2:16" x14ac:dyDescent="0.3">
      <c r="B496" s="1" t="str">
        <v>106PEWHI-07003015</v>
      </c>
      <c r="C496" s="18" t="str">
        <v>PENDULUM</v>
      </c>
      <c r="D496" s="15" t="str">
        <v>WHISKY</v>
      </c>
      <c r="E496" s="15" t="str">
        <v>FABLE</v>
      </c>
      <c r="F496" s="15" t="str">
        <v/>
      </c>
      <c r="G496" s="18" t="str">
        <v>FABLE PALE HORSE 8 YEARS SCOTCH WHISKY</v>
      </c>
      <c r="H496" s="18" t="str">
        <v>700ml</v>
      </c>
      <c r="I496" s="2">
        <v>6</v>
      </c>
      <c r="P496" s="2">
        <v>0</v>
      </c>
    </row>
    <row r="497" spans="2:16" x14ac:dyDescent="0.3">
      <c r="B497" s="1" t="str">
        <v>106PEWHI-07002919</v>
      </c>
      <c r="C497" s="18" t="str">
        <v>PENDULUM</v>
      </c>
      <c r="D497" s="15" t="str">
        <v>WHISKY</v>
      </c>
      <c r="E497" s="15" t="str">
        <v>FABLE</v>
      </c>
      <c r="F497" s="15" t="str">
        <v/>
      </c>
      <c r="G497" s="18" t="str">
        <v>FABLE CHAPTER 8 CANARY 11 YEARS SCOTCH WHISKY</v>
      </c>
      <c r="H497" s="18" t="str">
        <v>700ml</v>
      </c>
      <c r="I497" s="2">
        <v>6</v>
      </c>
      <c r="P497" s="2">
        <v>0</v>
      </c>
    </row>
    <row r="498" spans="2:16" x14ac:dyDescent="0.3">
      <c r="B498" s="1" t="str">
        <v>101SESPA-07500680</v>
      </c>
      <c r="C498" s="18" t="str">
        <v>SERENA</v>
      </c>
      <c r="D498" s="15" t="str">
        <v>Sparkling Wine</v>
      </c>
      <c r="E498" s="15" t="str">
        <v>PIU</v>
      </c>
      <c r="F498" s="15" t="str">
        <v/>
      </c>
      <c r="G498" s="18" t="str">
        <v>Piu Brioso Vino Spumante Bianco</v>
      </c>
      <c r="H498" s="18" t="str">
        <v>750ml</v>
      </c>
      <c r="I498" s="2">
        <v>6</v>
      </c>
      <c r="P498" s="2">
        <v>0</v>
      </c>
    </row>
    <row r="499" spans="2:16" x14ac:dyDescent="0.3">
      <c r="B499" s="1" t="str">
        <v>101SESPA-07500703</v>
      </c>
      <c r="C499" s="18" t="str">
        <v>SERENA</v>
      </c>
      <c r="D499" s="15" t="str">
        <v>Sparkling Wine</v>
      </c>
      <c r="E499" s="15" t="str">
        <v>PIU</v>
      </c>
      <c r="F499" s="15" t="str">
        <v/>
      </c>
      <c r="G499" s="18" t="str">
        <v>Piu Brioso Prosecco Valdobbiadene</v>
      </c>
      <c r="H499" s="18" t="str">
        <v>750ml</v>
      </c>
      <c r="I499" s="2">
        <v>6</v>
      </c>
      <c r="P499" s="2">
        <v>0</v>
      </c>
    </row>
    <row r="500" spans="2:16" x14ac:dyDescent="0.3">
      <c r="B500" s="1" t="str">
        <v>101SESPA-07500727</v>
      </c>
      <c r="C500" s="18" t="str">
        <v>SERENA</v>
      </c>
      <c r="D500" s="15" t="str">
        <v>Sparkling Wine</v>
      </c>
      <c r="E500" s="15" t="str">
        <v>PIU</v>
      </c>
      <c r="F500" s="15" t="str">
        <v/>
      </c>
      <c r="G500" s="18" t="str">
        <v>Piu Brioso Prosecco Rose</v>
      </c>
      <c r="H500" s="18" t="str">
        <v>750ml</v>
      </c>
      <c r="I500" s="2">
        <v>6</v>
      </c>
      <c r="P500" s="2">
        <v>0</v>
      </c>
    </row>
  </sheetData>
  <autoFilter ref="B12:T365" xr:uid="{AB61BD39-7656-4AB4-B82E-6A8931787B5C}"/>
  <conditionalFormatting sqref="U1:U298 V12:V298 U299:V394 U395:U1048576">
    <cfRule type="cellIs" dxfId="19" priority="1" operator="equal">
      <formula>"Input Price only 1 column"</formula>
    </cfRule>
  </conditionalFormatting>
  <dataValidations count="1">
    <dataValidation allowBlank="1" showInputMessage="1" showErrorMessage="1" errorTitle="ผิดครับ !!!" error="กรุณากรอกข้อมูลเฉพาะช่องสีชมพูครับ" sqref="C395:H1048576 F66:G394 C12:G65 H12:I394 B12 C139:E394 C66:C131 D66:E138 C124:G125 W301 W13" xr:uid="{7843E37E-E34E-4E3F-9B75-DB0E9882AA73}"/>
  </dataValidations>
  <pageMargins left="0.25" right="0.25" top="0.75" bottom="0.75" header="0.3" footer="0.3"/>
  <pageSetup paperSize="9" scale="5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E24A023-8586-4C78-AD81-042285CD497B}">
          <x14:formula1>
            <xm:f>WHOLESALE!$C$12:$C$118</xm:f>
          </x14:formula1>
          <xm:sqref>J13:J394</xm:sqref>
        </x14:dataValidation>
        <x14:dataValidation type="list" allowBlank="1" showInputMessage="1" showErrorMessage="1" xr:uid="{F13CC38B-7E90-42E3-B80F-F9DB32D6EB84}">
          <x14:formula1>
            <xm:f>MAPPING!#REF!</xm:f>
          </x14:formula1>
          <xm:sqref>L5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4E233-0DFD-4269-8CCE-70FB40578B63}">
  <sheetPr>
    <tabColor theme="7" tint="0.79998168889431442"/>
    <pageSetUpPr fitToPage="1"/>
  </sheetPr>
  <dimension ref="B1:W500"/>
  <sheetViews>
    <sheetView showGridLines="0" zoomScale="80" zoomScaleNormal="80" zoomScaleSheetLayoutView="100" workbookViewId="0">
      <pane ySplit="12" topLeftCell="A13" activePane="bottomLeft" state="frozen"/>
      <selection activeCell="P14" sqref="P14"/>
      <selection pane="bottomLeft" activeCell="P14" sqref="P14"/>
    </sheetView>
  </sheetViews>
  <sheetFormatPr defaultColWidth="9.33203125" defaultRowHeight="15.6" x14ac:dyDescent="0.3"/>
  <cols>
    <col min="1" max="1" width="2.6640625" style="1" customWidth="1"/>
    <col min="2" max="2" width="22.109375" style="1" customWidth="1"/>
    <col min="3" max="3" width="12.6640625" style="18" customWidth="1"/>
    <col min="4" max="5" width="17.44140625" style="15" customWidth="1"/>
    <col min="6" max="6" width="6.6640625" style="15" customWidth="1"/>
    <col min="7" max="7" width="49.33203125" style="18" customWidth="1"/>
    <col min="8" max="8" width="8.88671875" style="18" customWidth="1"/>
    <col min="9" max="9" width="7.88671875" style="2" customWidth="1"/>
    <col min="10" max="10" width="16.44140625" style="108" customWidth="1"/>
    <col min="11" max="11" width="15.6640625" style="2" customWidth="1"/>
    <col min="12" max="12" width="18.6640625" style="2" bestFit="1" customWidth="1"/>
    <col min="13" max="13" width="0.6640625" style="2" customWidth="1"/>
    <col min="14" max="14" width="11.33203125" style="2" customWidth="1"/>
    <col min="15" max="15" width="0.6640625" style="2" customWidth="1"/>
    <col min="16" max="16" width="11.33203125" style="2" customWidth="1"/>
    <col min="17" max="17" width="0.6640625" style="2" customWidth="1"/>
    <col min="18" max="20" width="15.6640625" style="2" customWidth="1"/>
    <col min="21" max="21" width="8.33203125" style="118" customWidth="1"/>
    <col min="22" max="22" width="8.33203125" style="2" customWidth="1"/>
    <col min="23" max="23" width="0" style="1" hidden="1" customWidth="1"/>
    <col min="24" max="16384" width="9.33203125" style="1"/>
  </cols>
  <sheetData>
    <row r="1" spans="2:23" ht="25.8" x14ac:dyDescent="0.3">
      <c r="B1" s="112" t="s">
        <v>1352</v>
      </c>
      <c r="D1" s="32"/>
      <c r="E1" s="32"/>
      <c r="F1" s="32"/>
      <c r="G1" s="32"/>
      <c r="H1" s="32"/>
      <c r="I1" s="32"/>
      <c r="J1" s="279"/>
      <c r="K1" s="32"/>
      <c r="L1" s="32"/>
      <c r="M1" s="32"/>
      <c r="N1" s="32"/>
      <c r="O1" s="32"/>
      <c r="P1" s="32"/>
      <c r="Q1" s="32"/>
      <c r="R1" s="32"/>
      <c r="S1" s="32"/>
      <c r="T1" s="32"/>
      <c r="U1" s="114"/>
      <c r="V1" s="32"/>
    </row>
    <row r="2" spans="2:23" ht="16.2" thickBot="1" x14ac:dyDescent="0.35">
      <c r="B2" s="109" t="s">
        <v>1468</v>
      </c>
      <c r="C2" s="140" t="str">
        <f>IF(INDEX!C3="","",INDEX!C3)</f>
        <v>Outlet Name</v>
      </c>
      <c r="E2" s="109" t="s">
        <v>5</v>
      </c>
      <c r="F2" s="140" t="str">
        <f>IF(INDEX!C9="","",INDEX!C9)</f>
        <v>Area</v>
      </c>
      <c r="H2" s="111"/>
      <c r="I2" s="111"/>
      <c r="J2" s="280"/>
      <c r="K2" s="109"/>
      <c r="M2" s="109"/>
      <c r="N2" s="146" t="s">
        <v>1365</v>
      </c>
      <c r="O2" s="111"/>
      <c r="P2" s="111" t="s">
        <v>1366</v>
      </c>
      <c r="Q2" s="111"/>
      <c r="R2" s="111" t="s">
        <v>1469</v>
      </c>
      <c r="S2" s="111" t="s">
        <v>1470</v>
      </c>
      <c r="T2" s="111" t="s">
        <v>1449</v>
      </c>
      <c r="U2" s="115"/>
      <c r="V2" s="119"/>
    </row>
    <row r="3" spans="2:23" ht="16.2" thickBot="1" x14ac:dyDescent="0.35">
      <c r="B3" s="109" t="s">
        <v>1471</v>
      </c>
      <c r="C3" s="140" t="str">
        <f>IF(INDEX!C5="","",INDEX!C5)</f>
        <v>Outlet Company Limited</v>
      </c>
      <c r="E3" s="109" t="s">
        <v>7</v>
      </c>
      <c r="F3" s="140" t="str">
        <f>IF(INDEX!C11="","",INDEX!C11)</f>
        <v>Agent name</v>
      </c>
      <c r="H3" s="111"/>
      <c r="I3" s="111"/>
      <c r="J3" s="280"/>
      <c r="K3" s="109"/>
      <c r="L3" s="107" t="s">
        <v>1444</v>
      </c>
      <c r="M3" s="109"/>
      <c r="N3" s="145">
        <f>SUM(N12:N394)</f>
        <v>0</v>
      </c>
      <c r="O3" s="109"/>
      <c r="P3" s="144" t="str">
        <f>IFERROR(T3/S3,"")</f>
        <v/>
      </c>
      <c r="Q3" s="109"/>
      <c r="R3" s="113">
        <f>SUM(R12:R394)</f>
        <v>0</v>
      </c>
      <c r="S3" s="113">
        <f>SUM(S12:S394)</f>
        <v>0</v>
      </c>
      <c r="T3" s="113">
        <f>SUM(T12:T394)</f>
        <v>0</v>
      </c>
      <c r="U3" s="115"/>
      <c r="V3" s="109"/>
    </row>
    <row r="4" spans="2:23" ht="6" customHeight="1" thickBot="1" x14ac:dyDescent="0.35">
      <c r="B4" s="109"/>
      <c r="C4" s="140"/>
      <c r="E4" s="109"/>
      <c r="F4" s="140"/>
      <c r="H4" s="111"/>
      <c r="I4" s="111"/>
      <c r="J4" s="280"/>
      <c r="K4" s="109"/>
      <c r="L4" s="109"/>
      <c r="M4" s="109"/>
      <c r="N4" s="109"/>
      <c r="O4" s="109"/>
      <c r="P4" s="109"/>
      <c r="Q4" s="109"/>
      <c r="R4" s="368"/>
      <c r="S4" s="368"/>
      <c r="T4" s="109"/>
      <c r="U4" s="115"/>
      <c r="V4" s="109"/>
    </row>
    <row r="5" spans="2:23" ht="16.2" thickBot="1" x14ac:dyDescent="0.35">
      <c r="B5" s="109" t="s">
        <v>2</v>
      </c>
      <c r="C5" s="140" t="str">
        <f>IF(INDEX!C7="","",INDEX!C7)</f>
        <v>Name of BDE</v>
      </c>
      <c r="E5" s="109" t="s">
        <v>1472</v>
      </c>
      <c r="F5" s="140" t="str">
        <f>IF(INDEX!C13="","",INDEX!C13)</f>
        <v>Manager Name</v>
      </c>
      <c r="H5" s="111"/>
      <c r="I5" s="111"/>
      <c r="J5" s="281"/>
      <c r="K5" s="1"/>
      <c r="L5" s="370" t="s">
        <v>59</v>
      </c>
      <c r="M5" s="1"/>
      <c r="N5" s="145">
        <f>SUMIFS(N$12:N$394,$C$12:$C$394,$L$5)</f>
        <v>0</v>
      </c>
      <c r="O5" s="1"/>
      <c r="P5" s="144" t="str">
        <f>IFERROR(T5/S5,"")</f>
        <v/>
      </c>
      <c r="Q5" s="1"/>
      <c r="R5" s="113">
        <f>SUMIFS(R$12:R$394,$C$12:$C$394,$L$5)</f>
        <v>0</v>
      </c>
      <c r="S5" s="113">
        <f>SUMIFS(S$12:S$394,$C$12:$C$394,$L$5)</f>
        <v>0</v>
      </c>
      <c r="T5" s="113">
        <f>SUMIFS(T$12:T$394,$C$12:$C$394,$L$5)</f>
        <v>0</v>
      </c>
      <c r="U5" s="106"/>
      <c r="V5" s="1"/>
    </row>
    <row r="6" spans="2:23" ht="6" customHeight="1" thickBot="1" x14ac:dyDescent="0.35">
      <c r="B6" s="109"/>
      <c r="C6" s="140"/>
      <c r="E6" s="110"/>
      <c r="F6" s="109"/>
      <c r="G6" s="109"/>
      <c r="H6" s="111"/>
      <c r="I6" s="111"/>
      <c r="J6" s="280"/>
      <c r="K6" s="109"/>
      <c r="L6" s="115"/>
      <c r="M6" s="109"/>
      <c r="N6" s="109"/>
      <c r="O6" s="109"/>
      <c r="P6" s="109"/>
      <c r="Q6" s="109"/>
      <c r="R6" s="368"/>
      <c r="S6" s="368"/>
      <c r="T6" s="109"/>
      <c r="U6" s="115"/>
      <c r="V6" s="109"/>
    </row>
    <row r="7" spans="2:23" ht="16.2" thickBot="1" x14ac:dyDescent="0.35">
      <c r="B7" s="109" t="s">
        <v>1473</v>
      </c>
      <c r="C7" s="365" t="str">
        <f>INDEX!C21</f>
        <v>Marketing Contract &amp; Yearly Contract</v>
      </c>
      <c r="D7" s="403"/>
      <c r="E7" s="110"/>
      <c r="F7" s="109"/>
      <c r="G7" s="109"/>
      <c r="H7" s="111"/>
      <c r="I7" s="111"/>
      <c r="J7" s="280"/>
      <c r="K7" s="109"/>
      <c r="L7" s="401" t="s">
        <v>1474</v>
      </c>
      <c r="M7" s="109"/>
      <c r="N7" s="145">
        <f>SUMIFS($N$12:N394,$W$12:$W$394,"ALCHEMY")</f>
        <v>0</v>
      </c>
      <c r="O7" s="109"/>
      <c r="P7" s="144" t="str">
        <f>IFERROR(T7/S7,"")</f>
        <v/>
      </c>
      <c r="Q7" s="109"/>
      <c r="R7" s="113">
        <f>SUMIFS($R$12:R394,$W$12:$W$394,"ALCHEMY")</f>
        <v>0</v>
      </c>
      <c r="S7" s="113">
        <f>SUMIFS($S$12:S394,$W$12:$W$394,"ALCHEMY")</f>
        <v>0</v>
      </c>
      <c r="T7" s="145">
        <f>SUMIFS($T$12:T394,$W$12:$W$394,"ALCHEMY")</f>
        <v>0</v>
      </c>
      <c r="U7" s="115"/>
      <c r="V7" s="109"/>
    </row>
    <row r="8" spans="2:23" ht="6" customHeight="1" thickBot="1" x14ac:dyDescent="0.35">
      <c r="E8" s="109"/>
      <c r="G8" s="109"/>
      <c r="H8" s="111"/>
      <c r="I8" s="111"/>
      <c r="J8" s="281"/>
      <c r="K8" s="1"/>
      <c r="L8" s="118"/>
      <c r="U8" s="106"/>
      <c r="V8" s="1"/>
    </row>
    <row r="9" spans="2:23" ht="16.2" thickBot="1" x14ac:dyDescent="0.35">
      <c r="B9" s="109" t="s">
        <v>1277</v>
      </c>
      <c r="C9" s="170" t="str">
        <f>INDEX!C19</f>
        <v>01 Jan 26 - 31 Dec 26</v>
      </c>
      <c r="E9" s="110"/>
      <c r="G9" s="109"/>
      <c r="H9" s="111"/>
      <c r="I9" s="111"/>
      <c r="J9" s="280"/>
      <c r="K9" s="109"/>
      <c r="L9" s="402" t="s">
        <v>1475</v>
      </c>
      <c r="M9" s="109"/>
      <c r="N9" s="145">
        <f>SUMIFS($N$12:N394,$W$12:$W$394,"BBC")</f>
        <v>0</v>
      </c>
      <c r="O9" s="109"/>
      <c r="P9" s="144" t="str">
        <f>IFERROR(T9/S9,"")</f>
        <v/>
      </c>
      <c r="Q9" s="109"/>
      <c r="R9" s="113">
        <f>SUMIFS($R$12:R394,$W$12:$W$394,"BBC")</f>
        <v>0</v>
      </c>
      <c r="S9" s="113">
        <f>SUMIFS($S$12:S394,$W$12:$W$394,"BBC")</f>
        <v>0</v>
      </c>
      <c r="T9" s="145">
        <f>SUMIFS($T$12:T394,$W$12:$W$394,"BBC")</f>
        <v>0</v>
      </c>
      <c r="U9" s="115"/>
      <c r="V9" s="109"/>
    </row>
    <row r="10" spans="2:23" x14ac:dyDescent="0.3">
      <c r="B10" s="109" t="s">
        <v>1476</v>
      </c>
      <c r="C10" s="153" t="s">
        <v>1492</v>
      </c>
      <c r="E10" s="109"/>
      <c r="G10" s="109"/>
      <c r="H10" s="111"/>
      <c r="I10" s="111"/>
      <c r="J10" s="281"/>
      <c r="K10" s="1"/>
      <c r="L10" s="1"/>
      <c r="M10" s="1"/>
      <c r="N10" s="1"/>
      <c r="O10" s="1"/>
      <c r="P10" s="1"/>
      <c r="Q10" s="1"/>
      <c r="R10" s="107"/>
      <c r="S10" s="1"/>
      <c r="T10" s="1"/>
      <c r="U10" s="106"/>
      <c r="V10" s="1"/>
    </row>
    <row r="11" spans="2:23" ht="17.399999999999999" x14ac:dyDescent="0.3">
      <c r="D11" s="17"/>
      <c r="E11" s="17"/>
      <c r="I11" s="18"/>
      <c r="J11" s="282"/>
      <c r="K11" s="78" t="s">
        <v>1478</v>
      </c>
      <c r="L11" s="78"/>
      <c r="M11" s="3"/>
      <c r="N11" s="78" t="s">
        <v>1479</v>
      </c>
      <c r="O11" s="3"/>
      <c r="P11" s="78"/>
      <c r="Q11" s="3"/>
      <c r="R11" s="108">
        <f>SUBTOTAL(9,R13:R394)</f>
        <v>0</v>
      </c>
      <c r="S11" s="108">
        <f t="shared" ref="S11:T11" si="0">SUBTOTAL(9,S13:S394)</f>
        <v>0</v>
      </c>
      <c r="T11" s="108">
        <f t="shared" si="0"/>
        <v>0</v>
      </c>
      <c r="U11" s="105"/>
      <c r="V11" s="6"/>
    </row>
    <row r="12" spans="2:23" s="82" customFormat="1" ht="38.25" customHeight="1" x14ac:dyDescent="0.3">
      <c r="B12" s="159" t="s">
        <v>310</v>
      </c>
      <c r="C12" s="100" t="s">
        <v>10</v>
      </c>
      <c r="D12" s="101" t="s">
        <v>11</v>
      </c>
      <c r="E12" s="101" t="s">
        <v>12</v>
      </c>
      <c r="F12" s="102" t="s">
        <v>1361</v>
      </c>
      <c r="G12" s="101" t="s">
        <v>13</v>
      </c>
      <c r="H12" s="102" t="s">
        <v>14</v>
      </c>
      <c r="I12" s="103" t="s">
        <v>15</v>
      </c>
      <c r="J12" s="278" t="s">
        <v>1362</v>
      </c>
      <c r="K12" s="79" t="s">
        <v>1480</v>
      </c>
      <c r="L12" s="80" t="s">
        <v>1481</v>
      </c>
      <c r="M12" s="104" t="s">
        <v>1316</v>
      </c>
      <c r="N12" s="81" t="s">
        <v>1365</v>
      </c>
      <c r="O12" s="104" t="s">
        <v>1316</v>
      </c>
      <c r="P12" s="81" t="s">
        <v>1366</v>
      </c>
      <c r="Q12" s="104" t="s">
        <v>1316</v>
      </c>
      <c r="R12" s="87" t="s">
        <v>1367</v>
      </c>
      <c r="S12" s="88" t="s">
        <v>1368</v>
      </c>
      <c r="T12" s="89" t="s">
        <v>1369</v>
      </c>
      <c r="U12" s="116" t="s">
        <v>1482</v>
      </c>
      <c r="V12" s="116" t="s">
        <v>1483</v>
      </c>
    </row>
    <row r="13" spans="2:23" ht="17.100000000000001" customHeight="1" x14ac:dyDescent="0.3">
      <c r="B13" s="161" t="str" cm="1">
        <f t="array" ref="B13:I500">MAPPING!$B$3:$I$490</f>
        <v>04-SPWHI-07007491</v>
      </c>
      <c r="C13" s="155" t="str">
        <v>TEG</v>
      </c>
      <c r="D13" s="90" t="str">
        <v>Single Malt Scotch</v>
      </c>
      <c r="E13" s="90" t="str">
        <v>The Macallan</v>
      </c>
      <c r="F13" s="90" t="str">
        <v>MAC</v>
      </c>
      <c r="G13" s="90" t="str">
        <v>The Macallan Sherry Oak 12YO</v>
      </c>
      <c r="H13" s="90" t="str">
        <v>700ml</v>
      </c>
      <c r="I13" s="173">
        <v>12</v>
      </c>
      <c r="J13" s="283"/>
      <c r="K13" s="177"/>
      <c r="L13" s="83"/>
      <c r="M13" s="15"/>
      <c r="N13" s="84"/>
      <c r="O13" s="6"/>
      <c r="P13" s="151" cm="1">
        <f t="array" ref="P13:P500">MAPPING!J3:J490</f>
        <v>0</v>
      </c>
      <c r="Q13" s="6"/>
      <c r="R13" s="91">
        <f t="shared" ref="R13:R76" si="1">IF(K13&gt;0,K13*N13,L13*1.07*N13)</f>
        <v>0</v>
      </c>
      <c r="S13" s="92">
        <f>ROUND(R13/1.07,2)</f>
        <v>0</v>
      </c>
      <c r="T13" s="93">
        <f>IF(U13="Input Price only 1 column","",P13*S13)</f>
        <v>0</v>
      </c>
      <c r="U13" s="117" t="str">
        <f>IF(AND(K13&gt;0,L13&gt;0),"Input Price only 1 column","OK")</f>
        <v>OK</v>
      </c>
      <c r="V13" s="117" t="b">
        <f>'CASH REBATE'!$P$22</f>
        <v>0</v>
      </c>
      <c r="W13" s="367" t="str" cm="1">
        <f t="array" ref="W13:W381">MAPPING!$A$3:$A$371</f>
        <v>ALCHEMY</v>
      </c>
    </row>
    <row r="14" spans="2:23" ht="17.100000000000001" customHeight="1" x14ac:dyDescent="0.3">
      <c r="B14" s="161" t="str">
        <v>04-SPWHI-07017065</v>
      </c>
      <c r="C14" s="156" t="str">
        <v>TEG</v>
      </c>
      <c r="D14" s="94" t="str">
        <v>Single Malt Scotch</v>
      </c>
      <c r="E14" s="94" t="str">
        <v>The Macallan</v>
      </c>
      <c r="F14" s="94" t="str">
        <v>MAC</v>
      </c>
      <c r="G14" s="94" t="str">
        <v>The Macallan Sherry Oak 18YO</v>
      </c>
      <c r="H14" s="94" t="str">
        <v>700ml</v>
      </c>
      <c r="I14" s="174">
        <v>6</v>
      </c>
      <c r="J14" s="283"/>
      <c r="K14" s="178"/>
      <c r="L14" s="85"/>
      <c r="M14" s="15"/>
      <c r="N14" s="86"/>
      <c r="O14" s="6"/>
      <c r="P14" s="152">
        <v>0</v>
      </c>
      <c r="Q14" s="6"/>
      <c r="R14" s="96">
        <f t="shared" si="1"/>
        <v>0</v>
      </c>
      <c r="S14" s="97">
        <f>ROUND(R14/1.07,2)</f>
        <v>0</v>
      </c>
      <c r="T14" s="98">
        <f t="shared" ref="T14:T77" si="2">IF(U14="Input Price only 1 column","",P14*S14)</f>
        <v>0</v>
      </c>
      <c r="U14" s="117" t="str">
        <f t="shared" ref="U14:U77" si="3">IF(AND(K14&gt;0,L14&gt;0),"Input Price only 1 column","OK")</f>
        <v>OK</v>
      </c>
      <c r="V14" s="117" t="b">
        <f>'CASH REBATE'!$P$22</f>
        <v>0</v>
      </c>
      <c r="W14" s="1" t="str">
        <v>ALCHEMY</v>
      </c>
    </row>
    <row r="15" spans="2:23" ht="17.100000000000001" customHeight="1" x14ac:dyDescent="0.3">
      <c r="B15" s="161" t="str">
        <v>04-SPWHI-07006031</v>
      </c>
      <c r="C15" s="156" t="str">
        <v>TEG</v>
      </c>
      <c r="D15" s="94" t="str">
        <v>Single Malt Scotch</v>
      </c>
      <c r="E15" s="94" t="str">
        <v>The Macallan</v>
      </c>
      <c r="F15" s="94" t="str">
        <v>MAC</v>
      </c>
      <c r="G15" s="94" t="str">
        <v>The Macallan Sherry Oak 25YO</v>
      </c>
      <c r="H15" s="94" t="str">
        <v>700ml</v>
      </c>
      <c r="I15" s="174">
        <v>3</v>
      </c>
      <c r="J15" s="283"/>
      <c r="K15" s="178"/>
      <c r="L15" s="85"/>
      <c r="M15" s="15"/>
      <c r="N15" s="86"/>
      <c r="O15" s="6"/>
      <c r="P15" s="152">
        <v>0</v>
      </c>
      <c r="Q15" s="6"/>
      <c r="R15" s="96">
        <f t="shared" si="1"/>
        <v>0</v>
      </c>
      <c r="S15" s="97">
        <f t="shared" ref="S15:S78" si="4">ROUND(R15/1.07,2)</f>
        <v>0</v>
      </c>
      <c r="T15" s="98">
        <f t="shared" si="2"/>
        <v>0</v>
      </c>
      <c r="U15" s="117" t="str">
        <f t="shared" si="3"/>
        <v>OK</v>
      </c>
      <c r="V15" s="117" t="b">
        <f>'CASH REBATE'!$P$22</f>
        <v>0</v>
      </c>
      <c r="W15" s="1" t="str">
        <v>ALCHEMY</v>
      </c>
    </row>
    <row r="16" spans="2:23" ht="17.100000000000001" customHeight="1" x14ac:dyDescent="0.3">
      <c r="B16" s="161" t="str">
        <v>04-SPWHI-07006048</v>
      </c>
      <c r="C16" s="156" t="str">
        <v>TEG</v>
      </c>
      <c r="D16" s="94" t="str">
        <v>Single Malt Scotch</v>
      </c>
      <c r="E16" s="94" t="str">
        <v>The Macallan</v>
      </c>
      <c r="F16" s="94" t="str">
        <v>MAC</v>
      </c>
      <c r="G16" s="94" t="str">
        <v>The Macallan Sherry Oak 30YO</v>
      </c>
      <c r="H16" s="94" t="str">
        <v>700ml</v>
      </c>
      <c r="I16" s="174">
        <v>3</v>
      </c>
      <c r="J16" s="283"/>
      <c r="K16" s="178"/>
      <c r="L16" s="85"/>
      <c r="M16" s="15"/>
      <c r="N16" s="86"/>
      <c r="O16" s="6"/>
      <c r="P16" s="152">
        <v>0</v>
      </c>
      <c r="Q16" s="6"/>
      <c r="R16" s="96">
        <f t="shared" si="1"/>
        <v>0</v>
      </c>
      <c r="S16" s="97">
        <f t="shared" si="4"/>
        <v>0</v>
      </c>
      <c r="T16" s="98">
        <f t="shared" si="2"/>
        <v>0</v>
      </c>
      <c r="U16" s="117" t="str">
        <f t="shared" si="3"/>
        <v>OK</v>
      </c>
      <c r="V16" s="117" t="b">
        <f>'CASH REBATE'!$P$22</f>
        <v>0</v>
      </c>
      <c r="W16" s="1" t="str">
        <v>ALCHEMY</v>
      </c>
    </row>
    <row r="17" spans="2:23" ht="17.100000000000001" customHeight="1" x14ac:dyDescent="0.3">
      <c r="B17" s="161" t="str">
        <v>04-SPWHI-07003009</v>
      </c>
      <c r="C17" s="156" t="str">
        <v>TEG</v>
      </c>
      <c r="D17" s="94" t="str">
        <v>Single Malt Scotch</v>
      </c>
      <c r="E17" s="94" t="str">
        <v>The Macallan</v>
      </c>
      <c r="F17" s="94" t="str">
        <v>MAC</v>
      </c>
      <c r="G17" s="94" t="str">
        <v>The Macallan Double Cask 12YO</v>
      </c>
      <c r="H17" s="94" t="str">
        <v>700ml</v>
      </c>
      <c r="I17" s="174">
        <v>12</v>
      </c>
      <c r="J17" s="283"/>
      <c r="K17" s="178"/>
      <c r="L17" s="85"/>
      <c r="M17" s="15"/>
      <c r="N17" s="86"/>
      <c r="O17" s="6"/>
      <c r="P17" s="152">
        <v>0</v>
      </c>
      <c r="Q17" s="6"/>
      <c r="R17" s="96">
        <f t="shared" si="1"/>
        <v>0</v>
      </c>
      <c r="S17" s="97">
        <f t="shared" si="4"/>
        <v>0</v>
      </c>
      <c r="T17" s="98">
        <f t="shared" si="2"/>
        <v>0</v>
      </c>
      <c r="U17" s="117" t="str">
        <f t="shared" si="3"/>
        <v>OK</v>
      </c>
      <c r="V17" s="117" t="b">
        <f>'CASH REBATE'!$P$22</f>
        <v>0</v>
      </c>
      <c r="W17" s="1" t="str">
        <v>ALCHEMY</v>
      </c>
    </row>
    <row r="18" spans="2:23" ht="17.100000000000001" customHeight="1" x14ac:dyDescent="0.3">
      <c r="B18" s="161" t="str">
        <v>04-SPWHI-07007700</v>
      </c>
      <c r="C18" s="156" t="str">
        <v>TEG</v>
      </c>
      <c r="D18" s="94" t="str">
        <v>Single Malt Scotch</v>
      </c>
      <c r="E18" s="94" t="str">
        <v>The Macallan</v>
      </c>
      <c r="F18" s="94" t="str">
        <v>MAC</v>
      </c>
      <c r="G18" s="94" t="str">
        <v>The Macallan Double Cask 15YO</v>
      </c>
      <c r="H18" s="94" t="str">
        <v>700ml</v>
      </c>
      <c r="I18" s="174">
        <v>6</v>
      </c>
      <c r="J18" s="283"/>
      <c r="K18" s="178"/>
      <c r="L18" s="85"/>
      <c r="M18" s="15"/>
      <c r="N18" s="86"/>
      <c r="O18" s="6"/>
      <c r="P18" s="152">
        <v>0</v>
      </c>
      <c r="Q18" s="6"/>
      <c r="R18" s="96">
        <f t="shared" si="1"/>
        <v>0</v>
      </c>
      <c r="S18" s="97">
        <f t="shared" si="4"/>
        <v>0</v>
      </c>
      <c r="T18" s="98">
        <f t="shared" si="2"/>
        <v>0</v>
      </c>
      <c r="U18" s="117" t="str">
        <f t="shared" si="3"/>
        <v>OK</v>
      </c>
      <c r="V18" s="117" t="b">
        <f>'CASH REBATE'!$P$22</f>
        <v>0</v>
      </c>
      <c r="W18" s="1" t="str">
        <v>ALCHEMY</v>
      </c>
    </row>
    <row r="19" spans="2:23" ht="17.100000000000001" customHeight="1" x14ac:dyDescent="0.3">
      <c r="B19" s="161" t="str">
        <v>04-SPWHI-07009254</v>
      </c>
      <c r="C19" s="156" t="str">
        <v>TEG</v>
      </c>
      <c r="D19" s="94" t="str">
        <v>Single Malt Scotch</v>
      </c>
      <c r="E19" s="94" t="str">
        <v>The Macallan</v>
      </c>
      <c r="F19" s="94" t="str">
        <v>MAC</v>
      </c>
      <c r="G19" s="94" t="str">
        <v>The Macallan Double Cask 18YO</v>
      </c>
      <c r="H19" s="94" t="str">
        <v>700ml</v>
      </c>
      <c r="I19" s="174">
        <v>6</v>
      </c>
      <c r="J19" s="283"/>
      <c r="K19" s="178"/>
      <c r="L19" s="85"/>
      <c r="M19" s="15"/>
      <c r="N19" s="86"/>
      <c r="O19" s="6"/>
      <c r="P19" s="152">
        <v>0</v>
      </c>
      <c r="Q19" s="6"/>
      <c r="R19" s="96">
        <f t="shared" si="1"/>
        <v>0</v>
      </c>
      <c r="S19" s="97">
        <f t="shared" si="4"/>
        <v>0</v>
      </c>
      <c r="T19" s="98">
        <f t="shared" si="2"/>
        <v>0</v>
      </c>
      <c r="U19" s="117" t="str">
        <f t="shared" si="3"/>
        <v>OK</v>
      </c>
      <c r="V19" s="117" t="b">
        <f>'CASH REBATE'!$P$22</f>
        <v>0</v>
      </c>
      <c r="W19" s="1" t="str">
        <v>ALCHEMY</v>
      </c>
    </row>
    <row r="20" spans="2:23" ht="17.100000000000001" customHeight="1" x14ac:dyDescent="0.3">
      <c r="B20" s="161" t="str">
        <v>04-SPWHI-07000311</v>
      </c>
      <c r="C20" s="156" t="str">
        <v>TEG</v>
      </c>
      <c r="D20" s="94" t="str">
        <v>Single Malt Scotch</v>
      </c>
      <c r="E20" s="94" t="str">
        <v>The Macallan</v>
      </c>
      <c r="F20" s="94" t="str">
        <v>MAC</v>
      </c>
      <c r="G20" s="94" t="str">
        <v>The Macallan Double Cask 30YO</v>
      </c>
      <c r="H20" s="94" t="str">
        <v>700ml</v>
      </c>
      <c r="I20" s="174">
        <v>3</v>
      </c>
      <c r="J20" s="283"/>
      <c r="K20" s="178"/>
      <c r="L20" s="85"/>
      <c r="M20" s="15"/>
      <c r="N20" s="86"/>
      <c r="O20" s="6"/>
      <c r="P20" s="152">
        <v>0</v>
      </c>
      <c r="Q20" s="6"/>
      <c r="R20" s="96">
        <f t="shared" si="1"/>
        <v>0</v>
      </c>
      <c r="S20" s="97">
        <f t="shared" si="4"/>
        <v>0</v>
      </c>
      <c r="T20" s="98">
        <f t="shared" si="2"/>
        <v>0</v>
      </c>
      <c r="U20" s="117" t="str">
        <f t="shared" si="3"/>
        <v>OK</v>
      </c>
      <c r="V20" s="117" t="b">
        <f>'CASH REBATE'!$P$22</f>
        <v>0</v>
      </c>
      <c r="W20" s="1" t="str">
        <v>ALCHEMY</v>
      </c>
    </row>
    <row r="21" spans="2:23" ht="17.100000000000001" customHeight="1" x14ac:dyDescent="0.3">
      <c r="B21" s="161" t="str">
        <v>04-SPWHI-07000796</v>
      </c>
      <c r="C21" s="156" t="str">
        <v>TEG</v>
      </c>
      <c r="D21" s="94" t="str">
        <v>Single Malt Scotch</v>
      </c>
      <c r="E21" s="94" t="str">
        <v>The Macallan</v>
      </c>
      <c r="F21" s="94" t="str">
        <v>MAC</v>
      </c>
      <c r="G21" s="94" t="str">
        <v>The Macallan Triple Cask 12YO</v>
      </c>
      <c r="H21" s="94" t="str">
        <v>700ml</v>
      </c>
      <c r="I21" s="174">
        <v>12</v>
      </c>
      <c r="J21" s="283"/>
      <c r="K21" s="178"/>
      <c r="L21" s="85"/>
      <c r="M21" s="15"/>
      <c r="N21" s="86"/>
      <c r="O21" s="6"/>
      <c r="P21" s="152">
        <v>0</v>
      </c>
      <c r="Q21" s="6"/>
      <c r="R21" s="96">
        <f t="shared" si="1"/>
        <v>0</v>
      </c>
      <c r="S21" s="97">
        <f t="shared" si="4"/>
        <v>0</v>
      </c>
      <c r="T21" s="98">
        <f t="shared" si="2"/>
        <v>0</v>
      </c>
      <c r="U21" s="117" t="str">
        <f t="shared" si="3"/>
        <v>OK</v>
      </c>
      <c r="V21" s="117" t="b">
        <f>'CASH REBATE'!$P$22</f>
        <v>0</v>
      </c>
      <c r="W21" s="1" t="str">
        <v>ALCHEMY</v>
      </c>
    </row>
    <row r="22" spans="2:23" ht="17.100000000000001" customHeight="1" x14ac:dyDescent="0.3">
      <c r="B22" s="161" t="str">
        <v>04-24HMN-07002650</v>
      </c>
      <c r="C22" s="156" t="str">
        <v>TEG</v>
      </c>
      <c r="D22" s="94" t="str">
        <v>Single Malt Scotch</v>
      </c>
      <c r="E22" s="94" t="str">
        <v>The Macallan</v>
      </c>
      <c r="F22" s="94" t="str">
        <v>MAC</v>
      </c>
      <c r="G22" s="94" t="str">
        <v>The Macallan Harmony Vibrant Oak</v>
      </c>
      <c r="H22" s="94" t="str">
        <v>700ml</v>
      </c>
      <c r="I22" s="174">
        <v>6</v>
      </c>
      <c r="J22" s="283"/>
      <c r="K22" s="178"/>
      <c r="L22" s="85"/>
      <c r="M22" s="15"/>
      <c r="N22" s="86"/>
      <c r="O22" s="6"/>
      <c r="P22" s="152">
        <v>0</v>
      </c>
      <c r="Q22" s="6"/>
      <c r="R22" s="96">
        <f t="shared" si="1"/>
        <v>0</v>
      </c>
      <c r="S22" s="97">
        <f t="shared" si="4"/>
        <v>0</v>
      </c>
      <c r="T22" s="98">
        <f t="shared" si="2"/>
        <v>0</v>
      </c>
      <c r="U22" s="117" t="str">
        <f t="shared" si="3"/>
        <v>OK</v>
      </c>
      <c r="V22" s="117" t="b">
        <f>'CASH REBATE'!$P$22</f>
        <v>0</v>
      </c>
      <c r="W22" s="1" t="str">
        <v>ALCHEMY</v>
      </c>
    </row>
    <row r="23" spans="2:23" ht="17.100000000000001" customHeight="1" x14ac:dyDescent="0.3">
      <c r="B23" s="161" t="str">
        <v>04-23WHI-07002322</v>
      </c>
      <c r="C23" s="156" t="str">
        <v>TEG</v>
      </c>
      <c r="D23" s="94" t="str">
        <v>Single Malt Scotch</v>
      </c>
      <c r="E23" s="94" t="str">
        <v>The Macallan</v>
      </c>
      <c r="F23" s="94" t="str">
        <v>MAC</v>
      </c>
      <c r="G23" s="94" t="str">
        <v>The Macallan Harmony Collection Amber Meadow</v>
      </c>
      <c r="H23" s="94" t="str">
        <v>700ml</v>
      </c>
      <c r="I23" s="174">
        <v>12</v>
      </c>
      <c r="J23" s="283"/>
      <c r="K23" s="178"/>
      <c r="L23" s="85"/>
      <c r="M23" s="15"/>
      <c r="N23" s="86"/>
      <c r="O23" s="6"/>
      <c r="P23" s="152">
        <v>0</v>
      </c>
      <c r="Q23" s="6"/>
      <c r="R23" s="96">
        <f t="shared" si="1"/>
        <v>0</v>
      </c>
      <c r="S23" s="97">
        <f t="shared" si="4"/>
        <v>0</v>
      </c>
      <c r="T23" s="98">
        <f t="shared" si="2"/>
        <v>0</v>
      </c>
      <c r="U23" s="117" t="str">
        <f t="shared" si="3"/>
        <v>OK</v>
      </c>
      <c r="V23" s="117" t="b">
        <f>'CASH REBATE'!$P$22</f>
        <v>0</v>
      </c>
      <c r="W23" s="1" t="str">
        <v>ALCHEMY</v>
      </c>
    </row>
    <row r="24" spans="2:23" ht="17.100000000000001" customHeight="1" x14ac:dyDescent="0.3">
      <c r="B24" s="161" t="str">
        <v>04-SPWHI-07000557</v>
      </c>
      <c r="C24" s="156" t="str">
        <v>TEG</v>
      </c>
      <c r="D24" s="94" t="str">
        <v>Single Malt Scotch</v>
      </c>
      <c r="E24" s="94" t="str">
        <v>The Macallan</v>
      </c>
      <c r="F24" s="94" t="str">
        <v>MAC</v>
      </c>
      <c r="G24" s="94" t="str">
        <v>The Macallan Harmony Collection</v>
      </c>
      <c r="H24" s="94" t="str">
        <v>700ml</v>
      </c>
      <c r="I24" s="174">
        <v>6</v>
      </c>
      <c r="J24" s="283"/>
      <c r="K24" s="178"/>
      <c r="L24" s="85"/>
      <c r="M24" s="15"/>
      <c r="N24" s="86"/>
      <c r="O24" s="6"/>
      <c r="P24" s="152">
        <v>0</v>
      </c>
      <c r="Q24" s="6"/>
      <c r="R24" s="96">
        <f t="shared" si="1"/>
        <v>0</v>
      </c>
      <c r="S24" s="97">
        <f t="shared" si="4"/>
        <v>0</v>
      </c>
      <c r="T24" s="98">
        <f t="shared" si="2"/>
        <v>0</v>
      </c>
      <c r="U24" s="117" t="str">
        <f t="shared" si="3"/>
        <v>OK</v>
      </c>
      <c r="V24" s="117" t="b">
        <f>'CASH REBATE'!$P$22</f>
        <v>0</v>
      </c>
      <c r="W24" s="1" t="str">
        <v>ALCHEMY</v>
      </c>
    </row>
    <row r="25" spans="2:23" ht="17.100000000000001" customHeight="1" x14ac:dyDescent="0.3">
      <c r="B25" s="161" t="str">
        <v>04-SPWHI-07001226</v>
      </c>
      <c r="C25" s="156" t="str">
        <v>TEG</v>
      </c>
      <c r="D25" s="94" t="str">
        <v>Single Malt Scotch</v>
      </c>
      <c r="E25" s="94" t="str">
        <v>The Macallan</v>
      </c>
      <c r="F25" s="94" t="str">
        <v>MAC</v>
      </c>
      <c r="G25" s="94" t="str">
        <v>The Macallan Harmony Collection Intense Arabica</v>
      </c>
      <c r="H25" s="94" t="str">
        <v>700ml</v>
      </c>
      <c r="I25" s="174">
        <v>6</v>
      </c>
      <c r="J25" s="283"/>
      <c r="K25" s="178"/>
      <c r="L25" s="85"/>
      <c r="M25" s="15"/>
      <c r="N25" s="86"/>
      <c r="O25" s="6"/>
      <c r="P25" s="152">
        <v>0</v>
      </c>
      <c r="Q25" s="6"/>
      <c r="R25" s="96">
        <f t="shared" si="1"/>
        <v>0</v>
      </c>
      <c r="S25" s="97">
        <f t="shared" si="4"/>
        <v>0</v>
      </c>
      <c r="T25" s="98">
        <f t="shared" si="2"/>
        <v>0</v>
      </c>
      <c r="U25" s="117" t="str">
        <f t="shared" si="3"/>
        <v>OK</v>
      </c>
      <c r="V25" s="117" t="b">
        <f>'CASH REBATE'!$P$22</f>
        <v>0</v>
      </c>
      <c r="W25" s="1" t="str">
        <v>ALCHEMY</v>
      </c>
    </row>
    <row r="26" spans="2:23" ht="17.100000000000001" customHeight="1" x14ac:dyDescent="0.3">
      <c r="B26" s="161" t="str">
        <v>04-25HMN-07002971</v>
      </c>
      <c r="C26" s="156" t="str">
        <v>TEG</v>
      </c>
      <c r="D26" s="94" t="str">
        <v>Single Malt Scotch</v>
      </c>
      <c r="E26" s="94" t="str">
        <v>The Macallan</v>
      </c>
      <c r="F26" s="94" t="str">
        <v>MAC</v>
      </c>
      <c r="G26" s="94" t="str">
        <v>The Macallan Harmony Phoenix Honey Whisky</v>
      </c>
      <c r="H26" s="94" t="str">
        <v>700ml</v>
      </c>
      <c r="I26" s="174">
        <v>6</v>
      </c>
      <c r="J26" s="283"/>
      <c r="K26" s="178"/>
      <c r="L26" s="85"/>
      <c r="M26" s="15"/>
      <c r="N26" s="86"/>
      <c r="O26" s="6"/>
      <c r="P26" s="152">
        <v>0</v>
      </c>
      <c r="Q26" s="6"/>
      <c r="R26" s="96">
        <f t="shared" si="1"/>
        <v>0</v>
      </c>
      <c r="S26" s="97">
        <f t="shared" si="4"/>
        <v>0</v>
      </c>
      <c r="T26" s="98">
        <f t="shared" si="2"/>
        <v>0</v>
      </c>
      <c r="U26" s="117" t="str">
        <f t="shared" si="3"/>
        <v>OK</v>
      </c>
      <c r="V26" s="117" t="b">
        <f>'CASH REBATE'!$P$22</f>
        <v>0</v>
      </c>
      <c r="W26" s="1" t="str">
        <v>ALCHEMY</v>
      </c>
    </row>
    <row r="27" spans="2:23" ht="17.100000000000001" customHeight="1" x14ac:dyDescent="0.3">
      <c r="B27" s="161" t="str">
        <v>04-SPWHI-07007984</v>
      </c>
      <c r="C27" s="156" t="str">
        <v>TEG</v>
      </c>
      <c r="D27" s="94" t="str">
        <v>Single Malt Scotch</v>
      </c>
      <c r="E27" s="94" t="str">
        <v>The Macallan</v>
      </c>
      <c r="F27" s="94" t="str">
        <v>MAC</v>
      </c>
      <c r="G27" s="94" t="str">
        <v>The Macallan Rare Cask</v>
      </c>
      <c r="H27" s="94" t="str">
        <v>700ml</v>
      </c>
      <c r="I27" s="174">
        <v>3</v>
      </c>
      <c r="J27" s="283"/>
      <c r="K27" s="178"/>
      <c r="L27" s="85"/>
      <c r="M27" s="15"/>
      <c r="N27" s="86"/>
      <c r="O27" s="6"/>
      <c r="P27" s="152">
        <v>0</v>
      </c>
      <c r="Q27" s="6"/>
      <c r="R27" s="96">
        <f t="shared" si="1"/>
        <v>0</v>
      </c>
      <c r="S27" s="97">
        <f t="shared" si="4"/>
        <v>0</v>
      </c>
      <c r="T27" s="98">
        <f t="shared" si="2"/>
        <v>0</v>
      </c>
      <c r="U27" s="117" t="str">
        <f t="shared" si="3"/>
        <v>OK</v>
      </c>
      <c r="V27" s="117" t="b">
        <f>'CASH REBATE'!$P$22</f>
        <v>0</v>
      </c>
      <c r="W27" s="1" t="str">
        <v>ALCHEMY</v>
      </c>
    </row>
    <row r="28" spans="2:23" ht="17.100000000000001" customHeight="1" x14ac:dyDescent="0.3">
      <c r="B28" s="161" t="str">
        <v>04-SPWHI-07001883</v>
      </c>
      <c r="C28" s="156" t="str">
        <v>TEG</v>
      </c>
      <c r="D28" s="94" t="str">
        <v>Single Malt Scotch</v>
      </c>
      <c r="E28" s="94" t="str">
        <v>The Macallan</v>
      </c>
      <c r="F28" s="94" t="str">
        <v>MAC</v>
      </c>
      <c r="G28" s="94" t="str">
        <v>The Macallan Reflexion</v>
      </c>
      <c r="H28" s="94" t="str">
        <v>700ml</v>
      </c>
      <c r="I28" s="174">
        <v>2</v>
      </c>
      <c r="J28" s="283"/>
      <c r="K28" s="178"/>
      <c r="L28" s="85"/>
      <c r="M28" s="15"/>
      <c r="N28" s="86"/>
      <c r="O28" s="6"/>
      <c r="P28" s="152">
        <v>0</v>
      </c>
      <c r="Q28" s="6"/>
      <c r="R28" s="96">
        <f t="shared" si="1"/>
        <v>0</v>
      </c>
      <c r="S28" s="97">
        <f t="shared" si="4"/>
        <v>0</v>
      </c>
      <c r="T28" s="98">
        <f t="shared" si="2"/>
        <v>0</v>
      </c>
      <c r="U28" s="117" t="str">
        <f t="shared" si="3"/>
        <v>OK</v>
      </c>
      <c r="V28" s="117" t="b">
        <f>'CASH REBATE'!$P$22</f>
        <v>0</v>
      </c>
      <c r="W28" s="1" t="str">
        <v>ALCHEMY</v>
      </c>
    </row>
    <row r="29" spans="2:23" ht="17.100000000000001" customHeight="1" x14ac:dyDescent="0.3">
      <c r="B29" s="161" t="str">
        <v>04-SPWHI-07001162</v>
      </c>
      <c r="C29" s="156" t="str">
        <v>TEG</v>
      </c>
      <c r="D29" s="94" t="str">
        <v>Single Malt Scotch</v>
      </c>
      <c r="E29" s="94" t="str">
        <v>The Macallan</v>
      </c>
      <c r="F29" s="94" t="str">
        <v>MAC</v>
      </c>
      <c r="G29" s="94" t="str">
        <v>The Macallan Classic Cut Whisky</v>
      </c>
      <c r="H29" s="94" t="str">
        <v>700ml</v>
      </c>
      <c r="I29" s="174">
        <v>12</v>
      </c>
      <c r="J29" s="283"/>
      <c r="K29" s="178"/>
      <c r="L29" s="85"/>
      <c r="M29" s="15"/>
      <c r="N29" s="86"/>
      <c r="O29" s="6"/>
      <c r="P29" s="152">
        <v>0</v>
      </c>
      <c r="Q29" s="6"/>
      <c r="R29" s="96">
        <f t="shared" si="1"/>
        <v>0</v>
      </c>
      <c r="S29" s="97">
        <f t="shared" si="4"/>
        <v>0</v>
      </c>
      <c r="T29" s="98">
        <f t="shared" si="2"/>
        <v>0</v>
      </c>
      <c r="U29" s="117" t="str">
        <f t="shared" si="3"/>
        <v>OK</v>
      </c>
      <c r="V29" s="117" t="b">
        <f>'CASH REBATE'!$P$22</f>
        <v>0</v>
      </c>
      <c r="W29" s="1" t="str">
        <v>ALCHEMY</v>
      </c>
    </row>
    <row r="30" spans="2:23" ht="17.100000000000001" customHeight="1" x14ac:dyDescent="0.3">
      <c r="B30" s="161" t="str">
        <v>04-SPWHI-07001155</v>
      </c>
      <c r="C30" s="156" t="str">
        <v>TEG</v>
      </c>
      <c r="D30" s="94" t="str">
        <v>Single Malt Scotch</v>
      </c>
      <c r="E30" s="94" t="str">
        <v>The Macallan</v>
      </c>
      <c r="F30" s="94" t="str">
        <v>MAC</v>
      </c>
      <c r="G30" s="94" t="str">
        <v>The Macallan A Night On Earth Scotch Whisky Y21</v>
      </c>
      <c r="H30" s="94" t="str">
        <v>700ml</v>
      </c>
      <c r="I30" s="174">
        <v>6</v>
      </c>
      <c r="J30" s="283"/>
      <c r="K30" s="178"/>
      <c r="L30" s="85"/>
      <c r="M30" s="15"/>
      <c r="N30" s="86"/>
      <c r="O30" s="6"/>
      <c r="P30" s="152">
        <v>0</v>
      </c>
      <c r="Q30" s="6"/>
      <c r="R30" s="96">
        <f t="shared" si="1"/>
        <v>0</v>
      </c>
      <c r="S30" s="97">
        <f t="shared" si="4"/>
        <v>0</v>
      </c>
      <c r="T30" s="98">
        <f t="shared" si="2"/>
        <v>0</v>
      </c>
      <c r="U30" s="117" t="str">
        <f t="shared" si="3"/>
        <v>OK</v>
      </c>
      <c r="V30" s="117" t="b">
        <f>'CASH REBATE'!$P$22</f>
        <v>0</v>
      </c>
      <c r="W30" s="1" t="str">
        <v>ALCHEMY</v>
      </c>
    </row>
    <row r="31" spans="2:23" ht="17.100000000000001" customHeight="1" x14ac:dyDescent="0.3">
      <c r="B31" s="161" t="str">
        <v>04-SPWHI-07001080</v>
      </c>
      <c r="C31" s="156" t="str">
        <v>TEG</v>
      </c>
      <c r="D31" s="94" t="str">
        <v>Single Malt Scotch</v>
      </c>
      <c r="E31" s="94" t="str">
        <v>The Macallan</v>
      </c>
      <c r="F31" s="94" t="str">
        <v>MAC</v>
      </c>
      <c r="G31" s="94" t="str">
        <v>The Macallan A Night On Earth Scotch Whisky Y22</v>
      </c>
      <c r="H31" s="94" t="str">
        <v>700ml</v>
      </c>
      <c r="I31" s="174">
        <v>6</v>
      </c>
      <c r="J31" s="283"/>
      <c r="K31" s="178"/>
      <c r="L31" s="85"/>
      <c r="M31" s="15"/>
      <c r="N31" s="86"/>
      <c r="O31" s="6"/>
      <c r="P31" s="152">
        <v>0</v>
      </c>
      <c r="Q31" s="6"/>
      <c r="R31" s="96">
        <f t="shared" si="1"/>
        <v>0</v>
      </c>
      <c r="S31" s="97">
        <f t="shared" si="4"/>
        <v>0</v>
      </c>
      <c r="T31" s="98">
        <f t="shared" si="2"/>
        <v>0</v>
      </c>
      <c r="U31" s="117" t="str">
        <f t="shared" si="3"/>
        <v>OK</v>
      </c>
      <c r="V31" s="117" t="b">
        <f>'CASH REBATE'!$P$22</f>
        <v>0</v>
      </c>
      <c r="W31" s="1" t="str">
        <v>ALCHEMY</v>
      </c>
    </row>
    <row r="32" spans="2:23" ht="17.100000000000001" customHeight="1" x14ac:dyDescent="0.3">
      <c r="B32" s="161" t="str">
        <v>04-23WHI-07001806</v>
      </c>
      <c r="C32" s="156" t="str">
        <v>TEG</v>
      </c>
      <c r="D32" s="94" t="str">
        <v>Single Malt Scotch</v>
      </c>
      <c r="E32" s="94" t="str">
        <v>The Macallan</v>
      </c>
      <c r="F32" s="94" t="str">
        <v>MAC</v>
      </c>
      <c r="G32" s="94" t="str">
        <v>The Macallan A Night On Earth Scotch Whisky Y23</v>
      </c>
      <c r="H32" s="94" t="str">
        <v>700ml</v>
      </c>
      <c r="I32" s="174">
        <v>6</v>
      </c>
      <c r="J32" s="283"/>
      <c r="K32" s="178"/>
      <c r="L32" s="85"/>
      <c r="M32" s="15"/>
      <c r="N32" s="86"/>
      <c r="O32" s="6"/>
      <c r="P32" s="152">
        <v>0</v>
      </c>
      <c r="Q32" s="6"/>
      <c r="R32" s="96">
        <f t="shared" si="1"/>
        <v>0</v>
      </c>
      <c r="S32" s="97">
        <f t="shared" si="4"/>
        <v>0</v>
      </c>
      <c r="T32" s="98">
        <f t="shared" si="2"/>
        <v>0</v>
      </c>
      <c r="U32" s="117" t="str">
        <f t="shared" si="3"/>
        <v>OK</v>
      </c>
      <c r="V32" s="117" t="b">
        <f>'CASH REBATE'!$P$22</f>
        <v>0</v>
      </c>
      <c r="W32" s="1" t="str">
        <v>ALCHEMY</v>
      </c>
    </row>
    <row r="33" spans="2:23" ht="17.100000000000001" customHeight="1" x14ac:dyDescent="0.3">
      <c r="B33" s="161" t="str">
        <v>04-24NOE-07002766</v>
      </c>
      <c r="C33" s="156" t="str">
        <v>TEG</v>
      </c>
      <c r="D33" s="94" t="str">
        <v>Single Malt Scotch</v>
      </c>
      <c r="E33" s="94" t="str">
        <v>The Macallan</v>
      </c>
      <c r="F33" s="94" t="str">
        <v>MAC</v>
      </c>
      <c r="G33" s="94" t="str">
        <v>The Macallan A Night On Earth Scotch Whisky Y24</v>
      </c>
      <c r="H33" s="94" t="str">
        <v>700ml</v>
      </c>
      <c r="I33" s="174">
        <v>6</v>
      </c>
      <c r="J33" s="283"/>
      <c r="K33" s="178"/>
      <c r="L33" s="85"/>
      <c r="M33" s="15"/>
      <c r="N33" s="86"/>
      <c r="O33" s="6"/>
      <c r="P33" s="152">
        <v>0</v>
      </c>
      <c r="Q33" s="6"/>
      <c r="R33" s="96">
        <f t="shared" si="1"/>
        <v>0</v>
      </c>
      <c r="S33" s="97">
        <f t="shared" si="4"/>
        <v>0</v>
      </c>
      <c r="T33" s="98">
        <f t="shared" si="2"/>
        <v>0</v>
      </c>
      <c r="U33" s="117" t="str">
        <f t="shared" si="3"/>
        <v>OK</v>
      </c>
      <c r="V33" s="117" t="b">
        <f>'CASH REBATE'!$P$22</f>
        <v>0</v>
      </c>
      <c r="W33" s="1" t="str">
        <v>ALCHEMY</v>
      </c>
    </row>
    <row r="34" spans="2:23" ht="17.100000000000001" customHeight="1" x14ac:dyDescent="0.3">
      <c r="B34" s="161" t="str">
        <v>04-25NOE-07003381</v>
      </c>
      <c r="C34" s="156" t="str">
        <v>TEG</v>
      </c>
      <c r="D34" s="94" t="str">
        <v>Single Malt Scotch</v>
      </c>
      <c r="E34" s="94" t="str">
        <v>The Macallan</v>
      </c>
      <c r="F34" s="94" t="str">
        <v>MAC</v>
      </c>
      <c r="G34" s="94" t="str">
        <v>The Macallan A Night On Earth Scotch Whisky Y25</v>
      </c>
      <c r="H34" s="94" t="str">
        <v>700ml</v>
      </c>
      <c r="I34" s="174">
        <v>6</v>
      </c>
      <c r="J34" s="283"/>
      <c r="K34" s="178"/>
      <c r="L34" s="85"/>
      <c r="M34" s="15"/>
      <c r="N34" s="86"/>
      <c r="O34" s="6"/>
      <c r="P34" s="152">
        <v>0</v>
      </c>
      <c r="Q34" s="6"/>
      <c r="R34" s="96">
        <f t="shared" si="1"/>
        <v>0</v>
      </c>
      <c r="S34" s="97">
        <f t="shared" si="4"/>
        <v>0</v>
      </c>
      <c r="T34" s="98">
        <f t="shared" si="2"/>
        <v>0</v>
      </c>
      <c r="U34" s="117" t="str">
        <f t="shared" si="3"/>
        <v>OK</v>
      </c>
      <c r="V34" s="117" t="b">
        <f>'CASH REBATE'!$P$22</f>
        <v>0</v>
      </c>
      <c r="W34" s="1" t="str">
        <v>ALCHEMY</v>
      </c>
    </row>
    <row r="35" spans="2:23" ht="17.100000000000001" customHeight="1" x14ac:dyDescent="0.3">
      <c r="B35" s="161" t="str">
        <v>04-SPWHI-07002919</v>
      </c>
      <c r="C35" s="156" t="str">
        <v>TEG</v>
      </c>
      <c r="D35" s="94" t="str">
        <v>Single Malt Scotch</v>
      </c>
      <c r="E35" s="94" t="str">
        <v>The Macallan</v>
      </c>
      <c r="F35" s="94" t="str">
        <v>MAC</v>
      </c>
      <c r="G35" s="94" t="str">
        <v>The Macallan Time Space Mastery</v>
      </c>
      <c r="H35" s="94" t="str">
        <v>700ml</v>
      </c>
      <c r="I35" s="174">
        <v>3</v>
      </c>
      <c r="J35" s="283"/>
      <c r="K35" s="178"/>
      <c r="L35" s="85"/>
      <c r="M35" s="15"/>
      <c r="N35" s="86"/>
      <c r="O35" s="6"/>
      <c r="P35" s="152">
        <v>0</v>
      </c>
      <c r="Q35" s="6"/>
      <c r="R35" s="96">
        <f t="shared" si="1"/>
        <v>0</v>
      </c>
      <c r="S35" s="97">
        <f t="shared" si="4"/>
        <v>0</v>
      </c>
      <c r="T35" s="98">
        <f t="shared" si="2"/>
        <v>0</v>
      </c>
      <c r="U35" s="117" t="str">
        <f t="shared" si="3"/>
        <v>OK</v>
      </c>
      <c r="V35" s="117" t="b">
        <f>'CASH REBATE'!$P$22</f>
        <v>0</v>
      </c>
      <c r="W35" s="1" t="str">
        <v>ALCHEMY</v>
      </c>
    </row>
    <row r="36" spans="2:23" ht="17.100000000000001" customHeight="1" x14ac:dyDescent="0.3">
      <c r="B36" s="161" t="str">
        <v>04-SPWHI-07001622</v>
      </c>
      <c r="C36" s="156" t="str">
        <v>TEG</v>
      </c>
      <c r="D36" s="94" t="str">
        <v>Single Malt Scotch</v>
      </c>
      <c r="E36" s="94" t="str">
        <v>The Macallan</v>
      </c>
      <c r="F36" s="94" t="str">
        <v>MAC</v>
      </c>
      <c r="G36" s="94" t="str">
        <v>The Macallan Art is the Flower Whisky</v>
      </c>
      <c r="H36" s="94" t="str">
        <v>700ml</v>
      </c>
      <c r="I36" s="174">
        <v>4</v>
      </c>
      <c r="J36" s="283"/>
      <c r="K36" s="178"/>
      <c r="L36" s="85"/>
      <c r="M36" s="15"/>
      <c r="N36" s="86"/>
      <c r="O36" s="6"/>
      <c r="P36" s="152">
        <v>0</v>
      </c>
      <c r="Q36" s="6"/>
      <c r="R36" s="96">
        <f t="shared" si="1"/>
        <v>0</v>
      </c>
      <c r="S36" s="97">
        <f t="shared" si="4"/>
        <v>0</v>
      </c>
      <c r="T36" s="98">
        <f t="shared" si="2"/>
        <v>0</v>
      </c>
      <c r="U36" s="117" t="str">
        <f t="shared" si="3"/>
        <v>OK</v>
      </c>
      <c r="V36" s="117" t="b">
        <f>'CASH REBATE'!$P$22</f>
        <v>0</v>
      </c>
      <c r="W36" s="1" t="str">
        <v>ALCHEMY</v>
      </c>
    </row>
    <row r="37" spans="2:23" ht="17.100000000000001" customHeight="1" x14ac:dyDescent="0.3">
      <c r="B37" s="161" t="str">
        <v>04-SPWHI-07003299</v>
      </c>
      <c r="C37" s="156" t="str">
        <v>TEG</v>
      </c>
      <c r="D37" s="94" t="str">
        <v>Single Malt Scotch</v>
      </c>
      <c r="E37" s="94" t="str">
        <v>The Macallan</v>
      </c>
      <c r="F37" s="94" t="str">
        <v>MAC</v>
      </c>
      <c r="G37" s="94" t="str">
        <v>The Macallan Folio 8 Scotch Whisky</v>
      </c>
      <c r="H37" s="94" t="str">
        <v>700ml</v>
      </c>
      <c r="I37" s="174">
        <v>1</v>
      </c>
      <c r="J37" s="283"/>
      <c r="K37" s="178"/>
      <c r="L37" s="85"/>
      <c r="M37" s="15"/>
      <c r="N37" s="86"/>
      <c r="O37" s="6"/>
      <c r="P37" s="152">
        <v>0</v>
      </c>
      <c r="Q37" s="6"/>
      <c r="R37" s="96">
        <f t="shared" si="1"/>
        <v>0</v>
      </c>
      <c r="S37" s="97">
        <f t="shared" si="4"/>
        <v>0</v>
      </c>
      <c r="T37" s="98">
        <f t="shared" si="2"/>
        <v>0</v>
      </c>
      <c r="U37" s="117" t="str">
        <f t="shared" si="3"/>
        <v>OK</v>
      </c>
      <c r="V37" s="117" t="b">
        <f>'CASH REBATE'!$P$22</f>
        <v>0</v>
      </c>
      <c r="W37" s="1" t="str">
        <v>ALCHEMY</v>
      </c>
    </row>
    <row r="38" spans="2:23" ht="17.399999999999999" x14ac:dyDescent="0.3">
      <c r="B38" s="161" t="str">
        <v>04-23MBL-07000168</v>
      </c>
      <c r="C38" s="156" t="str">
        <v>TEG</v>
      </c>
      <c r="D38" s="94" t="str">
        <v>Single Malt Scotch</v>
      </c>
      <c r="E38" s="94" t="str">
        <v>The Macallan</v>
      </c>
      <c r="F38" s="94" t="str">
        <v>MAC</v>
      </c>
      <c r="G38" s="94" t="str">
        <v>The Macallan M Black Scotch Whisky</v>
      </c>
      <c r="H38" s="94" t="str">
        <v>700ml</v>
      </c>
      <c r="I38" s="174">
        <v>1</v>
      </c>
      <c r="J38" s="283"/>
      <c r="K38" s="178"/>
      <c r="L38" s="85"/>
      <c r="M38" s="15"/>
      <c r="N38" s="86"/>
      <c r="O38" s="6"/>
      <c r="P38" s="152">
        <v>0</v>
      </c>
      <c r="Q38" s="6"/>
      <c r="R38" s="96">
        <f t="shared" si="1"/>
        <v>0</v>
      </c>
      <c r="S38" s="97">
        <f t="shared" si="4"/>
        <v>0</v>
      </c>
      <c r="T38" s="98">
        <f t="shared" si="2"/>
        <v>0</v>
      </c>
      <c r="U38" s="117" t="str">
        <f t="shared" si="3"/>
        <v>OK</v>
      </c>
      <c r="V38" s="117" t="b">
        <f>'CASH REBATE'!$P$22</f>
        <v>0</v>
      </c>
      <c r="W38" s="1" t="str">
        <v>ALCHEMY</v>
      </c>
    </row>
    <row r="39" spans="2:23" ht="17.399999999999999" x14ac:dyDescent="0.3">
      <c r="B39" s="161" t="str">
        <v>04-23MCO-07000175</v>
      </c>
      <c r="C39" s="156" t="str">
        <v>TEG</v>
      </c>
      <c r="D39" s="94" t="str">
        <v>Single Malt Scotch</v>
      </c>
      <c r="E39" s="94" t="str">
        <v>The Macallan</v>
      </c>
      <c r="F39" s="94" t="str">
        <v>MAC</v>
      </c>
      <c r="G39" s="94" t="str">
        <v>The Macallan M Copper Scotch Whisky</v>
      </c>
      <c r="H39" s="94" t="str">
        <v>700ml</v>
      </c>
      <c r="I39" s="174">
        <v>1</v>
      </c>
      <c r="J39" s="283"/>
      <c r="K39" s="178"/>
      <c r="L39" s="85"/>
      <c r="M39" s="15"/>
      <c r="N39" s="86"/>
      <c r="O39" s="6"/>
      <c r="P39" s="152">
        <v>0</v>
      </c>
      <c r="Q39" s="6"/>
      <c r="R39" s="96">
        <f t="shared" si="1"/>
        <v>0</v>
      </c>
      <c r="S39" s="97">
        <f t="shared" si="4"/>
        <v>0</v>
      </c>
      <c r="T39" s="98">
        <f t="shared" si="2"/>
        <v>0</v>
      </c>
      <c r="U39" s="117" t="str">
        <f t="shared" si="3"/>
        <v>OK</v>
      </c>
      <c r="V39" s="117" t="b">
        <f>'CASH REBATE'!$P$22</f>
        <v>0</v>
      </c>
      <c r="W39" s="1" t="str">
        <v>ALCHEMY</v>
      </c>
    </row>
    <row r="40" spans="2:23" ht="17.399999999999999" x14ac:dyDescent="0.3">
      <c r="B40" s="161" t="str">
        <v>04-SPWHI-07003372</v>
      </c>
      <c r="C40" s="156" t="str">
        <v>TEG</v>
      </c>
      <c r="D40" s="94" t="str">
        <v>Single Malt Scotch</v>
      </c>
      <c r="E40" s="94" t="str">
        <v>The Macallan</v>
      </c>
      <c r="F40" s="94" t="str">
        <v>MAC</v>
      </c>
      <c r="G40" s="94" t="str">
        <v>The Macallan M Scotch Whisky</v>
      </c>
      <c r="H40" s="94" t="str">
        <v>700ml</v>
      </c>
      <c r="I40" s="174">
        <v>1</v>
      </c>
      <c r="J40" s="283"/>
      <c r="K40" s="178"/>
      <c r="L40" s="85"/>
      <c r="M40" s="15"/>
      <c r="N40" s="86"/>
      <c r="O40" s="6"/>
      <c r="P40" s="152">
        <v>0</v>
      </c>
      <c r="Q40" s="6"/>
      <c r="R40" s="96">
        <f t="shared" si="1"/>
        <v>0</v>
      </c>
      <c r="S40" s="97">
        <f t="shared" si="4"/>
        <v>0</v>
      </c>
      <c r="T40" s="98">
        <f t="shared" si="2"/>
        <v>0</v>
      </c>
      <c r="U40" s="117" t="str">
        <f t="shared" si="3"/>
        <v>OK</v>
      </c>
      <c r="V40" s="117" t="b">
        <f>'CASH REBATE'!$P$22</f>
        <v>0</v>
      </c>
      <c r="W40" s="1" t="str">
        <v>ALCHEMY</v>
      </c>
    </row>
    <row r="41" spans="2:23" ht="17.399999999999999" x14ac:dyDescent="0.3">
      <c r="B41" s="161" t="str">
        <v>11-SPWHI-07003795</v>
      </c>
      <c r="C41" s="156" t="str">
        <v>TEG</v>
      </c>
      <c r="D41" s="94" t="str">
        <v>Single Malt Scotch</v>
      </c>
      <c r="E41" s="94" t="str">
        <v>Highland Park</v>
      </c>
      <c r="F41" s="94" t="str">
        <v>HLP</v>
      </c>
      <c r="G41" s="94" t="str">
        <v>Highland Park 10YO</v>
      </c>
      <c r="H41" s="94" t="str">
        <v>700ml</v>
      </c>
      <c r="I41" s="174">
        <v>6</v>
      </c>
      <c r="J41" s="283"/>
      <c r="K41" s="178"/>
      <c r="L41" s="85"/>
      <c r="M41" s="15"/>
      <c r="N41" s="86"/>
      <c r="O41" s="6"/>
      <c r="P41" s="152">
        <v>0</v>
      </c>
      <c r="Q41" s="6"/>
      <c r="R41" s="96">
        <f t="shared" si="1"/>
        <v>0</v>
      </c>
      <c r="S41" s="97">
        <f t="shared" si="4"/>
        <v>0</v>
      </c>
      <c r="T41" s="98">
        <f t="shared" si="2"/>
        <v>0</v>
      </c>
      <c r="U41" s="117" t="str">
        <f t="shared" si="3"/>
        <v>OK</v>
      </c>
      <c r="V41" s="117" t="b">
        <f>'CASH REBATE'!$P$22</f>
        <v>0</v>
      </c>
      <c r="W41" s="1" t="str">
        <v>ALCHEMY</v>
      </c>
    </row>
    <row r="42" spans="2:23" ht="17.399999999999999" x14ac:dyDescent="0.3">
      <c r="B42" s="161" t="str">
        <v>11-SPWHI-07000996</v>
      </c>
      <c r="C42" s="156" t="str">
        <v>TEG</v>
      </c>
      <c r="D42" s="94" t="str">
        <v>Single Malt Scotch</v>
      </c>
      <c r="E42" s="94" t="str">
        <v>Highland Park</v>
      </c>
      <c r="F42" s="94" t="str">
        <v>HLP</v>
      </c>
      <c r="G42" s="94" t="str">
        <v>Highland Park 12YO</v>
      </c>
      <c r="H42" s="94" t="str">
        <v>700ml</v>
      </c>
      <c r="I42" s="174">
        <v>6</v>
      </c>
      <c r="J42" s="283"/>
      <c r="K42" s="178"/>
      <c r="L42" s="85"/>
      <c r="M42" s="15"/>
      <c r="N42" s="86"/>
      <c r="O42" s="6"/>
      <c r="P42" s="152">
        <v>0</v>
      </c>
      <c r="Q42" s="6"/>
      <c r="R42" s="96">
        <f t="shared" si="1"/>
        <v>0</v>
      </c>
      <c r="S42" s="97">
        <f t="shared" si="4"/>
        <v>0</v>
      </c>
      <c r="T42" s="98">
        <f t="shared" si="2"/>
        <v>0</v>
      </c>
      <c r="U42" s="117" t="str">
        <f t="shared" si="3"/>
        <v>OK</v>
      </c>
      <c r="V42" s="117" t="b">
        <f>'CASH REBATE'!$P$22</f>
        <v>0</v>
      </c>
      <c r="W42" s="1" t="str">
        <v>ALCHEMY</v>
      </c>
    </row>
    <row r="43" spans="2:23" ht="17.399999999999999" x14ac:dyDescent="0.3">
      <c r="B43" s="161" t="str">
        <v>11-SPWHI-07000489</v>
      </c>
      <c r="C43" s="156" t="str">
        <v>TEG</v>
      </c>
      <c r="D43" s="94" t="str">
        <v>Single Malt Scotch</v>
      </c>
      <c r="E43" s="94" t="str">
        <v>Highland Park</v>
      </c>
      <c r="F43" s="94" t="str">
        <v>HLP</v>
      </c>
      <c r="G43" s="94" t="str">
        <v>Highland Park 15YO</v>
      </c>
      <c r="H43" s="94" t="str">
        <v>700ml</v>
      </c>
      <c r="I43" s="174">
        <v>6</v>
      </c>
      <c r="J43" s="283"/>
      <c r="K43" s="178"/>
      <c r="L43" s="85"/>
      <c r="M43" s="15"/>
      <c r="N43" s="86"/>
      <c r="O43" s="6"/>
      <c r="P43" s="152">
        <v>0</v>
      </c>
      <c r="Q43" s="6"/>
      <c r="R43" s="96">
        <f t="shared" si="1"/>
        <v>0</v>
      </c>
      <c r="S43" s="97">
        <f t="shared" si="4"/>
        <v>0</v>
      </c>
      <c r="T43" s="98">
        <f t="shared" si="2"/>
        <v>0</v>
      </c>
      <c r="U43" s="117" t="str">
        <f t="shared" si="3"/>
        <v>OK</v>
      </c>
      <c r="V43" s="117" t="b">
        <f>'CASH REBATE'!$P$22</f>
        <v>0</v>
      </c>
      <c r="W43" s="1" t="str">
        <v>ALCHEMY</v>
      </c>
    </row>
    <row r="44" spans="2:23" ht="17.399999999999999" x14ac:dyDescent="0.3">
      <c r="B44" s="161" t="str">
        <v>11-SPWHI-07005191</v>
      </c>
      <c r="C44" s="156" t="str">
        <v>TEG</v>
      </c>
      <c r="D44" s="94" t="str">
        <v>Single Malt Scotch</v>
      </c>
      <c r="E44" s="94" t="str">
        <v>Highland Park</v>
      </c>
      <c r="F44" s="94" t="str">
        <v>HLP</v>
      </c>
      <c r="G44" s="94" t="str">
        <v>Highland Park 18YO</v>
      </c>
      <c r="H44" s="94" t="str">
        <v>700ml</v>
      </c>
      <c r="I44" s="174">
        <v>6</v>
      </c>
      <c r="J44" s="283"/>
      <c r="K44" s="178"/>
      <c r="L44" s="85"/>
      <c r="M44" s="15"/>
      <c r="N44" s="86"/>
      <c r="O44" s="6"/>
      <c r="P44" s="152">
        <v>0</v>
      </c>
      <c r="Q44" s="6"/>
      <c r="R44" s="96">
        <f t="shared" si="1"/>
        <v>0</v>
      </c>
      <c r="S44" s="97">
        <f t="shared" si="4"/>
        <v>0</v>
      </c>
      <c r="T44" s="98">
        <f t="shared" si="2"/>
        <v>0</v>
      </c>
      <c r="U44" s="117" t="str">
        <f t="shared" si="3"/>
        <v>OK</v>
      </c>
      <c r="V44" s="117" t="b">
        <f>'CASH REBATE'!$P$22</f>
        <v>0</v>
      </c>
      <c r="W44" s="1" t="str">
        <v>ALCHEMY</v>
      </c>
    </row>
    <row r="45" spans="2:23" ht="17.399999999999999" x14ac:dyDescent="0.3">
      <c r="B45" s="161" t="str">
        <v>11-SPWHI-07008264</v>
      </c>
      <c r="C45" s="156" t="str">
        <v>TEG</v>
      </c>
      <c r="D45" s="94" t="str">
        <v>Single Malt Scotch</v>
      </c>
      <c r="E45" s="94" t="str">
        <v>Highland Park</v>
      </c>
      <c r="F45" s="94" t="str">
        <v>HLP</v>
      </c>
      <c r="G45" s="94" t="str">
        <v>Highland Park Valfather</v>
      </c>
      <c r="H45" s="94" t="str">
        <v>700ml</v>
      </c>
      <c r="I45" s="174">
        <v>6</v>
      </c>
      <c r="J45" s="283"/>
      <c r="K45" s="178"/>
      <c r="L45" s="85"/>
      <c r="M45" s="15"/>
      <c r="N45" s="86"/>
      <c r="O45" s="6"/>
      <c r="P45" s="152">
        <v>0</v>
      </c>
      <c r="Q45" s="6"/>
      <c r="R45" s="96">
        <f t="shared" si="1"/>
        <v>0</v>
      </c>
      <c r="S45" s="97">
        <f t="shared" si="4"/>
        <v>0</v>
      </c>
      <c r="T45" s="98">
        <f t="shared" si="2"/>
        <v>0</v>
      </c>
      <c r="U45" s="117" t="str">
        <f t="shared" si="3"/>
        <v>OK</v>
      </c>
      <c r="V45" s="117" t="b">
        <f>'CASH REBATE'!$P$22</f>
        <v>0</v>
      </c>
      <c r="W45" s="1" t="str">
        <v>ALCHEMY</v>
      </c>
    </row>
    <row r="46" spans="2:23" ht="17.399999999999999" x14ac:dyDescent="0.3">
      <c r="B46" s="161" t="str">
        <v>11-SPWHI-07006123</v>
      </c>
      <c r="C46" s="156" t="str">
        <v>TEG</v>
      </c>
      <c r="D46" s="94" t="str">
        <v>Single Malt Scotch</v>
      </c>
      <c r="E46" s="94" t="str">
        <v>Highland Park</v>
      </c>
      <c r="F46" s="94" t="str">
        <v>HLP</v>
      </c>
      <c r="G46" s="94" t="str">
        <v>Highland Park Valknut</v>
      </c>
      <c r="H46" s="94" t="str">
        <v>700ml</v>
      </c>
      <c r="I46" s="174">
        <v>6</v>
      </c>
      <c r="J46" s="283"/>
      <c r="K46" s="178"/>
      <c r="L46" s="85"/>
      <c r="M46" s="15"/>
      <c r="N46" s="86"/>
      <c r="O46" s="6"/>
      <c r="P46" s="152">
        <v>0</v>
      </c>
      <c r="Q46" s="6"/>
      <c r="R46" s="96">
        <f t="shared" si="1"/>
        <v>0</v>
      </c>
      <c r="S46" s="97">
        <f t="shared" si="4"/>
        <v>0</v>
      </c>
      <c r="T46" s="98">
        <f t="shared" si="2"/>
        <v>0</v>
      </c>
      <c r="U46" s="117" t="str">
        <f t="shared" si="3"/>
        <v>OK</v>
      </c>
      <c r="V46" s="117" t="b">
        <f>'CASH REBATE'!$P$22</f>
        <v>0</v>
      </c>
      <c r="W46" s="1" t="str">
        <v>ALCHEMY</v>
      </c>
    </row>
    <row r="47" spans="2:23" ht="17.399999999999999" x14ac:dyDescent="0.3">
      <c r="B47" s="161" t="str">
        <v>12-SPWHI-07005935</v>
      </c>
      <c r="C47" s="156" t="str">
        <v>TEG</v>
      </c>
      <c r="D47" s="94" t="str">
        <v>Single Malt Scotch</v>
      </c>
      <c r="E47" s="94" t="str">
        <v>The Glenrothes</v>
      </c>
      <c r="F47" s="94" t="str">
        <v>TGR</v>
      </c>
      <c r="G47" s="94" t="str">
        <v>The Glenrothes 12YO</v>
      </c>
      <c r="H47" s="94" t="str">
        <v>700ml</v>
      </c>
      <c r="I47" s="174">
        <v>6</v>
      </c>
      <c r="J47" s="283"/>
      <c r="K47" s="178"/>
      <c r="L47" s="85"/>
      <c r="M47" s="15"/>
      <c r="N47" s="86"/>
      <c r="O47" s="6"/>
      <c r="P47" s="152">
        <v>0</v>
      </c>
      <c r="Q47" s="6"/>
      <c r="R47" s="96">
        <f t="shared" si="1"/>
        <v>0</v>
      </c>
      <c r="S47" s="97">
        <f t="shared" si="4"/>
        <v>0</v>
      </c>
      <c r="T47" s="98">
        <f t="shared" si="2"/>
        <v>0</v>
      </c>
      <c r="U47" s="117" t="str">
        <f t="shared" si="3"/>
        <v>OK</v>
      </c>
      <c r="V47" s="117" t="b">
        <f>'CASH REBATE'!$P$22</f>
        <v>0</v>
      </c>
      <c r="W47" s="1" t="str">
        <v>ALCHEMY</v>
      </c>
    </row>
    <row r="48" spans="2:23" ht="17.399999999999999" x14ac:dyDescent="0.3">
      <c r="B48" s="161" t="str">
        <v>12-SPWHI-07005959</v>
      </c>
      <c r="C48" s="156" t="str">
        <v>TEG</v>
      </c>
      <c r="D48" s="94" t="str">
        <v>Single Malt Scotch</v>
      </c>
      <c r="E48" s="94" t="str">
        <v>The Glenrothes</v>
      </c>
      <c r="F48" s="94" t="str">
        <v>TGR</v>
      </c>
      <c r="G48" s="94" t="str">
        <v>The Glenrothes 18YO</v>
      </c>
      <c r="H48" s="94" t="str">
        <v>700ml</v>
      </c>
      <c r="I48" s="174">
        <v>6</v>
      </c>
      <c r="J48" s="283"/>
      <c r="K48" s="178"/>
      <c r="L48" s="85"/>
      <c r="M48" s="15"/>
      <c r="N48" s="86"/>
      <c r="O48" s="6"/>
      <c r="P48" s="152">
        <v>0</v>
      </c>
      <c r="Q48" s="6"/>
      <c r="R48" s="96">
        <f t="shared" si="1"/>
        <v>0</v>
      </c>
      <c r="S48" s="97">
        <f t="shared" si="4"/>
        <v>0</v>
      </c>
      <c r="T48" s="98">
        <f t="shared" si="2"/>
        <v>0</v>
      </c>
      <c r="U48" s="117" t="str">
        <f t="shared" si="3"/>
        <v>OK</v>
      </c>
      <c r="V48" s="117" t="b">
        <f>'CASH REBATE'!$P$22</f>
        <v>0</v>
      </c>
      <c r="W48" s="1" t="str">
        <v>ALCHEMY</v>
      </c>
    </row>
    <row r="49" spans="2:23" ht="17.399999999999999" x14ac:dyDescent="0.3">
      <c r="B49" s="161" t="str">
        <v>12-SPWHI-07005966</v>
      </c>
      <c r="C49" s="156" t="str">
        <v>TEG</v>
      </c>
      <c r="D49" s="94" t="str">
        <v>Single Malt Scotch</v>
      </c>
      <c r="E49" s="94" t="str">
        <v>The Glenrothes</v>
      </c>
      <c r="F49" s="94" t="str">
        <v>TGR</v>
      </c>
      <c r="G49" s="94" t="str">
        <v>The Glenrothes 25YO</v>
      </c>
      <c r="H49" s="94" t="str">
        <v>700ml</v>
      </c>
      <c r="I49" s="174">
        <v>4</v>
      </c>
      <c r="J49" s="283"/>
      <c r="K49" s="178"/>
      <c r="L49" s="85"/>
      <c r="M49" s="15"/>
      <c r="N49" s="86"/>
      <c r="O49" s="6"/>
      <c r="P49" s="152">
        <v>0</v>
      </c>
      <c r="Q49" s="6"/>
      <c r="R49" s="96">
        <f t="shared" si="1"/>
        <v>0</v>
      </c>
      <c r="S49" s="97">
        <f t="shared" si="4"/>
        <v>0</v>
      </c>
      <c r="T49" s="98">
        <f t="shared" si="2"/>
        <v>0</v>
      </c>
      <c r="U49" s="117" t="str">
        <f t="shared" si="3"/>
        <v>OK</v>
      </c>
      <c r="V49" s="117" t="b">
        <f>'CASH REBATE'!$P$22</f>
        <v>0</v>
      </c>
      <c r="W49" s="1" t="str">
        <v>ALCHEMY</v>
      </c>
    </row>
    <row r="50" spans="2:23" ht="17.399999999999999" x14ac:dyDescent="0.3">
      <c r="B50" s="161" t="str">
        <v>12-SPWHI-07005942</v>
      </c>
      <c r="C50" s="156" t="str">
        <v>TEG</v>
      </c>
      <c r="D50" s="94" t="str">
        <v>Single Malt Scotch</v>
      </c>
      <c r="E50" s="94" t="str">
        <v>The Glenrothes</v>
      </c>
      <c r="F50" s="94" t="str">
        <v>TGR</v>
      </c>
      <c r="G50" s="94" t="str">
        <v>The Glenrothes Makers Cut</v>
      </c>
      <c r="H50" s="94" t="str">
        <v>700ml</v>
      </c>
      <c r="I50" s="174">
        <v>6</v>
      </c>
      <c r="J50" s="283"/>
      <c r="K50" s="178"/>
      <c r="L50" s="85"/>
      <c r="M50" s="15"/>
      <c r="N50" s="86"/>
      <c r="O50" s="6"/>
      <c r="P50" s="152">
        <v>0</v>
      </c>
      <c r="Q50" s="6"/>
      <c r="R50" s="96">
        <f t="shared" si="1"/>
        <v>0</v>
      </c>
      <c r="S50" s="97">
        <f t="shared" si="4"/>
        <v>0</v>
      </c>
      <c r="T50" s="98">
        <f t="shared" si="2"/>
        <v>0</v>
      </c>
      <c r="U50" s="117" t="str">
        <f t="shared" si="3"/>
        <v>OK</v>
      </c>
      <c r="V50" s="117" t="b">
        <f>'CASH REBATE'!$P$22</f>
        <v>0</v>
      </c>
      <c r="W50" s="1" t="str">
        <v>ALCHEMY</v>
      </c>
    </row>
    <row r="51" spans="2:23" ht="17.399999999999999" x14ac:dyDescent="0.3">
      <c r="B51" s="161" t="str">
        <v>12-SPWHI-07000235</v>
      </c>
      <c r="C51" s="156" t="str">
        <v>TEG</v>
      </c>
      <c r="D51" s="94" t="str">
        <v>Single Malt Scotch</v>
      </c>
      <c r="E51" s="94" t="str">
        <v>The Glenrothes</v>
      </c>
      <c r="F51" s="94" t="str">
        <v>TGR</v>
      </c>
      <c r="G51" s="94" t="str">
        <v>The Glenrothes Vintage Reserve</v>
      </c>
      <c r="H51" s="94" t="str">
        <v>700ml</v>
      </c>
      <c r="I51" s="174">
        <v>6</v>
      </c>
      <c r="J51" s="283"/>
      <c r="K51" s="178"/>
      <c r="L51" s="85"/>
      <c r="M51" s="15"/>
      <c r="N51" s="86"/>
      <c r="O51" s="6"/>
      <c r="P51" s="152">
        <v>0</v>
      </c>
      <c r="Q51" s="6"/>
      <c r="R51" s="96">
        <f t="shared" si="1"/>
        <v>0</v>
      </c>
      <c r="S51" s="97">
        <f t="shared" si="4"/>
        <v>0</v>
      </c>
      <c r="T51" s="98">
        <f t="shared" si="2"/>
        <v>0</v>
      </c>
      <c r="U51" s="117" t="str">
        <f t="shared" si="3"/>
        <v>OK</v>
      </c>
      <c r="V51" s="117" t="b">
        <f>'CASH REBATE'!$P$22</f>
        <v>0</v>
      </c>
      <c r="W51" s="1" t="str">
        <v>ALCHEMY</v>
      </c>
    </row>
    <row r="52" spans="2:23" ht="17.399999999999999" x14ac:dyDescent="0.3">
      <c r="B52" s="161" t="str">
        <v>28-SPWHI-07000329</v>
      </c>
      <c r="C52" s="156" t="str">
        <v>RC</v>
      </c>
      <c r="D52" s="94" t="str">
        <v>Single Malt Scotch</v>
      </c>
      <c r="E52" s="94" t="str">
        <v>Bruichladdich</v>
      </c>
      <c r="F52" s="94" t="str">
        <v>BLD</v>
      </c>
      <c r="G52" s="94" t="str">
        <v>Bruichladdich Classic Laddie</v>
      </c>
      <c r="H52" s="94" t="str">
        <v>700ml</v>
      </c>
      <c r="I52" s="174">
        <v>6</v>
      </c>
      <c r="J52" s="283"/>
      <c r="K52" s="178"/>
      <c r="L52" s="85"/>
      <c r="M52" s="15"/>
      <c r="N52" s="86"/>
      <c r="O52" s="6"/>
      <c r="P52" s="152">
        <v>0</v>
      </c>
      <c r="Q52" s="6"/>
      <c r="R52" s="96">
        <f t="shared" si="1"/>
        <v>0</v>
      </c>
      <c r="S52" s="97">
        <f t="shared" si="4"/>
        <v>0</v>
      </c>
      <c r="T52" s="98">
        <f t="shared" si="2"/>
        <v>0</v>
      </c>
      <c r="U52" s="117" t="str">
        <f t="shared" si="3"/>
        <v>OK</v>
      </c>
      <c r="V52" s="117" t="b">
        <f>'CASH REBATE'!$P$22</f>
        <v>0</v>
      </c>
      <c r="W52" s="1" t="str">
        <v>ALCHEMY</v>
      </c>
    </row>
    <row r="53" spans="2:23" ht="17.399999999999999" x14ac:dyDescent="0.3">
      <c r="B53" s="161" t="str">
        <v>28-SPWHI-07009957</v>
      </c>
      <c r="C53" s="156" t="str">
        <v>RC</v>
      </c>
      <c r="D53" s="94" t="str">
        <v>Single Malt Scotch</v>
      </c>
      <c r="E53" s="94" t="str">
        <v>Bruichladdich</v>
      </c>
      <c r="F53" s="94" t="str">
        <v>BLD</v>
      </c>
      <c r="G53" s="94" t="str">
        <v>Bruichladdich Port Charlotte 10YO</v>
      </c>
      <c r="H53" s="94" t="str">
        <v>700ml</v>
      </c>
      <c r="I53" s="174">
        <v>6</v>
      </c>
      <c r="J53" s="283"/>
      <c r="K53" s="178"/>
      <c r="L53" s="85"/>
      <c r="M53" s="15"/>
      <c r="N53" s="86"/>
      <c r="O53" s="6"/>
      <c r="P53" s="152">
        <v>0</v>
      </c>
      <c r="Q53" s="6"/>
      <c r="R53" s="96">
        <f t="shared" si="1"/>
        <v>0</v>
      </c>
      <c r="S53" s="97">
        <f t="shared" si="4"/>
        <v>0</v>
      </c>
      <c r="T53" s="98">
        <f t="shared" si="2"/>
        <v>0</v>
      </c>
      <c r="U53" s="117" t="str">
        <f t="shared" si="3"/>
        <v>OK</v>
      </c>
      <c r="V53" s="117" t="b">
        <f>'CASH REBATE'!$P$22</f>
        <v>0</v>
      </c>
      <c r="W53" s="1" t="str">
        <v>ALCHEMY</v>
      </c>
    </row>
    <row r="54" spans="2:23" ht="17.399999999999999" x14ac:dyDescent="0.3">
      <c r="B54" s="161" t="str">
        <v>28-SPWHI-07008041</v>
      </c>
      <c r="C54" s="156" t="str">
        <v>RC</v>
      </c>
      <c r="D54" s="94" t="str">
        <v>Single Malt Scotch</v>
      </c>
      <c r="E54" s="94" t="str">
        <v>Bruichladdich</v>
      </c>
      <c r="F54" s="94" t="str">
        <v>BLD</v>
      </c>
      <c r="G54" s="94" t="str">
        <v>Bruichladdich 18 YO</v>
      </c>
      <c r="H54" s="94" t="str">
        <v>700ml</v>
      </c>
      <c r="I54" s="174">
        <v>6</v>
      </c>
      <c r="J54" s="283"/>
      <c r="K54" s="178"/>
      <c r="L54" s="85"/>
      <c r="M54" s="15"/>
      <c r="N54" s="86"/>
      <c r="O54" s="6"/>
      <c r="P54" s="152">
        <v>0</v>
      </c>
      <c r="Q54" s="6"/>
      <c r="R54" s="96">
        <f t="shared" si="1"/>
        <v>0</v>
      </c>
      <c r="S54" s="97">
        <f t="shared" si="4"/>
        <v>0</v>
      </c>
      <c r="T54" s="98">
        <f t="shared" si="2"/>
        <v>0</v>
      </c>
      <c r="U54" s="117" t="str">
        <f t="shared" si="3"/>
        <v>OK</v>
      </c>
      <c r="V54" s="117" t="b">
        <f>'CASH REBATE'!$P$22</f>
        <v>0</v>
      </c>
      <c r="W54" s="1" t="str">
        <v>ALCHEMY</v>
      </c>
    </row>
    <row r="55" spans="2:23" ht="17.399999999999999" x14ac:dyDescent="0.3">
      <c r="B55" s="161" t="str">
        <v>28-SPWHI-07008102</v>
      </c>
      <c r="C55" s="156" t="str">
        <v>RC</v>
      </c>
      <c r="D55" s="94" t="str">
        <v>Single Malt Scotch</v>
      </c>
      <c r="E55" s="94" t="str">
        <v>Bruichladdich</v>
      </c>
      <c r="F55" s="94" t="str">
        <v>BLD</v>
      </c>
      <c r="G55" s="94" t="str">
        <v>Bruichladdich 30 YO</v>
      </c>
      <c r="H55" s="94" t="str">
        <v>700ml</v>
      </c>
      <c r="I55" s="174">
        <v>6</v>
      </c>
      <c r="J55" s="283"/>
      <c r="K55" s="178"/>
      <c r="L55" s="85"/>
      <c r="M55" s="15"/>
      <c r="N55" s="86"/>
      <c r="O55" s="6"/>
      <c r="P55" s="152">
        <v>0</v>
      </c>
      <c r="Q55" s="6"/>
      <c r="R55" s="96">
        <f t="shared" si="1"/>
        <v>0</v>
      </c>
      <c r="S55" s="97">
        <f t="shared" si="4"/>
        <v>0</v>
      </c>
      <c r="T55" s="98">
        <f t="shared" si="2"/>
        <v>0</v>
      </c>
      <c r="U55" s="117" t="str">
        <f t="shared" si="3"/>
        <v>OK</v>
      </c>
      <c r="V55" s="117" t="b">
        <f>'CASH REBATE'!$P$22</f>
        <v>0</v>
      </c>
      <c r="W55" s="1" t="str">
        <v>ALCHEMY</v>
      </c>
    </row>
    <row r="56" spans="2:23" ht="17.399999999999999" x14ac:dyDescent="0.3">
      <c r="B56" s="161" t="str">
        <v>28-SPWHI-07002230</v>
      </c>
      <c r="C56" s="156" t="str">
        <v>RC</v>
      </c>
      <c r="D56" s="94" t="str">
        <v>Single Malt Scotch</v>
      </c>
      <c r="E56" s="94" t="str">
        <v>Bruichladdich</v>
      </c>
      <c r="F56" s="94" t="str">
        <v>BLD</v>
      </c>
      <c r="G56" s="94" t="str">
        <v>Bruichladdich Octomore 10.1</v>
      </c>
      <c r="H56" s="94" t="str">
        <v>700ml</v>
      </c>
      <c r="I56" s="174">
        <v>6</v>
      </c>
      <c r="J56" s="283"/>
      <c r="K56" s="178"/>
      <c r="L56" s="85"/>
      <c r="M56" s="15"/>
      <c r="N56" s="86"/>
      <c r="O56" s="6"/>
      <c r="P56" s="152">
        <v>0</v>
      </c>
      <c r="Q56" s="6"/>
      <c r="R56" s="96">
        <f t="shared" si="1"/>
        <v>0</v>
      </c>
      <c r="S56" s="97">
        <f t="shared" si="4"/>
        <v>0</v>
      </c>
      <c r="T56" s="98">
        <f t="shared" si="2"/>
        <v>0</v>
      </c>
      <c r="U56" s="117" t="str">
        <f t="shared" si="3"/>
        <v>OK</v>
      </c>
      <c r="V56" s="117" t="b">
        <f>'CASH REBATE'!$P$22</f>
        <v>0</v>
      </c>
      <c r="W56" s="1" t="str">
        <v>ALCHEMY</v>
      </c>
    </row>
    <row r="57" spans="2:23" ht="17.399999999999999" x14ac:dyDescent="0.3">
      <c r="B57" s="161" t="str">
        <v>28-SPWHI-07005392</v>
      </c>
      <c r="C57" s="156" t="str">
        <v>RC</v>
      </c>
      <c r="D57" s="94" t="str">
        <v>Single Malt Scotch</v>
      </c>
      <c r="E57" s="94" t="str">
        <v>Bruichladdich</v>
      </c>
      <c r="F57" s="94" t="str">
        <v>BLD</v>
      </c>
      <c r="G57" s="94" t="str">
        <v>Bruichladdich Octomore 13.1</v>
      </c>
      <c r="H57" s="94" t="str">
        <v>700ml</v>
      </c>
      <c r="I57" s="174">
        <v>6</v>
      </c>
      <c r="J57" s="283"/>
      <c r="K57" s="178"/>
      <c r="L57" s="85"/>
      <c r="M57" s="15"/>
      <c r="N57" s="86"/>
      <c r="O57" s="6"/>
      <c r="P57" s="152">
        <v>0</v>
      </c>
      <c r="Q57" s="6"/>
      <c r="R57" s="96">
        <f t="shared" si="1"/>
        <v>0</v>
      </c>
      <c r="S57" s="97">
        <f t="shared" si="4"/>
        <v>0</v>
      </c>
      <c r="T57" s="98">
        <f t="shared" si="2"/>
        <v>0</v>
      </c>
      <c r="U57" s="117" t="str">
        <f t="shared" si="3"/>
        <v>OK</v>
      </c>
      <c r="V57" s="117" t="b">
        <f>'CASH REBATE'!$P$22</f>
        <v>0</v>
      </c>
      <c r="W57" s="1" t="str">
        <v>ALCHEMY</v>
      </c>
    </row>
    <row r="58" spans="2:23" ht="17.399999999999999" x14ac:dyDescent="0.3">
      <c r="B58" s="161" t="str">
        <v>28-SPWHI-07006474</v>
      </c>
      <c r="C58" s="156" t="str">
        <v>RC</v>
      </c>
      <c r="D58" s="94" t="str">
        <v>Single Malt Scotch</v>
      </c>
      <c r="E58" s="94" t="str">
        <v>Bruichladdich</v>
      </c>
      <c r="F58" s="94" t="str">
        <v>BLD</v>
      </c>
      <c r="G58" s="94" t="str">
        <v>Bruichladdich Octomore 14.1</v>
      </c>
      <c r="H58" s="94" t="str">
        <v>700ml</v>
      </c>
      <c r="I58" s="174">
        <v>6</v>
      </c>
      <c r="J58" s="283"/>
      <c r="K58" s="178"/>
      <c r="L58" s="85"/>
      <c r="M58" s="15"/>
      <c r="N58" s="86"/>
      <c r="O58" s="6"/>
      <c r="P58" s="152">
        <v>0</v>
      </c>
      <c r="Q58" s="6"/>
      <c r="R58" s="96">
        <f t="shared" si="1"/>
        <v>0</v>
      </c>
      <c r="S58" s="97">
        <f t="shared" si="4"/>
        <v>0</v>
      </c>
      <c r="T58" s="98">
        <f t="shared" si="2"/>
        <v>0</v>
      </c>
      <c r="U58" s="117" t="str">
        <f t="shared" si="3"/>
        <v>OK</v>
      </c>
      <c r="V58" s="117" t="b">
        <f>'CASH REBATE'!$P$22</f>
        <v>0</v>
      </c>
      <c r="W58" s="1" t="str">
        <v>ALCHEMY</v>
      </c>
    </row>
    <row r="59" spans="2:23" ht="17.399999999999999" x14ac:dyDescent="0.3">
      <c r="B59" s="161" t="str">
        <v>28-SPWHI-07006511</v>
      </c>
      <c r="C59" s="156" t="str">
        <v>RC</v>
      </c>
      <c r="D59" s="94" t="str">
        <v>Single Malt Scotch</v>
      </c>
      <c r="E59" s="94" t="str">
        <v>Bruichladdich</v>
      </c>
      <c r="F59" s="94" t="str">
        <v>BLD</v>
      </c>
      <c r="G59" s="94" t="str">
        <v>Bruichladdich Octomore 14.2</v>
      </c>
      <c r="H59" s="94" t="str">
        <v>700ml</v>
      </c>
      <c r="I59" s="174">
        <v>6</v>
      </c>
      <c r="J59" s="283"/>
      <c r="K59" s="178"/>
      <c r="L59" s="85"/>
      <c r="M59" s="15"/>
      <c r="N59" s="86"/>
      <c r="O59" s="6"/>
      <c r="P59" s="152">
        <v>0</v>
      </c>
      <c r="Q59" s="6"/>
      <c r="R59" s="96">
        <f t="shared" si="1"/>
        <v>0</v>
      </c>
      <c r="S59" s="97">
        <f t="shared" si="4"/>
        <v>0</v>
      </c>
      <c r="T59" s="98">
        <f t="shared" si="2"/>
        <v>0</v>
      </c>
      <c r="U59" s="117" t="str">
        <f t="shared" si="3"/>
        <v>OK</v>
      </c>
      <c r="V59" s="117" t="b">
        <f>'CASH REBATE'!$P$22</f>
        <v>0</v>
      </c>
      <c r="W59" s="1" t="str">
        <v>ALCHEMY</v>
      </c>
    </row>
    <row r="60" spans="2:23" ht="17.399999999999999" x14ac:dyDescent="0.3">
      <c r="B60" s="161" t="str">
        <v>28-SPWHI-07006597</v>
      </c>
      <c r="C60" s="156" t="str">
        <v>RC</v>
      </c>
      <c r="D60" s="94" t="str">
        <v>Single Malt Scotch</v>
      </c>
      <c r="E60" s="94" t="str">
        <v>Bruichladdich</v>
      </c>
      <c r="F60" s="94" t="str">
        <v>BLD</v>
      </c>
      <c r="G60" s="94" t="str">
        <v>Bruichladdich Octomore 14.3</v>
      </c>
      <c r="H60" s="94" t="str">
        <v>700ml</v>
      </c>
      <c r="I60" s="174">
        <v>6</v>
      </c>
      <c r="J60" s="283"/>
      <c r="K60" s="178"/>
      <c r="L60" s="85"/>
      <c r="M60" s="15"/>
      <c r="N60" s="86"/>
      <c r="O60" s="6"/>
      <c r="P60" s="152">
        <v>0</v>
      </c>
      <c r="Q60" s="6"/>
      <c r="R60" s="96">
        <f t="shared" si="1"/>
        <v>0</v>
      </c>
      <c r="S60" s="97">
        <f t="shared" si="4"/>
        <v>0</v>
      </c>
      <c r="T60" s="98">
        <f t="shared" si="2"/>
        <v>0</v>
      </c>
      <c r="U60" s="117" t="str">
        <f t="shared" si="3"/>
        <v>OK</v>
      </c>
      <c r="V60" s="117" t="b">
        <f>'CASH REBATE'!$P$22</f>
        <v>0</v>
      </c>
      <c r="W60" s="1" t="str">
        <v>ALCHEMY</v>
      </c>
    </row>
    <row r="61" spans="2:23" ht="17.399999999999999" x14ac:dyDescent="0.3">
      <c r="B61" s="161" t="str">
        <v>28-SPWHI-07005538</v>
      </c>
      <c r="C61" s="156" t="str">
        <v>RC</v>
      </c>
      <c r="D61" s="94" t="str">
        <v>Single Malt Scotch</v>
      </c>
      <c r="E61" s="94" t="str">
        <v>Bruichladdich</v>
      </c>
      <c r="F61" s="94" t="str">
        <v>BLD</v>
      </c>
      <c r="G61" s="94" t="str">
        <v>Bruichladdich Black Art Whisky</v>
      </c>
      <c r="H61" s="94" t="str">
        <v>700ml</v>
      </c>
      <c r="I61" s="174">
        <v>6</v>
      </c>
      <c r="J61" s="283"/>
      <c r="K61" s="178"/>
      <c r="L61" s="85"/>
      <c r="M61" s="15"/>
      <c r="N61" s="86"/>
      <c r="O61" s="6"/>
      <c r="P61" s="152">
        <v>0</v>
      </c>
      <c r="Q61" s="6"/>
      <c r="R61" s="96">
        <f t="shared" si="1"/>
        <v>0</v>
      </c>
      <c r="S61" s="97">
        <f t="shared" si="4"/>
        <v>0</v>
      </c>
      <c r="T61" s="98">
        <f t="shared" si="2"/>
        <v>0</v>
      </c>
      <c r="U61" s="117" t="str">
        <f t="shared" si="3"/>
        <v>OK</v>
      </c>
      <c r="V61" s="117" t="b">
        <f>'CASH REBATE'!$P$22</f>
        <v>0</v>
      </c>
      <c r="W61" s="1" t="str">
        <v>ALCHEMY</v>
      </c>
    </row>
    <row r="62" spans="2:23" ht="17.399999999999999" x14ac:dyDescent="0.3">
      <c r="B62" s="161" t="str">
        <v>46-SPWHI-07000051</v>
      </c>
      <c r="C62" s="156" t="str">
        <v>Campari</v>
      </c>
      <c r="D62" s="94" t="str">
        <v>Single Malt Scotch</v>
      </c>
      <c r="E62" s="94" t="str">
        <v>Glen Grant</v>
      </c>
      <c r="F62" s="94" t="str">
        <v>GGT</v>
      </c>
      <c r="G62" s="94" t="str">
        <v>Glen Grant Single Malt Arboralis</v>
      </c>
      <c r="H62" s="94" t="str">
        <v>700ml</v>
      </c>
      <c r="I62" s="174">
        <v>6</v>
      </c>
      <c r="J62" s="283"/>
      <c r="K62" s="178"/>
      <c r="L62" s="85"/>
      <c r="M62" s="15"/>
      <c r="N62" s="86"/>
      <c r="O62" s="6"/>
      <c r="P62" s="152">
        <v>0</v>
      </c>
      <c r="Q62" s="6"/>
      <c r="R62" s="96">
        <f t="shared" si="1"/>
        <v>0</v>
      </c>
      <c r="S62" s="97">
        <f t="shared" si="4"/>
        <v>0</v>
      </c>
      <c r="T62" s="98">
        <f t="shared" si="2"/>
        <v>0</v>
      </c>
      <c r="U62" s="117" t="str">
        <f t="shared" si="3"/>
        <v>OK</v>
      </c>
      <c r="V62" s="117" t="b">
        <f>'CASH REBATE'!$P$22</f>
        <v>0</v>
      </c>
      <c r="W62" s="1" t="str">
        <v>ALCHEMY</v>
      </c>
    </row>
    <row r="63" spans="2:23" ht="17.399999999999999" x14ac:dyDescent="0.3">
      <c r="B63" s="161" t="str">
        <v>46-SPWHI-07002976</v>
      </c>
      <c r="C63" s="156" t="str">
        <v>Campari</v>
      </c>
      <c r="D63" s="94" t="str">
        <v>Single Malt Scotch</v>
      </c>
      <c r="E63" s="94" t="str">
        <v>Glen Grant</v>
      </c>
      <c r="F63" s="94" t="str">
        <v>GGT</v>
      </c>
      <c r="G63" s="94" t="str">
        <v>Glen Grant Single Malt 10YO</v>
      </c>
      <c r="H63" s="94" t="str">
        <v>700ml</v>
      </c>
      <c r="I63" s="174">
        <v>6</v>
      </c>
      <c r="J63" s="283"/>
      <c r="K63" s="178"/>
      <c r="L63" s="85"/>
      <c r="M63" s="15"/>
      <c r="N63" s="86"/>
      <c r="O63" s="6"/>
      <c r="P63" s="152">
        <v>0</v>
      </c>
      <c r="Q63" s="6"/>
      <c r="R63" s="96">
        <f t="shared" si="1"/>
        <v>0</v>
      </c>
      <c r="S63" s="97">
        <f t="shared" si="4"/>
        <v>0</v>
      </c>
      <c r="T63" s="98">
        <f t="shared" si="2"/>
        <v>0</v>
      </c>
      <c r="U63" s="117" t="str">
        <f t="shared" si="3"/>
        <v>OK</v>
      </c>
      <c r="V63" s="117" t="b">
        <f>'CASH REBATE'!$P$22</f>
        <v>0</v>
      </c>
      <c r="W63" s="1" t="str">
        <v>ALCHEMY</v>
      </c>
    </row>
    <row r="64" spans="2:23" ht="17.399999999999999" x14ac:dyDescent="0.3">
      <c r="B64" s="161" t="str">
        <v>46-SPWHI-07000266</v>
      </c>
      <c r="C64" s="156" t="str">
        <v>Campari</v>
      </c>
      <c r="D64" s="94" t="str">
        <v>Single Malt Scotch</v>
      </c>
      <c r="E64" s="94" t="str">
        <v>Glen Grant</v>
      </c>
      <c r="F64" s="94" t="str">
        <v>GGT</v>
      </c>
      <c r="G64" s="94" t="str">
        <v>Glen Grant Single Malt 12YO</v>
      </c>
      <c r="H64" s="94" t="str">
        <v>700ml</v>
      </c>
      <c r="I64" s="174">
        <v>6</v>
      </c>
      <c r="J64" s="283"/>
      <c r="K64" s="178"/>
      <c r="L64" s="85"/>
      <c r="M64" s="15"/>
      <c r="N64" s="86"/>
      <c r="O64" s="6"/>
      <c r="P64" s="152">
        <v>0</v>
      </c>
      <c r="Q64" s="6"/>
      <c r="R64" s="96">
        <f t="shared" si="1"/>
        <v>0</v>
      </c>
      <c r="S64" s="97">
        <f t="shared" si="4"/>
        <v>0</v>
      </c>
      <c r="T64" s="98">
        <f t="shared" si="2"/>
        <v>0</v>
      </c>
      <c r="U64" s="117" t="str">
        <f t="shared" si="3"/>
        <v>OK</v>
      </c>
      <c r="V64" s="117" t="b">
        <f>'CASH REBATE'!$P$22</f>
        <v>0</v>
      </c>
      <c r="W64" s="1" t="str">
        <v>ALCHEMY</v>
      </c>
    </row>
    <row r="65" spans="2:23" ht="17.399999999999999" x14ac:dyDescent="0.3">
      <c r="B65" s="161" t="str">
        <v>46-SPWHI-07000399</v>
      </c>
      <c r="C65" s="156" t="str">
        <v>Campari</v>
      </c>
      <c r="D65" s="94" t="str">
        <v>Single Malt Scotch</v>
      </c>
      <c r="E65" s="94" t="str">
        <v>Glen Grant</v>
      </c>
      <c r="F65" s="94" t="str">
        <v>GGT</v>
      </c>
      <c r="G65" s="94" t="str">
        <v>Glen Grant Single Malt 18YO</v>
      </c>
      <c r="H65" s="94" t="str">
        <v>700ml</v>
      </c>
      <c r="I65" s="174">
        <v>6</v>
      </c>
      <c r="J65" s="283"/>
      <c r="K65" s="178"/>
      <c r="L65" s="85"/>
      <c r="M65" s="15"/>
      <c r="N65" s="86"/>
      <c r="O65" s="6"/>
      <c r="P65" s="152">
        <v>0</v>
      </c>
      <c r="Q65" s="6"/>
      <c r="R65" s="96">
        <f t="shared" si="1"/>
        <v>0</v>
      </c>
      <c r="S65" s="97">
        <f t="shared" si="4"/>
        <v>0</v>
      </c>
      <c r="T65" s="98">
        <f t="shared" si="2"/>
        <v>0</v>
      </c>
      <c r="U65" s="117" t="str">
        <f t="shared" si="3"/>
        <v>OK</v>
      </c>
      <c r="V65" s="117" t="b">
        <f>'CASH REBATE'!$P$22</f>
        <v>0</v>
      </c>
      <c r="W65" s="1" t="str">
        <v>ALCHEMY</v>
      </c>
    </row>
    <row r="66" spans="2:23" ht="17.399999999999999" x14ac:dyDescent="0.3">
      <c r="B66" s="161" t="str">
        <v>06-SPWHI-07000096</v>
      </c>
      <c r="C66" s="156" t="str">
        <v>TEG</v>
      </c>
      <c r="D66" s="94" t="str">
        <v>Blended Scotch</v>
      </c>
      <c r="E66" s="94" t="str">
        <v>The Famous Grouse</v>
      </c>
      <c r="F66" s="94" t="str">
        <v>TFG</v>
      </c>
      <c r="G66" s="94" t="str">
        <v>The Famous Grouse Finest 700ml</v>
      </c>
      <c r="H66" s="94" t="str">
        <v>700ml</v>
      </c>
      <c r="I66" s="174">
        <v>12</v>
      </c>
      <c r="J66" s="283"/>
      <c r="K66" s="178"/>
      <c r="L66" s="85"/>
      <c r="M66" s="15"/>
      <c r="N66" s="86"/>
      <c r="O66" s="6"/>
      <c r="P66" s="152">
        <v>0</v>
      </c>
      <c r="Q66" s="6"/>
      <c r="R66" s="96">
        <f t="shared" si="1"/>
        <v>0</v>
      </c>
      <c r="S66" s="97">
        <f t="shared" si="4"/>
        <v>0</v>
      </c>
      <c r="T66" s="98">
        <f t="shared" si="2"/>
        <v>0</v>
      </c>
      <c r="U66" s="117" t="str">
        <f t="shared" si="3"/>
        <v>OK</v>
      </c>
      <c r="V66" s="117" t="b">
        <f>'CASH REBATE'!$P$22</f>
        <v>0</v>
      </c>
      <c r="W66" s="1" t="str">
        <v>ALCHEMY</v>
      </c>
    </row>
    <row r="67" spans="2:23" ht="17.399999999999999" x14ac:dyDescent="0.3">
      <c r="B67" s="161" t="str">
        <v>06-SPWHI-10001091</v>
      </c>
      <c r="C67" s="156" t="str">
        <v>TEG</v>
      </c>
      <c r="D67" s="94" t="str">
        <v>Blended Scotch</v>
      </c>
      <c r="E67" s="94" t="str">
        <v>The Famous Grouse</v>
      </c>
      <c r="F67" s="94" t="str">
        <v>TFG</v>
      </c>
      <c r="G67" s="94" t="str">
        <v>The Famous Grouse Finest 1L</v>
      </c>
      <c r="H67" s="94" t="str">
        <v>1000ml</v>
      </c>
      <c r="I67" s="174">
        <v>12</v>
      </c>
      <c r="J67" s="283"/>
      <c r="K67" s="178"/>
      <c r="L67" s="85"/>
      <c r="M67" s="15"/>
      <c r="N67" s="86"/>
      <c r="O67" s="6"/>
      <c r="P67" s="152">
        <v>0</v>
      </c>
      <c r="Q67" s="6"/>
      <c r="R67" s="96">
        <f t="shared" si="1"/>
        <v>0</v>
      </c>
      <c r="S67" s="97">
        <f t="shared" si="4"/>
        <v>0</v>
      </c>
      <c r="T67" s="98">
        <f t="shared" si="2"/>
        <v>0</v>
      </c>
      <c r="U67" s="117" t="str">
        <f t="shared" si="3"/>
        <v>OK</v>
      </c>
      <c r="V67" s="117" t="b">
        <f>'CASH REBATE'!$P$22</f>
        <v>0</v>
      </c>
      <c r="W67" s="1" t="str">
        <v>ALCHEMY</v>
      </c>
    </row>
    <row r="68" spans="2:23" ht="17.399999999999999" x14ac:dyDescent="0.3">
      <c r="B68" s="161" t="str">
        <v>06-SPWHI-07000649</v>
      </c>
      <c r="C68" s="156" t="str">
        <v>TEG</v>
      </c>
      <c r="D68" s="94" t="str">
        <v>Blended Scotch</v>
      </c>
      <c r="E68" s="94" t="str">
        <v>The Famous Grouse</v>
      </c>
      <c r="F68" s="94" t="str">
        <v>TFG</v>
      </c>
      <c r="G68" s="94" t="str">
        <v>The Famous Grouse Sherry Cask</v>
      </c>
      <c r="H68" s="94" t="str">
        <v>700ml</v>
      </c>
      <c r="I68" s="174">
        <v>6</v>
      </c>
      <c r="J68" s="283"/>
      <c r="K68" s="178"/>
      <c r="L68" s="85"/>
      <c r="M68" s="15"/>
      <c r="N68" s="86"/>
      <c r="O68" s="6"/>
      <c r="P68" s="152">
        <v>0</v>
      </c>
      <c r="Q68" s="6"/>
      <c r="R68" s="96">
        <f t="shared" si="1"/>
        <v>0</v>
      </c>
      <c r="S68" s="97">
        <f t="shared" si="4"/>
        <v>0</v>
      </c>
      <c r="T68" s="98">
        <f t="shared" si="2"/>
        <v>0</v>
      </c>
      <c r="U68" s="117" t="str">
        <f t="shared" si="3"/>
        <v>OK</v>
      </c>
      <c r="V68" s="117" t="b">
        <f>'CASH REBATE'!$P$22</f>
        <v>0</v>
      </c>
      <c r="W68" s="1" t="str">
        <v>ALCHEMY</v>
      </c>
    </row>
    <row r="69" spans="2:23" ht="17.399999999999999" x14ac:dyDescent="0.3">
      <c r="B69" s="161" t="str">
        <v>06-SPWHI-07002675</v>
      </c>
      <c r="C69" s="156" t="str">
        <v>TEG</v>
      </c>
      <c r="D69" s="94" t="str">
        <v>Blended Scotch</v>
      </c>
      <c r="E69" s="94" t="str">
        <v>The Famous Grouse</v>
      </c>
      <c r="F69" s="94" t="str">
        <v>TFG</v>
      </c>
      <c r="G69" s="94" t="str">
        <v>The Famous Grouse Smoky Black</v>
      </c>
      <c r="H69" s="94" t="str">
        <v>700ml</v>
      </c>
      <c r="I69" s="174">
        <v>6</v>
      </c>
      <c r="J69" s="283"/>
      <c r="K69" s="178"/>
      <c r="L69" s="85"/>
      <c r="M69" s="15"/>
      <c r="N69" s="86"/>
      <c r="O69" s="6"/>
      <c r="P69" s="152">
        <v>0</v>
      </c>
      <c r="Q69" s="6"/>
      <c r="R69" s="96">
        <f t="shared" si="1"/>
        <v>0</v>
      </c>
      <c r="S69" s="97">
        <f t="shared" si="4"/>
        <v>0</v>
      </c>
      <c r="T69" s="98">
        <f t="shared" si="2"/>
        <v>0</v>
      </c>
      <c r="U69" s="117" t="str">
        <f t="shared" si="3"/>
        <v>OK</v>
      </c>
      <c r="V69" s="117" t="b">
        <f>'CASH REBATE'!$P$22</f>
        <v>0</v>
      </c>
      <c r="W69" s="1" t="str">
        <v>ALCHEMY</v>
      </c>
    </row>
    <row r="70" spans="2:23" ht="17.399999999999999" x14ac:dyDescent="0.3">
      <c r="B70" s="161" t="str">
        <v>06-SPWHI-07014082</v>
      </c>
      <c r="C70" s="156" t="str">
        <v>TEG</v>
      </c>
      <c r="D70" s="94" t="str">
        <v>Blended Scotch</v>
      </c>
      <c r="E70" s="94" t="str">
        <v>Naked Malt</v>
      </c>
      <c r="F70" s="94" t="str">
        <v>NAK</v>
      </c>
      <c r="G70" s="94" t="str">
        <v>Naked Malt Blended Malt Scotch Whisky</v>
      </c>
      <c r="H70" s="94" t="str">
        <v>700ml</v>
      </c>
      <c r="I70" s="174">
        <v>6</v>
      </c>
      <c r="J70" s="283"/>
      <c r="K70" s="178"/>
      <c r="L70" s="85"/>
      <c r="M70" s="15"/>
      <c r="N70" s="86"/>
      <c r="O70" s="6"/>
      <c r="P70" s="152">
        <v>0</v>
      </c>
      <c r="Q70" s="6"/>
      <c r="R70" s="96">
        <f t="shared" si="1"/>
        <v>0</v>
      </c>
      <c r="S70" s="97">
        <f t="shared" si="4"/>
        <v>0</v>
      </c>
      <c r="T70" s="98">
        <f t="shared" si="2"/>
        <v>0</v>
      </c>
      <c r="U70" s="117" t="str">
        <f t="shared" si="3"/>
        <v>OK</v>
      </c>
      <c r="V70" s="117" t="b">
        <f>'CASH REBATE'!$P$22</f>
        <v>0</v>
      </c>
      <c r="W70" s="1" t="str">
        <v>ALCHEMY</v>
      </c>
    </row>
    <row r="71" spans="2:23" ht="17.399999999999999" x14ac:dyDescent="0.3">
      <c r="B71" s="161" t="str">
        <v>23-SPWHI-07000029</v>
      </c>
      <c r="C71" s="156" t="str">
        <v>Proximo</v>
      </c>
      <c r="D71" s="94" t="str">
        <v>Irish Whiskey</v>
      </c>
      <c r="E71" s="94" t="str">
        <v>Bushmills</v>
      </c>
      <c r="F71" s="94" t="str">
        <v>BUM</v>
      </c>
      <c r="G71" s="94" t="str">
        <v>Bushmills Original Blend</v>
      </c>
      <c r="H71" s="94" t="str">
        <v>700ml</v>
      </c>
      <c r="I71" s="174">
        <v>6</v>
      </c>
      <c r="J71" s="283"/>
      <c r="K71" s="178"/>
      <c r="L71" s="85"/>
      <c r="M71" s="15"/>
      <c r="N71" s="86"/>
      <c r="O71" s="6"/>
      <c r="P71" s="152">
        <v>0</v>
      </c>
      <c r="Q71" s="6"/>
      <c r="R71" s="96">
        <f t="shared" si="1"/>
        <v>0</v>
      </c>
      <c r="S71" s="97">
        <f t="shared" si="4"/>
        <v>0</v>
      </c>
      <c r="T71" s="98">
        <f t="shared" si="2"/>
        <v>0</v>
      </c>
      <c r="U71" s="117" t="str">
        <f t="shared" si="3"/>
        <v>OK</v>
      </c>
      <c r="V71" s="117" t="b">
        <f>'CASH REBATE'!$P$22</f>
        <v>0</v>
      </c>
      <c r="W71" s="1" t="str">
        <v>ALCHEMY</v>
      </c>
    </row>
    <row r="72" spans="2:23" ht="17.399999999999999" x14ac:dyDescent="0.3">
      <c r="B72" s="161" t="str">
        <v>23-SPWHI-07000066</v>
      </c>
      <c r="C72" s="156" t="str">
        <v>Proximo</v>
      </c>
      <c r="D72" s="94" t="str">
        <v>Irish Whiskey</v>
      </c>
      <c r="E72" s="94" t="str">
        <v>Bushmills</v>
      </c>
      <c r="F72" s="94" t="str">
        <v>BUM</v>
      </c>
      <c r="G72" s="94" t="str">
        <v>Bushmills Black Bush Blend</v>
      </c>
      <c r="H72" s="94" t="str">
        <v>700ml</v>
      </c>
      <c r="I72" s="174">
        <v>6</v>
      </c>
      <c r="J72" s="283"/>
      <c r="K72" s="178"/>
      <c r="L72" s="85"/>
      <c r="M72" s="15"/>
      <c r="N72" s="86"/>
      <c r="O72" s="6"/>
      <c r="P72" s="152">
        <v>0</v>
      </c>
      <c r="Q72" s="6"/>
      <c r="R72" s="96">
        <f t="shared" si="1"/>
        <v>0</v>
      </c>
      <c r="S72" s="97">
        <f t="shared" si="4"/>
        <v>0</v>
      </c>
      <c r="T72" s="98">
        <f t="shared" si="2"/>
        <v>0</v>
      </c>
      <c r="U72" s="117" t="str">
        <f t="shared" si="3"/>
        <v>OK</v>
      </c>
      <c r="V72" s="117" t="b">
        <f>'CASH REBATE'!$P$22</f>
        <v>0</v>
      </c>
      <c r="W72" s="1" t="str">
        <v>ALCHEMY</v>
      </c>
    </row>
    <row r="73" spans="2:23" ht="17.399999999999999" x14ac:dyDescent="0.3">
      <c r="B73" s="161" t="str">
        <v>23-SPWHI-07000031</v>
      </c>
      <c r="C73" s="156" t="str">
        <v>Proximo</v>
      </c>
      <c r="D73" s="94" t="str">
        <v>Irish Whiskey</v>
      </c>
      <c r="E73" s="94" t="str">
        <v>Bushmills</v>
      </c>
      <c r="F73" s="94" t="str">
        <v>BUM</v>
      </c>
      <c r="G73" s="94" t="str">
        <v>Bushmills Single Malt 10YO</v>
      </c>
      <c r="H73" s="94" t="str">
        <v>700ml</v>
      </c>
      <c r="I73" s="174">
        <v>6</v>
      </c>
      <c r="J73" s="283"/>
      <c r="K73" s="178"/>
      <c r="L73" s="85"/>
      <c r="M73" s="15"/>
      <c r="N73" s="86"/>
      <c r="O73" s="6"/>
      <c r="P73" s="152">
        <v>0</v>
      </c>
      <c r="Q73" s="6"/>
      <c r="R73" s="96">
        <f t="shared" si="1"/>
        <v>0</v>
      </c>
      <c r="S73" s="97">
        <f t="shared" si="4"/>
        <v>0</v>
      </c>
      <c r="T73" s="98">
        <f t="shared" si="2"/>
        <v>0</v>
      </c>
      <c r="U73" s="117" t="str">
        <f t="shared" si="3"/>
        <v>OK</v>
      </c>
      <c r="V73" s="117" t="b">
        <f>'CASH REBATE'!$P$22</f>
        <v>0</v>
      </c>
      <c r="W73" s="1" t="str">
        <v>ALCHEMY</v>
      </c>
    </row>
    <row r="74" spans="2:23" ht="17.399999999999999" x14ac:dyDescent="0.3">
      <c r="B74" s="161" t="str">
        <v>23-SPWHI-07000197</v>
      </c>
      <c r="C74" s="156" t="str">
        <v>Proximo</v>
      </c>
      <c r="D74" s="94" t="str">
        <v>Irish Whiskey</v>
      </c>
      <c r="E74" s="94" t="str">
        <v>Bushmills</v>
      </c>
      <c r="F74" s="94" t="str">
        <v>BUM</v>
      </c>
      <c r="G74" s="94" t="str">
        <v>Bushmills Single Malt 12YO</v>
      </c>
      <c r="H74" s="94" t="str">
        <v>700ml</v>
      </c>
      <c r="I74" s="174">
        <v>6</v>
      </c>
      <c r="J74" s="283"/>
      <c r="K74" s="178"/>
      <c r="L74" s="85"/>
      <c r="M74" s="15"/>
      <c r="N74" s="86"/>
      <c r="O74" s="6"/>
      <c r="P74" s="152">
        <v>0</v>
      </c>
      <c r="Q74" s="6"/>
      <c r="R74" s="96">
        <f t="shared" si="1"/>
        <v>0</v>
      </c>
      <c r="S74" s="97">
        <f t="shared" si="4"/>
        <v>0</v>
      </c>
      <c r="T74" s="98">
        <f t="shared" si="2"/>
        <v>0</v>
      </c>
      <c r="U74" s="117" t="str">
        <f t="shared" si="3"/>
        <v>OK</v>
      </c>
      <c r="V74" s="117" t="b">
        <f>'CASH REBATE'!$P$22</f>
        <v>0</v>
      </c>
      <c r="W74" s="1" t="str">
        <v>ALCHEMY</v>
      </c>
    </row>
    <row r="75" spans="2:23" ht="17.399999999999999" x14ac:dyDescent="0.3">
      <c r="B75" s="161" t="str">
        <v>23-SPWHI-07005022</v>
      </c>
      <c r="C75" s="156" t="str">
        <v>Proximo</v>
      </c>
      <c r="D75" s="94" t="str">
        <v>Irish Whiskey</v>
      </c>
      <c r="E75" s="94" t="str">
        <v>Bushmills</v>
      </c>
      <c r="F75" s="94" t="str">
        <v>BUM</v>
      </c>
      <c r="G75" s="94" t="str">
        <v>Bushmills Single Malt 16YO</v>
      </c>
      <c r="H75" s="94" t="str">
        <v>700ml</v>
      </c>
      <c r="I75" s="174">
        <v>6</v>
      </c>
      <c r="J75" s="283"/>
      <c r="K75" s="178"/>
      <c r="L75" s="85"/>
      <c r="M75" s="15"/>
      <c r="N75" s="86"/>
      <c r="O75" s="6"/>
      <c r="P75" s="152">
        <v>0</v>
      </c>
      <c r="Q75" s="6"/>
      <c r="R75" s="96">
        <f t="shared" si="1"/>
        <v>0</v>
      </c>
      <c r="S75" s="97">
        <f t="shared" si="4"/>
        <v>0</v>
      </c>
      <c r="T75" s="98">
        <f t="shared" si="2"/>
        <v>0</v>
      </c>
      <c r="U75" s="117" t="str">
        <f t="shared" si="3"/>
        <v>OK</v>
      </c>
      <c r="V75" s="117" t="b">
        <f>'CASH REBATE'!$P$22</f>
        <v>0</v>
      </c>
      <c r="W75" s="1" t="str">
        <v>ALCHEMY</v>
      </c>
    </row>
    <row r="76" spans="2:23" ht="17.399999999999999" x14ac:dyDescent="0.3">
      <c r="B76" s="161" t="str">
        <v>23-SPWHI-07008268</v>
      </c>
      <c r="C76" s="156" t="str">
        <v>Proximo</v>
      </c>
      <c r="D76" s="94" t="str">
        <v>Irish Whiskey</v>
      </c>
      <c r="E76" s="94" t="str">
        <v>Bushmills</v>
      </c>
      <c r="F76" s="94" t="str">
        <v>BUM</v>
      </c>
      <c r="G76" s="94" t="str">
        <v>Bushmills Single Malt 21YO</v>
      </c>
      <c r="H76" s="94" t="str">
        <v>700ml</v>
      </c>
      <c r="I76" s="174">
        <v>6</v>
      </c>
      <c r="J76" s="283"/>
      <c r="K76" s="178"/>
      <c r="L76" s="85"/>
      <c r="M76" s="15"/>
      <c r="N76" s="86"/>
      <c r="O76" s="6"/>
      <c r="P76" s="152">
        <v>0</v>
      </c>
      <c r="Q76" s="6"/>
      <c r="R76" s="96">
        <f t="shared" si="1"/>
        <v>0</v>
      </c>
      <c r="S76" s="97">
        <f t="shared" si="4"/>
        <v>0</v>
      </c>
      <c r="T76" s="98">
        <f t="shared" si="2"/>
        <v>0</v>
      </c>
      <c r="U76" s="117" t="str">
        <f t="shared" si="3"/>
        <v>OK</v>
      </c>
      <c r="V76" s="117" t="b">
        <f>'CASH REBATE'!$P$22</f>
        <v>0</v>
      </c>
      <c r="W76" s="1" t="str">
        <v>ALCHEMY</v>
      </c>
    </row>
    <row r="77" spans="2:23" ht="17.399999999999999" x14ac:dyDescent="0.3">
      <c r="B77" s="161" t="str">
        <v>47-SPWHI-07000010</v>
      </c>
      <c r="C77" s="156" t="str">
        <v>Proximo</v>
      </c>
      <c r="D77" s="94" t="str">
        <v>Irish Whiskey</v>
      </c>
      <c r="E77" s="94" t="str">
        <v>The Sexton</v>
      </c>
      <c r="F77" s="94" t="str">
        <v>TST</v>
      </c>
      <c r="G77" s="94" t="str">
        <v>Sexton Single Malt</v>
      </c>
      <c r="H77" s="94" t="str">
        <v>700ml</v>
      </c>
      <c r="I77" s="174">
        <v>6</v>
      </c>
      <c r="J77" s="283"/>
      <c r="K77" s="178"/>
      <c r="L77" s="85"/>
      <c r="M77" s="15"/>
      <c r="N77" s="86"/>
      <c r="O77" s="6"/>
      <c r="P77" s="152">
        <v>0</v>
      </c>
      <c r="Q77" s="6"/>
      <c r="R77" s="96">
        <f t="shared" ref="R77:R140" si="5">IF(K77&gt;0,K77*N77,L77*1.07*N77)</f>
        <v>0</v>
      </c>
      <c r="S77" s="97">
        <f t="shared" si="4"/>
        <v>0</v>
      </c>
      <c r="T77" s="98">
        <f t="shared" si="2"/>
        <v>0</v>
      </c>
      <c r="U77" s="117" t="str">
        <f t="shared" si="3"/>
        <v>OK</v>
      </c>
      <c r="V77" s="117" t="b">
        <f>'CASH REBATE'!$P$22</f>
        <v>0</v>
      </c>
      <c r="W77" s="1" t="str">
        <v>ALCHEMY</v>
      </c>
    </row>
    <row r="78" spans="2:23" ht="17.399999999999999" x14ac:dyDescent="0.3">
      <c r="B78" s="161" t="str">
        <v>37-SPWHI-07003251</v>
      </c>
      <c r="C78" s="156" t="str">
        <v>Campari</v>
      </c>
      <c r="D78" s="94" t="str">
        <v>American Whiskey</v>
      </c>
      <c r="E78" s="94" t="str">
        <v>Wild Turkey</v>
      </c>
      <c r="F78" s="94" t="str">
        <v>WTK</v>
      </c>
      <c r="G78" s="94" t="str">
        <v>Wild Turkey Aged 8 YO</v>
      </c>
      <c r="H78" s="94" t="str">
        <v>700ml</v>
      </c>
      <c r="I78" s="174">
        <v>12</v>
      </c>
      <c r="J78" s="283"/>
      <c r="K78" s="178"/>
      <c r="L78" s="85"/>
      <c r="M78" s="15"/>
      <c r="N78" s="86"/>
      <c r="O78" s="6"/>
      <c r="P78" s="152">
        <v>0</v>
      </c>
      <c r="Q78" s="6"/>
      <c r="R78" s="96">
        <f t="shared" si="5"/>
        <v>0</v>
      </c>
      <c r="S78" s="97">
        <f t="shared" si="4"/>
        <v>0</v>
      </c>
      <c r="T78" s="98">
        <f t="shared" ref="T78:T141" si="6">IF(U78="Input Price only 1 column","",P78*S78)</f>
        <v>0</v>
      </c>
      <c r="U78" s="117" t="str">
        <f t="shared" ref="U78:U141" si="7">IF(AND(K78&gt;0,L78&gt;0),"Input Price only 1 column","OK")</f>
        <v>OK</v>
      </c>
      <c r="V78" s="117" t="b">
        <f>'CASH REBATE'!$P$22</f>
        <v>0</v>
      </c>
      <c r="W78" s="1" t="str">
        <v>ALCHEMY</v>
      </c>
    </row>
    <row r="79" spans="2:23" ht="17.399999999999999" x14ac:dyDescent="0.3">
      <c r="B79" s="161" t="str">
        <v>37-SPWHI-07507508</v>
      </c>
      <c r="C79" s="156" t="str">
        <v>Campari</v>
      </c>
      <c r="D79" s="94" t="str">
        <v>American Whiskey</v>
      </c>
      <c r="E79" s="94" t="str">
        <v>Wild Turkey</v>
      </c>
      <c r="F79" s="94" t="str">
        <v>WTK</v>
      </c>
      <c r="G79" s="94" t="str">
        <v>Wild Turkey 101 Bourbon</v>
      </c>
      <c r="H79" s="94" t="str">
        <v>750ml</v>
      </c>
      <c r="I79" s="174">
        <v>12</v>
      </c>
      <c r="J79" s="283"/>
      <c r="K79" s="178"/>
      <c r="L79" s="85"/>
      <c r="M79" s="15"/>
      <c r="N79" s="86"/>
      <c r="O79" s="6"/>
      <c r="P79" s="152">
        <v>0</v>
      </c>
      <c r="Q79" s="6"/>
      <c r="R79" s="96">
        <f t="shared" si="5"/>
        <v>0</v>
      </c>
      <c r="S79" s="97">
        <f t="shared" ref="S79:S142" si="8">ROUND(R79/1.07,2)</f>
        <v>0</v>
      </c>
      <c r="T79" s="98">
        <f t="shared" si="6"/>
        <v>0</v>
      </c>
      <c r="U79" s="117" t="str">
        <f t="shared" si="7"/>
        <v>OK</v>
      </c>
      <c r="V79" s="117" t="b">
        <f>'CASH REBATE'!$P$22</f>
        <v>0</v>
      </c>
      <c r="W79" s="1" t="str">
        <v>ALCHEMY</v>
      </c>
    </row>
    <row r="80" spans="2:23" ht="17.399999999999999" x14ac:dyDescent="0.3">
      <c r="B80" s="161" t="str">
        <v>37-SPWHI-07507503</v>
      </c>
      <c r="C80" s="156" t="str">
        <v>Campari</v>
      </c>
      <c r="D80" s="94" t="str">
        <v>American Whiskey</v>
      </c>
      <c r="E80" s="94" t="str">
        <v>Wild Turkey</v>
      </c>
      <c r="F80" s="94" t="str">
        <v>WTK</v>
      </c>
      <c r="G80" s="94" t="str">
        <v>Wild Turkey Bourbon 750ml</v>
      </c>
      <c r="H80" s="94" t="str">
        <v>750ml</v>
      </c>
      <c r="I80" s="174">
        <v>12</v>
      </c>
      <c r="J80" s="283"/>
      <c r="K80" s="178"/>
      <c r="L80" s="85"/>
      <c r="M80" s="15"/>
      <c r="N80" s="86"/>
      <c r="O80" s="6"/>
      <c r="P80" s="152">
        <v>0</v>
      </c>
      <c r="Q80" s="6"/>
      <c r="R80" s="96">
        <f t="shared" si="5"/>
        <v>0</v>
      </c>
      <c r="S80" s="97">
        <f t="shared" si="8"/>
        <v>0</v>
      </c>
      <c r="T80" s="98">
        <f t="shared" si="6"/>
        <v>0</v>
      </c>
      <c r="U80" s="117" t="str">
        <f t="shared" si="7"/>
        <v>OK</v>
      </c>
      <c r="V80" s="117" t="b">
        <f>'CASH REBATE'!$P$22</f>
        <v>0</v>
      </c>
      <c r="W80" s="1" t="str">
        <v>ALCHEMY</v>
      </c>
    </row>
    <row r="81" spans="2:23" ht="17.399999999999999" x14ac:dyDescent="0.3">
      <c r="B81" s="161" t="str">
        <v>37-SPWHI-10001006</v>
      </c>
      <c r="C81" s="156" t="str">
        <v>Campari</v>
      </c>
      <c r="D81" s="94" t="str">
        <v>American Whiskey</v>
      </c>
      <c r="E81" s="94" t="str">
        <v>Wild Turkey</v>
      </c>
      <c r="F81" s="94" t="str">
        <v>WTK</v>
      </c>
      <c r="G81" s="94" t="str">
        <v>Wild Turkey Bourbon 1L</v>
      </c>
      <c r="H81" s="94" t="str">
        <v>1000ml</v>
      </c>
      <c r="I81" s="174">
        <v>12</v>
      </c>
      <c r="J81" s="283"/>
      <c r="K81" s="178"/>
      <c r="L81" s="85"/>
      <c r="M81" s="15"/>
      <c r="N81" s="86"/>
      <c r="O81" s="6"/>
      <c r="P81" s="152">
        <v>0</v>
      </c>
      <c r="Q81" s="6"/>
      <c r="R81" s="96">
        <f t="shared" si="5"/>
        <v>0</v>
      </c>
      <c r="S81" s="97">
        <f t="shared" si="8"/>
        <v>0</v>
      </c>
      <c r="T81" s="98">
        <f t="shared" si="6"/>
        <v>0</v>
      </c>
      <c r="U81" s="117" t="str">
        <f t="shared" si="7"/>
        <v>OK</v>
      </c>
      <c r="V81" s="117" t="b">
        <f>'CASH REBATE'!$P$22</f>
        <v>0</v>
      </c>
      <c r="W81" s="1" t="str">
        <v>ALCHEMY</v>
      </c>
    </row>
    <row r="82" spans="2:23" ht="17.399999999999999" x14ac:dyDescent="0.3">
      <c r="B82" s="161" t="str">
        <v>37-SPWHI-07007019</v>
      </c>
      <c r="C82" s="156" t="str">
        <v>Campari</v>
      </c>
      <c r="D82" s="94" t="str">
        <v>American Whiskey</v>
      </c>
      <c r="E82" s="94" t="str">
        <v>Wild Turkey</v>
      </c>
      <c r="F82" s="94" t="str">
        <v>WTK</v>
      </c>
      <c r="G82" s="94" t="str">
        <v>Wild Turkey Rye 40.5% 700ml</v>
      </c>
      <c r="H82" s="94" t="str">
        <v>700ml</v>
      </c>
      <c r="I82" s="174">
        <v>6</v>
      </c>
      <c r="J82" s="283"/>
      <c r="K82" s="178"/>
      <c r="L82" s="85"/>
      <c r="M82" s="15"/>
      <c r="N82" s="86"/>
      <c r="O82" s="6"/>
      <c r="P82" s="152">
        <v>0</v>
      </c>
      <c r="Q82" s="6"/>
      <c r="R82" s="96">
        <f t="shared" si="5"/>
        <v>0</v>
      </c>
      <c r="S82" s="97">
        <f t="shared" si="8"/>
        <v>0</v>
      </c>
      <c r="T82" s="98">
        <f t="shared" si="6"/>
        <v>0</v>
      </c>
      <c r="U82" s="117" t="str">
        <f t="shared" si="7"/>
        <v>OK</v>
      </c>
      <c r="V82" s="117" t="b">
        <f>'CASH REBATE'!$P$22</f>
        <v>0</v>
      </c>
      <c r="W82" s="1" t="str">
        <v>ALCHEMY</v>
      </c>
    </row>
    <row r="83" spans="2:23" ht="17.399999999999999" x14ac:dyDescent="0.3">
      <c r="B83" s="161" t="str">
        <v>37-SPWHI-07500229</v>
      </c>
      <c r="C83" s="156" t="str">
        <v>Campari</v>
      </c>
      <c r="D83" s="94" t="str">
        <v>American Whiskey</v>
      </c>
      <c r="E83" s="94" t="str">
        <v>Wild Turkey</v>
      </c>
      <c r="F83" s="94" t="str">
        <v>WTK</v>
      </c>
      <c r="G83" s="94" t="str">
        <v>Wild Turkey Rare Breed Bourbon 54.1%</v>
      </c>
      <c r="H83" s="94" t="str">
        <v>750ml</v>
      </c>
      <c r="I83" s="174">
        <v>6</v>
      </c>
      <c r="J83" s="283"/>
      <c r="K83" s="178"/>
      <c r="L83" s="85"/>
      <c r="M83" s="15"/>
      <c r="N83" s="86"/>
      <c r="O83" s="6"/>
      <c r="P83" s="152">
        <v>0</v>
      </c>
      <c r="Q83" s="6"/>
      <c r="R83" s="96">
        <f t="shared" si="5"/>
        <v>0</v>
      </c>
      <c r="S83" s="97">
        <f t="shared" si="8"/>
        <v>0</v>
      </c>
      <c r="T83" s="98">
        <f t="shared" si="6"/>
        <v>0</v>
      </c>
      <c r="U83" s="117" t="str">
        <f t="shared" si="7"/>
        <v>OK</v>
      </c>
      <c r="V83" s="117" t="b">
        <f>'CASH REBATE'!$P$22</f>
        <v>0</v>
      </c>
      <c r="W83" s="1" t="str">
        <v>ALCHEMY</v>
      </c>
    </row>
    <row r="84" spans="2:23" ht="17.399999999999999" x14ac:dyDescent="0.3">
      <c r="B84" s="161" t="str">
        <v>37-SPWHI-07003268</v>
      </c>
      <c r="C84" s="156" t="str">
        <v>Campari</v>
      </c>
      <c r="D84" s="94" t="str">
        <v>American Whiskey</v>
      </c>
      <c r="E84" s="94" t="str">
        <v>Wild Turkey</v>
      </c>
      <c r="F84" s="94" t="str">
        <v>WTK</v>
      </c>
      <c r="G84" s="94" t="str">
        <v>Wild Turkey Aged 12 Years GB</v>
      </c>
      <c r="H84" s="94" t="str">
        <v>700ml</v>
      </c>
      <c r="I84" s="174">
        <v>6</v>
      </c>
      <c r="J84" s="283"/>
      <c r="K84" s="178"/>
      <c r="L84" s="85"/>
      <c r="M84" s="15"/>
      <c r="N84" s="86"/>
      <c r="O84" s="6"/>
      <c r="P84" s="152">
        <v>0</v>
      </c>
      <c r="Q84" s="6"/>
      <c r="R84" s="96">
        <f t="shared" si="5"/>
        <v>0</v>
      </c>
      <c r="S84" s="97">
        <f t="shared" si="8"/>
        <v>0</v>
      </c>
      <c r="T84" s="98">
        <f t="shared" si="6"/>
        <v>0</v>
      </c>
      <c r="U84" s="117" t="str">
        <f t="shared" si="7"/>
        <v>OK</v>
      </c>
      <c r="V84" s="117" t="b">
        <f>'CASH REBATE'!$P$22</f>
        <v>0</v>
      </c>
      <c r="W84" s="1" t="str">
        <v>ALCHEMY</v>
      </c>
    </row>
    <row r="85" spans="2:23" ht="17.399999999999999" x14ac:dyDescent="0.3">
      <c r="B85" s="161" t="str">
        <v>37-SPLIQ-07507506</v>
      </c>
      <c r="C85" s="156" t="str">
        <v>Campari</v>
      </c>
      <c r="D85" s="94" t="str">
        <v>American Whiskey</v>
      </c>
      <c r="E85" s="94" t="str">
        <v>Wild Turkey</v>
      </c>
      <c r="F85" s="94" t="str">
        <v>WTK</v>
      </c>
      <c r="G85" s="94" t="str">
        <v>Wild Turkey American Honey 35.5%</v>
      </c>
      <c r="H85" s="94" t="str">
        <v>750ml</v>
      </c>
      <c r="I85" s="174">
        <v>12</v>
      </c>
      <c r="J85" s="283"/>
      <c r="K85" s="178"/>
      <c r="L85" s="85"/>
      <c r="M85" s="15"/>
      <c r="N85" s="86"/>
      <c r="O85" s="6"/>
      <c r="P85" s="152">
        <v>0</v>
      </c>
      <c r="Q85" s="6"/>
      <c r="R85" s="96">
        <f t="shared" si="5"/>
        <v>0</v>
      </c>
      <c r="S85" s="97">
        <f t="shared" si="8"/>
        <v>0</v>
      </c>
      <c r="T85" s="98">
        <f t="shared" si="6"/>
        <v>0</v>
      </c>
      <c r="U85" s="117" t="str">
        <f t="shared" si="7"/>
        <v>OK</v>
      </c>
      <c r="V85" s="117" t="b">
        <f>'CASH REBATE'!$P$22</f>
        <v>0</v>
      </c>
      <c r="W85" s="1" t="str">
        <v>ALCHEMY</v>
      </c>
    </row>
    <row r="86" spans="2:23" ht="17.399999999999999" x14ac:dyDescent="0.3">
      <c r="B86" s="161" t="str">
        <v>37-WTWHI-07507507</v>
      </c>
      <c r="C86" s="156" t="str">
        <v>Campari</v>
      </c>
      <c r="D86" s="94" t="str">
        <v>American Whiskey</v>
      </c>
      <c r="E86" s="94" t="str">
        <v>Wild Turkey</v>
      </c>
      <c r="F86" s="94" t="str">
        <v>WTK</v>
      </c>
      <c r="G86" s="94" t="str">
        <v>Wild Turkey Kentucky Spirit Single Barrel</v>
      </c>
      <c r="H86" s="94" t="str">
        <v>750ml</v>
      </c>
      <c r="I86" s="174">
        <v>6</v>
      </c>
      <c r="J86" s="283"/>
      <c r="K86" s="178"/>
      <c r="L86" s="85"/>
      <c r="M86" s="15"/>
      <c r="N86" s="86"/>
      <c r="O86" s="6"/>
      <c r="P86" s="152">
        <v>0</v>
      </c>
      <c r="Q86" s="6"/>
      <c r="R86" s="96">
        <f t="shared" si="5"/>
        <v>0</v>
      </c>
      <c r="S86" s="97">
        <f t="shared" si="8"/>
        <v>0</v>
      </c>
      <c r="T86" s="98">
        <f t="shared" si="6"/>
        <v>0</v>
      </c>
      <c r="U86" s="117" t="str">
        <f t="shared" si="7"/>
        <v>OK</v>
      </c>
      <c r="V86" s="117" t="b">
        <f>'CASH REBATE'!$P$22</f>
        <v>0</v>
      </c>
      <c r="W86" s="1" t="str">
        <v>ALCHEMY</v>
      </c>
    </row>
    <row r="87" spans="2:23" ht="17.399999999999999" x14ac:dyDescent="0.3">
      <c r="B87" s="161" t="str">
        <v>39-SPWHI-07500007</v>
      </c>
      <c r="C87" s="156" t="str">
        <v>Campari</v>
      </c>
      <c r="D87" s="94" t="str">
        <v>American Whiskey</v>
      </c>
      <c r="E87" s="94" t="str">
        <v>Russell's</v>
      </c>
      <c r="F87" s="94" t="str">
        <v>WTK</v>
      </c>
      <c r="G87" s="94" t="str">
        <v>Russell's Reserve Single Barrel</v>
      </c>
      <c r="H87" s="94" t="str">
        <v>750ml</v>
      </c>
      <c r="I87" s="174">
        <v>6</v>
      </c>
      <c r="J87" s="283"/>
      <c r="K87" s="178"/>
      <c r="L87" s="85"/>
      <c r="M87" s="15"/>
      <c r="N87" s="86"/>
      <c r="O87" s="6"/>
      <c r="P87" s="152">
        <v>0</v>
      </c>
      <c r="Q87" s="6"/>
      <c r="R87" s="96">
        <f t="shared" si="5"/>
        <v>0</v>
      </c>
      <c r="S87" s="97">
        <f t="shared" si="8"/>
        <v>0</v>
      </c>
      <c r="T87" s="98">
        <f t="shared" si="6"/>
        <v>0</v>
      </c>
      <c r="U87" s="117" t="str">
        <f t="shared" si="7"/>
        <v>OK</v>
      </c>
      <c r="V87" s="117" t="b">
        <f>'CASH REBATE'!$P$22</f>
        <v>0</v>
      </c>
      <c r="W87" s="1" t="str">
        <v>ALCHEMY</v>
      </c>
    </row>
    <row r="88" spans="2:23" ht="17.399999999999999" x14ac:dyDescent="0.3">
      <c r="B88" s="161" t="str">
        <v>39-SPWHI-07507509</v>
      </c>
      <c r="C88" s="156" t="str">
        <v>Campari</v>
      </c>
      <c r="D88" s="94" t="str">
        <v>American Whiskey</v>
      </c>
      <c r="E88" s="94" t="str">
        <v>Russell's</v>
      </c>
      <c r="F88" s="94" t="str">
        <v>WTK</v>
      </c>
      <c r="G88" s="94" t="str">
        <v>Russell's Reserve 10YO</v>
      </c>
      <c r="H88" s="94" t="str">
        <v>750ml</v>
      </c>
      <c r="I88" s="174">
        <v>6</v>
      </c>
      <c r="J88" s="283"/>
      <c r="K88" s="178"/>
      <c r="L88" s="85"/>
      <c r="M88" s="15"/>
      <c r="N88" s="86"/>
      <c r="O88" s="6"/>
      <c r="P88" s="152">
        <v>0</v>
      </c>
      <c r="Q88" s="6"/>
      <c r="R88" s="96">
        <f t="shared" si="5"/>
        <v>0</v>
      </c>
      <c r="S88" s="97">
        <f t="shared" si="8"/>
        <v>0</v>
      </c>
      <c r="T88" s="98">
        <f t="shared" si="6"/>
        <v>0</v>
      </c>
      <c r="U88" s="117" t="str">
        <f t="shared" si="7"/>
        <v>OK</v>
      </c>
      <c r="V88" s="117" t="b">
        <f>'CASH REBATE'!$P$22</f>
        <v>0</v>
      </c>
      <c r="W88" s="1" t="str">
        <v>ALCHEMY</v>
      </c>
    </row>
    <row r="89" spans="2:23" ht="17.399999999999999" x14ac:dyDescent="0.3">
      <c r="B89" s="161" t="str">
        <v>75-SPWHI-07007038</v>
      </c>
      <c r="C89" s="156" t="str">
        <v>Independent</v>
      </c>
      <c r="D89" s="94" t="str">
        <v>American Whiskey</v>
      </c>
      <c r="E89" s="94" t="str">
        <v>Real Mccoy</v>
      </c>
      <c r="F89" s="94" t="str">
        <v>RMC</v>
      </c>
      <c r="G89" s="94" t="str">
        <v>Real Mccoy Bourbon Whiskey</v>
      </c>
      <c r="H89" s="94" t="str">
        <v>700ml</v>
      </c>
      <c r="I89" s="174">
        <v>12</v>
      </c>
      <c r="J89" s="283"/>
      <c r="K89" s="178"/>
      <c r="L89" s="85"/>
      <c r="M89" s="15"/>
      <c r="N89" s="86"/>
      <c r="O89" s="6"/>
      <c r="P89" s="152">
        <v>0</v>
      </c>
      <c r="Q89" s="6"/>
      <c r="R89" s="96">
        <f t="shared" si="5"/>
        <v>0</v>
      </c>
      <c r="S89" s="97">
        <f t="shared" si="8"/>
        <v>0</v>
      </c>
      <c r="T89" s="98">
        <f t="shared" si="6"/>
        <v>0</v>
      </c>
      <c r="U89" s="117" t="str">
        <f t="shared" si="7"/>
        <v>OK</v>
      </c>
      <c r="V89" s="117" t="b">
        <f>'CASH REBATE'!$P$22</f>
        <v>0</v>
      </c>
      <c r="W89" s="1" t="str">
        <v>ALCHEMY</v>
      </c>
    </row>
    <row r="90" spans="2:23" ht="17.399999999999999" x14ac:dyDescent="0.3">
      <c r="B90" s="161" t="str">
        <v>74-SPWHI-07000029</v>
      </c>
      <c r="C90" s="156" t="str">
        <v>Independent</v>
      </c>
      <c r="D90" s="94" t="str">
        <v>Japanese Whiskey</v>
      </c>
      <c r="E90" s="94" t="str">
        <v>Kaibutsu</v>
      </c>
      <c r="F90" s="94" t="str">
        <v>KAI</v>
      </c>
      <c r="G90" s="94" t="str">
        <v>Kaibutsu Doragon 43%</v>
      </c>
      <c r="H90" s="94" t="str">
        <v>700ml</v>
      </c>
      <c r="I90" s="174">
        <v>12</v>
      </c>
      <c r="J90" s="283"/>
      <c r="K90" s="178"/>
      <c r="L90" s="85"/>
      <c r="M90" s="15"/>
      <c r="N90" s="86"/>
      <c r="O90" s="6"/>
      <c r="P90" s="152">
        <v>0</v>
      </c>
      <c r="Q90" s="6"/>
      <c r="R90" s="96">
        <f t="shared" si="5"/>
        <v>0</v>
      </c>
      <c r="S90" s="97">
        <f t="shared" si="8"/>
        <v>0</v>
      </c>
      <c r="T90" s="98">
        <f t="shared" si="6"/>
        <v>0</v>
      </c>
      <c r="U90" s="117" t="str">
        <f t="shared" si="7"/>
        <v>OK</v>
      </c>
      <c r="V90" s="117" t="b">
        <f>'CASH REBATE'!$P$22</f>
        <v>0</v>
      </c>
      <c r="W90" s="1" t="str">
        <v>ALCHEMY</v>
      </c>
    </row>
    <row r="91" spans="2:23" ht="17.399999999999999" x14ac:dyDescent="0.3">
      <c r="B91" s="161" t="str">
        <v>74-SPWHI-07000012</v>
      </c>
      <c r="C91" s="156" t="str">
        <v>Independent</v>
      </c>
      <c r="D91" s="94" t="str">
        <v>Japanese Whiskey</v>
      </c>
      <c r="E91" s="94" t="str">
        <v>Kaibutsu</v>
      </c>
      <c r="F91" s="94" t="str">
        <v>KAI</v>
      </c>
      <c r="G91" s="94" t="str">
        <v>Kaibutsu Monki 43%</v>
      </c>
      <c r="H91" s="94" t="str">
        <v>700ml</v>
      </c>
      <c r="I91" s="174">
        <v>12</v>
      </c>
      <c r="J91" s="283"/>
      <c r="K91" s="178"/>
      <c r="L91" s="85"/>
      <c r="M91" s="15"/>
      <c r="N91" s="86"/>
      <c r="O91" s="6"/>
      <c r="P91" s="152">
        <v>0</v>
      </c>
      <c r="Q91" s="6"/>
      <c r="R91" s="96">
        <f t="shared" si="5"/>
        <v>0</v>
      </c>
      <c r="S91" s="97">
        <f t="shared" si="8"/>
        <v>0</v>
      </c>
      <c r="T91" s="98">
        <f t="shared" si="6"/>
        <v>0</v>
      </c>
      <c r="U91" s="117" t="str">
        <f t="shared" si="7"/>
        <v>OK</v>
      </c>
      <c r="V91" s="117" t="b">
        <f>'CASH REBATE'!$P$22</f>
        <v>0</v>
      </c>
      <c r="W91" s="1" t="str">
        <v>ALCHEMY</v>
      </c>
    </row>
    <row r="92" spans="2:23" ht="17.399999999999999" x14ac:dyDescent="0.3">
      <c r="B92" s="161" t="str">
        <v>45-SPRUM-07000051</v>
      </c>
      <c r="C92" s="156" t="str">
        <v>Campari</v>
      </c>
      <c r="D92" s="94" t="str">
        <v>Cachaca</v>
      </c>
      <c r="E92" s="94" t="str">
        <v>Sagatiba</v>
      </c>
      <c r="F92" s="94" t="str">
        <v>SGT</v>
      </c>
      <c r="G92" s="94" t="str">
        <v>Sagatiba Cachaca</v>
      </c>
      <c r="H92" s="94" t="str">
        <v>700ml</v>
      </c>
      <c r="I92" s="174">
        <v>6</v>
      </c>
      <c r="J92" s="283"/>
      <c r="K92" s="178"/>
      <c r="L92" s="85"/>
      <c r="M92" s="15"/>
      <c r="N92" s="86"/>
      <c r="O92" s="6"/>
      <c r="P92" s="152">
        <v>0</v>
      </c>
      <c r="Q92" s="6"/>
      <c r="R92" s="96">
        <f t="shared" si="5"/>
        <v>0</v>
      </c>
      <c r="S92" s="97">
        <f t="shared" si="8"/>
        <v>0</v>
      </c>
      <c r="T92" s="98">
        <f t="shared" si="6"/>
        <v>0</v>
      </c>
      <c r="U92" s="117" t="str">
        <f t="shared" si="7"/>
        <v>OK</v>
      </c>
      <c r="V92" s="117" t="b">
        <f>'CASH REBATE'!$P$22</f>
        <v>0</v>
      </c>
      <c r="W92" s="1" t="str">
        <v>ALCHEMY</v>
      </c>
    </row>
    <row r="93" spans="2:23" ht="17.399999999999999" x14ac:dyDescent="0.3">
      <c r="B93" s="161" t="str">
        <v>40-SPRUM-07505400</v>
      </c>
      <c r="C93" s="156" t="str">
        <v>Campari</v>
      </c>
      <c r="D93" s="94" t="str">
        <v>RUM</v>
      </c>
      <c r="E93" s="94" t="str">
        <v>Appleton</v>
      </c>
      <c r="F93" s="94" t="str">
        <v>APT</v>
      </c>
      <c r="G93" s="94" t="str">
        <v>Appleton White Jamaican</v>
      </c>
      <c r="H93" s="94" t="str">
        <v>750ml</v>
      </c>
      <c r="I93" s="174">
        <v>12</v>
      </c>
      <c r="J93" s="283"/>
      <c r="K93" s="178"/>
      <c r="L93" s="85"/>
      <c r="M93" s="15"/>
      <c r="N93" s="86"/>
      <c r="O93" s="6"/>
      <c r="P93" s="152">
        <v>0</v>
      </c>
      <c r="Q93" s="6"/>
      <c r="R93" s="96">
        <f t="shared" si="5"/>
        <v>0</v>
      </c>
      <c r="S93" s="97">
        <f t="shared" si="8"/>
        <v>0</v>
      </c>
      <c r="T93" s="98">
        <f t="shared" si="6"/>
        <v>0</v>
      </c>
      <c r="U93" s="117" t="str">
        <f t="shared" si="7"/>
        <v>OK</v>
      </c>
      <c r="V93" s="117" t="b">
        <f>'CASH REBATE'!$P$22</f>
        <v>0</v>
      </c>
      <c r="W93" s="1" t="str">
        <v>ALCHEMY</v>
      </c>
    </row>
    <row r="94" spans="2:23" ht="17.399999999999999" x14ac:dyDescent="0.3">
      <c r="B94" s="161" t="str">
        <v>40-SPRUM-07507404</v>
      </c>
      <c r="C94" s="156" t="str">
        <v>Campari</v>
      </c>
      <c r="D94" s="94" t="str">
        <v>RUM</v>
      </c>
      <c r="E94" s="94" t="str">
        <v>Appleton</v>
      </c>
      <c r="F94" s="94" t="str">
        <v>APT</v>
      </c>
      <c r="G94" s="94" t="str">
        <v>Appleton Special Dark Jamaican</v>
      </c>
      <c r="H94" s="94" t="str">
        <v>750ml</v>
      </c>
      <c r="I94" s="174">
        <v>12</v>
      </c>
      <c r="J94" s="283"/>
      <c r="K94" s="178"/>
      <c r="L94" s="85"/>
      <c r="M94" s="15"/>
      <c r="N94" s="86"/>
      <c r="O94" s="6"/>
      <c r="P94" s="152">
        <v>0</v>
      </c>
      <c r="Q94" s="6"/>
      <c r="R94" s="96">
        <f t="shared" si="5"/>
        <v>0</v>
      </c>
      <c r="S94" s="97">
        <f t="shared" si="8"/>
        <v>0</v>
      </c>
      <c r="T94" s="98">
        <f t="shared" si="6"/>
        <v>0</v>
      </c>
      <c r="U94" s="117" t="str">
        <f t="shared" si="7"/>
        <v>OK</v>
      </c>
      <c r="V94" s="117" t="b">
        <f>'CASH REBATE'!$P$22</f>
        <v>0</v>
      </c>
      <c r="W94" s="1" t="str">
        <v>ALCHEMY</v>
      </c>
    </row>
    <row r="95" spans="2:23" ht="17.399999999999999" x14ac:dyDescent="0.3">
      <c r="B95" s="161" t="str">
        <v>40-SPRUM-07500403</v>
      </c>
      <c r="C95" s="156" t="str">
        <v>Campari</v>
      </c>
      <c r="D95" s="94" t="str">
        <v>RUM</v>
      </c>
      <c r="E95" s="94" t="str">
        <v>Appleton</v>
      </c>
      <c r="F95" s="94" t="str">
        <v>APT</v>
      </c>
      <c r="G95" s="94" t="str">
        <v>Appleton Estate Reserve Jamaican</v>
      </c>
      <c r="H95" s="94" t="str">
        <v>750ml</v>
      </c>
      <c r="I95" s="174">
        <v>12</v>
      </c>
      <c r="J95" s="283"/>
      <c r="K95" s="178"/>
      <c r="L95" s="85"/>
      <c r="M95" s="15"/>
      <c r="N95" s="86"/>
      <c r="O95" s="6"/>
      <c r="P95" s="152">
        <v>0</v>
      </c>
      <c r="Q95" s="6"/>
      <c r="R95" s="96">
        <f t="shared" si="5"/>
        <v>0</v>
      </c>
      <c r="S95" s="97">
        <f t="shared" si="8"/>
        <v>0</v>
      </c>
      <c r="T95" s="98">
        <f t="shared" si="6"/>
        <v>0</v>
      </c>
      <c r="U95" s="117" t="str">
        <f t="shared" si="7"/>
        <v>OK</v>
      </c>
      <c r="V95" s="117" t="b">
        <f>'CASH REBATE'!$P$22</f>
        <v>0</v>
      </c>
      <c r="W95" s="1" t="str">
        <v>ALCHEMY</v>
      </c>
    </row>
    <row r="96" spans="2:23" ht="17.399999999999999" x14ac:dyDescent="0.3">
      <c r="B96" s="161" t="str">
        <v>40-SPRUM-07503406</v>
      </c>
      <c r="C96" s="156" t="str">
        <v>Campari</v>
      </c>
      <c r="D96" s="94" t="str">
        <v>RUM</v>
      </c>
      <c r="E96" s="94" t="str">
        <v>Appleton</v>
      </c>
      <c r="F96" s="94" t="str">
        <v>APT</v>
      </c>
      <c r="G96" s="94" t="str">
        <v>Appleton Estate Signature Jamaican Blend</v>
      </c>
      <c r="H96" s="94" t="str">
        <v>750ml</v>
      </c>
      <c r="I96" s="174">
        <v>12</v>
      </c>
      <c r="J96" s="283"/>
      <c r="K96" s="178"/>
      <c r="L96" s="85"/>
      <c r="M96" s="15"/>
      <c r="N96" s="86"/>
      <c r="O96" s="6"/>
      <c r="P96" s="152">
        <v>0</v>
      </c>
      <c r="Q96" s="6"/>
      <c r="R96" s="96">
        <f t="shared" si="5"/>
        <v>0</v>
      </c>
      <c r="S96" s="97">
        <f t="shared" si="8"/>
        <v>0</v>
      </c>
      <c r="T96" s="98">
        <f t="shared" si="6"/>
        <v>0</v>
      </c>
      <c r="U96" s="117" t="str">
        <f t="shared" si="7"/>
        <v>OK</v>
      </c>
      <c r="V96" s="117" t="b">
        <f>'CASH REBATE'!$P$22</f>
        <v>0</v>
      </c>
      <c r="W96" s="1" t="str">
        <v>ALCHEMY</v>
      </c>
    </row>
    <row r="97" spans="2:23" ht="17.399999999999999" x14ac:dyDescent="0.3">
      <c r="B97" s="161" t="str">
        <v>40-SPRUM-07500408</v>
      </c>
      <c r="C97" s="156" t="str">
        <v>Campari</v>
      </c>
      <c r="D97" s="94" t="str">
        <v>RUM</v>
      </c>
      <c r="E97" s="94" t="str">
        <v>Appleton</v>
      </c>
      <c r="F97" s="94" t="str">
        <v>APT</v>
      </c>
      <c r="G97" s="94" t="str">
        <v>Appleton Estate 12YO Rare Cask</v>
      </c>
      <c r="H97" s="94" t="str">
        <v>750ml</v>
      </c>
      <c r="I97" s="174">
        <v>12</v>
      </c>
      <c r="J97" s="283"/>
      <c r="K97" s="178"/>
      <c r="L97" s="85"/>
      <c r="M97" s="15"/>
      <c r="N97" s="86"/>
      <c r="O97" s="6"/>
      <c r="P97" s="152">
        <v>0</v>
      </c>
      <c r="Q97" s="6"/>
      <c r="R97" s="96">
        <f t="shared" si="5"/>
        <v>0</v>
      </c>
      <c r="S97" s="97">
        <f t="shared" si="8"/>
        <v>0</v>
      </c>
      <c r="T97" s="98">
        <f t="shared" si="6"/>
        <v>0</v>
      </c>
      <c r="U97" s="117" t="str">
        <f t="shared" si="7"/>
        <v>OK</v>
      </c>
      <c r="V97" s="117" t="b">
        <f>'CASH REBATE'!$P$22</f>
        <v>0</v>
      </c>
      <c r="W97" s="1" t="str">
        <v>ALCHEMY</v>
      </c>
    </row>
    <row r="98" spans="2:23" ht="17.399999999999999" x14ac:dyDescent="0.3">
      <c r="B98" s="161" t="str">
        <v>40-SPRUM-07504405</v>
      </c>
      <c r="C98" s="156" t="str">
        <v>Campari</v>
      </c>
      <c r="D98" s="94" t="str">
        <v>RUM</v>
      </c>
      <c r="E98" s="94" t="str">
        <v>Appleton</v>
      </c>
      <c r="F98" s="94" t="str">
        <v>APT</v>
      </c>
      <c r="G98" s="94" t="str">
        <v>Appleton Estate 21YO Jamaican</v>
      </c>
      <c r="H98" s="94" t="str">
        <v>750ml</v>
      </c>
      <c r="I98" s="174">
        <v>6</v>
      </c>
      <c r="J98" s="283"/>
      <c r="K98" s="178"/>
      <c r="L98" s="85"/>
      <c r="M98" s="15"/>
      <c r="N98" s="86"/>
      <c r="O98" s="6"/>
      <c r="P98" s="152">
        <v>0</v>
      </c>
      <c r="Q98" s="6"/>
      <c r="R98" s="96">
        <f t="shared" si="5"/>
        <v>0</v>
      </c>
      <c r="S98" s="97">
        <f t="shared" si="8"/>
        <v>0</v>
      </c>
      <c r="T98" s="98">
        <f t="shared" si="6"/>
        <v>0</v>
      </c>
      <c r="U98" s="117" t="str">
        <f t="shared" si="7"/>
        <v>OK</v>
      </c>
      <c r="V98" s="117" t="b">
        <f>'CASH REBATE'!$P$22</f>
        <v>0</v>
      </c>
      <c r="W98" s="1" t="str">
        <v>ALCHEMY</v>
      </c>
    </row>
    <row r="99" spans="2:23" ht="17.399999999999999" x14ac:dyDescent="0.3">
      <c r="B99" s="161" t="str">
        <v>40-SPRUM-07502400</v>
      </c>
      <c r="C99" s="156" t="str">
        <v>Campari</v>
      </c>
      <c r="D99" s="94" t="str">
        <v>RUM</v>
      </c>
      <c r="E99" s="94" t="str">
        <v>Appleton</v>
      </c>
      <c r="F99" s="94" t="str">
        <v>APT</v>
      </c>
      <c r="G99" s="94" t="str">
        <v>Appleton Estate 30YO Jamaican</v>
      </c>
      <c r="H99" s="94" t="str">
        <v>750ml</v>
      </c>
      <c r="I99" s="174">
        <v>6</v>
      </c>
      <c r="J99" s="283"/>
      <c r="K99" s="178"/>
      <c r="L99" s="85"/>
      <c r="M99" s="15"/>
      <c r="N99" s="86"/>
      <c r="O99" s="6"/>
      <c r="P99" s="152">
        <v>0</v>
      </c>
      <c r="Q99" s="6"/>
      <c r="R99" s="96">
        <f t="shared" si="5"/>
        <v>0</v>
      </c>
      <c r="S99" s="97">
        <f t="shared" si="8"/>
        <v>0</v>
      </c>
      <c r="T99" s="98">
        <f t="shared" si="6"/>
        <v>0</v>
      </c>
      <c r="U99" s="117" t="str">
        <f t="shared" si="7"/>
        <v>OK</v>
      </c>
      <c r="V99" s="117" t="b">
        <f>'CASH REBATE'!$P$22</f>
        <v>0</v>
      </c>
      <c r="W99" s="1" t="str">
        <v>ALCHEMY</v>
      </c>
    </row>
    <row r="100" spans="2:23" ht="17.399999999999999" x14ac:dyDescent="0.3">
      <c r="B100" s="161" t="str">
        <v>40-SPRUM-07517404</v>
      </c>
      <c r="C100" s="156" t="str">
        <v>Campari</v>
      </c>
      <c r="D100" s="94" t="str">
        <v>RUM</v>
      </c>
      <c r="E100" s="94" t="str">
        <v>Kingston</v>
      </c>
      <c r="F100" s="94" t="str">
        <v>KIN</v>
      </c>
      <c r="G100" s="94" t="str">
        <v>Kingston 62 Jamaica Gold Rum</v>
      </c>
      <c r="H100" s="94" t="str">
        <v>750ml</v>
      </c>
      <c r="I100" s="174">
        <v>12</v>
      </c>
      <c r="J100" s="283"/>
      <c r="K100" s="178"/>
      <c r="L100" s="85"/>
      <c r="M100" s="15"/>
      <c r="N100" s="86"/>
      <c r="O100" s="6"/>
      <c r="P100" s="152">
        <v>0</v>
      </c>
      <c r="Q100" s="6"/>
      <c r="R100" s="96">
        <f t="shared" si="5"/>
        <v>0</v>
      </c>
      <c r="S100" s="97">
        <f t="shared" si="8"/>
        <v>0</v>
      </c>
      <c r="T100" s="98">
        <f t="shared" si="6"/>
        <v>0</v>
      </c>
      <c r="U100" s="117" t="str">
        <f t="shared" si="7"/>
        <v>OK</v>
      </c>
      <c r="V100" s="117" t="b">
        <f>'CASH REBATE'!$P$22</f>
        <v>0</v>
      </c>
      <c r="W100" s="1" t="str">
        <v>ALCHEMY</v>
      </c>
    </row>
    <row r="101" spans="2:23" ht="17.399999999999999" x14ac:dyDescent="0.3">
      <c r="B101" s="161" t="str">
        <v>40-SPRUM-07515400</v>
      </c>
      <c r="C101" s="156" t="str">
        <v>Campari</v>
      </c>
      <c r="D101" s="94" t="str">
        <v>RUM</v>
      </c>
      <c r="E101" s="94" t="str">
        <v>Kingston</v>
      </c>
      <c r="F101" s="94" t="str">
        <v>KIN</v>
      </c>
      <c r="G101" s="94" t="str">
        <v>Kingston 62 Jamaica White Rum</v>
      </c>
      <c r="H101" s="94" t="str">
        <v>750ml</v>
      </c>
      <c r="I101" s="174">
        <v>12</v>
      </c>
      <c r="J101" s="283"/>
      <c r="K101" s="178"/>
      <c r="L101" s="85"/>
      <c r="M101" s="15"/>
      <c r="N101" s="86"/>
      <c r="O101" s="6"/>
      <c r="P101" s="152">
        <v>0</v>
      </c>
      <c r="Q101" s="6"/>
      <c r="R101" s="96">
        <f t="shared" si="5"/>
        <v>0</v>
      </c>
      <c r="S101" s="97">
        <f t="shared" si="8"/>
        <v>0</v>
      </c>
      <c r="T101" s="98">
        <f t="shared" si="6"/>
        <v>0</v>
      </c>
      <c r="U101" s="117" t="str">
        <f t="shared" si="7"/>
        <v>OK</v>
      </c>
      <c r="V101" s="117" t="b">
        <f>'CASH REBATE'!$P$22</f>
        <v>0</v>
      </c>
      <c r="W101" s="1" t="str">
        <v>ALCHEMY</v>
      </c>
    </row>
    <row r="102" spans="2:23" ht="17.399999999999999" x14ac:dyDescent="0.3">
      <c r="B102" s="161" t="str">
        <v>30-SPRUM-07005168</v>
      </c>
      <c r="C102" s="156" t="str">
        <v>RC</v>
      </c>
      <c r="D102" s="94" t="str">
        <v>RUM</v>
      </c>
      <c r="E102" s="94" t="str">
        <v>Mount Gay</v>
      </c>
      <c r="F102" s="94" t="str">
        <v>MGY</v>
      </c>
      <c r="G102" s="94" t="str">
        <v>Mt Gay Eclipse Barbados</v>
      </c>
      <c r="H102" s="94" t="str">
        <v>700ml</v>
      </c>
      <c r="I102" s="174">
        <v>6</v>
      </c>
      <c r="J102" s="283"/>
      <c r="K102" s="178"/>
      <c r="L102" s="85"/>
      <c r="M102" s="15"/>
      <c r="N102" s="86"/>
      <c r="O102" s="6"/>
      <c r="P102" s="152">
        <v>0</v>
      </c>
      <c r="Q102" s="6"/>
      <c r="R102" s="96">
        <f t="shared" si="5"/>
        <v>0</v>
      </c>
      <c r="S102" s="97">
        <f t="shared" si="8"/>
        <v>0</v>
      </c>
      <c r="T102" s="98">
        <f t="shared" si="6"/>
        <v>0</v>
      </c>
      <c r="U102" s="117" t="str">
        <f t="shared" si="7"/>
        <v>OK</v>
      </c>
      <c r="V102" s="117" t="b">
        <f>'CASH REBATE'!$P$22</f>
        <v>0</v>
      </c>
      <c r="W102" s="1" t="str">
        <v>ALCHEMY</v>
      </c>
    </row>
    <row r="103" spans="2:23" ht="17.399999999999999" x14ac:dyDescent="0.3">
      <c r="B103" s="161" t="str">
        <v>30-SPRUM-07003508</v>
      </c>
      <c r="C103" s="156" t="str">
        <v>RC</v>
      </c>
      <c r="D103" s="94" t="str">
        <v>RUM</v>
      </c>
      <c r="E103" s="94" t="str">
        <v>Mount Gay</v>
      </c>
      <c r="F103" s="94" t="str">
        <v>MGY</v>
      </c>
      <c r="G103" s="94" t="str">
        <v>Mt Gay Black Barrel Barbados</v>
      </c>
      <c r="H103" s="94" t="str">
        <v>700ml</v>
      </c>
      <c r="I103" s="174">
        <v>6</v>
      </c>
      <c r="J103" s="283"/>
      <c r="K103" s="178"/>
      <c r="L103" s="85"/>
      <c r="M103" s="15"/>
      <c r="N103" s="86"/>
      <c r="O103" s="6"/>
      <c r="P103" s="152">
        <v>0</v>
      </c>
      <c r="Q103" s="6"/>
      <c r="R103" s="96">
        <f t="shared" si="5"/>
        <v>0</v>
      </c>
      <c r="S103" s="97">
        <f t="shared" si="8"/>
        <v>0</v>
      </c>
      <c r="T103" s="98">
        <f t="shared" si="6"/>
        <v>0</v>
      </c>
      <c r="U103" s="117" t="str">
        <f t="shared" si="7"/>
        <v>OK</v>
      </c>
      <c r="V103" s="117" t="b">
        <f>'CASH REBATE'!$P$22</f>
        <v>0</v>
      </c>
      <c r="W103" s="1" t="str">
        <v>ALCHEMY</v>
      </c>
    </row>
    <row r="104" spans="2:23" ht="17.399999999999999" x14ac:dyDescent="0.3">
      <c r="B104" s="161" t="str">
        <v>30-SPRUM-07003502</v>
      </c>
      <c r="C104" s="156" t="str">
        <v>RC</v>
      </c>
      <c r="D104" s="94" t="str">
        <v>RUM</v>
      </c>
      <c r="E104" s="94" t="str">
        <v>Mount Gay</v>
      </c>
      <c r="F104" s="94" t="str">
        <v>MGY</v>
      </c>
      <c r="G104" s="94" t="str">
        <v>Mt Gay XO Barbados</v>
      </c>
      <c r="H104" s="94" t="str">
        <v>700ml</v>
      </c>
      <c r="I104" s="174">
        <v>6</v>
      </c>
      <c r="J104" s="283"/>
      <c r="K104" s="178"/>
      <c r="L104" s="85"/>
      <c r="M104" s="15"/>
      <c r="N104" s="86"/>
      <c r="O104" s="6"/>
      <c r="P104" s="152">
        <v>0</v>
      </c>
      <c r="Q104" s="6"/>
      <c r="R104" s="96">
        <f t="shared" si="5"/>
        <v>0</v>
      </c>
      <c r="S104" s="97">
        <f t="shared" si="8"/>
        <v>0</v>
      </c>
      <c r="T104" s="98">
        <f t="shared" si="6"/>
        <v>0</v>
      </c>
      <c r="U104" s="117" t="str">
        <f t="shared" si="7"/>
        <v>OK</v>
      </c>
      <c r="V104" s="117" t="b">
        <f>'CASH REBATE'!$P$22</f>
        <v>0</v>
      </c>
      <c r="W104" s="1" t="str">
        <v>ALCHEMY</v>
      </c>
    </row>
    <row r="105" spans="2:23" ht="17.399999999999999" x14ac:dyDescent="0.3">
      <c r="B105" s="161" t="str">
        <v>30-SPRUM-07002463</v>
      </c>
      <c r="C105" s="156" t="str">
        <v>RC</v>
      </c>
      <c r="D105" s="94" t="str">
        <v>RUM</v>
      </c>
      <c r="E105" s="94" t="str">
        <v>Mount Gay</v>
      </c>
      <c r="F105" s="94" t="str">
        <v>MGY</v>
      </c>
      <c r="G105" s="94" t="str">
        <v>Mt Gay Estate Rum</v>
      </c>
      <c r="H105" s="94" t="str">
        <v>700ml</v>
      </c>
      <c r="I105" s="174">
        <v>6</v>
      </c>
      <c r="J105" s="283"/>
      <c r="K105" s="178"/>
      <c r="L105" s="85"/>
      <c r="M105" s="15"/>
      <c r="N105" s="86"/>
      <c r="O105" s="6"/>
      <c r="P105" s="152">
        <v>0</v>
      </c>
      <c r="Q105" s="6"/>
      <c r="R105" s="96">
        <f t="shared" si="5"/>
        <v>0</v>
      </c>
      <c r="S105" s="97">
        <f t="shared" si="8"/>
        <v>0</v>
      </c>
      <c r="T105" s="98">
        <f t="shared" si="6"/>
        <v>0</v>
      </c>
      <c r="U105" s="117" t="str">
        <f t="shared" si="7"/>
        <v>OK</v>
      </c>
      <c r="V105" s="117" t="b">
        <f>'CASH REBATE'!$P$22</f>
        <v>0</v>
      </c>
      <c r="W105" s="1" t="str">
        <v>ALCHEMY</v>
      </c>
    </row>
    <row r="106" spans="2:23" ht="17.399999999999999" x14ac:dyDescent="0.3">
      <c r="B106" s="161" t="str">
        <v>07-SPRUM-07000534</v>
      </c>
      <c r="C106" s="156" t="str">
        <v>TEG</v>
      </c>
      <c r="D106" s="94" t="str">
        <v>RUM</v>
      </c>
      <c r="E106" s="94" t="str">
        <v>Brugal</v>
      </c>
      <c r="F106" s="94" t="str">
        <v>BRU</v>
      </c>
      <c r="G106" s="94" t="str">
        <v>Brugal Supremo Blanco White Rum</v>
      </c>
      <c r="H106" s="94" t="str">
        <v>700ml</v>
      </c>
      <c r="I106" s="174">
        <v>12</v>
      </c>
      <c r="J106" s="283"/>
      <c r="K106" s="178"/>
      <c r="L106" s="85"/>
      <c r="M106" s="15"/>
      <c r="N106" s="86"/>
      <c r="O106" s="6"/>
      <c r="P106" s="152">
        <v>0</v>
      </c>
      <c r="Q106" s="6"/>
      <c r="R106" s="96">
        <f t="shared" si="5"/>
        <v>0</v>
      </c>
      <c r="S106" s="97">
        <f t="shared" si="8"/>
        <v>0</v>
      </c>
      <c r="T106" s="98">
        <f t="shared" si="6"/>
        <v>0</v>
      </c>
      <c r="U106" s="117" t="str">
        <f t="shared" si="7"/>
        <v>OK</v>
      </c>
      <c r="V106" s="117" t="b">
        <f>'CASH REBATE'!$P$22</f>
        <v>0</v>
      </c>
      <c r="W106" s="1" t="str">
        <v>ALCHEMY</v>
      </c>
    </row>
    <row r="107" spans="2:23" ht="17.399999999999999" x14ac:dyDescent="0.3">
      <c r="B107" s="161" t="str">
        <v>07-SPRUM-07001468</v>
      </c>
      <c r="C107" s="156" t="str">
        <v>TEG</v>
      </c>
      <c r="D107" s="94" t="str">
        <v>RUM</v>
      </c>
      <c r="E107" s="94" t="str">
        <v>Brugal</v>
      </c>
      <c r="F107" s="94" t="str">
        <v>BRU</v>
      </c>
      <c r="G107" s="94" t="str">
        <v>Brugal Anejo Superior Rum</v>
      </c>
      <c r="H107" s="94" t="str">
        <v>700ml</v>
      </c>
      <c r="I107" s="174">
        <v>6</v>
      </c>
      <c r="J107" s="283"/>
      <c r="K107" s="178"/>
      <c r="L107" s="85"/>
      <c r="M107" s="15"/>
      <c r="N107" s="86"/>
      <c r="O107" s="6"/>
      <c r="P107" s="152">
        <v>0</v>
      </c>
      <c r="Q107" s="6"/>
      <c r="R107" s="96">
        <f t="shared" si="5"/>
        <v>0</v>
      </c>
      <c r="S107" s="97">
        <f t="shared" si="8"/>
        <v>0</v>
      </c>
      <c r="T107" s="98">
        <f t="shared" si="6"/>
        <v>0</v>
      </c>
      <c r="U107" s="117" t="str">
        <f t="shared" si="7"/>
        <v>OK</v>
      </c>
      <c r="V107" s="117" t="b">
        <f>'CASH REBATE'!$P$22</f>
        <v>0</v>
      </c>
      <c r="W107" s="1" t="str">
        <v>ALCHEMY</v>
      </c>
    </row>
    <row r="108" spans="2:23" ht="17.399999999999999" x14ac:dyDescent="0.3">
      <c r="B108" s="161" t="str">
        <v>07-SPRUM-07002960</v>
      </c>
      <c r="C108" s="156" t="str">
        <v>TEG</v>
      </c>
      <c r="D108" s="94" t="str">
        <v>RUM</v>
      </c>
      <c r="E108" s="94" t="str">
        <v>Brugal</v>
      </c>
      <c r="F108" s="94" t="str">
        <v>BRU</v>
      </c>
      <c r="G108" s="94" t="str">
        <v>Brugal 1888 Dominican</v>
      </c>
      <c r="H108" s="94" t="str">
        <v>700ml</v>
      </c>
      <c r="I108" s="174">
        <v>6</v>
      </c>
      <c r="J108" s="283"/>
      <c r="K108" s="178"/>
      <c r="L108" s="85"/>
      <c r="M108" s="15"/>
      <c r="N108" s="86"/>
      <c r="O108" s="6"/>
      <c r="P108" s="152">
        <v>0</v>
      </c>
      <c r="Q108" s="6"/>
      <c r="R108" s="96">
        <f t="shared" si="5"/>
        <v>0</v>
      </c>
      <c r="S108" s="97">
        <f t="shared" si="8"/>
        <v>0</v>
      </c>
      <c r="T108" s="98">
        <f t="shared" si="6"/>
        <v>0</v>
      </c>
      <c r="U108" s="117" t="str">
        <f t="shared" si="7"/>
        <v>OK</v>
      </c>
      <c r="V108" s="117" t="b">
        <f>'CASH REBATE'!$P$22</f>
        <v>0</v>
      </c>
      <c r="W108" s="1" t="str">
        <v>ALCHEMY</v>
      </c>
    </row>
    <row r="109" spans="2:23" ht="17.399999999999999" x14ac:dyDescent="0.3">
      <c r="B109" s="161" t="str">
        <v>21-SPRUM-07003069</v>
      </c>
      <c r="C109" s="156" t="str">
        <v>Proximo</v>
      </c>
      <c r="D109" s="94" t="str">
        <v>RUM</v>
      </c>
      <c r="E109" s="94" t="str">
        <v>Kraken</v>
      </c>
      <c r="F109" s="94" t="str">
        <v>KKR</v>
      </c>
      <c r="G109" s="94" t="str">
        <v>Kraken Black Spiced</v>
      </c>
      <c r="H109" s="94" t="str">
        <v>700ml</v>
      </c>
      <c r="I109" s="174">
        <v>6</v>
      </c>
      <c r="J109" s="283"/>
      <c r="K109" s="178"/>
      <c r="L109" s="85"/>
      <c r="M109" s="15"/>
      <c r="N109" s="86"/>
      <c r="O109" s="6"/>
      <c r="P109" s="152">
        <v>0</v>
      </c>
      <c r="Q109" s="6"/>
      <c r="R109" s="96">
        <f t="shared" si="5"/>
        <v>0</v>
      </c>
      <c r="S109" s="97">
        <f t="shared" si="8"/>
        <v>0</v>
      </c>
      <c r="T109" s="98">
        <f t="shared" si="6"/>
        <v>0</v>
      </c>
      <c r="U109" s="117" t="str">
        <f t="shared" si="7"/>
        <v>OK</v>
      </c>
      <c r="V109" s="117" t="b">
        <f>'CASH REBATE'!$P$22</f>
        <v>0</v>
      </c>
      <c r="W109" s="1" t="str">
        <v>ALCHEMY</v>
      </c>
    </row>
    <row r="110" spans="2:23" ht="17.399999999999999" x14ac:dyDescent="0.3">
      <c r="B110" s="161" t="str">
        <v>63-SPRUM-07000050</v>
      </c>
      <c r="C110" s="156" t="str">
        <v>Independent</v>
      </c>
      <c r="D110" s="94" t="str">
        <v>RUM</v>
      </c>
      <c r="E110" s="94" t="str">
        <v>Matusalem</v>
      </c>
      <c r="F110" s="94" t="str">
        <v>MAT</v>
      </c>
      <c r="G110" s="94" t="str">
        <v>Matusalem Platino Rum</v>
      </c>
      <c r="H110" s="94" t="str">
        <v>700ml</v>
      </c>
      <c r="I110" s="174">
        <v>6</v>
      </c>
      <c r="J110" s="283"/>
      <c r="K110" s="178"/>
      <c r="L110" s="85"/>
      <c r="M110" s="15"/>
      <c r="N110" s="86"/>
      <c r="O110" s="6"/>
      <c r="P110" s="152">
        <v>0</v>
      </c>
      <c r="Q110" s="6"/>
      <c r="R110" s="96">
        <f t="shared" si="5"/>
        <v>0</v>
      </c>
      <c r="S110" s="97">
        <f t="shared" si="8"/>
        <v>0</v>
      </c>
      <c r="T110" s="98">
        <f t="shared" si="6"/>
        <v>0</v>
      </c>
      <c r="U110" s="117" t="str">
        <f t="shared" si="7"/>
        <v>OK</v>
      </c>
      <c r="V110" s="117" t="b">
        <f>'CASH REBATE'!$P$22</f>
        <v>0</v>
      </c>
      <c r="W110" s="1" t="str">
        <v>ALCHEMY</v>
      </c>
    </row>
    <row r="111" spans="2:23" ht="17.399999999999999" x14ac:dyDescent="0.3">
      <c r="B111" s="161" t="str">
        <v>63-SPRUM-07000053</v>
      </c>
      <c r="C111" s="156" t="str">
        <v>Independent</v>
      </c>
      <c r="D111" s="94" t="str">
        <v>RUM</v>
      </c>
      <c r="E111" s="94" t="str">
        <v>Matusalem</v>
      </c>
      <c r="F111" s="94" t="str">
        <v>MAT</v>
      </c>
      <c r="G111" s="94" t="str">
        <v>Matusalem Solera 7 Rum</v>
      </c>
      <c r="H111" s="94" t="str">
        <v>700ml</v>
      </c>
      <c r="I111" s="174">
        <v>6</v>
      </c>
      <c r="J111" s="283"/>
      <c r="K111" s="178"/>
      <c r="L111" s="85"/>
      <c r="M111" s="15"/>
      <c r="N111" s="86"/>
      <c r="O111" s="6"/>
      <c r="P111" s="152">
        <v>0</v>
      </c>
      <c r="Q111" s="6"/>
      <c r="R111" s="96">
        <f t="shared" si="5"/>
        <v>0</v>
      </c>
      <c r="S111" s="97">
        <f t="shared" si="8"/>
        <v>0</v>
      </c>
      <c r="T111" s="98">
        <f t="shared" si="6"/>
        <v>0</v>
      </c>
      <c r="U111" s="117" t="str">
        <f t="shared" si="7"/>
        <v>OK</v>
      </c>
      <c r="V111" s="117" t="b">
        <f>'CASH REBATE'!$P$22</f>
        <v>0</v>
      </c>
      <c r="W111" s="1" t="str">
        <v>ALCHEMY</v>
      </c>
    </row>
    <row r="112" spans="2:23" ht="17.399999999999999" x14ac:dyDescent="0.3">
      <c r="B112" s="161" t="str">
        <v>63-SPRUM-07000055</v>
      </c>
      <c r="C112" s="156" t="str">
        <v>Independent</v>
      </c>
      <c r="D112" s="94" t="str">
        <v>RUM</v>
      </c>
      <c r="E112" s="94" t="str">
        <v>Matusalem</v>
      </c>
      <c r="F112" s="94" t="str">
        <v>MAT</v>
      </c>
      <c r="G112" s="94" t="str">
        <v>Matusalem Gran Reserva 15 Rum</v>
      </c>
      <c r="H112" s="94" t="str">
        <v>700ml</v>
      </c>
      <c r="I112" s="174">
        <v>6</v>
      </c>
      <c r="J112" s="283"/>
      <c r="K112" s="178"/>
      <c r="L112" s="85"/>
      <c r="M112" s="15"/>
      <c r="N112" s="86"/>
      <c r="O112" s="6"/>
      <c r="P112" s="152">
        <v>0</v>
      </c>
      <c r="Q112" s="6"/>
      <c r="R112" s="96">
        <f t="shared" si="5"/>
        <v>0</v>
      </c>
      <c r="S112" s="97">
        <f t="shared" si="8"/>
        <v>0</v>
      </c>
      <c r="T112" s="98">
        <f t="shared" si="6"/>
        <v>0</v>
      </c>
      <c r="U112" s="117" t="str">
        <f t="shared" si="7"/>
        <v>OK</v>
      </c>
      <c r="V112" s="117" t="b">
        <f>'CASH REBATE'!$P$22</f>
        <v>0</v>
      </c>
      <c r="W112" s="1" t="str">
        <v>ALCHEMY</v>
      </c>
    </row>
    <row r="113" spans="2:23" ht="17.399999999999999" x14ac:dyDescent="0.3">
      <c r="B113" s="161" t="str">
        <v>63-SPRUM-07000052</v>
      </c>
      <c r="C113" s="156" t="str">
        <v>Independent</v>
      </c>
      <c r="D113" s="94" t="str">
        <v>RUM</v>
      </c>
      <c r="E113" s="94" t="str">
        <v>Matusalem</v>
      </c>
      <c r="F113" s="94" t="str">
        <v>MAT</v>
      </c>
      <c r="G113" s="94" t="str">
        <v>Matusalem Gran Reserva 23 Rum</v>
      </c>
      <c r="H113" s="94" t="str">
        <v>700ml</v>
      </c>
      <c r="I113" s="174">
        <v>3</v>
      </c>
      <c r="J113" s="283"/>
      <c r="K113" s="178"/>
      <c r="L113" s="85"/>
      <c r="M113" s="15"/>
      <c r="N113" s="86"/>
      <c r="O113" s="6"/>
      <c r="P113" s="152">
        <v>0</v>
      </c>
      <c r="Q113" s="6"/>
      <c r="R113" s="96">
        <f t="shared" si="5"/>
        <v>0</v>
      </c>
      <c r="S113" s="97">
        <f t="shared" si="8"/>
        <v>0</v>
      </c>
      <c r="T113" s="98">
        <f t="shared" si="6"/>
        <v>0</v>
      </c>
      <c r="U113" s="117" t="str">
        <f t="shared" si="7"/>
        <v>OK</v>
      </c>
      <c r="V113" s="117" t="b">
        <f>'CASH REBATE'!$P$22</f>
        <v>0</v>
      </c>
      <c r="W113" s="1" t="str">
        <v>ALCHEMY</v>
      </c>
    </row>
    <row r="114" spans="2:23" ht="17.399999999999999" x14ac:dyDescent="0.3">
      <c r="B114" s="161" t="str">
        <v>63-SPRUM-07010055</v>
      </c>
      <c r="C114" s="156" t="str">
        <v>Independent</v>
      </c>
      <c r="D114" s="94" t="str">
        <v>RUM</v>
      </c>
      <c r="E114" s="94" t="str">
        <v>Matusalem</v>
      </c>
      <c r="F114" s="94" t="str">
        <v>MAT</v>
      </c>
      <c r="G114" s="94" t="str">
        <v>Matusalem Gran Reserva Lefebre Rum</v>
      </c>
      <c r="H114" s="94" t="str">
        <v>700ml</v>
      </c>
      <c r="I114" s="174">
        <v>3</v>
      </c>
      <c r="J114" s="283"/>
      <c r="K114" s="178"/>
      <c r="L114" s="85"/>
      <c r="M114" s="15"/>
      <c r="N114" s="86"/>
      <c r="O114" s="6"/>
      <c r="P114" s="152">
        <v>0</v>
      </c>
      <c r="Q114" s="6"/>
      <c r="R114" s="96">
        <f t="shared" si="5"/>
        <v>0</v>
      </c>
      <c r="S114" s="97">
        <f t="shared" si="8"/>
        <v>0</v>
      </c>
      <c r="T114" s="98">
        <f t="shared" si="6"/>
        <v>0</v>
      </c>
      <c r="U114" s="117" t="str">
        <f t="shared" si="7"/>
        <v>OK</v>
      </c>
      <c r="V114" s="117" t="b">
        <f>'CASH REBATE'!$P$22</f>
        <v>0</v>
      </c>
      <c r="W114" s="1" t="str">
        <v>ALCHEMY</v>
      </c>
    </row>
    <row r="115" spans="2:23" ht="17.399999999999999" x14ac:dyDescent="0.3">
      <c r="B115" s="161" t="str">
        <v>63-SPRUM-07000057</v>
      </c>
      <c r="C115" s="156" t="str">
        <v>Independent</v>
      </c>
      <c r="D115" s="94" t="str">
        <v>RUM</v>
      </c>
      <c r="E115" s="94" t="str">
        <v>Matusalem</v>
      </c>
      <c r="F115" s="94" t="str">
        <v>MAT</v>
      </c>
      <c r="G115" s="94" t="str">
        <v>Matusalem Insolito Rum</v>
      </c>
      <c r="H115" s="94" t="str">
        <v>700ml</v>
      </c>
      <c r="I115" s="174">
        <v>3</v>
      </c>
      <c r="J115" s="283"/>
      <c r="K115" s="178"/>
      <c r="L115" s="85"/>
      <c r="M115" s="15"/>
      <c r="N115" s="86"/>
      <c r="O115" s="6"/>
      <c r="P115" s="152">
        <v>0</v>
      </c>
      <c r="Q115" s="6"/>
      <c r="R115" s="96">
        <f t="shared" si="5"/>
        <v>0</v>
      </c>
      <c r="S115" s="97">
        <f t="shared" si="8"/>
        <v>0</v>
      </c>
      <c r="T115" s="98">
        <f t="shared" si="6"/>
        <v>0</v>
      </c>
      <c r="U115" s="117" t="str">
        <f t="shared" si="7"/>
        <v>OK</v>
      </c>
      <c r="V115" s="117" t="b">
        <f>'CASH REBATE'!$P$22</f>
        <v>0</v>
      </c>
      <c r="W115" s="1" t="str">
        <v>ALCHEMY</v>
      </c>
    </row>
    <row r="116" spans="2:23" ht="17.399999999999999" x14ac:dyDescent="0.3">
      <c r="B116" s="161" t="str">
        <v>24-SPBRA-03758190</v>
      </c>
      <c r="C116" s="156" t="str">
        <v>RC</v>
      </c>
      <c r="D116" s="94" t="str">
        <v>Brandy and Cognac</v>
      </c>
      <c r="E116" s="94" t="str">
        <v>Remy</v>
      </c>
      <c r="F116" s="94" t="str">
        <v>RMM</v>
      </c>
      <c r="G116" s="94" t="str">
        <v>Remy Martin VSOP 375ml</v>
      </c>
      <c r="H116" s="94" t="str">
        <v>375ml</v>
      </c>
      <c r="I116" s="174">
        <v>12</v>
      </c>
      <c r="J116" s="283"/>
      <c r="K116" s="178"/>
      <c r="L116" s="85"/>
      <c r="M116" s="15"/>
      <c r="N116" s="86"/>
      <c r="O116" s="6"/>
      <c r="P116" s="152">
        <v>0</v>
      </c>
      <c r="Q116" s="6"/>
      <c r="R116" s="96">
        <f t="shared" si="5"/>
        <v>0</v>
      </c>
      <c r="S116" s="97">
        <f t="shared" si="8"/>
        <v>0</v>
      </c>
      <c r="T116" s="98">
        <f t="shared" si="6"/>
        <v>0</v>
      </c>
      <c r="U116" s="117" t="str">
        <f t="shared" si="7"/>
        <v>OK</v>
      </c>
      <c r="V116" s="117" t="b">
        <f>'CASH REBATE'!$P$22</f>
        <v>0</v>
      </c>
      <c r="W116" s="1" t="str">
        <v>ALCHEMY</v>
      </c>
    </row>
    <row r="117" spans="2:23" ht="17.399999999999999" x14ac:dyDescent="0.3">
      <c r="B117" s="161" t="str">
        <v>24-SPBRA-07000427</v>
      </c>
      <c r="C117" s="156" t="str">
        <v>RC</v>
      </c>
      <c r="D117" s="94" t="str">
        <v>Brandy and Cognac</v>
      </c>
      <c r="E117" s="94" t="str">
        <v>Remy</v>
      </c>
      <c r="F117" s="94" t="str">
        <v>RMM</v>
      </c>
      <c r="G117" s="94" t="str">
        <v>Remy Martin VSOP 700ml</v>
      </c>
      <c r="H117" s="94" t="str">
        <v>700ml</v>
      </c>
      <c r="I117" s="174">
        <v>12</v>
      </c>
      <c r="J117" s="283"/>
      <c r="K117" s="178"/>
      <c r="L117" s="85"/>
      <c r="M117" s="15"/>
      <c r="N117" s="86"/>
      <c r="O117" s="6"/>
      <c r="P117" s="152">
        <v>0</v>
      </c>
      <c r="Q117" s="6"/>
      <c r="R117" s="96">
        <f t="shared" si="5"/>
        <v>0</v>
      </c>
      <c r="S117" s="97">
        <f t="shared" si="8"/>
        <v>0</v>
      </c>
      <c r="T117" s="98">
        <f t="shared" si="6"/>
        <v>0</v>
      </c>
      <c r="U117" s="117" t="str">
        <f t="shared" si="7"/>
        <v>OK</v>
      </c>
      <c r="V117" s="117" t="b">
        <f>'CASH REBATE'!$P$22</f>
        <v>0</v>
      </c>
      <c r="W117" s="1" t="str">
        <v>ALCHEMY</v>
      </c>
    </row>
    <row r="118" spans="2:23" ht="17.399999999999999" x14ac:dyDescent="0.3">
      <c r="B118" s="161" t="str">
        <v>24-SPBRA-07004581</v>
      </c>
      <c r="C118" s="156" t="str">
        <v>RC</v>
      </c>
      <c r="D118" s="94" t="str">
        <v>Brandy and Cognac</v>
      </c>
      <c r="E118" s="94" t="str">
        <v>Remy</v>
      </c>
      <c r="F118" s="94" t="str">
        <v>RMM</v>
      </c>
      <c r="G118" s="94" t="str">
        <v>Remy Martin XO 700ml</v>
      </c>
      <c r="H118" s="94" t="str">
        <v>700ml</v>
      </c>
      <c r="I118" s="174">
        <v>12</v>
      </c>
      <c r="J118" s="283"/>
      <c r="K118" s="178"/>
      <c r="L118" s="85"/>
      <c r="M118" s="15"/>
      <c r="N118" s="86"/>
      <c r="O118" s="6"/>
      <c r="P118" s="152">
        <v>0</v>
      </c>
      <c r="Q118" s="6"/>
      <c r="R118" s="96">
        <f t="shared" si="5"/>
        <v>0</v>
      </c>
      <c r="S118" s="97">
        <f t="shared" si="8"/>
        <v>0</v>
      </c>
      <c r="T118" s="98">
        <f t="shared" si="6"/>
        <v>0</v>
      </c>
      <c r="U118" s="117" t="str">
        <f t="shared" si="7"/>
        <v>OK</v>
      </c>
      <c r="V118" s="117" t="b">
        <f>'CASH REBATE'!$P$22</f>
        <v>0</v>
      </c>
      <c r="W118" s="1" t="str">
        <v>ALCHEMY</v>
      </c>
    </row>
    <row r="119" spans="2:23" ht="17.399999999999999" x14ac:dyDescent="0.3">
      <c r="B119" s="161" t="str">
        <v>24-SPBRA-07002463</v>
      </c>
      <c r="C119" s="156" t="str">
        <v>RC</v>
      </c>
      <c r="D119" s="94" t="str">
        <v>Brandy and Cognac</v>
      </c>
      <c r="E119" s="94" t="str">
        <v>Remy</v>
      </c>
      <c r="F119" s="94" t="str">
        <v>RMM</v>
      </c>
      <c r="G119" s="94" t="str">
        <v>Remy Martin XO Night 700ml</v>
      </c>
      <c r="H119" s="94" t="str">
        <v>700ml</v>
      </c>
      <c r="I119" s="174">
        <v>12</v>
      </c>
      <c r="J119" s="283"/>
      <c r="K119" s="178"/>
      <c r="L119" s="85"/>
      <c r="M119" s="15"/>
      <c r="N119" s="86"/>
      <c r="O119" s="6"/>
      <c r="P119" s="152">
        <v>0</v>
      </c>
      <c r="Q119" s="6"/>
      <c r="R119" s="96">
        <f t="shared" si="5"/>
        <v>0</v>
      </c>
      <c r="S119" s="97">
        <f t="shared" si="8"/>
        <v>0</v>
      </c>
      <c r="T119" s="98">
        <f t="shared" si="6"/>
        <v>0</v>
      </c>
      <c r="U119" s="117" t="str">
        <f t="shared" si="7"/>
        <v>OK</v>
      </c>
      <c r="V119" s="117" t="b">
        <f>'CASH REBATE'!$P$22</f>
        <v>0</v>
      </c>
      <c r="W119" s="1" t="str">
        <v>ALCHEMY</v>
      </c>
    </row>
    <row r="120" spans="2:23" ht="17.399999999999999" x14ac:dyDescent="0.3">
      <c r="B120" s="161" t="str">
        <v>24-SPBRA-07005366</v>
      </c>
      <c r="C120" s="156" t="str">
        <v>RC</v>
      </c>
      <c r="D120" s="94" t="str">
        <v>Brandy and Cognac</v>
      </c>
      <c r="E120" s="94" t="str">
        <v>Remy</v>
      </c>
      <c r="F120" s="94" t="str">
        <v>RMM</v>
      </c>
      <c r="G120" s="94" t="str">
        <v>Remy Martin 1738</v>
      </c>
      <c r="H120" s="94" t="str">
        <v>700ml</v>
      </c>
      <c r="I120" s="174">
        <v>12</v>
      </c>
      <c r="J120" s="283"/>
      <c r="K120" s="178"/>
      <c r="L120" s="85"/>
      <c r="M120" s="15"/>
      <c r="N120" s="86"/>
      <c r="O120" s="6"/>
      <c r="P120" s="152">
        <v>0</v>
      </c>
      <c r="Q120" s="6"/>
      <c r="R120" s="96">
        <f t="shared" si="5"/>
        <v>0</v>
      </c>
      <c r="S120" s="97">
        <f t="shared" si="8"/>
        <v>0</v>
      </c>
      <c r="T120" s="98">
        <f t="shared" si="6"/>
        <v>0</v>
      </c>
      <c r="U120" s="117" t="str">
        <f t="shared" si="7"/>
        <v>OK</v>
      </c>
      <c r="V120" s="117" t="b">
        <f>'CASH REBATE'!$P$22</f>
        <v>0</v>
      </c>
      <c r="W120" s="1" t="str">
        <v>ALCHEMY</v>
      </c>
    </row>
    <row r="121" spans="2:23" ht="17.399999999999999" x14ac:dyDescent="0.3">
      <c r="B121" s="161" t="str">
        <v>27-SPBRA-07007452</v>
      </c>
      <c r="C121" s="156" t="str">
        <v>RC</v>
      </c>
      <c r="D121" s="94" t="str">
        <v>Brandy and Cognac</v>
      </c>
      <c r="E121" s="94" t="str">
        <v>LOUIS XIII</v>
      </c>
      <c r="F121" s="94" t="str">
        <v>RMM</v>
      </c>
      <c r="G121" s="94" t="str">
        <v>Remy Martin Louis XIII 700ml</v>
      </c>
      <c r="H121" s="94" t="str">
        <v>700ml</v>
      </c>
      <c r="I121" s="174">
        <v>3</v>
      </c>
      <c r="J121" s="283"/>
      <c r="K121" s="178"/>
      <c r="L121" s="85"/>
      <c r="M121" s="15"/>
      <c r="N121" s="86"/>
      <c r="O121" s="6"/>
      <c r="P121" s="152">
        <v>0</v>
      </c>
      <c r="Q121" s="6"/>
      <c r="R121" s="96">
        <f t="shared" si="5"/>
        <v>0</v>
      </c>
      <c r="S121" s="97">
        <f t="shared" si="8"/>
        <v>0</v>
      </c>
      <c r="T121" s="98">
        <f t="shared" si="6"/>
        <v>0</v>
      </c>
      <c r="U121" s="117" t="str">
        <f t="shared" si="7"/>
        <v>OK</v>
      </c>
      <c r="V121" s="117" t="b">
        <f>'CASH REBATE'!$P$22</f>
        <v>0</v>
      </c>
      <c r="W121" s="1" t="str">
        <v>ALCHEMY</v>
      </c>
    </row>
    <row r="122" spans="2:23" ht="17.399999999999999" x14ac:dyDescent="0.3">
      <c r="B122" s="161" t="str">
        <v>27-SPBRA-15008565</v>
      </c>
      <c r="C122" s="156" t="str">
        <v>RC</v>
      </c>
      <c r="D122" s="94" t="str">
        <v>Brandy and Cognac</v>
      </c>
      <c r="E122" s="94" t="str">
        <v>LOUIS XIII</v>
      </c>
      <c r="F122" s="94" t="str">
        <v>RMM</v>
      </c>
      <c r="G122" s="94" t="str">
        <v>Louis XIII Magnum 1.5L</v>
      </c>
      <c r="H122" s="94" t="str">
        <v>1500ml</v>
      </c>
      <c r="I122" s="174">
        <v>1</v>
      </c>
      <c r="J122" s="283"/>
      <c r="K122" s="178"/>
      <c r="L122" s="85"/>
      <c r="M122" s="15"/>
      <c r="N122" s="86"/>
      <c r="O122" s="6"/>
      <c r="P122" s="152">
        <v>0</v>
      </c>
      <c r="Q122" s="6"/>
      <c r="R122" s="96">
        <f t="shared" si="5"/>
        <v>0</v>
      </c>
      <c r="S122" s="97">
        <f t="shared" si="8"/>
        <v>0</v>
      </c>
      <c r="T122" s="98">
        <f t="shared" si="6"/>
        <v>0</v>
      </c>
      <c r="U122" s="117" t="str">
        <f t="shared" si="7"/>
        <v>OK</v>
      </c>
      <c r="V122" s="117" t="b">
        <f>'CASH REBATE'!$P$22</f>
        <v>0</v>
      </c>
      <c r="W122" s="1" t="str">
        <v>ALCHEMY</v>
      </c>
    </row>
    <row r="123" spans="2:23" ht="17.399999999999999" x14ac:dyDescent="0.3">
      <c r="B123" s="161" t="str">
        <v>27-SPBRA-30008169</v>
      </c>
      <c r="C123" s="156" t="str">
        <v>RC</v>
      </c>
      <c r="D123" s="94" t="str">
        <v>Brandy and Cognac</v>
      </c>
      <c r="E123" s="94" t="str">
        <v>LOUIS XIII</v>
      </c>
      <c r="F123" s="94" t="str">
        <v>RMM</v>
      </c>
      <c r="G123" s="94" t="str">
        <v>Louis XIII Decanter Jeroboam 3L</v>
      </c>
      <c r="H123" s="94" t="str">
        <v>3000ml</v>
      </c>
      <c r="I123" s="174">
        <v>1</v>
      </c>
      <c r="J123" s="283"/>
      <c r="K123" s="178"/>
      <c r="L123" s="85"/>
      <c r="M123" s="15"/>
      <c r="N123" s="86"/>
      <c r="O123" s="6"/>
      <c r="P123" s="152">
        <v>0</v>
      </c>
      <c r="Q123" s="6"/>
      <c r="R123" s="96">
        <f t="shared" si="5"/>
        <v>0</v>
      </c>
      <c r="S123" s="97">
        <f t="shared" si="8"/>
        <v>0</v>
      </c>
      <c r="T123" s="98">
        <f t="shared" si="6"/>
        <v>0</v>
      </c>
      <c r="U123" s="117" t="str">
        <f t="shared" si="7"/>
        <v>OK</v>
      </c>
      <c r="V123" s="117" t="b">
        <f>'CASH REBATE'!$P$22</f>
        <v>0</v>
      </c>
      <c r="W123" s="1" t="str">
        <v>ALCHEMY</v>
      </c>
    </row>
    <row r="124" spans="2:23" ht="17.399999999999999" x14ac:dyDescent="0.3">
      <c r="B124" s="161" t="str">
        <v>27-SPBRA-60000155</v>
      </c>
      <c r="C124" s="156" t="str">
        <v>RC</v>
      </c>
      <c r="D124" s="94" t="str">
        <v>Brandy and Cognac</v>
      </c>
      <c r="E124" s="94" t="str">
        <v>LOUIS XIII</v>
      </c>
      <c r="F124" s="94" t="str">
        <v>RMM</v>
      </c>
      <c r="G124" s="94" t="str">
        <v>Louis XIII Mathusalem 6L</v>
      </c>
      <c r="H124" s="94" t="str">
        <v>6000ml</v>
      </c>
      <c r="I124" s="174">
        <v>1</v>
      </c>
      <c r="J124" s="283"/>
      <c r="K124" s="178"/>
      <c r="L124" s="85"/>
      <c r="M124" s="15"/>
      <c r="N124" s="86"/>
      <c r="O124" s="6"/>
      <c r="P124" s="152">
        <v>0</v>
      </c>
      <c r="Q124" s="6"/>
      <c r="R124" s="96">
        <f t="shared" si="5"/>
        <v>0</v>
      </c>
      <c r="S124" s="97">
        <f t="shared" si="8"/>
        <v>0</v>
      </c>
      <c r="T124" s="98">
        <f t="shared" si="6"/>
        <v>0</v>
      </c>
      <c r="U124" s="117" t="str">
        <f t="shared" si="7"/>
        <v>OK</v>
      </c>
      <c r="V124" s="117" t="b">
        <f>'CASH REBATE'!$P$22</f>
        <v>0</v>
      </c>
      <c r="W124" s="1" t="str">
        <v>ALCHEMY</v>
      </c>
    </row>
    <row r="125" spans="2:23" ht="17.399999999999999" x14ac:dyDescent="0.3">
      <c r="B125" s="161" t="str">
        <v>26-SPBRA-07002153</v>
      </c>
      <c r="C125" s="156" t="str">
        <v>RC</v>
      </c>
      <c r="D125" s="94" t="str">
        <v>Brandy and Cognac</v>
      </c>
      <c r="E125" s="94" t="str">
        <v>St Remy</v>
      </c>
      <c r="F125" s="94" t="str">
        <v>RMM</v>
      </c>
      <c r="G125" s="94" t="str">
        <v>St Remy VSOP</v>
      </c>
      <c r="H125" s="94" t="str">
        <v>700ml</v>
      </c>
      <c r="I125" s="174">
        <v>12</v>
      </c>
      <c r="J125" s="283"/>
      <c r="K125" s="178"/>
      <c r="L125" s="85"/>
      <c r="M125" s="15"/>
      <c r="N125" s="86"/>
      <c r="O125" s="6"/>
      <c r="P125" s="152">
        <v>0</v>
      </c>
      <c r="Q125" s="6"/>
      <c r="R125" s="96">
        <f t="shared" si="5"/>
        <v>0</v>
      </c>
      <c r="S125" s="97">
        <f t="shared" si="8"/>
        <v>0</v>
      </c>
      <c r="T125" s="98">
        <f t="shared" si="6"/>
        <v>0</v>
      </c>
      <c r="U125" s="117" t="str">
        <f t="shared" si="7"/>
        <v>OK</v>
      </c>
      <c r="V125" s="117" t="b">
        <f>'CASH REBATE'!$P$22</f>
        <v>0</v>
      </c>
      <c r="W125" s="1" t="str">
        <v>ALCHEMY</v>
      </c>
    </row>
    <row r="126" spans="2:23" ht="17.399999999999999" x14ac:dyDescent="0.3">
      <c r="B126" s="161" t="str">
        <v>26-SPBRA-07002603</v>
      </c>
      <c r="C126" s="156" t="str">
        <v>RC</v>
      </c>
      <c r="D126" s="94" t="str">
        <v>Brandy and Cognac</v>
      </c>
      <c r="E126" s="94" t="str">
        <v>St Remy</v>
      </c>
      <c r="F126" s="94" t="str">
        <v>RMM</v>
      </c>
      <c r="G126" s="94" t="str">
        <v>St Remy XO</v>
      </c>
      <c r="H126" s="94" t="str">
        <v>700ml</v>
      </c>
      <c r="I126" s="174">
        <v>12</v>
      </c>
      <c r="J126" s="283"/>
      <c r="K126" s="178"/>
      <c r="L126" s="85"/>
      <c r="M126" s="15"/>
      <c r="N126" s="86"/>
      <c r="O126" s="6"/>
      <c r="P126" s="152">
        <v>0</v>
      </c>
      <c r="Q126" s="6"/>
      <c r="R126" s="96">
        <f t="shared" si="5"/>
        <v>0</v>
      </c>
      <c r="S126" s="97">
        <f t="shared" si="8"/>
        <v>0</v>
      </c>
      <c r="T126" s="98">
        <f t="shared" si="6"/>
        <v>0</v>
      </c>
      <c r="U126" s="117" t="str">
        <f t="shared" si="7"/>
        <v>OK</v>
      </c>
      <c r="V126" s="117" t="b">
        <f>'CASH REBATE'!$P$22</f>
        <v>0</v>
      </c>
      <c r="W126" s="1" t="str">
        <v>ALCHEMY</v>
      </c>
    </row>
    <row r="127" spans="2:23" ht="17.399999999999999" x14ac:dyDescent="0.3">
      <c r="B127" s="161" t="str">
        <v>01-SPVOD-07008530</v>
      </c>
      <c r="C127" s="156" t="str">
        <v>Lucas Bols</v>
      </c>
      <c r="D127" s="94" t="str">
        <v>Vodka</v>
      </c>
      <c r="E127" s="94" t="str">
        <v>Bols Vodka</v>
      </c>
      <c r="F127" s="94" t="str">
        <v>BLV</v>
      </c>
      <c r="G127" s="94" t="str">
        <v>Bols Vodka 700ml</v>
      </c>
      <c r="H127" s="94" t="str">
        <v>700ml</v>
      </c>
      <c r="I127" s="174">
        <v>12</v>
      </c>
      <c r="J127" s="283"/>
      <c r="K127" s="178"/>
      <c r="L127" s="85"/>
      <c r="M127" s="15"/>
      <c r="N127" s="86"/>
      <c r="O127" s="6"/>
      <c r="P127" s="152">
        <v>0</v>
      </c>
      <c r="Q127" s="6"/>
      <c r="R127" s="96">
        <f t="shared" si="5"/>
        <v>0</v>
      </c>
      <c r="S127" s="97">
        <f t="shared" si="8"/>
        <v>0</v>
      </c>
      <c r="T127" s="98">
        <f t="shared" si="6"/>
        <v>0</v>
      </c>
      <c r="U127" s="117" t="str">
        <f t="shared" si="7"/>
        <v>OK</v>
      </c>
      <c r="V127" s="117" t="b">
        <f>'CASH REBATE'!$P$22</f>
        <v>0</v>
      </c>
      <c r="W127" s="1" t="str">
        <v>ALCHEMY</v>
      </c>
    </row>
    <row r="128" spans="2:23" ht="17.399999999999999" x14ac:dyDescent="0.3">
      <c r="B128" s="161" t="str">
        <v>01-SPVOD-10008547</v>
      </c>
      <c r="C128" s="156" t="str">
        <v>Lucas Bols</v>
      </c>
      <c r="D128" s="94" t="str">
        <v>Vodka</v>
      </c>
      <c r="E128" s="94" t="str">
        <v>Bols Vodka</v>
      </c>
      <c r="F128" s="94" t="str">
        <v>BLV</v>
      </c>
      <c r="G128" s="94" t="str">
        <v>Bols Vodka 1L</v>
      </c>
      <c r="H128" s="94" t="str">
        <v>1000ml</v>
      </c>
      <c r="I128" s="174">
        <v>6</v>
      </c>
      <c r="J128" s="283"/>
      <c r="K128" s="178"/>
      <c r="L128" s="85"/>
      <c r="M128" s="15"/>
      <c r="N128" s="86"/>
      <c r="O128" s="6"/>
      <c r="P128" s="152">
        <v>0</v>
      </c>
      <c r="Q128" s="6"/>
      <c r="R128" s="96">
        <f t="shared" si="5"/>
        <v>0</v>
      </c>
      <c r="S128" s="97">
        <f t="shared" si="8"/>
        <v>0</v>
      </c>
      <c r="T128" s="98">
        <f t="shared" si="6"/>
        <v>0</v>
      </c>
      <c r="U128" s="117" t="str">
        <f t="shared" si="7"/>
        <v>OK</v>
      </c>
      <c r="V128" s="117" t="b">
        <f>'CASH REBATE'!$P$22</f>
        <v>0</v>
      </c>
      <c r="W128" s="1" t="str">
        <v>ALCHEMY</v>
      </c>
    </row>
    <row r="129" spans="2:23" ht="17.399999999999999" x14ac:dyDescent="0.3">
      <c r="B129" s="161" t="str">
        <v>34-SPVOD-01808261</v>
      </c>
      <c r="C129" s="156" t="str">
        <v>Campari</v>
      </c>
      <c r="D129" s="94" t="str">
        <v>Vodka</v>
      </c>
      <c r="E129" s="94" t="str">
        <v>Skyy</v>
      </c>
      <c r="F129" s="94" t="str">
        <v>SKY</v>
      </c>
      <c r="G129" s="94" t="str">
        <v>Skyy 180ml</v>
      </c>
      <c r="H129" s="94" t="str">
        <v>180ml</v>
      </c>
      <c r="I129" s="174">
        <v>12</v>
      </c>
      <c r="J129" s="283"/>
      <c r="K129" s="178"/>
      <c r="L129" s="85"/>
      <c r="M129" s="15"/>
      <c r="N129" s="86"/>
      <c r="O129" s="6"/>
      <c r="P129" s="152">
        <v>0</v>
      </c>
      <c r="Q129" s="6"/>
      <c r="R129" s="96">
        <f t="shared" si="5"/>
        <v>0</v>
      </c>
      <c r="S129" s="97">
        <f t="shared" si="8"/>
        <v>0</v>
      </c>
      <c r="T129" s="98">
        <f t="shared" si="6"/>
        <v>0</v>
      </c>
      <c r="U129" s="117" t="str">
        <f t="shared" si="7"/>
        <v>OK</v>
      </c>
      <c r="V129" s="117" t="b">
        <f>'CASH REBATE'!$P$22</f>
        <v>0</v>
      </c>
      <c r="W129" s="1" t="str">
        <v>ALCHEMY</v>
      </c>
    </row>
    <row r="130" spans="2:23" ht="17.399999999999999" x14ac:dyDescent="0.3">
      <c r="B130" s="161" t="str">
        <v>34-SPVOD-07507004</v>
      </c>
      <c r="C130" s="156" t="str">
        <v>Campari</v>
      </c>
      <c r="D130" s="94" t="str">
        <v>Vodka</v>
      </c>
      <c r="E130" s="94" t="str">
        <v>Skyy</v>
      </c>
      <c r="F130" s="94" t="str">
        <v>SKY</v>
      </c>
      <c r="G130" s="94" t="str">
        <v>Skyy 750ml</v>
      </c>
      <c r="H130" s="94" t="str">
        <v>750ml</v>
      </c>
      <c r="I130" s="174">
        <v>12</v>
      </c>
      <c r="J130" s="283"/>
      <c r="K130" s="178"/>
      <c r="L130" s="85"/>
      <c r="M130" s="15"/>
      <c r="N130" s="86"/>
      <c r="O130" s="6"/>
      <c r="P130" s="152">
        <v>0</v>
      </c>
      <c r="Q130" s="6"/>
      <c r="R130" s="96">
        <f t="shared" si="5"/>
        <v>0</v>
      </c>
      <c r="S130" s="97">
        <f t="shared" si="8"/>
        <v>0</v>
      </c>
      <c r="T130" s="98">
        <f t="shared" si="6"/>
        <v>0</v>
      </c>
      <c r="U130" s="117" t="str">
        <f t="shared" si="7"/>
        <v>OK</v>
      </c>
      <c r="V130" s="117" t="b">
        <f>'CASH REBATE'!$P$22</f>
        <v>0</v>
      </c>
      <c r="W130" s="1" t="str">
        <v>ALCHEMY</v>
      </c>
    </row>
    <row r="131" spans="2:23" ht="17.399999999999999" x14ac:dyDescent="0.3">
      <c r="B131" s="161" t="str">
        <v>34-SPVOD-10001002</v>
      </c>
      <c r="C131" s="156" t="str">
        <v>Campari</v>
      </c>
      <c r="D131" s="94" t="str">
        <v>Vodka</v>
      </c>
      <c r="E131" s="94" t="str">
        <v>Skyy</v>
      </c>
      <c r="F131" s="94" t="str">
        <v>SKY</v>
      </c>
      <c r="G131" s="94" t="str">
        <v>Skyy 1L</v>
      </c>
      <c r="H131" s="94" t="str">
        <v>1000ml</v>
      </c>
      <c r="I131" s="174">
        <v>12</v>
      </c>
      <c r="J131" s="283"/>
      <c r="K131" s="178"/>
      <c r="L131" s="85"/>
      <c r="M131" s="15"/>
      <c r="N131" s="86"/>
      <c r="O131" s="6"/>
      <c r="P131" s="152">
        <v>0</v>
      </c>
      <c r="Q131" s="6"/>
      <c r="R131" s="96">
        <f t="shared" si="5"/>
        <v>0</v>
      </c>
      <c r="S131" s="97">
        <f t="shared" si="8"/>
        <v>0</v>
      </c>
      <c r="T131" s="98">
        <f t="shared" si="6"/>
        <v>0</v>
      </c>
      <c r="U131" s="117" t="str">
        <f t="shared" si="7"/>
        <v>OK</v>
      </c>
      <c r="V131" s="117" t="b">
        <f>'CASH REBATE'!$P$22</f>
        <v>0</v>
      </c>
      <c r="W131" s="1" t="str">
        <v>ALCHEMY</v>
      </c>
    </row>
    <row r="132" spans="2:23" ht="17.399999999999999" x14ac:dyDescent="0.3">
      <c r="B132" s="161" t="str">
        <v>34-SPVOD-07017004</v>
      </c>
      <c r="C132" s="156" t="str">
        <v>Campari</v>
      </c>
      <c r="D132" s="94" t="str">
        <v>Vodka</v>
      </c>
      <c r="E132" s="94" t="str">
        <v>Skyy</v>
      </c>
      <c r="F132" s="94" t="str">
        <v>SKY</v>
      </c>
      <c r="G132" s="94" t="str">
        <v>Skyy Neptune</v>
      </c>
      <c r="H132" s="94" t="str">
        <v>700ml</v>
      </c>
      <c r="I132" s="174">
        <v>12</v>
      </c>
      <c r="J132" s="283"/>
      <c r="K132" s="178"/>
      <c r="L132" s="85"/>
      <c r="M132" s="15"/>
      <c r="N132" s="86"/>
      <c r="O132" s="6"/>
      <c r="P132" s="152">
        <v>0</v>
      </c>
      <c r="Q132" s="6"/>
      <c r="R132" s="96">
        <f t="shared" si="5"/>
        <v>0</v>
      </c>
      <c r="S132" s="97">
        <f t="shared" si="8"/>
        <v>0</v>
      </c>
      <c r="T132" s="98">
        <f t="shared" si="6"/>
        <v>0</v>
      </c>
      <c r="U132" s="117" t="str">
        <f t="shared" si="7"/>
        <v>OK</v>
      </c>
      <c r="V132" s="117" t="b">
        <f>'CASH REBATE'!$P$22</f>
        <v>0</v>
      </c>
      <c r="W132" s="1" t="str">
        <v>ALCHEMY</v>
      </c>
    </row>
    <row r="133" spans="2:23" ht="17.399999999999999" x14ac:dyDescent="0.3">
      <c r="B133" s="161" t="str">
        <v>34-SPLIQ-07007012</v>
      </c>
      <c r="C133" s="156" t="str">
        <v>Campari</v>
      </c>
      <c r="D133" s="94" t="str">
        <v>Vodka</v>
      </c>
      <c r="E133" s="94" t="str">
        <v>Skyy</v>
      </c>
      <c r="F133" s="94" t="str">
        <v>SKY</v>
      </c>
      <c r="G133" s="94" t="str">
        <v>Skyy Citrus</v>
      </c>
      <c r="H133" s="94" t="str">
        <v>700ml</v>
      </c>
      <c r="I133" s="174">
        <v>6</v>
      </c>
      <c r="J133" s="283"/>
      <c r="K133" s="178"/>
      <c r="L133" s="85"/>
      <c r="M133" s="15"/>
      <c r="N133" s="86"/>
      <c r="O133" s="6"/>
      <c r="P133" s="152">
        <v>0</v>
      </c>
      <c r="Q133" s="6"/>
      <c r="R133" s="96">
        <f t="shared" si="5"/>
        <v>0</v>
      </c>
      <c r="S133" s="97">
        <f t="shared" si="8"/>
        <v>0</v>
      </c>
      <c r="T133" s="98">
        <f t="shared" si="6"/>
        <v>0</v>
      </c>
      <c r="U133" s="117" t="str">
        <f t="shared" si="7"/>
        <v>OK</v>
      </c>
      <c r="V133" s="117" t="b">
        <f>'CASH REBATE'!$P$22</f>
        <v>0</v>
      </c>
      <c r="W133" s="1" t="str">
        <v>ALCHEMY</v>
      </c>
    </row>
    <row r="134" spans="2:23" ht="17.399999999999999" x14ac:dyDescent="0.3">
      <c r="B134" s="161" t="str">
        <v>34-SPLIQ-07007036</v>
      </c>
      <c r="C134" s="156" t="str">
        <v>Campari</v>
      </c>
      <c r="D134" s="94" t="str">
        <v>Vodka</v>
      </c>
      <c r="E134" s="94" t="str">
        <v>Skyy</v>
      </c>
      <c r="F134" s="94" t="str">
        <v>SKY</v>
      </c>
      <c r="G134" s="94" t="str">
        <v>Skyy Raspberry</v>
      </c>
      <c r="H134" s="94" t="str">
        <v>700ml</v>
      </c>
      <c r="I134" s="174">
        <v>6</v>
      </c>
      <c r="J134" s="283"/>
      <c r="K134" s="178"/>
      <c r="L134" s="85"/>
      <c r="M134" s="15"/>
      <c r="N134" s="86"/>
      <c r="O134" s="6"/>
      <c r="P134" s="152">
        <v>0</v>
      </c>
      <c r="Q134" s="6"/>
      <c r="R134" s="96">
        <f t="shared" si="5"/>
        <v>0</v>
      </c>
      <c r="S134" s="97">
        <f t="shared" si="8"/>
        <v>0</v>
      </c>
      <c r="T134" s="98">
        <f t="shared" si="6"/>
        <v>0</v>
      </c>
      <c r="U134" s="117" t="str">
        <f t="shared" si="7"/>
        <v>OK</v>
      </c>
      <c r="V134" s="117" t="b">
        <f>'CASH REBATE'!$P$22</f>
        <v>0</v>
      </c>
      <c r="W134" s="1" t="str">
        <v>ALCHEMY</v>
      </c>
    </row>
    <row r="135" spans="2:23" ht="17.399999999999999" x14ac:dyDescent="0.3">
      <c r="B135" s="161" t="str">
        <v>34-SPLIQ-07007050</v>
      </c>
      <c r="C135" s="156" t="str">
        <v>Campari</v>
      </c>
      <c r="D135" s="94" t="str">
        <v>Vodka</v>
      </c>
      <c r="E135" s="94" t="str">
        <v>Skyy</v>
      </c>
      <c r="F135" s="94" t="str">
        <v>SKY</v>
      </c>
      <c r="G135" s="94" t="str">
        <v>Skyy Passionfruit</v>
      </c>
      <c r="H135" s="94" t="str">
        <v>700ml</v>
      </c>
      <c r="I135" s="174">
        <v>6</v>
      </c>
      <c r="J135" s="283"/>
      <c r="K135" s="178"/>
      <c r="L135" s="85"/>
      <c r="M135" s="15"/>
      <c r="N135" s="86"/>
      <c r="O135" s="6"/>
      <c r="P135" s="152">
        <v>0</v>
      </c>
      <c r="Q135" s="6"/>
      <c r="R135" s="96">
        <f t="shared" si="5"/>
        <v>0</v>
      </c>
      <c r="S135" s="97">
        <f t="shared" si="8"/>
        <v>0</v>
      </c>
      <c r="T135" s="98">
        <f t="shared" si="6"/>
        <v>0</v>
      </c>
      <c r="U135" s="117" t="str">
        <f t="shared" si="7"/>
        <v>OK</v>
      </c>
      <c r="V135" s="117" t="b">
        <f>'CASH REBATE'!$P$22</f>
        <v>0</v>
      </c>
      <c r="W135" s="1" t="str">
        <v>ALCHEMY</v>
      </c>
    </row>
    <row r="136" spans="2:23" ht="17.399999999999999" x14ac:dyDescent="0.3">
      <c r="B136" s="161" t="str">
        <v>34-SPVOD-07001021</v>
      </c>
      <c r="C136" s="156" t="str">
        <v>Campari</v>
      </c>
      <c r="D136" s="94" t="str">
        <v>Vodka</v>
      </c>
      <c r="E136" s="94" t="str">
        <v>Skyy</v>
      </c>
      <c r="F136" s="94" t="str">
        <v>SKY</v>
      </c>
      <c r="G136" s="94" t="str">
        <v>Skyy 90 Luxury</v>
      </c>
      <c r="H136" s="94" t="str">
        <v>700ml</v>
      </c>
      <c r="I136" s="174">
        <v>6</v>
      </c>
      <c r="J136" s="283"/>
      <c r="K136" s="178"/>
      <c r="L136" s="85"/>
      <c r="M136" s="15"/>
      <c r="N136" s="86"/>
      <c r="O136" s="6"/>
      <c r="P136" s="152">
        <v>0</v>
      </c>
      <c r="Q136" s="6"/>
      <c r="R136" s="96">
        <f t="shared" si="5"/>
        <v>0</v>
      </c>
      <c r="S136" s="97">
        <f t="shared" si="8"/>
        <v>0</v>
      </c>
      <c r="T136" s="98">
        <f t="shared" si="6"/>
        <v>0</v>
      </c>
      <c r="U136" s="117" t="str">
        <f t="shared" si="7"/>
        <v>OK</v>
      </c>
      <c r="V136" s="117" t="b">
        <f>'CASH REBATE'!$P$22</f>
        <v>0</v>
      </c>
      <c r="W136" s="1" t="str">
        <v>ALCHEMY</v>
      </c>
    </row>
    <row r="137" spans="2:23" ht="17.399999999999999" x14ac:dyDescent="0.3">
      <c r="B137" s="161" t="str">
        <v>65-SPVOD-07507828</v>
      </c>
      <c r="C137" s="156" t="str">
        <v>Proximo</v>
      </c>
      <c r="D137" s="94" t="str">
        <v>Vodka</v>
      </c>
      <c r="E137" s="94" t="str">
        <v>Hangar</v>
      </c>
      <c r="F137" s="94" t="str">
        <v>HG1</v>
      </c>
      <c r="G137" s="94" t="str">
        <v>Hangar 1 Straight Vodka</v>
      </c>
      <c r="H137" s="94" t="str">
        <v>750ml</v>
      </c>
      <c r="I137" s="174">
        <v>12</v>
      </c>
      <c r="J137" s="283"/>
      <c r="K137" s="178"/>
      <c r="L137" s="85"/>
      <c r="M137" s="15"/>
      <c r="N137" s="86"/>
      <c r="O137" s="6"/>
      <c r="P137" s="152">
        <v>0</v>
      </c>
      <c r="Q137" s="6"/>
      <c r="R137" s="96">
        <f t="shared" si="5"/>
        <v>0</v>
      </c>
      <c r="S137" s="97">
        <f t="shared" si="8"/>
        <v>0</v>
      </c>
      <c r="T137" s="98">
        <f t="shared" si="6"/>
        <v>0</v>
      </c>
      <c r="U137" s="117" t="str">
        <f t="shared" si="7"/>
        <v>OK</v>
      </c>
      <c r="V137" s="117" t="b">
        <f>'CASH REBATE'!$P$22</f>
        <v>0</v>
      </c>
      <c r="W137" s="1" t="str">
        <v>ALCHEMY</v>
      </c>
    </row>
    <row r="138" spans="2:23" ht="17.399999999999999" x14ac:dyDescent="0.3">
      <c r="B138" s="161" t="str">
        <v>65-SPVOD-07507842</v>
      </c>
      <c r="C138" s="156" t="str">
        <v>Proximo</v>
      </c>
      <c r="D138" s="94" t="str">
        <v>Vodka</v>
      </c>
      <c r="E138" s="94" t="str">
        <v>Hangar</v>
      </c>
      <c r="F138" s="94" t="str">
        <v>HG1</v>
      </c>
      <c r="G138" s="94" t="str">
        <v>Hangar 1 Buddha'S Hand Citron Vodka</v>
      </c>
      <c r="H138" s="94" t="str">
        <v>750ml</v>
      </c>
      <c r="I138" s="174">
        <v>12</v>
      </c>
      <c r="J138" s="283"/>
      <c r="K138" s="178"/>
      <c r="L138" s="85"/>
      <c r="M138" s="15"/>
      <c r="N138" s="86"/>
      <c r="O138" s="6"/>
      <c r="P138" s="152">
        <v>0</v>
      </c>
      <c r="Q138" s="6"/>
      <c r="R138" s="96">
        <f t="shared" si="5"/>
        <v>0</v>
      </c>
      <c r="S138" s="97">
        <f t="shared" si="8"/>
        <v>0</v>
      </c>
      <c r="T138" s="98">
        <f t="shared" si="6"/>
        <v>0</v>
      </c>
      <c r="U138" s="117" t="str">
        <f t="shared" si="7"/>
        <v>OK</v>
      </c>
      <c r="V138" s="117" t="b">
        <f>'CASH REBATE'!$P$22</f>
        <v>0</v>
      </c>
      <c r="W138" s="1" t="str">
        <v>ALCHEMY</v>
      </c>
    </row>
    <row r="139" spans="2:23" ht="17.399999999999999" x14ac:dyDescent="0.3">
      <c r="B139" s="161" t="str">
        <v>65-SPVOD-07507866</v>
      </c>
      <c r="C139" s="156" t="str">
        <v>Proximo</v>
      </c>
      <c r="D139" s="94" t="str">
        <v>Vodka</v>
      </c>
      <c r="E139" s="94" t="str">
        <v>Hangar</v>
      </c>
      <c r="F139" s="94" t="str">
        <v>HG1</v>
      </c>
      <c r="G139" s="94" t="str">
        <v>Hangar 1 Mandarin Blossom Vodka</v>
      </c>
      <c r="H139" s="94" t="str">
        <v>750ml</v>
      </c>
      <c r="I139" s="174">
        <v>12</v>
      </c>
      <c r="J139" s="283"/>
      <c r="K139" s="178"/>
      <c r="L139" s="85"/>
      <c r="M139" s="15"/>
      <c r="N139" s="86"/>
      <c r="O139" s="6"/>
      <c r="P139" s="152">
        <v>0</v>
      </c>
      <c r="Q139" s="6"/>
      <c r="R139" s="96">
        <f t="shared" si="5"/>
        <v>0</v>
      </c>
      <c r="S139" s="97">
        <f t="shared" si="8"/>
        <v>0</v>
      </c>
      <c r="T139" s="98">
        <f t="shared" si="6"/>
        <v>0</v>
      </c>
      <c r="U139" s="117" t="str">
        <f t="shared" si="7"/>
        <v>OK</v>
      </c>
      <c r="V139" s="117" t="b">
        <f>'CASH REBATE'!$P$22</f>
        <v>0</v>
      </c>
      <c r="W139" s="1" t="str">
        <v>ALCHEMY</v>
      </c>
    </row>
    <row r="140" spans="2:23" ht="17.399999999999999" x14ac:dyDescent="0.3">
      <c r="B140" s="161" t="str">
        <v>65-SPVOD-07507361</v>
      </c>
      <c r="C140" s="156" t="str">
        <v>Proximo</v>
      </c>
      <c r="D140" s="94" t="str">
        <v>Vodka</v>
      </c>
      <c r="E140" s="94" t="str">
        <v>Hangar</v>
      </c>
      <c r="F140" s="94" t="str">
        <v>HG1</v>
      </c>
      <c r="G140" s="94" t="str">
        <v>Hangar 1 Rose Vodka</v>
      </c>
      <c r="H140" s="94" t="str">
        <v>750ml</v>
      </c>
      <c r="I140" s="174">
        <v>12</v>
      </c>
      <c r="J140" s="283"/>
      <c r="K140" s="178"/>
      <c r="L140" s="85"/>
      <c r="M140" s="15"/>
      <c r="N140" s="86"/>
      <c r="O140" s="6"/>
      <c r="P140" s="152">
        <v>0</v>
      </c>
      <c r="Q140" s="6"/>
      <c r="R140" s="96">
        <f t="shared" si="5"/>
        <v>0</v>
      </c>
      <c r="S140" s="97">
        <f t="shared" si="8"/>
        <v>0</v>
      </c>
      <c r="T140" s="98">
        <f t="shared" si="6"/>
        <v>0</v>
      </c>
      <c r="U140" s="117" t="str">
        <f t="shared" si="7"/>
        <v>OK</v>
      </c>
      <c r="V140" s="117" t="b">
        <f>'CASH REBATE'!$P$22</f>
        <v>0</v>
      </c>
      <c r="W140" s="1" t="str">
        <v>ALCHEMY</v>
      </c>
    </row>
    <row r="141" spans="2:23" ht="17.399999999999999" x14ac:dyDescent="0.3">
      <c r="B141" s="161" t="str">
        <v>48-SPVOD-02000045</v>
      </c>
      <c r="C141" s="156" t="str">
        <v>Independent</v>
      </c>
      <c r="D141" s="94" t="str">
        <v>Vodka</v>
      </c>
      <c r="E141" s="94" t="str">
        <v>Tito's</v>
      </c>
      <c r="F141" s="94" t="str">
        <v>TTO</v>
      </c>
      <c r="G141" s="94" t="str">
        <v>Tito's Vodka 200ml</v>
      </c>
      <c r="H141" s="94" t="str">
        <v>200ml</v>
      </c>
      <c r="I141" s="174">
        <v>24</v>
      </c>
      <c r="J141" s="283"/>
      <c r="K141" s="178"/>
      <c r="L141" s="85"/>
      <c r="M141" s="15"/>
      <c r="N141" s="86"/>
      <c r="O141" s="6"/>
      <c r="P141" s="152">
        <v>0</v>
      </c>
      <c r="Q141" s="6"/>
      <c r="R141" s="96">
        <f t="shared" ref="R141:R204" si="9">IF(K141&gt;0,K141*N141,L141*1.07*N141)</f>
        <v>0</v>
      </c>
      <c r="S141" s="97">
        <f t="shared" si="8"/>
        <v>0</v>
      </c>
      <c r="T141" s="98">
        <f t="shared" si="6"/>
        <v>0</v>
      </c>
      <c r="U141" s="117" t="str">
        <f t="shared" si="7"/>
        <v>OK</v>
      </c>
      <c r="V141" s="117" t="b">
        <f>'CASH REBATE'!$P$22</f>
        <v>0</v>
      </c>
      <c r="W141" s="1" t="str">
        <v>ALCHEMY</v>
      </c>
    </row>
    <row r="142" spans="2:23" ht="17.399999999999999" x14ac:dyDescent="0.3">
      <c r="B142" s="161" t="str">
        <v>48-SPVOD-07500027</v>
      </c>
      <c r="C142" s="156" t="str">
        <v>Independent</v>
      </c>
      <c r="D142" s="94" t="str">
        <v>Vodka</v>
      </c>
      <c r="E142" s="94" t="str">
        <v>Tito's</v>
      </c>
      <c r="F142" s="94" t="str">
        <v>TTO</v>
      </c>
      <c r="G142" s="94" t="str">
        <v>Tito's Vodka 750ml</v>
      </c>
      <c r="H142" s="94" t="str">
        <v>750ml</v>
      </c>
      <c r="I142" s="174">
        <v>12</v>
      </c>
      <c r="J142" s="283"/>
      <c r="K142" s="178"/>
      <c r="L142" s="85"/>
      <c r="M142" s="15"/>
      <c r="N142" s="86"/>
      <c r="O142" s="6"/>
      <c r="P142" s="152">
        <v>0</v>
      </c>
      <c r="Q142" s="6"/>
      <c r="R142" s="96">
        <f t="shared" si="9"/>
        <v>0</v>
      </c>
      <c r="S142" s="97">
        <f t="shared" si="8"/>
        <v>0</v>
      </c>
      <c r="T142" s="98">
        <f t="shared" ref="T142:T205" si="10">IF(U142="Input Price only 1 column","",P142*S142)</f>
        <v>0</v>
      </c>
      <c r="U142" s="117" t="str">
        <f t="shared" ref="U142:U205" si="11">IF(AND(K142&gt;0,L142&gt;0),"Input Price only 1 column","OK")</f>
        <v>OK</v>
      </c>
      <c r="V142" s="117" t="b">
        <f>'CASH REBATE'!$P$22</f>
        <v>0</v>
      </c>
      <c r="W142" s="1" t="str">
        <v>ALCHEMY</v>
      </c>
    </row>
    <row r="143" spans="2:23" ht="17.399999999999999" x14ac:dyDescent="0.3">
      <c r="B143" s="161" t="str">
        <v>48-SPVOD-10000010</v>
      </c>
      <c r="C143" s="156" t="str">
        <v>Independent</v>
      </c>
      <c r="D143" s="94" t="str">
        <v>Vodka</v>
      </c>
      <c r="E143" s="94" t="str">
        <v>Tito's</v>
      </c>
      <c r="F143" s="94" t="str">
        <v>TTO</v>
      </c>
      <c r="G143" s="94" t="str">
        <v>Tito's Vodka 1L</v>
      </c>
      <c r="H143" s="94" t="str">
        <v>1000ml</v>
      </c>
      <c r="I143" s="174">
        <v>12</v>
      </c>
      <c r="J143" s="283"/>
      <c r="K143" s="178"/>
      <c r="L143" s="85"/>
      <c r="M143" s="15"/>
      <c r="N143" s="86"/>
      <c r="O143" s="6"/>
      <c r="P143" s="152">
        <v>0</v>
      </c>
      <c r="Q143" s="6"/>
      <c r="R143" s="96">
        <f t="shared" si="9"/>
        <v>0</v>
      </c>
      <c r="S143" s="97">
        <f t="shared" ref="S143:S206" si="12">ROUND(R143/1.07,2)</f>
        <v>0</v>
      </c>
      <c r="T143" s="98">
        <f t="shared" si="10"/>
        <v>0</v>
      </c>
      <c r="U143" s="117" t="str">
        <f t="shared" si="11"/>
        <v>OK</v>
      </c>
      <c r="V143" s="117" t="b">
        <f>'CASH REBATE'!$P$22</f>
        <v>0</v>
      </c>
      <c r="W143" s="1" t="str">
        <v>ALCHEMY</v>
      </c>
    </row>
    <row r="144" spans="2:23" ht="17.399999999999999" x14ac:dyDescent="0.3">
      <c r="B144" s="161" t="str">
        <v>48-SPVOD-17500034</v>
      </c>
      <c r="C144" s="156" t="str">
        <v>Independent</v>
      </c>
      <c r="D144" s="94" t="str">
        <v>Vodka</v>
      </c>
      <c r="E144" s="94" t="str">
        <v>Tito's</v>
      </c>
      <c r="F144" s="94" t="str">
        <v>TTO</v>
      </c>
      <c r="G144" s="94" t="str">
        <v>Tito's Vodka 1.75L</v>
      </c>
      <c r="H144" s="94" t="str">
        <v>1750ml</v>
      </c>
      <c r="I144" s="174">
        <v>6</v>
      </c>
      <c r="J144" s="283"/>
      <c r="K144" s="178"/>
      <c r="L144" s="85"/>
      <c r="M144" s="15"/>
      <c r="N144" s="86"/>
      <c r="O144" s="6"/>
      <c r="P144" s="152">
        <v>0</v>
      </c>
      <c r="Q144" s="6"/>
      <c r="R144" s="96">
        <f t="shared" si="9"/>
        <v>0</v>
      </c>
      <c r="S144" s="97">
        <f t="shared" si="12"/>
        <v>0</v>
      </c>
      <c r="T144" s="98">
        <f t="shared" si="10"/>
        <v>0</v>
      </c>
      <c r="U144" s="117" t="str">
        <f t="shared" si="11"/>
        <v>OK</v>
      </c>
      <c r="V144" s="117" t="b">
        <f>'CASH REBATE'!$P$22</f>
        <v>0</v>
      </c>
      <c r="W144" s="1" t="str">
        <v>ALCHEMY</v>
      </c>
    </row>
    <row r="145" spans="2:23" ht="17.399999999999999" x14ac:dyDescent="0.3">
      <c r="B145" s="161" t="str">
        <v>01-SPGIN-07003727</v>
      </c>
      <c r="C145" s="156" t="str">
        <v>Lucas Bols</v>
      </c>
      <c r="D145" s="94" t="str">
        <v>GIN</v>
      </c>
      <c r="E145" s="94" t="str">
        <v>Bols Gin</v>
      </c>
      <c r="F145" s="94" t="str">
        <v>SVT</v>
      </c>
      <c r="G145" s="94" t="str">
        <v>Bols Silvertop Dutch</v>
      </c>
      <c r="H145" s="94" t="str">
        <v>700ml</v>
      </c>
      <c r="I145" s="174">
        <v>6</v>
      </c>
      <c r="J145" s="283"/>
      <c r="K145" s="178"/>
      <c r="L145" s="85"/>
      <c r="M145" s="15"/>
      <c r="N145" s="86"/>
      <c r="O145" s="6"/>
      <c r="P145" s="152">
        <v>0</v>
      </c>
      <c r="Q145" s="6"/>
      <c r="R145" s="96">
        <f t="shared" si="9"/>
        <v>0</v>
      </c>
      <c r="S145" s="97">
        <f t="shared" si="12"/>
        <v>0</v>
      </c>
      <c r="T145" s="98">
        <f t="shared" si="10"/>
        <v>0</v>
      </c>
      <c r="U145" s="117" t="str">
        <f t="shared" si="11"/>
        <v>OK</v>
      </c>
      <c r="V145" s="117" t="b">
        <f>'CASH REBATE'!$P$22</f>
        <v>0</v>
      </c>
      <c r="W145" s="1" t="str">
        <v>ALCHEMY</v>
      </c>
    </row>
    <row r="146" spans="2:23" ht="17.399999999999999" x14ac:dyDescent="0.3">
      <c r="B146" s="161" t="str">
        <v>33-SPGIN-07507509</v>
      </c>
      <c r="C146" s="156" t="str">
        <v>Campari</v>
      </c>
      <c r="D146" s="94" t="str">
        <v>GIN</v>
      </c>
      <c r="E146" s="94" t="str">
        <v>Bulldog</v>
      </c>
      <c r="F146" s="94" t="str">
        <v>BUL</v>
      </c>
      <c r="G146" s="94" t="str">
        <v>Bulldog London Dry 750ml</v>
      </c>
      <c r="H146" s="94" t="str">
        <v>750ml</v>
      </c>
      <c r="I146" s="174">
        <v>6</v>
      </c>
      <c r="J146" s="283"/>
      <c r="K146" s="178"/>
      <c r="L146" s="85"/>
      <c r="M146" s="15"/>
      <c r="N146" s="86"/>
      <c r="O146" s="6"/>
      <c r="P146" s="152">
        <v>0</v>
      </c>
      <c r="Q146" s="6"/>
      <c r="R146" s="96">
        <f t="shared" si="9"/>
        <v>0</v>
      </c>
      <c r="S146" s="97">
        <f t="shared" si="12"/>
        <v>0</v>
      </c>
      <c r="T146" s="98">
        <f t="shared" si="10"/>
        <v>0</v>
      </c>
      <c r="U146" s="117" t="str">
        <f t="shared" si="11"/>
        <v>OK</v>
      </c>
      <c r="V146" s="117" t="b">
        <f>'CASH REBATE'!$P$22</f>
        <v>0</v>
      </c>
      <c r="W146" s="1" t="str">
        <v>ALCHEMY</v>
      </c>
    </row>
    <row r="147" spans="2:23" ht="17.399999999999999" x14ac:dyDescent="0.3">
      <c r="B147" s="161" t="str">
        <v>33-SPGIN-10002048</v>
      </c>
      <c r="C147" s="156" t="str">
        <v>Campari</v>
      </c>
      <c r="D147" s="94" t="str">
        <v>GIN</v>
      </c>
      <c r="E147" s="94" t="str">
        <v>Bulldog</v>
      </c>
      <c r="F147" s="94" t="str">
        <v>BUL</v>
      </c>
      <c r="G147" s="94" t="str">
        <v>Bulldog London Dry 1L</v>
      </c>
      <c r="H147" s="94" t="str">
        <v>1000ml</v>
      </c>
      <c r="I147" s="174">
        <v>6</v>
      </c>
      <c r="J147" s="283"/>
      <c r="K147" s="178"/>
      <c r="L147" s="85"/>
      <c r="M147" s="15"/>
      <c r="N147" s="86"/>
      <c r="O147" s="6"/>
      <c r="P147" s="152">
        <v>0</v>
      </c>
      <c r="Q147" s="6"/>
      <c r="R147" s="96">
        <f t="shared" si="9"/>
        <v>0</v>
      </c>
      <c r="S147" s="97">
        <f t="shared" si="12"/>
        <v>0</v>
      </c>
      <c r="T147" s="98">
        <f t="shared" si="10"/>
        <v>0</v>
      </c>
      <c r="U147" s="117" t="str">
        <f t="shared" si="11"/>
        <v>OK</v>
      </c>
      <c r="V147" s="117" t="b">
        <f>'CASH REBATE'!$P$22</f>
        <v>0</v>
      </c>
      <c r="W147" s="1" t="str">
        <v>ALCHEMY</v>
      </c>
    </row>
    <row r="148" spans="2:23" ht="17.399999999999999" x14ac:dyDescent="0.3">
      <c r="B148" s="161" t="str">
        <v>59-SPGIN-10000065</v>
      </c>
      <c r="C148" s="156" t="str">
        <v>Campari</v>
      </c>
      <c r="D148" s="94" t="str">
        <v>GIN</v>
      </c>
      <c r="E148" s="94" t="str">
        <v>Bickens</v>
      </c>
      <c r="F148" s="94" t="str">
        <v>BIC</v>
      </c>
      <c r="G148" s="94" t="str">
        <v>Bickens London Dry Gin</v>
      </c>
      <c r="H148" s="94" t="str">
        <v>1000ml</v>
      </c>
      <c r="I148" s="174">
        <v>6</v>
      </c>
      <c r="J148" s="283"/>
      <c r="K148" s="178"/>
      <c r="L148" s="85"/>
      <c r="M148" s="15"/>
      <c r="N148" s="86"/>
      <c r="O148" s="6"/>
      <c r="P148" s="152">
        <v>0</v>
      </c>
      <c r="Q148" s="6"/>
      <c r="R148" s="96">
        <f t="shared" si="9"/>
        <v>0</v>
      </c>
      <c r="S148" s="97">
        <f t="shared" si="12"/>
        <v>0</v>
      </c>
      <c r="T148" s="98">
        <f t="shared" si="10"/>
        <v>0</v>
      </c>
      <c r="U148" s="117" t="str">
        <f t="shared" si="11"/>
        <v>OK</v>
      </c>
      <c r="V148" s="117" t="b">
        <f>'CASH REBATE'!$P$22</f>
        <v>0</v>
      </c>
      <c r="W148" s="1" t="str">
        <v>ALCHEMY</v>
      </c>
    </row>
    <row r="149" spans="2:23" ht="17.399999999999999" x14ac:dyDescent="0.3">
      <c r="B149" s="161" t="str">
        <v>22-SPGIN-07000693</v>
      </c>
      <c r="C149" s="156" t="str">
        <v>Proximo</v>
      </c>
      <c r="D149" s="94" t="str">
        <v>GIN</v>
      </c>
      <c r="E149" s="94" t="str">
        <v>Boodles</v>
      </c>
      <c r="F149" s="94" t="str">
        <v>BOD</v>
      </c>
      <c r="G149" s="94" t="str">
        <v>Boodles London Dry</v>
      </c>
      <c r="H149" s="94" t="str">
        <v>700ml</v>
      </c>
      <c r="I149" s="174">
        <v>6</v>
      </c>
      <c r="J149" s="283"/>
      <c r="K149" s="178"/>
      <c r="L149" s="85"/>
      <c r="M149" s="15"/>
      <c r="N149" s="86"/>
      <c r="O149" s="6"/>
      <c r="P149" s="152">
        <v>0</v>
      </c>
      <c r="Q149" s="6"/>
      <c r="R149" s="96">
        <f t="shared" si="9"/>
        <v>0</v>
      </c>
      <c r="S149" s="97">
        <f t="shared" si="12"/>
        <v>0</v>
      </c>
      <c r="T149" s="98">
        <f t="shared" si="10"/>
        <v>0</v>
      </c>
      <c r="U149" s="117" t="str">
        <f t="shared" si="11"/>
        <v>OK</v>
      </c>
      <c r="V149" s="117" t="b">
        <f>'CASH REBATE'!$P$22</f>
        <v>0</v>
      </c>
      <c r="W149" s="1" t="str">
        <v>ALCHEMY</v>
      </c>
    </row>
    <row r="150" spans="2:23" ht="17.399999999999999" x14ac:dyDescent="0.3">
      <c r="B150" s="161" t="str">
        <v>13-SPGIN-07006017</v>
      </c>
      <c r="C150" s="156" t="str">
        <v>TEG</v>
      </c>
      <c r="D150" s="94" t="str">
        <v>GIN</v>
      </c>
      <c r="E150" s="94" t="str">
        <v>No.3 London Dry</v>
      </c>
      <c r="F150" s="94" t="str">
        <v>NO3</v>
      </c>
      <c r="G150" s="94" t="str">
        <v>No.3 London Dry</v>
      </c>
      <c r="H150" s="94" t="str">
        <v>700ml</v>
      </c>
      <c r="I150" s="174">
        <v>6</v>
      </c>
      <c r="J150" s="283"/>
      <c r="K150" s="178"/>
      <c r="L150" s="85"/>
      <c r="M150" s="15"/>
      <c r="N150" s="86"/>
      <c r="O150" s="6"/>
      <c r="P150" s="152">
        <v>0</v>
      </c>
      <c r="Q150" s="6"/>
      <c r="R150" s="96">
        <f t="shared" si="9"/>
        <v>0</v>
      </c>
      <c r="S150" s="97">
        <f t="shared" si="12"/>
        <v>0</v>
      </c>
      <c r="T150" s="98">
        <f t="shared" si="10"/>
        <v>0</v>
      </c>
      <c r="U150" s="117" t="str">
        <f t="shared" si="11"/>
        <v>OK</v>
      </c>
      <c r="V150" s="117" t="b">
        <f>'CASH REBATE'!$P$22</f>
        <v>0</v>
      </c>
      <c r="W150" s="1" t="str">
        <v>ALCHEMY</v>
      </c>
    </row>
    <row r="151" spans="2:23" ht="17.399999999999999" x14ac:dyDescent="0.3">
      <c r="B151" s="161" t="str">
        <v>03-SPGIN-07006598</v>
      </c>
      <c r="C151" s="156" t="str">
        <v>Lucas Bols</v>
      </c>
      <c r="D151" s="94" t="str">
        <v>GIN</v>
      </c>
      <c r="E151" s="94" t="str">
        <v>Damrak</v>
      </c>
      <c r="F151" s="94" t="str">
        <v>DAM</v>
      </c>
      <c r="G151" s="94" t="str">
        <v>Damrak Dutch</v>
      </c>
      <c r="H151" s="94" t="str">
        <v>700ml</v>
      </c>
      <c r="I151" s="174">
        <v>6</v>
      </c>
      <c r="J151" s="283"/>
      <c r="K151" s="178"/>
      <c r="L151" s="85"/>
      <c r="M151" s="15"/>
      <c r="N151" s="86"/>
      <c r="O151" s="6"/>
      <c r="P151" s="152">
        <v>0</v>
      </c>
      <c r="Q151" s="6"/>
      <c r="R151" s="96">
        <f t="shared" si="9"/>
        <v>0</v>
      </c>
      <c r="S151" s="97">
        <f t="shared" si="12"/>
        <v>0</v>
      </c>
      <c r="T151" s="98">
        <f t="shared" si="10"/>
        <v>0</v>
      </c>
      <c r="U151" s="117" t="str">
        <f t="shared" si="11"/>
        <v>OK</v>
      </c>
      <c r="V151" s="117" t="b">
        <f>'CASH REBATE'!$P$22</f>
        <v>0</v>
      </c>
      <c r="W151" s="1" t="str">
        <v>ALCHEMY</v>
      </c>
    </row>
    <row r="152" spans="2:23" ht="17.399999999999999" x14ac:dyDescent="0.3">
      <c r="B152" s="161" t="str">
        <v>01-SPGIN-07008005</v>
      </c>
      <c r="C152" s="156" t="str">
        <v>Lucas Bols</v>
      </c>
      <c r="D152" s="94" t="str">
        <v>GIN</v>
      </c>
      <c r="E152" s="94" t="str">
        <v>Bols Gin</v>
      </c>
      <c r="F152" s="94" t="str">
        <v>BLG</v>
      </c>
      <c r="G152" s="94" t="str">
        <v>Bols Dutch Genever</v>
      </c>
      <c r="H152" s="94" t="str">
        <v>700ml</v>
      </c>
      <c r="I152" s="174">
        <v>6</v>
      </c>
      <c r="J152" s="283"/>
      <c r="K152" s="178"/>
      <c r="L152" s="85"/>
      <c r="M152" s="15"/>
      <c r="N152" s="86"/>
      <c r="O152" s="6"/>
      <c r="P152" s="152">
        <v>0</v>
      </c>
      <c r="Q152" s="6"/>
      <c r="R152" s="96">
        <f t="shared" si="9"/>
        <v>0</v>
      </c>
      <c r="S152" s="97">
        <f t="shared" si="12"/>
        <v>0</v>
      </c>
      <c r="T152" s="98">
        <f t="shared" si="10"/>
        <v>0</v>
      </c>
      <c r="U152" s="117" t="str">
        <f t="shared" si="11"/>
        <v>OK</v>
      </c>
      <c r="V152" s="117" t="b">
        <f>'CASH REBATE'!$P$22</f>
        <v>0</v>
      </c>
      <c r="W152" s="1" t="str">
        <v>ALCHEMY</v>
      </c>
    </row>
    <row r="153" spans="2:23" ht="17.399999999999999" x14ac:dyDescent="0.3">
      <c r="B153" s="161" t="str">
        <v>03-SPGIN-07504125</v>
      </c>
      <c r="C153" s="156" t="str">
        <v>Lucas Bols</v>
      </c>
      <c r="D153" s="94" t="str">
        <v>GIN</v>
      </c>
      <c r="E153" s="94" t="str">
        <v>Henkes</v>
      </c>
      <c r="F153" s="94" t="str">
        <v>HEK</v>
      </c>
      <c r="G153" s="94" t="str">
        <v>Henkes Gin</v>
      </c>
      <c r="H153" s="94" t="str">
        <v>750ml</v>
      </c>
      <c r="I153" s="174">
        <v>6</v>
      </c>
      <c r="J153" s="283"/>
      <c r="K153" s="178"/>
      <c r="L153" s="85"/>
      <c r="M153" s="15"/>
      <c r="N153" s="86"/>
      <c r="O153" s="6"/>
      <c r="P153" s="152">
        <v>0</v>
      </c>
      <c r="Q153" s="6"/>
      <c r="R153" s="96">
        <f t="shared" si="9"/>
        <v>0</v>
      </c>
      <c r="S153" s="97">
        <f t="shared" si="12"/>
        <v>0</v>
      </c>
      <c r="T153" s="98">
        <f t="shared" si="10"/>
        <v>0</v>
      </c>
      <c r="U153" s="117" t="str">
        <f t="shared" si="11"/>
        <v>OK</v>
      </c>
      <c r="V153" s="117" t="b">
        <f>'CASH REBATE'!$P$22</f>
        <v>0</v>
      </c>
      <c r="W153" s="1" t="str">
        <v>ALCHEMY</v>
      </c>
    </row>
    <row r="154" spans="2:23" ht="17.399999999999999" x14ac:dyDescent="0.3">
      <c r="B154" s="161" t="str">
        <v>29-SPGIN-07000602</v>
      </c>
      <c r="C154" s="156" t="str">
        <v>RC</v>
      </c>
      <c r="D154" s="94" t="str">
        <v>GIN</v>
      </c>
      <c r="E154" s="94" t="str">
        <v>Botanist</v>
      </c>
      <c r="F154" s="94" t="str">
        <v>BOT</v>
      </c>
      <c r="G154" s="94" t="str">
        <v>The Botanist Islay Scotland</v>
      </c>
      <c r="H154" s="94" t="str">
        <v>700ml</v>
      </c>
      <c r="I154" s="174">
        <v>6</v>
      </c>
      <c r="J154" s="283"/>
      <c r="K154" s="178"/>
      <c r="L154" s="85"/>
      <c r="M154" s="15"/>
      <c r="N154" s="86"/>
      <c r="O154" s="6"/>
      <c r="P154" s="152">
        <v>0</v>
      </c>
      <c r="Q154" s="6"/>
      <c r="R154" s="96">
        <f t="shared" si="9"/>
        <v>0</v>
      </c>
      <c r="S154" s="97">
        <f t="shared" si="12"/>
        <v>0</v>
      </c>
      <c r="T154" s="98">
        <f t="shared" si="10"/>
        <v>0</v>
      </c>
      <c r="U154" s="117" t="str">
        <f t="shared" si="11"/>
        <v>OK</v>
      </c>
      <c r="V154" s="117" t="b">
        <f>'CASH REBATE'!$P$22</f>
        <v>0</v>
      </c>
      <c r="W154" s="1" t="str">
        <v>ALCHEMY</v>
      </c>
    </row>
    <row r="155" spans="2:23" ht="17.399999999999999" x14ac:dyDescent="0.3">
      <c r="B155" s="161" t="str">
        <v>29-SPGIN-07008423</v>
      </c>
      <c r="C155" s="156" t="str">
        <v>RC</v>
      </c>
      <c r="D155" s="94" t="str">
        <v>GIN</v>
      </c>
      <c r="E155" s="94" t="str">
        <v>Botanist</v>
      </c>
      <c r="F155" s="94" t="str">
        <v>BOT</v>
      </c>
      <c r="G155" s="94" t="str">
        <v>The Botanist Islay Cask Rested Gin</v>
      </c>
      <c r="H155" s="94" t="str">
        <v>700ml</v>
      </c>
      <c r="I155" s="174">
        <v>6</v>
      </c>
      <c r="J155" s="283"/>
      <c r="K155" s="178"/>
      <c r="L155" s="85"/>
      <c r="M155" s="15"/>
      <c r="N155" s="86"/>
      <c r="O155" s="6"/>
      <c r="P155" s="152">
        <v>0</v>
      </c>
      <c r="Q155" s="6"/>
      <c r="R155" s="96">
        <f t="shared" si="9"/>
        <v>0</v>
      </c>
      <c r="S155" s="97">
        <f t="shared" si="12"/>
        <v>0</v>
      </c>
      <c r="T155" s="98">
        <f t="shared" si="10"/>
        <v>0</v>
      </c>
      <c r="U155" s="117" t="str">
        <f t="shared" si="11"/>
        <v>OK</v>
      </c>
      <c r="V155" s="117" t="b">
        <f>'CASH REBATE'!$P$22</f>
        <v>0</v>
      </c>
      <c r="W155" s="1" t="str">
        <v>ALCHEMY</v>
      </c>
    </row>
    <row r="156" spans="2:23" ht="17.399999999999999" x14ac:dyDescent="0.3">
      <c r="B156" s="161" t="str">
        <v>29-SPGIN-07008683</v>
      </c>
      <c r="C156" s="156" t="str">
        <v>RC</v>
      </c>
      <c r="D156" s="94" t="str">
        <v>GIN</v>
      </c>
      <c r="E156" s="94" t="str">
        <v>Botanist</v>
      </c>
      <c r="F156" s="94" t="str">
        <v>BOT</v>
      </c>
      <c r="G156" s="94" t="str">
        <v>The Botanist Islay Cask Aged Gin</v>
      </c>
      <c r="H156" s="94" t="str">
        <v>700ml</v>
      </c>
      <c r="I156" s="174">
        <v>6</v>
      </c>
      <c r="J156" s="283"/>
      <c r="K156" s="178"/>
      <c r="L156" s="85"/>
      <c r="M156" s="15"/>
      <c r="N156" s="86"/>
      <c r="O156" s="6"/>
      <c r="P156" s="152">
        <v>0</v>
      </c>
      <c r="Q156" s="6"/>
      <c r="R156" s="96">
        <f t="shared" si="9"/>
        <v>0</v>
      </c>
      <c r="S156" s="97">
        <f t="shared" si="12"/>
        <v>0</v>
      </c>
      <c r="T156" s="98">
        <f t="shared" si="10"/>
        <v>0</v>
      </c>
      <c r="U156" s="117" t="str">
        <f t="shared" si="11"/>
        <v>OK</v>
      </c>
      <c r="V156" s="117" t="b">
        <f>'CASH REBATE'!$P$22</f>
        <v>0</v>
      </c>
      <c r="W156" s="1" t="str">
        <v>ALCHEMY</v>
      </c>
    </row>
    <row r="157" spans="2:23" ht="17.399999999999999" x14ac:dyDescent="0.3">
      <c r="B157" s="161" t="str">
        <v>16-SPGIN-07000194</v>
      </c>
      <c r="C157" s="156" t="str">
        <v>Independent</v>
      </c>
      <c r="D157" s="94" t="str">
        <v>GIN</v>
      </c>
      <c r="E157" s="94" t="str">
        <v>Four Pillars</v>
      </c>
      <c r="F157" s="94" t="str">
        <v>FPL</v>
      </c>
      <c r="G157" s="94" t="str">
        <v>Four Pillars Rare Dry Australian</v>
      </c>
      <c r="H157" s="94" t="str">
        <v>700ml</v>
      </c>
      <c r="I157" s="174">
        <v>6</v>
      </c>
      <c r="J157" s="283"/>
      <c r="K157" s="178"/>
      <c r="L157" s="85"/>
      <c r="M157" s="15"/>
      <c r="N157" s="86"/>
      <c r="O157" s="6"/>
      <c r="P157" s="152">
        <v>0</v>
      </c>
      <c r="Q157" s="6"/>
      <c r="R157" s="96">
        <f t="shared" si="9"/>
        <v>0</v>
      </c>
      <c r="S157" s="97">
        <f t="shared" si="12"/>
        <v>0</v>
      </c>
      <c r="T157" s="98">
        <f t="shared" si="10"/>
        <v>0</v>
      </c>
      <c r="U157" s="117" t="str">
        <f t="shared" si="11"/>
        <v>OK</v>
      </c>
      <c r="V157" s="117" t="b">
        <f>'CASH REBATE'!$P$22</f>
        <v>0</v>
      </c>
      <c r="W157" s="1" t="str">
        <v>ALCHEMY</v>
      </c>
    </row>
    <row r="158" spans="2:23" ht="17.399999999999999" x14ac:dyDescent="0.3">
      <c r="B158" s="161" t="str">
        <v>16-SPGIN-07001741</v>
      </c>
      <c r="C158" s="156" t="str">
        <v>Independent</v>
      </c>
      <c r="D158" s="94" t="str">
        <v>GIN</v>
      </c>
      <c r="E158" s="94" t="str">
        <v>Four Pillars</v>
      </c>
      <c r="F158" s="94" t="str">
        <v>FPL</v>
      </c>
      <c r="G158" s="94" t="str">
        <v>Four Pillars Fresh Yuzu</v>
      </c>
      <c r="H158" s="94" t="str">
        <v>700ml</v>
      </c>
      <c r="I158" s="174">
        <v>6</v>
      </c>
      <c r="J158" s="283"/>
      <c r="K158" s="178"/>
      <c r="L158" s="85"/>
      <c r="M158" s="15"/>
      <c r="N158" s="86"/>
      <c r="O158" s="6"/>
      <c r="P158" s="152">
        <v>0</v>
      </c>
      <c r="Q158" s="6"/>
      <c r="R158" s="96">
        <f t="shared" si="9"/>
        <v>0</v>
      </c>
      <c r="S158" s="97">
        <f t="shared" si="12"/>
        <v>0</v>
      </c>
      <c r="T158" s="98">
        <f t="shared" si="10"/>
        <v>0</v>
      </c>
      <c r="U158" s="117" t="str">
        <f t="shared" si="11"/>
        <v>OK</v>
      </c>
      <c r="V158" s="117" t="b">
        <f>'CASH REBATE'!$P$22</f>
        <v>0</v>
      </c>
      <c r="W158" s="1" t="str">
        <v>ALCHEMY</v>
      </c>
    </row>
    <row r="159" spans="2:23" ht="17.399999999999999" x14ac:dyDescent="0.3">
      <c r="B159" s="161" t="str">
        <v>16-SPGIN-07000256</v>
      </c>
      <c r="C159" s="156" t="str">
        <v>Independent</v>
      </c>
      <c r="D159" s="94" t="str">
        <v>GIN</v>
      </c>
      <c r="E159" s="94" t="str">
        <v>Four Pillars</v>
      </c>
      <c r="F159" s="94" t="str">
        <v>FPL</v>
      </c>
      <c r="G159" s="94" t="str">
        <v>Four Pillars Bloody Shiraz Australian</v>
      </c>
      <c r="H159" s="94" t="str">
        <v>700ml</v>
      </c>
      <c r="I159" s="174">
        <v>6</v>
      </c>
      <c r="J159" s="283"/>
      <c r="K159" s="178"/>
      <c r="L159" s="85"/>
      <c r="M159" s="15"/>
      <c r="N159" s="86"/>
      <c r="O159" s="6"/>
      <c r="P159" s="152">
        <v>0</v>
      </c>
      <c r="Q159" s="6"/>
      <c r="R159" s="96">
        <f t="shared" si="9"/>
        <v>0</v>
      </c>
      <c r="S159" s="97">
        <f t="shared" si="12"/>
        <v>0</v>
      </c>
      <c r="T159" s="98">
        <f t="shared" si="10"/>
        <v>0</v>
      </c>
      <c r="U159" s="117" t="str">
        <f t="shared" si="11"/>
        <v>OK</v>
      </c>
      <c r="V159" s="117" t="b">
        <f>'CASH REBATE'!$P$22</f>
        <v>0</v>
      </c>
      <c r="W159" s="1" t="str">
        <v>ALCHEMY</v>
      </c>
    </row>
    <row r="160" spans="2:23" ht="17.399999999999999" x14ac:dyDescent="0.3">
      <c r="B160" s="161" t="str">
        <v>16-SPGIN-07000263</v>
      </c>
      <c r="C160" s="156" t="str">
        <v>Independent</v>
      </c>
      <c r="D160" s="94" t="str">
        <v>GIN</v>
      </c>
      <c r="E160" s="94" t="str">
        <v>Four Pillars</v>
      </c>
      <c r="F160" s="94" t="str">
        <v>FPL</v>
      </c>
      <c r="G160" s="94" t="str">
        <v>Four Pillars Spiced Negroni Australian</v>
      </c>
      <c r="H160" s="94" t="str">
        <v>700ml</v>
      </c>
      <c r="I160" s="174">
        <v>6</v>
      </c>
      <c r="J160" s="283"/>
      <c r="K160" s="178"/>
      <c r="L160" s="85"/>
      <c r="M160" s="15"/>
      <c r="N160" s="86"/>
      <c r="O160" s="6"/>
      <c r="P160" s="152">
        <v>0</v>
      </c>
      <c r="Q160" s="6"/>
      <c r="R160" s="96">
        <f t="shared" si="9"/>
        <v>0</v>
      </c>
      <c r="S160" s="97">
        <f t="shared" si="12"/>
        <v>0</v>
      </c>
      <c r="T160" s="98">
        <f t="shared" si="10"/>
        <v>0</v>
      </c>
      <c r="U160" s="117" t="str">
        <f t="shared" si="11"/>
        <v>OK</v>
      </c>
      <c r="V160" s="117" t="b">
        <f>'CASH REBATE'!$P$22</f>
        <v>0</v>
      </c>
      <c r="W160" s="1" t="str">
        <v>ALCHEMY</v>
      </c>
    </row>
    <row r="161" spans="2:23" ht="17.399999999999999" x14ac:dyDescent="0.3">
      <c r="B161" s="161" t="str">
        <v>16-SPGIN-07000157</v>
      </c>
      <c r="C161" s="156" t="str">
        <v>Independent</v>
      </c>
      <c r="D161" s="94" t="str">
        <v>GIN</v>
      </c>
      <c r="E161" s="94" t="str">
        <v>Four Pillars</v>
      </c>
      <c r="F161" s="94" t="str">
        <v>FPL</v>
      </c>
      <c r="G161" s="94" t="str">
        <v>Four Pillars Barrel Aged Australian</v>
      </c>
      <c r="H161" s="94" t="str">
        <v>700ml</v>
      </c>
      <c r="I161" s="174">
        <v>6</v>
      </c>
      <c r="J161" s="283"/>
      <c r="K161" s="178"/>
      <c r="L161" s="85"/>
      <c r="M161" s="15"/>
      <c r="N161" s="86"/>
      <c r="O161" s="6"/>
      <c r="P161" s="152">
        <v>0</v>
      </c>
      <c r="Q161" s="6"/>
      <c r="R161" s="96">
        <f t="shared" si="9"/>
        <v>0</v>
      </c>
      <c r="S161" s="97">
        <f t="shared" si="12"/>
        <v>0</v>
      </c>
      <c r="T161" s="98">
        <f t="shared" si="10"/>
        <v>0</v>
      </c>
      <c r="U161" s="117" t="str">
        <f t="shared" si="11"/>
        <v>OK</v>
      </c>
      <c r="V161" s="117" t="b">
        <f>'CASH REBATE'!$P$22</f>
        <v>0</v>
      </c>
      <c r="W161" s="1" t="str">
        <v>ALCHEMY</v>
      </c>
    </row>
    <row r="162" spans="2:23" ht="17.399999999999999" x14ac:dyDescent="0.3">
      <c r="B162" s="161" t="str">
        <v>16-SPGIN-07000648</v>
      </c>
      <c r="C162" s="156" t="str">
        <v>Independent</v>
      </c>
      <c r="D162" s="94" t="str">
        <v>GIN</v>
      </c>
      <c r="E162" s="94" t="str">
        <v>Four Pillars</v>
      </c>
      <c r="F162" s="94" t="str">
        <v>FPL</v>
      </c>
      <c r="G162" s="94" t="str">
        <v>Four Pillars Navy Strength Australian</v>
      </c>
      <c r="H162" s="94" t="str">
        <v>700ml</v>
      </c>
      <c r="I162" s="174">
        <v>6</v>
      </c>
      <c r="J162" s="283"/>
      <c r="K162" s="178"/>
      <c r="L162" s="85"/>
      <c r="M162" s="15"/>
      <c r="N162" s="86"/>
      <c r="O162" s="6"/>
      <c r="P162" s="152">
        <v>0</v>
      </c>
      <c r="Q162" s="6"/>
      <c r="R162" s="96">
        <f t="shared" si="9"/>
        <v>0</v>
      </c>
      <c r="S162" s="97">
        <f t="shared" si="12"/>
        <v>0</v>
      </c>
      <c r="T162" s="98">
        <f t="shared" si="10"/>
        <v>0</v>
      </c>
      <c r="U162" s="117" t="str">
        <f t="shared" si="11"/>
        <v>OK</v>
      </c>
      <c r="V162" s="117" t="b">
        <f>'CASH REBATE'!$P$22</f>
        <v>0</v>
      </c>
      <c r="W162" s="1" t="str">
        <v>ALCHEMY</v>
      </c>
    </row>
    <row r="163" spans="2:23" ht="17.399999999999999" x14ac:dyDescent="0.3">
      <c r="B163" s="161" t="str">
        <v>16-SPGIN-07000348</v>
      </c>
      <c r="C163" s="156" t="str">
        <v>Independent</v>
      </c>
      <c r="D163" s="94" t="str">
        <v>GIN</v>
      </c>
      <c r="E163" s="94" t="str">
        <v>Four Pillars</v>
      </c>
      <c r="F163" s="94" t="str">
        <v>FPL</v>
      </c>
      <c r="G163" s="94" t="str">
        <v>Four Pillars Australian Christmas</v>
      </c>
      <c r="H163" s="94" t="str">
        <v>700ml</v>
      </c>
      <c r="I163" s="174">
        <v>6</v>
      </c>
      <c r="J163" s="283"/>
      <c r="K163" s="178"/>
      <c r="L163" s="85"/>
      <c r="M163" s="15"/>
      <c r="N163" s="86"/>
      <c r="O163" s="6"/>
      <c r="P163" s="152">
        <v>0</v>
      </c>
      <c r="Q163" s="6"/>
      <c r="R163" s="96">
        <f t="shared" si="9"/>
        <v>0</v>
      </c>
      <c r="S163" s="97">
        <f t="shared" si="12"/>
        <v>0</v>
      </c>
      <c r="T163" s="98">
        <f t="shared" si="10"/>
        <v>0</v>
      </c>
      <c r="U163" s="117" t="str">
        <f t="shared" si="11"/>
        <v>OK</v>
      </c>
      <c r="V163" s="117" t="b">
        <f>'CASH REBATE'!$P$22</f>
        <v>0</v>
      </c>
      <c r="W163" s="1" t="str">
        <v>ALCHEMY</v>
      </c>
    </row>
    <row r="164" spans="2:23" ht="17.399999999999999" x14ac:dyDescent="0.3">
      <c r="B164" s="161" t="str">
        <v>67-SPGIN-07007296</v>
      </c>
      <c r="C164" s="156" t="str">
        <v>Independent</v>
      </c>
      <c r="D164" s="94" t="str">
        <v>GIN</v>
      </c>
      <c r="E164" s="94" t="str">
        <v>Lady Trieu</v>
      </c>
      <c r="F164" s="94" t="str">
        <v>LDT</v>
      </c>
      <c r="G164" s="94" t="str">
        <v>Lady Trieu Contemporary Gin</v>
      </c>
      <c r="H164" s="94" t="str">
        <v>700ml</v>
      </c>
      <c r="I164" s="174">
        <v>6</v>
      </c>
      <c r="J164" s="283"/>
      <c r="K164" s="178"/>
      <c r="L164" s="85"/>
      <c r="M164" s="15"/>
      <c r="N164" s="86"/>
      <c r="O164" s="6"/>
      <c r="P164" s="152">
        <v>0</v>
      </c>
      <c r="Q164" s="6"/>
      <c r="R164" s="96">
        <f t="shared" si="9"/>
        <v>0</v>
      </c>
      <c r="S164" s="97">
        <f t="shared" si="12"/>
        <v>0</v>
      </c>
      <c r="T164" s="98">
        <f t="shared" si="10"/>
        <v>0</v>
      </c>
      <c r="U164" s="117" t="str">
        <f t="shared" si="11"/>
        <v>OK</v>
      </c>
      <c r="V164" s="117" t="b">
        <f>'CASH REBATE'!$P$22</f>
        <v>0</v>
      </c>
      <c r="W164" s="1" t="str">
        <v>ALCHEMY</v>
      </c>
    </row>
    <row r="165" spans="2:23" ht="17.399999999999999" x14ac:dyDescent="0.3">
      <c r="B165" s="161" t="str">
        <v>67-SPGIN-07007265</v>
      </c>
      <c r="C165" s="156" t="str">
        <v>Independent</v>
      </c>
      <c r="D165" s="94" t="str">
        <v>GIN</v>
      </c>
      <c r="E165" s="94" t="str">
        <v>Lady Trieu</v>
      </c>
      <c r="F165" s="94" t="str">
        <v>LDT</v>
      </c>
      <c r="G165" s="94" t="str">
        <v>Lady Trieu Dalat Flowerbomb Gin</v>
      </c>
      <c r="H165" s="94" t="str">
        <v>700ml</v>
      </c>
      <c r="I165" s="174">
        <v>6</v>
      </c>
      <c r="J165" s="283"/>
      <c r="K165" s="178"/>
      <c r="L165" s="85"/>
      <c r="M165" s="15"/>
      <c r="N165" s="86"/>
      <c r="O165" s="6"/>
      <c r="P165" s="152">
        <v>0</v>
      </c>
      <c r="Q165" s="6"/>
      <c r="R165" s="96">
        <f t="shared" si="9"/>
        <v>0</v>
      </c>
      <c r="S165" s="97">
        <f t="shared" si="12"/>
        <v>0</v>
      </c>
      <c r="T165" s="98">
        <f t="shared" si="10"/>
        <v>0</v>
      </c>
      <c r="U165" s="117" t="str">
        <f t="shared" si="11"/>
        <v>OK</v>
      </c>
      <c r="V165" s="117" t="b">
        <f>'CASH REBATE'!$P$22</f>
        <v>0</v>
      </c>
      <c r="W165" s="1" t="str">
        <v>ALCHEMY</v>
      </c>
    </row>
    <row r="166" spans="2:23" ht="17.399999999999999" x14ac:dyDescent="0.3">
      <c r="B166" s="161" t="str">
        <v>67-SPGIN-07007272</v>
      </c>
      <c r="C166" s="156" t="str">
        <v>Independent</v>
      </c>
      <c r="D166" s="94" t="str">
        <v>GIN</v>
      </c>
      <c r="E166" s="94" t="str">
        <v>Lady Trieu</v>
      </c>
      <c r="F166" s="94" t="str">
        <v>LDT</v>
      </c>
      <c r="G166" s="94" t="str">
        <v>Lady Trieu Hoi An Spice Road Gin</v>
      </c>
      <c r="H166" s="94" t="str">
        <v>700ml</v>
      </c>
      <c r="I166" s="174">
        <v>6</v>
      </c>
      <c r="J166" s="283"/>
      <c r="K166" s="178"/>
      <c r="L166" s="85"/>
      <c r="M166" s="15"/>
      <c r="N166" s="86"/>
      <c r="O166" s="6"/>
      <c r="P166" s="152">
        <v>0</v>
      </c>
      <c r="Q166" s="6"/>
      <c r="R166" s="96">
        <f t="shared" si="9"/>
        <v>0</v>
      </c>
      <c r="S166" s="97">
        <f t="shared" si="12"/>
        <v>0</v>
      </c>
      <c r="T166" s="98">
        <f t="shared" si="10"/>
        <v>0</v>
      </c>
      <c r="U166" s="117" t="str">
        <f t="shared" si="11"/>
        <v>OK</v>
      </c>
      <c r="V166" s="117" t="b">
        <f>'CASH REBATE'!$P$22</f>
        <v>0</v>
      </c>
      <c r="W166" s="1" t="str">
        <v>ALCHEMY</v>
      </c>
    </row>
    <row r="167" spans="2:23" ht="17.399999999999999" x14ac:dyDescent="0.3">
      <c r="B167" s="161" t="str">
        <v>67-SPGIN-02007163</v>
      </c>
      <c r="C167" s="156" t="str">
        <v>Independent</v>
      </c>
      <c r="D167" s="94" t="str">
        <v>GIN</v>
      </c>
      <c r="E167" s="94" t="str">
        <v>Lady Trieu</v>
      </c>
      <c r="F167" s="94" t="str">
        <v>LDT</v>
      </c>
      <c r="G167" s="94" t="str">
        <v>Lady Trieu Mekong Delta Dry Gin 200ml</v>
      </c>
      <c r="H167" s="94" t="str">
        <v>200ml</v>
      </c>
      <c r="I167" s="174">
        <v>12</v>
      </c>
      <c r="J167" s="283"/>
      <c r="K167" s="178"/>
      <c r="L167" s="85"/>
      <c r="M167" s="15"/>
      <c r="N167" s="86"/>
      <c r="O167" s="6"/>
      <c r="P167" s="152">
        <v>0</v>
      </c>
      <c r="Q167" s="6"/>
      <c r="R167" s="96">
        <f t="shared" si="9"/>
        <v>0</v>
      </c>
      <c r="S167" s="97">
        <f t="shared" si="12"/>
        <v>0</v>
      </c>
      <c r="T167" s="98">
        <f t="shared" si="10"/>
        <v>0</v>
      </c>
      <c r="U167" s="117" t="str">
        <f t="shared" si="11"/>
        <v>OK</v>
      </c>
      <c r="V167" s="117" t="b">
        <f>'CASH REBATE'!$P$22</f>
        <v>0</v>
      </c>
      <c r="W167" s="1" t="str">
        <v>ALCHEMY</v>
      </c>
    </row>
    <row r="168" spans="2:23" ht="17.399999999999999" x14ac:dyDescent="0.3">
      <c r="B168" s="161" t="str">
        <v>67-SPGIN-07007258</v>
      </c>
      <c r="C168" s="156" t="str">
        <v>Independent</v>
      </c>
      <c r="D168" s="94" t="str">
        <v>GIN</v>
      </c>
      <c r="E168" s="94" t="str">
        <v>Lady Trieu</v>
      </c>
      <c r="F168" s="94" t="str">
        <v>LDT</v>
      </c>
      <c r="G168" s="94" t="str">
        <v>Lady Trieu Mekong Delta Dry Gin</v>
      </c>
      <c r="H168" s="94" t="str">
        <v>700ml</v>
      </c>
      <c r="I168" s="174">
        <v>6</v>
      </c>
      <c r="J168" s="283"/>
      <c r="K168" s="178"/>
      <c r="L168" s="85"/>
      <c r="M168" s="15"/>
      <c r="N168" s="86"/>
      <c r="O168" s="6"/>
      <c r="P168" s="152">
        <v>0</v>
      </c>
      <c r="Q168" s="6"/>
      <c r="R168" s="96">
        <f t="shared" si="9"/>
        <v>0</v>
      </c>
      <c r="S168" s="97">
        <f t="shared" si="12"/>
        <v>0</v>
      </c>
      <c r="T168" s="98">
        <f t="shared" si="10"/>
        <v>0</v>
      </c>
      <c r="U168" s="117" t="str">
        <f t="shared" si="11"/>
        <v>OK</v>
      </c>
      <c r="V168" s="117" t="b">
        <f>'CASH REBATE'!$P$22</f>
        <v>0</v>
      </c>
      <c r="W168" s="1" t="str">
        <v>ALCHEMY</v>
      </c>
    </row>
    <row r="169" spans="2:23" ht="17.399999999999999" x14ac:dyDescent="0.3">
      <c r="B169" s="161" t="str">
        <v>67-SPGIN-07007289</v>
      </c>
      <c r="C169" s="156" t="str">
        <v>Independent</v>
      </c>
      <c r="D169" s="94" t="str">
        <v>GIN</v>
      </c>
      <c r="E169" s="94" t="str">
        <v>Lady Trieu</v>
      </c>
      <c r="F169" s="94" t="str">
        <v>LDT</v>
      </c>
      <c r="G169" s="94" t="str">
        <v>Lady Trieu Sapa Citrus Tea Gin</v>
      </c>
      <c r="H169" s="94" t="str">
        <v>700ml</v>
      </c>
      <c r="I169" s="174">
        <v>6</v>
      </c>
      <c r="J169" s="283"/>
      <c r="K169" s="178"/>
      <c r="L169" s="85"/>
      <c r="M169" s="15"/>
      <c r="N169" s="86"/>
      <c r="O169" s="6"/>
      <c r="P169" s="152">
        <v>0</v>
      </c>
      <c r="Q169" s="6"/>
      <c r="R169" s="96">
        <f t="shared" si="9"/>
        <v>0</v>
      </c>
      <c r="S169" s="97">
        <f t="shared" si="12"/>
        <v>0</v>
      </c>
      <c r="T169" s="98">
        <f t="shared" si="10"/>
        <v>0</v>
      </c>
      <c r="U169" s="117" t="str">
        <f t="shared" si="11"/>
        <v>OK</v>
      </c>
      <c r="V169" s="117" t="b">
        <f>'CASH REBATE'!$P$22</f>
        <v>0</v>
      </c>
      <c r="W169" s="1" t="str">
        <v>ALCHEMY</v>
      </c>
    </row>
    <row r="170" spans="2:23" ht="17.399999999999999" x14ac:dyDescent="0.3">
      <c r="B170" s="161" t="str">
        <v>67-SPGIN-07007248</v>
      </c>
      <c r="C170" s="156" t="str">
        <v>Independent</v>
      </c>
      <c r="D170" s="94" t="str">
        <v>GIN</v>
      </c>
      <c r="E170" s="94" t="str">
        <v>Lady Trieu</v>
      </c>
      <c r="F170" s="94" t="str">
        <v>LDT</v>
      </c>
      <c r="G170" s="94" t="str">
        <v>Lady Trieu King Orange Gin</v>
      </c>
      <c r="H170" s="94" t="str">
        <v>700ml</v>
      </c>
      <c r="I170" s="174">
        <v>6</v>
      </c>
      <c r="J170" s="283"/>
      <c r="K170" s="178"/>
      <c r="L170" s="85"/>
      <c r="M170" s="15"/>
      <c r="N170" s="86"/>
      <c r="O170" s="6"/>
      <c r="P170" s="152">
        <v>0</v>
      </c>
      <c r="Q170" s="6"/>
      <c r="R170" s="96">
        <f t="shared" si="9"/>
        <v>0</v>
      </c>
      <c r="S170" s="97">
        <f t="shared" si="12"/>
        <v>0</v>
      </c>
      <c r="T170" s="98">
        <f t="shared" si="10"/>
        <v>0</v>
      </c>
      <c r="U170" s="117" t="str">
        <f t="shared" si="11"/>
        <v>OK</v>
      </c>
      <c r="V170" s="117" t="b">
        <f>'CASH REBATE'!$P$22</f>
        <v>0</v>
      </c>
      <c r="W170" s="1" t="str">
        <v>ALCHEMY</v>
      </c>
    </row>
    <row r="171" spans="2:23" ht="17.399999999999999" x14ac:dyDescent="0.3">
      <c r="B171" s="161" t="str">
        <v>49-SPMEZ-07501154</v>
      </c>
      <c r="C171" s="156" t="str">
        <v>Proximo</v>
      </c>
      <c r="D171" s="94" t="str">
        <v>Mezcal</v>
      </c>
      <c r="E171" s="94" t="str">
        <v>400 Conejos</v>
      </c>
      <c r="F171" s="94" t="str">
        <v>400</v>
      </c>
      <c r="G171" s="94" t="str">
        <v>400 Conejos Mezcal</v>
      </c>
      <c r="H171" s="94" t="str">
        <v>750ml</v>
      </c>
      <c r="I171" s="174">
        <v>6</v>
      </c>
      <c r="J171" s="283"/>
      <c r="K171" s="178"/>
      <c r="L171" s="85"/>
      <c r="M171" s="15"/>
      <c r="N171" s="86"/>
      <c r="O171" s="6"/>
      <c r="P171" s="152">
        <v>0</v>
      </c>
      <c r="Q171" s="6"/>
      <c r="R171" s="96">
        <f t="shared" si="9"/>
        <v>0</v>
      </c>
      <c r="S171" s="97">
        <f t="shared" si="12"/>
        <v>0</v>
      </c>
      <c r="T171" s="98">
        <f t="shared" si="10"/>
        <v>0</v>
      </c>
      <c r="U171" s="117" t="str">
        <f t="shared" si="11"/>
        <v>OK</v>
      </c>
      <c r="V171" s="117" t="b">
        <f>'CASH REBATE'!$P$22</f>
        <v>0</v>
      </c>
      <c r="W171" s="1" t="str">
        <v>ALCHEMY</v>
      </c>
    </row>
    <row r="172" spans="2:23" ht="17.399999999999999" x14ac:dyDescent="0.3">
      <c r="B172" s="161" t="str">
        <v>49-SPMEZ-07502090</v>
      </c>
      <c r="C172" s="156" t="str">
        <v>Proximo</v>
      </c>
      <c r="D172" s="94" t="str">
        <v>Mezcal</v>
      </c>
      <c r="E172" s="94" t="str">
        <v>Creyente</v>
      </c>
      <c r="F172" s="94" t="str">
        <v>CYT</v>
      </c>
      <c r="G172" s="94" t="str">
        <v>Creyente Mezcal</v>
      </c>
      <c r="H172" s="94" t="str">
        <v>750ml</v>
      </c>
      <c r="I172" s="174">
        <v>6</v>
      </c>
      <c r="J172" s="283"/>
      <c r="K172" s="178"/>
      <c r="L172" s="85"/>
      <c r="M172" s="15"/>
      <c r="N172" s="86"/>
      <c r="O172" s="6"/>
      <c r="P172" s="152">
        <v>0</v>
      </c>
      <c r="Q172" s="6"/>
      <c r="R172" s="96">
        <f t="shared" si="9"/>
        <v>0</v>
      </c>
      <c r="S172" s="97">
        <f t="shared" si="12"/>
        <v>0</v>
      </c>
      <c r="T172" s="98">
        <f t="shared" si="10"/>
        <v>0</v>
      </c>
      <c r="U172" s="117" t="str">
        <f t="shared" si="11"/>
        <v>OK</v>
      </c>
      <c r="V172" s="117" t="b">
        <f>'CASH REBATE'!$P$22</f>
        <v>0</v>
      </c>
      <c r="W172" s="1" t="str">
        <v>ALCHEMY</v>
      </c>
    </row>
    <row r="173" spans="2:23" ht="17.399999999999999" x14ac:dyDescent="0.3">
      <c r="B173" s="161" t="str">
        <v>72-SPTEQ-07001004</v>
      </c>
      <c r="C173" s="156" t="str">
        <v>Proximo</v>
      </c>
      <c r="D173" s="94" t="str">
        <v>Tequila</v>
      </c>
      <c r="E173" s="94" t="str">
        <v>Gran Centenario</v>
      </c>
      <c r="F173" s="94" t="str">
        <v>GCN</v>
      </c>
      <c r="G173" s="94" t="str">
        <v>Gran Centenario Plata Tequila</v>
      </c>
      <c r="H173" s="94" t="str">
        <v>700ml</v>
      </c>
      <c r="I173" s="174">
        <v>6</v>
      </c>
      <c r="J173" s="283"/>
      <c r="K173" s="178"/>
      <c r="L173" s="85"/>
      <c r="M173" s="15"/>
      <c r="N173" s="86"/>
      <c r="O173" s="6"/>
      <c r="P173" s="152">
        <v>0</v>
      </c>
      <c r="Q173" s="6"/>
      <c r="R173" s="96">
        <f t="shared" si="9"/>
        <v>0</v>
      </c>
      <c r="S173" s="97">
        <f t="shared" si="12"/>
        <v>0</v>
      </c>
      <c r="T173" s="98">
        <f t="shared" si="10"/>
        <v>0</v>
      </c>
      <c r="U173" s="117" t="str">
        <f t="shared" si="11"/>
        <v>OK</v>
      </c>
      <c r="V173" s="117" t="b">
        <f>'CASH REBATE'!$P$22</f>
        <v>0</v>
      </c>
      <c r="W173" s="1" t="str">
        <v>ALCHEMY</v>
      </c>
    </row>
    <row r="174" spans="2:23" ht="17.399999999999999" x14ac:dyDescent="0.3">
      <c r="B174" s="161" t="str">
        <v>72-SPTEQ-07001001</v>
      </c>
      <c r="C174" s="156" t="str">
        <v>Proximo</v>
      </c>
      <c r="D174" s="94" t="str">
        <v>Tequila</v>
      </c>
      <c r="E174" s="94" t="str">
        <v>Gran Centenario</v>
      </c>
      <c r="F174" s="94" t="str">
        <v>GCN</v>
      </c>
      <c r="G174" s="94" t="str">
        <v>Gran Centenario Reposado Tequila</v>
      </c>
      <c r="H174" s="94" t="str">
        <v>700ml</v>
      </c>
      <c r="I174" s="174">
        <v>6</v>
      </c>
      <c r="J174" s="283"/>
      <c r="K174" s="178"/>
      <c r="L174" s="85"/>
      <c r="M174" s="15"/>
      <c r="N174" s="86"/>
      <c r="O174" s="6"/>
      <c r="P174" s="152">
        <v>0</v>
      </c>
      <c r="Q174" s="6"/>
      <c r="R174" s="96">
        <f t="shared" si="9"/>
        <v>0</v>
      </c>
      <c r="S174" s="97">
        <f t="shared" si="12"/>
        <v>0</v>
      </c>
      <c r="T174" s="98">
        <f t="shared" si="10"/>
        <v>0</v>
      </c>
      <c r="U174" s="117" t="str">
        <f t="shared" si="11"/>
        <v>OK</v>
      </c>
      <c r="V174" s="117" t="b">
        <f>'CASH REBATE'!$P$22</f>
        <v>0</v>
      </c>
      <c r="W174" s="1" t="str">
        <v>ALCHEMY</v>
      </c>
    </row>
    <row r="175" spans="2:23" ht="17.399999999999999" x14ac:dyDescent="0.3">
      <c r="B175" s="161" t="str">
        <v>72-SPTEQ-07001011</v>
      </c>
      <c r="C175" s="156" t="str">
        <v>Proximo</v>
      </c>
      <c r="D175" s="94" t="str">
        <v>Tequila</v>
      </c>
      <c r="E175" s="94" t="str">
        <v>Gran Centenario</v>
      </c>
      <c r="F175" s="94" t="str">
        <v>GCN</v>
      </c>
      <c r="G175" s="94" t="str">
        <v>Gran Centenario Anejo Tequila</v>
      </c>
      <c r="H175" s="94" t="str">
        <v>700ml</v>
      </c>
      <c r="I175" s="174">
        <v>6</v>
      </c>
      <c r="J175" s="283"/>
      <c r="K175" s="178"/>
      <c r="L175" s="85"/>
      <c r="M175" s="15"/>
      <c r="N175" s="86"/>
      <c r="O175" s="6"/>
      <c r="P175" s="152">
        <v>0</v>
      </c>
      <c r="Q175" s="6"/>
      <c r="R175" s="96">
        <f t="shared" si="9"/>
        <v>0</v>
      </c>
      <c r="S175" s="97">
        <f t="shared" si="12"/>
        <v>0</v>
      </c>
      <c r="T175" s="98">
        <f t="shared" si="10"/>
        <v>0</v>
      </c>
      <c r="U175" s="117" t="str">
        <f t="shared" si="11"/>
        <v>OK</v>
      </c>
      <c r="V175" s="117" t="b">
        <f>'CASH REBATE'!$P$22</f>
        <v>0</v>
      </c>
      <c r="W175" s="1" t="str">
        <v>ALCHEMY</v>
      </c>
    </row>
    <row r="176" spans="2:23" ht="17.399999999999999" x14ac:dyDescent="0.3">
      <c r="B176" s="161" t="str">
        <v>72-SPTEQ-07507409</v>
      </c>
      <c r="C176" s="156" t="str">
        <v>Proximo</v>
      </c>
      <c r="D176" s="94" t="str">
        <v>Tequila</v>
      </c>
      <c r="E176" s="94" t="str">
        <v>Gran Centenario</v>
      </c>
      <c r="F176" s="94" t="str">
        <v>GCN</v>
      </c>
      <c r="G176" s="94" t="str">
        <v>Gran Centenario Leyenda Extra Anejo Tequila</v>
      </c>
      <c r="H176" s="94" t="str">
        <v>750ml</v>
      </c>
      <c r="I176" s="174">
        <v>3</v>
      </c>
      <c r="J176" s="283"/>
      <c r="K176" s="178"/>
      <c r="L176" s="85"/>
      <c r="M176" s="15"/>
      <c r="N176" s="86"/>
      <c r="O176" s="6"/>
      <c r="P176" s="152">
        <v>0</v>
      </c>
      <c r="Q176" s="6"/>
      <c r="R176" s="96">
        <f t="shared" si="9"/>
        <v>0</v>
      </c>
      <c r="S176" s="97">
        <f t="shared" si="12"/>
        <v>0</v>
      </c>
      <c r="T176" s="98">
        <f t="shared" si="10"/>
        <v>0</v>
      </c>
      <c r="U176" s="117" t="str">
        <f t="shared" si="11"/>
        <v>OK</v>
      </c>
      <c r="V176" s="117" t="b">
        <f>'CASH REBATE'!$P$22</f>
        <v>0</v>
      </c>
      <c r="W176" s="1" t="str">
        <v>ALCHEMY</v>
      </c>
    </row>
    <row r="177" spans="2:23" ht="17.399999999999999" x14ac:dyDescent="0.3">
      <c r="B177" s="161" t="str">
        <v>73-SPTEQ-07500217</v>
      </c>
      <c r="C177" s="156" t="str">
        <v>Proximo</v>
      </c>
      <c r="D177" s="94" t="str">
        <v>Tequila</v>
      </c>
      <c r="E177" s="94" t="str">
        <v>Maestro Dobel</v>
      </c>
      <c r="F177" s="94" t="str">
        <v>MTD</v>
      </c>
      <c r="G177" s="94" t="str">
        <v>Maestro Dobel Silver Tequila</v>
      </c>
      <c r="H177" s="94" t="str">
        <v>750ml</v>
      </c>
      <c r="I177" s="174">
        <v>6</v>
      </c>
      <c r="J177" s="283"/>
      <c r="K177" s="178"/>
      <c r="L177" s="85"/>
      <c r="M177" s="15"/>
      <c r="N177" s="86"/>
      <c r="O177" s="6"/>
      <c r="P177" s="152">
        <v>0</v>
      </c>
      <c r="Q177" s="6"/>
      <c r="R177" s="96">
        <f t="shared" si="9"/>
        <v>0</v>
      </c>
      <c r="S177" s="97">
        <f t="shared" si="12"/>
        <v>0</v>
      </c>
      <c r="T177" s="98">
        <f t="shared" si="10"/>
        <v>0</v>
      </c>
      <c r="U177" s="117" t="str">
        <f t="shared" si="11"/>
        <v>OK</v>
      </c>
      <c r="V177" s="117" t="b">
        <f>'CASH REBATE'!$P$22</f>
        <v>0</v>
      </c>
      <c r="W177" s="1" t="str">
        <v>ALCHEMY</v>
      </c>
    </row>
    <row r="178" spans="2:23" ht="17.399999999999999" x14ac:dyDescent="0.3">
      <c r="B178" s="161" t="str">
        <v>73-SPTEQ-07500248</v>
      </c>
      <c r="C178" s="156" t="str">
        <v>Proximo</v>
      </c>
      <c r="D178" s="94" t="str">
        <v>Tequila</v>
      </c>
      <c r="E178" s="94" t="str">
        <v>Maestro Dobel</v>
      </c>
      <c r="F178" s="94" t="str">
        <v>MTD</v>
      </c>
      <c r="G178" s="94" t="str">
        <v>Maestro Dobel Diamante Tequila</v>
      </c>
      <c r="H178" s="94" t="str">
        <v>750ml</v>
      </c>
      <c r="I178" s="174">
        <v>6</v>
      </c>
      <c r="J178" s="283"/>
      <c r="K178" s="178"/>
      <c r="L178" s="85"/>
      <c r="M178" s="15"/>
      <c r="N178" s="86"/>
      <c r="O178" s="6"/>
      <c r="P178" s="152">
        <v>0</v>
      </c>
      <c r="Q178" s="6"/>
      <c r="R178" s="96">
        <f t="shared" si="9"/>
        <v>0</v>
      </c>
      <c r="S178" s="97">
        <f t="shared" si="12"/>
        <v>0</v>
      </c>
      <c r="T178" s="98">
        <f t="shared" si="10"/>
        <v>0</v>
      </c>
      <c r="U178" s="117" t="str">
        <f t="shared" si="11"/>
        <v>OK</v>
      </c>
      <c r="V178" s="117" t="b">
        <f>'CASH REBATE'!$P$22</f>
        <v>0</v>
      </c>
      <c r="W178" s="1" t="str">
        <v>ALCHEMY</v>
      </c>
    </row>
    <row r="179" spans="2:23" ht="17.399999999999999" x14ac:dyDescent="0.3">
      <c r="B179" s="161" t="str">
        <v>73-SPTEQ-07500224</v>
      </c>
      <c r="C179" s="156" t="str">
        <v>Proximo</v>
      </c>
      <c r="D179" s="94" t="str">
        <v>Tequila</v>
      </c>
      <c r="E179" s="94" t="str">
        <v>Maestro Dobel</v>
      </c>
      <c r="F179" s="94" t="str">
        <v>MTD</v>
      </c>
      <c r="G179" s="94" t="str">
        <v>Maestro Dobel Reposado Tequila</v>
      </c>
      <c r="H179" s="94" t="str">
        <v>750ml</v>
      </c>
      <c r="I179" s="174">
        <v>6</v>
      </c>
      <c r="J179" s="283"/>
      <c r="K179" s="178"/>
      <c r="L179" s="85"/>
      <c r="M179" s="15"/>
      <c r="N179" s="86"/>
      <c r="O179" s="6"/>
      <c r="P179" s="152">
        <v>0</v>
      </c>
      <c r="Q179" s="6"/>
      <c r="R179" s="96">
        <f t="shared" si="9"/>
        <v>0</v>
      </c>
      <c r="S179" s="97">
        <f t="shared" si="12"/>
        <v>0</v>
      </c>
      <c r="T179" s="98">
        <f t="shared" si="10"/>
        <v>0</v>
      </c>
      <c r="U179" s="117" t="str">
        <f t="shared" si="11"/>
        <v>OK</v>
      </c>
      <c r="V179" s="117" t="b">
        <f>'CASH REBATE'!$P$22</f>
        <v>0</v>
      </c>
      <c r="W179" s="1" t="str">
        <v>ALCHEMY</v>
      </c>
    </row>
    <row r="180" spans="2:23" ht="17.399999999999999" x14ac:dyDescent="0.3">
      <c r="B180" s="161" t="str">
        <v>73-SPTEQ-07500231</v>
      </c>
      <c r="C180" s="156" t="str">
        <v>Proximo</v>
      </c>
      <c r="D180" s="94" t="str">
        <v>Tequila</v>
      </c>
      <c r="E180" s="94" t="str">
        <v>Maestro Dobel</v>
      </c>
      <c r="F180" s="94" t="str">
        <v>MTD</v>
      </c>
      <c r="G180" s="94" t="str">
        <v>Maestro Dobel Anejo Tequila</v>
      </c>
      <c r="H180" s="94" t="str">
        <v>750ml</v>
      </c>
      <c r="I180" s="174">
        <v>6</v>
      </c>
      <c r="J180" s="283"/>
      <c r="K180" s="178"/>
      <c r="L180" s="85"/>
      <c r="M180" s="15"/>
      <c r="N180" s="86"/>
      <c r="O180" s="6"/>
      <c r="P180" s="152">
        <v>0</v>
      </c>
      <c r="Q180" s="6"/>
      <c r="R180" s="96">
        <f t="shared" si="9"/>
        <v>0</v>
      </c>
      <c r="S180" s="97">
        <f t="shared" si="12"/>
        <v>0</v>
      </c>
      <c r="T180" s="98">
        <f t="shared" si="10"/>
        <v>0</v>
      </c>
      <c r="U180" s="117" t="str">
        <f t="shared" si="11"/>
        <v>OK</v>
      </c>
      <c r="V180" s="117" t="b">
        <f>'CASH REBATE'!$P$22</f>
        <v>0</v>
      </c>
      <c r="W180" s="1" t="str">
        <v>ALCHEMY</v>
      </c>
    </row>
    <row r="181" spans="2:23" ht="17.399999999999999" x14ac:dyDescent="0.3">
      <c r="B181" s="161" t="str">
        <v>73-SPTEQ-07500255</v>
      </c>
      <c r="C181" s="156" t="str">
        <v>Proximo</v>
      </c>
      <c r="D181" s="94" t="str">
        <v>Tequila</v>
      </c>
      <c r="E181" s="94" t="str">
        <v>Maestro Dobel</v>
      </c>
      <c r="F181" s="94" t="str">
        <v>MTD</v>
      </c>
      <c r="G181" s="94" t="str">
        <v>Maestro Dobel Humito Smoked Silver Tequila</v>
      </c>
      <c r="H181" s="94" t="str">
        <v>750ml</v>
      </c>
      <c r="I181" s="174">
        <v>6</v>
      </c>
      <c r="J181" s="283"/>
      <c r="K181" s="178"/>
      <c r="L181" s="85"/>
      <c r="M181" s="15"/>
      <c r="N181" s="86"/>
      <c r="O181" s="6"/>
      <c r="P181" s="152">
        <v>0</v>
      </c>
      <c r="Q181" s="6"/>
      <c r="R181" s="96">
        <f t="shared" si="9"/>
        <v>0</v>
      </c>
      <c r="S181" s="97">
        <f t="shared" si="12"/>
        <v>0</v>
      </c>
      <c r="T181" s="98">
        <f t="shared" si="10"/>
        <v>0</v>
      </c>
      <c r="U181" s="117" t="str">
        <f t="shared" si="11"/>
        <v>OK</v>
      </c>
      <c r="V181" s="117" t="b">
        <f>'CASH REBATE'!$P$22</f>
        <v>0</v>
      </c>
      <c r="W181" s="1" t="str">
        <v>ALCHEMY</v>
      </c>
    </row>
    <row r="182" spans="2:23" ht="17.399999999999999" x14ac:dyDescent="0.3">
      <c r="B182" s="161" t="str">
        <v>73-SPTEQ-07507591</v>
      </c>
      <c r="C182" s="156" t="str">
        <v>Proximo</v>
      </c>
      <c r="D182" s="94" t="str">
        <v>Tequila</v>
      </c>
      <c r="E182" s="94" t="str">
        <v>Maestro Dobel</v>
      </c>
      <c r="F182" s="94" t="str">
        <v>MTD</v>
      </c>
      <c r="G182" s="94" t="str">
        <v>Maestro Dobel 50 Cristalino</v>
      </c>
      <c r="H182" s="94" t="str">
        <v>750ml</v>
      </c>
      <c r="I182" s="174">
        <v>3</v>
      </c>
      <c r="J182" s="283"/>
      <c r="K182" s="178"/>
      <c r="L182" s="85"/>
      <c r="M182" s="15"/>
      <c r="N182" s="86"/>
      <c r="O182" s="6"/>
      <c r="P182" s="152">
        <v>0</v>
      </c>
      <c r="Q182" s="6"/>
      <c r="R182" s="96">
        <f t="shared" si="9"/>
        <v>0</v>
      </c>
      <c r="S182" s="97">
        <f t="shared" si="12"/>
        <v>0</v>
      </c>
      <c r="T182" s="98">
        <f t="shared" si="10"/>
        <v>0</v>
      </c>
      <c r="U182" s="117" t="str">
        <f t="shared" si="11"/>
        <v>OK</v>
      </c>
      <c r="V182" s="117" t="b">
        <f>'CASH REBATE'!$P$22</f>
        <v>0</v>
      </c>
      <c r="W182" s="1" t="str">
        <v>ALCHEMY</v>
      </c>
    </row>
    <row r="183" spans="2:23" ht="17.399999999999999" x14ac:dyDescent="0.3">
      <c r="B183" s="161" t="str">
        <v>19-SPTEQ-07503234</v>
      </c>
      <c r="C183" s="156" t="str">
        <v>Proximo</v>
      </c>
      <c r="D183" s="94" t="str">
        <v>Tequila</v>
      </c>
      <c r="E183" s="94" t="str">
        <v>1800</v>
      </c>
      <c r="F183" s="94" t="str">
        <v>18T</v>
      </c>
      <c r="G183" s="94" t="str">
        <v>1800 Tequila Silver</v>
      </c>
      <c r="H183" s="94" t="str">
        <v>750ml</v>
      </c>
      <c r="I183" s="174">
        <v>12</v>
      </c>
      <c r="J183" s="283"/>
      <c r="K183" s="178"/>
      <c r="L183" s="85"/>
      <c r="M183" s="15"/>
      <c r="N183" s="86"/>
      <c r="O183" s="6"/>
      <c r="P183" s="152">
        <v>0</v>
      </c>
      <c r="Q183" s="6"/>
      <c r="R183" s="96">
        <f t="shared" si="9"/>
        <v>0</v>
      </c>
      <c r="S183" s="97">
        <f t="shared" si="12"/>
        <v>0</v>
      </c>
      <c r="T183" s="98">
        <f t="shared" si="10"/>
        <v>0</v>
      </c>
      <c r="U183" s="117" t="str">
        <f t="shared" si="11"/>
        <v>OK</v>
      </c>
      <c r="V183" s="117" t="b">
        <f>'CASH REBATE'!$P$22</f>
        <v>0</v>
      </c>
      <c r="W183" s="1" t="str">
        <v>ALCHEMY</v>
      </c>
    </row>
    <row r="184" spans="2:23" ht="17.399999999999999" x14ac:dyDescent="0.3">
      <c r="B184" s="161" t="str">
        <v>19-SPTEQ-07500196</v>
      </c>
      <c r="C184" s="156" t="str">
        <v>Proximo</v>
      </c>
      <c r="D184" s="94" t="str">
        <v>Tequila</v>
      </c>
      <c r="E184" s="94" t="str">
        <v>1800</v>
      </c>
      <c r="F184" s="94" t="str">
        <v>18T</v>
      </c>
      <c r="G184" s="94" t="str">
        <v>1800 Tequila Reposado</v>
      </c>
      <c r="H184" s="94" t="str">
        <v>750ml</v>
      </c>
      <c r="I184" s="174">
        <v>12</v>
      </c>
      <c r="J184" s="283"/>
      <c r="K184" s="178"/>
      <c r="L184" s="85"/>
      <c r="M184" s="15"/>
      <c r="N184" s="86"/>
      <c r="O184" s="6"/>
      <c r="P184" s="152">
        <v>0</v>
      </c>
      <c r="Q184" s="6"/>
      <c r="R184" s="96">
        <f t="shared" si="9"/>
        <v>0</v>
      </c>
      <c r="S184" s="97">
        <f t="shared" si="12"/>
        <v>0</v>
      </c>
      <c r="T184" s="98">
        <f t="shared" si="10"/>
        <v>0</v>
      </c>
      <c r="U184" s="117" t="str">
        <f t="shared" si="11"/>
        <v>OK</v>
      </c>
      <c r="V184" s="117" t="b">
        <f>'CASH REBATE'!$P$22</f>
        <v>0</v>
      </c>
      <c r="W184" s="1" t="str">
        <v>ALCHEMY</v>
      </c>
    </row>
    <row r="185" spans="2:23" ht="17.399999999999999" x14ac:dyDescent="0.3">
      <c r="B185" s="161" t="str">
        <v>19-SPTEQ-07500379</v>
      </c>
      <c r="C185" s="156" t="str">
        <v>Proximo</v>
      </c>
      <c r="D185" s="94" t="str">
        <v>Tequila</v>
      </c>
      <c r="E185" s="94" t="str">
        <v>1800</v>
      </c>
      <c r="F185" s="94" t="str">
        <v>18T</v>
      </c>
      <c r="G185" s="94" t="str">
        <v>1800 Tequila Coconut</v>
      </c>
      <c r="H185" s="94" t="str">
        <v>750ml</v>
      </c>
      <c r="I185" s="174">
        <v>12</v>
      </c>
      <c r="J185" s="283"/>
      <c r="K185" s="178"/>
      <c r="L185" s="85"/>
      <c r="M185" s="15"/>
      <c r="N185" s="86"/>
      <c r="O185" s="6"/>
      <c r="P185" s="152">
        <v>0</v>
      </c>
      <c r="Q185" s="6"/>
      <c r="R185" s="96">
        <f t="shared" si="9"/>
        <v>0</v>
      </c>
      <c r="S185" s="97">
        <f t="shared" si="12"/>
        <v>0</v>
      </c>
      <c r="T185" s="98">
        <f t="shared" si="10"/>
        <v>0</v>
      </c>
      <c r="U185" s="117" t="str">
        <f t="shared" si="11"/>
        <v>OK</v>
      </c>
      <c r="V185" s="117" t="b">
        <f>'CASH REBATE'!$P$22</f>
        <v>0</v>
      </c>
      <c r="W185" s="1" t="str">
        <v>ALCHEMY</v>
      </c>
    </row>
    <row r="186" spans="2:23" ht="17.399999999999999" x14ac:dyDescent="0.3">
      <c r="B186" s="161" t="str">
        <v>19-SPTEQ-07500205</v>
      </c>
      <c r="C186" s="156" t="str">
        <v>Proximo</v>
      </c>
      <c r="D186" s="94" t="str">
        <v>Tequila</v>
      </c>
      <c r="E186" s="94" t="str">
        <v>1800</v>
      </c>
      <c r="F186" s="94" t="str">
        <v>18T</v>
      </c>
      <c r="G186" s="94" t="str">
        <v>1800 Tequila Anejo</v>
      </c>
      <c r="H186" s="94" t="str">
        <v>750ml</v>
      </c>
      <c r="I186" s="174">
        <v>6</v>
      </c>
      <c r="J186" s="283"/>
      <c r="K186" s="178"/>
      <c r="L186" s="85"/>
      <c r="M186" s="15"/>
      <c r="N186" s="86"/>
      <c r="O186" s="6"/>
      <c r="P186" s="152">
        <v>0</v>
      </c>
      <c r="Q186" s="6"/>
      <c r="R186" s="96">
        <f t="shared" si="9"/>
        <v>0</v>
      </c>
      <c r="S186" s="97">
        <f t="shared" si="12"/>
        <v>0</v>
      </c>
      <c r="T186" s="98">
        <f t="shared" si="10"/>
        <v>0</v>
      </c>
      <c r="U186" s="117" t="str">
        <f t="shared" si="11"/>
        <v>OK</v>
      </c>
      <c r="V186" s="117" t="b">
        <f>'CASH REBATE'!$P$22</f>
        <v>0</v>
      </c>
      <c r="W186" s="1" t="str">
        <v>ALCHEMY</v>
      </c>
    </row>
    <row r="187" spans="2:23" ht="17.399999999999999" x14ac:dyDescent="0.3">
      <c r="B187" s="161" t="str">
        <v>19-SPTEQ-07506466</v>
      </c>
      <c r="C187" s="156" t="str">
        <v>Proximo</v>
      </c>
      <c r="D187" s="94" t="str">
        <v>Tequila</v>
      </c>
      <c r="E187" s="94" t="str">
        <v>1800</v>
      </c>
      <c r="F187" s="94" t="str">
        <v>18T</v>
      </c>
      <c r="G187" s="94" t="str">
        <v>1800 Tequila Cristalino</v>
      </c>
      <c r="H187" s="94" t="str">
        <v>750ml</v>
      </c>
      <c r="I187" s="174">
        <v>6</v>
      </c>
      <c r="J187" s="283"/>
      <c r="K187" s="178"/>
      <c r="L187" s="85"/>
      <c r="M187" s="15"/>
      <c r="N187" s="86"/>
      <c r="O187" s="6"/>
      <c r="P187" s="152">
        <v>0</v>
      </c>
      <c r="Q187" s="6"/>
      <c r="R187" s="96">
        <f t="shared" si="9"/>
        <v>0</v>
      </c>
      <c r="S187" s="97">
        <f t="shared" si="12"/>
        <v>0</v>
      </c>
      <c r="T187" s="98">
        <f t="shared" si="10"/>
        <v>0</v>
      </c>
      <c r="U187" s="117" t="str">
        <f t="shared" si="11"/>
        <v>OK</v>
      </c>
      <c r="V187" s="117" t="b">
        <f>'CASH REBATE'!$P$22</f>
        <v>0</v>
      </c>
      <c r="W187" s="1" t="str">
        <v>ALCHEMY</v>
      </c>
    </row>
    <row r="188" spans="2:23" ht="17.399999999999999" x14ac:dyDescent="0.3">
      <c r="B188" s="161" t="str">
        <v>19-SPTEQ-07500462</v>
      </c>
      <c r="C188" s="156" t="str">
        <v>Proximo</v>
      </c>
      <c r="D188" s="94" t="str">
        <v>Tequila</v>
      </c>
      <c r="E188" s="94" t="str">
        <v>1800</v>
      </c>
      <c r="F188" s="94" t="str">
        <v>18T</v>
      </c>
      <c r="G188" s="94" t="str">
        <v>1800 Tequila Milenio</v>
      </c>
      <c r="H188" s="94" t="str">
        <v>700ml</v>
      </c>
      <c r="I188" s="174">
        <v>3</v>
      </c>
      <c r="J188" s="283"/>
      <c r="K188" s="178"/>
      <c r="L188" s="85"/>
      <c r="M188" s="15"/>
      <c r="N188" s="86"/>
      <c r="O188" s="6"/>
      <c r="P188" s="152">
        <v>0</v>
      </c>
      <c r="Q188" s="6"/>
      <c r="R188" s="96">
        <f t="shared" si="9"/>
        <v>0</v>
      </c>
      <c r="S188" s="97">
        <f t="shared" si="12"/>
        <v>0</v>
      </c>
      <c r="T188" s="98">
        <f t="shared" si="10"/>
        <v>0</v>
      </c>
      <c r="U188" s="117" t="str">
        <f t="shared" si="11"/>
        <v>OK</v>
      </c>
      <c r="V188" s="117" t="b">
        <f>'CASH REBATE'!$P$22</f>
        <v>0</v>
      </c>
      <c r="W188" s="1" t="str">
        <v>ALCHEMY</v>
      </c>
    </row>
    <row r="189" spans="2:23" ht="17.399999999999999" x14ac:dyDescent="0.3">
      <c r="B189" s="161" t="str">
        <v>19-SPTEQ-07503891</v>
      </c>
      <c r="C189" s="156" t="str">
        <v>Proximo</v>
      </c>
      <c r="D189" s="94" t="str">
        <v>Tequila</v>
      </c>
      <c r="E189" s="94" t="str">
        <v>1800</v>
      </c>
      <c r="F189" s="94" t="str">
        <v>18T</v>
      </c>
      <c r="G189" s="94" t="str">
        <v>1800 Tequila Guachimonton Anejo</v>
      </c>
      <c r="H189" s="94" t="str">
        <v>750ml</v>
      </c>
      <c r="I189" s="174">
        <v>3</v>
      </c>
      <c r="J189" s="283"/>
      <c r="K189" s="178"/>
      <c r="L189" s="85"/>
      <c r="M189" s="15"/>
      <c r="N189" s="86"/>
      <c r="O189" s="6"/>
      <c r="P189" s="152">
        <v>0</v>
      </c>
      <c r="Q189" s="6"/>
      <c r="R189" s="96">
        <f t="shared" si="9"/>
        <v>0</v>
      </c>
      <c r="S189" s="97">
        <f t="shared" si="12"/>
        <v>0</v>
      </c>
      <c r="T189" s="98">
        <f t="shared" si="10"/>
        <v>0</v>
      </c>
      <c r="U189" s="117" t="str">
        <f t="shared" si="11"/>
        <v>OK</v>
      </c>
      <c r="V189" s="117" t="b">
        <f>'CASH REBATE'!$P$22</f>
        <v>0</v>
      </c>
      <c r="W189" s="1" t="str">
        <v>ALCHEMY</v>
      </c>
    </row>
    <row r="190" spans="2:23" ht="17.399999999999999" x14ac:dyDescent="0.3">
      <c r="B190" s="161" t="str">
        <v>20-SPTEQ-07000830</v>
      </c>
      <c r="C190" s="156" t="str">
        <v>Proximo</v>
      </c>
      <c r="D190" s="94" t="str">
        <v>Tequila</v>
      </c>
      <c r="E190" s="94" t="str">
        <v>Jose Cuervo</v>
      </c>
      <c r="F190" s="94" t="str">
        <v>JOC</v>
      </c>
      <c r="G190" s="94" t="str">
        <v>Jose Cuervo Platino</v>
      </c>
      <c r="H190" s="94" t="str">
        <v>700ml</v>
      </c>
      <c r="I190" s="174">
        <v>6</v>
      </c>
      <c r="J190" s="283"/>
      <c r="K190" s="178"/>
      <c r="L190" s="85"/>
      <c r="M190" s="15"/>
      <c r="N190" s="86"/>
      <c r="O190" s="6"/>
      <c r="P190" s="152">
        <v>0</v>
      </c>
      <c r="Q190" s="6"/>
      <c r="R190" s="96">
        <f t="shared" si="9"/>
        <v>0</v>
      </c>
      <c r="S190" s="97">
        <f t="shared" si="12"/>
        <v>0</v>
      </c>
      <c r="T190" s="98">
        <f t="shared" si="10"/>
        <v>0</v>
      </c>
      <c r="U190" s="117" t="str">
        <f t="shared" si="11"/>
        <v>OK</v>
      </c>
      <c r="V190" s="117" t="b">
        <f>'CASH REBATE'!$P$22</f>
        <v>0</v>
      </c>
      <c r="W190" s="1" t="str">
        <v>ALCHEMY</v>
      </c>
    </row>
    <row r="191" spans="2:23" ht="17.399999999999999" x14ac:dyDescent="0.3">
      <c r="B191" s="161" t="str">
        <v>20-SPTEQ-07501478</v>
      </c>
      <c r="C191" s="156" t="str">
        <v>Proximo</v>
      </c>
      <c r="D191" s="94" t="str">
        <v>Tequila</v>
      </c>
      <c r="E191" s="94" t="str">
        <v>Jose Cuervo</v>
      </c>
      <c r="F191" s="94" t="str">
        <v>JOC</v>
      </c>
      <c r="G191" s="94" t="str">
        <v>Jose Cuervo Reserva De La Familia Platino</v>
      </c>
      <c r="H191" s="94" t="str">
        <v>750ml</v>
      </c>
      <c r="I191" s="174">
        <v>3</v>
      </c>
      <c r="J191" s="283"/>
      <c r="K191" s="178"/>
      <c r="L191" s="85"/>
      <c r="M191" s="15"/>
      <c r="N191" s="86"/>
      <c r="O191" s="6"/>
      <c r="P191" s="152">
        <v>0</v>
      </c>
      <c r="Q191" s="6"/>
      <c r="R191" s="96">
        <f t="shared" si="9"/>
        <v>0</v>
      </c>
      <c r="S191" s="97">
        <f t="shared" si="12"/>
        <v>0</v>
      </c>
      <c r="T191" s="98">
        <f t="shared" si="10"/>
        <v>0</v>
      </c>
      <c r="U191" s="117" t="str">
        <f t="shared" si="11"/>
        <v>OK</v>
      </c>
      <c r="V191" s="117" t="b">
        <f>'CASH REBATE'!$P$22</f>
        <v>0</v>
      </c>
      <c r="W191" s="1" t="str">
        <v>ALCHEMY</v>
      </c>
    </row>
    <row r="192" spans="2:23" ht="17.399999999999999" x14ac:dyDescent="0.3">
      <c r="B192" s="161" t="str">
        <v>20-SPTEQ-07501452</v>
      </c>
      <c r="C192" s="156" t="str">
        <v>Proximo</v>
      </c>
      <c r="D192" s="94" t="str">
        <v>Tequila</v>
      </c>
      <c r="E192" s="94" t="str">
        <v>Jose Cuervo</v>
      </c>
      <c r="F192" s="94" t="str">
        <v>JOC</v>
      </c>
      <c r="G192" s="94" t="str">
        <v>Jose Cuervo Reserva De La Familia Extra Anejo Tequila</v>
      </c>
      <c r="H192" s="94" t="str">
        <v>750ml</v>
      </c>
      <c r="I192" s="174">
        <v>3</v>
      </c>
      <c r="J192" s="283"/>
      <c r="K192" s="178"/>
      <c r="L192" s="85"/>
      <c r="M192" s="15"/>
      <c r="N192" s="86"/>
      <c r="O192" s="6"/>
      <c r="P192" s="152">
        <v>0</v>
      </c>
      <c r="Q192" s="6"/>
      <c r="R192" s="96">
        <f t="shared" si="9"/>
        <v>0</v>
      </c>
      <c r="S192" s="97">
        <f t="shared" si="12"/>
        <v>0</v>
      </c>
      <c r="T192" s="98">
        <f t="shared" si="10"/>
        <v>0</v>
      </c>
      <c r="U192" s="117" t="str">
        <f t="shared" si="11"/>
        <v>OK</v>
      </c>
      <c r="V192" s="117" t="b">
        <f>'CASH REBATE'!$P$22</f>
        <v>0</v>
      </c>
      <c r="W192" s="1" t="str">
        <v>ALCHEMY</v>
      </c>
    </row>
    <row r="193" spans="2:23" ht="17.399999999999999" x14ac:dyDescent="0.3">
      <c r="B193" s="161" t="str">
        <v>20-SPTEQ-07002216</v>
      </c>
      <c r="C193" s="156" t="str">
        <v>Proximo</v>
      </c>
      <c r="D193" s="94" t="str">
        <v>Tequila</v>
      </c>
      <c r="E193" s="94" t="str">
        <v>Jose Cuervo</v>
      </c>
      <c r="F193" s="94" t="str">
        <v>JOC</v>
      </c>
      <c r="G193" s="94" t="str">
        <v>Jose Cuervo Tradicional Reposado</v>
      </c>
      <c r="H193" s="94" t="str">
        <v>700ml</v>
      </c>
      <c r="I193" s="174">
        <v>6</v>
      </c>
      <c r="J193" s="283"/>
      <c r="K193" s="178"/>
      <c r="L193" s="85"/>
      <c r="M193" s="15"/>
      <c r="N193" s="86"/>
      <c r="O193" s="6"/>
      <c r="P193" s="152">
        <v>0</v>
      </c>
      <c r="Q193" s="6"/>
      <c r="R193" s="96">
        <f t="shared" si="9"/>
        <v>0</v>
      </c>
      <c r="S193" s="97">
        <f t="shared" si="12"/>
        <v>0</v>
      </c>
      <c r="T193" s="98">
        <f t="shared" si="10"/>
        <v>0</v>
      </c>
      <c r="U193" s="117" t="str">
        <f t="shared" si="11"/>
        <v>OK</v>
      </c>
      <c r="V193" s="117" t="b">
        <f>'CASH REBATE'!$P$22</f>
        <v>0</v>
      </c>
      <c r="W193" s="1" t="str">
        <v>ALCHEMY</v>
      </c>
    </row>
    <row r="194" spans="2:23" ht="17.399999999999999" x14ac:dyDescent="0.3">
      <c r="B194" s="161" t="str">
        <v>20-SPTEQ-07002230</v>
      </c>
      <c r="C194" s="156" t="str">
        <v>Proximo</v>
      </c>
      <c r="D194" s="94" t="str">
        <v>Tequila</v>
      </c>
      <c r="E194" s="94" t="str">
        <v>Jose Cuervo</v>
      </c>
      <c r="F194" s="94" t="str">
        <v>JOC</v>
      </c>
      <c r="G194" s="94" t="str">
        <v>Jose Cuervo Tradicional Silver</v>
      </c>
      <c r="H194" s="94" t="str">
        <v>700ml</v>
      </c>
      <c r="I194" s="174">
        <v>6</v>
      </c>
      <c r="J194" s="283"/>
      <c r="K194" s="178"/>
      <c r="L194" s="85"/>
      <c r="M194" s="15"/>
      <c r="N194" s="86"/>
      <c r="O194" s="6"/>
      <c r="P194" s="152">
        <v>0</v>
      </c>
      <c r="Q194" s="6"/>
      <c r="R194" s="96">
        <f t="shared" si="9"/>
        <v>0</v>
      </c>
      <c r="S194" s="97">
        <f t="shared" si="12"/>
        <v>0</v>
      </c>
      <c r="T194" s="98">
        <f t="shared" si="10"/>
        <v>0</v>
      </c>
      <c r="U194" s="117" t="str">
        <f t="shared" si="11"/>
        <v>OK</v>
      </c>
      <c r="V194" s="117" t="b">
        <f>'CASH REBATE'!$P$22</f>
        <v>0</v>
      </c>
      <c r="W194" s="1" t="str">
        <v>ALCHEMY</v>
      </c>
    </row>
    <row r="195" spans="2:23" ht="17.399999999999999" x14ac:dyDescent="0.3">
      <c r="B195" s="161" t="str">
        <v>20-SPTEQ-07002135</v>
      </c>
      <c r="C195" s="156" t="str">
        <v>Proximo</v>
      </c>
      <c r="D195" s="94" t="str">
        <v>Tequila</v>
      </c>
      <c r="E195" s="94" t="str">
        <v>Jose Cuervo</v>
      </c>
      <c r="F195" s="94" t="str">
        <v>JOC</v>
      </c>
      <c r="G195" s="94" t="str">
        <v>Jose Cuervo Especial Reposado</v>
      </c>
      <c r="H195" s="94" t="str">
        <v>700ml</v>
      </c>
      <c r="I195" s="174">
        <v>12</v>
      </c>
      <c r="J195" s="283"/>
      <c r="K195" s="178"/>
      <c r="L195" s="85"/>
      <c r="M195" s="15"/>
      <c r="N195" s="86"/>
      <c r="O195" s="6"/>
      <c r="P195" s="152">
        <v>0</v>
      </c>
      <c r="Q195" s="6"/>
      <c r="R195" s="96">
        <f t="shared" si="9"/>
        <v>0</v>
      </c>
      <c r="S195" s="97">
        <f t="shared" si="12"/>
        <v>0</v>
      </c>
      <c r="T195" s="98">
        <f t="shared" si="10"/>
        <v>0</v>
      </c>
      <c r="U195" s="117" t="str">
        <f t="shared" si="11"/>
        <v>OK</v>
      </c>
      <c r="V195" s="117" t="b">
        <f>'CASH REBATE'!$P$22</f>
        <v>0</v>
      </c>
      <c r="W195" s="1" t="str">
        <v>ALCHEMY</v>
      </c>
    </row>
    <row r="196" spans="2:23" ht="17.399999999999999" x14ac:dyDescent="0.3">
      <c r="B196" s="161" t="str">
        <v>20-SPTEQ-07002302</v>
      </c>
      <c r="C196" s="156" t="str">
        <v>Proximo</v>
      </c>
      <c r="D196" s="94" t="str">
        <v>Tequila</v>
      </c>
      <c r="E196" s="94" t="str">
        <v>Jose Cuervo</v>
      </c>
      <c r="F196" s="94" t="str">
        <v>JOC</v>
      </c>
      <c r="G196" s="94" t="str">
        <v>Jose Cuervo Especial Silver</v>
      </c>
      <c r="H196" s="94" t="str">
        <v>700ml</v>
      </c>
      <c r="I196" s="174">
        <v>12</v>
      </c>
      <c r="J196" s="283"/>
      <c r="K196" s="178"/>
      <c r="L196" s="85"/>
      <c r="M196" s="15"/>
      <c r="N196" s="86"/>
      <c r="O196" s="6"/>
      <c r="P196" s="152">
        <v>0</v>
      </c>
      <c r="Q196" s="6"/>
      <c r="R196" s="96">
        <f t="shared" si="9"/>
        <v>0</v>
      </c>
      <c r="S196" s="97">
        <f t="shared" si="12"/>
        <v>0</v>
      </c>
      <c r="T196" s="98">
        <f t="shared" si="10"/>
        <v>0</v>
      </c>
      <c r="U196" s="117" t="str">
        <f t="shared" si="11"/>
        <v>OK</v>
      </c>
      <c r="V196" s="117" t="b">
        <f>'CASH REBATE'!$P$22</f>
        <v>0</v>
      </c>
      <c r="W196" s="1" t="str">
        <v>ALCHEMY</v>
      </c>
    </row>
    <row r="197" spans="2:23" ht="17.399999999999999" x14ac:dyDescent="0.3">
      <c r="B197" s="161" t="str">
        <v>20-SPTEQ-07502135</v>
      </c>
      <c r="C197" s="156" t="str">
        <v>Proximo</v>
      </c>
      <c r="D197" s="94" t="str">
        <v>Tequila</v>
      </c>
      <c r="E197" s="94" t="str">
        <v>Jose Cuervo</v>
      </c>
      <c r="F197" s="94" t="str">
        <v>JOC</v>
      </c>
      <c r="G197" s="94" t="str">
        <v>Jose Cuervo Especial Reposado Limited Edition 2022</v>
      </c>
      <c r="H197" s="94" t="str">
        <v>750ml</v>
      </c>
      <c r="I197" s="174">
        <v>12</v>
      </c>
      <c r="J197" s="283"/>
      <c r="K197" s="178"/>
      <c r="L197" s="85"/>
      <c r="M197" s="15"/>
      <c r="N197" s="86"/>
      <c r="O197" s="6"/>
      <c r="P197" s="152">
        <v>0</v>
      </c>
      <c r="Q197" s="6"/>
      <c r="R197" s="96">
        <f t="shared" si="9"/>
        <v>0</v>
      </c>
      <c r="S197" s="97">
        <f t="shared" si="12"/>
        <v>0</v>
      </c>
      <c r="T197" s="98">
        <f t="shared" si="10"/>
        <v>0</v>
      </c>
      <c r="U197" s="117" t="str">
        <f t="shared" si="11"/>
        <v>OK</v>
      </c>
      <c r="V197" s="117" t="b">
        <f>'CASH REBATE'!$P$22</f>
        <v>0</v>
      </c>
      <c r="W197" s="1" t="str">
        <v>ALCHEMY</v>
      </c>
    </row>
    <row r="198" spans="2:23" ht="17.399999999999999" x14ac:dyDescent="0.3">
      <c r="B198" s="161" t="str">
        <v>20-SPTEQ-07500103</v>
      </c>
      <c r="C198" s="156" t="str">
        <v>Proximo</v>
      </c>
      <c r="D198" s="94" t="str">
        <v>Tequila</v>
      </c>
      <c r="E198" s="94" t="str">
        <v>Jose Cuervo</v>
      </c>
      <c r="F198" s="94" t="str">
        <v>JOC</v>
      </c>
      <c r="G198" s="94" t="str">
        <v>Jose Cuervo Especial Reposado Limited Edition 2023</v>
      </c>
      <c r="H198" s="94" t="str">
        <v>750ml</v>
      </c>
      <c r="I198" s="174">
        <v>12</v>
      </c>
      <c r="J198" s="283"/>
      <c r="K198" s="178"/>
      <c r="L198" s="85"/>
      <c r="M198" s="15"/>
      <c r="N198" s="86"/>
      <c r="O198" s="6"/>
      <c r="P198" s="152">
        <v>0</v>
      </c>
      <c r="Q198" s="6"/>
      <c r="R198" s="96">
        <f t="shared" si="9"/>
        <v>0</v>
      </c>
      <c r="S198" s="97">
        <f t="shared" si="12"/>
        <v>0</v>
      </c>
      <c r="T198" s="98">
        <f t="shared" si="10"/>
        <v>0</v>
      </c>
      <c r="U198" s="117" t="str">
        <f t="shared" si="11"/>
        <v>OK</v>
      </c>
      <c r="V198" s="117" t="b">
        <f>'CASH REBATE'!$P$22</f>
        <v>0</v>
      </c>
      <c r="W198" s="1" t="str">
        <v>ALCHEMY</v>
      </c>
    </row>
    <row r="199" spans="2:23" ht="17.399999999999999" x14ac:dyDescent="0.3">
      <c r="B199" s="161" t="str">
        <v>20-24REP-07500109</v>
      </c>
      <c r="C199" s="156" t="str">
        <v>Proximo</v>
      </c>
      <c r="D199" s="94" t="str">
        <v>Tequila</v>
      </c>
      <c r="E199" s="94" t="str">
        <v>Jose Cuervo</v>
      </c>
      <c r="F199" s="94" t="str">
        <v>JOC</v>
      </c>
      <c r="G199" s="94" t="str">
        <v>Jose Cuervo Especial Reposado Limited Edition 2024</v>
      </c>
      <c r="H199" s="94" t="str">
        <v>750ml</v>
      </c>
      <c r="I199" s="174">
        <v>12</v>
      </c>
      <c r="J199" s="283"/>
      <c r="K199" s="178"/>
      <c r="L199" s="85"/>
      <c r="M199" s="15"/>
      <c r="N199" s="86"/>
      <c r="O199" s="6"/>
      <c r="P199" s="152">
        <v>0</v>
      </c>
      <c r="Q199" s="6"/>
      <c r="R199" s="96">
        <f t="shared" si="9"/>
        <v>0</v>
      </c>
      <c r="S199" s="97">
        <f t="shared" si="12"/>
        <v>0</v>
      </c>
      <c r="T199" s="98">
        <f t="shared" si="10"/>
        <v>0</v>
      </c>
      <c r="U199" s="117" t="str">
        <f t="shared" si="11"/>
        <v>OK</v>
      </c>
      <c r="V199" s="117" t="b">
        <f>'CASH REBATE'!$P$22</f>
        <v>0</v>
      </c>
      <c r="W199" s="1" t="str">
        <v>ALCHEMY</v>
      </c>
    </row>
    <row r="200" spans="2:23" ht="17.399999999999999" x14ac:dyDescent="0.3">
      <c r="B200" s="161" t="str">
        <v>20-25REP-07001301</v>
      </c>
      <c r="C200" s="156" t="str">
        <v>Proximo</v>
      </c>
      <c r="D200" s="94" t="str">
        <v>Tequila</v>
      </c>
      <c r="E200" s="94" t="str">
        <v>Jose Cuervo</v>
      </c>
      <c r="F200" s="94" t="str">
        <v>JOC</v>
      </c>
      <c r="G200" s="94" t="str">
        <v>Jose Cuervo Especial Reposado Limited Edition 2025</v>
      </c>
      <c r="H200" s="94" t="str">
        <v>700ml</v>
      </c>
      <c r="I200" s="174">
        <v>12</v>
      </c>
      <c r="J200" s="283"/>
      <c r="K200" s="178"/>
      <c r="L200" s="85"/>
      <c r="M200" s="15"/>
      <c r="N200" s="86"/>
      <c r="O200" s="6"/>
      <c r="P200" s="152">
        <v>0</v>
      </c>
      <c r="Q200" s="6"/>
      <c r="R200" s="96">
        <f t="shared" si="9"/>
        <v>0</v>
      </c>
      <c r="S200" s="97">
        <f t="shared" si="12"/>
        <v>0</v>
      </c>
      <c r="T200" s="98">
        <f t="shared" si="10"/>
        <v>0</v>
      </c>
      <c r="U200" s="117" t="str">
        <f t="shared" si="11"/>
        <v>OK</v>
      </c>
      <c r="V200" s="117" t="b">
        <f>'CASH REBATE'!$P$22</f>
        <v>0</v>
      </c>
      <c r="W200" s="1" t="str">
        <v>ALCHEMY</v>
      </c>
    </row>
    <row r="201" spans="2:23" ht="17.399999999999999" x14ac:dyDescent="0.3">
      <c r="B201" s="161" t="str">
        <v>20-24SIL-07502322</v>
      </c>
      <c r="C201" s="156" t="str">
        <v>Proximo</v>
      </c>
      <c r="D201" s="94" t="str">
        <v>Tequila</v>
      </c>
      <c r="E201" s="94" t="str">
        <v>Jose Cuervo</v>
      </c>
      <c r="F201" s="94" t="str">
        <v>JOC</v>
      </c>
      <c r="G201" s="94" t="str">
        <v>Jose Cuervo Especial Silver Limited Edition 2024</v>
      </c>
      <c r="H201" s="94" t="str">
        <v>750ml</v>
      </c>
      <c r="I201" s="174">
        <v>12</v>
      </c>
      <c r="J201" s="283"/>
      <c r="K201" s="178"/>
      <c r="L201" s="85"/>
      <c r="M201" s="15"/>
      <c r="N201" s="86"/>
      <c r="O201" s="6"/>
      <c r="P201" s="152">
        <v>0</v>
      </c>
      <c r="Q201" s="6"/>
      <c r="R201" s="96">
        <f t="shared" si="9"/>
        <v>0</v>
      </c>
      <c r="S201" s="97">
        <f t="shared" si="12"/>
        <v>0</v>
      </c>
      <c r="T201" s="98">
        <f t="shared" si="10"/>
        <v>0</v>
      </c>
      <c r="U201" s="117" t="str">
        <f t="shared" si="11"/>
        <v>OK</v>
      </c>
      <c r="V201" s="117" t="b">
        <f>'CASH REBATE'!$P$22</f>
        <v>0</v>
      </c>
      <c r="W201" s="1" t="str">
        <v>ALCHEMY</v>
      </c>
    </row>
    <row r="202" spans="2:23" ht="17.399999999999999" x14ac:dyDescent="0.3">
      <c r="B202" s="161" t="str">
        <v>20-25SIL-07001318</v>
      </c>
      <c r="C202" s="156" t="str">
        <v>Proximo</v>
      </c>
      <c r="D202" s="94" t="str">
        <v>Tequila</v>
      </c>
      <c r="E202" s="94" t="str">
        <v>Jose Cuervo</v>
      </c>
      <c r="F202" s="94" t="str">
        <v>JOC</v>
      </c>
      <c r="G202" s="94" t="str">
        <v>Jose Cuervo Especial Silver Limited Edition 2025</v>
      </c>
      <c r="H202" s="94" t="str">
        <v>700ml</v>
      </c>
      <c r="I202" s="174">
        <v>12</v>
      </c>
      <c r="J202" s="283"/>
      <c r="K202" s="178"/>
      <c r="L202" s="85"/>
      <c r="M202" s="15"/>
      <c r="N202" s="86"/>
      <c r="O202" s="6"/>
      <c r="P202" s="152">
        <v>0</v>
      </c>
      <c r="Q202" s="6"/>
      <c r="R202" s="96">
        <f t="shared" si="9"/>
        <v>0</v>
      </c>
      <c r="S202" s="97">
        <f t="shared" si="12"/>
        <v>0</v>
      </c>
      <c r="T202" s="98">
        <f t="shared" si="10"/>
        <v>0</v>
      </c>
      <c r="U202" s="117" t="str">
        <f t="shared" si="11"/>
        <v>OK</v>
      </c>
      <c r="V202" s="117" t="b">
        <f>'CASH REBATE'!$P$22</f>
        <v>0</v>
      </c>
      <c r="W202" s="1" t="str">
        <v>ALCHEMY</v>
      </c>
    </row>
    <row r="203" spans="2:23" ht="17.399999999999999" x14ac:dyDescent="0.3">
      <c r="B203" s="161" t="str">
        <v>20-SPTEQ-07502302</v>
      </c>
      <c r="C203" s="156" t="str">
        <v>Proximo</v>
      </c>
      <c r="D203" s="94" t="str">
        <v>Tequila</v>
      </c>
      <c r="E203" s="94" t="str">
        <v>Jose Cuervo</v>
      </c>
      <c r="F203" s="94" t="str">
        <v>JOC</v>
      </c>
      <c r="G203" s="94" t="str">
        <v>Jose Cuervo Especial Plata Limited Edition</v>
      </c>
      <c r="H203" s="94" t="str">
        <v>750ml</v>
      </c>
      <c r="I203" s="174">
        <v>12</v>
      </c>
      <c r="J203" s="283"/>
      <c r="K203" s="178"/>
      <c r="L203" s="85"/>
      <c r="M203" s="15"/>
      <c r="N203" s="86"/>
      <c r="O203" s="6"/>
      <c r="P203" s="152">
        <v>0</v>
      </c>
      <c r="Q203" s="6"/>
      <c r="R203" s="96">
        <f t="shared" si="9"/>
        <v>0</v>
      </c>
      <c r="S203" s="97">
        <f t="shared" si="12"/>
        <v>0</v>
      </c>
      <c r="T203" s="98">
        <f t="shared" si="10"/>
        <v>0</v>
      </c>
      <c r="U203" s="117" t="str">
        <f t="shared" si="11"/>
        <v>OK</v>
      </c>
      <c r="V203" s="117" t="b">
        <f>'CASH REBATE'!$P$22</f>
        <v>0</v>
      </c>
      <c r="W203" s="1" t="str">
        <v>ALCHEMY</v>
      </c>
    </row>
    <row r="204" spans="2:23" ht="17.399999999999999" x14ac:dyDescent="0.3">
      <c r="B204" s="161" t="str">
        <v>25-SPLIQ-03502608</v>
      </c>
      <c r="C204" s="156" t="str">
        <v>RC</v>
      </c>
      <c r="D204" s="94" t="str">
        <v>Liqueur</v>
      </c>
      <c r="E204" s="94" t="str">
        <v>Cointreau</v>
      </c>
      <c r="F204" s="94" t="str">
        <v>COT</v>
      </c>
      <c r="G204" s="94" t="str">
        <v>Cointreau 350ml</v>
      </c>
      <c r="H204" s="94" t="str">
        <v>350ml</v>
      </c>
      <c r="I204" s="174">
        <v>24</v>
      </c>
      <c r="J204" s="283"/>
      <c r="K204" s="178"/>
      <c r="L204" s="85"/>
      <c r="M204" s="15"/>
      <c r="N204" s="86"/>
      <c r="O204" s="6"/>
      <c r="P204" s="152">
        <v>0</v>
      </c>
      <c r="Q204" s="6"/>
      <c r="R204" s="96">
        <f t="shared" si="9"/>
        <v>0</v>
      </c>
      <c r="S204" s="97">
        <f t="shared" si="12"/>
        <v>0</v>
      </c>
      <c r="T204" s="98">
        <f t="shared" si="10"/>
        <v>0</v>
      </c>
      <c r="U204" s="117" t="str">
        <f t="shared" si="11"/>
        <v>OK</v>
      </c>
      <c r="V204" s="117" t="b">
        <f>'CASH REBATE'!$P$22</f>
        <v>0</v>
      </c>
      <c r="W204" s="1" t="str">
        <v>ALCHEMY</v>
      </c>
    </row>
    <row r="205" spans="2:23" ht="17.399999999999999" x14ac:dyDescent="0.3">
      <c r="B205" s="161" t="str">
        <v>25-SPLIQ-07004200</v>
      </c>
      <c r="C205" s="156" t="str">
        <v>RC</v>
      </c>
      <c r="D205" s="94" t="str">
        <v>Liqueur</v>
      </c>
      <c r="E205" s="94" t="str">
        <v>Cointreau</v>
      </c>
      <c r="F205" s="94" t="str">
        <v>COT</v>
      </c>
      <c r="G205" s="94" t="str">
        <v>Cointreau 700ml</v>
      </c>
      <c r="H205" s="94" t="str">
        <v>700ml</v>
      </c>
      <c r="I205" s="174">
        <v>12</v>
      </c>
      <c r="J205" s="283"/>
      <c r="K205" s="178"/>
      <c r="L205" s="85"/>
      <c r="M205" s="15"/>
      <c r="N205" s="86"/>
      <c r="O205" s="6"/>
      <c r="P205" s="152">
        <v>0</v>
      </c>
      <c r="Q205" s="6"/>
      <c r="R205" s="96">
        <f t="shared" ref="R205:R268" si="13">IF(K205&gt;0,K205*N205,L205*1.07*N205)</f>
        <v>0</v>
      </c>
      <c r="S205" s="97">
        <f t="shared" si="12"/>
        <v>0</v>
      </c>
      <c r="T205" s="98">
        <f t="shared" si="10"/>
        <v>0</v>
      </c>
      <c r="U205" s="117" t="str">
        <f t="shared" si="11"/>
        <v>OK</v>
      </c>
      <c r="V205" s="117" t="b">
        <f>'CASH REBATE'!$P$22</f>
        <v>0</v>
      </c>
      <c r="W205" s="1" t="str">
        <v>ALCHEMY</v>
      </c>
    </row>
    <row r="206" spans="2:23" ht="17.399999999999999" x14ac:dyDescent="0.3">
      <c r="B206" s="161" t="str">
        <v>02-SPLIQ-05001661</v>
      </c>
      <c r="C206" s="156" t="str">
        <v>Lucas Bols</v>
      </c>
      <c r="D206" s="94" t="str">
        <v>Liqueur</v>
      </c>
      <c r="E206" s="94" t="str">
        <v>Galliano Espresso</v>
      </c>
      <c r="F206" s="94" t="str">
        <v>GAL</v>
      </c>
      <c r="G206" s="94" t="str">
        <v>Galliano Espresso Liqueur 500ml</v>
      </c>
      <c r="H206" s="94" t="str">
        <v>500ml</v>
      </c>
      <c r="I206" s="174">
        <v>6</v>
      </c>
      <c r="J206" s="283"/>
      <c r="K206" s="178"/>
      <c r="L206" s="85"/>
      <c r="M206" s="15"/>
      <c r="N206" s="86"/>
      <c r="O206" s="6"/>
      <c r="P206" s="152">
        <v>0</v>
      </c>
      <c r="Q206" s="6"/>
      <c r="R206" s="96">
        <f t="shared" si="13"/>
        <v>0</v>
      </c>
      <c r="S206" s="97">
        <f t="shared" si="12"/>
        <v>0</v>
      </c>
      <c r="T206" s="98">
        <f t="shared" ref="T206:T269" si="14">IF(U206="Input Price only 1 column","",P206*S206)</f>
        <v>0</v>
      </c>
      <c r="U206" s="117" t="str">
        <f t="shared" ref="U206:U269" si="15">IF(AND(K206&gt;0,L206&gt;0),"Input Price only 1 column","OK")</f>
        <v>OK</v>
      </c>
      <c r="V206" s="117" t="b">
        <f>'CASH REBATE'!$P$22</f>
        <v>0</v>
      </c>
      <c r="W206" s="1" t="str">
        <v>ALCHEMY</v>
      </c>
    </row>
    <row r="207" spans="2:23" ht="17.399999999999999" x14ac:dyDescent="0.3">
      <c r="B207" s="161" t="str">
        <v>02-SPLIQ-05009501</v>
      </c>
      <c r="C207" s="156" t="str">
        <v>Lucas Bols</v>
      </c>
      <c r="D207" s="94" t="str">
        <v>Liqueur</v>
      </c>
      <c r="E207" s="94" t="str">
        <v>Galliano Vanilla</v>
      </c>
      <c r="F207" s="94" t="str">
        <v>GAL</v>
      </c>
      <c r="G207" s="94" t="str">
        <v>Galliano Vanilla Liqueur 500ml</v>
      </c>
      <c r="H207" s="94" t="str">
        <v>500ml</v>
      </c>
      <c r="I207" s="174">
        <v>6</v>
      </c>
      <c r="J207" s="283"/>
      <c r="K207" s="178"/>
      <c r="L207" s="85"/>
      <c r="M207" s="15"/>
      <c r="N207" s="86"/>
      <c r="O207" s="6"/>
      <c r="P207" s="152">
        <v>0</v>
      </c>
      <c r="Q207" s="6"/>
      <c r="R207" s="96">
        <f t="shared" si="13"/>
        <v>0</v>
      </c>
      <c r="S207" s="97">
        <f t="shared" ref="S207:S270" si="16">ROUND(R207/1.07,2)</f>
        <v>0</v>
      </c>
      <c r="T207" s="98">
        <f t="shared" si="14"/>
        <v>0</v>
      </c>
      <c r="U207" s="117" t="str">
        <f t="shared" si="15"/>
        <v>OK</v>
      </c>
      <c r="V207" s="117" t="b">
        <f>'CASH REBATE'!$P$22</f>
        <v>0</v>
      </c>
      <c r="W207" s="1" t="str">
        <v>ALCHEMY</v>
      </c>
    </row>
    <row r="208" spans="2:23" ht="17.399999999999999" x14ac:dyDescent="0.3">
      <c r="B208" s="161" t="str">
        <v>02-SPLIQ-07009594</v>
      </c>
      <c r="C208" s="156" t="str">
        <v>Lucas Bols</v>
      </c>
      <c r="D208" s="94" t="str">
        <v>Liqueur</v>
      </c>
      <c r="E208" s="94" t="str">
        <v>Galliano Vanilla</v>
      </c>
      <c r="F208" s="94" t="str">
        <v>GAL</v>
      </c>
      <c r="G208" s="94" t="str">
        <v>Galliano Vanilla Liqueur 700ml</v>
      </c>
      <c r="H208" s="94" t="str">
        <v>700ml</v>
      </c>
      <c r="I208" s="174">
        <v>6</v>
      </c>
      <c r="J208" s="283"/>
      <c r="K208" s="178"/>
      <c r="L208" s="85"/>
      <c r="M208" s="15"/>
      <c r="N208" s="86"/>
      <c r="O208" s="6"/>
      <c r="P208" s="152">
        <v>0</v>
      </c>
      <c r="Q208" s="6"/>
      <c r="R208" s="96">
        <f t="shared" si="13"/>
        <v>0</v>
      </c>
      <c r="S208" s="97">
        <f t="shared" si="16"/>
        <v>0</v>
      </c>
      <c r="T208" s="98">
        <f t="shared" si="14"/>
        <v>0</v>
      </c>
      <c r="U208" s="117" t="str">
        <f t="shared" si="15"/>
        <v>OK</v>
      </c>
      <c r="V208" s="117" t="b">
        <f>'CASH REBATE'!$P$22</f>
        <v>0</v>
      </c>
      <c r="W208" s="1" t="str">
        <v>ALCHEMY</v>
      </c>
    </row>
    <row r="209" spans="2:23" ht="17.399999999999999" x14ac:dyDescent="0.3">
      <c r="B209" s="161" t="str">
        <v>09-SPLIQ-07009136</v>
      </c>
      <c r="C209" s="156" t="str">
        <v>Lucas Bols</v>
      </c>
      <c r="D209" s="94" t="str">
        <v>Liqueur</v>
      </c>
      <c r="E209" s="94" t="str">
        <v>Vaccari Sambuca</v>
      </c>
      <c r="F209" s="94" t="str">
        <v>VAC</v>
      </c>
      <c r="G209" s="94" t="str">
        <v>Vaccari Sambuca</v>
      </c>
      <c r="H209" s="94" t="str">
        <v>700ml</v>
      </c>
      <c r="I209" s="174">
        <v>6</v>
      </c>
      <c r="J209" s="283"/>
      <c r="K209" s="178"/>
      <c r="L209" s="85"/>
      <c r="M209" s="15"/>
      <c r="N209" s="86"/>
      <c r="O209" s="6"/>
      <c r="P209" s="152">
        <v>0</v>
      </c>
      <c r="Q209" s="6"/>
      <c r="R209" s="96">
        <f t="shared" si="13"/>
        <v>0</v>
      </c>
      <c r="S209" s="97">
        <f t="shared" si="16"/>
        <v>0</v>
      </c>
      <c r="T209" s="98">
        <f t="shared" si="14"/>
        <v>0</v>
      </c>
      <c r="U209" s="117" t="str">
        <f t="shared" si="15"/>
        <v>OK</v>
      </c>
      <c r="V209" s="117" t="b">
        <f>'CASH REBATE'!$P$22</f>
        <v>0</v>
      </c>
      <c r="W209" s="1" t="str">
        <v>ALCHEMY</v>
      </c>
    </row>
    <row r="210" spans="2:23" ht="17.399999999999999" x14ac:dyDescent="0.3">
      <c r="B210" s="161" t="str">
        <v>44-SPLIQ-07000397</v>
      </c>
      <c r="C210" s="156" t="str">
        <v>Campari</v>
      </c>
      <c r="D210" s="94" t="str">
        <v>Liqueur</v>
      </c>
      <c r="E210" s="94" t="str">
        <v>Frangelico</v>
      </c>
      <c r="F210" s="94" t="str">
        <v>FRG</v>
      </c>
      <c r="G210" s="94" t="str">
        <v>Frangelico</v>
      </c>
      <c r="H210" s="94" t="str">
        <v>700ml</v>
      </c>
      <c r="I210" s="174">
        <v>12</v>
      </c>
      <c r="J210" s="283"/>
      <c r="K210" s="178"/>
      <c r="L210" s="85"/>
      <c r="M210" s="15"/>
      <c r="N210" s="86"/>
      <c r="O210" s="6"/>
      <c r="P210" s="152">
        <v>0</v>
      </c>
      <c r="Q210" s="6"/>
      <c r="R210" s="96">
        <f t="shared" si="13"/>
        <v>0</v>
      </c>
      <c r="S210" s="97">
        <f t="shared" si="16"/>
        <v>0</v>
      </c>
      <c r="T210" s="98">
        <f t="shared" si="14"/>
        <v>0</v>
      </c>
      <c r="U210" s="117" t="str">
        <f t="shared" si="15"/>
        <v>OK</v>
      </c>
      <c r="V210" s="117" t="b">
        <f>'CASH REBATE'!$P$22</f>
        <v>0</v>
      </c>
      <c r="W210" s="1" t="str">
        <v>ALCHEMY</v>
      </c>
    </row>
    <row r="211" spans="2:23" ht="17.399999999999999" x14ac:dyDescent="0.3">
      <c r="B211" s="161" t="str">
        <v>09-SPLIQ-07001757</v>
      </c>
      <c r="C211" s="156" t="str">
        <v>Lucas Bols</v>
      </c>
      <c r="D211" s="94" t="str">
        <v>Liqueur</v>
      </c>
      <c r="E211" s="94" t="str">
        <v>Passoa</v>
      </c>
      <c r="F211" s="94" t="str">
        <v>PSO</v>
      </c>
      <c r="G211" s="94" t="str">
        <v>Passoa Liqueur</v>
      </c>
      <c r="H211" s="94" t="str">
        <v>700ml</v>
      </c>
      <c r="I211" s="174">
        <v>6</v>
      </c>
      <c r="J211" s="283"/>
      <c r="K211" s="178"/>
      <c r="L211" s="85"/>
      <c r="M211" s="15"/>
      <c r="N211" s="86"/>
      <c r="O211" s="6"/>
      <c r="P211" s="152">
        <v>0</v>
      </c>
      <c r="Q211" s="6"/>
      <c r="R211" s="96">
        <f t="shared" si="13"/>
        <v>0</v>
      </c>
      <c r="S211" s="97">
        <f t="shared" si="16"/>
        <v>0</v>
      </c>
      <c r="T211" s="98">
        <f t="shared" si="14"/>
        <v>0</v>
      </c>
      <c r="U211" s="117" t="str">
        <f t="shared" si="15"/>
        <v>OK</v>
      </c>
      <c r="V211" s="117" t="b">
        <f>'CASH REBATE'!$P$22</f>
        <v>0</v>
      </c>
      <c r="W211" s="1" t="str">
        <v>ALCHEMY</v>
      </c>
    </row>
    <row r="212" spans="2:23" ht="17.399999999999999" x14ac:dyDescent="0.3">
      <c r="B212" s="161" t="str">
        <v>68-SPLIQ-10002002</v>
      </c>
      <c r="C212" s="156" t="str">
        <v>Campari</v>
      </c>
      <c r="D212" s="94" t="str">
        <v>Liqueur</v>
      </c>
      <c r="E212" s="94" t="str">
        <v>X-Rated</v>
      </c>
      <c r="F212" s="94" t="str">
        <v>XRT</v>
      </c>
      <c r="G212" s="94" t="str">
        <v>X-Rated Fusion Liqueur</v>
      </c>
      <c r="H212" s="94" t="str">
        <v>1000ml</v>
      </c>
      <c r="I212" s="174">
        <v>6</v>
      </c>
      <c r="J212" s="283"/>
      <c r="K212" s="178"/>
      <c r="L212" s="85"/>
      <c r="M212" s="15"/>
      <c r="N212" s="86"/>
      <c r="O212" s="6"/>
      <c r="P212" s="152">
        <v>0</v>
      </c>
      <c r="Q212" s="6"/>
      <c r="R212" s="96">
        <f t="shared" si="13"/>
        <v>0</v>
      </c>
      <c r="S212" s="97">
        <f t="shared" si="16"/>
        <v>0</v>
      </c>
      <c r="T212" s="98">
        <f t="shared" si="14"/>
        <v>0</v>
      </c>
      <c r="U212" s="117" t="str">
        <f t="shared" si="15"/>
        <v>OK</v>
      </c>
      <c r="V212" s="117" t="b">
        <f>'CASH REBATE'!$P$22</f>
        <v>0</v>
      </c>
      <c r="W212" s="1" t="str">
        <v>ALCHEMY</v>
      </c>
    </row>
    <row r="213" spans="2:23" ht="17.399999999999999" x14ac:dyDescent="0.3">
      <c r="B213" s="161" t="str">
        <v>01-SPLIQ-07006625</v>
      </c>
      <c r="C213" s="156" t="str">
        <v>Lucas Bols</v>
      </c>
      <c r="D213" s="94" t="str">
        <v>Liqueur</v>
      </c>
      <c r="E213" s="94" t="str">
        <v>Bols Liqueur</v>
      </c>
      <c r="F213" s="94" t="str">
        <v>BOL</v>
      </c>
      <c r="G213" s="94" t="str">
        <v>Bols Amaretto</v>
      </c>
      <c r="H213" s="94" t="str">
        <v>700ml</v>
      </c>
      <c r="I213" s="174">
        <v>6</v>
      </c>
      <c r="J213" s="283"/>
      <c r="K213" s="178"/>
      <c r="L213" s="85"/>
      <c r="M213" s="15"/>
      <c r="N213" s="86"/>
      <c r="O213" s="6"/>
      <c r="P213" s="152">
        <v>0</v>
      </c>
      <c r="Q213" s="6"/>
      <c r="R213" s="96">
        <f t="shared" si="13"/>
        <v>0</v>
      </c>
      <c r="S213" s="97">
        <f t="shared" si="16"/>
        <v>0</v>
      </c>
      <c r="T213" s="98">
        <f t="shared" si="14"/>
        <v>0</v>
      </c>
      <c r="U213" s="117" t="str">
        <f t="shared" si="15"/>
        <v>OK</v>
      </c>
      <c r="V213" s="117" t="b">
        <f>'CASH REBATE'!$P$22</f>
        <v>0</v>
      </c>
      <c r="W213" s="1" t="str">
        <v>ALCHEMY</v>
      </c>
    </row>
    <row r="214" spans="2:23" ht="17.399999999999999" x14ac:dyDescent="0.3">
      <c r="B214" s="161" t="str">
        <v>01-SPLIQ-07006632</v>
      </c>
      <c r="C214" s="156" t="str">
        <v>Lucas Bols</v>
      </c>
      <c r="D214" s="94" t="str">
        <v>Liqueur</v>
      </c>
      <c r="E214" s="94" t="str">
        <v>Bols Liqueur</v>
      </c>
      <c r="F214" s="94" t="str">
        <v>BOL</v>
      </c>
      <c r="G214" s="94" t="str">
        <v>Bols Apricot Brandy</v>
      </c>
      <c r="H214" s="94" t="str">
        <v>700ml</v>
      </c>
      <c r="I214" s="174">
        <v>6</v>
      </c>
      <c r="J214" s="283"/>
      <c r="K214" s="178"/>
      <c r="L214" s="85"/>
      <c r="M214" s="15"/>
      <c r="N214" s="86"/>
      <c r="O214" s="6"/>
      <c r="P214" s="152">
        <v>0</v>
      </c>
      <c r="Q214" s="6"/>
      <c r="R214" s="96">
        <f t="shared" si="13"/>
        <v>0</v>
      </c>
      <c r="S214" s="97">
        <f t="shared" si="16"/>
        <v>0</v>
      </c>
      <c r="T214" s="98">
        <f t="shared" si="14"/>
        <v>0</v>
      </c>
      <c r="U214" s="117" t="str">
        <f t="shared" si="15"/>
        <v>OK</v>
      </c>
      <c r="V214" s="117" t="b">
        <f>'CASH REBATE'!$P$22</f>
        <v>0</v>
      </c>
      <c r="W214" s="1" t="str">
        <v>ALCHEMY</v>
      </c>
    </row>
    <row r="215" spans="2:23" ht="17.399999999999999" x14ac:dyDescent="0.3">
      <c r="B215" s="161" t="str">
        <v>01-SPLIQ-07006694</v>
      </c>
      <c r="C215" s="156" t="str">
        <v>Lucas Bols</v>
      </c>
      <c r="D215" s="94" t="str">
        <v>Liqueur</v>
      </c>
      <c r="E215" s="94" t="str">
        <v>Bols Liqueur</v>
      </c>
      <c r="F215" s="94" t="str">
        <v>BOL</v>
      </c>
      <c r="G215" s="94" t="str">
        <v>Bols Banana</v>
      </c>
      <c r="H215" s="94" t="str">
        <v>700ml</v>
      </c>
      <c r="I215" s="174">
        <v>6</v>
      </c>
      <c r="J215" s="283"/>
      <c r="K215" s="178"/>
      <c r="L215" s="85"/>
      <c r="M215" s="15"/>
      <c r="N215" s="86"/>
      <c r="O215" s="6"/>
      <c r="P215" s="152">
        <v>0</v>
      </c>
      <c r="Q215" s="6"/>
      <c r="R215" s="96">
        <f t="shared" si="13"/>
        <v>0</v>
      </c>
      <c r="S215" s="97">
        <f t="shared" si="16"/>
        <v>0</v>
      </c>
      <c r="T215" s="98">
        <f t="shared" si="14"/>
        <v>0</v>
      </c>
      <c r="U215" s="117" t="str">
        <f t="shared" si="15"/>
        <v>OK</v>
      </c>
      <c r="V215" s="117" t="b">
        <f>'CASH REBATE'!$P$22</f>
        <v>0</v>
      </c>
      <c r="W215" s="1" t="str">
        <v>ALCHEMY</v>
      </c>
    </row>
    <row r="216" spans="2:23" ht="17.399999999999999" x14ac:dyDescent="0.3">
      <c r="B216" s="161" t="str">
        <v>01-SPLIQ-07006656</v>
      </c>
      <c r="C216" s="156" t="str">
        <v>Lucas Bols</v>
      </c>
      <c r="D216" s="94" t="str">
        <v>Liqueur</v>
      </c>
      <c r="E216" s="94" t="str">
        <v>Bols Liqueur</v>
      </c>
      <c r="F216" s="94" t="str">
        <v>BOL</v>
      </c>
      <c r="G216" s="94" t="str">
        <v>Bols Blue Curacao</v>
      </c>
      <c r="H216" s="94" t="str">
        <v>700ml</v>
      </c>
      <c r="I216" s="174">
        <v>6</v>
      </c>
      <c r="J216" s="283"/>
      <c r="K216" s="178"/>
      <c r="L216" s="85"/>
      <c r="M216" s="15"/>
      <c r="N216" s="86"/>
      <c r="O216" s="6"/>
      <c r="P216" s="152">
        <v>0</v>
      </c>
      <c r="Q216" s="6"/>
      <c r="R216" s="96">
        <f t="shared" si="13"/>
        <v>0</v>
      </c>
      <c r="S216" s="97">
        <f t="shared" si="16"/>
        <v>0</v>
      </c>
      <c r="T216" s="98">
        <f t="shared" si="14"/>
        <v>0</v>
      </c>
      <c r="U216" s="117" t="str">
        <f t="shared" si="15"/>
        <v>OK</v>
      </c>
      <c r="V216" s="117" t="b">
        <f>'CASH REBATE'!$P$22</f>
        <v>0</v>
      </c>
      <c r="W216" s="1" t="str">
        <v>ALCHEMY</v>
      </c>
    </row>
    <row r="217" spans="2:23" ht="17.399999999999999" x14ac:dyDescent="0.3">
      <c r="B217" s="161" t="str">
        <v>01-SPLIQ-07006717</v>
      </c>
      <c r="C217" s="156" t="str">
        <v>Lucas Bols</v>
      </c>
      <c r="D217" s="94" t="str">
        <v>Liqueur</v>
      </c>
      <c r="E217" s="94" t="str">
        <v>Bols Liqueur</v>
      </c>
      <c r="F217" s="94" t="str">
        <v>BOL</v>
      </c>
      <c r="G217" s="94" t="str">
        <v>Bols Cacao Brown</v>
      </c>
      <c r="H217" s="94" t="str">
        <v>700ml</v>
      </c>
      <c r="I217" s="174">
        <v>6</v>
      </c>
      <c r="J217" s="283"/>
      <c r="K217" s="178"/>
      <c r="L217" s="85"/>
      <c r="M217" s="15"/>
      <c r="N217" s="86"/>
      <c r="O217" s="6"/>
      <c r="P217" s="152">
        <v>0</v>
      </c>
      <c r="Q217" s="6"/>
      <c r="R217" s="96">
        <f t="shared" si="13"/>
        <v>0</v>
      </c>
      <c r="S217" s="97">
        <f t="shared" si="16"/>
        <v>0</v>
      </c>
      <c r="T217" s="98">
        <f t="shared" si="14"/>
        <v>0</v>
      </c>
      <c r="U217" s="117" t="str">
        <f t="shared" si="15"/>
        <v>OK</v>
      </c>
      <c r="V217" s="117" t="b">
        <f>'CASH REBATE'!$P$22</f>
        <v>0</v>
      </c>
      <c r="W217" s="1" t="str">
        <v>ALCHEMY</v>
      </c>
    </row>
    <row r="218" spans="2:23" ht="17.399999999999999" x14ac:dyDescent="0.3">
      <c r="B218" s="161" t="str">
        <v>01-SPLIQ-07006724</v>
      </c>
      <c r="C218" s="156" t="str">
        <v>Lucas Bols</v>
      </c>
      <c r="D218" s="94" t="str">
        <v>Liqueur</v>
      </c>
      <c r="E218" s="94" t="str">
        <v>Bols Liqueur</v>
      </c>
      <c r="F218" s="94" t="str">
        <v>BOL</v>
      </c>
      <c r="G218" s="94" t="str">
        <v>Bols Cacao White</v>
      </c>
      <c r="H218" s="94" t="str">
        <v>700ml</v>
      </c>
      <c r="I218" s="174">
        <v>6</v>
      </c>
      <c r="J218" s="283"/>
      <c r="K218" s="178"/>
      <c r="L218" s="85"/>
      <c r="M218" s="15"/>
      <c r="N218" s="86"/>
      <c r="O218" s="6"/>
      <c r="P218" s="152">
        <v>0</v>
      </c>
      <c r="Q218" s="6"/>
      <c r="R218" s="96">
        <f t="shared" si="13"/>
        <v>0</v>
      </c>
      <c r="S218" s="97">
        <f t="shared" si="16"/>
        <v>0</v>
      </c>
      <c r="T218" s="98">
        <f t="shared" si="14"/>
        <v>0</v>
      </c>
      <c r="U218" s="117" t="str">
        <f t="shared" si="15"/>
        <v>OK</v>
      </c>
      <c r="V218" s="117" t="b">
        <f>'CASH REBATE'!$P$22</f>
        <v>0</v>
      </c>
      <c r="W218" s="1" t="str">
        <v>ALCHEMY</v>
      </c>
    </row>
    <row r="219" spans="2:23" ht="17.399999999999999" x14ac:dyDescent="0.3">
      <c r="B219" s="161" t="str">
        <v>01-SPLIQ-07006663</v>
      </c>
      <c r="C219" s="156" t="str">
        <v>Lucas Bols</v>
      </c>
      <c r="D219" s="94" t="str">
        <v>Liqueur</v>
      </c>
      <c r="E219" s="94" t="str">
        <v>Bols Liqueur</v>
      </c>
      <c r="F219" s="94" t="str">
        <v>BOL</v>
      </c>
      <c r="G219" s="94" t="str">
        <v>Bols Cherry Brandy</v>
      </c>
      <c r="H219" s="94" t="str">
        <v>700ml</v>
      </c>
      <c r="I219" s="174">
        <v>6</v>
      </c>
      <c r="J219" s="283"/>
      <c r="K219" s="178"/>
      <c r="L219" s="85"/>
      <c r="M219" s="15"/>
      <c r="N219" s="86"/>
      <c r="O219" s="6"/>
      <c r="P219" s="152">
        <v>0</v>
      </c>
      <c r="Q219" s="6"/>
      <c r="R219" s="96">
        <f t="shared" si="13"/>
        <v>0</v>
      </c>
      <c r="S219" s="97">
        <f t="shared" si="16"/>
        <v>0</v>
      </c>
      <c r="T219" s="98">
        <f t="shared" si="14"/>
        <v>0</v>
      </c>
      <c r="U219" s="117" t="str">
        <f t="shared" si="15"/>
        <v>OK</v>
      </c>
      <c r="V219" s="117" t="b">
        <f>'CASH REBATE'!$P$22</f>
        <v>0</v>
      </c>
      <c r="W219" s="1" t="str">
        <v>ALCHEMY</v>
      </c>
    </row>
    <row r="220" spans="2:23" ht="17.399999999999999" x14ac:dyDescent="0.3">
      <c r="B220" s="161" t="str">
        <v>01-SPLIQ-07006700</v>
      </c>
      <c r="C220" s="156" t="str">
        <v>Lucas Bols</v>
      </c>
      <c r="D220" s="94" t="str">
        <v>Liqueur</v>
      </c>
      <c r="E220" s="94" t="str">
        <v>Bols Liqueur</v>
      </c>
      <c r="F220" s="94" t="str">
        <v>BOL</v>
      </c>
      <c r="G220" s="94" t="str">
        <v>Bols Crème De Cassis</v>
      </c>
      <c r="H220" s="94" t="str">
        <v>700ml</v>
      </c>
      <c r="I220" s="174">
        <v>6</v>
      </c>
      <c r="J220" s="283"/>
      <c r="K220" s="178"/>
      <c r="L220" s="85"/>
      <c r="M220" s="15"/>
      <c r="N220" s="86"/>
      <c r="O220" s="6"/>
      <c r="P220" s="152">
        <v>0</v>
      </c>
      <c r="Q220" s="6"/>
      <c r="R220" s="96">
        <f t="shared" si="13"/>
        <v>0</v>
      </c>
      <c r="S220" s="97">
        <f t="shared" si="16"/>
        <v>0</v>
      </c>
      <c r="T220" s="98">
        <f t="shared" si="14"/>
        <v>0</v>
      </c>
      <c r="U220" s="117" t="str">
        <f t="shared" si="15"/>
        <v>OK</v>
      </c>
      <c r="V220" s="117" t="b">
        <f>'CASH REBATE'!$P$22</f>
        <v>0</v>
      </c>
      <c r="W220" s="1" t="str">
        <v>ALCHEMY</v>
      </c>
    </row>
    <row r="221" spans="2:23" ht="17.399999999999999" x14ac:dyDescent="0.3">
      <c r="B221" s="161" t="str">
        <v>01-SPLIQ-07006731</v>
      </c>
      <c r="C221" s="156" t="str">
        <v>Lucas Bols</v>
      </c>
      <c r="D221" s="94" t="str">
        <v>Liqueur</v>
      </c>
      <c r="E221" s="94" t="str">
        <v>Bols Liqueur</v>
      </c>
      <c r="F221" s="94" t="str">
        <v>BOL</v>
      </c>
      <c r="G221" s="94" t="str">
        <v>Bols Dry Orange</v>
      </c>
      <c r="H221" s="94" t="str">
        <v>700ml</v>
      </c>
      <c r="I221" s="174">
        <v>6</v>
      </c>
      <c r="J221" s="283"/>
      <c r="K221" s="178"/>
      <c r="L221" s="85"/>
      <c r="M221" s="15"/>
      <c r="N221" s="86"/>
      <c r="O221" s="6"/>
      <c r="P221" s="152">
        <v>0</v>
      </c>
      <c r="Q221" s="6"/>
      <c r="R221" s="96">
        <f t="shared" si="13"/>
        <v>0</v>
      </c>
      <c r="S221" s="97">
        <f t="shared" si="16"/>
        <v>0</v>
      </c>
      <c r="T221" s="98">
        <f t="shared" si="14"/>
        <v>0</v>
      </c>
      <c r="U221" s="117" t="str">
        <f t="shared" si="15"/>
        <v>OK</v>
      </c>
      <c r="V221" s="117" t="b">
        <f>'CASH REBATE'!$P$22</f>
        <v>0</v>
      </c>
      <c r="W221" s="1" t="str">
        <v>ALCHEMY</v>
      </c>
    </row>
    <row r="222" spans="2:23" ht="17.399999999999999" x14ac:dyDescent="0.3">
      <c r="B222" s="161" t="str">
        <v>01-SPLIQ-07002897</v>
      </c>
      <c r="C222" s="156" t="str">
        <v>Lucas Bols</v>
      </c>
      <c r="D222" s="94" t="str">
        <v>Liqueur</v>
      </c>
      <c r="E222" s="94" t="str">
        <v>Bols Liqueur</v>
      </c>
      <c r="F222" s="94" t="str">
        <v>BOL</v>
      </c>
      <c r="G222" s="94" t="str">
        <v>Bols Elderflower</v>
      </c>
      <c r="H222" s="94" t="str">
        <v>700ml</v>
      </c>
      <c r="I222" s="174">
        <v>6</v>
      </c>
      <c r="J222" s="283"/>
      <c r="K222" s="178"/>
      <c r="L222" s="85"/>
      <c r="M222" s="15"/>
      <c r="N222" s="86"/>
      <c r="O222" s="6"/>
      <c r="P222" s="152">
        <v>0</v>
      </c>
      <c r="Q222" s="6"/>
      <c r="R222" s="96">
        <f t="shared" si="13"/>
        <v>0</v>
      </c>
      <c r="S222" s="97">
        <f t="shared" si="16"/>
        <v>0</v>
      </c>
      <c r="T222" s="98">
        <f t="shared" si="14"/>
        <v>0</v>
      </c>
      <c r="U222" s="117" t="str">
        <f t="shared" si="15"/>
        <v>OK</v>
      </c>
      <c r="V222" s="117" t="b">
        <f>'CASH REBATE'!$P$22</f>
        <v>0</v>
      </c>
      <c r="W222" s="1" t="str">
        <v>ALCHEMY</v>
      </c>
    </row>
    <row r="223" spans="2:23" ht="17.399999999999999" x14ac:dyDescent="0.3">
      <c r="B223" s="161" t="str">
        <v>01-SPLIQ-07006786</v>
      </c>
      <c r="C223" s="156" t="str">
        <v>Lucas Bols</v>
      </c>
      <c r="D223" s="94" t="str">
        <v>Liqueur</v>
      </c>
      <c r="E223" s="94" t="str">
        <v>Bols Liqueur</v>
      </c>
      <c r="F223" s="94" t="str">
        <v>BOL</v>
      </c>
      <c r="G223" s="94" t="str">
        <v>Bols Lychee</v>
      </c>
      <c r="H223" s="94" t="str">
        <v>700ml</v>
      </c>
      <c r="I223" s="174">
        <v>6</v>
      </c>
      <c r="J223" s="283"/>
      <c r="K223" s="178"/>
      <c r="L223" s="85"/>
      <c r="M223" s="15"/>
      <c r="N223" s="86"/>
      <c r="O223" s="6"/>
      <c r="P223" s="152">
        <v>0</v>
      </c>
      <c r="Q223" s="6"/>
      <c r="R223" s="96">
        <f t="shared" si="13"/>
        <v>0</v>
      </c>
      <c r="S223" s="97">
        <f t="shared" si="16"/>
        <v>0</v>
      </c>
      <c r="T223" s="98">
        <f t="shared" si="14"/>
        <v>0</v>
      </c>
      <c r="U223" s="117" t="str">
        <f t="shared" si="15"/>
        <v>OK</v>
      </c>
      <c r="V223" s="117" t="b">
        <f>'CASH REBATE'!$P$22</f>
        <v>0</v>
      </c>
      <c r="W223" s="1" t="str">
        <v>ALCHEMY</v>
      </c>
    </row>
    <row r="224" spans="2:23" ht="17.399999999999999" x14ac:dyDescent="0.3">
      <c r="B224" s="161" t="str">
        <v>01-SPLIQ-07006809</v>
      </c>
      <c r="C224" s="156" t="str">
        <v>Lucas Bols</v>
      </c>
      <c r="D224" s="94" t="str">
        <v>Liqueur</v>
      </c>
      <c r="E224" s="94" t="str">
        <v>Bols Liqueur</v>
      </c>
      <c r="F224" s="94" t="str">
        <v>BOL</v>
      </c>
      <c r="G224" s="94" t="str">
        <v>Bols Melon</v>
      </c>
      <c r="H224" s="94" t="str">
        <v>700ml</v>
      </c>
      <c r="I224" s="174">
        <v>6</v>
      </c>
      <c r="J224" s="283"/>
      <c r="K224" s="178"/>
      <c r="L224" s="85"/>
      <c r="M224" s="15"/>
      <c r="N224" s="86"/>
      <c r="O224" s="6"/>
      <c r="P224" s="152">
        <v>0</v>
      </c>
      <c r="Q224" s="6"/>
      <c r="R224" s="96">
        <f t="shared" si="13"/>
        <v>0</v>
      </c>
      <c r="S224" s="97">
        <f t="shared" si="16"/>
        <v>0</v>
      </c>
      <c r="T224" s="98">
        <f t="shared" si="14"/>
        <v>0</v>
      </c>
      <c r="U224" s="117" t="str">
        <f t="shared" si="15"/>
        <v>OK</v>
      </c>
      <c r="V224" s="117" t="b">
        <f>'CASH REBATE'!$P$22</f>
        <v>0</v>
      </c>
      <c r="W224" s="1" t="str">
        <v>ALCHEMY</v>
      </c>
    </row>
    <row r="225" spans="2:23" ht="17.399999999999999" x14ac:dyDescent="0.3">
      <c r="B225" s="161" t="str">
        <v>01-SPLIQ-07006830</v>
      </c>
      <c r="C225" s="156" t="str">
        <v>Lucas Bols</v>
      </c>
      <c r="D225" s="94" t="str">
        <v>Liqueur</v>
      </c>
      <c r="E225" s="94" t="str">
        <v>Bols Liqueur</v>
      </c>
      <c r="F225" s="94" t="str">
        <v>BOL</v>
      </c>
      <c r="G225" s="94" t="str">
        <v>Bols Peach</v>
      </c>
      <c r="H225" s="94" t="str">
        <v>700ml</v>
      </c>
      <c r="I225" s="174">
        <v>6</v>
      </c>
      <c r="J225" s="283"/>
      <c r="K225" s="178"/>
      <c r="L225" s="85"/>
      <c r="M225" s="15"/>
      <c r="N225" s="86"/>
      <c r="O225" s="6"/>
      <c r="P225" s="152">
        <v>0</v>
      </c>
      <c r="Q225" s="6"/>
      <c r="R225" s="96">
        <f t="shared" si="13"/>
        <v>0</v>
      </c>
      <c r="S225" s="97">
        <f t="shared" si="16"/>
        <v>0</v>
      </c>
      <c r="T225" s="98">
        <f t="shared" si="14"/>
        <v>0</v>
      </c>
      <c r="U225" s="117" t="str">
        <f t="shared" si="15"/>
        <v>OK</v>
      </c>
      <c r="V225" s="117" t="b">
        <f>'CASH REBATE'!$P$22</f>
        <v>0</v>
      </c>
      <c r="W225" s="1" t="str">
        <v>ALCHEMY</v>
      </c>
    </row>
    <row r="226" spans="2:23" ht="17.399999999999999" x14ac:dyDescent="0.3">
      <c r="B226" s="161" t="str">
        <v>01-SPLIQ-07009408</v>
      </c>
      <c r="C226" s="156" t="str">
        <v>Lucas Bols</v>
      </c>
      <c r="D226" s="94" t="str">
        <v>Liqueur</v>
      </c>
      <c r="E226" s="94" t="str">
        <v>Bols Liqueur</v>
      </c>
      <c r="F226" s="94" t="str">
        <v>BOL</v>
      </c>
      <c r="G226" s="94" t="str">
        <v>Bols Peppermint Green</v>
      </c>
      <c r="H226" s="94" t="str">
        <v>700ml</v>
      </c>
      <c r="I226" s="174">
        <v>6</v>
      </c>
      <c r="J226" s="283"/>
      <c r="K226" s="178"/>
      <c r="L226" s="85"/>
      <c r="M226" s="15"/>
      <c r="N226" s="86"/>
      <c r="O226" s="6"/>
      <c r="P226" s="152">
        <v>0</v>
      </c>
      <c r="Q226" s="6"/>
      <c r="R226" s="96">
        <f t="shared" si="13"/>
        <v>0</v>
      </c>
      <c r="S226" s="97">
        <f t="shared" si="16"/>
        <v>0</v>
      </c>
      <c r="T226" s="98">
        <f t="shared" si="14"/>
        <v>0</v>
      </c>
      <c r="U226" s="117" t="str">
        <f t="shared" si="15"/>
        <v>OK</v>
      </c>
      <c r="V226" s="117" t="b">
        <f>'CASH REBATE'!$P$22</f>
        <v>0</v>
      </c>
      <c r="W226" s="1" t="str">
        <v>ALCHEMY</v>
      </c>
    </row>
    <row r="227" spans="2:23" ht="17.399999999999999" x14ac:dyDescent="0.3">
      <c r="B227" s="161" t="str">
        <v>01-SPLIQ-07009334</v>
      </c>
      <c r="C227" s="156" t="str">
        <v>Lucas Bols</v>
      </c>
      <c r="D227" s="94" t="str">
        <v>Liqueur</v>
      </c>
      <c r="E227" s="94" t="str">
        <v>Bols Liqueur</v>
      </c>
      <c r="F227" s="94" t="str">
        <v>BOL</v>
      </c>
      <c r="G227" s="94" t="str">
        <v>Bols Sour Apple</v>
      </c>
      <c r="H227" s="94" t="str">
        <v>700ml</v>
      </c>
      <c r="I227" s="174">
        <v>6</v>
      </c>
      <c r="J227" s="283"/>
      <c r="K227" s="178"/>
      <c r="L227" s="85"/>
      <c r="M227" s="15"/>
      <c r="N227" s="86"/>
      <c r="O227" s="6"/>
      <c r="P227" s="152">
        <v>0</v>
      </c>
      <c r="Q227" s="6"/>
      <c r="R227" s="96">
        <f t="shared" si="13"/>
        <v>0</v>
      </c>
      <c r="S227" s="97">
        <f t="shared" si="16"/>
        <v>0</v>
      </c>
      <c r="T227" s="98">
        <f t="shared" si="14"/>
        <v>0</v>
      </c>
      <c r="U227" s="117" t="str">
        <f t="shared" si="15"/>
        <v>OK</v>
      </c>
      <c r="V227" s="117" t="b">
        <f>'CASH REBATE'!$P$22</f>
        <v>0</v>
      </c>
      <c r="W227" s="1" t="str">
        <v>ALCHEMY</v>
      </c>
    </row>
    <row r="228" spans="2:23" ht="17.399999999999999" x14ac:dyDescent="0.3">
      <c r="B228" s="161" t="str">
        <v>01-SPLIQ-07006885</v>
      </c>
      <c r="C228" s="156" t="str">
        <v>Lucas Bols</v>
      </c>
      <c r="D228" s="94" t="str">
        <v>Liqueur</v>
      </c>
      <c r="E228" s="94" t="str">
        <v>Bols Liqueur</v>
      </c>
      <c r="F228" s="94" t="str">
        <v>BOL</v>
      </c>
      <c r="G228" s="94" t="str">
        <v>Bols Strawberry</v>
      </c>
      <c r="H228" s="94" t="str">
        <v>700ml</v>
      </c>
      <c r="I228" s="174">
        <v>6</v>
      </c>
      <c r="J228" s="283"/>
      <c r="K228" s="178"/>
      <c r="L228" s="85"/>
      <c r="M228" s="15"/>
      <c r="N228" s="86"/>
      <c r="O228" s="6"/>
      <c r="P228" s="152">
        <v>0</v>
      </c>
      <c r="Q228" s="6"/>
      <c r="R228" s="96">
        <f t="shared" si="13"/>
        <v>0</v>
      </c>
      <c r="S228" s="97">
        <f t="shared" si="16"/>
        <v>0</v>
      </c>
      <c r="T228" s="98">
        <f t="shared" si="14"/>
        <v>0</v>
      </c>
      <c r="U228" s="117" t="str">
        <f t="shared" si="15"/>
        <v>OK</v>
      </c>
      <c r="V228" s="117" t="b">
        <f>'CASH REBATE'!$P$22</f>
        <v>0</v>
      </c>
      <c r="W228" s="1" t="str">
        <v>ALCHEMY</v>
      </c>
    </row>
    <row r="229" spans="2:23" ht="17.399999999999999" x14ac:dyDescent="0.3">
      <c r="B229" s="161" t="str">
        <v>01-SPLIQ-07002941</v>
      </c>
      <c r="C229" s="156" t="str">
        <v>Lucas Bols</v>
      </c>
      <c r="D229" s="94" t="str">
        <v>Liqueur</v>
      </c>
      <c r="E229" s="94" t="str">
        <v>Bols Liqueur</v>
      </c>
      <c r="F229" s="94" t="str">
        <v>BOL</v>
      </c>
      <c r="G229" s="94" t="str">
        <v>Bols Triple Sec</v>
      </c>
      <c r="H229" s="94" t="str">
        <v>700ml</v>
      </c>
      <c r="I229" s="174">
        <v>6</v>
      </c>
      <c r="J229" s="283"/>
      <c r="K229" s="178"/>
      <c r="L229" s="85"/>
      <c r="M229" s="15"/>
      <c r="N229" s="86"/>
      <c r="O229" s="6"/>
      <c r="P229" s="152">
        <v>0</v>
      </c>
      <c r="Q229" s="6"/>
      <c r="R229" s="96">
        <f t="shared" si="13"/>
        <v>0</v>
      </c>
      <c r="S229" s="97">
        <f t="shared" si="16"/>
        <v>0</v>
      </c>
      <c r="T229" s="98">
        <f t="shared" si="14"/>
        <v>0</v>
      </c>
      <c r="U229" s="117" t="str">
        <f t="shared" si="15"/>
        <v>OK</v>
      </c>
      <c r="V229" s="117" t="b">
        <f>'CASH REBATE'!$P$22</f>
        <v>0</v>
      </c>
      <c r="W229" s="1" t="str">
        <v>ALCHEMY</v>
      </c>
    </row>
    <row r="230" spans="2:23" ht="17.399999999999999" x14ac:dyDescent="0.3">
      <c r="B230" s="161" t="str">
        <v>01-SPLIQ-07002551</v>
      </c>
      <c r="C230" s="156" t="str">
        <v>Lucas Bols</v>
      </c>
      <c r="D230" s="94" t="str">
        <v>Liqueur</v>
      </c>
      <c r="E230" s="94" t="str">
        <v>Bols Liqueur</v>
      </c>
      <c r="F230" s="94" t="str">
        <v>BOL</v>
      </c>
      <c r="G230" s="94" t="str">
        <v>Bols Brown Cream</v>
      </c>
      <c r="H230" s="94" t="str">
        <v>700ml</v>
      </c>
      <c r="I230" s="174">
        <v>6</v>
      </c>
      <c r="J230" s="283"/>
      <c r="K230" s="178"/>
      <c r="L230" s="85"/>
      <c r="M230" s="15"/>
      <c r="N230" s="86"/>
      <c r="O230" s="6"/>
      <c r="P230" s="152">
        <v>0</v>
      </c>
      <c r="Q230" s="6"/>
      <c r="R230" s="96">
        <f t="shared" si="13"/>
        <v>0</v>
      </c>
      <c r="S230" s="97">
        <f t="shared" si="16"/>
        <v>0</v>
      </c>
      <c r="T230" s="98">
        <f t="shared" si="14"/>
        <v>0</v>
      </c>
      <c r="U230" s="117" t="str">
        <f t="shared" si="15"/>
        <v>OK</v>
      </c>
      <c r="V230" s="117" t="b">
        <f>'CASH REBATE'!$P$22</f>
        <v>0</v>
      </c>
      <c r="W230" s="1" t="str">
        <v>ALCHEMY</v>
      </c>
    </row>
    <row r="231" spans="2:23" ht="17.399999999999999" x14ac:dyDescent="0.3">
      <c r="B231" s="161" t="str">
        <v>31-SPLIQ-07000575</v>
      </c>
      <c r="C231" s="156" t="str">
        <v>Campari</v>
      </c>
      <c r="D231" s="94" t="str">
        <v>Aperitif &amp; Bitters</v>
      </c>
      <c r="E231" s="94" t="str">
        <v>Aperol</v>
      </c>
      <c r="F231" s="94" t="str">
        <v>APR</v>
      </c>
      <c r="G231" s="94" t="str">
        <v>Aperol 700ml</v>
      </c>
      <c r="H231" s="94" t="str">
        <v>700ml</v>
      </c>
      <c r="I231" s="174">
        <v>6</v>
      </c>
      <c r="J231" s="283"/>
      <c r="K231" s="178"/>
      <c r="L231" s="85"/>
      <c r="M231" s="15"/>
      <c r="N231" s="86"/>
      <c r="O231" s="6"/>
      <c r="P231" s="152">
        <v>0</v>
      </c>
      <c r="Q231" s="6"/>
      <c r="R231" s="96">
        <f t="shared" si="13"/>
        <v>0</v>
      </c>
      <c r="S231" s="97">
        <f t="shared" si="16"/>
        <v>0</v>
      </c>
      <c r="T231" s="98">
        <f t="shared" si="14"/>
        <v>0</v>
      </c>
      <c r="U231" s="117" t="str">
        <f t="shared" si="15"/>
        <v>OK</v>
      </c>
      <c r="V231" s="117" t="b">
        <f>'CASH REBATE'!$P$22</f>
        <v>0</v>
      </c>
      <c r="W231" s="1" t="str">
        <v>ALCHEMY</v>
      </c>
    </row>
    <row r="232" spans="2:23" ht="17.399999999999999" x14ac:dyDescent="0.3">
      <c r="B232" s="161" t="str">
        <v>31-SPLIQ-10000278</v>
      </c>
      <c r="C232" s="156" t="str">
        <v>Campari</v>
      </c>
      <c r="D232" s="94" t="str">
        <v>Aperitif &amp; Bitters</v>
      </c>
      <c r="E232" s="94" t="str">
        <v>Aperol</v>
      </c>
      <c r="F232" s="94" t="str">
        <v>APR</v>
      </c>
      <c r="G232" s="94" t="str">
        <v>Aperol 1L</v>
      </c>
      <c r="H232" s="94" t="str">
        <v>1000ml</v>
      </c>
      <c r="I232" s="174">
        <v>6</v>
      </c>
      <c r="J232" s="283"/>
      <c r="K232" s="178"/>
      <c r="L232" s="85"/>
      <c r="M232" s="15"/>
      <c r="N232" s="86"/>
      <c r="O232" s="6"/>
      <c r="P232" s="152">
        <v>0</v>
      </c>
      <c r="Q232" s="6"/>
      <c r="R232" s="96">
        <f t="shared" si="13"/>
        <v>0</v>
      </c>
      <c r="S232" s="97">
        <f t="shared" si="16"/>
        <v>0</v>
      </c>
      <c r="T232" s="98">
        <f t="shared" si="14"/>
        <v>0</v>
      </c>
      <c r="U232" s="117" t="str">
        <f t="shared" si="15"/>
        <v>OK</v>
      </c>
      <c r="V232" s="117" t="b">
        <f>'CASH REBATE'!$P$22</f>
        <v>0</v>
      </c>
      <c r="W232" s="1" t="str">
        <v>ALCHEMY</v>
      </c>
    </row>
    <row r="233" spans="2:23" ht="17.399999999999999" x14ac:dyDescent="0.3">
      <c r="B233" s="161" t="str">
        <v>32-SPLIQ-02001054</v>
      </c>
      <c r="C233" s="156" t="str">
        <v>Campari</v>
      </c>
      <c r="D233" s="94" t="str">
        <v>Aperitif &amp; Bitters</v>
      </c>
      <c r="E233" s="94" t="str">
        <v>Campari</v>
      </c>
      <c r="F233" s="94" t="str">
        <v>CAM</v>
      </c>
      <c r="G233" s="94" t="str">
        <v>Campari 25% 200ml</v>
      </c>
      <c r="H233" s="94" t="str">
        <v>200ml</v>
      </c>
      <c r="I233" s="174">
        <v>24</v>
      </c>
      <c r="J233" s="283"/>
      <c r="K233" s="178"/>
      <c r="L233" s="85"/>
      <c r="M233" s="15"/>
      <c r="N233" s="86"/>
      <c r="O233" s="6"/>
      <c r="P233" s="152">
        <v>0</v>
      </c>
      <c r="Q233" s="6"/>
      <c r="R233" s="96">
        <f t="shared" si="13"/>
        <v>0</v>
      </c>
      <c r="S233" s="97">
        <f t="shared" si="16"/>
        <v>0</v>
      </c>
      <c r="T233" s="98">
        <f t="shared" si="14"/>
        <v>0</v>
      </c>
      <c r="U233" s="117" t="str">
        <f t="shared" si="15"/>
        <v>OK</v>
      </c>
      <c r="V233" s="117" t="b">
        <f>'CASH REBATE'!$P$22</f>
        <v>0</v>
      </c>
      <c r="W233" s="1" t="str">
        <v>ALCHEMY</v>
      </c>
    </row>
    <row r="234" spans="2:23" ht="17.399999999999999" x14ac:dyDescent="0.3">
      <c r="B234" s="161" t="str">
        <v>32-SPLIQ-07501402</v>
      </c>
      <c r="C234" s="156" t="str">
        <v>Campari</v>
      </c>
      <c r="D234" s="94" t="str">
        <v>Aperitif &amp; Bitters</v>
      </c>
      <c r="E234" s="94" t="str">
        <v>Campari</v>
      </c>
      <c r="F234" s="94" t="str">
        <v>CAM</v>
      </c>
      <c r="G234" s="94" t="str">
        <v>Campari 25% 750ml</v>
      </c>
      <c r="H234" s="94" t="str">
        <v>750ml</v>
      </c>
      <c r="I234" s="174">
        <v>12</v>
      </c>
      <c r="J234" s="283"/>
      <c r="K234" s="178"/>
      <c r="L234" s="85"/>
      <c r="M234" s="15"/>
      <c r="N234" s="86"/>
      <c r="O234" s="6"/>
      <c r="P234" s="152">
        <v>0</v>
      </c>
      <c r="Q234" s="6"/>
      <c r="R234" s="96">
        <f t="shared" si="13"/>
        <v>0</v>
      </c>
      <c r="S234" s="97">
        <f t="shared" si="16"/>
        <v>0</v>
      </c>
      <c r="T234" s="98">
        <f t="shared" si="14"/>
        <v>0</v>
      </c>
      <c r="U234" s="117" t="str">
        <f t="shared" si="15"/>
        <v>OK</v>
      </c>
      <c r="V234" s="117" t="b">
        <f>'CASH REBATE'!$P$22</f>
        <v>0</v>
      </c>
      <c r="W234" s="1" t="str">
        <v>ALCHEMY</v>
      </c>
    </row>
    <row r="235" spans="2:23" ht="17.399999999999999" x14ac:dyDescent="0.3">
      <c r="B235" s="161" t="str">
        <v>32-SPLIQ-10001006</v>
      </c>
      <c r="C235" s="156" t="str">
        <v>Campari</v>
      </c>
      <c r="D235" s="94" t="str">
        <v>Aperitif &amp; Bitters</v>
      </c>
      <c r="E235" s="94" t="str">
        <v>Campari</v>
      </c>
      <c r="F235" s="94" t="str">
        <v>CAM</v>
      </c>
      <c r="G235" s="94" t="str">
        <v>Campari 25% 1L</v>
      </c>
      <c r="H235" s="94" t="str">
        <v>1000ml</v>
      </c>
      <c r="I235" s="174">
        <v>12</v>
      </c>
      <c r="J235" s="283"/>
      <c r="K235" s="178"/>
      <c r="L235" s="85"/>
      <c r="M235" s="15"/>
      <c r="N235" s="86"/>
      <c r="O235" s="6"/>
      <c r="P235" s="152">
        <v>0</v>
      </c>
      <c r="Q235" s="6"/>
      <c r="R235" s="96">
        <f t="shared" si="13"/>
        <v>0</v>
      </c>
      <c r="S235" s="97">
        <f t="shared" si="16"/>
        <v>0</v>
      </c>
      <c r="T235" s="98">
        <f t="shared" si="14"/>
        <v>0</v>
      </c>
      <c r="U235" s="117" t="str">
        <f t="shared" si="15"/>
        <v>OK</v>
      </c>
      <c r="V235" s="117" t="b">
        <f>'CASH REBATE'!$P$22</f>
        <v>0</v>
      </c>
      <c r="W235" s="1" t="str">
        <v>ALCHEMY</v>
      </c>
    </row>
    <row r="236" spans="2:23" ht="17.399999999999999" x14ac:dyDescent="0.3">
      <c r="B236" s="161" t="str">
        <v>32-SPLIQ-05001051</v>
      </c>
      <c r="C236" s="156" t="str">
        <v>Campari</v>
      </c>
      <c r="D236" s="94" t="str">
        <v>Aperitif &amp; Bitters</v>
      </c>
      <c r="E236" s="94" t="str">
        <v>Campari</v>
      </c>
      <c r="F236" s="94" t="str">
        <v>CAM</v>
      </c>
      <c r="G236" s="94" t="str">
        <v>Campari Negroni RTE</v>
      </c>
      <c r="H236" s="94" t="str">
        <v>500ml</v>
      </c>
      <c r="I236" s="174">
        <v>12</v>
      </c>
      <c r="J236" s="283"/>
      <c r="K236" s="178"/>
      <c r="L236" s="85"/>
      <c r="M236" s="15"/>
      <c r="N236" s="86"/>
      <c r="O236" s="6"/>
      <c r="P236" s="152">
        <v>0</v>
      </c>
      <c r="Q236" s="6"/>
      <c r="R236" s="96">
        <f t="shared" si="13"/>
        <v>0</v>
      </c>
      <c r="S236" s="97">
        <f t="shared" si="16"/>
        <v>0</v>
      </c>
      <c r="T236" s="98">
        <f t="shared" si="14"/>
        <v>0</v>
      </c>
      <c r="U236" s="117" t="str">
        <f t="shared" si="15"/>
        <v>OK</v>
      </c>
      <c r="V236" s="117" t="b">
        <f>'CASH REBATE'!$P$22</f>
        <v>0</v>
      </c>
      <c r="W236" s="1" t="str">
        <v>ALCHEMY</v>
      </c>
    </row>
    <row r="237" spans="2:23" ht="17.399999999999999" x14ac:dyDescent="0.3">
      <c r="B237" s="161" t="str">
        <v>32-SPLIQ-10000969</v>
      </c>
      <c r="C237" s="156" t="str">
        <v>Campari</v>
      </c>
      <c r="D237" s="94" t="str">
        <v>Aperitif &amp; Bitters</v>
      </c>
      <c r="E237" s="94" t="str">
        <v>Campari</v>
      </c>
      <c r="F237" s="94" t="str">
        <v>CAM</v>
      </c>
      <c r="G237" s="94" t="str">
        <v>Campari Cask Tales Bourbon Barrels</v>
      </c>
      <c r="H237" s="94" t="str">
        <v>1000ml</v>
      </c>
      <c r="I237" s="174">
        <v>6</v>
      </c>
      <c r="J237" s="283"/>
      <c r="K237" s="178"/>
      <c r="L237" s="85"/>
      <c r="M237" s="15"/>
      <c r="N237" s="86"/>
      <c r="O237" s="6"/>
      <c r="P237" s="152">
        <v>0</v>
      </c>
      <c r="Q237" s="6"/>
      <c r="R237" s="96">
        <f t="shared" si="13"/>
        <v>0</v>
      </c>
      <c r="S237" s="97">
        <f t="shared" si="16"/>
        <v>0</v>
      </c>
      <c r="T237" s="98">
        <f t="shared" si="14"/>
        <v>0</v>
      </c>
      <c r="U237" s="117" t="str">
        <f t="shared" si="15"/>
        <v>OK</v>
      </c>
      <c r="V237" s="117" t="b">
        <f>'CASH REBATE'!$P$22</f>
        <v>0</v>
      </c>
      <c r="W237" s="1" t="str">
        <v>ALCHEMY</v>
      </c>
    </row>
    <row r="238" spans="2:23" ht="17.399999999999999" x14ac:dyDescent="0.3">
      <c r="B238" s="161" t="str">
        <v>36-SPLIQ-07003805</v>
      </c>
      <c r="C238" s="156" t="str">
        <v>Campari</v>
      </c>
      <c r="D238" s="94" t="str">
        <v>Aperitif &amp; Bitters</v>
      </c>
      <c r="E238" s="94" t="str">
        <v>Averna</v>
      </c>
      <c r="F238" s="94" t="str">
        <v>AVN</v>
      </c>
      <c r="G238" s="94" t="str">
        <v>Amaro Averna 29%</v>
      </c>
      <c r="H238" s="94" t="str">
        <v>700ml</v>
      </c>
      <c r="I238" s="174">
        <v>6</v>
      </c>
      <c r="J238" s="283"/>
      <c r="K238" s="178"/>
      <c r="L238" s="85"/>
      <c r="M238" s="15"/>
      <c r="N238" s="86"/>
      <c r="O238" s="6"/>
      <c r="P238" s="152">
        <v>0</v>
      </c>
      <c r="Q238" s="6"/>
      <c r="R238" s="96">
        <f t="shared" si="13"/>
        <v>0</v>
      </c>
      <c r="S238" s="97">
        <f t="shared" si="16"/>
        <v>0</v>
      </c>
      <c r="T238" s="98">
        <f t="shared" si="14"/>
        <v>0</v>
      </c>
      <c r="U238" s="117" t="str">
        <f t="shared" si="15"/>
        <v>OK</v>
      </c>
      <c r="V238" s="117" t="b">
        <f>'CASH REBATE'!$P$22</f>
        <v>0</v>
      </c>
      <c r="W238" s="1" t="str">
        <v>ALCHEMY</v>
      </c>
    </row>
    <row r="239" spans="2:23" ht="17.399999999999999" x14ac:dyDescent="0.3">
      <c r="B239" s="161" t="str">
        <v>38-SPLIQ-07001067</v>
      </c>
      <c r="C239" s="156" t="str">
        <v>Campari</v>
      </c>
      <c r="D239" s="94" t="str">
        <v>Aperitif &amp; Bitters</v>
      </c>
      <c r="E239" s="94" t="str">
        <v>Braulio</v>
      </c>
      <c r="F239" s="94" t="str">
        <v>BRA</v>
      </c>
      <c r="G239" s="94" t="str">
        <v>Braulio Bormio Amaro Alpino 21%</v>
      </c>
      <c r="H239" s="94" t="str">
        <v>700ml</v>
      </c>
      <c r="I239" s="174">
        <v>6</v>
      </c>
      <c r="J239" s="283"/>
      <c r="K239" s="178"/>
      <c r="L239" s="85"/>
      <c r="M239" s="15"/>
      <c r="N239" s="86"/>
      <c r="O239" s="6"/>
      <c r="P239" s="152">
        <v>0</v>
      </c>
      <c r="Q239" s="6"/>
      <c r="R239" s="96">
        <f t="shared" si="13"/>
        <v>0</v>
      </c>
      <c r="S239" s="97">
        <f t="shared" si="16"/>
        <v>0</v>
      </c>
      <c r="T239" s="98">
        <f t="shared" si="14"/>
        <v>0</v>
      </c>
      <c r="U239" s="117" t="str">
        <f t="shared" si="15"/>
        <v>OK</v>
      </c>
      <c r="V239" s="117" t="b">
        <f>'CASH REBATE'!$P$22</f>
        <v>0</v>
      </c>
      <c r="W239" s="1" t="str">
        <v>ALCHEMY</v>
      </c>
    </row>
    <row r="240" spans="2:23" ht="17.399999999999999" x14ac:dyDescent="0.3">
      <c r="B240" s="161" t="str">
        <v>43-SPLIQ-07000074</v>
      </c>
      <c r="C240" s="156" t="str">
        <v>Campari</v>
      </c>
      <c r="D240" s="94" t="str">
        <v>Aperitif &amp; Bitters</v>
      </c>
      <c r="E240" s="94" t="str">
        <v>Cynar</v>
      </c>
      <c r="F240" s="94" t="str">
        <v>CYN</v>
      </c>
      <c r="G240" s="94" t="str">
        <v>Cynar 16.5%</v>
      </c>
      <c r="H240" s="94" t="str">
        <v>700ml</v>
      </c>
      <c r="I240" s="174">
        <v>6</v>
      </c>
      <c r="J240" s="283"/>
      <c r="K240" s="178"/>
      <c r="L240" s="85"/>
      <c r="M240" s="15"/>
      <c r="N240" s="86"/>
      <c r="O240" s="6"/>
      <c r="P240" s="152">
        <v>0</v>
      </c>
      <c r="Q240" s="6"/>
      <c r="R240" s="96">
        <f t="shared" si="13"/>
        <v>0</v>
      </c>
      <c r="S240" s="97">
        <f t="shared" si="16"/>
        <v>0</v>
      </c>
      <c r="T240" s="98">
        <f t="shared" si="14"/>
        <v>0</v>
      </c>
      <c r="U240" s="117" t="str">
        <f t="shared" si="15"/>
        <v>OK</v>
      </c>
      <c r="V240" s="117" t="b">
        <f>'CASH REBATE'!$P$22</f>
        <v>0</v>
      </c>
      <c r="W240" s="1" t="str">
        <v>ALCHEMY</v>
      </c>
    </row>
    <row r="241" spans="2:23" ht="17.399999999999999" x14ac:dyDescent="0.3">
      <c r="B241" s="161" t="str">
        <v>42-SPVER-10000846</v>
      </c>
      <c r="C241" s="156" t="str">
        <v>Campari</v>
      </c>
      <c r="D241" s="94" t="str">
        <v>Vermouth</v>
      </c>
      <c r="E241" s="94" t="str">
        <v>Cinzano</v>
      </c>
      <c r="F241" s="94" t="str">
        <v>CZV</v>
      </c>
      <c r="G241" s="94" t="str">
        <v>Cinzano Vermouth Rosso 1L</v>
      </c>
      <c r="H241" s="94" t="str">
        <v>1000ml</v>
      </c>
      <c r="I241" s="174">
        <v>12</v>
      </c>
      <c r="J241" s="283"/>
      <c r="K241" s="178"/>
      <c r="L241" s="85"/>
      <c r="M241" s="15"/>
      <c r="N241" s="86"/>
      <c r="O241" s="6"/>
      <c r="P241" s="152">
        <v>0</v>
      </c>
      <c r="Q241" s="6"/>
      <c r="R241" s="96">
        <f t="shared" si="13"/>
        <v>0</v>
      </c>
      <c r="S241" s="97">
        <f t="shared" si="16"/>
        <v>0</v>
      </c>
      <c r="T241" s="98">
        <f t="shared" si="14"/>
        <v>0</v>
      </c>
      <c r="U241" s="117" t="str">
        <f t="shared" si="15"/>
        <v>OK</v>
      </c>
      <c r="V241" s="117" t="b">
        <f>'CASH REBATE'!$P$22</f>
        <v>0</v>
      </c>
      <c r="W241" s="1" t="str">
        <v>ALCHEMY</v>
      </c>
    </row>
    <row r="242" spans="2:23" ht="17.399999999999999" x14ac:dyDescent="0.3">
      <c r="B242" s="161" t="str">
        <v>42-SPVER-07501423</v>
      </c>
      <c r="C242" s="156" t="str">
        <v>Campari</v>
      </c>
      <c r="D242" s="94" t="str">
        <v>Vermouth</v>
      </c>
      <c r="E242" s="94" t="str">
        <v>Cinzano</v>
      </c>
      <c r="F242" s="94" t="str">
        <v>CZV</v>
      </c>
      <c r="G242" s="94" t="str">
        <v>Cinzano Vermouth Rosso</v>
      </c>
      <c r="H242" s="94" t="str">
        <v>750ml</v>
      </c>
      <c r="I242" s="174">
        <v>12</v>
      </c>
      <c r="J242" s="283"/>
      <c r="K242" s="178"/>
      <c r="L242" s="85"/>
      <c r="M242" s="15"/>
      <c r="N242" s="86"/>
      <c r="O242" s="6"/>
      <c r="P242" s="152">
        <v>0</v>
      </c>
      <c r="Q242" s="6"/>
      <c r="R242" s="96">
        <f t="shared" si="13"/>
        <v>0</v>
      </c>
      <c r="S242" s="97">
        <f t="shared" si="16"/>
        <v>0</v>
      </c>
      <c r="T242" s="98">
        <f t="shared" si="14"/>
        <v>0</v>
      </c>
      <c r="U242" s="117" t="str">
        <f t="shared" si="15"/>
        <v>OK</v>
      </c>
      <c r="V242" s="117" t="b">
        <f>'CASH REBATE'!$P$22</f>
        <v>0</v>
      </c>
      <c r="W242" s="1" t="str">
        <v>ALCHEMY</v>
      </c>
    </row>
    <row r="243" spans="2:23" ht="17.399999999999999" x14ac:dyDescent="0.3">
      <c r="B243" s="161" t="str">
        <v>42-SPVER-07501416</v>
      </c>
      <c r="C243" s="156" t="str">
        <v>Campari</v>
      </c>
      <c r="D243" s="94" t="str">
        <v>Vermouth</v>
      </c>
      <c r="E243" s="94" t="str">
        <v>Cinzano</v>
      </c>
      <c r="F243" s="94" t="str">
        <v>CZV</v>
      </c>
      <c r="G243" s="94" t="str">
        <v>Cinzano Vermouth Bianco</v>
      </c>
      <c r="H243" s="94" t="str">
        <v>750ml</v>
      </c>
      <c r="I243" s="174">
        <v>12</v>
      </c>
      <c r="J243" s="283"/>
      <c r="K243" s="178"/>
      <c r="L243" s="85"/>
      <c r="M243" s="15"/>
      <c r="N243" s="86"/>
      <c r="O243" s="6"/>
      <c r="P243" s="152">
        <v>0</v>
      </c>
      <c r="Q243" s="6"/>
      <c r="R243" s="96">
        <f t="shared" si="13"/>
        <v>0</v>
      </c>
      <c r="S243" s="97">
        <f t="shared" si="16"/>
        <v>0</v>
      </c>
      <c r="T243" s="98">
        <f t="shared" si="14"/>
        <v>0</v>
      </c>
      <c r="U243" s="117" t="str">
        <f t="shared" si="15"/>
        <v>OK</v>
      </c>
      <c r="V243" s="117" t="b">
        <f>'CASH REBATE'!$P$22</f>
        <v>0</v>
      </c>
      <c r="W243" s="1" t="str">
        <v>ALCHEMY</v>
      </c>
    </row>
    <row r="244" spans="2:23" ht="17.399999999999999" x14ac:dyDescent="0.3">
      <c r="B244" s="161" t="str">
        <v>42-SPVER-07502734</v>
      </c>
      <c r="C244" s="156" t="str">
        <v>Campari</v>
      </c>
      <c r="D244" s="94" t="str">
        <v>Vermouth</v>
      </c>
      <c r="E244" s="94" t="str">
        <v>Cinzano</v>
      </c>
      <c r="F244" s="94" t="str">
        <v>CZV</v>
      </c>
      <c r="G244" s="94" t="str">
        <v>Cinzano Vermouth Extra Dry</v>
      </c>
      <c r="H244" s="94" t="str">
        <v>750ml</v>
      </c>
      <c r="I244" s="174">
        <v>12</v>
      </c>
      <c r="J244" s="283"/>
      <c r="K244" s="178"/>
      <c r="L244" s="85"/>
      <c r="M244" s="15"/>
      <c r="N244" s="86"/>
      <c r="O244" s="6"/>
      <c r="P244" s="152">
        <v>0</v>
      </c>
      <c r="Q244" s="6"/>
      <c r="R244" s="96">
        <f t="shared" si="13"/>
        <v>0</v>
      </c>
      <c r="S244" s="97">
        <f t="shared" si="16"/>
        <v>0</v>
      </c>
      <c r="T244" s="98">
        <f t="shared" si="14"/>
        <v>0</v>
      </c>
      <c r="U244" s="117" t="str">
        <f t="shared" si="15"/>
        <v>OK</v>
      </c>
      <c r="V244" s="117" t="b">
        <f>'CASH REBATE'!$P$22</f>
        <v>0</v>
      </c>
      <c r="W244" s="1" t="str">
        <v>ALCHEMY</v>
      </c>
    </row>
    <row r="245" spans="2:23" ht="17.399999999999999" x14ac:dyDescent="0.3">
      <c r="B245" s="161" t="str">
        <v>42-SPVER-10005810</v>
      </c>
      <c r="C245" s="156" t="str">
        <v>Campari</v>
      </c>
      <c r="D245" s="94" t="str">
        <v>Vermouth</v>
      </c>
      <c r="E245" s="94" t="str">
        <v>Cinzano</v>
      </c>
      <c r="F245" s="94" t="str">
        <v>CZV</v>
      </c>
      <c r="G245" s="94" t="str">
        <v>Cinzano 1757 Vermouth Rosso</v>
      </c>
      <c r="H245" s="94" t="str">
        <v>1000ml</v>
      </c>
      <c r="I245" s="174">
        <v>6</v>
      </c>
      <c r="J245" s="283"/>
      <c r="K245" s="178"/>
      <c r="L245" s="85"/>
      <c r="M245" s="15"/>
      <c r="N245" s="86"/>
      <c r="O245" s="6"/>
      <c r="P245" s="152">
        <v>0</v>
      </c>
      <c r="Q245" s="6"/>
      <c r="R245" s="96">
        <f t="shared" si="13"/>
        <v>0</v>
      </c>
      <c r="S245" s="97">
        <f t="shared" si="16"/>
        <v>0</v>
      </c>
      <c r="T245" s="98">
        <f t="shared" si="14"/>
        <v>0</v>
      </c>
      <c r="U245" s="117" t="str">
        <f t="shared" si="15"/>
        <v>OK</v>
      </c>
      <c r="V245" s="117" t="b">
        <f>'CASH REBATE'!$P$22</f>
        <v>0</v>
      </c>
      <c r="W245" s="1" t="str">
        <v>ALCHEMY</v>
      </c>
    </row>
    <row r="246" spans="2:23" ht="17.399999999999999" x14ac:dyDescent="0.3">
      <c r="B246" s="161" t="str">
        <v>42-SPVER-10005834</v>
      </c>
      <c r="C246" s="156" t="str">
        <v>Campari</v>
      </c>
      <c r="D246" s="94" t="str">
        <v>Vermouth</v>
      </c>
      <c r="E246" s="94" t="str">
        <v>Cinzano</v>
      </c>
      <c r="F246" s="94" t="str">
        <v>CZV</v>
      </c>
      <c r="G246" s="94" t="str">
        <v>Cinzano 1757 Vermouth Extra Dry</v>
      </c>
      <c r="H246" s="94" t="str">
        <v>1000ml</v>
      </c>
      <c r="I246" s="174">
        <v>6</v>
      </c>
      <c r="J246" s="283"/>
      <c r="K246" s="178"/>
      <c r="L246" s="85"/>
      <c r="M246" s="15"/>
      <c r="N246" s="86"/>
      <c r="O246" s="6"/>
      <c r="P246" s="152">
        <v>0</v>
      </c>
      <c r="Q246" s="6"/>
      <c r="R246" s="96">
        <f t="shared" si="13"/>
        <v>0</v>
      </c>
      <c r="S246" s="97">
        <f t="shared" si="16"/>
        <v>0</v>
      </c>
      <c r="T246" s="98">
        <f t="shared" si="14"/>
        <v>0</v>
      </c>
      <c r="U246" s="117" t="str">
        <f t="shared" si="15"/>
        <v>OK</v>
      </c>
      <c r="V246" s="117" t="b">
        <f>'CASH REBATE'!$P$22</f>
        <v>0</v>
      </c>
      <c r="W246" s="1" t="str">
        <v>ALCHEMY</v>
      </c>
    </row>
    <row r="247" spans="2:23" ht="17.399999999999999" x14ac:dyDescent="0.3">
      <c r="B247" s="161" t="str">
        <v>42-SPVER-10005896</v>
      </c>
      <c r="C247" s="156" t="str">
        <v>Campari</v>
      </c>
      <c r="D247" s="94" t="str">
        <v>Vermouth</v>
      </c>
      <c r="E247" s="94" t="str">
        <v>Cinzano</v>
      </c>
      <c r="F247" s="94" t="str">
        <v>CZV</v>
      </c>
      <c r="G247" s="94" t="str">
        <v>Cinzano Bottega Rosso 1757</v>
      </c>
      <c r="H247" s="94" t="str">
        <v>1000ml</v>
      </c>
      <c r="I247" s="174">
        <v>6</v>
      </c>
      <c r="J247" s="283"/>
      <c r="K247" s="178"/>
      <c r="L247" s="85"/>
      <c r="M247" s="15"/>
      <c r="N247" s="86"/>
      <c r="O247" s="6"/>
      <c r="P247" s="152">
        <v>0</v>
      </c>
      <c r="Q247" s="6"/>
      <c r="R247" s="96">
        <f t="shared" si="13"/>
        <v>0</v>
      </c>
      <c r="S247" s="97">
        <f t="shared" si="16"/>
        <v>0</v>
      </c>
      <c r="T247" s="98">
        <f t="shared" si="14"/>
        <v>0</v>
      </c>
      <c r="U247" s="117" t="str">
        <f t="shared" si="15"/>
        <v>OK</v>
      </c>
      <c r="V247" s="117" t="b">
        <f>'CASH REBATE'!$P$22</f>
        <v>0</v>
      </c>
      <c r="W247" s="1" t="str">
        <v>ALCHEMY</v>
      </c>
    </row>
    <row r="248" spans="2:23" ht="17.399999999999999" x14ac:dyDescent="0.3">
      <c r="B248" s="161" t="str">
        <v>42-SPVER-10005909</v>
      </c>
      <c r="C248" s="156" t="str">
        <v>Campari</v>
      </c>
      <c r="D248" s="94" t="str">
        <v>Vermouth</v>
      </c>
      <c r="E248" s="94" t="str">
        <v>Cinzano</v>
      </c>
      <c r="F248" s="94" t="str">
        <v>CZV</v>
      </c>
      <c r="G248" s="94" t="str">
        <v>Cinzano Bottega Extra Dry 1757</v>
      </c>
      <c r="H248" s="94" t="str">
        <v>1000ml</v>
      </c>
      <c r="I248" s="174">
        <v>6</v>
      </c>
      <c r="J248" s="283"/>
      <c r="K248" s="178"/>
      <c r="L248" s="85"/>
      <c r="M248" s="15"/>
      <c r="N248" s="86"/>
      <c r="O248" s="6"/>
      <c r="P248" s="152">
        <v>0</v>
      </c>
      <c r="Q248" s="6"/>
      <c r="R248" s="96">
        <f t="shared" si="13"/>
        <v>0</v>
      </c>
      <c r="S248" s="97">
        <f t="shared" si="16"/>
        <v>0</v>
      </c>
      <c r="T248" s="98">
        <f t="shared" si="14"/>
        <v>0</v>
      </c>
      <c r="U248" s="117" t="str">
        <f t="shared" si="15"/>
        <v>OK</v>
      </c>
      <c r="V248" s="117" t="b">
        <f>'CASH REBATE'!$P$22</f>
        <v>0</v>
      </c>
      <c r="W248" s="1" t="str">
        <v>ALCHEMY</v>
      </c>
    </row>
    <row r="249" spans="2:23" ht="17.399999999999999" x14ac:dyDescent="0.3">
      <c r="B249" s="161" t="str">
        <v>42-SPSPA-07505292</v>
      </c>
      <c r="C249" s="156" t="str">
        <v>Campari</v>
      </c>
      <c r="D249" s="94" t="str">
        <v>Sparkling</v>
      </c>
      <c r="E249" s="94" t="str">
        <v>Cinzano</v>
      </c>
      <c r="F249" s="94" t="str">
        <v>CZV</v>
      </c>
      <c r="G249" s="94" t="str">
        <v>Cinzano Prosecco</v>
      </c>
      <c r="H249" s="94" t="str">
        <v>750ml</v>
      </c>
      <c r="I249" s="174">
        <v>6</v>
      </c>
      <c r="J249" s="283"/>
      <c r="K249" s="178"/>
      <c r="L249" s="85"/>
      <c r="M249" s="15"/>
      <c r="N249" s="86"/>
      <c r="O249" s="6"/>
      <c r="P249" s="152">
        <v>0</v>
      </c>
      <c r="Q249" s="6"/>
      <c r="R249" s="96">
        <f t="shared" si="13"/>
        <v>0</v>
      </c>
      <c r="S249" s="97">
        <f t="shared" si="16"/>
        <v>0</v>
      </c>
      <c r="T249" s="98">
        <f t="shared" si="14"/>
        <v>0</v>
      </c>
      <c r="U249" s="117" t="str">
        <f t="shared" si="15"/>
        <v>OK</v>
      </c>
      <c r="V249" s="117" t="b">
        <f>'CASH REBATE'!$P$22</f>
        <v>0</v>
      </c>
      <c r="W249" s="1" t="str">
        <v>ALCHEMY</v>
      </c>
    </row>
    <row r="250" spans="2:23" ht="17.399999999999999" x14ac:dyDescent="0.3">
      <c r="B250" s="161" t="str">
        <v>42-SPSPA-07500969</v>
      </c>
      <c r="C250" s="156" t="str">
        <v>Campari</v>
      </c>
      <c r="D250" s="94" t="str">
        <v>Sparkling</v>
      </c>
      <c r="E250" s="94" t="str">
        <v>Cinzano</v>
      </c>
      <c r="F250" s="94" t="str">
        <v>CZS</v>
      </c>
      <c r="G250" s="94" t="str">
        <v>Cinzano Pinot Chardonnay</v>
      </c>
      <c r="H250" s="94" t="str">
        <v>750ml</v>
      </c>
      <c r="I250" s="174">
        <v>6</v>
      </c>
      <c r="J250" s="283"/>
      <c r="K250" s="178"/>
      <c r="L250" s="85"/>
      <c r="M250" s="15"/>
      <c r="N250" s="86"/>
      <c r="O250" s="6"/>
      <c r="P250" s="152">
        <v>0</v>
      </c>
      <c r="Q250" s="6"/>
      <c r="R250" s="96">
        <f t="shared" si="13"/>
        <v>0</v>
      </c>
      <c r="S250" s="97">
        <f t="shared" si="16"/>
        <v>0</v>
      </c>
      <c r="T250" s="98">
        <f t="shared" si="14"/>
        <v>0</v>
      </c>
      <c r="U250" s="117" t="str">
        <f t="shared" si="15"/>
        <v>OK</v>
      </c>
      <c r="V250" s="117" t="b">
        <f>'CASH REBATE'!$P$22</f>
        <v>0</v>
      </c>
      <c r="W250" s="1" t="str">
        <v>ALCHEMY</v>
      </c>
    </row>
    <row r="251" spans="2:23" ht="17.399999999999999" x14ac:dyDescent="0.3">
      <c r="B251" s="161" t="str">
        <v>42-SPSPA-07500938</v>
      </c>
      <c r="C251" s="156" t="str">
        <v>Campari</v>
      </c>
      <c r="D251" s="94" t="str">
        <v>Sparkling</v>
      </c>
      <c r="E251" s="94" t="str">
        <v>Cinzano</v>
      </c>
      <c r="F251" s="94" t="str">
        <v>CZS</v>
      </c>
      <c r="G251" s="94" t="str">
        <v>Gran Cinzano Dolce</v>
      </c>
      <c r="H251" s="94" t="str">
        <v>750ml</v>
      </c>
      <c r="I251" s="174">
        <v>6</v>
      </c>
      <c r="J251" s="283"/>
      <c r="K251" s="178"/>
      <c r="L251" s="85"/>
      <c r="M251" s="15"/>
      <c r="N251" s="86"/>
      <c r="O251" s="6"/>
      <c r="P251" s="152">
        <v>0</v>
      </c>
      <c r="Q251" s="6"/>
      <c r="R251" s="96">
        <f t="shared" si="13"/>
        <v>0</v>
      </c>
      <c r="S251" s="97">
        <f t="shared" si="16"/>
        <v>0</v>
      </c>
      <c r="T251" s="98">
        <f t="shared" si="14"/>
        <v>0</v>
      </c>
      <c r="U251" s="117" t="str">
        <f t="shared" si="15"/>
        <v>OK</v>
      </c>
      <c r="V251" s="117" t="b">
        <f>'CASH REBATE'!$P$22</f>
        <v>0</v>
      </c>
      <c r="W251" s="1" t="str">
        <v>ALCHEMY</v>
      </c>
    </row>
    <row r="252" spans="2:23" ht="17.399999999999999" x14ac:dyDescent="0.3">
      <c r="B252" s="161" t="str">
        <v>42-WISPA-07500884</v>
      </c>
      <c r="C252" s="156" t="str">
        <v>Campari</v>
      </c>
      <c r="D252" s="94" t="str">
        <v>Sparkling</v>
      </c>
      <c r="E252" s="94" t="str">
        <v>Cinzano</v>
      </c>
      <c r="F252" s="94" t="str">
        <v>CZS</v>
      </c>
      <c r="G252" s="94" t="str">
        <v>Cinzano Asti Sparkling Wine</v>
      </c>
      <c r="H252" s="94" t="str">
        <v>750ml</v>
      </c>
      <c r="I252" s="174">
        <v>6</v>
      </c>
      <c r="J252" s="283"/>
      <c r="K252" s="178"/>
      <c r="L252" s="85"/>
      <c r="M252" s="15"/>
      <c r="N252" s="86"/>
      <c r="O252" s="6"/>
      <c r="P252" s="152">
        <v>0</v>
      </c>
      <c r="Q252" s="6"/>
      <c r="R252" s="96">
        <f t="shared" si="13"/>
        <v>0</v>
      </c>
      <c r="S252" s="97">
        <f t="shared" si="16"/>
        <v>0</v>
      </c>
      <c r="T252" s="98">
        <f t="shared" si="14"/>
        <v>0</v>
      </c>
      <c r="U252" s="117" t="str">
        <f t="shared" si="15"/>
        <v>OK</v>
      </c>
      <c r="V252" s="117" t="b">
        <f>'CASH REBATE'!$P$22</f>
        <v>0</v>
      </c>
      <c r="W252" s="1" t="str">
        <v>ALCHEMY</v>
      </c>
    </row>
    <row r="253" spans="2:23" ht="17.399999999999999" x14ac:dyDescent="0.3">
      <c r="B253" s="161" t="str">
        <v>42-WISPA-07506398</v>
      </c>
      <c r="C253" s="156" t="str">
        <v>Campari</v>
      </c>
      <c r="D253" s="94" t="str">
        <v>Sparkling</v>
      </c>
      <c r="E253" s="94" t="str">
        <v>Cinzano</v>
      </c>
      <c r="F253" s="94" t="str">
        <v>CZS</v>
      </c>
      <c r="G253" s="94" t="str">
        <v>Cinzano Rose Edition Sparkling Wine</v>
      </c>
      <c r="H253" s="94" t="str">
        <v>750ml</v>
      </c>
      <c r="I253" s="174">
        <v>6</v>
      </c>
      <c r="J253" s="283"/>
      <c r="K253" s="178"/>
      <c r="L253" s="85"/>
      <c r="M253" s="15"/>
      <c r="N253" s="86"/>
      <c r="O253" s="6"/>
      <c r="P253" s="152">
        <v>0</v>
      </c>
      <c r="Q253" s="6"/>
      <c r="R253" s="96">
        <f t="shared" si="13"/>
        <v>0</v>
      </c>
      <c r="S253" s="97">
        <f t="shared" si="16"/>
        <v>0</v>
      </c>
      <c r="T253" s="98">
        <f t="shared" si="14"/>
        <v>0</v>
      </c>
      <c r="U253" s="117" t="str">
        <f t="shared" si="15"/>
        <v>OK</v>
      </c>
      <c r="V253" s="117" t="b">
        <f>'CASH REBATE'!$P$22</f>
        <v>0</v>
      </c>
      <c r="W253" s="1" t="str">
        <v>ALCHEMY</v>
      </c>
    </row>
    <row r="254" spans="2:23" ht="17.399999999999999" x14ac:dyDescent="0.3">
      <c r="B254" s="161" t="str">
        <v>42-WISPA-07507064</v>
      </c>
      <c r="C254" s="156" t="str">
        <v>Campari</v>
      </c>
      <c r="D254" s="94" t="str">
        <v>Sparkling</v>
      </c>
      <c r="E254" s="94" t="str">
        <v>Cinzano</v>
      </c>
      <c r="F254" s="94" t="str">
        <v>CZS</v>
      </c>
      <c r="G254" s="94" t="str">
        <v>Cinzano To Spritz Dry Sparkling Wine</v>
      </c>
      <c r="H254" s="94" t="str">
        <v>750ml</v>
      </c>
      <c r="I254" s="174">
        <v>6</v>
      </c>
      <c r="J254" s="283"/>
      <c r="K254" s="178"/>
      <c r="L254" s="85"/>
      <c r="M254" s="15"/>
      <c r="N254" s="86"/>
      <c r="O254" s="6"/>
      <c r="P254" s="152">
        <v>0</v>
      </c>
      <c r="Q254" s="6"/>
      <c r="R254" s="96">
        <f t="shared" si="13"/>
        <v>0</v>
      </c>
      <c r="S254" s="97">
        <f t="shared" si="16"/>
        <v>0</v>
      </c>
      <c r="T254" s="98">
        <f t="shared" si="14"/>
        <v>0</v>
      </c>
      <c r="U254" s="117" t="str">
        <f t="shared" si="15"/>
        <v>OK</v>
      </c>
      <c r="V254" s="117" t="b">
        <f>'CASH REBATE'!$P$22</f>
        <v>0</v>
      </c>
      <c r="W254" s="1" t="str">
        <v>ALCHEMY</v>
      </c>
    </row>
    <row r="255" spans="2:23" ht="17.399999999999999" x14ac:dyDescent="0.3">
      <c r="B255" s="161" t="str">
        <v>52-WISPA-07503752</v>
      </c>
      <c r="C255" s="156" t="str">
        <v>Independent</v>
      </c>
      <c r="D255" s="94" t="str">
        <v>Champagne</v>
      </c>
      <c r="E255" s="94" t="str">
        <v>Pommery</v>
      </c>
      <c r="F255" s="94" t="str">
        <v>POM</v>
      </c>
      <c r="G255" s="94" t="str">
        <v>Champagne Pommery Brut Royal</v>
      </c>
      <c r="H255" s="94" t="str">
        <v>750ml</v>
      </c>
      <c r="I255" s="174">
        <v>6</v>
      </c>
      <c r="J255" s="283"/>
      <c r="K255" s="178"/>
      <c r="L255" s="85"/>
      <c r="M255" s="15"/>
      <c r="N255" s="86"/>
      <c r="O255" s="6"/>
      <c r="P255" s="152">
        <v>0</v>
      </c>
      <c r="Q255" s="6"/>
      <c r="R255" s="96">
        <f t="shared" si="13"/>
        <v>0</v>
      </c>
      <c r="S255" s="97">
        <f t="shared" si="16"/>
        <v>0</v>
      </c>
      <c r="T255" s="98">
        <f t="shared" si="14"/>
        <v>0</v>
      </c>
      <c r="U255" s="117" t="str">
        <f t="shared" si="15"/>
        <v>OK</v>
      </c>
      <c r="V255" s="117" t="b">
        <f>'CASH REBATE'!$P$22</f>
        <v>0</v>
      </c>
      <c r="W255" s="1" t="str">
        <v>ALCHEMY</v>
      </c>
    </row>
    <row r="256" spans="2:23" ht="17.399999999999999" x14ac:dyDescent="0.3">
      <c r="B256" s="161" t="str">
        <v>52-WISPA-07505976</v>
      </c>
      <c r="C256" s="156" t="str">
        <v>Independent</v>
      </c>
      <c r="D256" s="94" t="str">
        <v>Champagne</v>
      </c>
      <c r="E256" s="94" t="str">
        <v>Pommery</v>
      </c>
      <c r="F256" s="94" t="str">
        <v>POM</v>
      </c>
      <c r="G256" s="94" t="str">
        <v>Champagne Pommery Brut Rose Royal</v>
      </c>
      <c r="H256" s="94" t="str">
        <v>750ml</v>
      </c>
      <c r="I256" s="174">
        <v>6</v>
      </c>
      <c r="J256" s="283"/>
      <c r="K256" s="178"/>
      <c r="L256" s="85"/>
      <c r="M256" s="15"/>
      <c r="N256" s="86"/>
      <c r="O256" s="6"/>
      <c r="P256" s="152">
        <v>0</v>
      </c>
      <c r="Q256" s="6"/>
      <c r="R256" s="96">
        <f t="shared" si="13"/>
        <v>0</v>
      </c>
      <c r="S256" s="97">
        <f t="shared" si="16"/>
        <v>0</v>
      </c>
      <c r="T256" s="98">
        <f t="shared" si="14"/>
        <v>0</v>
      </c>
      <c r="U256" s="117" t="str">
        <f t="shared" si="15"/>
        <v>OK</v>
      </c>
      <c r="V256" s="117" t="b">
        <f>'CASH REBATE'!$P$22</f>
        <v>0</v>
      </c>
      <c r="W256" s="1" t="str">
        <v>ALCHEMY</v>
      </c>
    </row>
    <row r="257" spans="2:23" ht="17.399999999999999" x14ac:dyDescent="0.3">
      <c r="B257" s="161" t="str">
        <v>52-WISPA-07509036</v>
      </c>
      <c r="C257" s="156" t="str">
        <v>Independent</v>
      </c>
      <c r="D257" s="94" t="str">
        <v>Champagne</v>
      </c>
      <c r="E257" s="94" t="str">
        <v>Pommery</v>
      </c>
      <c r="F257" s="94" t="str">
        <v>POM</v>
      </c>
      <c r="G257" s="94" t="str">
        <v>Champagne Pommery Royal Blue Sky</v>
      </c>
      <c r="H257" s="94" t="str">
        <v>750ml</v>
      </c>
      <c r="I257" s="174">
        <v>6</v>
      </c>
      <c r="J257" s="283"/>
      <c r="K257" s="178"/>
      <c r="L257" s="85"/>
      <c r="M257" s="15"/>
      <c r="N257" s="86"/>
      <c r="O257" s="6"/>
      <c r="P257" s="152">
        <v>0</v>
      </c>
      <c r="Q257" s="6"/>
      <c r="R257" s="96">
        <f t="shared" si="13"/>
        <v>0</v>
      </c>
      <c r="S257" s="97">
        <f t="shared" si="16"/>
        <v>0</v>
      </c>
      <c r="T257" s="98">
        <f t="shared" si="14"/>
        <v>0</v>
      </c>
      <c r="U257" s="117" t="str">
        <f t="shared" si="15"/>
        <v>OK</v>
      </c>
      <c r="V257" s="117" t="b">
        <f>'CASH REBATE'!$P$22</f>
        <v>0</v>
      </c>
      <c r="W257" s="1" t="str">
        <v>ALCHEMY</v>
      </c>
    </row>
    <row r="258" spans="2:23" ht="17.399999999999999" x14ac:dyDescent="0.3">
      <c r="B258" s="161" t="str">
        <v>52-WISPA-07508039</v>
      </c>
      <c r="C258" s="156" t="str">
        <v>Independent</v>
      </c>
      <c r="D258" s="94" t="str">
        <v>Champagne</v>
      </c>
      <c r="E258" s="94" t="str">
        <v>Pommery</v>
      </c>
      <c r="F258" s="94" t="str">
        <v>POM</v>
      </c>
      <c r="G258" s="94" t="str">
        <v>Champagne Pommery Cuvee Louise 2004</v>
      </c>
      <c r="H258" s="94" t="str">
        <v>750ml</v>
      </c>
      <c r="I258" s="174">
        <v>6</v>
      </c>
      <c r="J258" s="283"/>
      <c r="K258" s="178"/>
      <c r="L258" s="85"/>
      <c r="M258" s="15"/>
      <c r="N258" s="86"/>
      <c r="O258" s="6"/>
      <c r="P258" s="152">
        <v>0</v>
      </c>
      <c r="Q258" s="6"/>
      <c r="R258" s="96">
        <f t="shared" si="13"/>
        <v>0</v>
      </c>
      <c r="S258" s="97">
        <f t="shared" si="16"/>
        <v>0</v>
      </c>
      <c r="T258" s="98">
        <f t="shared" si="14"/>
        <v>0</v>
      </c>
      <c r="U258" s="117" t="str">
        <f t="shared" si="15"/>
        <v>OK</v>
      </c>
      <c r="V258" s="117" t="b">
        <f>'CASH REBATE'!$P$22</f>
        <v>0</v>
      </c>
      <c r="W258" s="1" t="str">
        <v>ALCHEMY</v>
      </c>
    </row>
    <row r="259" spans="2:23" ht="17.399999999999999" x14ac:dyDescent="0.3">
      <c r="B259" s="161" t="str">
        <v>52-WISPA-15003424</v>
      </c>
      <c r="C259" s="157" t="str">
        <v>Independent</v>
      </c>
      <c r="D259" s="99" t="str">
        <v>Champagne</v>
      </c>
      <c r="E259" s="99" t="str">
        <v>Pommery</v>
      </c>
      <c r="F259" s="99" t="str">
        <v>POM</v>
      </c>
      <c r="G259" s="99" t="str">
        <v>Champagne Pommery Brut Royal 1.5L</v>
      </c>
      <c r="H259" s="99" t="str">
        <v>1500ml</v>
      </c>
      <c r="I259" s="175">
        <v>6</v>
      </c>
      <c r="J259" s="283"/>
      <c r="K259" s="178"/>
      <c r="L259" s="85"/>
      <c r="M259" s="15"/>
      <c r="N259" s="86"/>
      <c r="O259" s="6"/>
      <c r="P259" s="152">
        <v>0</v>
      </c>
      <c r="Q259" s="6"/>
      <c r="R259" s="96">
        <f t="shared" si="13"/>
        <v>0</v>
      </c>
      <c r="S259" s="97">
        <f t="shared" si="16"/>
        <v>0</v>
      </c>
      <c r="T259" s="98">
        <f t="shared" si="14"/>
        <v>0</v>
      </c>
      <c r="U259" s="117" t="str">
        <f t="shared" si="15"/>
        <v>OK</v>
      </c>
      <c r="V259" s="117" t="b">
        <f>'CASH REBATE'!$P$22</f>
        <v>0</v>
      </c>
      <c r="W259" s="1" t="str">
        <v>ALCHEMY</v>
      </c>
    </row>
    <row r="260" spans="2:23" ht="17.399999999999999" x14ac:dyDescent="0.3">
      <c r="B260" s="161" t="str">
        <v>52-WISPA-30003356</v>
      </c>
      <c r="C260" s="158" t="str">
        <v>Independent</v>
      </c>
      <c r="D260" s="142" t="str">
        <v>Champagne</v>
      </c>
      <c r="E260" s="142" t="str">
        <v>Pommery</v>
      </c>
      <c r="F260" s="142" t="str">
        <v>POM</v>
      </c>
      <c r="G260" s="142" t="str">
        <v>Champagne Pommery Brut Royal 3L</v>
      </c>
      <c r="H260" s="142" t="str">
        <v>3000ml</v>
      </c>
      <c r="I260" s="176">
        <v>6</v>
      </c>
      <c r="J260" s="283"/>
      <c r="K260" s="178"/>
      <c r="L260" s="85"/>
      <c r="M260" s="143"/>
      <c r="N260" s="86"/>
      <c r="O260" s="53"/>
      <c r="P260" s="152">
        <v>0</v>
      </c>
      <c r="Q260" s="6"/>
      <c r="R260" s="96">
        <f t="shared" si="13"/>
        <v>0</v>
      </c>
      <c r="S260" s="97">
        <f t="shared" si="16"/>
        <v>0</v>
      </c>
      <c r="T260" s="98">
        <f t="shared" si="14"/>
        <v>0</v>
      </c>
      <c r="U260" s="117" t="str">
        <f t="shared" si="15"/>
        <v>OK</v>
      </c>
      <c r="V260" s="117" t="b">
        <f>'CASH REBATE'!$P$22</f>
        <v>0</v>
      </c>
      <c r="W260" s="1" t="str">
        <v>ALCHEMY</v>
      </c>
    </row>
    <row r="261" spans="2:23" ht="17.399999999999999" x14ac:dyDescent="0.3">
      <c r="B261" s="161" t="str">
        <v>52-WISPA-60003325</v>
      </c>
      <c r="C261" s="158" t="str">
        <v>Independent</v>
      </c>
      <c r="D261" s="142" t="str">
        <v>Champagne</v>
      </c>
      <c r="E261" s="142" t="str">
        <v>Pommery</v>
      </c>
      <c r="F261" s="142" t="str">
        <v>POM</v>
      </c>
      <c r="G261" s="142" t="str">
        <v>Champagne Pommery Brut Royal 6L</v>
      </c>
      <c r="H261" s="142" t="str">
        <v>6000ml</v>
      </c>
      <c r="I261" s="176">
        <v>1</v>
      </c>
      <c r="J261" s="283"/>
      <c r="K261" s="178"/>
      <c r="L261" s="85"/>
      <c r="M261" s="143"/>
      <c r="N261" s="86"/>
      <c r="O261" s="53"/>
      <c r="P261" s="152">
        <v>0</v>
      </c>
      <c r="Q261" s="6"/>
      <c r="R261" s="96">
        <f t="shared" si="13"/>
        <v>0</v>
      </c>
      <c r="S261" s="97">
        <f t="shared" si="16"/>
        <v>0</v>
      </c>
      <c r="T261" s="98">
        <f t="shared" si="14"/>
        <v>0</v>
      </c>
      <c r="U261" s="117" t="str">
        <f t="shared" si="15"/>
        <v>OK</v>
      </c>
      <c r="V261" s="117" t="b">
        <f>'CASH REBATE'!$P$22</f>
        <v>0</v>
      </c>
      <c r="W261" s="1" t="str">
        <v>ALCHEMY</v>
      </c>
    </row>
    <row r="262" spans="2:23" ht="17.399999999999999" x14ac:dyDescent="0.3">
      <c r="B262" s="161" t="str">
        <v>52-WISPA-90003295</v>
      </c>
      <c r="C262" s="158" t="str">
        <v>Independent</v>
      </c>
      <c r="D262" s="142" t="str">
        <v>Champagne</v>
      </c>
      <c r="E262" s="142" t="str">
        <v>Pommery</v>
      </c>
      <c r="F262" s="142" t="str">
        <v>POM</v>
      </c>
      <c r="G262" s="142" t="str">
        <v>Champagne Pommery Brut Royal 9L</v>
      </c>
      <c r="H262" s="142" t="str">
        <v>9000ml</v>
      </c>
      <c r="I262" s="176">
        <v>1</v>
      </c>
      <c r="J262" s="283"/>
      <c r="K262" s="178"/>
      <c r="L262" s="85"/>
      <c r="M262" s="143"/>
      <c r="N262" s="86"/>
      <c r="O262" s="53"/>
      <c r="P262" s="152">
        <v>0</v>
      </c>
      <c r="Q262" s="6"/>
      <c r="R262" s="96">
        <f t="shared" si="13"/>
        <v>0</v>
      </c>
      <c r="S262" s="97">
        <f t="shared" si="16"/>
        <v>0</v>
      </c>
      <c r="T262" s="98">
        <f t="shared" si="14"/>
        <v>0</v>
      </c>
      <c r="U262" s="117" t="str">
        <f t="shared" si="15"/>
        <v>OK</v>
      </c>
      <c r="V262" s="117" t="b">
        <f>'CASH REBATE'!$P$22</f>
        <v>0</v>
      </c>
      <c r="W262" s="1" t="str">
        <v>ALCHEMY</v>
      </c>
    </row>
    <row r="263" spans="2:23" ht="17.399999999999999" x14ac:dyDescent="0.3">
      <c r="B263" s="161" t="str">
        <v>52-WISPA-07505021</v>
      </c>
      <c r="C263" s="158" t="str">
        <v>Independent</v>
      </c>
      <c r="D263" s="142" t="str">
        <v>Champagne</v>
      </c>
      <c r="E263" s="142" t="str">
        <v>Pommery</v>
      </c>
      <c r="F263" s="142" t="str">
        <v>POM</v>
      </c>
      <c r="G263" s="142" t="str">
        <v>Champagne Pommery Silver</v>
      </c>
      <c r="H263" s="142" t="str">
        <v>750ml</v>
      </c>
      <c r="I263" s="176">
        <v>6</v>
      </c>
      <c r="J263" s="283"/>
      <c r="K263" s="178"/>
      <c r="L263" s="85"/>
      <c r="M263" s="143"/>
      <c r="N263" s="86"/>
      <c r="O263" s="53"/>
      <c r="P263" s="152">
        <v>0</v>
      </c>
      <c r="Q263" s="6"/>
      <c r="R263" s="96">
        <f t="shared" si="13"/>
        <v>0</v>
      </c>
      <c r="S263" s="97">
        <f t="shared" si="16"/>
        <v>0</v>
      </c>
      <c r="T263" s="98">
        <f t="shared" si="14"/>
        <v>0</v>
      </c>
      <c r="U263" s="117" t="str">
        <f t="shared" si="15"/>
        <v>OK</v>
      </c>
      <c r="V263" s="117" t="b">
        <f>'CASH REBATE'!$P$22</f>
        <v>0</v>
      </c>
      <c r="W263" s="1" t="str">
        <v>ALCHEMY</v>
      </c>
    </row>
    <row r="264" spans="2:23" ht="17.399999999999999" x14ac:dyDescent="0.3">
      <c r="B264" s="161" t="str">
        <v>71-WISPA-07500358</v>
      </c>
      <c r="C264" s="158" t="str">
        <v>RC</v>
      </c>
      <c r="D264" s="142" t="str">
        <v>Champagne</v>
      </c>
      <c r="E264" s="142" t="str">
        <v>Telmont</v>
      </c>
      <c r="F264" s="142" t="str">
        <v>TEL</v>
      </c>
      <c r="G264" s="142" t="str">
        <v>Champagne Telmont Sans Soufre</v>
      </c>
      <c r="H264" s="142" t="str">
        <v>750ml</v>
      </c>
      <c r="I264" s="176">
        <v>6</v>
      </c>
      <c r="J264" s="283"/>
      <c r="K264" s="178"/>
      <c r="L264" s="85"/>
      <c r="M264" s="143"/>
      <c r="N264" s="86"/>
      <c r="O264" s="53"/>
      <c r="P264" s="152">
        <v>0</v>
      </c>
      <c r="Q264" s="6"/>
      <c r="R264" s="96">
        <f t="shared" si="13"/>
        <v>0</v>
      </c>
      <c r="S264" s="97">
        <f t="shared" si="16"/>
        <v>0</v>
      </c>
      <c r="T264" s="98">
        <f t="shared" si="14"/>
        <v>0</v>
      </c>
      <c r="U264" s="117" t="str">
        <f t="shared" si="15"/>
        <v>OK</v>
      </c>
      <c r="V264" s="117" t="b">
        <f>'CASH REBATE'!$P$22</f>
        <v>0</v>
      </c>
      <c r="W264" s="1" t="str">
        <v>ALCHEMY</v>
      </c>
    </row>
    <row r="265" spans="2:23" ht="17.399999999999999" x14ac:dyDescent="0.3">
      <c r="B265" s="161" t="str">
        <v>71-WISPA-07500655</v>
      </c>
      <c r="C265" s="158" t="str">
        <v>RC</v>
      </c>
      <c r="D265" s="142" t="str">
        <v>Champagne</v>
      </c>
      <c r="E265" s="142" t="str">
        <v>Telmont</v>
      </c>
      <c r="F265" s="142" t="str">
        <v>TEL</v>
      </c>
      <c r="G265" s="142" t="str">
        <v>Champagne Telmont Vinotheque</v>
      </c>
      <c r="H265" s="142" t="str">
        <v>750ml</v>
      </c>
      <c r="I265" s="176">
        <v>6</v>
      </c>
      <c r="J265" s="283"/>
      <c r="K265" s="178"/>
      <c r="L265" s="85"/>
      <c r="M265" s="143"/>
      <c r="N265" s="86"/>
      <c r="O265" s="53"/>
      <c r="P265" s="152">
        <v>0</v>
      </c>
      <c r="Q265" s="6"/>
      <c r="R265" s="96">
        <f t="shared" si="13"/>
        <v>0</v>
      </c>
      <c r="S265" s="97">
        <f t="shared" si="16"/>
        <v>0</v>
      </c>
      <c r="T265" s="98">
        <f t="shared" si="14"/>
        <v>0</v>
      </c>
      <c r="U265" s="117" t="str">
        <f t="shared" si="15"/>
        <v>OK</v>
      </c>
      <c r="V265" s="117" t="b">
        <f>'CASH REBATE'!$P$22</f>
        <v>0</v>
      </c>
      <c r="W265" s="1" t="str">
        <v>ALCHEMY</v>
      </c>
    </row>
    <row r="266" spans="2:23" ht="17.399999999999999" x14ac:dyDescent="0.3">
      <c r="B266" s="161" t="str">
        <v>71-WISPA-07500631</v>
      </c>
      <c r="C266" s="158" t="str">
        <v>RC</v>
      </c>
      <c r="D266" s="142" t="str">
        <v>Champagne</v>
      </c>
      <c r="E266" s="142" t="str">
        <v>Telmont</v>
      </c>
      <c r="F266" s="142" t="str">
        <v>TEL</v>
      </c>
      <c r="G266" s="142" t="str">
        <v>Champagne Telmont Blanc De Blancs</v>
      </c>
      <c r="H266" s="142" t="str">
        <v>750ml</v>
      </c>
      <c r="I266" s="176">
        <v>6</v>
      </c>
      <c r="J266" s="283"/>
      <c r="K266" s="178"/>
      <c r="L266" s="85"/>
      <c r="M266" s="143"/>
      <c r="N266" s="86"/>
      <c r="O266" s="53"/>
      <c r="P266" s="152">
        <v>0</v>
      </c>
      <c r="Q266" s="6"/>
      <c r="R266" s="96">
        <f t="shared" si="13"/>
        <v>0</v>
      </c>
      <c r="S266" s="97">
        <f t="shared" si="16"/>
        <v>0</v>
      </c>
      <c r="T266" s="98">
        <f t="shared" si="14"/>
        <v>0</v>
      </c>
      <c r="U266" s="117" t="str">
        <f t="shared" si="15"/>
        <v>OK</v>
      </c>
      <c r="V266" s="117" t="b">
        <f>'CASH REBATE'!$P$22</f>
        <v>0</v>
      </c>
      <c r="W266" s="1" t="str">
        <v>ALCHEMY</v>
      </c>
    </row>
    <row r="267" spans="2:23" ht="17.399999999999999" x14ac:dyDescent="0.3">
      <c r="B267" s="161" t="str">
        <v>71-WISPA-07500617</v>
      </c>
      <c r="C267" s="158" t="str">
        <v>RC</v>
      </c>
      <c r="D267" s="142" t="str">
        <v>Champagne</v>
      </c>
      <c r="E267" s="142" t="str">
        <v>Telmont</v>
      </c>
      <c r="F267" s="142" t="str">
        <v>TEL</v>
      </c>
      <c r="G267" s="142" t="str">
        <v>Champagne Telmont Reserve Rose</v>
      </c>
      <c r="H267" s="142" t="str">
        <v>750ml</v>
      </c>
      <c r="I267" s="176">
        <v>6</v>
      </c>
      <c r="J267" s="283"/>
      <c r="K267" s="178"/>
      <c r="L267" s="85"/>
      <c r="M267" s="143"/>
      <c r="N267" s="86"/>
      <c r="O267" s="53"/>
      <c r="P267" s="152">
        <v>0</v>
      </c>
      <c r="Q267" s="6"/>
      <c r="R267" s="96">
        <f t="shared" si="13"/>
        <v>0</v>
      </c>
      <c r="S267" s="97">
        <f t="shared" si="16"/>
        <v>0</v>
      </c>
      <c r="T267" s="98">
        <f t="shared" si="14"/>
        <v>0</v>
      </c>
      <c r="U267" s="117" t="str">
        <f t="shared" si="15"/>
        <v>OK</v>
      </c>
      <c r="V267" s="117" t="b">
        <f>'CASH REBATE'!$P$22</f>
        <v>0</v>
      </c>
      <c r="W267" s="1" t="str">
        <v>ALCHEMY</v>
      </c>
    </row>
    <row r="268" spans="2:23" ht="17.399999999999999" x14ac:dyDescent="0.3">
      <c r="B268" s="161" t="str">
        <v>71-WISPA-15000303</v>
      </c>
      <c r="C268" s="158" t="str">
        <v>RC</v>
      </c>
      <c r="D268" s="142" t="str">
        <v>Champagne</v>
      </c>
      <c r="E268" s="142" t="str">
        <v>Telmont</v>
      </c>
      <c r="F268" s="142" t="str">
        <v>TEL</v>
      </c>
      <c r="G268" s="142" t="str">
        <v>Champagne Telmont Reserve Rose 1.5L</v>
      </c>
      <c r="H268" s="142" t="str">
        <v>1500ml</v>
      </c>
      <c r="I268" s="176">
        <v>3</v>
      </c>
      <c r="J268" s="283"/>
      <c r="K268" s="178"/>
      <c r="L268" s="85"/>
      <c r="M268" s="143"/>
      <c r="N268" s="86"/>
      <c r="O268" s="53"/>
      <c r="P268" s="152">
        <v>0</v>
      </c>
      <c r="Q268" s="6"/>
      <c r="R268" s="96">
        <f t="shared" si="13"/>
        <v>0</v>
      </c>
      <c r="S268" s="97">
        <f t="shared" si="16"/>
        <v>0</v>
      </c>
      <c r="T268" s="98">
        <f t="shared" si="14"/>
        <v>0</v>
      </c>
      <c r="U268" s="117" t="str">
        <f t="shared" si="15"/>
        <v>OK</v>
      </c>
      <c r="V268" s="117" t="b">
        <f>'CASH REBATE'!$P$22</f>
        <v>0</v>
      </c>
      <c r="W268" s="1" t="str">
        <v>ALCHEMY</v>
      </c>
    </row>
    <row r="269" spans="2:23" ht="17.399999999999999" x14ac:dyDescent="0.3">
      <c r="B269" s="161" t="str">
        <v>71-WISPA-07500211</v>
      </c>
      <c r="C269" s="158" t="str">
        <v>RC</v>
      </c>
      <c r="D269" s="142" t="str">
        <v>Champagne</v>
      </c>
      <c r="E269" s="142" t="str">
        <v>Telmont</v>
      </c>
      <c r="F269" s="142" t="str">
        <v>TEL</v>
      </c>
      <c r="G269" s="142" t="str">
        <v>Champagne Telmont Reserve Brut</v>
      </c>
      <c r="H269" s="142" t="str">
        <v>750ml</v>
      </c>
      <c r="I269" s="176">
        <v>6</v>
      </c>
      <c r="J269" s="283"/>
      <c r="K269" s="178"/>
      <c r="L269" s="85"/>
      <c r="M269" s="143"/>
      <c r="N269" s="86"/>
      <c r="O269" s="53"/>
      <c r="P269" s="152">
        <v>0</v>
      </c>
      <c r="Q269" s="6"/>
      <c r="R269" s="96">
        <f t="shared" ref="R269:R361" si="17">IF(K269&gt;0,K269*N269,L269*1.07*N269)</f>
        <v>0</v>
      </c>
      <c r="S269" s="97">
        <f t="shared" si="16"/>
        <v>0</v>
      </c>
      <c r="T269" s="98">
        <f t="shared" si="14"/>
        <v>0</v>
      </c>
      <c r="U269" s="117" t="str">
        <f t="shared" si="15"/>
        <v>OK</v>
      </c>
      <c r="V269" s="117" t="b">
        <f>'CASH REBATE'!$P$22</f>
        <v>0</v>
      </c>
      <c r="W269" s="1" t="str">
        <v>ALCHEMY</v>
      </c>
    </row>
    <row r="270" spans="2:23" ht="17.399999999999999" x14ac:dyDescent="0.3">
      <c r="B270" s="161" t="str">
        <v>71-WISPA-15000297</v>
      </c>
      <c r="C270" s="158" t="str">
        <v>RC</v>
      </c>
      <c r="D270" s="142" t="str">
        <v>Champagne</v>
      </c>
      <c r="E270" s="142" t="str">
        <v>Telmont</v>
      </c>
      <c r="F270" s="142" t="str">
        <v>TEL</v>
      </c>
      <c r="G270" s="142" t="str">
        <v>Champagne Telmont Reserve Brut 1.5L</v>
      </c>
      <c r="H270" s="142" t="str">
        <v>1500ml</v>
      </c>
      <c r="I270" s="176">
        <v>3</v>
      </c>
      <c r="J270" s="283"/>
      <c r="K270" s="178"/>
      <c r="L270" s="85"/>
      <c r="M270" s="143"/>
      <c r="N270" s="86"/>
      <c r="O270" s="53"/>
      <c r="P270" s="152">
        <v>0</v>
      </c>
      <c r="Q270" s="6"/>
      <c r="R270" s="96">
        <f t="shared" si="17"/>
        <v>0</v>
      </c>
      <c r="S270" s="97">
        <f t="shared" si="16"/>
        <v>0</v>
      </c>
      <c r="T270" s="98">
        <f t="shared" ref="T270:T361" si="18">IF(U270="Input Price only 1 column","",P270*S270)</f>
        <v>0</v>
      </c>
      <c r="U270" s="117" t="str">
        <f t="shared" ref="U270:U361" si="19">IF(AND(K270&gt;0,L270&gt;0),"Input Price only 1 column","OK")</f>
        <v>OK</v>
      </c>
      <c r="V270" s="117" t="b">
        <f>'CASH REBATE'!$P$22</f>
        <v>0</v>
      </c>
      <c r="W270" s="1" t="str">
        <v>ALCHEMY</v>
      </c>
    </row>
    <row r="271" spans="2:23" ht="17.399999999999999" x14ac:dyDescent="0.3">
      <c r="B271" s="161" t="str">
        <v>71-WISPA-30000556</v>
      </c>
      <c r="C271" s="158" t="str">
        <v>RC</v>
      </c>
      <c r="D271" s="142" t="str">
        <v>Champagne</v>
      </c>
      <c r="E271" s="142" t="str">
        <v>Telmont</v>
      </c>
      <c r="F271" s="142" t="str">
        <v>TEL</v>
      </c>
      <c r="G271" s="142" t="str">
        <v>Champagne Telmont Reserve Brut 3L</v>
      </c>
      <c r="H271" s="142" t="str">
        <v>3000ml</v>
      </c>
      <c r="I271" s="176">
        <v>1</v>
      </c>
      <c r="J271" s="283"/>
      <c r="K271" s="178"/>
      <c r="L271" s="85"/>
      <c r="M271" s="143"/>
      <c r="N271" s="86"/>
      <c r="O271" s="53"/>
      <c r="P271" s="152">
        <v>0</v>
      </c>
      <c r="Q271" s="6"/>
      <c r="R271" s="96">
        <f t="shared" si="17"/>
        <v>0</v>
      </c>
      <c r="S271" s="97">
        <f t="shared" ref="S271:S361" si="20">ROUND(R271/1.07,2)</f>
        <v>0</v>
      </c>
      <c r="T271" s="98">
        <f t="shared" si="18"/>
        <v>0</v>
      </c>
      <c r="U271" s="117" t="str">
        <f t="shared" si="19"/>
        <v>OK</v>
      </c>
      <c r="V271" s="117" t="b">
        <f>'CASH REBATE'!$P$22</f>
        <v>0</v>
      </c>
      <c r="W271" s="1" t="str">
        <v>ALCHEMY</v>
      </c>
    </row>
    <row r="272" spans="2:23" ht="17.399999999999999" x14ac:dyDescent="0.3">
      <c r="B272" s="161" t="str">
        <v>71-WISPA-60000570</v>
      </c>
      <c r="C272" s="158" t="str">
        <v>RC</v>
      </c>
      <c r="D272" s="142" t="str">
        <v>Champagne</v>
      </c>
      <c r="E272" s="142" t="str">
        <v>Telmont</v>
      </c>
      <c r="F272" s="142" t="str">
        <v>TEL</v>
      </c>
      <c r="G272" s="142" t="str">
        <v>Champagne Telmont Reserve Brut 6L</v>
      </c>
      <c r="H272" s="142" t="str">
        <v>6000ml</v>
      </c>
      <c r="I272" s="176">
        <v>1</v>
      </c>
      <c r="J272" s="283"/>
      <c r="K272" s="178"/>
      <c r="L272" s="85"/>
      <c r="M272" s="143"/>
      <c r="N272" s="86"/>
      <c r="O272" s="53"/>
      <c r="P272" s="152">
        <v>0</v>
      </c>
      <c r="Q272" s="6"/>
      <c r="R272" s="96">
        <f t="shared" si="17"/>
        <v>0</v>
      </c>
      <c r="S272" s="97">
        <f t="shared" si="20"/>
        <v>0</v>
      </c>
      <c r="T272" s="98">
        <f t="shared" si="18"/>
        <v>0</v>
      </c>
      <c r="U272" s="117" t="str">
        <f t="shared" si="19"/>
        <v>OK</v>
      </c>
      <c r="V272" s="117" t="b">
        <f>'CASH REBATE'!$P$22</f>
        <v>0</v>
      </c>
      <c r="W272" s="1" t="str">
        <v>ALCHEMY</v>
      </c>
    </row>
    <row r="273" spans="2:23" ht="17.399999999999999" x14ac:dyDescent="0.3">
      <c r="B273" s="161" t="str">
        <v>35-SPLIQ-07003779</v>
      </c>
      <c r="C273" s="158" t="str">
        <v>Campari</v>
      </c>
      <c r="D273" s="142" t="str">
        <v>Liqueur</v>
      </c>
      <c r="E273" s="142" t="str">
        <v>Grand Marnier</v>
      </c>
      <c r="F273" s="142" t="str">
        <v>GMN</v>
      </c>
      <c r="G273" s="142" t="str">
        <v>Grand Marnier Liqueur</v>
      </c>
      <c r="H273" s="142" t="str">
        <v>700ml</v>
      </c>
      <c r="I273" s="176">
        <v>12</v>
      </c>
      <c r="J273" s="283"/>
      <c r="K273" s="178"/>
      <c r="L273" s="85"/>
      <c r="M273" s="143"/>
      <c r="N273" s="86"/>
      <c r="O273" s="53"/>
      <c r="P273" s="152">
        <v>0</v>
      </c>
      <c r="Q273" s="6"/>
      <c r="R273" s="96">
        <f t="shared" si="17"/>
        <v>0</v>
      </c>
      <c r="S273" s="97">
        <f t="shared" si="20"/>
        <v>0</v>
      </c>
      <c r="T273" s="98">
        <f t="shared" si="18"/>
        <v>0</v>
      </c>
      <c r="U273" s="117" t="str">
        <f t="shared" si="19"/>
        <v>OK</v>
      </c>
      <c r="V273" s="117" t="b">
        <f>'CASH REBATE'!$P$22</f>
        <v>0</v>
      </c>
      <c r="W273" s="1" t="str">
        <v>ALCHEMY</v>
      </c>
    </row>
    <row r="274" spans="2:23" ht="17.399999999999999" x14ac:dyDescent="0.3">
      <c r="B274" s="161" t="str">
        <v>99-SL001-07000012</v>
      </c>
      <c r="C274" s="158" t="str">
        <v>Branca</v>
      </c>
      <c r="D274" s="142" t="str">
        <v>Bitter</v>
      </c>
      <c r="E274" s="142" t="str">
        <v>Fernet</v>
      </c>
      <c r="F274" s="142" t="str">
        <v>BRC</v>
      </c>
      <c r="G274" s="142" t="str">
        <v>Fernet Branca Bitters 700ml</v>
      </c>
      <c r="H274" s="142" t="str">
        <v>700ml</v>
      </c>
      <c r="I274" s="176">
        <v>6</v>
      </c>
      <c r="J274" s="283"/>
      <c r="K274" s="178"/>
      <c r="L274" s="85"/>
      <c r="M274" s="143"/>
      <c r="N274" s="86"/>
      <c r="O274" s="53"/>
      <c r="P274" s="152">
        <v>0</v>
      </c>
      <c r="Q274" s="6"/>
      <c r="R274" s="96">
        <f t="shared" si="17"/>
        <v>0</v>
      </c>
      <c r="S274" s="97">
        <f t="shared" si="20"/>
        <v>0</v>
      </c>
      <c r="T274" s="98">
        <f t="shared" si="18"/>
        <v>0</v>
      </c>
      <c r="U274" s="117" t="str">
        <f t="shared" si="19"/>
        <v>OK</v>
      </c>
      <c r="V274" s="117" t="b">
        <f>'CASH REBATE'!$P$22</f>
        <v>0</v>
      </c>
      <c r="W274" s="1" t="str">
        <v>ALCHEMY</v>
      </c>
    </row>
    <row r="275" spans="2:23" ht="17.399999999999999" x14ac:dyDescent="0.3">
      <c r="B275" s="161" t="str">
        <v>77-SPLIQ-07502863</v>
      </c>
      <c r="C275" s="158" t="str">
        <v>Branca</v>
      </c>
      <c r="D275" s="142" t="str">
        <v>Liqueur</v>
      </c>
      <c r="E275" s="142" t="str">
        <v>Fernet</v>
      </c>
      <c r="F275" s="142" t="str">
        <v>BRC</v>
      </c>
      <c r="G275" s="142" t="str">
        <v>Branca Fernet Liqueur 750 ML.</v>
      </c>
      <c r="H275" s="142" t="str">
        <v>750ml</v>
      </c>
      <c r="I275" s="176">
        <v>6</v>
      </c>
      <c r="J275" s="283"/>
      <c r="K275" s="178"/>
      <c r="L275" s="85"/>
      <c r="M275" s="143"/>
      <c r="N275" s="86"/>
      <c r="O275" s="53"/>
      <c r="P275" s="152">
        <v>0</v>
      </c>
      <c r="Q275" s="6"/>
      <c r="R275" s="96">
        <f t="shared" si="17"/>
        <v>0</v>
      </c>
      <c r="S275" s="97">
        <f t="shared" si="20"/>
        <v>0</v>
      </c>
      <c r="T275" s="98">
        <f t="shared" si="18"/>
        <v>0</v>
      </c>
      <c r="U275" s="117" t="str">
        <f t="shared" si="19"/>
        <v>OK</v>
      </c>
      <c r="V275" s="117" t="b">
        <f>'CASH REBATE'!$P$22</f>
        <v>0</v>
      </c>
      <c r="W275" s="1" t="str">
        <v>ALCHEMY</v>
      </c>
    </row>
    <row r="276" spans="2:23" ht="17.399999999999999" x14ac:dyDescent="0.3">
      <c r="B276" s="161" t="str">
        <v>77-SPLIQ-10002849</v>
      </c>
      <c r="C276" s="158" t="str">
        <v>Branca</v>
      </c>
      <c r="D276" s="142" t="str">
        <v>Liqueur</v>
      </c>
      <c r="E276" s="142" t="str">
        <v>Fernet</v>
      </c>
      <c r="F276" s="142" t="str">
        <v>BRC</v>
      </c>
      <c r="G276" s="142" t="str">
        <v>Branca Fernet Liqueur</v>
      </c>
      <c r="H276" s="142" t="str">
        <v>1000ml</v>
      </c>
      <c r="I276" s="176">
        <v>6</v>
      </c>
      <c r="J276" s="283"/>
      <c r="K276" s="178"/>
      <c r="L276" s="85"/>
      <c r="M276" s="143"/>
      <c r="N276" s="86"/>
      <c r="O276" s="53"/>
      <c r="P276" s="152">
        <v>0</v>
      </c>
      <c r="Q276" s="6"/>
      <c r="R276" s="96">
        <f t="shared" si="17"/>
        <v>0</v>
      </c>
      <c r="S276" s="97">
        <f t="shared" si="20"/>
        <v>0</v>
      </c>
      <c r="T276" s="98">
        <f t="shared" si="18"/>
        <v>0</v>
      </c>
      <c r="U276" s="117" t="str">
        <f t="shared" si="19"/>
        <v>OK</v>
      </c>
      <c r="V276" s="117" t="b">
        <f>'CASH REBATE'!$P$22</f>
        <v>0</v>
      </c>
      <c r="W276" s="1" t="str">
        <v>ALCHEMY</v>
      </c>
    </row>
    <row r="277" spans="2:23" ht="17.399999999999999" x14ac:dyDescent="0.3">
      <c r="B277" s="161" t="str">
        <v>77-SPVER-10002072</v>
      </c>
      <c r="C277" s="158" t="str">
        <v>Branca</v>
      </c>
      <c r="D277" s="142" t="str">
        <v>Vermouth</v>
      </c>
      <c r="E277" s="142" t="str">
        <v>CARPANO</v>
      </c>
      <c r="F277" s="142" t="str">
        <v>BRC</v>
      </c>
      <c r="G277" s="142" t="str">
        <v>Carpano Classico Vermouth</v>
      </c>
      <c r="H277" s="142" t="str">
        <v>1000ml</v>
      </c>
      <c r="I277" s="176">
        <v>6</v>
      </c>
      <c r="J277" s="283"/>
      <c r="K277" s="178"/>
      <c r="L277" s="85"/>
      <c r="M277" s="143"/>
      <c r="N277" s="86"/>
      <c r="O277" s="53"/>
      <c r="P277" s="152">
        <v>0</v>
      </c>
      <c r="Q277" s="6"/>
      <c r="R277" s="96">
        <f t="shared" si="17"/>
        <v>0</v>
      </c>
      <c r="S277" s="97">
        <f t="shared" si="20"/>
        <v>0</v>
      </c>
      <c r="T277" s="98">
        <f t="shared" si="18"/>
        <v>0</v>
      </c>
      <c r="U277" s="117" t="str">
        <f t="shared" si="19"/>
        <v>OK</v>
      </c>
      <c r="V277" s="117" t="b">
        <f>'CASH REBATE'!$P$22</f>
        <v>0</v>
      </c>
      <c r="W277" s="1" t="str">
        <v>ALCHEMY</v>
      </c>
    </row>
    <row r="278" spans="2:23" ht="17.399999999999999" x14ac:dyDescent="0.3">
      <c r="B278" s="161" t="str">
        <v>77-SPVER-10002157</v>
      </c>
      <c r="C278" s="158" t="str">
        <v>Branca</v>
      </c>
      <c r="D278" s="142" t="str">
        <v>Vermouth</v>
      </c>
      <c r="E278" s="142" t="str">
        <v>CARPANO</v>
      </c>
      <c r="F278" s="142" t="str">
        <v>BRC</v>
      </c>
      <c r="G278" s="142" t="str">
        <v>Carpano Bianco Vermouth</v>
      </c>
      <c r="H278" s="142" t="str">
        <v>1000ml</v>
      </c>
      <c r="I278" s="176">
        <v>6</v>
      </c>
      <c r="J278" s="283"/>
      <c r="K278" s="178"/>
      <c r="L278" s="85"/>
      <c r="M278" s="143"/>
      <c r="N278" s="86"/>
      <c r="O278" s="53"/>
      <c r="P278" s="152">
        <v>0</v>
      </c>
      <c r="Q278" s="6"/>
      <c r="R278" s="96">
        <f t="shared" si="17"/>
        <v>0</v>
      </c>
      <c r="S278" s="97">
        <f t="shared" si="20"/>
        <v>0</v>
      </c>
      <c r="T278" s="98">
        <f t="shared" si="18"/>
        <v>0</v>
      </c>
      <c r="U278" s="117" t="str">
        <f t="shared" si="19"/>
        <v>OK</v>
      </c>
      <c r="V278" s="117" t="b">
        <f>'CASH REBATE'!$P$22</f>
        <v>0</v>
      </c>
      <c r="W278" s="1" t="str">
        <v>ALCHEMY</v>
      </c>
    </row>
    <row r="279" spans="2:23" ht="17.399999999999999" x14ac:dyDescent="0.3">
      <c r="B279" s="161" t="str">
        <v>77-SPVER-10003420</v>
      </c>
      <c r="C279" s="158" t="str">
        <v>Branca</v>
      </c>
      <c r="D279" s="142" t="str">
        <v>Vermouth</v>
      </c>
      <c r="E279" s="142" t="str">
        <v>CARPANO</v>
      </c>
      <c r="F279" s="142" t="str">
        <v>BRC</v>
      </c>
      <c r="G279" s="142" t="str">
        <v>Carpano Antica Formula Vermnouth</v>
      </c>
      <c r="H279" s="142" t="str">
        <v>1000ml</v>
      </c>
      <c r="I279" s="176">
        <v>6</v>
      </c>
      <c r="J279" s="283"/>
      <c r="K279" s="178"/>
      <c r="L279" s="85"/>
      <c r="M279" s="143"/>
      <c r="N279" s="86"/>
      <c r="O279" s="53"/>
      <c r="P279" s="152">
        <v>0</v>
      </c>
      <c r="Q279" s="6"/>
      <c r="R279" s="96">
        <f t="shared" si="17"/>
        <v>0</v>
      </c>
      <c r="S279" s="97">
        <f t="shared" si="20"/>
        <v>0</v>
      </c>
      <c r="T279" s="98">
        <f t="shared" si="18"/>
        <v>0</v>
      </c>
      <c r="U279" s="117" t="str">
        <f t="shared" si="19"/>
        <v>OK</v>
      </c>
      <c r="V279" s="117" t="b">
        <f>'CASH REBATE'!$P$22</f>
        <v>0</v>
      </c>
      <c r="W279" s="1" t="str">
        <v>ALCHEMY</v>
      </c>
    </row>
    <row r="280" spans="2:23" ht="17.399999999999999" x14ac:dyDescent="0.3">
      <c r="B280" s="161" t="str">
        <v>77-SPVER-10006704</v>
      </c>
      <c r="C280" s="158" t="str">
        <v>Branca</v>
      </c>
      <c r="D280" s="142" t="str">
        <v>Vermouth</v>
      </c>
      <c r="E280" s="142" t="str">
        <v>CARPANO</v>
      </c>
      <c r="F280" s="142" t="str">
        <v>BRC</v>
      </c>
      <c r="G280" s="142" t="str">
        <v>Carpano Dry Vermouth</v>
      </c>
      <c r="H280" s="142" t="str">
        <v>1000ml</v>
      </c>
      <c r="I280" s="176">
        <v>6</v>
      </c>
      <c r="J280" s="283"/>
      <c r="K280" s="178"/>
      <c r="L280" s="85"/>
      <c r="M280" s="143"/>
      <c r="N280" s="86"/>
      <c r="O280" s="53"/>
      <c r="P280" s="152">
        <v>0</v>
      </c>
      <c r="Q280" s="6"/>
      <c r="R280" s="96">
        <f t="shared" si="17"/>
        <v>0</v>
      </c>
      <c r="S280" s="97">
        <f t="shared" si="20"/>
        <v>0</v>
      </c>
      <c r="T280" s="98">
        <f t="shared" si="18"/>
        <v>0</v>
      </c>
      <c r="U280" s="117" t="str">
        <f t="shared" si="19"/>
        <v>OK</v>
      </c>
      <c r="V280" s="117" t="b">
        <f>'CASH REBATE'!$P$22</f>
        <v>0</v>
      </c>
      <c r="W280" s="1" t="str">
        <v>ALCHEMY</v>
      </c>
    </row>
    <row r="281" spans="2:23" ht="17.399999999999999" x14ac:dyDescent="0.3">
      <c r="B281" s="161" t="str">
        <v>77-SPVER-10001884</v>
      </c>
      <c r="C281" s="158" t="str">
        <v>Branca</v>
      </c>
      <c r="D281" s="142" t="str">
        <v>Vermouth</v>
      </c>
      <c r="E281" s="142" t="str">
        <v>Branca</v>
      </c>
      <c r="F281" s="142" t="str">
        <v>BRC</v>
      </c>
      <c r="G281" s="142" t="str">
        <v>Carpano Punt E Mes</v>
      </c>
      <c r="H281" s="142" t="str">
        <v>1000ml</v>
      </c>
      <c r="I281" s="176">
        <v>6</v>
      </c>
      <c r="J281" s="283"/>
      <c r="K281" s="178"/>
      <c r="L281" s="85"/>
      <c r="M281" s="143"/>
      <c r="N281" s="86"/>
      <c r="O281" s="53"/>
      <c r="P281" s="152">
        <v>0</v>
      </c>
      <c r="Q281" s="6"/>
      <c r="R281" s="96">
        <f t="shared" si="17"/>
        <v>0</v>
      </c>
      <c r="S281" s="97">
        <f t="shared" si="20"/>
        <v>0</v>
      </c>
      <c r="T281" s="98">
        <f t="shared" si="18"/>
        <v>0</v>
      </c>
      <c r="U281" s="117" t="str">
        <f t="shared" si="19"/>
        <v>OK</v>
      </c>
      <c r="V281" s="117" t="b">
        <f>'CASH REBATE'!$P$22</f>
        <v>0</v>
      </c>
      <c r="W281" s="1" t="str">
        <v>ALCHEMY</v>
      </c>
    </row>
    <row r="282" spans="2:23" ht="17.399999999999999" x14ac:dyDescent="0.3">
      <c r="B282" s="161" t="str">
        <v>35-SPLIQ-07009887</v>
      </c>
      <c r="C282" s="158" t="str">
        <v>Campari</v>
      </c>
      <c r="D282" s="142" t="str">
        <v>Liqueur</v>
      </c>
      <c r="E282" s="142" t="str">
        <v>Grand Marnier</v>
      </c>
      <c r="F282" s="142" t="str">
        <v>GMN</v>
      </c>
      <c r="G282" s="142" t="str">
        <v>Grand Marnier Cuvee Du Centenaire Liqueur</v>
      </c>
      <c r="H282" s="142" t="str">
        <v>700ml</v>
      </c>
      <c r="I282" s="176">
        <v>6</v>
      </c>
      <c r="J282" s="283"/>
      <c r="K282" s="178"/>
      <c r="L282" s="85"/>
      <c r="M282" s="143"/>
      <c r="N282" s="86"/>
      <c r="O282" s="53"/>
      <c r="P282" s="152">
        <v>0</v>
      </c>
      <c r="Q282" s="6"/>
      <c r="R282" s="96">
        <f t="shared" si="17"/>
        <v>0</v>
      </c>
      <c r="S282" s="97">
        <f t="shared" si="20"/>
        <v>0</v>
      </c>
      <c r="T282" s="98">
        <f t="shared" si="18"/>
        <v>0</v>
      </c>
      <c r="U282" s="117" t="str">
        <f t="shared" si="19"/>
        <v>OK</v>
      </c>
      <c r="V282" s="117" t="b">
        <f>'CASH REBATE'!$P$22</f>
        <v>0</v>
      </c>
      <c r="W282" s="1" t="str">
        <v>ALCHEMY</v>
      </c>
    </row>
    <row r="283" spans="2:23" ht="17.399999999999999" x14ac:dyDescent="0.3">
      <c r="B283" s="161" t="str">
        <v>67-SPVOD-07007453</v>
      </c>
      <c r="C283" s="158" t="str">
        <v>Independent</v>
      </c>
      <c r="D283" s="142" t="str">
        <v>Vodka</v>
      </c>
      <c r="E283" s="142" t="str">
        <v>Lady Trieu</v>
      </c>
      <c r="F283" s="142" t="str">
        <v>LDT</v>
      </c>
      <c r="G283" s="142" t="str">
        <v>Nhau Vietnamese Rice Vodka</v>
      </c>
      <c r="H283" s="142" t="str">
        <v>700ml</v>
      </c>
      <c r="I283" s="176">
        <v>6</v>
      </c>
      <c r="J283" s="283"/>
      <c r="K283" s="178"/>
      <c r="L283" s="85"/>
      <c r="M283" s="143"/>
      <c r="N283" s="86"/>
      <c r="O283" s="53"/>
      <c r="P283" s="152">
        <v>0</v>
      </c>
      <c r="Q283" s="6"/>
      <c r="R283" s="96">
        <f t="shared" si="17"/>
        <v>0</v>
      </c>
      <c r="S283" s="97">
        <f t="shared" si="20"/>
        <v>0</v>
      </c>
      <c r="T283" s="98">
        <f t="shared" si="18"/>
        <v>0</v>
      </c>
      <c r="U283" s="117" t="str">
        <f t="shared" si="19"/>
        <v>OK</v>
      </c>
      <c r="V283" s="117" t="b">
        <f>'CASH REBATE'!$P$22</f>
        <v>0</v>
      </c>
      <c r="W283" s="1" t="str">
        <v>ALCHEMY</v>
      </c>
    </row>
    <row r="284" spans="2:23" ht="17.399999999999999" x14ac:dyDescent="0.3">
      <c r="B284" s="161" t="str">
        <v>01-SPVOD-07000328</v>
      </c>
      <c r="C284" s="158" t="str">
        <v>Lucas Bols</v>
      </c>
      <c r="D284" s="142" t="str">
        <v>Vodka</v>
      </c>
      <c r="E284" s="142" t="str">
        <v>Bols Vodka</v>
      </c>
      <c r="F284" s="142" t="str">
        <v>BLV</v>
      </c>
      <c r="G284" s="142" t="str">
        <v>Bols Vodka 700 ml</v>
      </c>
      <c r="H284" s="142" t="str">
        <v>700ml</v>
      </c>
      <c r="I284" s="176">
        <v>12</v>
      </c>
      <c r="J284" s="283"/>
      <c r="K284" s="178"/>
      <c r="L284" s="85"/>
      <c r="M284" s="143"/>
      <c r="N284" s="86"/>
      <c r="O284" s="53"/>
      <c r="P284" s="152">
        <v>0</v>
      </c>
      <c r="Q284" s="6"/>
      <c r="R284" s="96">
        <f t="shared" si="17"/>
        <v>0</v>
      </c>
      <c r="S284" s="97">
        <f t="shared" si="20"/>
        <v>0</v>
      </c>
      <c r="T284" s="98">
        <f t="shared" si="18"/>
        <v>0</v>
      </c>
      <c r="U284" s="117" t="str">
        <f t="shared" si="19"/>
        <v>OK</v>
      </c>
      <c r="V284" s="117" t="b">
        <f>'CASH REBATE'!$P$22</f>
        <v>0</v>
      </c>
      <c r="W284" s="1" t="str">
        <v>ALCHEMY</v>
      </c>
    </row>
    <row r="285" spans="2:23" ht="17.399999999999999" x14ac:dyDescent="0.3">
      <c r="B285" s="161" t="str">
        <v>01-SPVOD-10000311</v>
      </c>
      <c r="C285" s="158" t="str">
        <v>Lucas Bols</v>
      </c>
      <c r="D285" s="142" t="str">
        <v>Vodka</v>
      </c>
      <c r="E285" s="142" t="str">
        <v>Bols Vodka</v>
      </c>
      <c r="F285" s="142" t="str">
        <v>BLV</v>
      </c>
      <c r="G285" s="142" t="str">
        <v>Bols Vodka 1L</v>
      </c>
      <c r="H285" s="142" t="str">
        <v>1000ml</v>
      </c>
      <c r="I285" s="176">
        <v>6</v>
      </c>
      <c r="J285" s="283"/>
      <c r="K285" s="178"/>
      <c r="L285" s="85"/>
      <c r="M285" s="143"/>
      <c r="N285" s="86"/>
      <c r="O285" s="53"/>
      <c r="P285" s="152">
        <v>0</v>
      </c>
      <c r="Q285" s="6"/>
      <c r="R285" s="96">
        <f t="shared" si="17"/>
        <v>0</v>
      </c>
      <c r="S285" s="97">
        <f t="shared" si="20"/>
        <v>0</v>
      </c>
      <c r="T285" s="98">
        <f t="shared" si="18"/>
        <v>0</v>
      </c>
      <c r="U285" s="117" t="str">
        <f t="shared" si="19"/>
        <v>OK</v>
      </c>
      <c r="V285" s="117" t="b">
        <f>'CASH REBATE'!$P$22</f>
        <v>0</v>
      </c>
      <c r="W285" s="1" t="str">
        <v>ALCHEMY</v>
      </c>
    </row>
    <row r="286" spans="2:23" ht="17.399999999999999" x14ac:dyDescent="0.3">
      <c r="B286" s="161" t="str">
        <v>04-23MDC-07000151</v>
      </c>
      <c r="C286" s="158" t="str">
        <v>Edrington</v>
      </c>
      <c r="D286" s="142" t="str">
        <v>Whisky</v>
      </c>
      <c r="E286" s="142" t="str">
        <v>The Macallan</v>
      </c>
      <c r="F286" s="142" t="str">
        <v>MAC</v>
      </c>
      <c r="G286" s="142" t="str">
        <v>The Macallan M Scotch Whisky (2023)</v>
      </c>
      <c r="H286" s="142" t="str">
        <v>700ml</v>
      </c>
      <c r="I286" s="176">
        <v>1</v>
      </c>
      <c r="J286" s="283"/>
      <c r="K286" s="178"/>
      <c r="L286" s="85"/>
      <c r="M286" s="143"/>
      <c r="N286" s="86"/>
      <c r="O286" s="53"/>
      <c r="P286" s="152">
        <v>0</v>
      </c>
      <c r="Q286" s="6"/>
      <c r="R286" s="96">
        <f t="shared" si="17"/>
        <v>0</v>
      </c>
      <c r="S286" s="97">
        <f t="shared" si="20"/>
        <v>0</v>
      </c>
      <c r="T286" s="98">
        <f t="shared" si="18"/>
        <v>0</v>
      </c>
      <c r="U286" s="117" t="str">
        <f t="shared" si="19"/>
        <v>OK</v>
      </c>
      <c r="V286" s="117" t="b">
        <f>'CASH REBATE'!$P$22</f>
        <v>0</v>
      </c>
      <c r="W286" s="1" t="str">
        <v>ALCHEMY</v>
      </c>
    </row>
    <row r="287" spans="2:23" ht="17.399999999999999" x14ac:dyDescent="0.3">
      <c r="B287" s="161" t="str">
        <v>04-SPWHI-07001872</v>
      </c>
      <c r="C287" s="158" t="str">
        <v>Edrington</v>
      </c>
      <c r="D287" s="142" t="str">
        <v>Whisky</v>
      </c>
      <c r="E287" s="142" t="str">
        <v>The Macallan</v>
      </c>
      <c r="F287" s="142" t="str">
        <v>MAC</v>
      </c>
      <c r="G287" s="142" t="str">
        <v>The Macallan Classic Cut 2022 Whisky</v>
      </c>
      <c r="H287" s="142" t="str">
        <v>700ml</v>
      </c>
      <c r="I287" s="176">
        <v>12</v>
      </c>
      <c r="J287" s="283"/>
      <c r="K287" s="178"/>
      <c r="L287" s="85"/>
      <c r="M287" s="143"/>
      <c r="N287" s="86"/>
      <c r="O287" s="53"/>
      <c r="P287" s="152">
        <v>0</v>
      </c>
      <c r="Q287" s="6"/>
      <c r="R287" s="96">
        <f t="shared" si="17"/>
        <v>0</v>
      </c>
      <c r="S287" s="97">
        <f t="shared" si="20"/>
        <v>0</v>
      </c>
      <c r="T287" s="98">
        <f t="shared" si="18"/>
        <v>0</v>
      </c>
      <c r="U287" s="117" t="str">
        <f t="shared" si="19"/>
        <v>OK</v>
      </c>
      <c r="V287" s="117" t="b">
        <f>'CASH REBATE'!$P$22</f>
        <v>0</v>
      </c>
      <c r="W287" s="1" t="str">
        <v>ALCHEMY</v>
      </c>
    </row>
    <row r="288" spans="2:23" ht="17.399999999999999" x14ac:dyDescent="0.3">
      <c r="B288" s="161" t="str">
        <v>04-SPWHI-07002668</v>
      </c>
      <c r="C288" s="158" t="str">
        <v>Edrington</v>
      </c>
      <c r="D288" s="142" t="str">
        <v>Whisky</v>
      </c>
      <c r="E288" s="142" t="str">
        <v>The Macallan</v>
      </c>
      <c r="F288" s="142" t="str">
        <v>MAC</v>
      </c>
      <c r="G288" s="142" t="str">
        <v>The Macallan Edition NO 1 Whisky</v>
      </c>
      <c r="H288" s="142" t="str">
        <v>700ml</v>
      </c>
      <c r="I288" s="176">
        <v>1</v>
      </c>
      <c r="J288" s="283"/>
      <c r="K288" s="178"/>
      <c r="L288" s="85"/>
      <c r="M288" s="143"/>
      <c r="N288" s="86"/>
      <c r="O288" s="53"/>
      <c r="P288" s="152">
        <v>0</v>
      </c>
      <c r="Q288" s="6"/>
      <c r="R288" s="96">
        <f t="shared" si="17"/>
        <v>0</v>
      </c>
      <c r="S288" s="97">
        <f t="shared" si="20"/>
        <v>0</v>
      </c>
      <c r="T288" s="98">
        <f t="shared" si="18"/>
        <v>0</v>
      </c>
      <c r="U288" s="117" t="str">
        <f t="shared" si="19"/>
        <v>OK</v>
      </c>
      <c r="V288" s="117" t="b">
        <f>'CASH REBATE'!$P$22</f>
        <v>0</v>
      </c>
      <c r="W288" s="1" t="str">
        <v>ALCHEMY</v>
      </c>
    </row>
    <row r="289" spans="2:23" ht="17.399999999999999" x14ac:dyDescent="0.3">
      <c r="B289" s="161" t="str">
        <v>04-SPWHI-07002910</v>
      </c>
      <c r="C289" s="158" t="str">
        <v>Edrington</v>
      </c>
      <c r="D289" s="142" t="str">
        <v>Whisky</v>
      </c>
      <c r="E289" s="142" t="str">
        <v>The Macallan</v>
      </c>
      <c r="F289" s="142" t="str">
        <v>MAC</v>
      </c>
      <c r="G289" s="142" t="str">
        <v>The Macallan Edition NO 2 Whisky</v>
      </c>
      <c r="H289" s="142" t="str">
        <v>700ml</v>
      </c>
      <c r="I289" s="176">
        <v>1</v>
      </c>
      <c r="J289" s="283"/>
      <c r="K289" s="178"/>
      <c r="L289" s="85"/>
      <c r="M289" s="143"/>
      <c r="N289" s="86"/>
      <c r="O289" s="53"/>
      <c r="P289" s="152">
        <v>0</v>
      </c>
      <c r="Q289" s="6"/>
      <c r="R289" s="96">
        <f t="shared" si="17"/>
        <v>0</v>
      </c>
      <c r="S289" s="97">
        <f t="shared" si="20"/>
        <v>0</v>
      </c>
      <c r="T289" s="98">
        <f t="shared" si="18"/>
        <v>0</v>
      </c>
      <c r="U289" s="117" t="str">
        <f t="shared" si="19"/>
        <v>OK</v>
      </c>
      <c r="V289" s="117" t="b">
        <f>'CASH REBATE'!$P$22</f>
        <v>0</v>
      </c>
      <c r="W289" s="1" t="str">
        <v>ALCHEMY</v>
      </c>
    </row>
    <row r="290" spans="2:23" ht="17.399999999999999" x14ac:dyDescent="0.3">
      <c r="B290" s="161" t="str">
        <v>04-SPWHI-07004105</v>
      </c>
      <c r="C290" s="158" t="str">
        <v>Edrington</v>
      </c>
      <c r="D290" s="142" t="str">
        <v>Whisky</v>
      </c>
      <c r="E290" s="142" t="str">
        <v>The Macallan</v>
      </c>
      <c r="F290" s="142" t="str">
        <v>MAC</v>
      </c>
      <c r="G290" s="142" t="str">
        <v>The Macallan Edition NO 3 Whisky</v>
      </c>
      <c r="H290" s="142" t="str">
        <v>700ml</v>
      </c>
      <c r="I290" s="176">
        <v>12</v>
      </c>
      <c r="J290" s="283"/>
      <c r="K290" s="178"/>
      <c r="L290" s="85"/>
      <c r="M290" s="143"/>
      <c r="N290" s="86"/>
      <c r="O290" s="53"/>
      <c r="P290" s="152">
        <v>0</v>
      </c>
      <c r="Q290" s="6"/>
      <c r="R290" s="96">
        <f t="shared" si="17"/>
        <v>0</v>
      </c>
      <c r="S290" s="97">
        <f t="shared" si="20"/>
        <v>0</v>
      </c>
      <c r="T290" s="98">
        <f t="shared" si="18"/>
        <v>0</v>
      </c>
      <c r="U290" s="117" t="str">
        <f t="shared" si="19"/>
        <v>OK</v>
      </c>
      <c r="V290" s="117" t="b">
        <f>'CASH REBATE'!$P$22</f>
        <v>0</v>
      </c>
      <c r="W290" s="1" t="str">
        <v>ALCHEMY</v>
      </c>
    </row>
    <row r="291" spans="2:23" ht="17.399999999999999" x14ac:dyDescent="0.3">
      <c r="B291" s="161" t="str">
        <v>04-SPWHI-07005591</v>
      </c>
      <c r="C291" s="158" t="str">
        <v>Edrington</v>
      </c>
      <c r="D291" s="142" t="str">
        <v>Whisky</v>
      </c>
      <c r="E291" s="142" t="str">
        <v>The Macallan</v>
      </c>
      <c r="F291" s="142" t="str">
        <v>MAC</v>
      </c>
      <c r="G291" s="142" t="str">
        <v>The Macallan Edition NO 4 Whisky</v>
      </c>
      <c r="H291" s="142" t="str">
        <v>700ml</v>
      </c>
      <c r="I291" s="176">
        <v>12</v>
      </c>
      <c r="J291" s="283"/>
      <c r="K291" s="178"/>
      <c r="L291" s="85"/>
      <c r="M291" s="143"/>
      <c r="N291" s="86"/>
      <c r="O291" s="53"/>
      <c r="P291" s="152">
        <v>0</v>
      </c>
      <c r="Q291" s="6"/>
      <c r="R291" s="96">
        <f t="shared" si="17"/>
        <v>0</v>
      </c>
      <c r="S291" s="97">
        <f t="shared" si="20"/>
        <v>0</v>
      </c>
      <c r="T291" s="98">
        <f t="shared" si="18"/>
        <v>0</v>
      </c>
      <c r="U291" s="117" t="str">
        <f t="shared" si="19"/>
        <v>OK</v>
      </c>
      <c r="V291" s="117" t="b">
        <f>'CASH REBATE'!$P$22</f>
        <v>0</v>
      </c>
      <c r="W291" s="1" t="str">
        <v>ALCHEMY</v>
      </c>
    </row>
    <row r="292" spans="2:23" ht="17.399999999999999" x14ac:dyDescent="0.3">
      <c r="B292" s="161" t="str">
        <v>04-SPWHI-07007126</v>
      </c>
      <c r="C292" s="158" t="str">
        <v>Edrington</v>
      </c>
      <c r="D292" s="142" t="str">
        <v>Whisky</v>
      </c>
      <c r="E292" s="142" t="str">
        <v>The Macallan</v>
      </c>
      <c r="F292" s="142" t="str">
        <v>MAC</v>
      </c>
      <c r="G292" s="142" t="str">
        <v>The Macallan 18 Years Old</v>
      </c>
      <c r="H292" s="142" t="str">
        <v>700ml</v>
      </c>
      <c r="I292" s="176">
        <v>6</v>
      </c>
      <c r="J292" s="283"/>
      <c r="K292" s="178"/>
      <c r="L292" s="85"/>
      <c r="M292" s="143"/>
      <c r="N292" s="86"/>
      <c r="O292" s="53"/>
      <c r="P292" s="152">
        <v>0</v>
      </c>
      <c r="Q292" s="6"/>
      <c r="R292" s="96">
        <f t="shared" si="17"/>
        <v>0</v>
      </c>
      <c r="S292" s="97">
        <f t="shared" si="20"/>
        <v>0</v>
      </c>
      <c r="T292" s="98">
        <f t="shared" si="18"/>
        <v>0</v>
      </c>
      <c r="U292" s="117" t="str">
        <f t="shared" si="19"/>
        <v>OK</v>
      </c>
      <c r="V292" s="117" t="b">
        <f>'CASH REBATE'!$P$22</f>
        <v>0</v>
      </c>
      <c r="W292" s="1" t="str">
        <v>ALCHEMY</v>
      </c>
    </row>
    <row r="293" spans="2:23" ht="17.399999999999999" x14ac:dyDescent="0.3">
      <c r="B293" s="161" t="str">
        <v>04-SPWHI-07008059</v>
      </c>
      <c r="C293" s="158" t="str">
        <v>Edrington</v>
      </c>
      <c r="D293" s="142" t="str">
        <v>Whisky</v>
      </c>
      <c r="E293" s="142" t="str">
        <v>The Macallan</v>
      </c>
      <c r="F293" s="142" t="str">
        <v>MAC</v>
      </c>
      <c r="G293" s="142" t="str">
        <v>The Macallan Edition NO.5 Whisky</v>
      </c>
      <c r="H293" s="142" t="str">
        <v>700ml</v>
      </c>
      <c r="I293" s="176">
        <v>12</v>
      </c>
      <c r="J293" s="283"/>
      <c r="K293" s="178"/>
      <c r="L293" s="85"/>
      <c r="M293" s="143"/>
      <c r="N293" s="86"/>
      <c r="O293" s="53"/>
      <c r="P293" s="152">
        <v>0</v>
      </c>
      <c r="Q293" s="6"/>
      <c r="R293" s="96">
        <f t="shared" si="17"/>
        <v>0</v>
      </c>
      <c r="S293" s="97">
        <f t="shared" si="20"/>
        <v>0</v>
      </c>
      <c r="T293" s="98">
        <f t="shared" si="18"/>
        <v>0</v>
      </c>
      <c r="U293" s="117" t="str">
        <f t="shared" si="19"/>
        <v>OK</v>
      </c>
      <c r="V293" s="117" t="b">
        <f>'CASH REBATE'!$P$22</f>
        <v>0</v>
      </c>
      <c r="W293" s="1" t="str">
        <v>ALCHEMY</v>
      </c>
    </row>
    <row r="294" spans="2:23" ht="17.399999999999999" x14ac:dyDescent="0.3">
      <c r="B294" s="161" t="str">
        <v>04-SPWHI-07009285</v>
      </c>
      <c r="C294" s="158" t="str">
        <v>Edrington</v>
      </c>
      <c r="D294" s="142" t="str">
        <v>Whisky</v>
      </c>
      <c r="E294" s="142" t="str">
        <v>The Macallan</v>
      </c>
      <c r="F294" s="142" t="str">
        <v>MAC</v>
      </c>
      <c r="G294" s="142" t="str">
        <v>The Macallan Edition NO 6 Whisky</v>
      </c>
      <c r="H294" s="142" t="str">
        <v>700ml</v>
      </c>
      <c r="I294" s="176">
        <v>12</v>
      </c>
      <c r="J294" s="283"/>
      <c r="K294" s="178"/>
      <c r="L294" s="85"/>
      <c r="M294" s="143"/>
      <c r="N294" s="86"/>
      <c r="O294" s="53"/>
      <c r="P294" s="152">
        <v>0</v>
      </c>
      <c r="Q294" s="6"/>
      <c r="R294" s="96">
        <f t="shared" si="17"/>
        <v>0</v>
      </c>
      <c r="S294" s="97">
        <f t="shared" si="20"/>
        <v>0</v>
      </c>
      <c r="T294" s="98">
        <f t="shared" si="18"/>
        <v>0</v>
      </c>
      <c r="U294" s="117" t="str">
        <f t="shared" si="19"/>
        <v>OK</v>
      </c>
      <c r="V294" s="117" t="b">
        <f>'CASH REBATE'!$P$22</f>
        <v>0</v>
      </c>
      <c r="W294" s="1" t="str">
        <v>ALCHEMY</v>
      </c>
    </row>
    <row r="295" spans="2:23" ht="17.399999999999999" x14ac:dyDescent="0.3">
      <c r="B295" s="161" t="str">
        <v>04-SPWHI-4200GSET</v>
      </c>
      <c r="C295" s="158" t="str">
        <v>Edrington</v>
      </c>
      <c r="D295" s="142" t="str">
        <v>Whisky</v>
      </c>
      <c r="E295" s="142" t="str">
        <v>The Macallan</v>
      </c>
      <c r="F295" s="142" t="str">
        <v>MAC</v>
      </c>
      <c r="G295" s="142" t="str">
        <v>The Macallan Edition Gift Set</v>
      </c>
      <c r="H295" s="142" t="str">
        <v>4200ml</v>
      </c>
      <c r="I295" s="176">
        <v>1</v>
      </c>
      <c r="J295" s="283"/>
      <c r="K295" s="178"/>
      <c r="L295" s="85"/>
      <c r="M295" s="143"/>
      <c r="N295" s="86"/>
      <c r="O295" s="53"/>
      <c r="P295" s="152">
        <v>0</v>
      </c>
      <c r="Q295" s="6"/>
      <c r="R295" s="96">
        <f t="shared" si="17"/>
        <v>0</v>
      </c>
      <c r="S295" s="97">
        <f t="shared" si="20"/>
        <v>0</v>
      </c>
      <c r="T295" s="98">
        <f t="shared" si="18"/>
        <v>0</v>
      </c>
      <c r="U295" s="117" t="str">
        <f t="shared" si="19"/>
        <v>OK</v>
      </c>
      <c r="V295" s="117" t="b">
        <f>'CASH REBATE'!$P$22</f>
        <v>0</v>
      </c>
      <c r="W295" s="1" t="str">
        <v>ALCHEMY</v>
      </c>
    </row>
    <row r="296" spans="2:23" ht="17.399999999999999" x14ac:dyDescent="0.3">
      <c r="B296" s="161" t="str">
        <v>06-SPWHI-07004082</v>
      </c>
      <c r="C296" s="158" t="str">
        <v>Edrington</v>
      </c>
      <c r="D296" s="142" t="str">
        <v>Whisky</v>
      </c>
      <c r="E296" s="142" t="str">
        <v>Naked</v>
      </c>
      <c r="F296" s="142" t="str">
        <v>NAK</v>
      </c>
      <c r="G296" s="142" t="str">
        <v>Naked Grouse Blended Malt Scotch Whisky</v>
      </c>
      <c r="H296" s="142" t="str">
        <v>700ml</v>
      </c>
      <c r="I296" s="176">
        <v>6</v>
      </c>
      <c r="J296" s="283"/>
      <c r="K296" s="178"/>
      <c r="L296" s="85"/>
      <c r="M296" s="143"/>
      <c r="N296" s="86"/>
      <c r="O296" s="53"/>
      <c r="P296" s="152">
        <v>0</v>
      </c>
      <c r="Q296" s="6"/>
      <c r="R296" s="96">
        <f t="shared" si="17"/>
        <v>0</v>
      </c>
      <c r="S296" s="97">
        <f t="shared" si="20"/>
        <v>0</v>
      </c>
      <c r="T296" s="98">
        <f t="shared" si="18"/>
        <v>0</v>
      </c>
      <c r="U296" s="117" t="str">
        <f t="shared" si="19"/>
        <v>OK</v>
      </c>
      <c r="V296" s="117" t="b">
        <f>'CASH REBATE'!$P$22</f>
        <v>0</v>
      </c>
      <c r="W296" s="1" t="str">
        <v>ALCHEMY</v>
      </c>
    </row>
    <row r="297" spans="2:23" ht="17.399999999999999" x14ac:dyDescent="0.3">
      <c r="B297" s="161" t="str">
        <v>13-SPGIN-07007377</v>
      </c>
      <c r="C297" s="158" t="str">
        <v>Edrington</v>
      </c>
      <c r="D297" s="142" t="str">
        <v>Gin</v>
      </c>
      <c r="E297" s="142" t="str">
        <v>NO.3</v>
      </c>
      <c r="F297" s="142" t="str">
        <v>NO3</v>
      </c>
      <c r="G297" s="142" t="str">
        <v>No.3 London Dry Organic Gin</v>
      </c>
      <c r="H297" s="142" t="str">
        <v>700ml</v>
      </c>
      <c r="I297" s="176">
        <v>6</v>
      </c>
      <c r="J297" s="283"/>
      <c r="K297" s="178"/>
      <c r="L297" s="85"/>
      <c r="M297" s="143"/>
      <c r="N297" s="86"/>
      <c r="O297" s="53"/>
      <c r="P297" s="152">
        <v>0</v>
      </c>
      <c r="Q297" s="6"/>
      <c r="R297" s="96">
        <f t="shared" si="17"/>
        <v>0</v>
      </c>
      <c r="S297" s="97">
        <f t="shared" si="20"/>
        <v>0</v>
      </c>
      <c r="T297" s="98">
        <f t="shared" si="18"/>
        <v>0</v>
      </c>
      <c r="U297" s="117" t="str">
        <f t="shared" si="19"/>
        <v>OK</v>
      </c>
      <c r="V297" s="117" t="b">
        <f>'CASH REBATE'!$P$22</f>
        <v>0</v>
      </c>
      <c r="W297" s="1" t="str">
        <v>ALCHEMY</v>
      </c>
    </row>
    <row r="298" spans="2:23" ht="17.399999999999999" x14ac:dyDescent="0.3">
      <c r="B298" s="161" t="str">
        <v>15-SPLIQ-07000154</v>
      </c>
      <c r="C298" s="158" t="str">
        <v>Licor 43</v>
      </c>
      <c r="D298" s="142" t="str">
        <v>Liqueur</v>
      </c>
      <c r="E298" s="142" t="str">
        <v>Licor 43</v>
      </c>
      <c r="F298" s="142" t="str">
        <v>LIC</v>
      </c>
      <c r="G298" s="142" t="str">
        <v>Licor 43</v>
      </c>
      <c r="H298" s="142" t="str">
        <v>700ml</v>
      </c>
      <c r="I298" s="176">
        <v>6</v>
      </c>
      <c r="J298" s="283"/>
      <c r="K298" s="178"/>
      <c r="L298" s="85"/>
      <c r="M298" s="143"/>
      <c r="N298" s="86"/>
      <c r="O298" s="53"/>
      <c r="P298" s="152">
        <v>0</v>
      </c>
      <c r="Q298" s="6"/>
      <c r="R298" s="96">
        <f t="shared" si="17"/>
        <v>0</v>
      </c>
      <c r="S298" s="97">
        <f t="shared" si="20"/>
        <v>0</v>
      </c>
      <c r="T298" s="98">
        <f t="shared" si="18"/>
        <v>0</v>
      </c>
      <c r="U298" s="117" t="str">
        <f t="shared" si="19"/>
        <v>OK</v>
      </c>
      <c r="V298" s="117" t="b">
        <f>'CASH REBATE'!$P$22</f>
        <v>0</v>
      </c>
      <c r="W298" s="1" t="str">
        <v>ALCHEMY</v>
      </c>
    </row>
    <row r="299" spans="2:23" ht="17.399999999999999" x14ac:dyDescent="0.3">
      <c r="B299" s="161" t="str">
        <v>18-SPGIN-05000467</v>
      </c>
      <c r="C299" s="158" t="str">
        <v>Ferdinand'S</v>
      </c>
      <c r="D299" s="142" t="str">
        <v>Gin</v>
      </c>
      <c r="E299" s="142" t="str">
        <v>Ferdinand's</v>
      </c>
      <c r="F299" s="142" t="str">
        <v>FER</v>
      </c>
      <c r="G299" s="142" t="str">
        <v>Ferdinand'S Saar Dry Gin</v>
      </c>
      <c r="H299" s="142" t="str">
        <v>500ml</v>
      </c>
      <c r="I299" s="176">
        <v>6</v>
      </c>
      <c r="J299" s="283"/>
      <c r="K299" s="178"/>
      <c r="L299" s="85"/>
      <c r="M299" s="143"/>
      <c r="N299" s="86"/>
      <c r="O299" s="53"/>
      <c r="P299" s="152">
        <v>0</v>
      </c>
      <c r="Q299" s="6"/>
      <c r="R299" s="96">
        <f t="shared" si="17"/>
        <v>0</v>
      </c>
      <c r="S299" s="97">
        <f t="shared" si="20"/>
        <v>0</v>
      </c>
      <c r="T299" s="98">
        <f t="shared" si="18"/>
        <v>0</v>
      </c>
      <c r="U299" s="117" t="str">
        <f t="shared" si="19"/>
        <v>OK</v>
      </c>
      <c r="V299" s="117" t="b">
        <f>'CASH REBATE'!$P$22</f>
        <v>0</v>
      </c>
      <c r="W299" s="1" t="str">
        <v>ALCHEMY</v>
      </c>
    </row>
    <row r="300" spans="2:23" ht="17.399999999999999" x14ac:dyDescent="0.3">
      <c r="B300" s="161" t="str">
        <v>20-06TEQ-07001315</v>
      </c>
      <c r="C300" s="158" t="str">
        <v>Proximo</v>
      </c>
      <c r="D300" s="142" t="str">
        <v>Tequila</v>
      </c>
      <c r="E300" s="142" t="str">
        <v>Jose Cuervo</v>
      </c>
      <c r="F300" s="142" t="str">
        <v>JOC</v>
      </c>
      <c r="G300" s="142" t="str">
        <v>Jose Cuervo Especial Silver Tequila 35%</v>
      </c>
      <c r="H300" s="142" t="str">
        <v>700ml</v>
      </c>
      <c r="I300" s="176">
        <v>6</v>
      </c>
      <c r="J300" s="283"/>
      <c r="K300" s="178"/>
      <c r="L300" s="85"/>
      <c r="M300" s="143"/>
      <c r="N300" s="86"/>
      <c r="O300" s="53"/>
      <c r="P300" s="152">
        <v>0</v>
      </c>
      <c r="Q300" s="6"/>
      <c r="R300" s="96">
        <f t="shared" si="17"/>
        <v>0</v>
      </c>
      <c r="S300" s="97">
        <f t="shared" si="20"/>
        <v>0</v>
      </c>
      <c r="T300" s="98">
        <f t="shared" si="18"/>
        <v>0</v>
      </c>
      <c r="U300" s="117" t="str">
        <f t="shared" si="19"/>
        <v>OK</v>
      </c>
      <c r="V300" s="117" t="b">
        <f>'CASH REBATE'!$P$22</f>
        <v>0</v>
      </c>
      <c r="W300" s="1" t="str">
        <v>ALCHEMY</v>
      </c>
    </row>
    <row r="301" spans="2:23" ht="17.399999999999999" x14ac:dyDescent="0.3">
      <c r="B301" s="161" t="str">
        <v>20-06TEQ-07002302</v>
      </c>
      <c r="C301" s="158" t="str">
        <v>Proximo</v>
      </c>
      <c r="D301" s="142" t="str">
        <v>Tequila</v>
      </c>
      <c r="E301" s="142" t="str">
        <v>Jose Cuervo</v>
      </c>
      <c r="F301" s="142" t="str">
        <v>JOC</v>
      </c>
      <c r="G301" s="142" t="str">
        <v>Jose Cuervo Especial Silver Tequila</v>
      </c>
      <c r="H301" s="142" t="str">
        <v>700ml</v>
      </c>
      <c r="I301" s="176">
        <v>6</v>
      </c>
      <c r="J301" s="283"/>
      <c r="K301" s="178"/>
      <c r="L301" s="85"/>
      <c r="M301" s="143"/>
      <c r="N301" s="86"/>
      <c r="O301" s="53"/>
      <c r="P301" s="152">
        <v>0</v>
      </c>
      <c r="Q301" s="6"/>
      <c r="R301" s="96">
        <f t="shared" si="17"/>
        <v>0</v>
      </c>
      <c r="S301" s="97">
        <f t="shared" si="20"/>
        <v>0</v>
      </c>
      <c r="T301" s="98">
        <f t="shared" si="18"/>
        <v>0</v>
      </c>
      <c r="U301" s="117" t="str">
        <f t="shared" si="19"/>
        <v>OK</v>
      </c>
      <c r="V301" s="117" t="b">
        <f>'CASH REBATE'!$P$22</f>
        <v>0</v>
      </c>
      <c r="W301" s="369" t="str">
        <v>ALCHEMY</v>
      </c>
    </row>
    <row r="302" spans="2:23" ht="17.399999999999999" x14ac:dyDescent="0.3">
      <c r="B302" s="161" t="str">
        <v>20-23SIL-07502322</v>
      </c>
      <c r="C302" s="158" t="str">
        <v>Proximo</v>
      </c>
      <c r="D302" s="142" t="str">
        <v>Tequila</v>
      </c>
      <c r="E302" s="142" t="str">
        <v>Jose Cuervo</v>
      </c>
      <c r="F302" s="142" t="str">
        <v>JOC</v>
      </c>
      <c r="G302" s="142" t="str">
        <v>Jose Cuervo Especial Silver Tequila Limited 2023</v>
      </c>
      <c r="H302" s="142" t="str">
        <v>750ml</v>
      </c>
      <c r="I302" s="176">
        <v>12</v>
      </c>
      <c r="J302" s="283"/>
      <c r="K302" s="178"/>
      <c r="L302" s="85"/>
      <c r="M302" s="143"/>
      <c r="N302" s="86"/>
      <c r="O302" s="53"/>
      <c r="P302" s="152">
        <v>0</v>
      </c>
      <c r="Q302" s="6"/>
      <c r="R302" s="96">
        <f t="shared" si="17"/>
        <v>0</v>
      </c>
      <c r="S302" s="97">
        <f t="shared" si="20"/>
        <v>0</v>
      </c>
      <c r="T302" s="98">
        <f t="shared" si="18"/>
        <v>0</v>
      </c>
      <c r="U302" s="117" t="str">
        <f t="shared" si="19"/>
        <v>OK</v>
      </c>
      <c r="V302" s="117" t="b">
        <f>'CASH REBATE'!$P$22</f>
        <v>0</v>
      </c>
      <c r="W302" s="1" t="str">
        <v>ALCHEMY</v>
      </c>
    </row>
    <row r="303" spans="2:23" ht="17.399999999999999" x14ac:dyDescent="0.3">
      <c r="B303" s="161" t="str">
        <v>20-SPTEQ-10001346</v>
      </c>
      <c r="C303" s="158" t="str">
        <v>Proximo</v>
      </c>
      <c r="D303" s="142" t="str">
        <v>Tequila</v>
      </c>
      <c r="E303" s="142" t="str">
        <v>Jose Cuervo</v>
      </c>
      <c r="F303" s="142" t="str">
        <v>JOC</v>
      </c>
      <c r="G303" s="142" t="str">
        <v>Jose Cuervo Especial Reposado Tequila 1L</v>
      </c>
      <c r="H303" s="142" t="str">
        <v>1000ml</v>
      </c>
      <c r="I303" s="176">
        <v>12</v>
      </c>
      <c r="J303" s="283"/>
      <c r="K303" s="178"/>
      <c r="L303" s="85"/>
      <c r="M303" s="143"/>
      <c r="N303" s="86"/>
      <c r="O303" s="53"/>
      <c r="P303" s="152">
        <v>0</v>
      </c>
      <c r="Q303" s="6"/>
      <c r="R303" s="96">
        <f t="shared" si="17"/>
        <v>0</v>
      </c>
      <c r="S303" s="97">
        <f t="shared" si="20"/>
        <v>0</v>
      </c>
      <c r="T303" s="98">
        <f t="shared" si="18"/>
        <v>0</v>
      </c>
      <c r="U303" s="117" t="str">
        <f t="shared" si="19"/>
        <v>OK</v>
      </c>
      <c r="V303" s="117" t="b">
        <f>'CASH REBATE'!$P$22</f>
        <v>0</v>
      </c>
      <c r="W303" s="1" t="str">
        <v>ALCHEMY</v>
      </c>
    </row>
    <row r="304" spans="2:23" ht="17.399999999999999" x14ac:dyDescent="0.3">
      <c r="B304" s="161" t="str">
        <v>20-SPTEQ-03752302</v>
      </c>
      <c r="C304" s="158" t="str">
        <v>Proximo</v>
      </c>
      <c r="D304" s="142" t="str">
        <v>Tequila</v>
      </c>
      <c r="E304" s="142" t="str">
        <v>Jose Cuervo</v>
      </c>
      <c r="F304" s="142" t="str">
        <v>JOC</v>
      </c>
      <c r="G304" s="142" t="str">
        <v>Jose Cuervo Especial Silver Tequila</v>
      </c>
      <c r="H304" s="142" t="str">
        <v>375ml</v>
      </c>
      <c r="I304" s="176">
        <v>12</v>
      </c>
      <c r="J304" s="283"/>
      <c r="K304" s="178"/>
      <c r="L304" s="85"/>
      <c r="M304" s="143"/>
      <c r="N304" s="86"/>
      <c r="O304" s="53"/>
      <c r="P304" s="152">
        <v>0</v>
      </c>
      <c r="Q304" s="6"/>
      <c r="R304" s="96">
        <f t="shared" si="17"/>
        <v>0</v>
      </c>
      <c r="S304" s="97">
        <f t="shared" si="20"/>
        <v>0</v>
      </c>
      <c r="T304" s="98">
        <f t="shared" si="18"/>
        <v>0</v>
      </c>
      <c r="U304" s="117" t="str">
        <f t="shared" si="19"/>
        <v>OK</v>
      </c>
      <c r="V304" s="117" t="b">
        <f>'CASH REBATE'!$P$22</f>
        <v>0</v>
      </c>
      <c r="W304" s="1" t="str">
        <v>ALCHEMY</v>
      </c>
    </row>
    <row r="305" spans="2:23" ht="17.399999999999999" x14ac:dyDescent="0.3">
      <c r="B305" s="161" t="str">
        <v>20-SPTEQ-10001353</v>
      </c>
      <c r="C305" s="158" t="str">
        <v>Proximo</v>
      </c>
      <c r="D305" s="142" t="str">
        <v>Tequila</v>
      </c>
      <c r="E305" s="142" t="str">
        <v>Jose Cuervo</v>
      </c>
      <c r="F305" s="142" t="str">
        <v>JOC</v>
      </c>
      <c r="G305" s="142" t="str">
        <v>Jose Cuervo Especial Silver Tequila 1L</v>
      </c>
      <c r="H305" s="142" t="str">
        <v>1000ml</v>
      </c>
      <c r="I305" s="176">
        <v>12</v>
      </c>
      <c r="J305" s="283"/>
      <c r="K305" s="178"/>
      <c r="L305" s="85"/>
      <c r="M305" s="143"/>
      <c r="N305" s="86"/>
      <c r="O305" s="53"/>
      <c r="P305" s="152">
        <v>0</v>
      </c>
      <c r="Q305" s="6"/>
      <c r="R305" s="96">
        <f t="shared" si="17"/>
        <v>0</v>
      </c>
      <c r="S305" s="97">
        <f t="shared" si="20"/>
        <v>0</v>
      </c>
      <c r="T305" s="98">
        <f t="shared" si="18"/>
        <v>0</v>
      </c>
      <c r="U305" s="117" t="str">
        <f t="shared" si="19"/>
        <v>OK</v>
      </c>
      <c r="V305" s="117" t="b">
        <f>'CASH REBATE'!$P$22</f>
        <v>0</v>
      </c>
      <c r="W305" s="1" t="str">
        <v>ALCHEMY</v>
      </c>
    </row>
    <row r="306" spans="2:23" ht="17.399999999999999" x14ac:dyDescent="0.3">
      <c r="B306" s="161" t="str">
        <v>20-SPTEQ-07001308</v>
      </c>
      <c r="C306" s="158" t="str">
        <v>Proximo</v>
      </c>
      <c r="D306" s="142" t="str">
        <v>Tequila</v>
      </c>
      <c r="E306" s="142" t="str">
        <v>Jose Cuervo</v>
      </c>
      <c r="F306" s="142" t="str">
        <v>JOC</v>
      </c>
      <c r="G306" s="142" t="str">
        <v>Jose Cuervo Especial Reposado Tequila 35%</v>
      </c>
      <c r="H306" s="142" t="str">
        <v>700ml</v>
      </c>
      <c r="I306" s="176">
        <v>12</v>
      </c>
      <c r="J306" s="283"/>
      <c r="K306" s="178"/>
      <c r="L306" s="85"/>
      <c r="M306" s="143"/>
      <c r="N306" s="86"/>
      <c r="O306" s="53"/>
      <c r="P306" s="152">
        <v>0</v>
      </c>
      <c r="Q306" s="6"/>
      <c r="R306" s="96">
        <f t="shared" si="17"/>
        <v>0</v>
      </c>
      <c r="S306" s="97">
        <f t="shared" si="20"/>
        <v>0</v>
      </c>
      <c r="T306" s="98">
        <f t="shared" si="18"/>
        <v>0</v>
      </c>
      <c r="U306" s="117" t="str">
        <f t="shared" si="19"/>
        <v>OK</v>
      </c>
      <c r="V306" s="117" t="b">
        <f>'CASH REBATE'!$P$22</f>
        <v>0</v>
      </c>
      <c r="W306" s="1" t="str">
        <v>ALCHEMY</v>
      </c>
    </row>
    <row r="307" spans="2:23" ht="17.399999999999999" x14ac:dyDescent="0.3">
      <c r="B307" s="161" t="str">
        <v>20-SPTEQ-07001315</v>
      </c>
      <c r="C307" s="158" t="str">
        <v>Proximo</v>
      </c>
      <c r="D307" s="142" t="str">
        <v>Tequila</v>
      </c>
      <c r="E307" s="142" t="str">
        <v>Jose Cuervo</v>
      </c>
      <c r="F307" s="142" t="str">
        <v>JOC</v>
      </c>
      <c r="G307" s="142" t="str">
        <v>Jose Cuervo Especial Silver Tequila 35%</v>
      </c>
      <c r="H307" s="142" t="str">
        <v>700ml</v>
      </c>
      <c r="I307" s="176">
        <v>12</v>
      </c>
      <c r="J307" s="283"/>
      <c r="K307" s="178"/>
      <c r="L307" s="85"/>
      <c r="M307" s="143"/>
      <c r="N307" s="86"/>
      <c r="O307" s="53"/>
      <c r="P307" s="152">
        <v>0</v>
      </c>
      <c r="Q307" s="6"/>
      <c r="R307" s="96">
        <f t="shared" si="17"/>
        <v>0</v>
      </c>
      <c r="S307" s="97">
        <f t="shared" si="20"/>
        <v>0</v>
      </c>
      <c r="T307" s="98">
        <f t="shared" si="18"/>
        <v>0</v>
      </c>
      <c r="U307" s="117" t="str">
        <f t="shared" si="19"/>
        <v>OK</v>
      </c>
      <c r="V307" s="117" t="b">
        <f>'CASH REBATE'!$P$22</f>
        <v>0</v>
      </c>
      <c r="W307" s="1" t="str">
        <v>ALCHEMY</v>
      </c>
    </row>
    <row r="308" spans="2:23" ht="17.399999999999999" x14ac:dyDescent="0.3">
      <c r="B308" s="161" t="str">
        <v>20-SPTEQ-07002138</v>
      </c>
      <c r="C308" s="158" t="str">
        <v>Proximo</v>
      </c>
      <c r="D308" s="142" t="str">
        <v>Tequila</v>
      </c>
      <c r="E308" s="142" t="str">
        <v>Jose Cuervo</v>
      </c>
      <c r="F308" s="142" t="str">
        <v>JOC</v>
      </c>
      <c r="G308" s="142" t="str">
        <v>Jose Cuervo Especial Reposado Tequila</v>
      </c>
      <c r="H308" s="142" t="str">
        <v>700ml</v>
      </c>
      <c r="I308" s="176">
        <v>6</v>
      </c>
      <c r="J308" s="283"/>
      <c r="K308" s="178"/>
      <c r="L308" s="85"/>
      <c r="M308" s="143"/>
      <c r="N308" s="86"/>
      <c r="O308" s="53"/>
      <c r="P308" s="152">
        <v>0</v>
      </c>
      <c r="Q308" s="6"/>
      <c r="R308" s="96">
        <f t="shared" si="17"/>
        <v>0</v>
      </c>
      <c r="S308" s="97">
        <f t="shared" si="20"/>
        <v>0</v>
      </c>
      <c r="T308" s="98">
        <f t="shared" si="18"/>
        <v>0</v>
      </c>
      <c r="U308" s="117" t="str">
        <f t="shared" si="19"/>
        <v>OK</v>
      </c>
      <c r="V308" s="117" t="b">
        <f>'CASH REBATE'!$P$22</f>
        <v>0</v>
      </c>
      <c r="W308" s="1" t="str">
        <v>ALCHEMY</v>
      </c>
    </row>
    <row r="309" spans="2:23" ht="17.399999999999999" x14ac:dyDescent="0.3">
      <c r="B309" s="161" t="str">
        <v>20-SPTEQ-07007282</v>
      </c>
      <c r="C309" s="158" t="str">
        <v>Proximo</v>
      </c>
      <c r="D309" s="142" t="str">
        <v>Tequila</v>
      </c>
      <c r="E309" s="142" t="str">
        <v>Jose Cuervo</v>
      </c>
      <c r="F309" s="142" t="str">
        <v>JOC</v>
      </c>
      <c r="G309" s="142" t="str">
        <v>Jose Cuervo Tradicional Blanco Tequila 40%</v>
      </c>
      <c r="H309" s="142" t="str">
        <v>700ml</v>
      </c>
      <c r="I309" s="176">
        <v>6</v>
      </c>
      <c r="J309" s="283"/>
      <c r="K309" s="178"/>
      <c r="L309" s="85"/>
      <c r="M309" s="143"/>
      <c r="N309" s="86"/>
      <c r="O309" s="53"/>
      <c r="P309" s="152">
        <v>0</v>
      </c>
      <c r="Q309" s="6"/>
      <c r="R309" s="96">
        <f t="shared" si="17"/>
        <v>0</v>
      </c>
      <c r="S309" s="97">
        <f t="shared" si="20"/>
        <v>0</v>
      </c>
      <c r="T309" s="98">
        <f t="shared" si="18"/>
        <v>0</v>
      </c>
      <c r="U309" s="117" t="str">
        <f t="shared" si="19"/>
        <v>OK</v>
      </c>
      <c r="V309" s="117" t="b">
        <f>'CASH REBATE'!$P$22</f>
        <v>0</v>
      </c>
      <c r="W309" s="1" t="str">
        <v>ALCHEMY</v>
      </c>
    </row>
    <row r="310" spans="2:23" ht="17.399999999999999" x14ac:dyDescent="0.3">
      <c r="B310" s="161" t="str">
        <v>20-SPTEQ-07007299</v>
      </c>
      <c r="C310" s="158" t="str">
        <v>Proximo</v>
      </c>
      <c r="D310" s="142" t="str">
        <v>Tequila</v>
      </c>
      <c r="E310" s="142" t="str">
        <v>Jose Cuervo</v>
      </c>
      <c r="F310" s="142" t="str">
        <v>JOC</v>
      </c>
      <c r="G310" s="142" t="str">
        <v>Jose Cuervo Tradicional Reposado Tequila 40%</v>
      </c>
      <c r="H310" s="142" t="str">
        <v>700ml</v>
      </c>
      <c r="I310" s="176">
        <v>6</v>
      </c>
      <c r="J310" s="283"/>
      <c r="K310" s="178"/>
      <c r="L310" s="85"/>
      <c r="M310" s="143"/>
      <c r="N310" s="86"/>
      <c r="O310" s="53"/>
      <c r="P310" s="152">
        <v>0</v>
      </c>
      <c r="Q310" s="6"/>
      <c r="R310" s="96">
        <f t="shared" si="17"/>
        <v>0</v>
      </c>
      <c r="S310" s="97">
        <f t="shared" si="20"/>
        <v>0</v>
      </c>
      <c r="T310" s="98">
        <f t="shared" si="18"/>
        <v>0</v>
      </c>
      <c r="U310" s="117" t="str">
        <f t="shared" si="19"/>
        <v>OK</v>
      </c>
      <c r="V310" s="117" t="b">
        <f>'CASH REBATE'!$P$22</f>
        <v>0</v>
      </c>
      <c r="W310" s="1" t="str">
        <v>ALCHEMY</v>
      </c>
    </row>
    <row r="311" spans="2:23" ht="17.399999999999999" x14ac:dyDescent="0.3">
      <c r="B311" s="161" t="str">
        <v>23-SPPAC-07000114</v>
      </c>
      <c r="C311" s="158" t="str">
        <v>Proximo</v>
      </c>
      <c r="D311" s="142" t="str">
        <v>Whisky</v>
      </c>
      <c r="E311" s="142" t="str">
        <v>Bushmills</v>
      </c>
      <c r="F311" s="142" t="str">
        <v>BUM</v>
      </c>
      <c r="G311" s="142" t="str">
        <v>Bushmills Black Bush Gift Pack</v>
      </c>
      <c r="H311" s="142" t="str">
        <v>700ml</v>
      </c>
      <c r="I311" s="176">
        <v>3</v>
      </c>
      <c r="J311" s="283"/>
      <c r="K311" s="178"/>
      <c r="L311" s="85"/>
      <c r="M311" s="143"/>
      <c r="N311" s="86"/>
      <c r="O311" s="53"/>
      <c r="P311" s="152">
        <v>0</v>
      </c>
      <c r="Q311" s="6"/>
      <c r="R311" s="96">
        <f t="shared" si="17"/>
        <v>0</v>
      </c>
      <c r="S311" s="97">
        <f t="shared" si="20"/>
        <v>0</v>
      </c>
      <c r="T311" s="98">
        <f t="shared" si="18"/>
        <v>0</v>
      </c>
      <c r="U311" s="117" t="str">
        <f t="shared" si="19"/>
        <v>OK</v>
      </c>
      <c r="V311" s="117" t="b">
        <f>'CASH REBATE'!$P$22</f>
        <v>0</v>
      </c>
      <c r="W311" s="1" t="str">
        <v>ALCHEMY</v>
      </c>
    </row>
    <row r="312" spans="2:23" ht="17.399999999999999" x14ac:dyDescent="0.3">
      <c r="B312" s="161" t="str">
        <v>23-SPWHI-10001085</v>
      </c>
      <c r="C312" s="158" t="str">
        <v>Proximo</v>
      </c>
      <c r="D312" s="142" t="str">
        <v>Whisky</v>
      </c>
      <c r="E312" s="142" t="str">
        <v>Bushmills</v>
      </c>
      <c r="F312" s="142" t="str">
        <v>BUM</v>
      </c>
      <c r="G312" s="142" t="str">
        <v>Bushmills Irish Whiskey 1L</v>
      </c>
      <c r="H312" s="142" t="str">
        <v>1000ml</v>
      </c>
      <c r="I312" s="176">
        <v>6</v>
      </c>
      <c r="J312" s="283"/>
      <c r="K312" s="178"/>
      <c r="L312" s="85"/>
      <c r="M312" s="143"/>
      <c r="N312" s="86"/>
      <c r="O312" s="53"/>
      <c r="P312" s="152">
        <v>0</v>
      </c>
      <c r="Q312" s="6"/>
      <c r="R312" s="96">
        <f t="shared" si="17"/>
        <v>0</v>
      </c>
      <c r="S312" s="97">
        <f t="shared" si="20"/>
        <v>0</v>
      </c>
      <c r="T312" s="98">
        <f t="shared" si="18"/>
        <v>0</v>
      </c>
      <c r="U312" s="117" t="str">
        <f t="shared" si="19"/>
        <v>OK</v>
      </c>
      <c r="V312" s="117" t="b">
        <f>'CASH REBATE'!$P$22</f>
        <v>0</v>
      </c>
      <c r="W312" s="1" t="str">
        <v>ALCHEMY</v>
      </c>
    </row>
    <row r="313" spans="2:23" ht="17.399999999999999" x14ac:dyDescent="0.3">
      <c r="B313" s="161" t="str">
        <v>23-SPWHI-10000070</v>
      </c>
      <c r="C313" s="158" t="str">
        <v>Proximo</v>
      </c>
      <c r="D313" s="142" t="str">
        <v>Whisky</v>
      </c>
      <c r="E313" s="142" t="str">
        <v>Bushmills</v>
      </c>
      <c r="F313" s="142" t="str">
        <v>BUM</v>
      </c>
      <c r="G313" s="142" t="str">
        <v>Bushmills Black Bush Irish Whiskey 1L</v>
      </c>
      <c r="H313" s="142" t="str">
        <v>1000ml</v>
      </c>
      <c r="I313" s="176">
        <v>6</v>
      </c>
      <c r="J313" s="283"/>
      <c r="K313" s="178"/>
      <c r="L313" s="85"/>
      <c r="M313" s="143"/>
      <c r="N313" s="86"/>
      <c r="O313" s="53"/>
      <c r="P313" s="152">
        <v>0</v>
      </c>
      <c r="Q313" s="6"/>
      <c r="R313" s="96">
        <f t="shared" si="17"/>
        <v>0</v>
      </c>
      <c r="S313" s="97">
        <f t="shared" si="20"/>
        <v>0</v>
      </c>
      <c r="T313" s="98">
        <f t="shared" si="18"/>
        <v>0</v>
      </c>
      <c r="U313" s="117" t="str">
        <f t="shared" si="19"/>
        <v>OK</v>
      </c>
      <c r="V313" s="117" t="b">
        <f>'CASH REBATE'!$P$22</f>
        <v>0</v>
      </c>
      <c r="W313" s="1" t="str">
        <v>ALCHEMY</v>
      </c>
    </row>
    <row r="314" spans="2:23" ht="17.399999999999999" x14ac:dyDescent="0.3">
      <c r="B314" s="161" t="str">
        <v>24-06BRA-07005366</v>
      </c>
      <c r="C314" s="158" t="str">
        <v>Remy Cointreau</v>
      </c>
      <c r="D314" s="142" t="str">
        <v>Cognac</v>
      </c>
      <c r="E314" s="142" t="str">
        <v>Remy</v>
      </c>
      <c r="F314" s="142" t="str">
        <v>RMM</v>
      </c>
      <c r="G314" s="142" t="str">
        <v>Remy Martin 1738 Cognac</v>
      </c>
      <c r="H314" s="142" t="str">
        <v>700ml</v>
      </c>
      <c r="I314" s="176">
        <v>6</v>
      </c>
      <c r="J314" s="283"/>
      <c r="K314" s="178"/>
      <c r="L314" s="85"/>
      <c r="M314" s="143"/>
      <c r="N314" s="86"/>
      <c r="O314" s="53"/>
      <c r="P314" s="152">
        <v>0</v>
      </c>
      <c r="Q314" s="6"/>
      <c r="R314" s="96">
        <f t="shared" si="17"/>
        <v>0</v>
      </c>
      <c r="S314" s="97">
        <f t="shared" si="20"/>
        <v>0</v>
      </c>
      <c r="T314" s="98">
        <f t="shared" si="18"/>
        <v>0</v>
      </c>
      <c r="U314" s="117" t="str">
        <f t="shared" si="19"/>
        <v>OK</v>
      </c>
      <c r="V314" s="117" t="b">
        <f>'CASH REBATE'!$P$22</f>
        <v>0</v>
      </c>
      <c r="W314" s="1" t="str">
        <v>ALCHEMY</v>
      </c>
    </row>
    <row r="315" spans="2:23" ht="17.399999999999999" x14ac:dyDescent="0.3">
      <c r="B315" s="161" t="str">
        <v>24-12CNY-07002784</v>
      </c>
      <c r="C315" s="158" t="str">
        <v>Remy Cointreau</v>
      </c>
      <c r="D315" s="142" t="str">
        <v>Cognac</v>
      </c>
      <c r="E315" s="142" t="str">
        <v>Remy</v>
      </c>
      <c r="F315" s="142" t="str">
        <v>RMM</v>
      </c>
      <c r="G315" s="142" t="str">
        <v>Remy Martin Vsop (CNY24)</v>
      </c>
      <c r="H315" s="142" t="str">
        <v>700ml</v>
      </c>
      <c r="I315" s="176">
        <v>12</v>
      </c>
      <c r="J315" s="283"/>
      <c r="K315" s="178"/>
      <c r="L315" s="85"/>
      <c r="M315" s="143"/>
      <c r="N315" s="86"/>
      <c r="O315" s="53"/>
      <c r="P315" s="152">
        <v>0</v>
      </c>
      <c r="Q315" s="6"/>
      <c r="R315" s="96">
        <f t="shared" si="17"/>
        <v>0</v>
      </c>
      <c r="S315" s="97">
        <f t="shared" si="20"/>
        <v>0</v>
      </c>
      <c r="T315" s="98">
        <f t="shared" si="18"/>
        <v>0</v>
      </c>
      <c r="U315" s="117" t="str">
        <f t="shared" si="19"/>
        <v>OK</v>
      </c>
      <c r="V315" s="117" t="b">
        <f>'CASH REBATE'!$P$22</f>
        <v>0</v>
      </c>
      <c r="W315" s="1" t="str">
        <v>ALCHEMY</v>
      </c>
    </row>
    <row r="316" spans="2:23" ht="17.399999999999999" x14ac:dyDescent="0.3">
      <c r="B316" s="161" t="str">
        <v>24-23CNY-07002159</v>
      </c>
      <c r="C316" s="158" t="str">
        <v>Remy Cointreau</v>
      </c>
      <c r="D316" s="142" t="str">
        <v>Cognac</v>
      </c>
      <c r="E316" s="142" t="str">
        <v>Remy</v>
      </c>
      <c r="F316" s="142" t="str">
        <v>RMM</v>
      </c>
      <c r="G316" s="142" t="str">
        <v>Remy Martin XO Cognac (CNY23)</v>
      </c>
      <c r="H316" s="142" t="str">
        <v>700ml</v>
      </c>
      <c r="I316" s="176">
        <v>6</v>
      </c>
      <c r="J316" s="283"/>
      <c r="K316" s="178"/>
      <c r="L316" s="85"/>
      <c r="M316" s="143"/>
      <c r="N316" s="86"/>
      <c r="O316" s="53"/>
      <c r="P316" s="152">
        <v>0</v>
      </c>
      <c r="Q316" s="6"/>
      <c r="R316" s="96">
        <f t="shared" si="17"/>
        <v>0</v>
      </c>
      <c r="S316" s="97">
        <f t="shared" si="20"/>
        <v>0</v>
      </c>
      <c r="T316" s="98">
        <f t="shared" si="18"/>
        <v>0</v>
      </c>
      <c r="U316" s="117" t="str">
        <f t="shared" si="19"/>
        <v>OK</v>
      </c>
      <c r="V316" s="117" t="b">
        <f>'CASH REBATE'!$P$22</f>
        <v>0</v>
      </c>
      <c r="W316" s="1" t="str">
        <v>ALCHEMY</v>
      </c>
    </row>
    <row r="317" spans="2:23" ht="17.399999999999999" x14ac:dyDescent="0.3">
      <c r="B317" s="161" t="str">
        <v>24-23EOY-07002067</v>
      </c>
      <c r="C317" s="158" t="str">
        <v>Remy Cointreau</v>
      </c>
      <c r="D317" s="142" t="str">
        <v>Cognac</v>
      </c>
      <c r="E317" s="142" t="str">
        <v>Remy</v>
      </c>
      <c r="F317" s="142" t="str">
        <v>RMM</v>
      </c>
      <c r="G317" s="142" t="str">
        <v>Remy Martin Vsop (EOY23)</v>
      </c>
      <c r="H317" s="142" t="str">
        <v>700ml</v>
      </c>
      <c r="I317" s="176">
        <v>6</v>
      </c>
      <c r="J317" s="283"/>
      <c r="K317" s="178"/>
      <c r="L317" s="85"/>
      <c r="M317" s="143"/>
      <c r="N317" s="86"/>
      <c r="O317" s="53"/>
      <c r="P317" s="152">
        <v>0</v>
      </c>
      <c r="Q317" s="6"/>
      <c r="R317" s="96">
        <f t="shared" si="17"/>
        <v>0</v>
      </c>
      <c r="S317" s="97">
        <f t="shared" si="20"/>
        <v>0</v>
      </c>
      <c r="T317" s="98">
        <f t="shared" si="18"/>
        <v>0</v>
      </c>
      <c r="U317" s="117" t="str">
        <f t="shared" si="19"/>
        <v>OK</v>
      </c>
      <c r="V317" s="117" t="b">
        <f>'CASH REBATE'!$P$22</f>
        <v>0</v>
      </c>
      <c r="W317" s="1" t="str">
        <v>ALCHEMY</v>
      </c>
    </row>
    <row r="318" spans="2:23" ht="17.399999999999999" x14ac:dyDescent="0.3">
      <c r="B318" s="161" t="str">
        <v>24-23EOY-07002081</v>
      </c>
      <c r="C318" s="158" t="str">
        <v>Remy Cointreau</v>
      </c>
      <c r="D318" s="142" t="str">
        <v>Cognac</v>
      </c>
      <c r="E318" s="142" t="str">
        <v>Remy</v>
      </c>
      <c r="F318" s="142" t="str">
        <v>RMM</v>
      </c>
      <c r="G318" s="142" t="str">
        <v>Remy Martin 1738 (EOY23)</v>
      </c>
      <c r="H318" s="142" t="str">
        <v>700ml</v>
      </c>
      <c r="I318" s="176">
        <v>6</v>
      </c>
      <c r="J318" s="283"/>
      <c r="K318" s="178"/>
      <c r="L318" s="85"/>
      <c r="M318" s="143"/>
      <c r="N318" s="86"/>
      <c r="O318" s="53"/>
      <c r="P318" s="152">
        <v>0</v>
      </c>
      <c r="Q318" s="6"/>
      <c r="R318" s="96">
        <f t="shared" si="17"/>
        <v>0</v>
      </c>
      <c r="S318" s="97">
        <f t="shared" si="20"/>
        <v>0</v>
      </c>
      <c r="T318" s="98">
        <f t="shared" si="18"/>
        <v>0</v>
      </c>
      <c r="U318" s="117" t="str">
        <f t="shared" si="19"/>
        <v>OK</v>
      </c>
      <c r="V318" s="117" t="b">
        <f>'CASH REBATE'!$P$22</f>
        <v>0</v>
      </c>
      <c r="W318" s="1" t="str">
        <v>ALCHEMY</v>
      </c>
    </row>
    <row r="319" spans="2:23" ht="17.399999999999999" x14ac:dyDescent="0.3">
      <c r="B319" s="161" t="str">
        <v>24-23EOY-07002111</v>
      </c>
      <c r="C319" s="158" t="str">
        <v>Remy Cointreau</v>
      </c>
      <c r="D319" s="142" t="str">
        <v>Cognac</v>
      </c>
      <c r="E319" s="142" t="str">
        <v>Remy</v>
      </c>
      <c r="F319" s="142" t="str">
        <v>RMM</v>
      </c>
      <c r="G319" s="142" t="str">
        <v>Remy Martin XO Cognac (EOY23)</v>
      </c>
      <c r="H319" s="142" t="str">
        <v>700ml</v>
      </c>
      <c r="I319" s="176">
        <v>6</v>
      </c>
      <c r="J319" s="283"/>
      <c r="K319" s="178"/>
      <c r="L319" s="85"/>
      <c r="M319" s="143"/>
      <c r="N319" s="86"/>
      <c r="O319" s="53"/>
      <c r="P319" s="152">
        <v>0</v>
      </c>
      <c r="Q319" s="6"/>
      <c r="R319" s="96">
        <f t="shared" si="17"/>
        <v>0</v>
      </c>
      <c r="S319" s="97">
        <f t="shared" si="20"/>
        <v>0</v>
      </c>
      <c r="T319" s="98">
        <f t="shared" si="18"/>
        <v>0</v>
      </c>
      <c r="U319" s="117" t="str">
        <f t="shared" si="19"/>
        <v>OK</v>
      </c>
      <c r="V319" s="117" t="b">
        <f>'CASH REBATE'!$P$22</f>
        <v>0</v>
      </c>
      <c r="W319" s="1" t="str">
        <v>ALCHEMY</v>
      </c>
    </row>
    <row r="320" spans="2:23" ht="17.399999999999999" x14ac:dyDescent="0.3">
      <c r="B320" s="161" t="str">
        <v>24-24CNY-07002784</v>
      </c>
      <c r="C320" s="158" t="str">
        <v>Remy Cointreau</v>
      </c>
      <c r="D320" s="142" t="str">
        <v>Cognac</v>
      </c>
      <c r="E320" s="142" t="str">
        <v>Remy</v>
      </c>
      <c r="F320" s="142" t="str">
        <v>RMM</v>
      </c>
      <c r="G320" s="142" t="str">
        <v>Remy Martin Vsop (CNY24)</v>
      </c>
      <c r="H320" s="142" t="str">
        <v>700ml</v>
      </c>
      <c r="I320" s="176">
        <v>6</v>
      </c>
      <c r="J320" s="283"/>
      <c r="K320" s="178"/>
      <c r="L320" s="85"/>
      <c r="M320" s="143"/>
      <c r="N320" s="86"/>
      <c r="O320" s="53"/>
      <c r="P320" s="152">
        <v>0</v>
      </c>
      <c r="Q320" s="6"/>
      <c r="R320" s="96">
        <f t="shared" si="17"/>
        <v>0</v>
      </c>
      <c r="S320" s="97">
        <f t="shared" si="20"/>
        <v>0</v>
      </c>
      <c r="T320" s="98">
        <f t="shared" si="18"/>
        <v>0</v>
      </c>
      <c r="U320" s="117" t="str">
        <f t="shared" si="19"/>
        <v>OK</v>
      </c>
      <c r="V320" s="117" t="b">
        <f>'CASH REBATE'!$P$22</f>
        <v>0</v>
      </c>
      <c r="W320" s="1" t="str">
        <v>ALCHEMY</v>
      </c>
    </row>
    <row r="321" spans="2:23" ht="17.399999999999999" x14ac:dyDescent="0.3">
      <c r="B321" s="161" t="str">
        <v>24-24CNY-07002807</v>
      </c>
      <c r="C321" s="158" t="str">
        <v>Remy Cointreau</v>
      </c>
      <c r="D321" s="142" t="str">
        <v>Cognac</v>
      </c>
      <c r="E321" s="142" t="str">
        <v>Remy</v>
      </c>
      <c r="F321" s="142" t="str">
        <v>RMM</v>
      </c>
      <c r="G321" s="142" t="str">
        <v>Remy Martin 1738 (CNY24)</v>
      </c>
      <c r="H321" s="142" t="str">
        <v>700ml</v>
      </c>
      <c r="I321" s="176">
        <v>6</v>
      </c>
      <c r="J321" s="283"/>
      <c r="K321" s="178"/>
      <c r="L321" s="85"/>
      <c r="M321" s="143"/>
      <c r="N321" s="86"/>
      <c r="O321" s="53"/>
      <c r="P321" s="152">
        <v>0</v>
      </c>
      <c r="Q321" s="6"/>
      <c r="R321" s="96">
        <f t="shared" ref="R321:R342" si="21">IF(K321&gt;0,K321*N321,L321*1.07*N321)</f>
        <v>0</v>
      </c>
      <c r="S321" s="97">
        <f t="shared" ref="S321:S342" si="22">ROUND(R321/1.07,2)</f>
        <v>0</v>
      </c>
      <c r="T321" s="98">
        <f t="shared" ref="T321:T342" si="23">IF(U321="Input Price only 1 column","",P321*S321)</f>
        <v>0</v>
      </c>
      <c r="U321" s="117" t="str">
        <f t="shared" ref="U321:U342" si="24">IF(AND(K321&gt;0,L321&gt;0),"Input Price only 1 column","OK")</f>
        <v>OK</v>
      </c>
      <c r="V321" s="117" t="b">
        <f>'CASH REBATE'!$P$22</f>
        <v>0</v>
      </c>
      <c r="W321" s="1" t="str">
        <v>ALCHEMY</v>
      </c>
    </row>
    <row r="322" spans="2:23" ht="17.399999999999999" x14ac:dyDescent="0.3">
      <c r="B322" s="161" t="str">
        <v>24-24CNY-07007094</v>
      </c>
      <c r="C322" s="158" t="str">
        <v>Remy Cointreau</v>
      </c>
      <c r="D322" s="142" t="str">
        <v>Cognac</v>
      </c>
      <c r="E322" s="142" t="str">
        <v>Remy</v>
      </c>
      <c r="F322" s="142" t="str">
        <v>RMM</v>
      </c>
      <c r="G322" s="142" t="str">
        <v>Remy Martin Xo Cognac (CNY24)</v>
      </c>
      <c r="H322" s="142" t="str">
        <v>700ml</v>
      </c>
      <c r="I322" s="176">
        <v>6</v>
      </c>
      <c r="J322" s="283"/>
      <c r="K322" s="178"/>
      <c r="L322" s="85"/>
      <c r="M322" s="143"/>
      <c r="N322" s="86"/>
      <c r="O322" s="53"/>
      <c r="P322" s="152">
        <v>0</v>
      </c>
      <c r="Q322" s="6"/>
      <c r="R322" s="96">
        <f t="shared" si="21"/>
        <v>0</v>
      </c>
      <c r="S322" s="97">
        <f t="shared" si="22"/>
        <v>0</v>
      </c>
      <c r="T322" s="98">
        <f t="shared" si="23"/>
        <v>0</v>
      </c>
      <c r="U322" s="117" t="str">
        <f t="shared" si="24"/>
        <v>OK</v>
      </c>
      <c r="V322" s="117" t="b">
        <f>'CASH REBATE'!$P$22</f>
        <v>0</v>
      </c>
      <c r="W322" s="1" t="str">
        <v>ALCHEMY</v>
      </c>
    </row>
    <row r="323" spans="2:23" ht="17.399999999999999" x14ac:dyDescent="0.3">
      <c r="B323" s="161" t="str">
        <v>24-26CNY-07000456</v>
      </c>
      <c r="C323" s="158" t="str">
        <v>Remy Cointreau</v>
      </c>
      <c r="D323" s="142" t="str">
        <v>Cognac</v>
      </c>
      <c r="E323" s="142" t="str">
        <v>Remy</v>
      </c>
      <c r="F323" s="142" t="str">
        <v>RMM</v>
      </c>
      <c r="G323" s="142" t="str">
        <v>Remy Martin Vsop Cognac (CNY26)</v>
      </c>
      <c r="H323" s="142" t="str">
        <v>700ml</v>
      </c>
      <c r="I323" s="176">
        <v>6</v>
      </c>
      <c r="J323" s="283"/>
      <c r="K323" s="178"/>
      <c r="L323" s="85"/>
      <c r="M323" s="143"/>
      <c r="N323" s="86"/>
      <c r="O323" s="53"/>
      <c r="P323" s="152">
        <v>0</v>
      </c>
      <c r="Q323" s="6"/>
      <c r="R323" s="96">
        <f t="shared" si="21"/>
        <v>0</v>
      </c>
      <c r="S323" s="97">
        <f t="shared" si="22"/>
        <v>0</v>
      </c>
      <c r="T323" s="98">
        <f t="shared" si="23"/>
        <v>0</v>
      </c>
      <c r="U323" s="117" t="str">
        <f t="shared" si="24"/>
        <v>OK</v>
      </c>
      <c r="V323" s="117" t="b">
        <f>'CASH REBATE'!$P$22</f>
        <v>0</v>
      </c>
      <c r="W323" s="1" t="str">
        <v>ALCHEMY</v>
      </c>
    </row>
    <row r="324" spans="2:23" ht="17.399999999999999" x14ac:dyDescent="0.3">
      <c r="B324" s="161" t="str">
        <v>24-26CNY-07007094</v>
      </c>
      <c r="C324" s="158" t="str">
        <v>Remy Cointreau</v>
      </c>
      <c r="D324" s="142" t="str">
        <v>Cognac</v>
      </c>
      <c r="E324" s="142" t="str">
        <v>Remy</v>
      </c>
      <c r="F324" s="142" t="str">
        <v>RMM</v>
      </c>
      <c r="G324" s="142" t="str">
        <v>Remy Martin XO Cognac (CNY26)</v>
      </c>
      <c r="H324" s="142" t="str">
        <v>700ml</v>
      </c>
      <c r="I324" s="176">
        <v>6</v>
      </c>
      <c r="J324" s="283"/>
      <c r="K324" s="178"/>
      <c r="L324" s="85"/>
      <c r="M324" s="143"/>
      <c r="N324" s="86"/>
      <c r="O324" s="53"/>
      <c r="P324" s="152">
        <v>0</v>
      </c>
      <c r="Q324" s="6"/>
      <c r="R324" s="96">
        <f t="shared" si="21"/>
        <v>0</v>
      </c>
      <c r="S324" s="97">
        <f t="shared" si="22"/>
        <v>0</v>
      </c>
      <c r="T324" s="98">
        <f t="shared" si="23"/>
        <v>0</v>
      </c>
      <c r="U324" s="117" t="str">
        <f t="shared" si="24"/>
        <v>OK</v>
      </c>
      <c r="V324" s="117" t="b">
        <f>'CASH REBATE'!$P$22</f>
        <v>0</v>
      </c>
      <c r="W324" s="1" t="str">
        <v>ALCHEMY</v>
      </c>
    </row>
    <row r="325" spans="2:23" ht="17.399999999999999" x14ac:dyDescent="0.3">
      <c r="B325" s="161" t="str">
        <v>24-SPBRA-07000429</v>
      </c>
      <c r="C325" s="158" t="str">
        <v>Remy Cointreau</v>
      </c>
      <c r="D325" s="142" t="str">
        <v>Cognac</v>
      </c>
      <c r="E325" s="142" t="str">
        <v>Remy</v>
      </c>
      <c r="F325" s="142" t="str">
        <v>RMM</v>
      </c>
      <c r="G325" s="142" t="str">
        <v>Remy Martin Club</v>
      </c>
      <c r="H325" s="142" t="str">
        <v>700ml</v>
      </c>
      <c r="I325" s="176">
        <v>12</v>
      </c>
      <c r="J325" s="283"/>
      <c r="K325" s="178"/>
      <c r="L325" s="85"/>
      <c r="M325" s="143"/>
      <c r="N325" s="86"/>
      <c r="O325" s="53"/>
      <c r="P325" s="152">
        <v>0</v>
      </c>
      <c r="Q325" s="6"/>
      <c r="R325" s="96">
        <f t="shared" si="21"/>
        <v>0</v>
      </c>
      <c r="S325" s="97">
        <f t="shared" si="22"/>
        <v>0</v>
      </c>
      <c r="T325" s="98">
        <f t="shared" si="23"/>
        <v>0</v>
      </c>
      <c r="U325" s="117" t="str">
        <f t="shared" si="24"/>
        <v>OK</v>
      </c>
      <c r="V325" s="117" t="b">
        <f>'CASH REBATE'!$P$22</f>
        <v>0</v>
      </c>
      <c r="W325" s="1" t="str">
        <v>ALCHEMY</v>
      </c>
    </row>
    <row r="326" spans="2:23" ht="17.399999999999999" x14ac:dyDescent="0.3">
      <c r="B326" s="161" t="str">
        <v>24-SPBRA-07001831</v>
      </c>
      <c r="C326" s="158" t="str">
        <v>Remy Cointreau</v>
      </c>
      <c r="D326" s="142" t="str">
        <v>Cognac</v>
      </c>
      <c r="E326" s="142" t="str">
        <v>Remy</v>
      </c>
      <c r="F326" s="142" t="str">
        <v>RMM</v>
      </c>
      <c r="G326" s="142" t="str">
        <v>Remy Martin 1738 Gift Pack With Shaker</v>
      </c>
      <c r="H326" s="142" t="str">
        <v>700ml</v>
      </c>
      <c r="I326" s="176">
        <v>6</v>
      </c>
      <c r="J326" s="283"/>
      <c r="K326" s="178"/>
      <c r="L326" s="85"/>
      <c r="M326" s="143"/>
      <c r="N326" s="86"/>
      <c r="O326" s="53"/>
      <c r="P326" s="152">
        <v>0</v>
      </c>
      <c r="Q326" s="6"/>
      <c r="R326" s="96">
        <f t="shared" si="21"/>
        <v>0</v>
      </c>
      <c r="S326" s="97">
        <f t="shared" si="22"/>
        <v>0</v>
      </c>
      <c r="T326" s="98">
        <f t="shared" si="23"/>
        <v>0</v>
      </c>
      <c r="U326" s="117" t="str">
        <f t="shared" si="24"/>
        <v>OK</v>
      </c>
      <c r="V326" s="117" t="b">
        <f>'CASH REBATE'!$P$22</f>
        <v>0</v>
      </c>
      <c r="W326" s="1" t="str">
        <v>ALCHEMY</v>
      </c>
    </row>
    <row r="327" spans="2:23" ht="17.399999999999999" x14ac:dyDescent="0.3">
      <c r="B327" s="161" t="str">
        <v>25-06LIQ-03502608</v>
      </c>
      <c r="C327" s="158" t="str">
        <v>Remy Cointreau</v>
      </c>
      <c r="D327" s="142" t="str">
        <v>Liqueur</v>
      </c>
      <c r="E327" s="142" t="str">
        <v>Cointreau</v>
      </c>
      <c r="F327" s="142" t="str">
        <v>COT</v>
      </c>
      <c r="G327" s="142" t="str">
        <v>Cointreau 350 ml</v>
      </c>
      <c r="H327" s="142" t="str">
        <v>350ml</v>
      </c>
      <c r="I327" s="176">
        <v>6</v>
      </c>
      <c r="J327" s="283"/>
      <c r="K327" s="178"/>
      <c r="L327" s="85"/>
      <c r="M327" s="143"/>
      <c r="N327" s="86"/>
      <c r="O327" s="53"/>
      <c r="P327" s="152">
        <v>0</v>
      </c>
      <c r="Q327" s="6"/>
      <c r="R327" s="96">
        <f t="shared" si="21"/>
        <v>0</v>
      </c>
      <c r="S327" s="97">
        <f t="shared" si="22"/>
        <v>0</v>
      </c>
      <c r="T327" s="98">
        <f t="shared" si="23"/>
        <v>0</v>
      </c>
      <c r="U327" s="117" t="str">
        <f t="shared" si="24"/>
        <v>OK</v>
      </c>
      <c r="V327" s="117" t="b">
        <f>'CASH REBATE'!$P$22</f>
        <v>0</v>
      </c>
      <c r="W327" s="1" t="str">
        <v>ALCHEMY</v>
      </c>
    </row>
    <row r="328" spans="2:23" ht="17.399999999999999" x14ac:dyDescent="0.3">
      <c r="B328" s="161" t="str">
        <v>25-06LIQ-07004200</v>
      </c>
      <c r="C328" s="158" t="str">
        <v>Remy Cointreau</v>
      </c>
      <c r="D328" s="142" t="str">
        <v>Liqueur</v>
      </c>
      <c r="E328" s="142" t="str">
        <v>Cointreau</v>
      </c>
      <c r="F328" s="142" t="str">
        <v>COT</v>
      </c>
      <c r="G328" s="142" t="str">
        <v>Cointreau L'Unique</v>
      </c>
      <c r="H328" s="142" t="str">
        <v>700ml</v>
      </c>
      <c r="I328" s="176">
        <v>6</v>
      </c>
      <c r="J328" s="283"/>
      <c r="K328" s="178"/>
      <c r="L328" s="85"/>
      <c r="M328" s="143"/>
      <c r="N328" s="86"/>
      <c r="O328" s="53"/>
      <c r="P328" s="152">
        <v>0</v>
      </c>
      <c r="Q328" s="6"/>
      <c r="R328" s="96">
        <f t="shared" si="21"/>
        <v>0</v>
      </c>
      <c r="S328" s="97">
        <f t="shared" si="22"/>
        <v>0</v>
      </c>
      <c r="T328" s="98">
        <f t="shared" si="23"/>
        <v>0</v>
      </c>
      <c r="U328" s="117" t="str">
        <f t="shared" si="24"/>
        <v>OK</v>
      </c>
      <c r="V328" s="117" t="b">
        <f>'CASH REBATE'!$P$22</f>
        <v>0</v>
      </c>
      <c r="W328" s="1" t="str">
        <v>ALCHEMY</v>
      </c>
    </row>
    <row r="329" spans="2:23" ht="17.399999999999999" x14ac:dyDescent="0.3">
      <c r="B329" s="161" t="str">
        <v>25-12LIQ-03502608</v>
      </c>
      <c r="C329" s="158" t="str">
        <v>Remy Cointreau</v>
      </c>
      <c r="D329" s="142" t="str">
        <v>Liqueur</v>
      </c>
      <c r="E329" s="142" t="str">
        <v>Cointreau</v>
      </c>
      <c r="F329" s="142" t="str">
        <v>COT</v>
      </c>
      <c r="G329" s="142" t="str">
        <v>Cointreau 350 ml</v>
      </c>
      <c r="H329" s="142" t="str">
        <v>350ml</v>
      </c>
      <c r="I329" s="176">
        <v>12</v>
      </c>
      <c r="J329" s="283"/>
      <c r="K329" s="178"/>
      <c r="L329" s="85"/>
      <c r="M329" s="143"/>
      <c r="N329" s="86"/>
      <c r="O329" s="53"/>
      <c r="P329" s="152">
        <v>0</v>
      </c>
      <c r="Q329" s="6"/>
      <c r="R329" s="96">
        <f t="shared" si="21"/>
        <v>0</v>
      </c>
      <c r="S329" s="97">
        <f t="shared" si="22"/>
        <v>0</v>
      </c>
      <c r="T329" s="98">
        <f t="shared" si="23"/>
        <v>0</v>
      </c>
      <c r="U329" s="117" t="str">
        <f t="shared" si="24"/>
        <v>OK</v>
      </c>
      <c r="V329" s="117" t="b">
        <f>'CASH REBATE'!$P$22</f>
        <v>0</v>
      </c>
      <c r="W329" s="1" t="str">
        <v>ALCHEMY</v>
      </c>
    </row>
    <row r="330" spans="2:23" ht="17.399999999999999" x14ac:dyDescent="0.3">
      <c r="B330" s="161" t="str">
        <v>26-06BRA-07002153</v>
      </c>
      <c r="C330" s="157" t="str">
        <v>Remy Cointreau</v>
      </c>
      <c r="D330" s="99" t="str">
        <v>Brandy</v>
      </c>
      <c r="E330" s="99" t="str">
        <v>St Remy</v>
      </c>
      <c r="F330" s="99" t="str">
        <v>ST-RMM</v>
      </c>
      <c r="G330" s="99" t="str">
        <v>St-Remy Vsop</v>
      </c>
      <c r="H330" s="99" t="str">
        <v>700ml</v>
      </c>
      <c r="I330" s="175">
        <v>6</v>
      </c>
      <c r="J330" s="283"/>
      <c r="K330" s="178"/>
      <c r="L330" s="85"/>
      <c r="M330" s="147"/>
      <c r="N330" s="86"/>
      <c r="O330" s="147"/>
      <c r="P330" s="152">
        <v>0</v>
      </c>
      <c r="Q330" s="148"/>
      <c r="R330" s="96">
        <f t="shared" si="21"/>
        <v>0</v>
      </c>
      <c r="S330" s="97">
        <f t="shared" si="22"/>
        <v>0</v>
      </c>
      <c r="T330" s="98">
        <f t="shared" si="23"/>
        <v>0</v>
      </c>
      <c r="U330" s="117" t="str">
        <f t="shared" si="24"/>
        <v>OK</v>
      </c>
      <c r="V330" s="117" t="b">
        <f>'CASH REBATE'!$P$22</f>
        <v>0</v>
      </c>
      <c r="W330" s="1" t="str">
        <v>ALCHEMY</v>
      </c>
    </row>
    <row r="331" spans="2:23" ht="17.399999999999999" x14ac:dyDescent="0.3">
      <c r="B331" s="161" t="str">
        <v>26-06BRA-07002603</v>
      </c>
      <c r="C331" s="157" t="str">
        <v>Remy Cointreau</v>
      </c>
      <c r="D331" s="99" t="str">
        <v>Brandy</v>
      </c>
      <c r="E331" s="99" t="str">
        <v>St Remy</v>
      </c>
      <c r="F331" s="99" t="str">
        <v>ST-RMM</v>
      </c>
      <c r="G331" s="99" t="str">
        <v>St-Remy XO</v>
      </c>
      <c r="H331" s="99" t="str">
        <v>700ml</v>
      </c>
      <c r="I331" s="175">
        <v>6</v>
      </c>
      <c r="J331" s="283"/>
      <c r="K331" s="178"/>
      <c r="L331" s="85"/>
      <c r="M331" s="147"/>
      <c r="N331" s="86"/>
      <c r="O331" s="147"/>
      <c r="P331" s="152">
        <v>0</v>
      </c>
      <c r="Q331" s="148"/>
      <c r="R331" s="96">
        <f t="shared" si="21"/>
        <v>0</v>
      </c>
      <c r="S331" s="97">
        <f t="shared" si="22"/>
        <v>0</v>
      </c>
      <c r="T331" s="98">
        <f t="shared" si="23"/>
        <v>0</v>
      </c>
      <c r="U331" s="117" t="str">
        <f t="shared" si="24"/>
        <v>OK</v>
      </c>
      <c r="V331" s="117" t="b">
        <f>'CASH REBATE'!$P$22</f>
        <v>0</v>
      </c>
      <c r="W331" s="1" t="str">
        <v>ALCHEMY</v>
      </c>
    </row>
    <row r="332" spans="2:23" ht="17.399999999999999" x14ac:dyDescent="0.3">
      <c r="B332" s="161" t="str">
        <v>27-23CNY-07002456</v>
      </c>
      <c r="C332" s="157" t="str">
        <v>Remy Cointreau</v>
      </c>
      <c r="D332" s="99" t="str">
        <v>Cognac</v>
      </c>
      <c r="E332" s="99" t="str">
        <v>Louis XIII</v>
      </c>
      <c r="F332" s="99" t="str">
        <v>LOX</v>
      </c>
      <c r="G332" s="99" t="str">
        <v>Louis XIII Cognac (CNY)</v>
      </c>
      <c r="H332" s="99" t="str">
        <v>700ml</v>
      </c>
      <c r="I332" s="175">
        <v>1</v>
      </c>
      <c r="J332" s="283"/>
      <c r="K332" s="178"/>
      <c r="L332" s="85"/>
      <c r="M332" s="147"/>
      <c r="N332" s="86"/>
      <c r="O332" s="147"/>
      <c r="P332" s="152">
        <v>0</v>
      </c>
      <c r="Q332" s="148"/>
      <c r="R332" s="96">
        <f t="shared" si="21"/>
        <v>0</v>
      </c>
      <c r="S332" s="97">
        <f t="shared" si="22"/>
        <v>0</v>
      </c>
      <c r="T332" s="98">
        <f t="shared" si="23"/>
        <v>0</v>
      </c>
      <c r="U332" s="117" t="str">
        <f t="shared" si="24"/>
        <v>OK</v>
      </c>
      <c r="V332" s="117" t="b">
        <f>'CASH REBATE'!$P$22</f>
        <v>0</v>
      </c>
      <c r="W332" s="1" t="str">
        <v>ALCHEMY</v>
      </c>
    </row>
    <row r="333" spans="2:23" ht="17.399999999999999" x14ac:dyDescent="0.3">
      <c r="B333" s="161" t="str">
        <v>27-24CNY-07002838</v>
      </c>
      <c r="C333" s="157" t="str">
        <v>Remy Cointreau</v>
      </c>
      <c r="D333" s="99" t="str">
        <v>Cognac</v>
      </c>
      <c r="E333" s="99" t="str">
        <v>Louis XIII</v>
      </c>
      <c r="F333" s="99" t="str">
        <v>LOX</v>
      </c>
      <c r="G333" s="99" t="str">
        <v>Louis XIII Cognac (CNY24)</v>
      </c>
      <c r="H333" s="99" t="str">
        <v>700ml</v>
      </c>
      <c r="I333" s="175">
        <v>1</v>
      </c>
      <c r="J333" s="283"/>
      <c r="K333" s="178"/>
      <c r="L333" s="85"/>
      <c r="M333" s="147"/>
      <c r="N333" s="86"/>
      <c r="O333" s="147"/>
      <c r="P333" s="152">
        <v>0</v>
      </c>
      <c r="Q333" s="148"/>
      <c r="R333" s="96">
        <f t="shared" si="21"/>
        <v>0</v>
      </c>
      <c r="S333" s="97">
        <f t="shared" si="22"/>
        <v>0</v>
      </c>
      <c r="T333" s="98">
        <f t="shared" si="23"/>
        <v>0</v>
      </c>
      <c r="U333" s="117" t="str">
        <f t="shared" si="24"/>
        <v>OK</v>
      </c>
      <c r="V333" s="117" t="b">
        <f>'CASH REBATE'!$P$22</f>
        <v>0</v>
      </c>
      <c r="W333" s="1" t="str">
        <v>ALCHEMY</v>
      </c>
    </row>
    <row r="334" spans="2:23" ht="17.399999999999999" x14ac:dyDescent="0.3">
      <c r="B334" s="161" t="str">
        <v>27-26CNY-07000401</v>
      </c>
      <c r="C334" s="157" t="str">
        <v>Remy Cointreau</v>
      </c>
      <c r="D334" s="99" t="str">
        <v>Cognac</v>
      </c>
      <c r="E334" s="99" t="str">
        <v>Louis XIII</v>
      </c>
      <c r="F334" s="99" t="str">
        <v>LOX</v>
      </c>
      <c r="G334" s="99" t="str">
        <v>Louis XIII Cognac (CNY26)</v>
      </c>
      <c r="H334" s="99" t="str">
        <v>700ml</v>
      </c>
      <c r="I334" s="175">
        <v>1</v>
      </c>
      <c r="J334" s="283"/>
      <c r="K334" s="178"/>
      <c r="L334" s="85"/>
      <c r="M334" s="147"/>
      <c r="N334" s="86"/>
      <c r="O334" s="147"/>
      <c r="P334" s="152">
        <v>0</v>
      </c>
      <c r="Q334" s="148"/>
      <c r="R334" s="96">
        <f t="shared" si="21"/>
        <v>0</v>
      </c>
      <c r="S334" s="97">
        <f t="shared" si="22"/>
        <v>0</v>
      </c>
      <c r="T334" s="98">
        <f t="shared" si="23"/>
        <v>0</v>
      </c>
      <c r="U334" s="117" t="str">
        <f t="shared" si="24"/>
        <v>OK</v>
      </c>
      <c r="V334" s="117" t="b">
        <f>'CASH REBATE'!$P$22</f>
        <v>0</v>
      </c>
      <c r="W334" s="1" t="str">
        <v>ALCHEMY</v>
      </c>
    </row>
    <row r="335" spans="2:23" ht="17.399999999999999" x14ac:dyDescent="0.3">
      <c r="B335" s="161" t="str">
        <v>27-SPBRA-07001107</v>
      </c>
      <c r="C335" s="157" t="str">
        <v>Remy Cointreau</v>
      </c>
      <c r="D335" s="99" t="str">
        <v>Cognac</v>
      </c>
      <c r="E335" s="99" t="str">
        <v>Louis XIII</v>
      </c>
      <c r="F335" s="99" t="str">
        <v>LOX</v>
      </c>
      <c r="G335" s="99" t="str">
        <v>Louis XIII Cognac (TC II)</v>
      </c>
      <c r="H335" s="99" t="str">
        <v>700ml</v>
      </c>
      <c r="I335" s="175">
        <v>1</v>
      </c>
      <c r="J335" s="283"/>
      <c r="K335" s="178"/>
      <c r="L335" s="85"/>
      <c r="M335" s="147"/>
      <c r="N335" s="86"/>
      <c r="O335" s="147"/>
      <c r="P335" s="152">
        <v>0</v>
      </c>
      <c r="Q335" s="148"/>
      <c r="R335" s="96">
        <f t="shared" si="21"/>
        <v>0</v>
      </c>
      <c r="S335" s="97">
        <f t="shared" si="22"/>
        <v>0</v>
      </c>
      <c r="T335" s="98">
        <f t="shared" si="23"/>
        <v>0</v>
      </c>
      <c r="U335" s="117" t="str">
        <f t="shared" si="24"/>
        <v>OK</v>
      </c>
      <c r="V335" s="117" t="b">
        <f>'CASH REBATE'!$P$22</f>
        <v>0</v>
      </c>
      <c r="W335" s="1" t="str">
        <v>ALCHEMY</v>
      </c>
    </row>
    <row r="336" spans="2:23" ht="17.399999999999999" x14ac:dyDescent="0.3">
      <c r="B336" s="161" t="str">
        <v>28-SPWHI-07000823</v>
      </c>
      <c r="C336" s="157" t="str">
        <v>Remy Cointreau</v>
      </c>
      <c r="D336" s="99" t="str">
        <v>Whisky</v>
      </c>
      <c r="E336" s="99" t="str">
        <v>Bruichladdich</v>
      </c>
      <c r="F336" s="99" t="str">
        <v>BLD</v>
      </c>
      <c r="G336" s="99" t="str">
        <v>Bruichladdich Octomore</v>
      </c>
      <c r="H336" s="99" t="str">
        <v>700ml</v>
      </c>
      <c r="I336" s="175">
        <v>6</v>
      </c>
      <c r="J336" s="283"/>
      <c r="K336" s="178"/>
      <c r="L336" s="85"/>
      <c r="M336" s="147"/>
      <c r="N336" s="86"/>
      <c r="O336" s="147"/>
      <c r="P336" s="152">
        <v>0</v>
      </c>
      <c r="Q336" s="148"/>
      <c r="R336" s="96">
        <f t="shared" si="21"/>
        <v>0</v>
      </c>
      <c r="S336" s="97">
        <f t="shared" si="22"/>
        <v>0</v>
      </c>
      <c r="T336" s="98">
        <f t="shared" si="23"/>
        <v>0</v>
      </c>
      <c r="U336" s="117" t="str">
        <f t="shared" si="24"/>
        <v>OK</v>
      </c>
      <c r="V336" s="117" t="b">
        <f>'CASH REBATE'!$P$22</f>
        <v>0</v>
      </c>
      <c r="W336" s="1" t="str">
        <v>ALCHEMY</v>
      </c>
    </row>
    <row r="337" spans="2:23" ht="17.399999999999999" x14ac:dyDescent="0.3">
      <c r="B337" s="161" t="str">
        <v>29-SPGIN-07006351</v>
      </c>
      <c r="C337" s="157" t="str">
        <v>Remy Cointreau</v>
      </c>
      <c r="D337" s="99" t="str">
        <v>Gin</v>
      </c>
      <c r="E337" s="99" t="str">
        <v>Botanist</v>
      </c>
      <c r="F337" s="99" t="str">
        <v>BOT</v>
      </c>
      <c r="G337" s="99" t="str">
        <v>The Botanist Islay Dry Gin (Gift Box)</v>
      </c>
      <c r="H337" s="99" t="str">
        <v>700ml</v>
      </c>
      <c r="I337" s="175">
        <v>4</v>
      </c>
      <c r="J337" s="283"/>
      <c r="K337" s="178"/>
      <c r="L337" s="85"/>
      <c r="M337" s="147"/>
      <c r="N337" s="86"/>
      <c r="O337" s="147"/>
      <c r="P337" s="152">
        <v>0</v>
      </c>
      <c r="Q337" s="148"/>
      <c r="R337" s="96">
        <f t="shared" si="21"/>
        <v>0</v>
      </c>
      <c r="S337" s="97">
        <f t="shared" si="22"/>
        <v>0</v>
      </c>
      <c r="T337" s="98">
        <f t="shared" si="23"/>
        <v>0</v>
      </c>
      <c r="U337" s="117" t="str">
        <f t="shared" si="24"/>
        <v>OK</v>
      </c>
      <c r="V337" s="117" t="b">
        <f>'CASH REBATE'!$P$22</f>
        <v>0</v>
      </c>
      <c r="W337" s="1" t="str">
        <v>ALCHEMY</v>
      </c>
    </row>
    <row r="338" spans="2:23" ht="17.399999999999999" x14ac:dyDescent="0.3">
      <c r="B338" s="161" t="str">
        <v>31-SPMIX-1450PACK</v>
      </c>
      <c r="C338" s="158" t="str">
        <v>Campari</v>
      </c>
      <c r="D338" s="142" t="str">
        <v>Liqueur</v>
      </c>
      <c r="E338" s="142" t="str">
        <v>Aperol/Cinzano</v>
      </c>
      <c r="F338" s="142" t="str">
        <v/>
      </c>
      <c r="G338" s="142" t="str">
        <v>Aperol + Cinzano Prosecco</v>
      </c>
      <c r="H338" s="142" t="str">
        <v>1450ml</v>
      </c>
      <c r="I338" s="176">
        <v>3</v>
      </c>
      <c r="J338" s="283"/>
      <c r="K338" s="178"/>
      <c r="L338" s="85"/>
      <c r="M338" s="143"/>
      <c r="N338" s="86"/>
      <c r="O338" s="53"/>
      <c r="P338" s="152">
        <v>0</v>
      </c>
      <c r="Q338" s="6"/>
      <c r="R338" s="96">
        <f t="shared" si="21"/>
        <v>0</v>
      </c>
      <c r="S338" s="97">
        <f t="shared" si="22"/>
        <v>0</v>
      </c>
      <c r="T338" s="98">
        <f t="shared" si="23"/>
        <v>0</v>
      </c>
      <c r="U338" s="117" t="str">
        <f t="shared" si="24"/>
        <v>OK</v>
      </c>
      <c r="V338" s="117" t="b">
        <f>'CASH REBATE'!$P$22</f>
        <v>0</v>
      </c>
      <c r="W338" s="1" t="str">
        <v>ALCHEMY</v>
      </c>
    </row>
    <row r="339" spans="2:23" ht="17.399999999999999" x14ac:dyDescent="0.3">
      <c r="B339" s="161" t="str">
        <v>31-SPPAC-07000575</v>
      </c>
      <c r="C339" s="158" t="str">
        <v>Campari</v>
      </c>
      <c r="D339" s="142" t="str">
        <v>Liqueur</v>
      </c>
      <c r="E339" s="142" t="str">
        <v>Aperol</v>
      </c>
      <c r="F339" s="142" t="str">
        <v>APR</v>
      </c>
      <c r="G339" s="142" t="str">
        <v>Aperol Glass Set</v>
      </c>
      <c r="H339" s="142" t="str">
        <v>700ml</v>
      </c>
      <c r="I339" s="176">
        <v>5</v>
      </c>
      <c r="J339" s="283"/>
      <c r="K339" s="178"/>
      <c r="L339" s="85"/>
      <c r="M339" s="143"/>
      <c r="N339" s="86"/>
      <c r="O339" s="53"/>
      <c r="P339" s="152">
        <v>0</v>
      </c>
      <c r="Q339" s="6"/>
      <c r="R339" s="96">
        <f t="shared" si="21"/>
        <v>0</v>
      </c>
      <c r="S339" s="97">
        <f t="shared" si="22"/>
        <v>0</v>
      </c>
      <c r="T339" s="98">
        <f t="shared" si="23"/>
        <v>0</v>
      </c>
      <c r="U339" s="117" t="str">
        <f t="shared" si="24"/>
        <v>OK</v>
      </c>
      <c r="V339" s="117" t="b">
        <f>'CASH REBATE'!$P$22</f>
        <v>0</v>
      </c>
      <c r="W339" s="1" t="str">
        <v>ALCHEMY</v>
      </c>
    </row>
    <row r="340" spans="2:23" ht="17.399999999999999" x14ac:dyDescent="0.3">
      <c r="B340" s="161" t="str">
        <v>32-06LIQ-05001051</v>
      </c>
      <c r="C340" s="158" t="str">
        <v>Campari</v>
      </c>
      <c r="D340" s="142" t="str">
        <v>Liqueur</v>
      </c>
      <c r="E340" s="142" t="str">
        <v>Campari</v>
      </c>
      <c r="F340" s="142" t="str">
        <v>CAM</v>
      </c>
      <c r="G340" s="142" t="str">
        <v>Campari Negroni Liqueur</v>
      </c>
      <c r="H340" s="142" t="str">
        <v>500ml</v>
      </c>
      <c r="I340" s="176">
        <v>6</v>
      </c>
      <c r="J340" s="283"/>
      <c r="K340" s="178"/>
      <c r="L340" s="85"/>
      <c r="M340" s="143"/>
      <c r="N340" s="86"/>
      <c r="O340" s="53"/>
      <c r="P340" s="152">
        <v>0</v>
      </c>
      <c r="Q340" s="6"/>
      <c r="R340" s="96">
        <f t="shared" si="21"/>
        <v>0</v>
      </c>
      <c r="S340" s="97">
        <f t="shared" si="22"/>
        <v>0</v>
      </c>
      <c r="T340" s="98">
        <f t="shared" si="23"/>
        <v>0</v>
      </c>
      <c r="U340" s="117" t="str">
        <f t="shared" si="24"/>
        <v>OK</v>
      </c>
      <c r="V340" s="117" t="b">
        <f>'CASH REBATE'!$P$22</f>
        <v>0</v>
      </c>
      <c r="W340" s="1" t="str">
        <v>ALCHEMY</v>
      </c>
    </row>
    <row r="341" spans="2:23" ht="17.399999999999999" x14ac:dyDescent="0.3">
      <c r="B341" s="161" t="str">
        <v>32-06LIQ-07501402</v>
      </c>
      <c r="C341" s="158" t="str">
        <v>Campari</v>
      </c>
      <c r="D341" s="142" t="str">
        <v>Liqueur</v>
      </c>
      <c r="E341" s="142" t="str">
        <v>Campari</v>
      </c>
      <c r="F341" s="142" t="str">
        <v>CAM</v>
      </c>
      <c r="G341" s="142" t="str">
        <v>Campari Bitter 750 ml</v>
      </c>
      <c r="H341" s="142" t="str">
        <v>750ml</v>
      </c>
      <c r="I341" s="176">
        <v>6</v>
      </c>
      <c r="J341" s="283"/>
      <c r="K341" s="178"/>
      <c r="L341" s="85"/>
      <c r="M341" s="143"/>
      <c r="N341" s="86"/>
      <c r="O341" s="53"/>
      <c r="P341" s="152">
        <v>0</v>
      </c>
      <c r="Q341" s="6"/>
      <c r="R341" s="96">
        <f t="shared" si="21"/>
        <v>0</v>
      </c>
      <c r="S341" s="97">
        <f t="shared" si="22"/>
        <v>0</v>
      </c>
      <c r="T341" s="98">
        <f t="shared" si="23"/>
        <v>0</v>
      </c>
      <c r="U341" s="117" t="str">
        <f t="shared" si="24"/>
        <v>OK</v>
      </c>
      <c r="V341" s="117" t="b">
        <f>'CASH REBATE'!$P$22</f>
        <v>0</v>
      </c>
      <c r="W341" s="1" t="str">
        <v>ALCHEMY</v>
      </c>
    </row>
    <row r="342" spans="2:23" ht="17.399999999999999" x14ac:dyDescent="0.3">
      <c r="B342" s="161" t="str">
        <v>32-SPPAC-07509002</v>
      </c>
      <c r="C342" s="158" t="str">
        <v>Campari</v>
      </c>
      <c r="D342" s="142" t="str">
        <v>Liqueur</v>
      </c>
      <c r="E342" s="142" t="str">
        <v>Campari</v>
      </c>
      <c r="F342" s="142" t="str">
        <v>CAM</v>
      </c>
      <c r="G342" s="142" t="str">
        <v>Campari Negroni Set</v>
      </c>
      <c r="H342" s="142" t="str">
        <v>2250ml</v>
      </c>
      <c r="I342" s="176">
        <v>4</v>
      </c>
      <c r="J342" s="283"/>
      <c r="K342" s="178"/>
      <c r="L342" s="85"/>
      <c r="M342" s="143"/>
      <c r="N342" s="86"/>
      <c r="O342" s="53"/>
      <c r="P342" s="152">
        <v>0</v>
      </c>
      <c r="Q342" s="6"/>
      <c r="R342" s="96">
        <f t="shared" si="21"/>
        <v>0</v>
      </c>
      <c r="S342" s="97">
        <f t="shared" si="22"/>
        <v>0</v>
      </c>
      <c r="T342" s="98">
        <f t="shared" si="23"/>
        <v>0</v>
      </c>
      <c r="U342" s="117" t="str">
        <f t="shared" si="24"/>
        <v>OK</v>
      </c>
      <c r="V342" s="117" t="b">
        <f>'CASH REBATE'!$P$22</f>
        <v>0</v>
      </c>
      <c r="W342" s="1" t="str">
        <v>ALCHEMY</v>
      </c>
    </row>
    <row r="343" spans="2:23" ht="17.399999999999999" x14ac:dyDescent="0.3">
      <c r="B343" s="161" t="str">
        <v>33-SPGIN-07502000</v>
      </c>
      <c r="C343" s="158" t="str">
        <v>Campari</v>
      </c>
      <c r="D343" s="142" t="str">
        <v>Gin</v>
      </c>
      <c r="E343" s="142" t="str">
        <v>Bulldog</v>
      </c>
      <c r="F343" s="142" t="str">
        <v>BUL</v>
      </c>
      <c r="G343" s="142" t="str">
        <v>Bulldog London Dry Gin 750 ml</v>
      </c>
      <c r="H343" s="142" t="str">
        <v>750ml</v>
      </c>
      <c r="I343" s="176">
        <v>6</v>
      </c>
      <c r="J343" s="283"/>
      <c r="K343" s="178"/>
      <c r="L343" s="85"/>
      <c r="M343" s="143"/>
      <c r="N343" s="86"/>
      <c r="O343" s="53"/>
      <c r="P343" s="152">
        <v>0</v>
      </c>
      <c r="Q343" s="6"/>
      <c r="R343" s="96">
        <f t="shared" si="17"/>
        <v>0</v>
      </c>
      <c r="S343" s="97">
        <f t="shared" si="20"/>
        <v>0</v>
      </c>
      <c r="T343" s="98">
        <f t="shared" si="18"/>
        <v>0</v>
      </c>
      <c r="U343" s="117" t="str">
        <f t="shared" si="19"/>
        <v>OK</v>
      </c>
      <c r="V343" s="117" t="b">
        <f>'CASH REBATE'!$P$22</f>
        <v>0</v>
      </c>
      <c r="W343" s="1" t="str">
        <v>ALCHEMY</v>
      </c>
    </row>
    <row r="344" spans="2:23" ht="17.399999999999999" x14ac:dyDescent="0.3">
      <c r="B344" s="161" t="str">
        <v>33-SPPAC-07506102</v>
      </c>
      <c r="C344" s="158" t="str">
        <v>Campari</v>
      </c>
      <c r="D344" s="142" t="str">
        <v>Gin</v>
      </c>
      <c r="E344" s="142" t="str">
        <v>Bulldog</v>
      </c>
      <c r="F344" s="142" t="str">
        <v>BUL</v>
      </c>
      <c r="G344" s="142" t="str">
        <v>Bulldog Gin Glass Set</v>
      </c>
      <c r="H344" s="142" t="str">
        <v>750ml</v>
      </c>
      <c r="I344" s="176">
        <v>6</v>
      </c>
      <c r="J344" s="283"/>
      <c r="K344" s="178"/>
      <c r="L344" s="85"/>
      <c r="M344" s="143"/>
      <c r="N344" s="86"/>
      <c r="O344" s="53"/>
      <c r="P344" s="152">
        <v>0</v>
      </c>
      <c r="Q344" s="6"/>
      <c r="R344" s="96">
        <f t="shared" si="17"/>
        <v>0</v>
      </c>
      <c r="S344" s="97">
        <f t="shared" si="20"/>
        <v>0</v>
      </c>
      <c r="T344" s="98">
        <f t="shared" si="18"/>
        <v>0</v>
      </c>
      <c r="U344" s="117" t="str">
        <f t="shared" si="19"/>
        <v>OK</v>
      </c>
      <c r="V344" s="117" t="b">
        <f>'CASH REBATE'!$P$22</f>
        <v>0</v>
      </c>
      <c r="W344" s="1" t="str">
        <v>ALCHEMY</v>
      </c>
    </row>
    <row r="345" spans="2:23" ht="17.399999999999999" x14ac:dyDescent="0.3">
      <c r="B345" s="161" t="str">
        <v>34-12VOD-01808261</v>
      </c>
      <c r="C345" s="158" t="str">
        <v>Campari</v>
      </c>
      <c r="D345" s="142" t="str">
        <v>Vodka</v>
      </c>
      <c r="E345" s="142" t="str">
        <v>Skyy</v>
      </c>
      <c r="F345" s="142" t="str">
        <v>SKY</v>
      </c>
      <c r="G345" s="142" t="str">
        <v>Skyy Vodka 180 ml (P12)</v>
      </c>
      <c r="H345" s="142" t="str">
        <v>180ml</v>
      </c>
      <c r="I345" s="176">
        <v>12</v>
      </c>
      <c r="J345" s="283"/>
      <c r="K345" s="178"/>
      <c r="L345" s="85"/>
      <c r="M345" s="143"/>
      <c r="N345" s="86"/>
      <c r="O345" s="53"/>
      <c r="P345" s="152">
        <v>0</v>
      </c>
      <c r="Q345" s="6"/>
      <c r="R345" s="96">
        <f t="shared" si="17"/>
        <v>0</v>
      </c>
      <c r="S345" s="97">
        <f t="shared" si="20"/>
        <v>0</v>
      </c>
      <c r="T345" s="98">
        <f t="shared" si="18"/>
        <v>0</v>
      </c>
      <c r="U345" s="117" t="str">
        <f t="shared" si="19"/>
        <v>OK</v>
      </c>
      <c r="V345" s="117" t="b">
        <f>'CASH REBATE'!$P$22</f>
        <v>0</v>
      </c>
      <c r="W345" s="1" t="str">
        <v>ALCHEMY</v>
      </c>
    </row>
    <row r="346" spans="2:23" ht="17.399999999999999" x14ac:dyDescent="0.3">
      <c r="B346" s="161" t="str">
        <v>34-SPVOD-07007004</v>
      </c>
      <c r="C346" s="158" t="str">
        <v>Campari</v>
      </c>
      <c r="D346" s="142" t="str">
        <v>Vodka</v>
      </c>
      <c r="E346" s="142" t="str">
        <v>Skyy</v>
      </c>
      <c r="F346" s="142" t="str">
        <v>SKY</v>
      </c>
      <c r="G346" s="142" t="str">
        <v>Skyy Vodka</v>
      </c>
      <c r="H346" s="142" t="str">
        <v>700ml</v>
      </c>
      <c r="I346" s="176">
        <v>12</v>
      </c>
      <c r="J346" s="283"/>
      <c r="K346" s="178"/>
      <c r="L346" s="85"/>
      <c r="M346" s="143"/>
      <c r="N346" s="86"/>
      <c r="O346" s="53"/>
      <c r="P346" s="152">
        <v>0</v>
      </c>
      <c r="Q346" s="6"/>
      <c r="R346" s="96">
        <f t="shared" si="17"/>
        <v>0</v>
      </c>
      <c r="S346" s="97">
        <f t="shared" si="20"/>
        <v>0</v>
      </c>
      <c r="T346" s="98">
        <f t="shared" si="18"/>
        <v>0</v>
      </c>
      <c r="U346" s="117" t="str">
        <f t="shared" si="19"/>
        <v>OK</v>
      </c>
      <c r="V346" s="117" t="b">
        <f>'CASH REBATE'!$P$22</f>
        <v>0</v>
      </c>
      <c r="W346" s="1" t="str">
        <v>ALCHEMY</v>
      </c>
    </row>
    <row r="347" spans="2:23" ht="17.399999999999999" x14ac:dyDescent="0.3">
      <c r="B347" s="161" t="str">
        <v>37-SPWHI-07002834</v>
      </c>
      <c r="C347" s="158" t="str">
        <v>Campari</v>
      </c>
      <c r="D347" s="142" t="str">
        <v>Whisky</v>
      </c>
      <c r="E347" s="142" t="str">
        <v>Wild Turkey</v>
      </c>
      <c r="F347" s="142" t="str">
        <v>WTK</v>
      </c>
      <c r="G347" s="142" t="str">
        <v>Wild Turkey Rye Whiskey 700ml</v>
      </c>
      <c r="H347" s="142" t="str">
        <v>700ml</v>
      </c>
      <c r="I347" s="176">
        <v>12</v>
      </c>
      <c r="J347" s="283"/>
      <c r="K347" s="178"/>
      <c r="L347" s="85"/>
      <c r="M347" s="143"/>
      <c r="N347" s="86"/>
      <c r="O347" s="53"/>
      <c r="P347" s="152">
        <v>0</v>
      </c>
      <c r="Q347" s="6"/>
      <c r="R347" s="96">
        <f t="shared" si="17"/>
        <v>0</v>
      </c>
      <c r="S347" s="97">
        <f t="shared" si="20"/>
        <v>0</v>
      </c>
      <c r="T347" s="98">
        <f t="shared" si="18"/>
        <v>0</v>
      </c>
      <c r="U347" s="117" t="str">
        <f t="shared" si="19"/>
        <v>OK</v>
      </c>
      <c r="V347" s="117" t="b">
        <f>'CASH REBATE'!$P$22</f>
        <v>0</v>
      </c>
      <c r="W347" s="1" t="str">
        <v>ALCHEMY</v>
      </c>
    </row>
    <row r="348" spans="2:23" ht="17.399999999999999" x14ac:dyDescent="0.3">
      <c r="B348" s="161" t="str">
        <v>40-SPRUM-07501400</v>
      </c>
      <c r="C348" s="158" t="str">
        <v>Campari</v>
      </c>
      <c r="D348" s="142" t="str">
        <v>Rum</v>
      </c>
      <c r="E348" s="142" t="str">
        <v>Appleton</v>
      </c>
      <c r="F348" s="142" t="str">
        <v>APT</v>
      </c>
      <c r="G348" s="142" t="str">
        <v>Appleton Estate Rare Blend 12 Years</v>
      </c>
      <c r="H348" s="142" t="str">
        <v>750ml</v>
      </c>
      <c r="I348" s="176">
        <v>12</v>
      </c>
      <c r="J348" s="283"/>
      <c r="K348" s="178"/>
      <c r="L348" s="85"/>
      <c r="M348" s="143"/>
      <c r="N348" s="86"/>
      <c r="O348" s="53"/>
      <c r="P348" s="152">
        <v>0</v>
      </c>
      <c r="Q348" s="6"/>
      <c r="R348" s="96">
        <f t="shared" si="17"/>
        <v>0</v>
      </c>
      <c r="S348" s="97">
        <f t="shared" si="20"/>
        <v>0</v>
      </c>
      <c r="T348" s="98">
        <f t="shared" si="18"/>
        <v>0</v>
      </c>
      <c r="U348" s="117" t="str">
        <f t="shared" si="19"/>
        <v>OK</v>
      </c>
      <c r="V348" s="117" t="b">
        <f>'CASH REBATE'!$P$22</f>
        <v>0</v>
      </c>
      <c r="W348" s="1" t="str">
        <v>ALCHEMY</v>
      </c>
    </row>
    <row r="349" spans="2:23" ht="17.399999999999999" x14ac:dyDescent="0.3">
      <c r="B349" s="161" t="str">
        <v>46-ABRGP-07000051</v>
      </c>
      <c r="C349" s="158" t="str">
        <v>Campari</v>
      </c>
      <c r="D349" s="142" t="str">
        <v>Whisky</v>
      </c>
      <c r="E349" s="142" t="str">
        <v>Glen Grant</v>
      </c>
      <c r="F349" s="142" t="str">
        <v>GGT</v>
      </c>
      <c r="G349" s="142" t="str">
        <v>Glen Grant Single Malt Scotch Whisky Arboralis (Gift Pack)</v>
      </c>
      <c r="H349" s="142" t="str">
        <v>700ml</v>
      </c>
      <c r="I349" s="176">
        <v>6</v>
      </c>
      <c r="J349" s="283"/>
      <c r="K349" s="178"/>
      <c r="L349" s="85"/>
      <c r="M349" s="143"/>
      <c r="N349" s="86"/>
      <c r="O349" s="53"/>
      <c r="P349" s="152">
        <v>0</v>
      </c>
      <c r="Q349" s="6"/>
      <c r="R349" s="96">
        <f t="shared" si="17"/>
        <v>0</v>
      </c>
      <c r="S349" s="97">
        <f t="shared" si="20"/>
        <v>0</v>
      </c>
      <c r="T349" s="98">
        <f t="shared" si="18"/>
        <v>0</v>
      </c>
      <c r="U349" s="117" t="str">
        <f t="shared" si="19"/>
        <v>OK</v>
      </c>
      <c r="V349" s="117" t="b">
        <f>'CASH REBATE'!$P$22</f>
        <v>0</v>
      </c>
      <c r="W349" s="1" t="str">
        <v>ALCHEMY</v>
      </c>
    </row>
    <row r="350" spans="2:23" ht="17.399999999999999" x14ac:dyDescent="0.3">
      <c r="B350" s="161" t="str">
        <v>51-WISPA-07505015</v>
      </c>
      <c r="C350" s="158" t="str">
        <v>Luc Belaire</v>
      </c>
      <c r="D350" s="142" t="str">
        <v>Sparkling Wine</v>
      </c>
      <c r="E350" s="142" t="str">
        <v>Luc Belaire</v>
      </c>
      <c r="F350" s="142" t="str">
        <v>LUC</v>
      </c>
      <c r="G350" s="142" t="str">
        <v>Luc Belaire Rare Luxe</v>
      </c>
      <c r="H350" s="142" t="str">
        <v>750ml</v>
      </c>
      <c r="I350" s="176">
        <v>6</v>
      </c>
      <c r="J350" s="283"/>
      <c r="K350" s="178"/>
      <c r="L350" s="85"/>
      <c r="M350" s="143"/>
      <c r="N350" s="86"/>
      <c r="O350" s="53"/>
      <c r="P350" s="152">
        <v>0</v>
      </c>
      <c r="Q350" s="6"/>
      <c r="R350" s="96">
        <f t="shared" si="17"/>
        <v>0</v>
      </c>
      <c r="S350" s="97">
        <f t="shared" si="20"/>
        <v>0</v>
      </c>
      <c r="T350" s="98">
        <f t="shared" si="18"/>
        <v>0</v>
      </c>
      <c r="U350" s="117" t="str">
        <f t="shared" si="19"/>
        <v>OK</v>
      </c>
      <c r="V350" s="117" t="b">
        <f>'CASH REBATE'!$P$22</f>
        <v>0</v>
      </c>
      <c r="W350" s="1" t="str">
        <v>ALCHEMY</v>
      </c>
    </row>
    <row r="351" spans="2:23" ht="17.399999999999999" x14ac:dyDescent="0.3">
      <c r="B351" s="161" t="str">
        <v>51-WISPA-07505572</v>
      </c>
      <c r="C351" s="158" t="str">
        <v>Luc Belaire</v>
      </c>
      <c r="D351" s="142" t="str">
        <v>Sparkling Wine</v>
      </c>
      <c r="E351" s="142" t="str">
        <v>Luc Belaire</v>
      </c>
      <c r="F351" s="142" t="str">
        <v>LUC</v>
      </c>
      <c r="G351" s="142" t="str">
        <v>Luc Belaire Rare Luxe - Fantome</v>
      </c>
      <c r="H351" s="142" t="str">
        <v>750ml</v>
      </c>
      <c r="I351" s="176">
        <v>6</v>
      </c>
      <c r="J351" s="283"/>
      <c r="K351" s="178"/>
      <c r="L351" s="85"/>
      <c r="M351" s="143"/>
      <c r="N351" s="86"/>
      <c r="O351" s="53"/>
      <c r="P351" s="152">
        <v>0</v>
      </c>
      <c r="Q351" s="6"/>
      <c r="R351" s="96">
        <f t="shared" si="17"/>
        <v>0</v>
      </c>
      <c r="S351" s="97">
        <f t="shared" si="20"/>
        <v>0</v>
      </c>
      <c r="T351" s="98">
        <f t="shared" si="18"/>
        <v>0</v>
      </c>
      <c r="U351" s="117" t="str">
        <f t="shared" si="19"/>
        <v>OK</v>
      </c>
      <c r="V351" s="117" t="b">
        <f>'CASH REBATE'!$P$22</f>
        <v>0</v>
      </c>
      <c r="W351" s="1" t="str">
        <v>ALCHEMY</v>
      </c>
    </row>
    <row r="352" spans="2:23" ht="17.399999999999999" x14ac:dyDescent="0.3">
      <c r="B352" s="161" t="str">
        <v>51-WISPA-07505602</v>
      </c>
      <c r="C352" s="157" t="str">
        <v>Luc Belaire</v>
      </c>
      <c r="D352" s="99" t="str">
        <v>Sparkling Wine</v>
      </c>
      <c r="E352" s="99" t="str">
        <v>Luc Belaire</v>
      </c>
      <c r="F352" s="99" t="str">
        <v>LUC</v>
      </c>
      <c r="G352" s="99" t="str">
        <v>Luc Belaire Rare Rose - Fantome</v>
      </c>
      <c r="H352" s="99" t="str">
        <v>750ml</v>
      </c>
      <c r="I352" s="175">
        <v>6</v>
      </c>
      <c r="J352" s="283"/>
      <c r="K352" s="178"/>
      <c r="L352" s="85"/>
      <c r="M352" s="147"/>
      <c r="N352" s="86"/>
      <c r="O352" s="147"/>
      <c r="P352" s="152">
        <v>0</v>
      </c>
      <c r="Q352" s="148"/>
      <c r="R352" s="96">
        <f t="shared" si="17"/>
        <v>0</v>
      </c>
      <c r="S352" s="97">
        <f t="shared" si="20"/>
        <v>0</v>
      </c>
      <c r="T352" s="98">
        <f t="shared" si="18"/>
        <v>0</v>
      </c>
      <c r="U352" s="117" t="str">
        <f t="shared" si="19"/>
        <v>OK</v>
      </c>
      <c r="V352" s="117" t="b">
        <f>'CASH REBATE'!$P$22</f>
        <v>0</v>
      </c>
      <c r="W352" s="1" t="str">
        <v>ALCHEMY</v>
      </c>
    </row>
    <row r="353" spans="2:23" ht="17.399999999999999" x14ac:dyDescent="0.3">
      <c r="B353" s="161" t="str">
        <v>51-WISPA-07505909</v>
      </c>
      <c r="C353" s="157" t="str">
        <v>Luc Belaire</v>
      </c>
      <c r="D353" s="99" t="str">
        <v>Sparkling Wine</v>
      </c>
      <c r="E353" s="99" t="str">
        <v>Luc Belaire</v>
      </c>
      <c r="F353" s="99" t="str">
        <v>LUC</v>
      </c>
      <c r="G353" s="99" t="str">
        <v>Luc Belaire Rare Rose</v>
      </c>
      <c r="H353" s="99" t="str">
        <v>750ml</v>
      </c>
      <c r="I353" s="175">
        <v>6</v>
      </c>
      <c r="J353" s="283"/>
      <c r="K353" s="178"/>
      <c r="L353" s="85"/>
      <c r="M353" s="147"/>
      <c r="N353" s="86"/>
      <c r="O353" s="147"/>
      <c r="P353" s="152">
        <v>0</v>
      </c>
      <c r="Q353" s="148"/>
      <c r="R353" s="96">
        <f t="shared" si="17"/>
        <v>0</v>
      </c>
      <c r="S353" s="97">
        <f t="shared" si="20"/>
        <v>0</v>
      </c>
      <c r="T353" s="98">
        <f t="shared" si="18"/>
        <v>0</v>
      </c>
      <c r="U353" s="117" t="str">
        <f t="shared" si="19"/>
        <v>OK</v>
      </c>
      <c r="V353" s="117" t="b">
        <f>'CASH REBATE'!$P$22</f>
        <v>0</v>
      </c>
      <c r="W353" s="1" t="str">
        <v>ALCHEMY</v>
      </c>
    </row>
    <row r="354" spans="2:23" ht="17.399999999999999" x14ac:dyDescent="0.3">
      <c r="B354" s="161" t="str">
        <v>51-WISPA-15005619</v>
      </c>
      <c r="C354" s="157" t="str">
        <v>Luc Belaire</v>
      </c>
      <c r="D354" s="99" t="str">
        <v>Sparkling Wine</v>
      </c>
      <c r="E354" s="99" t="str">
        <v>Luc Belaire</v>
      </c>
      <c r="F354" s="99" t="str">
        <v>LUC</v>
      </c>
      <c r="G354" s="99" t="str">
        <v>Luc Belaire Rare Rose 1.5 L - Fantome</v>
      </c>
      <c r="H354" s="99" t="str">
        <v>1500ml</v>
      </c>
      <c r="I354" s="175">
        <v>3</v>
      </c>
      <c r="J354" s="283"/>
      <c r="K354" s="178"/>
      <c r="L354" s="85"/>
      <c r="M354" s="147"/>
      <c r="N354" s="86"/>
      <c r="O354" s="147"/>
      <c r="P354" s="152">
        <v>0</v>
      </c>
      <c r="Q354" s="148"/>
      <c r="R354" s="96">
        <f t="shared" si="17"/>
        <v>0</v>
      </c>
      <c r="S354" s="97">
        <f t="shared" si="20"/>
        <v>0</v>
      </c>
      <c r="T354" s="98">
        <f t="shared" si="18"/>
        <v>0</v>
      </c>
      <c r="U354" s="117" t="str">
        <f t="shared" si="19"/>
        <v>OK</v>
      </c>
      <c r="V354" s="117" t="b">
        <f>'CASH REBATE'!$P$22</f>
        <v>0</v>
      </c>
      <c r="W354" s="1" t="str">
        <v>ALCHEMY</v>
      </c>
    </row>
    <row r="355" spans="2:23" ht="17.399999999999999" x14ac:dyDescent="0.3">
      <c r="B355" s="161" t="str">
        <v>52-WISPA-07500750</v>
      </c>
      <c r="C355" s="157" t="str">
        <v>Pommery</v>
      </c>
      <c r="D355" s="99" t="str">
        <v>Champagne</v>
      </c>
      <c r="E355" s="99" t="str">
        <v>Pommery</v>
      </c>
      <c r="F355" s="99" t="str">
        <v>POM</v>
      </c>
      <c r="G355" s="99" t="str">
        <v>Champagne Pommery Brut Rose Royal (GB)</v>
      </c>
      <c r="H355" s="99" t="str">
        <v>750ml</v>
      </c>
      <c r="I355" s="175">
        <v>6</v>
      </c>
      <c r="J355" s="283"/>
      <c r="K355" s="178"/>
      <c r="L355" s="85"/>
      <c r="M355" s="147"/>
      <c r="N355" s="86"/>
      <c r="O355" s="147"/>
      <c r="P355" s="152">
        <v>0</v>
      </c>
      <c r="Q355" s="148"/>
      <c r="R355" s="96">
        <f t="shared" si="17"/>
        <v>0</v>
      </c>
      <c r="S355" s="97">
        <f t="shared" si="20"/>
        <v>0</v>
      </c>
      <c r="T355" s="98">
        <f t="shared" si="18"/>
        <v>0</v>
      </c>
      <c r="U355" s="117" t="str">
        <f t="shared" si="19"/>
        <v>OK</v>
      </c>
      <c r="V355" s="117" t="b">
        <f>'CASH REBATE'!$P$22</f>
        <v>0</v>
      </c>
      <c r="W355" s="1" t="str">
        <v>ALCHEMY</v>
      </c>
    </row>
    <row r="356" spans="2:23" ht="17.399999999999999" x14ac:dyDescent="0.3">
      <c r="B356" s="161" t="str">
        <v>52-WISPA-07500925</v>
      </c>
      <c r="C356" s="157" t="str">
        <v>Pommery</v>
      </c>
      <c r="D356" s="99" t="str">
        <v>Champagne</v>
      </c>
      <c r="E356" s="99" t="str">
        <v>Pommery</v>
      </c>
      <c r="F356" s="99" t="str">
        <v>POM</v>
      </c>
      <c r="G356" s="99" t="str">
        <v>Champagne Pommery Royal Blue Sky (GB)</v>
      </c>
      <c r="H356" s="99" t="str">
        <v>750ml</v>
      </c>
      <c r="I356" s="175">
        <v>6</v>
      </c>
      <c r="J356" s="283"/>
      <c r="K356" s="178"/>
      <c r="L356" s="85"/>
      <c r="M356" s="147"/>
      <c r="N356" s="86"/>
      <c r="O356" s="147"/>
      <c r="P356" s="152">
        <v>0</v>
      </c>
      <c r="Q356" s="148"/>
      <c r="R356" s="96">
        <f t="shared" si="17"/>
        <v>0</v>
      </c>
      <c r="S356" s="97">
        <f t="shared" si="20"/>
        <v>0</v>
      </c>
      <c r="T356" s="98">
        <f t="shared" si="18"/>
        <v>0</v>
      </c>
      <c r="U356" s="117" t="str">
        <f t="shared" si="19"/>
        <v>OK</v>
      </c>
      <c r="V356" s="117" t="b">
        <f>'CASH REBATE'!$P$22</f>
        <v>0</v>
      </c>
      <c r="W356" s="1" t="str">
        <v>ALCHEMY</v>
      </c>
    </row>
    <row r="357" spans="2:23" ht="17.399999999999999" x14ac:dyDescent="0.3">
      <c r="B357" s="161" t="str">
        <v>52-WISPA-07502006</v>
      </c>
      <c r="C357" s="157" t="str">
        <v>Pommery</v>
      </c>
      <c r="D357" s="99" t="str">
        <v>Champagne</v>
      </c>
      <c r="E357" s="99" t="str">
        <v>Pommery</v>
      </c>
      <c r="F357" s="99" t="str">
        <v>POM</v>
      </c>
      <c r="G357" s="99" t="str">
        <v>Pommery Cuvee Louise Champagne (2006)</v>
      </c>
      <c r="H357" s="99" t="str">
        <v>750ml</v>
      </c>
      <c r="I357" s="175">
        <v>6</v>
      </c>
      <c r="J357" s="283"/>
      <c r="K357" s="178"/>
      <c r="L357" s="85"/>
      <c r="M357" s="147"/>
      <c r="N357" s="86"/>
      <c r="O357" s="147"/>
      <c r="P357" s="152">
        <v>0</v>
      </c>
      <c r="Q357" s="148"/>
      <c r="R357" s="96">
        <f t="shared" si="17"/>
        <v>0</v>
      </c>
      <c r="S357" s="97">
        <f t="shared" si="20"/>
        <v>0</v>
      </c>
      <c r="T357" s="98">
        <f t="shared" si="18"/>
        <v>0</v>
      </c>
      <c r="U357" s="117" t="str">
        <f t="shared" si="19"/>
        <v>OK</v>
      </c>
      <c r="V357" s="117" t="b">
        <f>'CASH REBATE'!$P$22</f>
        <v>0</v>
      </c>
      <c r="W357" s="1" t="str">
        <v>ALCHEMY</v>
      </c>
    </row>
    <row r="358" spans="2:23" ht="17.399999999999999" x14ac:dyDescent="0.3">
      <c r="B358" s="161" t="str">
        <v>52-WISPA-07507772</v>
      </c>
      <c r="C358" s="157" t="str">
        <v>Pommery</v>
      </c>
      <c r="D358" s="99" t="str">
        <v>Champagne</v>
      </c>
      <c r="E358" s="99" t="str">
        <v>Pommery</v>
      </c>
      <c r="F358" s="99" t="str">
        <v>POM</v>
      </c>
      <c r="G358" s="99" t="str">
        <v>Champagne Pommery Apanage Brut (1874)</v>
      </c>
      <c r="H358" s="99" t="str">
        <v>750ml</v>
      </c>
      <c r="I358" s="175">
        <v>6</v>
      </c>
      <c r="J358" s="283"/>
      <c r="K358" s="178"/>
      <c r="L358" s="85"/>
      <c r="M358" s="147"/>
      <c r="N358" s="86"/>
      <c r="O358" s="147"/>
      <c r="P358" s="152">
        <v>0</v>
      </c>
      <c r="Q358" s="148"/>
      <c r="R358" s="96">
        <f t="shared" si="17"/>
        <v>0</v>
      </c>
      <c r="S358" s="97">
        <f t="shared" si="20"/>
        <v>0</v>
      </c>
      <c r="T358" s="98">
        <f t="shared" si="18"/>
        <v>0</v>
      </c>
      <c r="U358" s="117" t="str">
        <f t="shared" si="19"/>
        <v>OK</v>
      </c>
      <c r="V358" s="117" t="b">
        <f>'CASH REBATE'!$P$22</f>
        <v>0</v>
      </c>
      <c r="W358" s="1" t="str">
        <v>ALCHEMY</v>
      </c>
    </row>
    <row r="359" spans="2:23" ht="17.399999999999999" x14ac:dyDescent="0.3">
      <c r="B359" s="161" t="str">
        <v>64-SPLIQ-02000983</v>
      </c>
      <c r="C359" s="157" t="str">
        <v>Laiba</v>
      </c>
      <c r="D359" s="99" t="str">
        <v>Liqueur</v>
      </c>
      <c r="E359" s="99" t="str">
        <v>Laiba</v>
      </c>
      <c r="F359" s="99" t="str">
        <v>LAI</v>
      </c>
      <c r="G359" s="99" t="str">
        <v>Laiba Passion De-Light</v>
      </c>
      <c r="H359" s="99" t="str">
        <v>200ml</v>
      </c>
      <c r="I359" s="175">
        <v>12</v>
      </c>
      <c r="J359" s="283"/>
      <c r="K359" s="178"/>
      <c r="L359" s="85"/>
      <c r="M359" s="147"/>
      <c r="N359" s="86"/>
      <c r="O359" s="147"/>
      <c r="P359" s="152">
        <v>0</v>
      </c>
      <c r="Q359" s="148"/>
      <c r="R359" s="96">
        <f t="shared" si="17"/>
        <v>0</v>
      </c>
      <c r="S359" s="97">
        <f t="shared" si="20"/>
        <v>0</v>
      </c>
      <c r="T359" s="98">
        <f t="shared" si="18"/>
        <v>0</v>
      </c>
      <c r="U359" s="117" t="str">
        <f t="shared" si="19"/>
        <v>OK</v>
      </c>
      <c r="V359" s="117" t="b">
        <f>'CASH REBATE'!$P$22</f>
        <v>0</v>
      </c>
      <c r="W359" s="1" t="str">
        <v>ALCHEMY</v>
      </c>
    </row>
    <row r="360" spans="2:23" ht="17.399999999999999" x14ac:dyDescent="0.3">
      <c r="B360" s="161" t="str">
        <v>64-SPLIQ-02000990</v>
      </c>
      <c r="C360" s="158" t="str">
        <v>Laiba</v>
      </c>
      <c r="D360" s="142" t="str">
        <v>Liqueur</v>
      </c>
      <c r="E360" s="142" t="str">
        <v>Laiba</v>
      </c>
      <c r="F360" s="142" t="str">
        <v>LAI</v>
      </c>
      <c r="G360" s="142" t="str">
        <v>Laiba In Love With Rosemary</v>
      </c>
      <c r="H360" s="142" t="str">
        <v>200ml</v>
      </c>
      <c r="I360" s="176">
        <v>12</v>
      </c>
      <c r="J360" s="283"/>
      <c r="K360" s="178"/>
      <c r="L360" s="85"/>
      <c r="M360" s="143"/>
      <c r="N360" s="86"/>
      <c r="O360" s="53"/>
      <c r="P360" s="152">
        <v>0</v>
      </c>
      <c r="Q360" s="6"/>
      <c r="R360" s="96">
        <f t="shared" si="17"/>
        <v>0</v>
      </c>
      <c r="S360" s="97">
        <f t="shared" si="20"/>
        <v>0</v>
      </c>
      <c r="T360" s="98">
        <f t="shared" si="18"/>
        <v>0</v>
      </c>
      <c r="U360" s="117" t="str">
        <f t="shared" si="19"/>
        <v>OK</v>
      </c>
      <c r="V360" s="117" t="b">
        <f>'CASH REBATE'!$P$22</f>
        <v>0</v>
      </c>
      <c r="W360" s="1" t="str">
        <v>ALCHEMY</v>
      </c>
    </row>
    <row r="361" spans="2:23" ht="17.399999999999999" x14ac:dyDescent="0.3">
      <c r="B361" s="161" t="str">
        <v>64-SPLIQ-02001003</v>
      </c>
      <c r="C361" s="158" t="str">
        <v>Laiba</v>
      </c>
      <c r="D361" s="142" t="str">
        <v>Liqueur</v>
      </c>
      <c r="E361" s="142" t="str">
        <v>Laiba</v>
      </c>
      <c r="F361" s="142" t="str">
        <v>LAI</v>
      </c>
      <c r="G361" s="142" t="str">
        <v>Laiba Sour</v>
      </c>
      <c r="H361" s="142" t="str">
        <v>200ml</v>
      </c>
      <c r="I361" s="176">
        <v>12</v>
      </c>
      <c r="J361" s="283"/>
      <c r="K361" s="178"/>
      <c r="L361" s="85"/>
      <c r="M361" s="143"/>
      <c r="N361" s="86"/>
      <c r="O361" s="53"/>
      <c r="P361" s="152">
        <v>0</v>
      </c>
      <c r="Q361" s="6"/>
      <c r="R361" s="96">
        <f t="shared" si="17"/>
        <v>0</v>
      </c>
      <c r="S361" s="97">
        <f t="shared" si="20"/>
        <v>0</v>
      </c>
      <c r="T361" s="98">
        <f t="shared" si="18"/>
        <v>0</v>
      </c>
      <c r="U361" s="117" t="str">
        <f t="shared" si="19"/>
        <v>OK</v>
      </c>
      <c r="V361" s="117" t="b">
        <f>'CASH REBATE'!$P$22</f>
        <v>0</v>
      </c>
      <c r="W361" s="1" t="str">
        <v>ALCHEMY</v>
      </c>
    </row>
    <row r="362" spans="2:23" ht="17.399999999999999" x14ac:dyDescent="0.3">
      <c r="B362" s="161" t="str">
        <v>64-SPLIQ-02001010</v>
      </c>
      <c r="C362" s="157" t="str">
        <v>Laiba</v>
      </c>
      <c r="D362" s="99" t="str">
        <v>Liqueur</v>
      </c>
      <c r="E362" s="99" t="str">
        <v>Laiba</v>
      </c>
      <c r="F362" s="99" t="str">
        <v>LAI</v>
      </c>
      <c r="G362" s="99" t="str">
        <v>Laiba I Am Coconuts</v>
      </c>
      <c r="H362" s="99" t="str">
        <v>200ml</v>
      </c>
      <c r="I362" s="175">
        <v>12</v>
      </c>
      <c r="J362" s="283"/>
      <c r="K362" s="178"/>
      <c r="L362" s="85"/>
      <c r="M362" s="147"/>
      <c r="N362" s="86"/>
      <c r="O362" s="147"/>
      <c r="P362" s="152">
        <v>0</v>
      </c>
      <c r="Q362" s="148"/>
      <c r="R362" s="96">
        <f t="shared" ref="R362:R394" si="25">IF(K362&gt;0,K362*N362,L362*1.07*N362)</f>
        <v>0</v>
      </c>
      <c r="S362" s="97">
        <f t="shared" ref="S362:S394" si="26">ROUND(R362/1.07,2)</f>
        <v>0</v>
      </c>
      <c r="T362" s="98">
        <f t="shared" ref="T362:T394" si="27">IF(U362="Input Price only 1 column","",P362*S362)</f>
        <v>0</v>
      </c>
      <c r="U362" s="117" t="str">
        <f t="shared" ref="U362:U394" si="28">IF(AND(K362&gt;0,L362&gt;0),"Input Price only 1 column","OK")</f>
        <v>OK</v>
      </c>
      <c r="V362" s="117" t="b">
        <f>'CASH REBATE'!$P$22</f>
        <v>0</v>
      </c>
      <c r="W362" s="1" t="str">
        <v>ALCHEMY</v>
      </c>
    </row>
    <row r="363" spans="2:23" ht="17.399999999999999" x14ac:dyDescent="0.3">
      <c r="B363" s="161" t="str">
        <v>64-SPLIQ-02001027</v>
      </c>
      <c r="C363" s="157" t="str">
        <v>Laiba</v>
      </c>
      <c r="D363" s="99" t="str">
        <v>Liqueur</v>
      </c>
      <c r="E363" s="99" t="str">
        <v>Laiba</v>
      </c>
      <c r="F363" s="99" t="str">
        <v>LAI</v>
      </c>
      <c r="G363" s="99" t="str">
        <v>Laiba Cold Brew Martini</v>
      </c>
      <c r="H363" s="99" t="str">
        <v>200ml</v>
      </c>
      <c r="I363" s="175">
        <v>12</v>
      </c>
      <c r="J363" s="283"/>
      <c r="K363" s="178"/>
      <c r="L363" s="85"/>
      <c r="M363" s="147"/>
      <c r="N363" s="86"/>
      <c r="O363" s="147"/>
      <c r="P363" s="152">
        <v>0</v>
      </c>
      <c r="Q363" s="148"/>
      <c r="R363" s="96">
        <f t="shared" si="25"/>
        <v>0</v>
      </c>
      <c r="S363" s="97">
        <f t="shared" si="26"/>
        <v>0</v>
      </c>
      <c r="T363" s="98">
        <f t="shared" si="27"/>
        <v>0</v>
      </c>
      <c r="U363" s="117" t="str">
        <f t="shared" si="28"/>
        <v>OK</v>
      </c>
      <c r="V363" s="117" t="b">
        <f>'CASH REBATE'!$P$22</f>
        <v>0</v>
      </c>
      <c r="W363" s="1" t="str">
        <v>ALCHEMY</v>
      </c>
    </row>
    <row r="364" spans="2:23" ht="17.399999999999999" x14ac:dyDescent="0.3">
      <c r="B364" s="161" t="str">
        <v>64-SPLIQ-02001034</v>
      </c>
      <c r="C364" s="157" t="str">
        <v>Laiba</v>
      </c>
      <c r="D364" s="99" t="str">
        <v>Liqueur</v>
      </c>
      <c r="E364" s="99" t="str">
        <v>Laiba</v>
      </c>
      <c r="F364" s="99" t="str">
        <v>LAI</v>
      </c>
      <c r="G364" s="99" t="str">
        <v>Laiba Earl 'S Old Fashioned</v>
      </c>
      <c r="H364" s="99" t="str">
        <v>200ml</v>
      </c>
      <c r="I364" s="175">
        <v>12</v>
      </c>
      <c r="J364" s="283"/>
      <c r="K364" s="178"/>
      <c r="L364" s="85"/>
      <c r="M364" s="147"/>
      <c r="N364" s="86"/>
      <c r="O364" s="147"/>
      <c r="P364" s="152">
        <v>0</v>
      </c>
      <c r="Q364" s="148"/>
      <c r="R364" s="96">
        <f t="shared" si="25"/>
        <v>0</v>
      </c>
      <c r="S364" s="97">
        <f t="shared" si="26"/>
        <v>0</v>
      </c>
      <c r="T364" s="98">
        <f t="shared" si="27"/>
        <v>0</v>
      </c>
      <c r="U364" s="117" t="str">
        <f t="shared" si="28"/>
        <v>OK</v>
      </c>
      <c r="V364" s="117" t="b">
        <f>'CASH REBATE'!$P$22</f>
        <v>0</v>
      </c>
      <c r="W364" s="1" t="str">
        <v>ALCHEMY</v>
      </c>
    </row>
    <row r="365" spans="2:23" ht="17.399999999999999" x14ac:dyDescent="0.3">
      <c r="B365" s="161" t="str">
        <v>64-SPLIQ-02001041</v>
      </c>
      <c r="C365" s="157" t="str">
        <v>Laiba</v>
      </c>
      <c r="D365" s="99" t="str">
        <v>Liqueur</v>
      </c>
      <c r="E365" s="99" t="str">
        <v>Laiba</v>
      </c>
      <c r="F365" s="99" t="str">
        <v>LAI</v>
      </c>
      <c r="G365" s="99" t="str">
        <v>Laiba Twisted Negroni</v>
      </c>
      <c r="H365" s="99" t="str">
        <v>200ml</v>
      </c>
      <c r="I365" s="175">
        <v>12</v>
      </c>
      <c r="J365" s="283"/>
      <c r="K365" s="178"/>
      <c r="L365" s="85"/>
      <c r="M365" s="147"/>
      <c r="N365" s="86"/>
      <c r="O365" s="147"/>
      <c r="P365" s="152">
        <v>0</v>
      </c>
      <c r="Q365" s="148"/>
      <c r="R365" s="96">
        <f t="shared" si="25"/>
        <v>0</v>
      </c>
      <c r="S365" s="97">
        <f t="shared" si="26"/>
        <v>0</v>
      </c>
      <c r="T365" s="98">
        <f t="shared" si="27"/>
        <v>0</v>
      </c>
      <c r="U365" s="117" t="str">
        <f t="shared" si="28"/>
        <v>OK</v>
      </c>
      <c r="V365" s="117" t="b">
        <f>'CASH REBATE'!$P$22</f>
        <v>0</v>
      </c>
      <c r="W365" s="1" t="str">
        <v>ALCHEMY</v>
      </c>
    </row>
    <row r="366" spans="2:23" ht="17.399999999999999" x14ac:dyDescent="0.3">
      <c r="B366" s="161" t="str">
        <v>64-SPLIQ-02001058</v>
      </c>
      <c r="C366" s="158" t="str">
        <v>Laiba</v>
      </c>
      <c r="D366" s="142" t="str">
        <v>Liqueur</v>
      </c>
      <c r="E366" s="142" t="str">
        <v>Laiba</v>
      </c>
      <c r="F366" s="142" t="str">
        <v>LAI</v>
      </c>
      <c r="G366" s="142" t="str">
        <v>Laiba Bloody Mary</v>
      </c>
      <c r="H366" s="142" t="str">
        <v>200ml</v>
      </c>
      <c r="I366" s="176">
        <v>12</v>
      </c>
      <c r="J366" s="283"/>
      <c r="K366" s="178"/>
      <c r="L366" s="85"/>
      <c r="M366" s="143"/>
      <c r="N366" s="86"/>
      <c r="O366" s="53"/>
      <c r="P366" s="152">
        <v>0</v>
      </c>
      <c r="Q366" s="6"/>
      <c r="R366" s="96">
        <f t="shared" si="25"/>
        <v>0</v>
      </c>
      <c r="S366" s="97">
        <f t="shared" si="26"/>
        <v>0</v>
      </c>
      <c r="T366" s="98">
        <f t="shared" si="27"/>
        <v>0</v>
      </c>
      <c r="U366" s="117" t="str">
        <f t="shared" si="28"/>
        <v>OK</v>
      </c>
      <c r="V366" s="117" t="b">
        <f>'CASH REBATE'!$P$22</f>
        <v>0</v>
      </c>
      <c r="W366" s="1" t="str">
        <v>ALCHEMY</v>
      </c>
    </row>
    <row r="367" spans="2:23" ht="17.399999999999999" x14ac:dyDescent="0.3">
      <c r="B367" s="161" t="str">
        <v>67-SPGIN-02007187</v>
      </c>
      <c r="C367" s="158" t="str">
        <v>Lady Trieu</v>
      </c>
      <c r="D367" s="142" t="str">
        <v>Gin</v>
      </c>
      <c r="E367" s="142" t="str">
        <v>Lady Trieu</v>
      </c>
      <c r="F367" s="142" t="str">
        <v>LDT</v>
      </c>
      <c r="G367" s="142" t="str">
        <v>Lady Trieu Contemporary Vietnam Gin 200 ml</v>
      </c>
      <c r="H367" s="142" t="str">
        <v>200ml</v>
      </c>
      <c r="I367" s="176">
        <v>12</v>
      </c>
      <c r="J367" s="283"/>
      <c r="K367" s="178"/>
      <c r="L367" s="85"/>
      <c r="M367" s="143"/>
      <c r="N367" s="86"/>
      <c r="O367" s="53"/>
      <c r="P367" s="152">
        <v>0</v>
      </c>
      <c r="Q367" s="6"/>
      <c r="R367" s="96">
        <f t="shared" si="25"/>
        <v>0</v>
      </c>
      <c r="S367" s="97">
        <f t="shared" si="26"/>
        <v>0</v>
      </c>
      <c r="T367" s="98">
        <f t="shared" si="27"/>
        <v>0</v>
      </c>
      <c r="U367" s="117" t="str">
        <f t="shared" si="28"/>
        <v>OK</v>
      </c>
      <c r="V367" s="117" t="b">
        <f>'CASH REBATE'!$P$22</f>
        <v>0</v>
      </c>
      <c r="W367" s="1" t="str">
        <v>ALCHEMY</v>
      </c>
    </row>
    <row r="368" spans="2:23" ht="17.399999999999999" x14ac:dyDescent="0.3">
      <c r="B368" s="161" t="str">
        <v>75-06WHI-07007038</v>
      </c>
      <c r="C368" s="157" t="str">
        <v>Vok</v>
      </c>
      <c r="D368" s="99" t="str">
        <v>Whisky</v>
      </c>
      <c r="E368" s="99" t="str">
        <v>Real Mccoy</v>
      </c>
      <c r="F368" s="99" t="str">
        <v>RMC</v>
      </c>
      <c r="G368" s="99" t="str">
        <v>Real Mccoy Bourbon Whiskey</v>
      </c>
      <c r="H368" s="99" t="str">
        <v>700ml</v>
      </c>
      <c r="I368" s="175">
        <v>6</v>
      </c>
      <c r="J368" s="283"/>
      <c r="K368" s="178"/>
      <c r="L368" s="85"/>
      <c r="M368" s="147"/>
      <c r="N368" s="86"/>
      <c r="O368" s="147"/>
      <c r="P368" s="152">
        <v>0</v>
      </c>
      <c r="Q368" s="148"/>
      <c r="R368" s="96">
        <f t="shared" si="25"/>
        <v>0</v>
      </c>
      <c r="S368" s="97">
        <f t="shared" si="26"/>
        <v>0</v>
      </c>
      <c r="T368" s="98">
        <f t="shared" si="27"/>
        <v>0</v>
      </c>
      <c r="U368" s="117" t="str">
        <f t="shared" si="28"/>
        <v>OK</v>
      </c>
      <c r="V368" s="117" t="b">
        <f>'CASH REBATE'!$P$22</f>
        <v>0</v>
      </c>
      <c r="W368" s="1" t="str">
        <v>ALCHEMY</v>
      </c>
    </row>
    <row r="369" spans="2:23" ht="17.399999999999999" x14ac:dyDescent="0.3">
      <c r="B369" s="161" t="str">
        <v>76-SPSHE-05001041</v>
      </c>
      <c r="C369" s="157" t="str">
        <v>Edrington</v>
      </c>
      <c r="D369" s="99" t="str">
        <v>Wine</v>
      </c>
      <c r="E369" s="99" t="str">
        <v>Valdespino</v>
      </c>
      <c r="F369" s="99" t="str">
        <v/>
      </c>
      <c r="G369" s="99" t="str">
        <v>Valdespino Don Gonzalo Oloroso Sherry Wine</v>
      </c>
      <c r="H369" s="99" t="str">
        <v>500ml</v>
      </c>
      <c r="I369" s="175">
        <v>6</v>
      </c>
      <c r="J369" s="283"/>
      <c r="K369" s="178"/>
      <c r="L369" s="85"/>
      <c r="M369" s="147"/>
      <c r="N369" s="86"/>
      <c r="O369" s="147"/>
      <c r="P369" s="152">
        <v>0</v>
      </c>
      <c r="Q369" s="148"/>
      <c r="R369" s="96">
        <f t="shared" si="25"/>
        <v>0</v>
      </c>
      <c r="S369" s="97">
        <f t="shared" si="26"/>
        <v>0</v>
      </c>
      <c r="T369" s="98">
        <f t="shared" si="27"/>
        <v>0</v>
      </c>
      <c r="U369" s="117" t="str">
        <f t="shared" si="28"/>
        <v>OK</v>
      </c>
      <c r="V369" s="117" t="b">
        <f>'CASH REBATE'!$P$22</f>
        <v>0</v>
      </c>
      <c r="W369" s="1" t="str">
        <v>ALCHEMY</v>
      </c>
    </row>
    <row r="370" spans="2:23" ht="17.399999999999999" x14ac:dyDescent="0.3">
      <c r="B370" s="161" t="str">
        <v>76-SPSHE-07500938</v>
      </c>
      <c r="C370" s="157" t="str">
        <v>Edrington</v>
      </c>
      <c r="D370" s="99" t="str">
        <v>Wine</v>
      </c>
      <c r="E370" s="99" t="str">
        <v>Valdespino</v>
      </c>
      <c r="F370" s="99" t="str">
        <v/>
      </c>
      <c r="G370" s="99" t="str">
        <v>Valdespino El Candado PX Sherry Wine</v>
      </c>
      <c r="H370" s="99" t="str">
        <v>700ml</v>
      </c>
      <c r="I370" s="175">
        <v>6</v>
      </c>
      <c r="J370" s="283"/>
      <c r="K370" s="178"/>
      <c r="L370" s="85"/>
      <c r="M370" s="147"/>
      <c r="N370" s="86"/>
      <c r="O370" s="147"/>
      <c r="P370" s="152">
        <v>0</v>
      </c>
      <c r="Q370" s="148"/>
      <c r="R370" s="96">
        <f t="shared" si="25"/>
        <v>0</v>
      </c>
      <c r="S370" s="97">
        <f t="shared" si="26"/>
        <v>0</v>
      </c>
      <c r="T370" s="98">
        <f t="shared" si="27"/>
        <v>0</v>
      </c>
      <c r="U370" s="117" t="str">
        <f t="shared" si="28"/>
        <v>OK</v>
      </c>
      <c r="V370" s="117" t="b">
        <f>'CASH REBATE'!$P$22</f>
        <v>0</v>
      </c>
      <c r="W370" s="1" t="str">
        <v>ALCHEMY</v>
      </c>
    </row>
    <row r="371" spans="2:23" ht="17.399999999999999" x14ac:dyDescent="0.3">
      <c r="B371" s="161" t="str">
        <v>76-SPVER-07500174</v>
      </c>
      <c r="C371" s="157" t="str">
        <v>Edrington</v>
      </c>
      <c r="D371" s="99" t="str">
        <v>Vermouth</v>
      </c>
      <c r="E371" s="99" t="str">
        <v>Valdespino</v>
      </c>
      <c r="F371" s="99" t="str">
        <v/>
      </c>
      <c r="G371" s="99" t="str">
        <v>Valdespino Vermouth</v>
      </c>
      <c r="H371" s="99" t="str">
        <v>700ml</v>
      </c>
      <c r="I371" s="175">
        <v>6</v>
      </c>
      <c r="J371" s="283"/>
      <c r="K371" s="178"/>
      <c r="L371" s="85"/>
      <c r="M371" s="147"/>
      <c r="N371" s="86"/>
      <c r="O371" s="147"/>
      <c r="P371" s="152">
        <v>0</v>
      </c>
      <c r="Q371" s="148"/>
      <c r="R371" s="96">
        <f t="shared" si="25"/>
        <v>0</v>
      </c>
      <c r="S371" s="97">
        <f t="shared" si="26"/>
        <v>0</v>
      </c>
      <c r="T371" s="98">
        <f t="shared" si="27"/>
        <v>0</v>
      </c>
      <c r="U371" s="117" t="str">
        <f t="shared" si="28"/>
        <v>OK</v>
      </c>
      <c r="V371" s="117" t="b">
        <f>'CASH REBATE'!$P$22</f>
        <v>0</v>
      </c>
      <c r="W371" s="1" t="str">
        <v>ALCHEMY</v>
      </c>
    </row>
    <row r="372" spans="2:23" ht="17.399999999999999" x14ac:dyDescent="0.3">
      <c r="B372" s="161" t="str">
        <v>42-SPVER-10000853</v>
      </c>
      <c r="C372" s="158" t="str">
        <v>Campari</v>
      </c>
      <c r="D372" s="142" t="str">
        <v>Vermouth</v>
      </c>
      <c r="E372" s="142" t="str">
        <v>Cinzano</v>
      </c>
      <c r="F372" s="142" t="str">
        <v>CZV</v>
      </c>
      <c r="G372" s="142" t="str">
        <v>CINZANO VERMOUTH EXTRA DRY 1L</v>
      </c>
      <c r="H372" s="142" t="str">
        <v>1000ml</v>
      </c>
      <c r="I372" s="176">
        <v>12</v>
      </c>
      <c r="J372" s="283"/>
      <c r="K372" s="178"/>
      <c r="L372" s="85"/>
      <c r="M372" s="143"/>
      <c r="N372" s="86"/>
      <c r="O372" s="53"/>
      <c r="P372" s="152">
        <v>0</v>
      </c>
      <c r="Q372" s="6"/>
      <c r="R372" s="96">
        <f t="shared" si="25"/>
        <v>0</v>
      </c>
      <c r="S372" s="97">
        <f t="shared" si="26"/>
        <v>0</v>
      </c>
      <c r="T372" s="98">
        <f t="shared" si="27"/>
        <v>0</v>
      </c>
      <c r="U372" s="117" t="str">
        <f t="shared" si="28"/>
        <v>OK</v>
      </c>
      <c r="V372" s="117" t="b">
        <f>'CASH REBATE'!$P$22</f>
        <v>0</v>
      </c>
      <c r="W372" s="1" t="str">
        <v>ALCHEMY</v>
      </c>
    </row>
    <row r="373" spans="2:23" ht="17.399999999999999" x14ac:dyDescent="0.3">
      <c r="B373" s="161" t="str">
        <v>52-WISPB-07503811</v>
      </c>
      <c r="C373" s="158" t="str">
        <v>Pommery</v>
      </c>
      <c r="D373" s="142" t="str">
        <v>Champagne</v>
      </c>
      <c r="E373" s="142" t="str">
        <v>Pommery</v>
      </c>
      <c r="F373" s="142" t="str">
        <v>POM</v>
      </c>
      <c r="G373" s="142" t="str">
        <v>Champagne Heidsieck Monopole Blue Top Brut</v>
      </c>
      <c r="H373" s="142" t="str">
        <v>750ml</v>
      </c>
      <c r="I373" s="176">
        <v>6</v>
      </c>
      <c r="J373" s="283"/>
      <c r="K373" s="178"/>
      <c r="L373" s="85"/>
      <c r="M373" s="143"/>
      <c r="N373" s="86"/>
      <c r="O373" s="53"/>
      <c r="P373" s="152">
        <v>0</v>
      </c>
      <c r="Q373" s="6"/>
      <c r="R373" s="96">
        <f t="shared" si="25"/>
        <v>0</v>
      </c>
      <c r="S373" s="97">
        <f t="shared" si="26"/>
        <v>0</v>
      </c>
      <c r="T373" s="98">
        <f t="shared" si="27"/>
        <v>0</v>
      </c>
      <c r="U373" s="117" t="str">
        <f t="shared" si="28"/>
        <v>OK</v>
      </c>
      <c r="V373" s="117" t="b">
        <f>'CASH REBATE'!$P$22</f>
        <v>0</v>
      </c>
      <c r="W373" s="1" t="str">
        <v>ALCHEMY</v>
      </c>
    </row>
    <row r="374" spans="2:23" ht="17.399999999999999" x14ac:dyDescent="0.3">
      <c r="B374" s="161" t="str">
        <v>24-26CNY-07000401</v>
      </c>
      <c r="C374" s="157" t="str">
        <v>Remy Cointreau</v>
      </c>
      <c r="D374" s="99" t="str">
        <v>Cognac</v>
      </c>
      <c r="E374" s="99" t="str">
        <v>Remy</v>
      </c>
      <c r="F374" s="99" t="str">
        <v>RMM</v>
      </c>
      <c r="G374" s="99" t="str">
        <v>Louis XIII CNY26</v>
      </c>
      <c r="H374" s="99" t="str">
        <v>700ml</v>
      </c>
      <c r="I374" s="175">
        <v>1</v>
      </c>
      <c r="J374" s="283"/>
      <c r="K374" s="178"/>
      <c r="L374" s="85"/>
      <c r="M374" s="147"/>
      <c r="N374" s="86"/>
      <c r="O374" s="147"/>
      <c r="P374" s="152">
        <v>0</v>
      </c>
      <c r="Q374" s="148"/>
      <c r="R374" s="96">
        <f t="shared" si="25"/>
        <v>0</v>
      </c>
      <c r="S374" s="97">
        <f t="shared" si="26"/>
        <v>0</v>
      </c>
      <c r="T374" s="98">
        <f t="shared" si="27"/>
        <v>0</v>
      </c>
      <c r="U374" s="117" t="str">
        <f t="shared" si="28"/>
        <v>OK</v>
      </c>
      <c r="V374" s="117" t="b">
        <f>'CASH REBATE'!$P$22</f>
        <v>0</v>
      </c>
      <c r="W374" s="1" t="str">
        <v>ALCHEMY</v>
      </c>
    </row>
    <row r="375" spans="2:23" ht="17.399999999999999" x14ac:dyDescent="0.3">
      <c r="B375" s="161" t="str">
        <v>42-SPVER-10000822</v>
      </c>
      <c r="C375" s="157" t="str">
        <v>Campari</v>
      </c>
      <c r="D375" s="99" t="str">
        <v>Vermouth</v>
      </c>
      <c r="E375" s="99" t="str">
        <v>Cinzano</v>
      </c>
      <c r="F375" s="99" t="str">
        <v>CZV</v>
      </c>
      <c r="G375" s="99" t="str">
        <v>Cinzano Bianco Vermouth</v>
      </c>
      <c r="H375" s="99" t="str">
        <v>1000ml</v>
      </c>
      <c r="I375" s="175">
        <v>12</v>
      </c>
      <c r="J375" s="283"/>
      <c r="K375" s="178"/>
      <c r="L375" s="85"/>
      <c r="M375" s="147"/>
      <c r="N375" s="86"/>
      <c r="O375" s="147"/>
      <c r="P375" s="152">
        <v>0</v>
      </c>
      <c r="Q375" s="148"/>
      <c r="R375" s="96">
        <f t="shared" si="25"/>
        <v>0</v>
      </c>
      <c r="S375" s="97">
        <f t="shared" si="26"/>
        <v>0</v>
      </c>
      <c r="T375" s="98">
        <f t="shared" si="27"/>
        <v>0</v>
      </c>
      <c r="U375" s="117" t="str">
        <f t="shared" si="28"/>
        <v>OK</v>
      </c>
      <c r="V375" s="117" t="b">
        <f>'CASH REBATE'!$P$22</f>
        <v>0</v>
      </c>
      <c r="W375" s="1" t="str">
        <v>ALCHEMY</v>
      </c>
    </row>
    <row r="376" spans="2:23" ht="17.399999999999999" x14ac:dyDescent="0.3">
      <c r="B376" s="161" t="str">
        <v>76-SPVER-07502857</v>
      </c>
      <c r="C376" s="157" t="str">
        <v>Edrington</v>
      </c>
      <c r="D376" s="99" t="str">
        <v>Vermouth</v>
      </c>
      <c r="E376" s="99" t="str">
        <v>Valdespino</v>
      </c>
      <c r="F376" s="99" t="str">
        <v/>
      </c>
      <c r="G376" s="99" t="str">
        <v>VALDESPINO ORIGEN VERMOUTH 15% 0.75L</v>
      </c>
      <c r="H376" s="99" t="str">
        <v>750ml</v>
      </c>
      <c r="I376" s="175">
        <v>6</v>
      </c>
      <c r="J376" s="283"/>
      <c r="K376" s="178"/>
      <c r="L376" s="85"/>
      <c r="M376" s="147"/>
      <c r="N376" s="86"/>
      <c r="O376" s="147"/>
      <c r="P376" s="152">
        <v>0</v>
      </c>
      <c r="Q376" s="148"/>
      <c r="R376" s="96">
        <f t="shared" si="25"/>
        <v>0</v>
      </c>
      <c r="S376" s="97">
        <f t="shared" si="26"/>
        <v>0</v>
      </c>
      <c r="T376" s="98">
        <f t="shared" si="27"/>
        <v>0</v>
      </c>
      <c r="U376" s="117" t="str">
        <f t="shared" si="28"/>
        <v>OK</v>
      </c>
      <c r="V376" s="117" t="b">
        <f>'CASH REBATE'!$P$22</f>
        <v>0</v>
      </c>
      <c r="W376" s="1" t="str">
        <v>ALCHEMY</v>
      </c>
    </row>
    <row r="377" spans="2:23" ht="17.399999999999999" x14ac:dyDescent="0.3">
      <c r="B377" s="161" t="str">
        <v>103LOWHI-10000617</v>
      </c>
      <c r="C377" s="157" t="str">
        <v>LOCH LOMOND GROUP</v>
      </c>
      <c r="D377" s="99" t="str">
        <v>WHISKY</v>
      </c>
      <c r="E377" s="99" t="str">
        <v>HIGH COMMISSIONER</v>
      </c>
      <c r="F377" s="99" t="str">
        <v/>
      </c>
      <c r="G377" s="99" t="str">
        <v>HIGH COMMISSIONER BLENDED 40% 12x1L</v>
      </c>
      <c r="H377" s="99" t="str">
        <v>1000ml</v>
      </c>
      <c r="I377" s="175">
        <v>12</v>
      </c>
      <c r="J377" s="283"/>
      <c r="K377" s="178"/>
      <c r="L377" s="85"/>
      <c r="M377" s="147"/>
      <c r="N377" s="86"/>
      <c r="O377" s="147"/>
      <c r="P377" s="152">
        <v>0</v>
      </c>
      <c r="Q377" s="148"/>
      <c r="R377" s="96">
        <f t="shared" si="25"/>
        <v>0</v>
      </c>
      <c r="S377" s="97">
        <f t="shared" si="26"/>
        <v>0</v>
      </c>
      <c r="T377" s="98">
        <f t="shared" si="27"/>
        <v>0</v>
      </c>
      <c r="U377" s="117" t="str">
        <f t="shared" si="28"/>
        <v>OK</v>
      </c>
      <c r="V377" s="117" t="b">
        <f>'CASH REBATE'!$P$22</f>
        <v>0</v>
      </c>
      <c r="W377" s="1" t="str">
        <v>ALCHEMY</v>
      </c>
    </row>
    <row r="378" spans="2:23" ht="17.399999999999999" x14ac:dyDescent="0.3">
      <c r="B378" s="161" t="str">
        <v>103LOWHI-07000211</v>
      </c>
      <c r="C378" s="158" t="str">
        <v>LOCH LOMOND GROUP</v>
      </c>
      <c r="D378" s="142" t="str">
        <v>WHISKY</v>
      </c>
      <c r="E378" s="142" t="str">
        <v>HIGH COMMISSIONER</v>
      </c>
      <c r="F378" s="142" t="str">
        <v/>
      </c>
      <c r="G378" s="142" t="str">
        <v>HIGH COMMISSIONER BLENDED 40% 12x0.7L</v>
      </c>
      <c r="H378" s="142" t="str">
        <v>700ml</v>
      </c>
      <c r="I378" s="176">
        <v>12</v>
      </c>
      <c r="J378" s="283"/>
      <c r="K378" s="178"/>
      <c r="L378" s="85"/>
      <c r="M378" s="143"/>
      <c r="N378" s="86"/>
      <c r="O378" s="53"/>
      <c r="P378" s="152">
        <v>0</v>
      </c>
      <c r="Q378" s="6"/>
      <c r="R378" s="96">
        <f t="shared" si="25"/>
        <v>0</v>
      </c>
      <c r="S378" s="97">
        <f t="shared" si="26"/>
        <v>0</v>
      </c>
      <c r="T378" s="98">
        <f t="shared" si="27"/>
        <v>0</v>
      </c>
      <c r="U378" s="117" t="str">
        <f t="shared" si="28"/>
        <v>OK</v>
      </c>
      <c r="V378" s="117" t="b">
        <f>'CASH REBATE'!$P$22</f>
        <v>0</v>
      </c>
      <c r="W378" s="1" t="str">
        <v>ALCHEMY</v>
      </c>
    </row>
    <row r="379" spans="2:23" ht="17.399999999999999" x14ac:dyDescent="0.3">
      <c r="B379" s="161" t="str">
        <v>103LOWHI-03500129</v>
      </c>
      <c r="C379" s="158" t="str">
        <v>LOCH LOMOND GROUP</v>
      </c>
      <c r="D379" s="142" t="str">
        <v>WHISKY</v>
      </c>
      <c r="E379" s="142" t="str">
        <v>HIGH COMMISSIONER</v>
      </c>
      <c r="F379" s="142" t="str">
        <v/>
      </c>
      <c r="G379" s="142" t="str">
        <v>HIGH COMMISSIONER BLENDED 40% 24x0.35L</v>
      </c>
      <c r="H379" s="142" t="str">
        <v>350ml</v>
      </c>
      <c r="I379" s="176">
        <v>24</v>
      </c>
      <c r="J379" s="283"/>
      <c r="K379" s="178"/>
      <c r="L379" s="85"/>
      <c r="M379" s="143"/>
      <c r="N379" s="86"/>
      <c r="O379" s="53"/>
      <c r="P379" s="152">
        <v>0</v>
      </c>
      <c r="Q379" s="6"/>
      <c r="R379" s="96">
        <f t="shared" si="25"/>
        <v>0</v>
      </c>
      <c r="S379" s="97">
        <f t="shared" si="26"/>
        <v>0</v>
      </c>
      <c r="T379" s="98">
        <f t="shared" si="27"/>
        <v>0</v>
      </c>
      <c r="U379" s="117" t="str">
        <f t="shared" si="28"/>
        <v>OK</v>
      </c>
      <c r="V379" s="117" t="b">
        <f>'CASH REBATE'!$P$22</f>
        <v>0</v>
      </c>
      <c r="W379" s="1" t="str">
        <v>ALCHEMY</v>
      </c>
    </row>
    <row r="380" spans="2:23" ht="17.399999999999999" x14ac:dyDescent="0.3">
      <c r="B380" s="161" t="str">
        <v>103LOWHI-02000068</v>
      </c>
      <c r="C380" s="157" t="str">
        <v>LOCH LOMOND GROUP</v>
      </c>
      <c r="D380" s="99" t="str">
        <v>WHISKY</v>
      </c>
      <c r="E380" s="99" t="str">
        <v>HIGH COMMISSIONER</v>
      </c>
      <c r="F380" s="99" t="str">
        <v/>
      </c>
      <c r="G380" s="99" t="str">
        <v>HIGH COMMISSIONER BLENDED 40% 48x0.2L</v>
      </c>
      <c r="H380" s="99" t="str">
        <v>200ml</v>
      </c>
      <c r="I380" s="175">
        <v>48</v>
      </c>
      <c r="J380" s="283"/>
      <c r="K380" s="178"/>
      <c r="L380" s="85"/>
      <c r="M380" s="147"/>
      <c r="N380" s="86"/>
      <c r="O380" s="147"/>
      <c r="P380" s="152">
        <v>0</v>
      </c>
      <c r="Q380" s="148"/>
      <c r="R380" s="96">
        <f t="shared" si="25"/>
        <v>0</v>
      </c>
      <c r="S380" s="97">
        <f t="shared" si="26"/>
        <v>0</v>
      </c>
      <c r="T380" s="98">
        <f t="shared" si="27"/>
        <v>0</v>
      </c>
      <c r="U380" s="117" t="str">
        <f t="shared" si="28"/>
        <v>OK</v>
      </c>
      <c r="V380" s="117" t="b">
        <f>'CASH REBATE'!$P$22</f>
        <v>0</v>
      </c>
      <c r="W380" s="1" t="str">
        <v>ALCHEMY</v>
      </c>
    </row>
    <row r="381" spans="2:23" ht="17.399999999999999" x14ac:dyDescent="0.3">
      <c r="B381" s="161" t="str">
        <v>106LOWHI-07003219</v>
      </c>
      <c r="C381" s="157" t="str">
        <v>LOCH LOMOND GROUP</v>
      </c>
      <c r="D381" s="99" t="str">
        <v>WHISKY</v>
      </c>
      <c r="E381" s="99" t="str">
        <v>LOCH LOMOND</v>
      </c>
      <c r="F381" s="99" t="str">
        <v/>
      </c>
      <c r="G381" s="99" t="str">
        <v>LOCH LOMOND ORIGINAL SCOTCH WHISKY</v>
      </c>
      <c r="H381" s="99" t="str">
        <v>700ml</v>
      </c>
      <c r="I381" s="175">
        <v>6</v>
      </c>
      <c r="J381" s="283"/>
      <c r="K381" s="178"/>
      <c r="L381" s="85"/>
      <c r="M381" s="147"/>
      <c r="N381" s="86"/>
      <c r="O381" s="147"/>
      <c r="P381" s="152">
        <v>0</v>
      </c>
      <c r="Q381" s="148"/>
      <c r="R381" s="96">
        <f t="shared" si="25"/>
        <v>0</v>
      </c>
      <c r="S381" s="97">
        <f t="shared" si="26"/>
        <v>0</v>
      </c>
      <c r="T381" s="98">
        <f t="shared" si="27"/>
        <v>0</v>
      </c>
      <c r="U381" s="117" t="str">
        <f t="shared" si="28"/>
        <v>OK</v>
      </c>
      <c r="V381" s="117" t="b">
        <f>'CASH REBATE'!$P$22</f>
        <v>0</v>
      </c>
      <c r="W381" s="1" t="str">
        <v>ALCHEMY</v>
      </c>
    </row>
    <row r="382" spans="2:23" ht="17.399999999999999" x14ac:dyDescent="0.3">
      <c r="B382" s="161" t="str">
        <v>106LOWHI-07007216</v>
      </c>
      <c r="C382" s="157" t="str">
        <v>LOCH LOMOND GROUP</v>
      </c>
      <c r="D382" s="99" t="str">
        <v>WHISKY</v>
      </c>
      <c r="E382" s="99" t="str">
        <v>LOCH LOMOND</v>
      </c>
      <c r="F382" s="99" t="str">
        <v/>
      </c>
      <c r="G382" s="99" t="str">
        <v>LOCH LOMOND AGED 12 YEARS SCOTCH WHISKY</v>
      </c>
      <c r="H382" s="99" t="str">
        <v>700ml</v>
      </c>
      <c r="I382" s="175">
        <v>6</v>
      </c>
      <c r="J382" s="283"/>
      <c r="K382" s="178"/>
      <c r="L382" s="85"/>
      <c r="M382" s="147"/>
      <c r="N382" s="86"/>
      <c r="O382" s="147"/>
      <c r="P382" s="152">
        <v>0</v>
      </c>
      <c r="Q382" s="148"/>
      <c r="R382" s="96">
        <f t="shared" si="25"/>
        <v>0</v>
      </c>
      <c r="S382" s="97">
        <f t="shared" si="26"/>
        <v>0</v>
      </c>
      <c r="T382" s="98">
        <f t="shared" si="27"/>
        <v>0</v>
      </c>
      <c r="U382" s="117" t="str">
        <f t="shared" si="28"/>
        <v>OK</v>
      </c>
      <c r="V382" s="117" t="b">
        <f>'CASH REBATE'!$P$22</f>
        <v>0</v>
      </c>
    </row>
    <row r="383" spans="2:23" ht="17.399999999999999" x14ac:dyDescent="0.3">
      <c r="B383" s="161" t="str">
        <v>106LOWHI-07009215</v>
      </c>
      <c r="C383" s="157" t="str">
        <v>LOCH LOMOND GROUP</v>
      </c>
      <c r="D383" s="99" t="str">
        <v>WHISKY</v>
      </c>
      <c r="E383" s="99" t="str">
        <v>LOCH LOMOND</v>
      </c>
      <c r="F383" s="99" t="str">
        <v/>
      </c>
      <c r="G383" s="99" t="str">
        <v>LOCH LOMOND AGED 18 YEARS SCOTCH WHISKY</v>
      </c>
      <c r="H383" s="99" t="str">
        <v>700ml</v>
      </c>
      <c r="I383" s="175">
        <v>6</v>
      </c>
      <c r="J383" s="283"/>
      <c r="K383" s="178"/>
      <c r="L383" s="85"/>
      <c r="M383" s="147"/>
      <c r="N383" s="86"/>
      <c r="O383" s="147"/>
      <c r="P383" s="152">
        <v>0</v>
      </c>
      <c r="Q383" s="148"/>
      <c r="R383" s="96">
        <f t="shared" si="25"/>
        <v>0</v>
      </c>
      <c r="S383" s="97">
        <f t="shared" si="26"/>
        <v>0</v>
      </c>
      <c r="T383" s="98">
        <f t="shared" si="27"/>
        <v>0</v>
      </c>
      <c r="U383" s="117" t="str">
        <f t="shared" si="28"/>
        <v>OK</v>
      </c>
      <c r="V383" s="117" t="b">
        <f>'CASH REBATE'!$P$22</f>
        <v>0</v>
      </c>
    </row>
    <row r="384" spans="2:23" ht="17.399999999999999" x14ac:dyDescent="0.3">
      <c r="B384" s="161" t="str">
        <v>04-SPWHI-07001257</v>
      </c>
      <c r="C384" s="158" t="str">
        <v>Edrington</v>
      </c>
      <c r="D384" s="142" t="str">
        <v>WHISKY</v>
      </c>
      <c r="E384" s="142" t="str">
        <v>The Macallan</v>
      </c>
      <c r="F384" s="142" t="str">
        <v>MAC</v>
      </c>
      <c r="G384" s="142" t="str">
        <v>THE MACALLAN LITHA WHISKY</v>
      </c>
      <c r="H384" s="142" t="str">
        <v>700ml</v>
      </c>
      <c r="I384" s="176">
        <v>6</v>
      </c>
      <c r="J384" s="283"/>
      <c r="K384" s="178"/>
      <c r="L384" s="85"/>
      <c r="M384" s="143"/>
      <c r="N384" s="86"/>
      <c r="O384" s="53"/>
      <c r="P384" s="152">
        <v>0</v>
      </c>
      <c r="Q384" s="6"/>
      <c r="R384" s="96">
        <f t="shared" si="25"/>
        <v>0</v>
      </c>
      <c r="S384" s="97">
        <f t="shared" si="26"/>
        <v>0</v>
      </c>
      <c r="T384" s="98">
        <f t="shared" si="27"/>
        <v>0</v>
      </c>
      <c r="U384" s="117" t="str">
        <f t="shared" si="28"/>
        <v>OK</v>
      </c>
      <c r="V384" s="117" t="b">
        <f>'CASH REBATE'!$P$22</f>
        <v>0</v>
      </c>
    </row>
    <row r="385" spans="2:22" ht="17.399999999999999" x14ac:dyDescent="0.3">
      <c r="B385" s="161" t="str">
        <v>42-SPVER-10000061</v>
      </c>
      <c r="C385" s="158" t="str">
        <v>Campari Group</v>
      </c>
      <c r="D385" s="142" t="str">
        <v>Vermouth</v>
      </c>
      <c r="E385" s="142" t="str">
        <v>Del Professore</v>
      </c>
      <c r="F385" s="142" t="str">
        <v/>
      </c>
      <c r="G385" s="142" t="str">
        <v>Del Professore Rosso Vermouth</v>
      </c>
      <c r="H385" s="142" t="str">
        <v>1000ml</v>
      </c>
      <c r="I385" s="176">
        <v>6</v>
      </c>
      <c r="J385" s="283"/>
      <c r="K385" s="178"/>
      <c r="L385" s="85"/>
      <c r="M385" s="143"/>
      <c r="N385" s="86"/>
      <c r="O385" s="53"/>
      <c r="P385" s="152">
        <v>0</v>
      </c>
      <c r="Q385" s="6"/>
      <c r="R385" s="96">
        <f t="shared" si="25"/>
        <v>0</v>
      </c>
      <c r="S385" s="97">
        <f t="shared" si="26"/>
        <v>0</v>
      </c>
      <c r="T385" s="98">
        <f t="shared" si="27"/>
        <v>0</v>
      </c>
      <c r="U385" s="117" t="str">
        <f t="shared" si="28"/>
        <v>OK</v>
      </c>
      <c r="V385" s="117" t="b">
        <f>'CASH REBATE'!$P$22</f>
        <v>0</v>
      </c>
    </row>
    <row r="386" spans="2:22" ht="17.399999999999999" x14ac:dyDescent="0.3">
      <c r="B386" s="161" t="str">
        <v>42-WISPA-07503171</v>
      </c>
      <c r="C386" s="157" t="str">
        <v>Campari Group</v>
      </c>
      <c r="D386" s="99" t="str">
        <v>Sparkling Wine</v>
      </c>
      <c r="E386" s="99" t="str">
        <v>Riccadonna</v>
      </c>
      <c r="F386" s="99" t="str">
        <v/>
      </c>
      <c r="G386" s="99" t="str">
        <v>Riccadonna To Spritz</v>
      </c>
      <c r="H386" s="99" t="str">
        <v>750ml</v>
      </c>
      <c r="I386" s="175">
        <v>6</v>
      </c>
      <c r="J386" s="283"/>
      <c r="K386" s="178"/>
      <c r="L386" s="85"/>
      <c r="M386" s="147"/>
      <c r="N386" s="86"/>
      <c r="O386" s="147"/>
      <c r="P386" s="152">
        <v>0</v>
      </c>
      <c r="Q386" s="148"/>
      <c r="R386" s="96">
        <f t="shared" si="25"/>
        <v>0</v>
      </c>
      <c r="S386" s="97">
        <f t="shared" si="26"/>
        <v>0</v>
      </c>
      <c r="T386" s="98">
        <f t="shared" si="27"/>
        <v>0</v>
      </c>
      <c r="U386" s="117" t="str">
        <f t="shared" si="28"/>
        <v>OK</v>
      </c>
      <c r="V386" s="117" t="b">
        <f>'CASH REBATE'!$P$22</f>
        <v>0</v>
      </c>
    </row>
    <row r="387" spans="2:22" ht="17.399999999999999" x14ac:dyDescent="0.3">
      <c r="B387" s="161" t="str">
        <v>57-SPLIQ-07000707</v>
      </c>
      <c r="C387" s="157" t="str">
        <v>Campari</v>
      </c>
      <c r="D387" s="99" t="str">
        <v>Liqueur</v>
      </c>
      <c r="E387" s="99" t="str">
        <v>Ouzo</v>
      </c>
      <c r="F387" s="99" t="str">
        <v>OUZ</v>
      </c>
      <c r="G387" s="99" t="str">
        <v>Ouzo 12 Liqueur</v>
      </c>
      <c r="H387" s="99" t="str">
        <v>700ml</v>
      </c>
      <c r="I387" s="175">
        <v>6</v>
      </c>
      <c r="J387" s="283"/>
      <c r="K387" s="178"/>
      <c r="L387" s="85"/>
      <c r="M387" s="147"/>
      <c r="N387" s="86"/>
      <c r="O387" s="147"/>
      <c r="P387" s="152">
        <v>0</v>
      </c>
      <c r="Q387" s="148"/>
      <c r="R387" s="96">
        <f t="shared" si="25"/>
        <v>0</v>
      </c>
      <c r="S387" s="97">
        <f t="shared" si="26"/>
        <v>0</v>
      </c>
      <c r="T387" s="98">
        <f t="shared" si="27"/>
        <v>0</v>
      </c>
      <c r="U387" s="117" t="str">
        <f t="shared" si="28"/>
        <v>OK</v>
      </c>
      <c r="V387" s="117" t="b">
        <f>'CASH REBATE'!$P$22</f>
        <v>0</v>
      </c>
    </row>
    <row r="388" spans="2:22" ht="17.399999999999999" x14ac:dyDescent="0.3">
      <c r="B388" s="161" t="str">
        <v>58-SPLIQ-07009164</v>
      </c>
      <c r="C388" s="157" t="str">
        <v>Ancho</v>
      </c>
      <c r="D388" s="99" t="str">
        <v>Liqueur</v>
      </c>
      <c r="E388" s="99" t="str">
        <v>Ancho</v>
      </c>
      <c r="F388" s="99" t="str">
        <v>BRC</v>
      </c>
      <c r="G388" s="99" t="str">
        <v>Ancho Reyes Verde Liqueur</v>
      </c>
      <c r="H388" s="99" t="str">
        <v>700ml</v>
      </c>
      <c r="I388" s="175">
        <v>6</v>
      </c>
      <c r="J388" s="283"/>
      <c r="K388" s="178"/>
      <c r="L388" s="85"/>
      <c r="M388" s="147"/>
      <c r="N388" s="86"/>
      <c r="O388" s="147"/>
      <c r="P388" s="152">
        <v>0</v>
      </c>
      <c r="Q388" s="148"/>
      <c r="R388" s="96">
        <f t="shared" si="25"/>
        <v>0</v>
      </c>
      <c r="S388" s="97">
        <f t="shared" si="26"/>
        <v>0</v>
      </c>
      <c r="T388" s="98">
        <f t="shared" si="27"/>
        <v>0</v>
      </c>
      <c r="U388" s="117" t="str">
        <f t="shared" si="28"/>
        <v>OK</v>
      </c>
      <c r="V388" s="117" t="b">
        <f>'CASH REBATE'!$P$22</f>
        <v>0</v>
      </c>
    </row>
    <row r="389" spans="2:22" ht="17.399999999999999" x14ac:dyDescent="0.3">
      <c r="B389" s="161" t="str">
        <v>66-SPGIN-07000064</v>
      </c>
      <c r="C389" s="157" t="str">
        <v>Bareksten</v>
      </c>
      <c r="D389" s="99" t="str">
        <v>Gin</v>
      </c>
      <c r="E389" s="99" t="str">
        <v>Bareksten</v>
      </c>
      <c r="F389" s="99" t="str">
        <v>BAR</v>
      </c>
      <c r="G389" s="99" t="str">
        <v>Bareksten Botanical Gin</v>
      </c>
      <c r="H389" s="99" t="str">
        <v>700ml</v>
      </c>
      <c r="I389" s="175">
        <v>6</v>
      </c>
      <c r="J389" s="283"/>
      <c r="K389" s="178"/>
      <c r="L389" s="85"/>
      <c r="M389" s="147"/>
      <c r="N389" s="86"/>
      <c r="O389" s="147"/>
      <c r="P389" s="152">
        <v>0</v>
      </c>
      <c r="Q389" s="148"/>
      <c r="R389" s="96">
        <f t="shared" si="25"/>
        <v>0</v>
      </c>
      <c r="S389" s="97">
        <f t="shared" si="26"/>
        <v>0</v>
      </c>
      <c r="T389" s="98">
        <f t="shared" si="27"/>
        <v>0</v>
      </c>
      <c r="U389" s="117" t="str">
        <f t="shared" si="28"/>
        <v>OK</v>
      </c>
      <c r="V389" s="117" t="b">
        <f>'CASH REBATE'!$P$22</f>
        <v>0</v>
      </c>
    </row>
    <row r="390" spans="2:22" ht="17.399999999999999" x14ac:dyDescent="0.3">
      <c r="B390" s="161" t="str">
        <v>84-SPLIQ-07500002</v>
      </c>
      <c r="C390" s="158" t="str">
        <v>BIGGAR &amp; LEITH</v>
      </c>
      <c r="D390" s="142" t="str">
        <v>Liqueur</v>
      </c>
      <c r="E390" s="142" t="str">
        <v>BIGGAR &amp; LEITH</v>
      </c>
      <c r="F390" s="142" t="str">
        <v>BGL</v>
      </c>
      <c r="G390" s="142" t="str">
        <v>Hotel Starlino Aperitivo Orange</v>
      </c>
      <c r="H390" s="142" t="str">
        <v>750ml</v>
      </c>
      <c r="I390" s="176">
        <v>6</v>
      </c>
      <c r="J390" s="283"/>
      <c r="K390" s="178"/>
      <c r="L390" s="85"/>
      <c r="M390" s="143"/>
      <c r="N390" s="86"/>
      <c r="O390" s="53"/>
      <c r="P390" s="152">
        <v>0</v>
      </c>
      <c r="Q390" s="6"/>
      <c r="R390" s="96">
        <f t="shared" si="25"/>
        <v>0</v>
      </c>
      <c r="S390" s="97">
        <f t="shared" si="26"/>
        <v>0</v>
      </c>
      <c r="T390" s="98">
        <f t="shared" si="27"/>
        <v>0</v>
      </c>
      <c r="U390" s="117" t="str">
        <f t="shared" si="28"/>
        <v>OK</v>
      </c>
      <c r="V390" s="117" t="b">
        <f>'CASH REBATE'!$P$22</f>
        <v>0</v>
      </c>
    </row>
    <row r="391" spans="2:22" ht="17.399999999999999" x14ac:dyDescent="0.3">
      <c r="B391" s="161" t="str">
        <v>84-SPLIQ-07500003</v>
      </c>
      <c r="C391" s="158" t="str">
        <v>BIGGAR &amp; LEITH</v>
      </c>
      <c r="D391" s="142" t="str">
        <v>Liqueur</v>
      </c>
      <c r="E391" s="142" t="str">
        <v>BIGGAR &amp; LEITH</v>
      </c>
      <c r="F391" s="142" t="str">
        <v>BGL</v>
      </c>
      <c r="G391" s="142" t="str">
        <v>Hotel Starlino Aperitivo Rose</v>
      </c>
      <c r="H391" s="142" t="str">
        <v>750ml</v>
      </c>
      <c r="I391" s="176">
        <v>6</v>
      </c>
      <c r="J391" s="283"/>
      <c r="K391" s="178"/>
      <c r="L391" s="85"/>
      <c r="M391" s="143"/>
      <c r="N391" s="86"/>
      <c r="O391" s="53"/>
      <c r="P391" s="152">
        <v>0</v>
      </c>
      <c r="Q391" s="6"/>
      <c r="R391" s="96">
        <f t="shared" si="25"/>
        <v>0</v>
      </c>
      <c r="S391" s="97">
        <f t="shared" si="26"/>
        <v>0</v>
      </c>
      <c r="T391" s="98">
        <f t="shared" si="27"/>
        <v>0</v>
      </c>
      <c r="U391" s="117" t="str">
        <f t="shared" si="28"/>
        <v>OK</v>
      </c>
      <c r="V391" s="117" t="b">
        <f>'CASH REBATE'!$P$22</f>
        <v>0</v>
      </c>
    </row>
    <row r="392" spans="2:22" ht="17.399999999999999" x14ac:dyDescent="0.3">
      <c r="B392" s="161" t="str">
        <v>84-SPVER-07500001</v>
      </c>
      <c r="C392" s="157" t="str">
        <v>BIGGAR &amp; LEITH</v>
      </c>
      <c r="D392" s="99" t="str">
        <v>Vermouth</v>
      </c>
      <c r="E392" s="99" t="str">
        <v>BIGGAR &amp; LEITH</v>
      </c>
      <c r="F392" s="99" t="str">
        <v>BGL</v>
      </c>
      <c r="G392" s="99" t="str">
        <v>Hotel Starlino Vermouth Rosso</v>
      </c>
      <c r="H392" s="99" t="str">
        <v>750ml</v>
      </c>
      <c r="I392" s="175">
        <v>6</v>
      </c>
      <c r="J392" s="283"/>
      <c r="K392" s="178"/>
      <c r="L392" s="85"/>
      <c r="M392" s="147"/>
      <c r="N392" s="86"/>
      <c r="O392" s="147"/>
      <c r="P392" s="152">
        <v>0</v>
      </c>
      <c r="Q392" s="148"/>
      <c r="R392" s="96">
        <f t="shared" si="25"/>
        <v>0</v>
      </c>
      <c r="S392" s="97">
        <f t="shared" si="26"/>
        <v>0</v>
      </c>
      <c r="T392" s="98">
        <f t="shared" si="27"/>
        <v>0</v>
      </c>
      <c r="U392" s="117" t="str">
        <f t="shared" si="28"/>
        <v>OK</v>
      </c>
      <c r="V392" s="117" t="b">
        <f>'CASH REBATE'!$P$22</f>
        <v>0</v>
      </c>
    </row>
    <row r="393" spans="2:22" ht="17.399999999999999" x14ac:dyDescent="0.3">
      <c r="B393" s="161" t="str">
        <v>85-SPLIQ-07000001</v>
      </c>
      <c r="C393" s="157" t="str">
        <v>BIGGAR &amp; LEITH</v>
      </c>
      <c r="D393" s="99" t="str">
        <v>Liqueur</v>
      </c>
      <c r="E393" s="99" t="str">
        <v>BIGGAR &amp; LEITH</v>
      </c>
      <c r="F393" s="99" t="str">
        <v>BGL</v>
      </c>
      <c r="G393" s="99" t="str">
        <v>Shanky'S Whip Liqueur And Whisky Blend</v>
      </c>
      <c r="H393" s="99" t="str">
        <v>700ml</v>
      </c>
      <c r="I393" s="175">
        <v>6</v>
      </c>
      <c r="J393" s="283"/>
      <c r="K393" s="178"/>
      <c r="L393" s="85"/>
      <c r="M393" s="147"/>
      <c r="N393" s="86"/>
      <c r="O393" s="147"/>
      <c r="P393" s="152">
        <v>0</v>
      </c>
      <c r="Q393" s="148"/>
      <c r="R393" s="96">
        <f t="shared" si="25"/>
        <v>0</v>
      </c>
      <c r="S393" s="97">
        <f t="shared" si="26"/>
        <v>0</v>
      </c>
      <c r="T393" s="98">
        <f t="shared" si="27"/>
        <v>0</v>
      </c>
      <c r="U393" s="117" t="str">
        <f t="shared" si="28"/>
        <v>OK</v>
      </c>
      <c r="V393" s="117" t="b">
        <f>'CASH REBATE'!$P$22</f>
        <v>0</v>
      </c>
    </row>
    <row r="394" spans="2:22" ht="17.399999999999999" x14ac:dyDescent="0.3">
      <c r="B394" s="161" t="str">
        <v>86-SPLIQ-07000001</v>
      </c>
      <c r="C394" s="157" t="str">
        <v>BIGGAR &amp; LEITH</v>
      </c>
      <c r="D394" s="99" t="str">
        <v>Liqueur</v>
      </c>
      <c r="E394" s="99" t="str">
        <v>BIGGAR &amp; LEITH</v>
      </c>
      <c r="F394" s="99" t="str">
        <v>BGL</v>
      </c>
      <c r="G394" s="99" t="str">
        <v>Stambecco Amaro Maraschino Liqueur</v>
      </c>
      <c r="H394" s="99" t="str">
        <v>700ml</v>
      </c>
      <c r="I394" s="175">
        <v>6</v>
      </c>
      <c r="J394" s="283"/>
      <c r="K394" s="178"/>
      <c r="L394" s="85"/>
      <c r="M394" s="147"/>
      <c r="N394" s="86"/>
      <c r="O394" s="147"/>
      <c r="P394" s="152">
        <v>0</v>
      </c>
      <c r="Q394" s="148"/>
      <c r="R394" s="96">
        <f t="shared" si="25"/>
        <v>0</v>
      </c>
      <c r="S394" s="97">
        <f t="shared" si="26"/>
        <v>0</v>
      </c>
      <c r="T394" s="98">
        <f t="shared" si="27"/>
        <v>0</v>
      </c>
      <c r="U394" s="117" t="str">
        <f t="shared" si="28"/>
        <v>OK</v>
      </c>
      <c r="V394" s="117" t="b">
        <f>'CASH REBATE'!$P$22</f>
        <v>0</v>
      </c>
    </row>
    <row r="395" spans="2:22" x14ac:dyDescent="0.3">
      <c r="B395" s="1" t="str">
        <v>84-SPLIQ-07500852</v>
      </c>
      <c r="C395" s="18" t="str">
        <v>BIGGAR &amp; LEITH</v>
      </c>
      <c r="D395" s="15" t="str">
        <v>Liqueur</v>
      </c>
      <c r="E395" s="15" t="str">
        <v>BIGGAR &amp; LEITH</v>
      </c>
      <c r="F395" s="15" t="str">
        <v>BGL</v>
      </c>
      <c r="G395" s="18" t="str">
        <v>Hotel Starlino Aperitivo Elderflower</v>
      </c>
      <c r="H395" s="18" t="str">
        <v>750ml</v>
      </c>
      <c r="I395" s="2">
        <v>6</v>
      </c>
      <c r="P395" s="2">
        <v>0</v>
      </c>
    </row>
    <row r="396" spans="2:22" x14ac:dyDescent="0.3">
      <c r="B396" s="1" t="str">
        <v>GL-01WHI-07000203</v>
      </c>
      <c r="C396" s="18" t="str">
        <v>BIGGAR &amp; LEITH</v>
      </c>
      <c r="D396" s="15" t="str">
        <v>Whisky</v>
      </c>
      <c r="E396" s="15" t="str">
        <v>BIGGAR &amp; LEITH</v>
      </c>
      <c r="F396" s="15" t="str">
        <v>BGL</v>
      </c>
      <c r="G396" s="18" t="str">
        <v>The Gladstone Axe American Oak Whisky</v>
      </c>
      <c r="H396" s="18" t="str">
        <v>700ml</v>
      </c>
      <c r="I396" s="2">
        <v>6</v>
      </c>
      <c r="P396" s="2">
        <v>0</v>
      </c>
    </row>
    <row r="397" spans="2:22" x14ac:dyDescent="0.3">
      <c r="B397" s="1" t="str">
        <v>BU-03TEQ-05000371</v>
      </c>
      <c r="C397" s="18" t="str">
        <v>BIGGAR &amp; LEITH</v>
      </c>
      <c r="D397" s="15" t="str">
        <v>Tequila</v>
      </c>
      <c r="E397" s="15" t="str">
        <v>BIGGAR &amp; LEITH</v>
      </c>
      <c r="F397" s="15" t="str">
        <v>BGL</v>
      </c>
      <c r="G397" s="18" t="str">
        <v>Butterfly Cannon Rosa Tequila 0.5L</v>
      </c>
      <c r="H397" s="18" t="str">
        <v>500ml</v>
      </c>
      <c r="I397" s="2">
        <v>6</v>
      </c>
      <c r="P397" s="2">
        <v>0</v>
      </c>
    </row>
    <row r="398" spans="2:22" x14ac:dyDescent="0.3">
      <c r="B398" s="1" t="str">
        <v>BU-02TEQ-05000296</v>
      </c>
      <c r="C398" s="18" t="str">
        <v>BIGGAR &amp; LEITH</v>
      </c>
      <c r="D398" s="15" t="str">
        <v>Tequila</v>
      </c>
      <c r="E398" s="15" t="str">
        <v>BIGGAR &amp; LEITH</v>
      </c>
      <c r="F398" s="15" t="str">
        <v>BGL</v>
      </c>
      <c r="G398" s="18" t="str">
        <v>Butterfly Cannon Cristalino Tequila 0.5L</v>
      </c>
      <c r="H398" s="18" t="str">
        <v>500ml</v>
      </c>
      <c r="I398" s="2">
        <v>6</v>
      </c>
      <c r="P398" s="2">
        <v>0</v>
      </c>
    </row>
    <row r="399" spans="2:22" x14ac:dyDescent="0.3">
      <c r="B399" s="1" t="str">
        <v>SP-01RUM-07006059</v>
      </c>
      <c r="C399" s="18" t="str">
        <v>Biggar &amp; Leith</v>
      </c>
      <c r="D399" s="15" t="str">
        <v>Rum</v>
      </c>
      <c r="E399" s="15" t="str">
        <v>Biggar &amp; Leith</v>
      </c>
      <c r="F399" s="15" t="str">
        <v>BGL</v>
      </c>
      <c r="G399" s="18" t="str">
        <v>Spytail Ginger Rum 0.7L</v>
      </c>
      <c r="H399" s="18" t="str">
        <v>700ml</v>
      </c>
      <c r="I399" s="2">
        <v>6</v>
      </c>
      <c r="P399" s="2">
        <v>0</v>
      </c>
    </row>
    <row r="400" spans="2:22" x14ac:dyDescent="0.3">
      <c r="B400" s="1" t="str">
        <v>ST-01LIQ-07001224</v>
      </c>
      <c r="C400" s="18" t="str">
        <v>BIGGAR &amp; LEITH</v>
      </c>
      <c r="D400" s="15" t="str">
        <v>Liqueur</v>
      </c>
      <c r="E400" s="15" t="str">
        <v>BIGGAR &amp; LEITH</v>
      </c>
      <c r="F400" s="15" t="str">
        <v>BGL</v>
      </c>
      <c r="G400" s="18" t="str">
        <v>Stambecco Tiramisu Liqueur 0.7L</v>
      </c>
      <c r="H400" s="18" t="str">
        <v>700ml</v>
      </c>
      <c r="I400" s="2">
        <v>6</v>
      </c>
      <c r="P400" s="2">
        <v>0</v>
      </c>
    </row>
    <row r="401" spans="2:16" x14ac:dyDescent="0.3">
      <c r="B401" s="1" t="str">
        <v>BU-01TEQ-05000333</v>
      </c>
      <c r="C401" s="18" t="str">
        <v>BIGGAR &amp; LEITH</v>
      </c>
      <c r="D401" s="15" t="str">
        <v>Tequila</v>
      </c>
      <c r="E401" s="15" t="str">
        <v>BIGGAR &amp; LEITH</v>
      </c>
      <c r="F401" s="15" t="str">
        <v>BGL</v>
      </c>
      <c r="G401" s="18" t="str">
        <v>Butterfly Cannon Blue Tequila 0.5L</v>
      </c>
      <c r="H401" s="18" t="str">
        <v>500ml</v>
      </c>
      <c r="I401" s="2">
        <v>6</v>
      </c>
      <c r="P401" s="2">
        <v>0</v>
      </c>
    </row>
    <row r="402" spans="2:16" x14ac:dyDescent="0.3">
      <c r="B402" s="1" t="str">
        <v>77-SPLIQ-10001617</v>
      </c>
      <c r="C402" s="18" t="str">
        <v>Branca</v>
      </c>
      <c r="D402" s="15" t="str">
        <v>Liqueur</v>
      </c>
      <c r="E402" s="15" t="str">
        <v>Branca</v>
      </c>
      <c r="F402" s="15" t="str">
        <v>BRC</v>
      </c>
      <c r="G402" s="18" t="str">
        <v>Borghetti Espresso Liqueur</v>
      </c>
      <c r="H402" s="18" t="str">
        <v>1000ml</v>
      </c>
      <c r="I402" s="2">
        <v>6</v>
      </c>
      <c r="P402" s="2">
        <v>0</v>
      </c>
    </row>
    <row r="403" spans="2:16" x14ac:dyDescent="0.3">
      <c r="B403" s="1" t="str">
        <v>58-SPLIQ-07009065</v>
      </c>
      <c r="C403" s="18" t="str">
        <v>Campari</v>
      </c>
      <c r="D403" s="15" t="str">
        <v>Liqueur</v>
      </c>
      <c r="E403" s="15" t="str">
        <v>Campari</v>
      </c>
      <c r="F403" s="15" t="str">
        <v>CAM</v>
      </c>
      <c r="G403" s="18" t="str">
        <v>Ancho Reyes Liqueur</v>
      </c>
      <c r="H403" s="18" t="str">
        <v>700ml</v>
      </c>
      <c r="I403" s="2">
        <v>6</v>
      </c>
      <c r="P403" s="2">
        <v>0</v>
      </c>
    </row>
    <row r="404" spans="2:16" x14ac:dyDescent="0.3">
      <c r="B404" s="1" t="str">
        <v>60-SPGIN-07000522</v>
      </c>
      <c r="C404" s="18" t="str">
        <v>Campari</v>
      </c>
      <c r="D404" s="15" t="str">
        <v>Gin</v>
      </c>
      <c r="E404" s="15" t="str">
        <v>Campari</v>
      </c>
      <c r="F404" s="15" t="str">
        <v>CAM</v>
      </c>
      <c r="G404" s="18" t="str">
        <v>Ondina Gin</v>
      </c>
      <c r="H404" s="18" t="str">
        <v>700ml</v>
      </c>
      <c r="I404" s="2">
        <v>6</v>
      </c>
      <c r="P404" s="2">
        <v>0</v>
      </c>
    </row>
    <row r="405" spans="2:16" x14ac:dyDescent="0.3">
      <c r="B405" s="1" t="str">
        <v>55-SPMEZ-07502893</v>
      </c>
      <c r="C405" s="18" t="str">
        <v>Clase Azul</v>
      </c>
      <c r="D405" s="15" t="str">
        <v>Mezcal</v>
      </c>
      <c r="E405" s="15" t="str">
        <v>Clase Azul</v>
      </c>
      <c r="F405" s="15" t="str">
        <v>CAZ</v>
      </c>
      <c r="G405" s="18" t="str">
        <v>Mezcal Clase Azul Durango</v>
      </c>
      <c r="H405" s="18" t="str">
        <v>750ml</v>
      </c>
      <c r="I405" s="2">
        <v>3</v>
      </c>
      <c r="P405" s="2">
        <v>0</v>
      </c>
    </row>
    <row r="406" spans="2:16" x14ac:dyDescent="0.3">
      <c r="B406" s="1" t="str">
        <v>55-SPTEQ-07504724</v>
      </c>
      <c r="C406" s="18" t="str">
        <v>Clase Azul</v>
      </c>
      <c r="D406" s="15" t="str">
        <v>Tequila</v>
      </c>
      <c r="E406" s="15" t="str">
        <v>Clase Azul</v>
      </c>
      <c r="F406" s="15" t="str">
        <v>CAZ</v>
      </c>
      <c r="G406" s="18" t="str">
        <v>Tequila Clase Azul Anejo</v>
      </c>
      <c r="H406" s="18" t="str">
        <v>750ml</v>
      </c>
      <c r="I406" s="2">
        <v>3</v>
      </c>
      <c r="P406" s="2">
        <v>0</v>
      </c>
    </row>
    <row r="407" spans="2:16" x14ac:dyDescent="0.3">
      <c r="B407" s="1" t="str">
        <v>55-SPTEQ-07500203</v>
      </c>
      <c r="C407" s="18" t="str">
        <v>Clase Azul</v>
      </c>
      <c r="D407" s="15" t="str">
        <v>Tequila</v>
      </c>
      <c r="E407" s="15" t="str">
        <v>Clase Azul</v>
      </c>
      <c r="F407" s="15" t="str">
        <v>CAZ</v>
      </c>
      <c r="G407" s="18" t="str">
        <v>Tequila Clase Azul Gold</v>
      </c>
      <c r="H407" s="18" t="str">
        <v>750ml</v>
      </c>
      <c r="I407" s="2">
        <v>3</v>
      </c>
      <c r="P407" s="2">
        <v>0</v>
      </c>
    </row>
    <row r="408" spans="2:16" x14ac:dyDescent="0.3">
      <c r="B408" s="1" t="str">
        <v>55-SPTEQ-07505117</v>
      </c>
      <c r="C408" s="18" t="str">
        <v>Clase Azul</v>
      </c>
      <c r="D408" s="15" t="str">
        <v>Tequila</v>
      </c>
      <c r="E408" s="15" t="str">
        <v>Clase Azul</v>
      </c>
      <c r="F408" s="15" t="str">
        <v>CAZ</v>
      </c>
      <c r="G408" s="18" t="str">
        <v>Tequila Clase Azul Plata</v>
      </c>
      <c r="H408" s="18" t="str">
        <v>750ml</v>
      </c>
      <c r="I408" s="2">
        <v>6</v>
      </c>
      <c r="P408" s="2">
        <v>0</v>
      </c>
    </row>
    <row r="409" spans="2:16" x14ac:dyDescent="0.3">
      <c r="B409" s="1" t="str">
        <v>55-SPTEQ-07500662</v>
      </c>
      <c r="C409" s="18" t="str">
        <v>Clase Azul</v>
      </c>
      <c r="D409" s="15" t="str">
        <v>Tequila</v>
      </c>
      <c r="E409" s="15" t="str">
        <v>Clase Azul</v>
      </c>
      <c r="F409" s="15" t="str">
        <v>CAZ</v>
      </c>
      <c r="G409" s="18" t="str">
        <v>Tequila Clase Azul Reposado</v>
      </c>
      <c r="H409" s="18" t="str">
        <v>750ml</v>
      </c>
      <c r="I409" s="2">
        <v>6</v>
      </c>
      <c r="P409" s="2">
        <v>0</v>
      </c>
    </row>
    <row r="410" spans="2:16" x14ac:dyDescent="0.3">
      <c r="B410" s="1" t="str">
        <v>55-SPTEQ-10005089</v>
      </c>
      <c r="C410" s="18" t="str">
        <v>Clase Azul</v>
      </c>
      <c r="D410" s="15" t="str">
        <v>Tequila</v>
      </c>
      <c r="E410" s="15" t="str">
        <v>Clase Azul</v>
      </c>
      <c r="F410" s="15" t="str">
        <v>CAZ</v>
      </c>
      <c r="G410" s="18" t="str">
        <v>Tequila Clase Azul Reposado 1L (25 Anniversary Limited Edition)</v>
      </c>
      <c r="H410" s="18" t="str">
        <v>1000ml</v>
      </c>
      <c r="I410" s="2">
        <v>3</v>
      </c>
      <c r="P410" s="2">
        <v>0</v>
      </c>
    </row>
    <row r="411" spans="2:16" x14ac:dyDescent="0.3">
      <c r="B411" s="1" t="str">
        <v>55-SPTEQ-07503493</v>
      </c>
      <c r="C411" s="18" t="str">
        <v>Clase Azul</v>
      </c>
      <c r="D411" s="15" t="str">
        <v>Tequila</v>
      </c>
      <c r="E411" s="15" t="str">
        <v>Clase Azul</v>
      </c>
      <c r="F411" s="15" t="str">
        <v>CAZ</v>
      </c>
      <c r="G411" s="18" t="str">
        <v>Tequila Clase Azul Ultra</v>
      </c>
      <c r="H411" s="18" t="str">
        <v>750ml</v>
      </c>
      <c r="I411" s="2">
        <v>6</v>
      </c>
      <c r="P411" s="2">
        <v>0</v>
      </c>
    </row>
    <row r="412" spans="2:16" x14ac:dyDescent="0.3">
      <c r="B412" s="1" t="str">
        <v>55-SPMEZ-07502001</v>
      </c>
      <c r="C412" s="18" t="str">
        <v>Clase Azul</v>
      </c>
      <c r="D412" s="15" t="str">
        <v>Mezcal</v>
      </c>
      <c r="E412" s="15" t="str">
        <v>Clase Azul</v>
      </c>
      <c r="F412" s="15" t="str">
        <v>CAZ</v>
      </c>
      <c r="G412" s="18" t="str">
        <v>Clase Azul Guerrero Mezcal</v>
      </c>
      <c r="H412" s="18" t="str">
        <v>750ml</v>
      </c>
      <c r="I412" s="2">
        <v>3</v>
      </c>
      <c r="P412" s="2">
        <v>0</v>
      </c>
    </row>
    <row r="413" spans="2:16" x14ac:dyDescent="0.3">
      <c r="B413" s="1" t="str">
        <v>55-SPMEZ-07505355</v>
      </c>
      <c r="C413" s="18" t="str">
        <v>Clase Azul</v>
      </c>
      <c r="D413" s="15" t="str">
        <v>Mezcal</v>
      </c>
      <c r="E413" s="15" t="str">
        <v>Clase Azul</v>
      </c>
      <c r="F413" s="15" t="str">
        <v>CAZ</v>
      </c>
      <c r="G413" s="18" t="str">
        <v>Clase Azul San Luis Potosi Mezcal</v>
      </c>
      <c r="H413" s="18" t="str">
        <v>750ml</v>
      </c>
      <c r="I413" s="2">
        <v>3</v>
      </c>
      <c r="P413" s="2">
        <v>0</v>
      </c>
    </row>
    <row r="414" spans="2:16" x14ac:dyDescent="0.3">
      <c r="B414" s="1" t="str">
        <v>55-SPTEQ-02000486</v>
      </c>
      <c r="C414" s="18" t="str">
        <v>Clase Azul</v>
      </c>
      <c r="D414" s="15" t="str">
        <v>Tequila</v>
      </c>
      <c r="E414" s="15" t="str">
        <v>Clase Azul</v>
      </c>
      <c r="F414" s="15" t="str">
        <v>CAZ</v>
      </c>
      <c r="G414" s="18" t="str">
        <v>Clase Azul Reposado Tequila (200)</v>
      </c>
      <c r="H414" s="18" t="str">
        <v>200ml</v>
      </c>
      <c r="I414" s="2">
        <v>12</v>
      </c>
      <c r="P414" s="2">
        <v>0</v>
      </c>
    </row>
    <row r="415" spans="2:16" x14ac:dyDescent="0.3">
      <c r="B415" s="1" t="str">
        <v>55-SPTEQ-07502201</v>
      </c>
      <c r="C415" s="18" t="str">
        <v>Clase Azul</v>
      </c>
      <c r="D415" s="15" t="str">
        <v>Tequila</v>
      </c>
      <c r="E415" s="15" t="str">
        <v>Clase Azul</v>
      </c>
      <c r="F415" s="15" t="str">
        <v>CAZ</v>
      </c>
      <c r="G415" s="18" t="str">
        <v>Clase Azul Dia De Los Muertos Tequila (2022)</v>
      </c>
      <c r="H415" s="18" t="str">
        <v>750ml</v>
      </c>
      <c r="I415" s="2">
        <v>3</v>
      </c>
      <c r="P415" s="2">
        <v>0</v>
      </c>
    </row>
    <row r="416" spans="2:16" x14ac:dyDescent="0.3">
      <c r="B416" s="1" t="str">
        <v>55-SPTEQ-07502401</v>
      </c>
      <c r="C416" s="18" t="str">
        <v>Clase Azul</v>
      </c>
      <c r="D416" s="15" t="str">
        <v>Tequila</v>
      </c>
      <c r="E416" s="15" t="str">
        <v>Clase Azul</v>
      </c>
      <c r="F416" s="15" t="str">
        <v>CAZ</v>
      </c>
      <c r="G416" s="18" t="str">
        <v>Clase Azul Dia De Los Muertos Tequila (2024)</v>
      </c>
      <c r="H416" s="18" t="str">
        <v>750ml</v>
      </c>
      <c r="I416" s="2">
        <v>3</v>
      </c>
      <c r="P416" s="2">
        <v>0</v>
      </c>
    </row>
    <row r="417" spans="2:16" x14ac:dyDescent="0.3">
      <c r="B417" s="1" t="str">
        <v>55-SPTEQ-07505447</v>
      </c>
      <c r="C417" s="18" t="str">
        <v>Clase Azul</v>
      </c>
      <c r="D417" s="15" t="str">
        <v>Tequila</v>
      </c>
      <c r="E417" s="15" t="str">
        <v>Clase Azul</v>
      </c>
      <c r="F417" s="15" t="str">
        <v>CAZ</v>
      </c>
      <c r="G417" s="18" t="str">
        <v>Clase Azul Blanco Ahumado Tequila</v>
      </c>
      <c r="H417" s="18" t="str">
        <v>750ml</v>
      </c>
      <c r="I417" s="2">
        <v>3</v>
      </c>
      <c r="P417" s="2">
        <v>0</v>
      </c>
    </row>
    <row r="418" spans="2:16" x14ac:dyDescent="0.3">
      <c r="B418" s="1" t="str">
        <v>55-SPTEQ-17504248</v>
      </c>
      <c r="C418" s="18" t="str">
        <v>Clase Azul</v>
      </c>
      <c r="D418" s="15" t="str">
        <v>Tequila</v>
      </c>
      <c r="E418" s="15" t="str">
        <v>Clase Azul</v>
      </c>
      <c r="F418" s="15" t="str">
        <v>CAZ</v>
      </c>
      <c r="G418" s="18" t="str">
        <v>Clase Azul Reposado Tequila 1750ml</v>
      </c>
      <c r="H418" s="18" t="str">
        <v>1750ml</v>
      </c>
      <c r="I418" s="2">
        <v>4</v>
      </c>
      <c r="P418" s="2">
        <v>0</v>
      </c>
    </row>
    <row r="419" spans="2:16" x14ac:dyDescent="0.3">
      <c r="B419" s="1" t="str">
        <v>55-SPTEQ-07505386</v>
      </c>
      <c r="C419" s="18" t="str">
        <v>Clase Azul</v>
      </c>
      <c r="D419" s="15" t="str">
        <v>Tequila</v>
      </c>
      <c r="E419" s="15" t="str">
        <v>Clase Azul</v>
      </c>
      <c r="F419" s="15" t="str">
        <v>CAZ</v>
      </c>
      <c r="G419" s="18" t="str">
        <v>Clase Azul Dia De Muertos Aromas Tequila (2023)</v>
      </c>
      <c r="H419" s="18" t="str">
        <v>750ml</v>
      </c>
      <c r="I419" s="2">
        <v>3</v>
      </c>
      <c r="P419" s="2">
        <v>0</v>
      </c>
    </row>
    <row r="420" spans="2:16" x14ac:dyDescent="0.3">
      <c r="B420" s="1" t="str">
        <v>78-WISPA-07509155</v>
      </c>
      <c r="C420" s="18" t="str">
        <v>D.Rock</v>
      </c>
      <c r="D420" s="15" t="str">
        <v>Champagne</v>
      </c>
      <c r="E420" s="15" t="str">
        <v>D.Rock</v>
      </c>
      <c r="F420" s="15" t="str">
        <v>DRC</v>
      </c>
      <c r="G420" s="18" t="str">
        <v>D.Rock Rose Champagne</v>
      </c>
      <c r="H420" s="18" t="str">
        <v>750ml</v>
      </c>
      <c r="I420" s="2">
        <v>6</v>
      </c>
      <c r="P420" s="2">
        <v>0</v>
      </c>
    </row>
    <row r="421" spans="2:16" x14ac:dyDescent="0.3">
      <c r="B421" s="1" t="str">
        <v>78-WISPA-07509032</v>
      </c>
      <c r="C421" s="18" t="str">
        <v>D.Rock</v>
      </c>
      <c r="D421" s="15" t="str">
        <v>Champagne</v>
      </c>
      <c r="E421" s="15" t="str">
        <v>D.Rock</v>
      </c>
      <c r="F421" s="15" t="str">
        <v>DRC</v>
      </c>
      <c r="G421" s="18" t="str">
        <v>D.Rock Gold Champagne</v>
      </c>
      <c r="H421" s="18" t="str">
        <v>750ml</v>
      </c>
      <c r="I421" s="2">
        <v>6</v>
      </c>
      <c r="P421" s="2">
        <v>0</v>
      </c>
    </row>
    <row r="422" spans="2:16" x14ac:dyDescent="0.3">
      <c r="B422" s="1" t="str">
        <v>78-WISPA-07501001</v>
      </c>
      <c r="C422" s="18" t="str">
        <v>D.Rock</v>
      </c>
      <c r="D422" s="15" t="str">
        <v>Champagne</v>
      </c>
      <c r="E422" s="15" t="str">
        <v>D.Rock</v>
      </c>
      <c r="F422" s="15" t="str">
        <v>DRC</v>
      </c>
      <c r="G422" s="18" t="str">
        <v>D.Rock Gold Luminus Champagne</v>
      </c>
      <c r="H422" s="18" t="str">
        <v>750ml</v>
      </c>
      <c r="I422" s="2">
        <v>6</v>
      </c>
      <c r="P422" s="2">
        <v>0</v>
      </c>
    </row>
    <row r="423" spans="2:16" x14ac:dyDescent="0.3">
      <c r="B423" s="1" t="str">
        <v>80-SPWHI-07001164</v>
      </c>
      <c r="C423" s="18" t="str">
        <v>Glenturret</v>
      </c>
      <c r="D423" s="15" t="str">
        <v>Whisky</v>
      </c>
      <c r="E423" s="15" t="str">
        <v>Glenturret</v>
      </c>
      <c r="F423" s="15" t="str">
        <v>GTR</v>
      </c>
      <c r="G423" s="18" t="str">
        <v>The Glenturret 12 Years Whisky (2023)</v>
      </c>
      <c r="H423" s="18" t="str">
        <v>700ml</v>
      </c>
      <c r="I423" s="2">
        <v>6</v>
      </c>
      <c r="P423" s="2">
        <v>0</v>
      </c>
    </row>
    <row r="424" spans="2:16" x14ac:dyDescent="0.3">
      <c r="B424" s="1" t="str">
        <v>80-SPWHI-07001167</v>
      </c>
      <c r="C424" s="18" t="str">
        <v>Glenturret</v>
      </c>
      <c r="D424" s="15" t="str">
        <v>Whisky</v>
      </c>
      <c r="E424" s="15" t="str">
        <v>Glenturret</v>
      </c>
      <c r="F424" s="15" t="str">
        <v>GTR</v>
      </c>
      <c r="G424" s="18" t="str">
        <v>Glenturret Peat Smoked 10 Years Whisky</v>
      </c>
      <c r="H424" s="18" t="str">
        <v>700ml</v>
      </c>
      <c r="I424" s="2">
        <v>6</v>
      </c>
      <c r="P424" s="2">
        <v>0</v>
      </c>
    </row>
    <row r="425" spans="2:16" x14ac:dyDescent="0.3">
      <c r="B425" s="1" t="str">
        <v>80-SPWHI-07001013</v>
      </c>
      <c r="C425" s="18" t="str">
        <v>Glenturret</v>
      </c>
      <c r="D425" s="15" t="str">
        <v>Whisky</v>
      </c>
      <c r="E425" s="15" t="str">
        <v>Glenturret</v>
      </c>
      <c r="F425" s="15" t="str">
        <v>GTR</v>
      </c>
      <c r="G425" s="18" t="str">
        <v>The Glenturret Triple Wood Whisky (2023)</v>
      </c>
      <c r="H425" s="18" t="str">
        <v>700ml</v>
      </c>
      <c r="I425" s="2">
        <v>6</v>
      </c>
      <c r="P425" s="2">
        <v>0</v>
      </c>
    </row>
    <row r="426" spans="2:16" x14ac:dyDescent="0.3">
      <c r="B426" s="1" t="str">
        <v>80-SPWHI-07000672</v>
      </c>
      <c r="C426" s="18" t="str">
        <v>Glenturret</v>
      </c>
      <c r="D426" s="15" t="str">
        <v>Whisky</v>
      </c>
      <c r="E426" s="15" t="str">
        <v>Glenturret</v>
      </c>
      <c r="F426" s="15" t="str">
        <v>GTR</v>
      </c>
      <c r="G426" s="18" t="str">
        <v>The Glenturret 30 Years Whisky (2022)</v>
      </c>
      <c r="H426" s="18" t="str">
        <v>700ml</v>
      </c>
      <c r="I426" s="2">
        <v>6</v>
      </c>
      <c r="P426" s="2">
        <v>0</v>
      </c>
    </row>
    <row r="427" spans="2:16" x14ac:dyDescent="0.3">
      <c r="B427" s="1" t="str">
        <v>80-SPWHI-07000207</v>
      </c>
      <c r="C427" s="18" t="str">
        <v>Glenturret</v>
      </c>
      <c r="D427" s="15" t="str">
        <v>Whisky</v>
      </c>
      <c r="E427" s="15" t="str">
        <v>Glenturret</v>
      </c>
      <c r="F427" s="15" t="str">
        <v>GTR</v>
      </c>
      <c r="G427" s="18" t="str">
        <v>The Glenturret Jaguar Whisky</v>
      </c>
      <c r="H427" s="18" t="str">
        <v>700ml</v>
      </c>
      <c r="I427" s="2">
        <v>1</v>
      </c>
      <c r="P427" s="2">
        <v>0</v>
      </c>
    </row>
    <row r="428" spans="2:16" x14ac:dyDescent="0.3">
      <c r="B428" s="1" t="str">
        <v>WH-01VOD-07000018</v>
      </c>
      <c r="C428" s="18" t="str">
        <v>Great Wines</v>
      </c>
      <c r="D428" s="15" t="str">
        <v>Vodka</v>
      </c>
      <c r="E428" s="15" t="str">
        <v>Great Wines</v>
      </c>
      <c r="F428" s="15" t="str">
        <v>KYO</v>
      </c>
      <c r="G428" s="18" t="str">
        <v>White Rabbit Vodka</v>
      </c>
      <c r="H428" s="18" t="str">
        <v>700ml</v>
      </c>
      <c r="I428" s="2">
        <v>12</v>
      </c>
      <c r="P428" s="2">
        <v>0</v>
      </c>
    </row>
    <row r="429" spans="2:16" x14ac:dyDescent="0.3">
      <c r="B429" s="1" t="str">
        <v>54-SPGIN-07000235</v>
      </c>
      <c r="C429" s="18" t="str">
        <v>Gunpowder</v>
      </c>
      <c r="D429" s="15" t="str">
        <v>Gin</v>
      </c>
      <c r="E429" s="15" t="str">
        <v>Gunpowder</v>
      </c>
      <c r="F429" s="15" t="str">
        <v>FTS</v>
      </c>
      <c r="G429" s="18" t="str">
        <v>Gunpowder Irish Gin</v>
      </c>
      <c r="H429" s="18" t="str">
        <v>700ml</v>
      </c>
      <c r="I429" s="2">
        <v>6</v>
      </c>
      <c r="P429" s="2">
        <v>0</v>
      </c>
    </row>
    <row r="430" spans="2:16" x14ac:dyDescent="0.3">
      <c r="B430" s="1" t="str">
        <v>54-SPGIN-07000846</v>
      </c>
      <c r="C430" s="18" t="str">
        <v>Gunpowder</v>
      </c>
      <c r="D430" s="15" t="str">
        <v>Gin</v>
      </c>
      <c r="E430" s="15" t="str">
        <v>Gunpowder</v>
      </c>
      <c r="F430" s="15" t="str">
        <v>FTS</v>
      </c>
      <c r="G430" s="18" t="str">
        <v>Drumshanbo Gunpowder Brazilian Pineapple Irish Gin</v>
      </c>
      <c r="H430" s="18" t="str">
        <v>700ml</v>
      </c>
      <c r="I430" s="2">
        <v>6</v>
      </c>
      <c r="P430" s="2">
        <v>0</v>
      </c>
    </row>
    <row r="431" spans="2:16" x14ac:dyDescent="0.3">
      <c r="B431" s="1" t="str">
        <v>54-SPGIN-07000426</v>
      </c>
      <c r="C431" s="18" t="str">
        <v>Gunpowder</v>
      </c>
      <c r="D431" s="15" t="str">
        <v>Gin</v>
      </c>
      <c r="E431" s="15" t="str">
        <v>Gunpowder</v>
      </c>
      <c r="F431" s="15" t="str">
        <v>FTS</v>
      </c>
      <c r="G431" s="18" t="str">
        <v>Drumshanbo Gunpowder Sardinian Citrus Irish Gin</v>
      </c>
      <c r="H431" s="18" t="str">
        <v>700ml</v>
      </c>
      <c r="I431" s="2">
        <v>6</v>
      </c>
      <c r="P431" s="2">
        <v>0</v>
      </c>
    </row>
    <row r="432" spans="2:16" x14ac:dyDescent="0.3">
      <c r="B432" s="1" t="str">
        <v>54-SPGIN-07001001</v>
      </c>
      <c r="C432" s="18" t="str">
        <v>Gunpowder</v>
      </c>
      <c r="D432" s="15" t="str">
        <v>Gin</v>
      </c>
      <c r="E432" s="15" t="str">
        <v>Gunpowder</v>
      </c>
      <c r="F432" s="15" t="str">
        <v>FTS</v>
      </c>
      <c r="G432" s="18" t="str">
        <v>Drumshanbo Gunpowder California Orange Irish Gin</v>
      </c>
      <c r="H432" s="18" t="str">
        <v>700ml</v>
      </c>
      <c r="I432" s="2">
        <v>6</v>
      </c>
      <c r="P432" s="2">
        <v>0</v>
      </c>
    </row>
    <row r="433" spans="2:16" x14ac:dyDescent="0.3">
      <c r="B433" s="1" t="str">
        <v>IT-01LIQ-07000005</v>
      </c>
      <c r="C433" s="18" t="str">
        <v>J.T.W.</v>
      </c>
      <c r="D433" s="15" t="str">
        <v>Liqueur</v>
      </c>
      <c r="E433" s="15" t="str">
        <v>J.T.W.</v>
      </c>
      <c r="F433" s="15" t="str">
        <v>LUN</v>
      </c>
      <c r="G433" s="18" t="str">
        <v>Italicus Rosolio Di Bergamotto Liqueur</v>
      </c>
      <c r="H433" s="18" t="str">
        <v>700ml</v>
      </c>
      <c r="I433" s="2">
        <v>6</v>
      </c>
      <c r="P433" s="2">
        <v>0</v>
      </c>
    </row>
    <row r="434" spans="2:16" x14ac:dyDescent="0.3">
      <c r="B434" s="1" t="str">
        <v>JA-01LIQ-07000040</v>
      </c>
      <c r="C434" s="18" t="str">
        <v>Jackson'S Winery</v>
      </c>
      <c r="D434" s="15" t="str">
        <v>Liqueur</v>
      </c>
      <c r="E434" s="15" t="str">
        <v>Jackson'S Winery</v>
      </c>
      <c r="F434" s="15" t="str">
        <v>LUN</v>
      </c>
      <c r="G434" s="18" t="str">
        <v>Jaquila Jasmine Liqueur 0.7L</v>
      </c>
      <c r="H434" s="18" t="str">
        <v>700ml</v>
      </c>
      <c r="I434" s="2">
        <v>6</v>
      </c>
      <c r="P434" s="2">
        <v>0</v>
      </c>
    </row>
    <row r="435" spans="2:16" x14ac:dyDescent="0.3">
      <c r="B435" s="1" t="str">
        <v>KL-01GIN-07004238</v>
      </c>
      <c r="C435" s="18" t="str">
        <v>Kilo</v>
      </c>
      <c r="D435" s="15" t="str">
        <v>Gin</v>
      </c>
      <c r="E435" s="15" t="str">
        <v>Kilo</v>
      </c>
      <c r="F435" s="15" t="str">
        <v>LUN</v>
      </c>
      <c r="G435" s="18" t="str">
        <v>Kilo Gin 70Cl.</v>
      </c>
      <c r="H435" s="18" t="str">
        <v>700ml</v>
      </c>
      <c r="I435" s="2">
        <v>6</v>
      </c>
      <c r="P435" s="2">
        <v>0</v>
      </c>
    </row>
    <row r="436" spans="2:16" x14ac:dyDescent="0.3">
      <c r="B436" s="1" t="str">
        <v>KL-01GIN-03304290</v>
      </c>
      <c r="C436" s="18" t="str">
        <v>Kilo</v>
      </c>
      <c r="D436" s="15" t="str">
        <v>Gin</v>
      </c>
      <c r="E436" s="15" t="str">
        <v>Kilo</v>
      </c>
      <c r="F436" s="15" t="str">
        <v>LUN</v>
      </c>
      <c r="G436" s="18" t="str">
        <v>Kilo Gin 33Cl.</v>
      </c>
      <c r="H436" s="18" t="str">
        <v>330ml</v>
      </c>
      <c r="I436" s="2">
        <v>12</v>
      </c>
      <c r="P436" s="2">
        <v>0</v>
      </c>
    </row>
    <row r="437" spans="2:16" x14ac:dyDescent="0.3">
      <c r="B437" s="1" t="str">
        <v>KL-02RUM-03304337</v>
      </c>
      <c r="C437" s="18" t="str">
        <v>Kilo</v>
      </c>
      <c r="D437" s="15" t="str">
        <v>Rum</v>
      </c>
      <c r="E437" s="15" t="str">
        <v>Kilo</v>
      </c>
      <c r="F437" s="15" t="str">
        <v>LUN</v>
      </c>
      <c r="G437" s="18" t="str">
        <v>Kilo Rum 33Cl.</v>
      </c>
      <c r="H437" s="18" t="str">
        <v>330ml</v>
      </c>
      <c r="I437" s="2">
        <v>12</v>
      </c>
      <c r="P437" s="2">
        <v>0</v>
      </c>
    </row>
    <row r="438" spans="2:16" x14ac:dyDescent="0.3">
      <c r="B438" s="1" t="str">
        <v>KL-02RUM-07004306</v>
      </c>
      <c r="C438" s="18" t="str">
        <v>Kilo</v>
      </c>
      <c r="D438" s="15" t="str">
        <v>Rum</v>
      </c>
      <c r="E438" s="15" t="str">
        <v>Kilo</v>
      </c>
      <c r="F438" s="15" t="str">
        <v>LUN</v>
      </c>
      <c r="G438" s="18" t="str">
        <v>Kilo Rum 70Cl.</v>
      </c>
      <c r="H438" s="18" t="str">
        <v>700ml</v>
      </c>
      <c r="I438" s="2">
        <v>6</v>
      </c>
      <c r="P438" s="2">
        <v>0</v>
      </c>
    </row>
    <row r="439" spans="2:16" x14ac:dyDescent="0.3">
      <c r="B439" s="1" t="str">
        <v>KL-03VOD-03304283</v>
      </c>
      <c r="C439" s="18" t="str">
        <v>Kilo</v>
      </c>
      <c r="D439" s="15" t="str">
        <v>Vodka</v>
      </c>
      <c r="E439" s="15" t="str">
        <v>Kilo</v>
      </c>
      <c r="F439" s="15" t="str">
        <v>MIN</v>
      </c>
      <c r="G439" s="18" t="str">
        <v>Kilo Vodka 33Cl.</v>
      </c>
      <c r="H439" s="18" t="str">
        <v>330ml</v>
      </c>
      <c r="I439" s="2">
        <v>12</v>
      </c>
      <c r="P439" s="2">
        <v>0</v>
      </c>
    </row>
    <row r="440" spans="2:16" x14ac:dyDescent="0.3">
      <c r="B440" s="1" t="str">
        <v>KL-03VOD-07004245</v>
      </c>
      <c r="C440" s="18" t="str">
        <v>Kilo</v>
      </c>
      <c r="D440" s="15" t="str">
        <v>Vodka</v>
      </c>
      <c r="E440" s="15" t="str">
        <v>Kilo</v>
      </c>
      <c r="F440" s="15" t="str">
        <v>MIN</v>
      </c>
      <c r="G440" s="18" t="str">
        <v>Kilo Vodka 70Cl.</v>
      </c>
      <c r="H440" s="18" t="str">
        <v>700ml</v>
      </c>
      <c r="I440" s="2">
        <v>6</v>
      </c>
      <c r="P440" s="2">
        <v>0</v>
      </c>
    </row>
    <row r="441" spans="2:16" x14ac:dyDescent="0.3">
      <c r="B441" s="1" t="str">
        <v>56-SPWHI-07009999</v>
      </c>
      <c r="C441" s="18" t="str">
        <v>Kyoto</v>
      </c>
      <c r="D441" s="15" t="str">
        <v>Whisky</v>
      </c>
      <c r="E441" s="15" t="str">
        <v>Kyoto</v>
      </c>
      <c r="F441" s="15" t="str">
        <v>KYO</v>
      </c>
      <c r="G441" s="18" t="str">
        <v>Kyoto Whisky Aka-Obi</v>
      </c>
      <c r="H441" s="18" t="str">
        <v>700ml</v>
      </c>
      <c r="I441" s="2">
        <v>12</v>
      </c>
      <c r="P441" s="2">
        <v>0</v>
      </c>
    </row>
    <row r="442" spans="2:16" x14ac:dyDescent="0.3">
      <c r="B442" s="1" t="str">
        <v>56-SPWHI-07000136</v>
      </c>
      <c r="C442" s="18" t="str">
        <v>Kyoto</v>
      </c>
      <c r="D442" s="15" t="str">
        <v>Whisky</v>
      </c>
      <c r="E442" s="15" t="str">
        <v>Kyoto</v>
      </c>
      <c r="F442" s="15" t="str">
        <v>KYO</v>
      </c>
      <c r="G442" s="18" t="str">
        <v>Kyoto Whisky Kuro-Obi</v>
      </c>
      <c r="H442" s="18" t="str">
        <v>700ml</v>
      </c>
      <c r="I442" s="2">
        <v>12</v>
      </c>
      <c r="P442" s="2">
        <v>0</v>
      </c>
    </row>
    <row r="443" spans="2:16" x14ac:dyDescent="0.3">
      <c r="B443" s="1" t="str">
        <v>56-SPWHI-07000129</v>
      </c>
      <c r="C443" s="18" t="str">
        <v>Kyoto</v>
      </c>
      <c r="D443" s="15" t="str">
        <v>Whisky</v>
      </c>
      <c r="E443" s="15" t="str">
        <v>Kyoto</v>
      </c>
      <c r="F443" s="15" t="str">
        <v>KYO</v>
      </c>
      <c r="G443" s="18" t="str">
        <v>Kyoto Whisky Murasaki-Obi</v>
      </c>
      <c r="H443" s="18" t="str">
        <v>700ml</v>
      </c>
      <c r="I443" s="2">
        <v>12</v>
      </c>
      <c r="P443" s="2">
        <v>0</v>
      </c>
    </row>
    <row r="444" spans="2:16" x14ac:dyDescent="0.3">
      <c r="B444" s="1" t="str">
        <v>79-SPGIN-07000422</v>
      </c>
      <c r="C444" s="18" t="str">
        <v>Lark</v>
      </c>
      <c r="D444" s="15" t="str">
        <v>Gin</v>
      </c>
      <c r="E444" s="15" t="str">
        <v>Lark</v>
      </c>
      <c r="F444" s="15" t="str">
        <v>LRK</v>
      </c>
      <c r="G444" s="18" t="str">
        <v>Forty Spotted Citrus Pepperberry Gin</v>
      </c>
      <c r="H444" s="18" t="str">
        <v>700ml</v>
      </c>
      <c r="I444" s="2">
        <v>6</v>
      </c>
      <c r="P444" s="2">
        <v>0</v>
      </c>
    </row>
    <row r="445" spans="2:16" x14ac:dyDescent="0.3">
      <c r="B445" s="1" t="str">
        <v>79-SPGIN-07000446</v>
      </c>
      <c r="C445" s="18" t="str">
        <v>Lark</v>
      </c>
      <c r="D445" s="15" t="str">
        <v>Gin</v>
      </c>
      <c r="E445" s="15" t="str">
        <v>Lark</v>
      </c>
      <c r="F445" s="15" t="str">
        <v>LRK</v>
      </c>
      <c r="G445" s="18" t="str">
        <v>Forty Spotted Raspberry And Rose Gin</v>
      </c>
      <c r="H445" s="18" t="str">
        <v>700ml</v>
      </c>
      <c r="I445" s="2">
        <v>6</v>
      </c>
      <c r="P445" s="2">
        <v>0</v>
      </c>
    </row>
    <row r="446" spans="2:16" x14ac:dyDescent="0.3">
      <c r="B446" s="1" t="str">
        <v>79-SPGIN-07000489</v>
      </c>
      <c r="C446" s="18" t="str">
        <v>Lark</v>
      </c>
      <c r="D446" s="15" t="str">
        <v>Gin</v>
      </c>
      <c r="E446" s="15" t="str">
        <v>Lark</v>
      </c>
      <c r="F446" s="15" t="str">
        <v>LRK</v>
      </c>
      <c r="G446" s="18" t="str">
        <v>Forty Spotted Bush Honey Gin</v>
      </c>
      <c r="H446" s="18" t="str">
        <v>700ml</v>
      </c>
      <c r="I446" s="2">
        <v>6</v>
      </c>
      <c r="P446" s="2">
        <v>0</v>
      </c>
    </row>
    <row r="447" spans="2:16" x14ac:dyDescent="0.3">
      <c r="B447" s="1" t="str">
        <v>79-SPWHI-05001001</v>
      </c>
      <c r="C447" s="18" t="str">
        <v>Lark</v>
      </c>
      <c r="D447" s="15" t="str">
        <v>Whisky</v>
      </c>
      <c r="E447" s="15" t="str">
        <v>Lark</v>
      </c>
      <c r="F447" s="15" t="str">
        <v>LRK</v>
      </c>
      <c r="G447" s="18" t="str">
        <v>Lark Chinotto Citrus Cask Whisky</v>
      </c>
      <c r="H447" s="18" t="str">
        <v>500ml</v>
      </c>
      <c r="I447" s="2">
        <v>6</v>
      </c>
      <c r="P447" s="2">
        <v>0</v>
      </c>
    </row>
    <row r="448" spans="2:16" x14ac:dyDescent="0.3">
      <c r="B448" s="1" t="str">
        <v>79-SPGIN-07000408</v>
      </c>
      <c r="C448" s="18" t="str">
        <v>Lark</v>
      </c>
      <c r="D448" s="15" t="str">
        <v>Gin</v>
      </c>
      <c r="E448" s="15" t="str">
        <v>Lark</v>
      </c>
      <c r="F448" s="15" t="str">
        <v>LRK</v>
      </c>
      <c r="G448" s="18" t="str">
        <v>Forty Spotted Wild Rose Gin</v>
      </c>
      <c r="H448" s="18" t="str">
        <v>700ml</v>
      </c>
      <c r="I448" s="2">
        <v>6</v>
      </c>
      <c r="P448" s="2">
        <v>0</v>
      </c>
    </row>
    <row r="449" spans="2:16" x14ac:dyDescent="0.3">
      <c r="B449" s="1" t="str">
        <v>79-SPGIN-07000415</v>
      </c>
      <c r="C449" s="18" t="str">
        <v>Lark</v>
      </c>
      <c r="D449" s="15" t="str">
        <v>Gin</v>
      </c>
      <c r="E449" s="15" t="str">
        <v>Lark</v>
      </c>
      <c r="F449" s="15" t="str">
        <v>LRK</v>
      </c>
      <c r="G449" s="18" t="str">
        <v>Forty Spotted Classic Tassie Gin</v>
      </c>
      <c r="H449" s="18" t="str">
        <v>700ml</v>
      </c>
      <c r="I449" s="2">
        <v>6</v>
      </c>
      <c r="P449" s="2">
        <v>0</v>
      </c>
    </row>
    <row r="450" spans="2:16" x14ac:dyDescent="0.3">
      <c r="B450" s="1" t="str">
        <v>79-SPWHI-05000459</v>
      </c>
      <c r="C450" s="18" t="str">
        <v>Lark</v>
      </c>
      <c r="D450" s="15" t="str">
        <v>Whisky</v>
      </c>
      <c r="E450" s="15" t="str">
        <v>Lark</v>
      </c>
      <c r="F450" s="15" t="str">
        <v>LRK</v>
      </c>
      <c r="G450" s="18" t="str">
        <v>Lark Classic Cask Whisky</v>
      </c>
      <c r="H450" s="18" t="str">
        <v>500ml</v>
      </c>
      <c r="I450" s="2">
        <v>6</v>
      </c>
      <c r="P450" s="2">
        <v>0</v>
      </c>
    </row>
    <row r="451" spans="2:16" x14ac:dyDescent="0.3">
      <c r="B451" s="1" t="str">
        <v>79-SPWHI-05002655</v>
      </c>
      <c r="C451" s="18" t="str">
        <v>Lark</v>
      </c>
      <c r="D451" s="15" t="str">
        <v>Whisky</v>
      </c>
      <c r="E451" s="15" t="str">
        <v>Lark</v>
      </c>
      <c r="F451" s="15" t="str">
        <v>LRK</v>
      </c>
      <c r="G451" s="18" t="str">
        <v>Lark Tasmanian Peated Whisky</v>
      </c>
      <c r="H451" s="18" t="str">
        <v>500ml</v>
      </c>
      <c r="I451" s="2">
        <v>6</v>
      </c>
      <c r="P451" s="2">
        <v>0</v>
      </c>
    </row>
    <row r="452" spans="2:16" x14ac:dyDescent="0.3">
      <c r="B452" s="1" t="str">
        <v>LA-01WHI-05000487</v>
      </c>
      <c r="C452" s="18" t="str">
        <v>Lark</v>
      </c>
      <c r="D452" s="15" t="str">
        <v>Whisky</v>
      </c>
      <c r="E452" s="15" t="str">
        <v>Lark</v>
      </c>
      <c r="F452" s="15" t="str">
        <v>LRK</v>
      </c>
      <c r="G452" s="18" t="str">
        <v>Lark Tasmanian Symphony No.1 Whisky 0.5L</v>
      </c>
      <c r="H452" s="18" t="str">
        <v>500ml</v>
      </c>
      <c r="I452" s="2">
        <v>6</v>
      </c>
      <c r="P452" s="2">
        <v>0</v>
      </c>
    </row>
    <row r="453" spans="2:16" x14ac:dyDescent="0.3">
      <c r="B453" s="1" t="str">
        <v>61-SPGIN-07007271</v>
      </c>
      <c r="C453" s="18" t="str">
        <v>Scapegrace</v>
      </c>
      <c r="D453" s="15" t="str">
        <v>Gin</v>
      </c>
      <c r="E453" s="15" t="str">
        <v>Scapegrace</v>
      </c>
      <c r="F453" s="15" t="str">
        <v>SCA</v>
      </c>
      <c r="G453" s="18" t="str">
        <v>Scapegrace Dry Gin</v>
      </c>
      <c r="H453" s="18" t="str">
        <v>700ml</v>
      </c>
      <c r="I453" s="2">
        <v>6</v>
      </c>
      <c r="P453" s="2">
        <v>0</v>
      </c>
    </row>
    <row r="454" spans="2:16" x14ac:dyDescent="0.3">
      <c r="B454" s="1" t="str">
        <v>83-SPTEQ-07009145</v>
      </c>
      <c r="C454" s="18" t="str">
        <v>Teremana</v>
      </c>
      <c r="D454" s="15" t="str">
        <v>Tequila</v>
      </c>
      <c r="E454" s="15" t="str">
        <v>Teremana</v>
      </c>
      <c r="F454" s="15" t="str">
        <v>TRM</v>
      </c>
      <c r="G454" s="18" t="str">
        <v>Teremana Blanco Tequila</v>
      </c>
      <c r="H454" s="18" t="str">
        <v>700ml</v>
      </c>
      <c r="I454" s="2">
        <v>6</v>
      </c>
      <c r="P454" s="2">
        <v>0</v>
      </c>
    </row>
    <row r="455" spans="2:16" x14ac:dyDescent="0.3">
      <c r="B455" s="1" t="str">
        <v>83-SPTEQ-07009268</v>
      </c>
      <c r="C455" s="18" t="str">
        <v>Teremana</v>
      </c>
      <c r="D455" s="15" t="str">
        <v>Tequila</v>
      </c>
      <c r="E455" s="15" t="str">
        <v>Teremana</v>
      </c>
      <c r="F455" s="15" t="str">
        <v>TRM</v>
      </c>
      <c r="G455" s="18" t="str">
        <v>Teremana Anejo Tequila</v>
      </c>
      <c r="H455" s="18" t="str">
        <v>700ml</v>
      </c>
      <c r="I455" s="2">
        <v>6</v>
      </c>
      <c r="P455" s="2">
        <v>0</v>
      </c>
    </row>
    <row r="456" spans="2:16" x14ac:dyDescent="0.3">
      <c r="B456" s="1" t="str">
        <v>83-SPTEQ-07009251</v>
      </c>
      <c r="C456" s="18" t="str">
        <v>Teremana</v>
      </c>
      <c r="D456" s="15" t="str">
        <v>Tequila</v>
      </c>
      <c r="E456" s="15" t="str">
        <v>Teremana</v>
      </c>
      <c r="F456" s="15" t="str">
        <v>TRM</v>
      </c>
      <c r="G456" s="18" t="str">
        <v>Teremana Reposado Tequila</v>
      </c>
      <c r="H456" s="18" t="str">
        <v>700ml</v>
      </c>
      <c r="I456" s="2">
        <v>6</v>
      </c>
      <c r="P456" s="2">
        <v>0</v>
      </c>
    </row>
    <row r="457" spans="2:16" x14ac:dyDescent="0.3">
      <c r="B457" s="1" t="str">
        <v>AE-01OTH-01200683</v>
      </c>
      <c r="C457" s="18" t="str">
        <v>Umami</v>
      </c>
      <c r="D457" s="15" t="str">
        <v>Cocktail Enhancer</v>
      </c>
      <c r="E457" s="15" t="str">
        <v>Umami</v>
      </c>
      <c r="F457" s="15" t="str">
        <v>KYO</v>
      </c>
      <c r="G457" s="18" t="str">
        <v>Aer Cocktail Enhancer</v>
      </c>
      <c r="H457" s="18" t="str">
        <v>120ml</v>
      </c>
      <c r="I457" s="2">
        <v>24</v>
      </c>
      <c r="P457" s="2">
        <v>0</v>
      </c>
    </row>
    <row r="458" spans="2:16" x14ac:dyDescent="0.3">
      <c r="B458" s="1" t="str">
        <v>81-WIROS-07501004</v>
      </c>
      <c r="C458" s="18" t="str">
        <v>Vines And Terroirs</v>
      </c>
      <c r="D458" s="15" t="str">
        <v>Wine</v>
      </c>
      <c r="E458" s="15" t="str">
        <v>Vines And Terroirs</v>
      </c>
      <c r="F458" s="15" t="str">
        <v>KYO</v>
      </c>
      <c r="G458" s="18" t="str">
        <v>Minuit Rose</v>
      </c>
      <c r="H458" s="18" t="str">
        <v>750ml</v>
      </c>
      <c r="I458" s="2">
        <v>6</v>
      </c>
      <c r="P458" s="2">
        <v>0</v>
      </c>
    </row>
    <row r="459" spans="2:16" x14ac:dyDescent="0.3">
      <c r="B459" s="1" t="str">
        <v>81-WIROS-07502301</v>
      </c>
      <c r="C459" s="18" t="str">
        <v>Vines And Terroirs</v>
      </c>
      <c r="D459" s="15" t="str">
        <v>Wine</v>
      </c>
      <c r="E459" s="15" t="str">
        <v>Vines And Terroirs</v>
      </c>
      <c r="F459" s="15" t="str">
        <v>KYO</v>
      </c>
      <c r="G459" s="18" t="str">
        <v>The Lunar Collection By Maurel Freres Full Moon</v>
      </c>
      <c r="H459" s="18" t="str">
        <v>750ml</v>
      </c>
      <c r="I459" s="2">
        <v>6</v>
      </c>
      <c r="P459" s="2">
        <v>0</v>
      </c>
    </row>
    <row r="460" spans="2:16" x14ac:dyDescent="0.3">
      <c r="B460" s="1" t="str">
        <v>81-WIROS-07502302</v>
      </c>
      <c r="C460" s="18" t="str">
        <v>Vines And Terroirs</v>
      </c>
      <c r="D460" s="15" t="str">
        <v>Wine</v>
      </c>
      <c r="E460" s="15" t="str">
        <v>Vines And Terroirs</v>
      </c>
      <c r="F460" s="15" t="str">
        <v>KYO</v>
      </c>
      <c r="G460" s="18" t="str">
        <v>The Lunar Collection By Maurel Freres Half Moon</v>
      </c>
      <c r="H460" s="18" t="str">
        <v>750ml</v>
      </c>
      <c r="I460" s="2">
        <v>6</v>
      </c>
      <c r="P460" s="2">
        <v>0</v>
      </c>
    </row>
    <row r="461" spans="2:16" x14ac:dyDescent="0.3">
      <c r="B461" s="1" t="str">
        <v>81-WIROS-07502303</v>
      </c>
      <c r="C461" s="18" t="str">
        <v>Vines And Terroirs</v>
      </c>
      <c r="D461" s="15" t="str">
        <v>Wine</v>
      </c>
      <c r="E461" s="15" t="str">
        <v>Vines And Terroirs</v>
      </c>
      <c r="F461" s="15" t="str">
        <v>KYO</v>
      </c>
      <c r="G461" s="18" t="str">
        <v>The Lunar Collection By Maurel Freres Cresent Moon</v>
      </c>
      <c r="H461" s="18" t="str">
        <v>750ml</v>
      </c>
      <c r="I461" s="2">
        <v>6</v>
      </c>
      <c r="P461" s="2">
        <v>0</v>
      </c>
    </row>
    <row r="462" spans="2:16" x14ac:dyDescent="0.3">
      <c r="B462" s="1" t="str">
        <v>81-WIROS-15002301</v>
      </c>
      <c r="C462" s="18" t="str">
        <v>Vines And Terroirs</v>
      </c>
      <c r="D462" s="15" t="str">
        <v>Wine</v>
      </c>
      <c r="E462" s="15" t="str">
        <v>Vines And Terroirs</v>
      </c>
      <c r="F462" s="15" t="str">
        <v>KYO</v>
      </c>
      <c r="G462" s="18" t="str">
        <v>The Lunar Collection By Maurel Freres Full Moon</v>
      </c>
      <c r="H462" s="18" t="str">
        <v>1500ml</v>
      </c>
      <c r="I462" s="2">
        <v>3</v>
      </c>
      <c r="P462" s="2">
        <v>0</v>
      </c>
    </row>
    <row r="463" spans="2:16" x14ac:dyDescent="0.3">
      <c r="B463" s="1" t="str">
        <v>81-WIROS-15002302</v>
      </c>
      <c r="C463" s="18" t="str">
        <v>Vines And Terroirs</v>
      </c>
      <c r="D463" s="15" t="str">
        <v>Wine</v>
      </c>
      <c r="E463" s="15" t="str">
        <v>Vines And Terroirs</v>
      </c>
      <c r="F463" s="15" t="str">
        <v>KYO</v>
      </c>
      <c r="G463" s="18" t="str">
        <v>The Lunar Collection By Maurel Freres Half Moon</v>
      </c>
      <c r="H463" s="18" t="str">
        <v>1500ml</v>
      </c>
      <c r="I463" s="2">
        <v>3</v>
      </c>
      <c r="P463" s="2">
        <v>0</v>
      </c>
    </row>
    <row r="464" spans="2:16" x14ac:dyDescent="0.3">
      <c r="B464" s="1" t="str">
        <v>81-WIROS-15002303</v>
      </c>
      <c r="C464" s="18" t="str">
        <v>Vines And Terroirs</v>
      </c>
      <c r="D464" s="15" t="str">
        <v>Wine</v>
      </c>
      <c r="E464" s="15" t="str">
        <v>Vines And Terroirs</v>
      </c>
      <c r="F464" s="15" t="str">
        <v>KYO</v>
      </c>
      <c r="G464" s="18" t="str">
        <v>The Lunar Collection By Maurel Freres Cresent Moon</v>
      </c>
      <c r="H464" s="18" t="str">
        <v>1500ml</v>
      </c>
      <c r="I464" s="2">
        <v>3</v>
      </c>
      <c r="P464" s="2">
        <v>0</v>
      </c>
    </row>
    <row r="465" spans="2:16" x14ac:dyDescent="0.3">
      <c r="B465" s="1" t="str">
        <v>81-WIROS-30002301</v>
      </c>
      <c r="C465" s="18" t="str">
        <v>Vines And Terroirs</v>
      </c>
      <c r="D465" s="15" t="str">
        <v>Wine</v>
      </c>
      <c r="E465" s="15" t="str">
        <v>Vines And Terroirs</v>
      </c>
      <c r="F465" s="15" t="str">
        <v>KYO</v>
      </c>
      <c r="G465" s="18" t="str">
        <v>The Lunar Collection By Maurel Freres Full Moon</v>
      </c>
      <c r="H465" s="18" t="str">
        <v>3000ml</v>
      </c>
      <c r="I465" s="2">
        <v>1</v>
      </c>
      <c r="P465" s="2">
        <v>0</v>
      </c>
    </row>
    <row r="466" spans="2:16" x14ac:dyDescent="0.3">
      <c r="B466" s="1" t="str">
        <v>81-WIROS-30002302</v>
      </c>
      <c r="C466" s="18" t="str">
        <v>Vines And Terroirs</v>
      </c>
      <c r="D466" s="15" t="str">
        <v>Wine</v>
      </c>
      <c r="E466" s="15" t="str">
        <v>Vines And Terroirs</v>
      </c>
      <c r="F466" s="15" t="str">
        <v>KYO</v>
      </c>
      <c r="G466" s="18" t="str">
        <v>The Lunar Collection By Maurel Freres Half Moon</v>
      </c>
      <c r="H466" s="18" t="str">
        <v>3000ml</v>
      </c>
      <c r="I466" s="2">
        <v>1</v>
      </c>
      <c r="P466" s="2">
        <v>0</v>
      </c>
    </row>
    <row r="467" spans="2:16" x14ac:dyDescent="0.3">
      <c r="B467" s="1" t="str">
        <v>81-WIROS-60002301</v>
      </c>
      <c r="C467" s="18" t="str">
        <v>Vines And Terroirs</v>
      </c>
      <c r="D467" s="15" t="str">
        <v>Wine</v>
      </c>
      <c r="E467" s="15" t="str">
        <v>Vines And Terroirs</v>
      </c>
      <c r="F467" s="15" t="str">
        <v>KYO</v>
      </c>
      <c r="G467" s="18" t="str">
        <v>The Lunar Collection By Maurel Freres Full Moon</v>
      </c>
      <c r="H467" s="18" t="str">
        <v>6000ml</v>
      </c>
      <c r="I467" s="2">
        <v>1</v>
      </c>
      <c r="P467" s="2">
        <v>0</v>
      </c>
    </row>
    <row r="468" spans="2:16" x14ac:dyDescent="0.3">
      <c r="B468" s="1" t="str">
        <v>81-WIROS-30002303</v>
      </c>
      <c r="C468" s="18" t="str">
        <v>Vines And Terroirs</v>
      </c>
      <c r="D468" s="15" t="str">
        <v>Wine</v>
      </c>
      <c r="E468" s="15" t="str">
        <v>Vines And Terroirs</v>
      </c>
      <c r="F468" s="15" t="str">
        <v>KYO</v>
      </c>
      <c r="G468" s="18" t="str">
        <v>The Lunar Collection By Maurel Freres Cresent Moon 3L</v>
      </c>
      <c r="H468" s="18" t="str">
        <v>3000ml</v>
      </c>
      <c r="I468" s="2">
        <v>1</v>
      </c>
      <c r="P468" s="2">
        <v>0</v>
      </c>
    </row>
    <row r="469" spans="2:16" x14ac:dyDescent="0.3">
      <c r="B469" s="1" t="str">
        <v>81-WIROS-15001004</v>
      </c>
      <c r="C469" s="18" t="str">
        <v>Vines And Terroirs</v>
      </c>
      <c r="D469" s="15" t="str">
        <v>Wine</v>
      </c>
      <c r="E469" s="15" t="str">
        <v>Vines And Terroirs</v>
      </c>
      <c r="F469" s="15" t="str">
        <v>KYO</v>
      </c>
      <c r="G469" s="18" t="str">
        <v>Minuit Rose 1.5L</v>
      </c>
      <c r="H469" s="18" t="str">
        <v>1500ml</v>
      </c>
      <c r="I469" s="2">
        <v>3</v>
      </c>
      <c r="P469" s="2">
        <v>0</v>
      </c>
    </row>
    <row r="470" spans="2:16" x14ac:dyDescent="0.3">
      <c r="B470" s="1" t="str">
        <v>62-SPGIN-07005095</v>
      </c>
      <c r="C470" s="18" t="str">
        <v>Dictador</v>
      </c>
      <c r="D470" s="15" t="str">
        <v>Gin</v>
      </c>
      <c r="E470" s="15" t="str">
        <v>Dictador</v>
      </c>
      <c r="F470" s="15" t="str">
        <v>DIC</v>
      </c>
      <c r="G470" s="18" t="str">
        <v>Dictador Ortodoxy Gin</v>
      </c>
      <c r="H470" s="18" t="str">
        <v>700ml</v>
      </c>
      <c r="I470" s="2">
        <v>6</v>
      </c>
      <c r="P470" s="2">
        <v>0</v>
      </c>
    </row>
    <row r="471" spans="2:16" x14ac:dyDescent="0.3">
      <c r="B471" s="1" t="str">
        <v>62-SPGIN-07005088</v>
      </c>
      <c r="C471" s="18" t="str">
        <v>Dictador</v>
      </c>
      <c r="D471" s="15" t="str">
        <v>Gin</v>
      </c>
      <c r="E471" s="15" t="str">
        <v>Dictador</v>
      </c>
      <c r="F471" s="15" t="str">
        <v>DIC</v>
      </c>
      <c r="G471" s="18" t="str">
        <v>Dictador Treasure Gin</v>
      </c>
      <c r="H471" s="18" t="str">
        <v>700ml</v>
      </c>
      <c r="I471" s="2">
        <v>6</v>
      </c>
      <c r="P471" s="2">
        <v>0</v>
      </c>
    </row>
    <row r="472" spans="2:16" x14ac:dyDescent="0.3">
      <c r="B472" s="1" t="str">
        <v>62-SPRUM-07005323</v>
      </c>
      <c r="C472" s="18" t="str">
        <v>Dictador</v>
      </c>
      <c r="D472" s="15" t="str">
        <v>Rum</v>
      </c>
      <c r="E472" s="15" t="str">
        <v>Dictador</v>
      </c>
      <c r="F472" s="15" t="str">
        <v>DIC</v>
      </c>
      <c r="G472" s="18" t="str">
        <v>Dictador 12 Years Rum</v>
      </c>
      <c r="H472" s="18" t="str">
        <v>700ml</v>
      </c>
      <c r="I472" s="2">
        <v>6</v>
      </c>
      <c r="P472" s="2">
        <v>0</v>
      </c>
    </row>
    <row r="473" spans="2:16" x14ac:dyDescent="0.3">
      <c r="B473" s="1" t="str">
        <v>62-SPRUM-07005330</v>
      </c>
      <c r="C473" s="18" t="str">
        <v>Dictador</v>
      </c>
      <c r="D473" s="15" t="str">
        <v>Rum</v>
      </c>
      <c r="E473" s="15" t="str">
        <v>Dictador</v>
      </c>
      <c r="F473" s="15" t="str">
        <v>DIC</v>
      </c>
      <c r="G473" s="18" t="str">
        <v>Dictador 20 Years Rum</v>
      </c>
      <c r="H473" s="18" t="str">
        <v>700ml</v>
      </c>
      <c r="I473" s="2">
        <v>6</v>
      </c>
      <c r="P473" s="2">
        <v>0</v>
      </c>
    </row>
    <row r="474" spans="2:16" x14ac:dyDescent="0.3">
      <c r="B474" s="1" t="str">
        <v>62-SPRUM-07007181</v>
      </c>
      <c r="C474" s="18" t="str">
        <v>Dictador</v>
      </c>
      <c r="D474" s="15" t="str">
        <v>Rum</v>
      </c>
      <c r="E474" s="15" t="str">
        <v>Dictador</v>
      </c>
      <c r="F474" s="15" t="str">
        <v>DIC</v>
      </c>
      <c r="G474" s="18" t="str">
        <v>Dictador Aurum Rum</v>
      </c>
      <c r="H474" s="18" t="str">
        <v>700ml</v>
      </c>
      <c r="I474" s="2">
        <v>6</v>
      </c>
      <c r="P474" s="2">
        <v>0</v>
      </c>
    </row>
    <row r="475" spans="2:16" x14ac:dyDescent="0.3">
      <c r="B475" s="1" t="str">
        <v>62-SPRUM-07007204</v>
      </c>
      <c r="C475" s="18" t="str">
        <v>Dictador</v>
      </c>
      <c r="D475" s="15" t="str">
        <v>Rum</v>
      </c>
      <c r="E475" s="15" t="str">
        <v>Dictador</v>
      </c>
      <c r="F475" s="15" t="str">
        <v>DIC</v>
      </c>
      <c r="G475" s="18" t="str">
        <v>Dictador Platinum Rum</v>
      </c>
      <c r="H475" s="18" t="str">
        <v>700ml</v>
      </c>
      <c r="I475" s="2">
        <v>6</v>
      </c>
      <c r="P475" s="2">
        <v>0</v>
      </c>
    </row>
    <row r="476" spans="2:16" x14ac:dyDescent="0.3">
      <c r="B476" s="1" t="str">
        <v>62-SPRUM-07001158</v>
      </c>
      <c r="C476" s="18" t="str">
        <v>Dictador</v>
      </c>
      <c r="D476" s="15" t="str">
        <v>Rum</v>
      </c>
      <c r="E476" s="15" t="str">
        <v>Dictador</v>
      </c>
      <c r="F476" s="15" t="str">
        <v>DIC</v>
      </c>
      <c r="G476" s="18" t="str">
        <v>Dictador Game Changer Lilac</v>
      </c>
      <c r="H476" s="18" t="str">
        <v>700ml</v>
      </c>
      <c r="I476" s="2">
        <v>6</v>
      </c>
      <c r="P476" s="2">
        <v>0</v>
      </c>
    </row>
    <row r="477" spans="2:16" x14ac:dyDescent="0.3">
      <c r="B477" s="1" t="str">
        <v>62-SPRUM-07002490</v>
      </c>
      <c r="C477" s="18" t="str">
        <v>Dictador</v>
      </c>
      <c r="D477" s="15" t="str">
        <v>Rum</v>
      </c>
      <c r="E477" s="15" t="str">
        <v>Dictador</v>
      </c>
      <c r="F477" s="15" t="str">
        <v>DIC</v>
      </c>
      <c r="G477" s="18" t="str">
        <v>Dictador Game Changer Neon Yellow</v>
      </c>
      <c r="H477" s="18" t="str">
        <v>700ml</v>
      </c>
      <c r="I477" s="2">
        <v>6</v>
      </c>
      <c r="P477" s="2">
        <v>0</v>
      </c>
    </row>
    <row r="478" spans="2:16" x14ac:dyDescent="0.3">
      <c r="B478" s="1" t="str">
        <v>35-06LIQ-07003779</v>
      </c>
      <c r="C478" s="18" t="str">
        <v>Campari</v>
      </c>
      <c r="D478" s="15" t="str">
        <v>Liqueur</v>
      </c>
      <c r="E478" s="15" t="str">
        <v>Grand Marnier</v>
      </c>
      <c r="F478" s="15" t="str">
        <v>GMN</v>
      </c>
      <c r="G478" s="18" t="str">
        <v>Grand Marnier Liqueur</v>
      </c>
      <c r="H478" s="18" t="str">
        <v>700ml</v>
      </c>
      <c r="I478" s="2">
        <v>6</v>
      </c>
      <c r="P478" s="2">
        <v>0</v>
      </c>
    </row>
    <row r="479" spans="2:16" x14ac:dyDescent="0.3">
      <c r="B479" s="1" t="str">
        <v>41-SPTEQ-07507500</v>
      </c>
      <c r="C479" s="18" t="str">
        <v>Campari</v>
      </c>
      <c r="D479" s="15" t="str">
        <v>Tequila</v>
      </c>
      <c r="E479" s="15" t="str">
        <v>Espolon</v>
      </c>
      <c r="F479" s="15" t="str">
        <v>ESP</v>
      </c>
      <c r="G479" s="18" t="str">
        <v>Espolon Blanco Tequila</v>
      </c>
      <c r="H479" s="18" t="str">
        <v>750ml</v>
      </c>
      <c r="I479" s="2">
        <v>6</v>
      </c>
      <c r="P479" s="2">
        <v>0</v>
      </c>
    </row>
    <row r="480" spans="2:16" x14ac:dyDescent="0.3">
      <c r="B480" s="1" t="str">
        <v>41-SPTEQ-07507517</v>
      </c>
      <c r="C480" s="18" t="str">
        <v>Campari</v>
      </c>
      <c r="D480" s="15" t="str">
        <v>Tequila</v>
      </c>
      <c r="E480" s="15" t="str">
        <v>Espolon</v>
      </c>
      <c r="F480" s="15" t="str">
        <v>ESP</v>
      </c>
      <c r="G480" s="18" t="str">
        <v>Espolon Reposado Tequila</v>
      </c>
      <c r="H480" s="18" t="str">
        <v>750ml</v>
      </c>
      <c r="I480" s="2">
        <v>6</v>
      </c>
      <c r="P480" s="2">
        <v>0</v>
      </c>
    </row>
    <row r="481" spans="2:16" x14ac:dyDescent="0.3">
      <c r="B481" s="1" t="str">
        <v>53-SPMEZ-07009072</v>
      </c>
      <c r="C481" s="18" t="str">
        <v>Campari</v>
      </c>
      <c r="D481" s="15" t="str">
        <v>Mezcal</v>
      </c>
      <c r="E481" s="15" t="str">
        <v>Montelobos</v>
      </c>
      <c r="F481" s="15" t="str">
        <v>MON</v>
      </c>
      <c r="G481" s="18" t="str">
        <v>Montelobos Mezcal Espadin</v>
      </c>
      <c r="H481" s="18" t="str">
        <v>700ml</v>
      </c>
      <c r="I481" s="2">
        <v>6</v>
      </c>
      <c r="P481" s="2">
        <v>0</v>
      </c>
    </row>
    <row r="482" spans="2:16" x14ac:dyDescent="0.3">
      <c r="B482" s="1" t="str">
        <v>53-SPMEZ-07009324</v>
      </c>
      <c r="C482" s="18" t="str">
        <v>Campari</v>
      </c>
      <c r="D482" s="15" t="str">
        <v>Mezcal</v>
      </c>
      <c r="E482" s="15" t="str">
        <v>Montelobos</v>
      </c>
      <c r="F482" s="15" t="str">
        <v>MON</v>
      </c>
      <c r="G482" s="18" t="str">
        <v>Montelobos Mezcal Tobala</v>
      </c>
      <c r="H482" s="18" t="str">
        <v>700ml</v>
      </c>
      <c r="I482" s="2">
        <v>6</v>
      </c>
      <c r="P482" s="2">
        <v>0</v>
      </c>
    </row>
    <row r="483" spans="2:16" x14ac:dyDescent="0.3">
      <c r="B483" s="1" t="str">
        <v>53-SPMEZ-07009447</v>
      </c>
      <c r="C483" s="18" t="str">
        <v>Campari</v>
      </c>
      <c r="D483" s="15" t="str">
        <v>Mezcal</v>
      </c>
      <c r="E483" s="15" t="str">
        <v>Montelobos</v>
      </c>
      <c r="F483" s="15" t="str">
        <v>MON</v>
      </c>
      <c r="G483" s="18" t="str">
        <v>Montelobos Mezcal Ensamble</v>
      </c>
      <c r="H483" s="18" t="str">
        <v>700ml</v>
      </c>
      <c r="I483" s="2">
        <v>6</v>
      </c>
      <c r="P483" s="2">
        <v>0</v>
      </c>
    </row>
    <row r="484" spans="2:16" x14ac:dyDescent="0.3">
      <c r="B484" s="1" t="str">
        <v>53-SPMEZ-07009829</v>
      </c>
      <c r="C484" s="18" t="str">
        <v>Campari</v>
      </c>
      <c r="D484" s="15" t="str">
        <v>Mezcal</v>
      </c>
      <c r="E484" s="15" t="str">
        <v>Montelobos</v>
      </c>
      <c r="F484" s="15" t="str">
        <v>MON</v>
      </c>
      <c r="G484" s="18" t="str">
        <v>Montelobos Mezcal Pechuga</v>
      </c>
      <c r="H484" s="18" t="str">
        <v>700ml</v>
      </c>
      <c r="I484" s="2">
        <v>6</v>
      </c>
      <c r="P484" s="2">
        <v>0</v>
      </c>
    </row>
    <row r="485" spans="2:16" x14ac:dyDescent="0.3">
      <c r="B485" s="1" t="str">
        <v>62-SPGIN-07004692</v>
      </c>
      <c r="C485" s="18" t="str">
        <v>Dictador</v>
      </c>
      <c r="D485" s="15" t="str">
        <v>Rum</v>
      </c>
      <c r="E485" s="15" t="str">
        <v>Dictador</v>
      </c>
      <c r="F485" s="15" t="str">
        <v>DIC</v>
      </c>
      <c r="G485" s="18" t="str">
        <v>Dictador XO Insolent Rum</v>
      </c>
      <c r="H485" s="18" t="str">
        <v>700ml</v>
      </c>
      <c r="I485" s="2">
        <v>6</v>
      </c>
      <c r="P485" s="2">
        <v>0</v>
      </c>
    </row>
    <row r="486" spans="2:16" x14ac:dyDescent="0.3">
      <c r="B486" s="1" t="str">
        <v>62-SPGIN-07004708</v>
      </c>
      <c r="C486" s="18" t="str">
        <v>Dictador</v>
      </c>
      <c r="D486" s="15" t="str">
        <v>Rum</v>
      </c>
      <c r="E486" s="15" t="str">
        <v>Dictador</v>
      </c>
      <c r="F486" s="15" t="str">
        <v>DIC</v>
      </c>
      <c r="G486" s="18" t="str">
        <v>Dictador XO Perpetual Rum</v>
      </c>
      <c r="H486" s="18" t="str">
        <v>700ml</v>
      </c>
      <c r="I486" s="2">
        <v>6</v>
      </c>
      <c r="P486" s="2">
        <v>0</v>
      </c>
    </row>
    <row r="487" spans="2:16" x14ac:dyDescent="0.3">
      <c r="B487" s="1" t="str">
        <v>77-SPLIQ-10003760</v>
      </c>
      <c r="C487" s="18" t="str">
        <v>BRANCA</v>
      </c>
      <c r="D487" s="15" t="str">
        <v>LIQUEUR</v>
      </c>
      <c r="E487" s="15" t="str">
        <v>Fernet</v>
      </c>
      <c r="F487" s="15" t="str">
        <v>BRC</v>
      </c>
      <c r="G487" s="18" t="str">
        <v>Branca Menta Liqueur 1000ML.</v>
      </c>
      <c r="H487" s="18" t="str">
        <v>1000ml</v>
      </c>
      <c r="I487" s="2">
        <v>6</v>
      </c>
      <c r="P487" s="2">
        <v>0</v>
      </c>
    </row>
    <row r="488" spans="2:16" x14ac:dyDescent="0.3">
      <c r="B488" s="1" t="str">
        <v>99-SL001-07000013</v>
      </c>
      <c r="C488" s="18" t="str">
        <v>BRANCA</v>
      </c>
      <c r="D488" s="15" t="str">
        <v>BITTER</v>
      </c>
      <c r="E488" s="15" t="str">
        <v>Fernet</v>
      </c>
      <c r="F488" s="15" t="str">
        <v>BRC</v>
      </c>
      <c r="G488" s="18" t="str">
        <v>Fernet Branca Bitters 700ml</v>
      </c>
      <c r="H488" s="18" t="str">
        <v>700ml</v>
      </c>
      <c r="I488" s="2">
        <v>6</v>
      </c>
      <c r="P488" s="2">
        <v>0</v>
      </c>
    </row>
    <row r="489" spans="2:16" x14ac:dyDescent="0.3">
      <c r="B489" s="1" t="str">
        <v>GL-02WHI-07000241</v>
      </c>
      <c r="C489" s="18" t="str">
        <v>BIGGAR &amp; LEITH</v>
      </c>
      <c r="D489" s="15" t="str">
        <v>WHISKY</v>
      </c>
      <c r="E489" s="15" t="str">
        <v>The Gladstone</v>
      </c>
      <c r="F489" s="15" t="str">
        <v/>
      </c>
      <c r="G489" s="18" t="str">
        <v>The Gladstone Axe The Black Axe Whisky</v>
      </c>
      <c r="H489" s="18" t="str">
        <v>700ml</v>
      </c>
      <c r="I489" s="2">
        <v>6</v>
      </c>
      <c r="P489" s="2">
        <v>0</v>
      </c>
    </row>
    <row r="490" spans="2:16" x14ac:dyDescent="0.3">
      <c r="B490" s="1" t="str">
        <v>SP-02RUM-07006523</v>
      </c>
      <c r="C490" s="18" t="str">
        <v>Biggar &amp; Leith</v>
      </c>
      <c r="D490" s="15" t="str">
        <v>Rum</v>
      </c>
      <c r="E490" s="15" t="str">
        <v>Spytail</v>
      </c>
      <c r="F490" s="15" t="str">
        <v/>
      </c>
      <c r="G490" s="18" t="str">
        <v>Spytail Cognac Barrel Rum</v>
      </c>
      <c r="H490" s="18" t="str">
        <v>700ml</v>
      </c>
      <c r="I490" s="2">
        <v>6</v>
      </c>
      <c r="P490" s="2">
        <v>0</v>
      </c>
    </row>
    <row r="491" spans="2:16" x14ac:dyDescent="0.3">
      <c r="B491" s="1" t="str">
        <v>80-SPWHI-07001488</v>
      </c>
      <c r="C491" s="18" t="str">
        <v>GLENTURRET</v>
      </c>
      <c r="D491" s="15" t="str">
        <v>WHISKY</v>
      </c>
      <c r="E491" s="15" t="str">
        <v>Glenturret</v>
      </c>
      <c r="F491" s="15" t="str">
        <v>GTR</v>
      </c>
      <c r="G491" s="18" t="str">
        <v>The Glenturret Triple Wood Whisky (2024)</v>
      </c>
      <c r="H491" s="18" t="str">
        <v>700ml</v>
      </c>
      <c r="I491" s="2">
        <v>6</v>
      </c>
      <c r="P491" s="2">
        <v>0</v>
      </c>
    </row>
    <row r="492" spans="2:16" x14ac:dyDescent="0.3">
      <c r="B492" s="1" t="str">
        <v>79-SPGIN-07000392</v>
      </c>
      <c r="C492" s="18" t="str">
        <v>LARK</v>
      </c>
      <c r="D492" s="15" t="str">
        <v>GIN</v>
      </c>
      <c r="E492" s="15" t="str">
        <v>Forty Spotted</v>
      </c>
      <c r="F492" s="15" t="str">
        <v/>
      </c>
      <c r="G492" s="18" t="str">
        <v>Forty Spotted Pinot Noir</v>
      </c>
      <c r="H492" s="18" t="str">
        <v>700ml</v>
      </c>
      <c r="I492" s="2">
        <v>6</v>
      </c>
      <c r="P492" s="2">
        <v>0</v>
      </c>
    </row>
    <row r="493" spans="2:16" x14ac:dyDescent="0.3">
      <c r="B493" s="1" t="str">
        <v>79-SPWHI-07003577</v>
      </c>
      <c r="C493" s="18" t="str">
        <v>LARK</v>
      </c>
      <c r="D493" s="15" t="str">
        <v>WHISKY</v>
      </c>
      <c r="E493" s="15" t="str">
        <v>Lark</v>
      </c>
      <c r="F493" s="15" t="str">
        <v>LRK</v>
      </c>
      <c r="G493" s="18" t="str">
        <v>LARK NO. 151 FIRE TRAIL WHISKY</v>
      </c>
      <c r="H493" s="18" t="str">
        <v>700ml</v>
      </c>
      <c r="I493" s="2">
        <v>6</v>
      </c>
      <c r="P493" s="2">
        <v>0</v>
      </c>
    </row>
    <row r="494" spans="2:16" x14ac:dyDescent="0.3">
      <c r="B494" s="1" t="str">
        <v>79-SPWHI-07003584</v>
      </c>
      <c r="C494" s="18" t="str">
        <v>LARK</v>
      </c>
      <c r="D494" s="15" t="str">
        <v>WHISKY</v>
      </c>
      <c r="E494" s="15" t="str">
        <v>Lark</v>
      </c>
      <c r="F494" s="15" t="str">
        <v>LRK</v>
      </c>
      <c r="G494" s="18" t="str">
        <v>LARK NO. 183 DEVIL'S STORM WHISKY</v>
      </c>
      <c r="H494" s="18" t="str">
        <v>700ml</v>
      </c>
      <c r="I494" s="2">
        <v>6</v>
      </c>
      <c r="P494" s="2">
        <v>0</v>
      </c>
    </row>
    <row r="495" spans="2:16" x14ac:dyDescent="0.3">
      <c r="B495" s="1" t="str">
        <v>79-SPWHI-07003607</v>
      </c>
      <c r="C495" s="18" t="str">
        <v>LARK</v>
      </c>
      <c r="D495" s="15" t="str">
        <v>WHISKY</v>
      </c>
      <c r="E495" s="15" t="str">
        <v>Lark</v>
      </c>
      <c r="F495" s="15" t="str">
        <v>LRK</v>
      </c>
      <c r="G495" s="18" t="str">
        <v>LARK NO. 285 RUBY ABYSS WHISKY</v>
      </c>
      <c r="H495" s="18" t="str">
        <v>700ml</v>
      </c>
      <c r="I495" s="2">
        <v>6</v>
      </c>
      <c r="P495" s="2">
        <v>0</v>
      </c>
    </row>
    <row r="496" spans="2:16" x14ac:dyDescent="0.3">
      <c r="B496" s="1" t="str">
        <v>106PEWHI-07003015</v>
      </c>
      <c r="C496" s="18" t="str">
        <v>PENDULUM</v>
      </c>
      <c r="D496" s="15" t="str">
        <v>WHISKY</v>
      </c>
      <c r="E496" s="15" t="str">
        <v>FABLE</v>
      </c>
      <c r="F496" s="15" t="str">
        <v/>
      </c>
      <c r="G496" s="18" t="str">
        <v>FABLE PALE HORSE 8 YEARS SCOTCH WHISKY</v>
      </c>
      <c r="H496" s="18" t="str">
        <v>700ml</v>
      </c>
      <c r="I496" s="2">
        <v>6</v>
      </c>
      <c r="P496" s="2">
        <v>0</v>
      </c>
    </row>
    <row r="497" spans="2:16" x14ac:dyDescent="0.3">
      <c r="B497" s="1" t="str">
        <v>106PEWHI-07002919</v>
      </c>
      <c r="C497" s="18" t="str">
        <v>PENDULUM</v>
      </c>
      <c r="D497" s="15" t="str">
        <v>WHISKY</v>
      </c>
      <c r="E497" s="15" t="str">
        <v>FABLE</v>
      </c>
      <c r="F497" s="15" t="str">
        <v/>
      </c>
      <c r="G497" s="18" t="str">
        <v>FABLE CHAPTER 8 CANARY 11 YEARS SCOTCH WHISKY</v>
      </c>
      <c r="H497" s="18" t="str">
        <v>700ml</v>
      </c>
      <c r="I497" s="2">
        <v>6</v>
      </c>
      <c r="P497" s="2">
        <v>0</v>
      </c>
    </row>
    <row r="498" spans="2:16" x14ac:dyDescent="0.3">
      <c r="B498" s="1" t="str">
        <v>101SESPA-07500680</v>
      </c>
      <c r="C498" s="18" t="str">
        <v>SERENA</v>
      </c>
      <c r="D498" s="15" t="str">
        <v>Sparkling Wine</v>
      </c>
      <c r="E498" s="15" t="str">
        <v>PIU</v>
      </c>
      <c r="F498" s="15" t="str">
        <v/>
      </c>
      <c r="G498" s="18" t="str">
        <v>Piu Brioso Vino Spumante Bianco</v>
      </c>
      <c r="H498" s="18" t="str">
        <v>750ml</v>
      </c>
      <c r="I498" s="2">
        <v>6</v>
      </c>
      <c r="P498" s="2">
        <v>0</v>
      </c>
    </row>
    <row r="499" spans="2:16" x14ac:dyDescent="0.3">
      <c r="B499" s="1" t="str">
        <v>101SESPA-07500703</v>
      </c>
      <c r="C499" s="18" t="str">
        <v>SERENA</v>
      </c>
      <c r="D499" s="15" t="str">
        <v>Sparkling Wine</v>
      </c>
      <c r="E499" s="15" t="str">
        <v>PIU</v>
      </c>
      <c r="F499" s="15" t="str">
        <v/>
      </c>
      <c r="G499" s="18" t="str">
        <v>Piu Brioso Prosecco Valdobbiadene</v>
      </c>
      <c r="H499" s="18" t="str">
        <v>750ml</v>
      </c>
      <c r="I499" s="2">
        <v>6</v>
      </c>
      <c r="P499" s="2">
        <v>0</v>
      </c>
    </row>
    <row r="500" spans="2:16" x14ac:dyDescent="0.3">
      <c r="B500" s="1" t="str">
        <v>101SESPA-07500727</v>
      </c>
      <c r="C500" s="18" t="str">
        <v>SERENA</v>
      </c>
      <c r="D500" s="15" t="str">
        <v>Sparkling Wine</v>
      </c>
      <c r="E500" s="15" t="str">
        <v>PIU</v>
      </c>
      <c r="F500" s="15" t="str">
        <v/>
      </c>
      <c r="G500" s="18" t="str">
        <v>Piu Brioso Prosecco Rose</v>
      </c>
      <c r="H500" s="18" t="str">
        <v>750ml</v>
      </c>
      <c r="I500" s="2">
        <v>6</v>
      </c>
      <c r="P500" s="2">
        <v>0</v>
      </c>
    </row>
  </sheetData>
  <autoFilter ref="B12:T365" xr:uid="{AB61BD39-7656-4AB4-B82E-6A8931787B5C}"/>
  <conditionalFormatting sqref="U1:U298 V12:V298 U299:V394 U395:U1048576">
    <cfRule type="cellIs" dxfId="18" priority="1" operator="equal">
      <formula>"Input Price only 1 column"</formula>
    </cfRule>
  </conditionalFormatting>
  <dataValidations count="1">
    <dataValidation allowBlank="1" showInputMessage="1" showErrorMessage="1" errorTitle="ผิดครับ !!!" error="กรุณากรอกข้อมูลเฉพาะช่องสีชมพูครับ" sqref="C395:H1048576 F66:G394 C12:G65 H12:I394 B12 C139:E394 C66:C131 D66:E138 C124:G125 W301 W13" xr:uid="{661F76C0-66F4-4567-BBF2-EAB3DE0E1B24}"/>
  </dataValidations>
  <pageMargins left="0.25" right="0.25" top="0.75" bottom="0.75" header="0.3" footer="0.3"/>
  <pageSetup paperSize="9" scale="5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CB399CB-642C-40FC-98AD-7B6039D4E699}">
          <x14:formula1>
            <xm:f>WHOLESALE!$C$12:$C$118</xm:f>
          </x14:formula1>
          <xm:sqref>J13:J394</xm:sqref>
        </x14:dataValidation>
        <x14:dataValidation type="list" allowBlank="1" showInputMessage="1" showErrorMessage="1" xr:uid="{44B93CB0-C1C7-4ECE-8F1A-B7A060C2E645}">
          <x14:formula1>
            <xm:f>MAPPING!#REF!</xm:f>
          </x14:formula1>
          <xm:sqref>L5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8F6F-E032-4216-8E9C-C8DEF5E2A9E9}">
  <sheetPr>
    <tabColor theme="7" tint="0.79998168889431442"/>
    <pageSetUpPr fitToPage="1"/>
  </sheetPr>
  <dimension ref="B1:W500"/>
  <sheetViews>
    <sheetView showGridLines="0" zoomScale="80" zoomScaleNormal="80" zoomScaleSheetLayoutView="100" workbookViewId="0">
      <pane ySplit="12" topLeftCell="A13" activePane="bottomLeft" state="frozen"/>
      <selection activeCell="P14" sqref="P14"/>
      <selection pane="bottomLeft" activeCell="P14" sqref="P14"/>
    </sheetView>
  </sheetViews>
  <sheetFormatPr defaultColWidth="9.33203125" defaultRowHeight="15.6" x14ac:dyDescent="0.3"/>
  <cols>
    <col min="1" max="1" width="2.6640625" style="1" customWidth="1"/>
    <col min="2" max="2" width="22.109375" style="1" customWidth="1"/>
    <col min="3" max="3" width="12.6640625" style="18" customWidth="1"/>
    <col min="4" max="5" width="17.44140625" style="15" customWidth="1"/>
    <col min="6" max="6" width="6.6640625" style="15" customWidth="1"/>
    <col min="7" max="7" width="49.33203125" style="18" customWidth="1"/>
    <col min="8" max="8" width="8.88671875" style="18" customWidth="1"/>
    <col min="9" max="9" width="7.88671875" style="2" customWidth="1"/>
    <col min="10" max="10" width="16.44140625" style="108" customWidth="1"/>
    <col min="11" max="11" width="15.6640625" style="2" customWidth="1"/>
    <col min="12" max="12" width="18.6640625" style="2" bestFit="1" customWidth="1"/>
    <col min="13" max="13" width="0.6640625" style="2" customWidth="1"/>
    <col min="14" max="14" width="11.33203125" style="2" customWidth="1"/>
    <col min="15" max="15" width="0.6640625" style="2" customWidth="1"/>
    <col min="16" max="16" width="11.33203125" style="2" customWidth="1"/>
    <col min="17" max="17" width="0.6640625" style="2" customWidth="1"/>
    <col min="18" max="20" width="15.6640625" style="2" customWidth="1"/>
    <col min="21" max="21" width="8.33203125" style="118" customWidth="1"/>
    <col min="22" max="22" width="8.33203125" style="2" customWidth="1"/>
    <col min="23" max="23" width="0" style="1" hidden="1" customWidth="1"/>
    <col min="24" max="16384" width="9.33203125" style="1"/>
  </cols>
  <sheetData>
    <row r="1" spans="2:23" ht="25.8" x14ac:dyDescent="0.3">
      <c r="B1" s="112" t="s">
        <v>1352</v>
      </c>
      <c r="D1" s="32"/>
      <c r="E1" s="32"/>
      <c r="F1" s="32"/>
      <c r="G1" s="32"/>
      <c r="H1" s="32"/>
      <c r="I1" s="32"/>
      <c r="J1" s="279"/>
      <c r="K1" s="32"/>
      <c r="L1" s="32"/>
      <c r="M1" s="32"/>
      <c r="N1" s="32"/>
      <c r="O1" s="32"/>
      <c r="P1" s="32"/>
      <c r="Q1" s="32"/>
      <c r="R1" s="32"/>
      <c r="S1" s="32"/>
      <c r="T1" s="32"/>
      <c r="U1" s="114"/>
      <c r="V1" s="32"/>
    </row>
    <row r="2" spans="2:23" ht="16.2" thickBot="1" x14ac:dyDescent="0.35">
      <c r="B2" s="109" t="s">
        <v>1468</v>
      </c>
      <c r="C2" s="140" t="str">
        <f>IF(INDEX!C3="","",INDEX!C3)</f>
        <v>Outlet Name</v>
      </c>
      <c r="E2" s="109" t="s">
        <v>5</v>
      </c>
      <c r="F2" s="140" t="str">
        <f>IF(INDEX!C9="","",INDEX!C9)</f>
        <v>Area</v>
      </c>
      <c r="H2" s="111"/>
      <c r="I2" s="111"/>
      <c r="J2" s="280"/>
      <c r="K2" s="109"/>
      <c r="M2" s="109"/>
      <c r="N2" s="146" t="s">
        <v>1365</v>
      </c>
      <c r="O2" s="111"/>
      <c r="P2" s="111" t="s">
        <v>1366</v>
      </c>
      <c r="Q2" s="111"/>
      <c r="R2" s="111" t="s">
        <v>1469</v>
      </c>
      <c r="S2" s="111" t="s">
        <v>1470</v>
      </c>
      <c r="T2" s="111" t="s">
        <v>1449</v>
      </c>
      <c r="U2" s="115"/>
      <c r="V2" s="119"/>
    </row>
    <row r="3" spans="2:23" ht="16.2" thickBot="1" x14ac:dyDescent="0.35">
      <c r="B3" s="109" t="s">
        <v>1471</v>
      </c>
      <c r="C3" s="140" t="str">
        <f>IF(INDEX!C5="","",INDEX!C5)</f>
        <v>Outlet Company Limited</v>
      </c>
      <c r="E3" s="109" t="s">
        <v>7</v>
      </c>
      <c r="F3" s="140" t="str">
        <f>IF(INDEX!C11="","",INDEX!C11)</f>
        <v>Agent name</v>
      </c>
      <c r="H3" s="111"/>
      <c r="I3" s="111"/>
      <c r="J3" s="280"/>
      <c r="K3" s="109"/>
      <c r="L3" s="107" t="s">
        <v>1444</v>
      </c>
      <c r="M3" s="109"/>
      <c r="N3" s="145">
        <f>SUM(N12:N394)</f>
        <v>0</v>
      </c>
      <c r="O3" s="109"/>
      <c r="P3" s="144" t="str">
        <f>IFERROR(T3/S3,"")</f>
        <v/>
      </c>
      <c r="Q3" s="109"/>
      <c r="R3" s="113">
        <f>SUM(R12:R394)</f>
        <v>0</v>
      </c>
      <c r="S3" s="113">
        <f>SUM(S12:S394)</f>
        <v>0</v>
      </c>
      <c r="T3" s="113">
        <f>SUM(T12:T394)</f>
        <v>0</v>
      </c>
      <c r="U3" s="115"/>
      <c r="V3" s="109"/>
    </row>
    <row r="4" spans="2:23" ht="6" customHeight="1" thickBot="1" x14ac:dyDescent="0.35">
      <c r="B4" s="109"/>
      <c r="C4" s="140"/>
      <c r="E4" s="109"/>
      <c r="F4" s="140"/>
      <c r="H4" s="111"/>
      <c r="I4" s="111"/>
      <c r="J4" s="280"/>
      <c r="K4" s="109"/>
      <c r="L4" s="109"/>
      <c r="M4" s="109"/>
      <c r="N4" s="109"/>
      <c r="O4" s="109"/>
      <c r="P4" s="109"/>
      <c r="Q4" s="109"/>
      <c r="R4" s="368"/>
      <c r="S4" s="368"/>
      <c r="T4" s="109"/>
      <c r="U4" s="115"/>
      <c r="V4" s="109"/>
    </row>
    <row r="5" spans="2:23" ht="16.2" thickBot="1" x14ac:dyDescent="0.35">
      <c r="B5" s="109" t="s">
        <v>2</v>
      </c>
      <c r="C5" s="140" t="str">
        <f>IF(INDEX!C7="","",INDEX!C7)</f>
        <v>Name of BDE</v>
      </c>
      <c r="E5" s="109" t="s">
        <v>1472</v>
      </c>
      <c r="F5" s="140" t="str">
        <f>IF(INDEX!C13="","",INDEX!C13)</f>
        <v>Manager Name</v>
      </c>
      <c r="H5" s="111"/>
      <c r="I5" s="111"/>
      <c r="J5" s="281"/>
      <c r="K5" s="1"/>
      <c r="L5" s="370" t="s">
        <v>59</v>
      </c>
      <c r="M5" s="1"/>
      <c r="N5" s="145">
        <f>SUMIFS(N$12:N$394,$C$12:$C$394,$L$5)</f>
        <v>0</v>
      </c>
      <c r="O5" s="1"/>
      <c r="P5" s="144" t="str">
        <f>IFERROR(T5/S5,"")</f>
        <v/>
      </c>
      <c r="Q5" s="1"/>
      <c r="R5" s="113">
        <f>SUMIFS(R$12:R$394,$C$12:$C$394,$L$5)</f>
        <v>0</v>
      </c>
      <c r="S5" s="113">
        <f>SUMIFS(S$12:S$394,$C$12:$C$394,$L$5)</f>
        <v>0</v>
      </c>
      <c r="T5" s="113">
        <f>SUMIFS(T$12:T$394,$C$12:$C$394,$L$5)</f>
        <v>0</v>
      </c>
      <c r="U5" s="106"/>
      <c r="V5" s="1"/>
    </row>
    <row r="6" spans="2:23" ht="6" customHeight="1" thickBot="1" x14ac:dyDescent="0.35">
      <c r="B6" s="109"/>
      <c r="C6" s="140"/>
      <c r="E6" s="110"/>
      <c r="F6" s="109"/>
      <c r="G6" s="109"/>
      <c r="H6" s="111"/>
      <c r="I6" s="111"/>
      <c r="J6" s="280"/>
      <c r="K6" s="109"/>
      <c r="L6" s="115"/>
      <c r="M6" s="109"/>
      <c r="N6" s="109"/>
      <c r="O6" s="109"/>
      <c r="P6" s="109"/>
      <c r="Q6" s="109"/>
      <c r="R6" s="368"/>
      <c r="S6" s="368"/>
      <c r="T6" s="109"/>
      <c r="U6" s="115"/>
      <c r="V6" s="109"/>
    </row>
    <row r="7" spans="2:23" ht="16.2" thickBot="1" x14ac:dyDescent="0.35">
      <c r="B7" s="109" t="s">
        <v>1473</v>
      </c>
      <c r="C7" s="365" t="str">
        <f>INDEX!C21</f>
        <v>Marketing Contract &amp; Yearly Contract</v>
      </c>
      <c r="D7" s="403"/>
      <c r="E7" s="110"/>
      <c r="F7" s="109"/>
      <c r="G7" s="109"/>
      <c r="H7" s="111"/>
      <c r="I7" s="111"/>
      <c r="J7" s="280"/>
      <c r="K7" s="109"/>
      <c r="L7" s="401" t="s">
        <v>1474</v>
      </c>
      <c r="M7" s="109"/>
      <c r="N7" s="145">
        <f>SUMIFS($N$12:N394,$W$12:$W$394,"ALCHEMY")</f>
        <v>0</v>
      </c>
      <c r="O7" s="109"/>
      <c r="P7" s="144" t="str">
        <f>IFERROR(T7/S7,"")</f>
        <v/>
      </c>
      <c r="Q7" s="109"/>
      <c r="R7" s="113">
        <f>SUMIFS($R$12:R394,$W$12:$W$394,"ALCHEMY")</f>
        <v>0</v>
      </c>
      <c r="S7" s="113">
        <f>SUMIFS($S$12:S394,$W$12:$W$394,"ALCHEMY")</f>
        <v>0</v>
      </c>
      <c r="T7" s="145">
        <f>SUMIFS($T$12:T394,$W$12:$W$394,"ALCHEMY")</f>
        <v>0</v>
      </c>
      <c r="U7" s="115"/>
      <c r="V7" s="109"/>
    </row>
    <row r="8" spans="2:23" ht="6" customHeight="1" thickBot="1" x14ac:dyDescent="0.35">
      <c r="E8" s="109"/>
      <c r="G8" s="109"/>
      <c r="H8" s="111"/>
      <c r="I8" s="111"/>
      <c r="J8" s="281"/>
      <c r="K8" s="1"/>
      <c r="L8" s="118"/>
      <c r="U8" s="106"/>
      <c r="V8" s="1"/>
    </row>
    <row r="9" spans="2:23" ht="16.2" thickBot="1" x14ac:dyDescent="0.35">
      <c r="B9" s="109" t="s">
        <v>1277</v>
      </c>
      <c r="C9" s="170" t="str">
        <f>INDEX!C19</f>
        <v>01 Jan 26 - 31 Dec 26</v>
      </c>
      <c r="E9" s="110"/>
      <c r="G9" s="109"/>
      <c r="H9" s="111"/>
      <c r="I9" s="111"/>
      <c r="J9" s="280"/>
      <c r="K9" s="109"/>
      <c r="L9" s="402" t="s">
        <v>1475</v>
      </c>
      <c r="M9" s="109"/>
      <c r="N9" s="145">
        <f>SUMIFS($N$12:N394,$W$12:$W$394,"BBC")</f>
        <v>0</v>
      </c>
      <c r="O9" s="109"/>
      <c r="P9" s="144" t="str">
        <f>IFERROR(T9/S9,"")</f>
        <v/>
      </c>
      <c r="Q9" s="109"/>
      <c r="R9" s="113">
        <f>SUMIFS($R$12:R394,$W$12:$W$394,"BBC")</f>
        <v>0</v>
      </c>
      <c r="S9" s="113">
        <f>SUMIFS($S$12:S394,$W$12:$W$394,"BBC")</f>
        <v>0</v>
      </c>
      <c r="T9" s="145">
        <f>SUMIFS($T$12:T394,$W$12:$W$394,"BBC")</f>
        <v>0</v>
      </c>
      <c r="U9" s="115"/>
      <c r="V9" s="109"/>
    </row>
    <row r="10" spans="2:23" x14ac:dyDescent="0.3">
      <c r="B10" s="109" t="s">
        <v>1476</v>
      </c>
      <c r="C10" s="153" t="s">
        <v>1493</v>
      </c>
      <c r="E10" s="109"/>
      <c r="G10" s="109"/>
      <c r="H10" s="111"/>
      <c r="I10" s="111"/>
      <c r="J10" s="281"/>
      <c r="K10" s="1"/>
      <c r="L10" s="1"/>
      <c r="M10" s="1"/>
      <c r="N10" s="1"/>
      <c r="O10" s="1"/>
      <c r="P10" s="1"/>
      <c r="Q10" s="1"/>
      <c r="R10" s="107"/>
      <c r="S10" s="1"/>
      <c r="T10" s="1"/>
      <c r="U10" s="106"/>
      <c r="V10" s="1"/>
    </row>
    <row r="11" spans="2:23" ht="17.399999999999999" x14ac:dyDescent="0.3">
      <c r="D11" s="17"/>
      <c r="E11" s="17"/>
      <c r="I11" s="18"/>
      <c r="J11" s="282"/>
      <c r="K11" s="78" t="s">
        <v>1478</v>
      </c>
      <c r="L11" s="78"/>
      <c r="M11" s="3"/>
      <c r="N11" s="78" t="s">
        <v>1479</v>
      </c>
      <c r="O11" s="3"/>
      <c r="P11" s="78"/>
      <c r="Q11" s="3"/>
      <c r="R11" s="108">
        <f>SUBTOTAL(9,R13:R394)</f>
        <v>0</v>
      </c>
      <c r="S11" s="108">
        <f t="shared" ref="S11:T11" si="0">SUBTOTAL(9,S13:S394)</f>
        <v>0</v>
      </c>
      <c r="T11" s="108">
        <f t="shared" si="0"/>
        <v>0</v>
      </c>
      <c r="U11" s="105"/>
      <c r="V11" s="6"/>
    </row>
    <row r="12" spans="2:23" s="82" customFormat="1" ht="38.25" customHeight="1" x14ac:dyDescent="0.3">
      <c r="B12" s="159" t="s">
        <v>310</v>
      </c>
      <c r="C12" s="100" t="s">
        <v>10</v>
      </c>
      <c r="D12" s="101" t="s">
        <v>11</v>
      </c>
      <c r="E12" s="101" t="s">
        <v>12</v>
      </c>
      <c r="F12" s="102" t="s">
        <v>1361</v>
      </c>
      <c r="G12" s="101" t="s">
        <v>13</v>
      </c>
      <c r="H12" s="102" t="s">
        <v>14</v>
      </c>
      <c r="I12" s="103" t="s">
        <v>15</v>
      </c>
      <c r="J12" s="278" t="s">
        <v>1362</v>
      </c>
      <c r="K12" s="79" t="s">
        <v>1480</v>
      </c>
      <c r="L12" s="80" t="s">
        <v>1481</v>
      </c>
      <c r="M12" s="104" t="s">
        <v>1316</v>
      </c>
      <c r="N12" s="81" t="s">
        <v>1365</v>
      </c>
      <c r="O12" s="104" t="s">
        <v>1316</v>
      </c>
      <c r="P12" s="81" t="s">
        <v>1366</v>
      </c>
      <c r="Q12" s="104" t="s">
        <v>1316</v>
      </c>
      <c r="R12" s="87" t="s">
        <v>1367</v>
      </c>
      <c r="S12" s="88" t="s">
        <v>1368</v>
      </c>
      <c r="T12" s="89" t="s">
        <v>1369</v>
      </c>
      <c r="U12" s="116" t="s">
        <v>1482</v>
      </c>
      <c r="V12" s="116" t="s">
        <v>1483</v>
      </c>
    </row>
    <row r="13" spans="2:23" ht="17.100000000000001" customHeight="1" x14ac:dyDescent="0.3">
      <c r="B13" s="161" t="str" cm="1">
        <f t="array" ref="B13:I500">MAPPING!$B$3:$I$490</f>
        <v>04-SPWHI-07007491</v>
      </c>
      <c r="C13" s="155" t="str">
        <v>TEG</v>
      </c>
      <c r="D13" s="90" t="str">
        <v>Single Malt Scotch</v>
      </c>
      <c r="E13" s="90" t="str">
        <v>The Macallan</v>
      </c>
      <c r="F13" s="90" t="str">
        <v>MAC</v>
      </c>
      <c r="G13" s="90" t="str">
        <v>The Macallan Sherry Oak 12YO</v>
      </c>
      <c r="H13" s="90" t="str">
        <v>700ml</v>
      </c>
      <c r="I13" s="173">
        <v>12</v>
      </c>
      <c r="J13" s="283"/>
      <c r="K13" s="177"/>
      <c r="L13" s="83"/>
      <c r="M13" s="15"/>
      <c r="N13" s="84"/>
      <c r="O13" s="6"/>
      <c r="P13" s="151" cm="1">
        <f t="array" ref="P13:P500">MAPPING!J3:J490</f>
        <v>0</v>
      </c>
      <c r="Q13" s="6"/>
      <c r="R13" s="91">
        <f t="shared" ref="R13:R76" si="1">IF(K13&gt;0,K13*N13,L13*1.07*N13)</f>
        <v>0</v>
      </c>
      <c r="S13" s="92">
        <f>ROUND(R13/1.07,2)</f>
        <v>0</v>
      </c>
      <c r="T13" s="93">
        <f>IF(U13="Input Price only 1 column","",P13*S13)</f>
        <v>0</v>
      </c>
      <c r="U13" s="117" t="str">
        <f>IF(AND(K13&gt;0,L13&gt;0),"Input Price only 1 column","OK")</f>
        <v>OK</v>
      </c>
      <c r="V13" s="117" t="b">
        <f>'CASH REBATE'!$P$22</f>
        <v>0</v>
      </c>
      <c r="W13" s="367" t="str" cm="1">
        <f t="array" ref="W13:W381">MAPPING!$A$3:$A$371</f>
        <v>ALCHEMY</v>
      </c>
    </row>
    <row r="14" spans="2:23" ht="17.100000000000001" customHeight="1" x14ac:dyDescent="0.3">
      <c r="B14" s="161" t="str">
        <v>04-SPWHI-07017065</v>
      </c>
      <c r="C14" s="156" t="str">
        <v>TEG</v>
      </c>
      <c r="D14" s="94" t="str">
        <v>Single Malt Scotch</v>
      </c>
      <c r="E14" s="94" t="str">
        <v>The Macallan</v>
      </c>
      <c r="F14" s="94" t="str">
        <v>MAC</v>
      </c>
      <c r="G14" s="94" t="str">
        <v>The Macallan Sherry Oak 18YO</v>
      </c>
      <c r="H14" s="94" t="str">
        <v>700ml</v>
      </c>
      <c r="I14" s="174">
        <v>6</v>
      </c>
      <c r="J14" s="283"/>
      <c r="K14" s="178"/>
      <c r="L14" s="85"/>
      <c r="M14" s="15"/>
      <c r="N14" s="86"/>
      <c r="O14" s="6"/>
      <c r="P14" s="152">
        <v>0</v>
      </c>
      <c r="Q14" s="6"/>
      <c r="R14" s="96">
        <f t="shared" si="1"/>
        <v>0</v>
      </c>
      <c r="S14" s="97">
        <f>ROUND(R14/1.07,2)</f>
        <v>0</v>
      </c>
      <c r="T14" s="98">
        <f t="shared" ref="T14:T77" si="2">IF(U14="Input Price only 1 column","",P14*S14)</f>
        <v>0</v>
      </c>
      <c r="U14" s="117" t="str">
        <f t="shared" ref="U14:U77" si="3">IF(AND(K14&gt;0,L14&gt;0),"Input Price only 1 column","OK")</f>
        <v>OK</v>
      </c>
      <c r="V14" s="117" t="b">
        <f>'CASH REBATE'!$P$22</f>
        <v>0</v>
      </c>
      <c r="W14" s="1" t="str">
        <v>ALCHEMY</v>
      </c>
    </row>
    <row r="15" spans="2:23" ht="17.100000000000001" customHeight="1" x14ac:dyDescent="0.3">
      <c r="B15" s="161" t="str">
        <v>04-SPWHI-07006031</v>
      </c>
      <c r="C15" s="156" t="str">
        <v>TEG</v>
      </c>
      <c r="D15" s="94" t="str">
        <v>Single Malt Scotch</v>
      </c>
      <c r="E15" s="94" t="str">
        <v>The Macallan</v>
      </c>
      <c r="F15" s="94" t="str">
        <v>MAC</v>
      </c>
      <c r="G15" s="94" t="str">
        <v>The Macallan Sherry Oak 25YO</v>
      </c>
      <c r="H15" s="94" t="str">
        <v>700ml</v>
      </c>
      <c r="I15" s="174">
        <v>3</v>
      </c>
      <c r="J15" s="283"/>
      <c r="K15" s="178"/>
      <c r="L15" s="85"/>
      <c r="M15" s="15"/>
      <c r="N15" s="86"/>
      <c r="O15" s="6"/>
      <c r="P15" s="152">
        <v>0</v>
      </c>
      <c r="Q15" s="6"/>
      <c r="R15" s="96">
        <f t="shared" si="1"/>
        <v>0</v>
      </c>
      <c r="S15" s="97">
        <f t="shared" ref="S15:S78" si="4">ROUND(R15/1.07,2)</f>
        <v>0</v>
      </c>
      <c r="T15" s="98">
        <f t="shared" si="2"/>
        <v>0</v>
      </c>
      <c r="U15" s="117" t="str">
        <f t="shared" si="3"/>
        <v>OK</v>
      </c>
      <c r="V15" s="117" t="b">
        <f>'CASH REBATE'!$P$22</f>
        <v>0</v>
      </c>
      <c r="W15" s="1" t="str">
        <v>ALCHEMY</v>
      </c>
    </row>
    <row r="16" spans="2:23" ht="17.100000000000001" customHeight="1" x14ac:dyDescent="0.3">
      <c r="B16" s="161" t="str">
        <v>04-SPWHI-07006048</v>
      </c>
      <c r="C16" s="156" t="str">
        <v>TEG</v>
      </c>
      <c r="D16" s="94" t="str">
        <v>Single Malt Scotch</v>
      </c>
      <c r="E16" s="94" t="str">
        <v>The Macallan</v>
      </c>
      <c r="F16" s="94" t="str">
        <v>MAC</v>
      </c>
      <c r="G16" s="94" t="str">
        <v>The Macallan Sherry Oak 30YO</v>
      </c>
      <c r="H16" s="94" t="str">
        <v>700ml</v>
      </c>
      <c r="I16" s="174">
        <v>3</v>
      </c>
      <c r="J16" s="283"/>
      <c r="K16" s="178"/>
      <c r="L16" s="85"/>
      <c r="M16" s="15"/>
      <c r="N16" s="86"/>
      <c r="O16" s="6"/>
      <c r="P16" s="152">
        <v>0</v>
      </c>
      <c r="Q16" s="6"/>
      <c r="R16" s="96">
        <f t="shared" si="1"/>
        <v>0</v>
      </c>
      <c r="S16" s="97">
        <f t="shared" si="4"/>
        <v>0</v>
      </c>
      <c r="T16" s="98">
        <f t="shared" si="2"/>
        <v>0</v>
      </c>
      <c r="U16" s="117" t="str">
        <f t="shared" si="3"/>
        <v>OK</v>
      </c>
      <c r="V16" s="117" t="b">
        <f>'CASH REBATE'!$P$22</f>
        <v>0</v>
      </c>
      <c r="W16" s="1" t="str">
        <v>ALCHEMY</v>
      </c>
    </row>
    <row r="17" spans="2:23" ht="17.100000000000001" customHeight="1" x14ac:dyDescent="0.3">
      <c r="B17" s="161" t="str">
        <v>04-SPWHI-07003009</v>
      </c>
      <c r="C17" s="156" t="str">
        <v>TEG</v>
      </c>
      <c r="D17" s="94" t="str">
        <v>Single Malt Scotch</v>
      </c>
      <c r="E17" s="94" t="str">
        <v>The Macallan</v>
      </c>
      <c r="F17" s="94" t="str">
        <v>MAC</v>
      </c>
      <c r="G17" s="94" t="str">
        <v>The Macallan Double Cask 12YO</v>
      </c>
      <c r="H17" s="94" t="str">
        <v>700ml</v>
      </c>
      <c r="I17" s="174">
        <v>12</v>
      </c>
      <c r="J17" s="283"/>
      <c r="K17" s="178"/>
      <c r="L17" s="85"/>
      <c r="M17" s="15"/>
      <c r="N17" s="86"/>
      <c r="O17" s="6"/>
      <c r="P17" s="152">
        <v>0</v>
      </c>
      <c r="Q17" s="6"/>
      <c r="R17" s="96">
        <f t="shared" si="1"/>
        <v>0</v>
      </c>
      <c r="S17" s="97">
        <f t="shared" si="4"/>
        <v>0</v>
      </c>
      <c r="T17" s="98">
        <f t="shared" si="2"/>
        <v>0</v>
      </c>
      <c r="U17" s="117" t="str">
        <f t="shared" si="3"/>
        <v>OK</v>
      </c>
      <c r="V17" s="117" t="b">
        <f>'CASH REBATE'!$P$22</f>
        <v>0</v>
      </c>
      <c r="W17" s="1" t="str">
        <v>ALCHEMY</v>
      </c>
    </row>
    <row r="18" spans="2:23" ht="17.100000000000001" customHeight="1" x14ac:dyDescent="0.3">
      <c r="B18" s="161" t="str">
        <v>04-SPWHI-07007700</v>
      </c>
      <c r="C18" s="156" t="str">
        <v>TEG</v>
      </c>
      <c r="D18" s="94" t="str">
        <v>Single Malt Scotch</v>
      </c>
      <c r="E18" s="94" t="str">
        <v>The Macallan</v>
      </c>
      <c r="F18" s="94" t="str">
        <v>MAC</v>
      </c>
      <c r="G18" s="94" t="str">
        <v>The Macallan Double Cask 15YO</v>
      </c>
      <c r="H18" s="94" t="str">
        <v>700ml</v>
      </c>
      <c r="I18" s="174">
        <v>6</v>
      </c>
      <c r="J18" s="283"/>
      <c r="K18" s="178"/>
      <c r="L18" s="85"/>
      <c r="M18" s="15"/>
      <c r="N18" s="86"/>
      <c r="O18" s="6"/>
      <c r="P18" s="152">
        <v>0</v>
      </c>
      <c r="Q18" s="6"/>
      <c r="R18" s="96">
        <f t="shared" si="1"/>
        <v>0</v>
      </c>
      <c r="S18" s="97">
        <f t="shared" si="4"/>
        <v>0</v>
      </c>
      <c r="T18" s="98">
        <f t="shared" si="2"/>
        <v>0</v>
      </c>
      <c r="U18" s="117" t="str">
        <f t="shared" si="3"/>
        <v>OK</v>
      </c>
      <c r="V18" s="117" t="b">
        <f>'CASH REBATE'!$P$22</f>
        <v>0</v>
      </c>
      <c r="W18" s="1" t="str">
        <v>ALCHEMY</v>
      </c>
    </row>
    <row r="19" spans="2:23" ht="17.100000000000001" customHeight="1" x14ac:dyDescent="0.3">
      <c r="B19" s="161" t="str">
        <v>04-SPWHI-07009254</v>
      </c>
      <c r="C19" s="156" t="str">
        <v>TEG</v>
      </c>
      <c r="D19" s="94" t="str">
        <v>Single Malt Scotch</v>
      </c>
      <c r="E19" s="94" t="str">
        <v>The Macallan</v>
      </c>
      <c r="F19" s="94" t="str">
        <v>MAC</v>
      </c>
      <c r="G19" s="94" t="str">
        <v>The Macallan Double Cask 18YO</v>
      </c>
      <c r="H19" s="94" t="str">
        <v>700ml</v>
      </c>
      <c r="I19" s="174">
        <v>6</v>
      </c>
      <c r="J19" s="283"/>
      <c r="K19" s="178"/>
      <c r="L19" s="85"/>
      <c r="M19" s="15"/>
      <c r="N19" s="86"/>
      <c r="O19" s="6"/>
      <c r="P19" s="152">
        <v>0</v>
      </c>
      <c r="Q19" s="6"/>
      <c r="R19" s="96">
        <f t="shared" si="1"/>
        <v>0</v>
      </c>
      <c r="S19" s="97">
        <f t="shared" si="4"/>
        <v>0</v>
      </c>
      <c r="T19" s="98">
        <f t="shared" si="2"/>
        <v>0</v>
      </c>
      <c r="U19" s="117" t="str">
        <f t="shared" si="3"/>
        <v>OK</v>
      </c>
      <c r="V19" s="117" t="b">
        <f>'CASH REBATE'!$P$22</f>
        <v>0</v>
      </c>
      <c r="W19" s="1" t="str">
        <v>ALCHEMY</v>
      </c>
    </row>
    <row r="20" spans="2:23" ht="17.100000000000001" customHeight="1" x14ac:dyDescent="0.3">
      <c r="B20" s="161" t="str">
        <v>04-SPWHI-07000311</v>
      </c>
      <c r="C20" s="156" t="str">
        <v>TEG</v>
      </c>
      <c r="D20" s="94" t="str">
        <v>Single Malt Scotch</v>
      </c>
      <c r="E20" s="94" t="str">
        <v>The Macallan</v>
      </c>
      <c r="F20" s="94" t="str">
        <v>MAC</v>
      </c>
      <c r="G20" s="94" t="str">
        <v>The Macallan Double Cask 30YO</v>
      </c>
      <c r="H20" s="94" t="str">
        <v>700ml</v>
      </c>
      <c r="I20" s="174">
        <v>3</v>
      </c>
      <c r="J20" s="283"/>
      <c r="K20" s="178"/>
      <c r="L20" s="85"/>
      <c r="M20" s="15"/>
      <c r="N20" s="86"/>
      <c r="O20" s="6"/>
      <c r="P20" s="152">
        <v>0</v>
      </c>
      <c r="Q20" s="6"/>
      <c r="R20" s="96">
        <f t="shared" si="1"/>
        <v>0</v>
      </c>
      <c r="S20" s="97">
        <f t="shared" si="4"/>
        <v>0</v>
      </c>
      <c r="T20" s="98">
        <f t="shared" si="2"/>
        <v>0</v>
      </c>
      <c r="U20" s="117" t="str">
        <f t="shared" si="3"/>
        <v>OK</v>
      </c>
      <c r="V20" s="117" t="b">
        <f>'CASH REBATE'!$P$22</f>
        <v>0</v>
      </c>
      <c r="W20" s="1" t="str">
        <v>ALCHEMY</v>
      </c>
    </row>
    <row r="21" spans="2:23" ht="17.100000000000001" customHeight="1" x14ac:dyDescent="0.3">
      <c r="B21" s="161" t="str">
        <v>04-SPWHI-07000796</v>
      </c>
      <c r="C21" s="156" t="str">
        <v>TEG</v>
      </c>
      <c r="D21" s="94" t="str">
        <v>Single Malt Scotch</v>
      </c>
      <c r="E21" s="94" t="str">
        <v>The Macallan</v>
      </c>
      <c r="F21" s="94" t="str">
        <v>MAC</v>
      </c>
      <c r="G21" s="94" t="str">
        <v>The Macallan Triple Cask 12YO</v>
      </c>
      <c r="H21" s="94" t="str">
        <v>700ml</v>
      </c>
      <c r="I21" s="174">
        <v>12</v>
      </c>
      <c r="J21" s="283"/>
      <c r="K21" s="178"/>
      <c r="L21" s="85"/>
      <c r="M21" s="15"/>
      <c r="N21" s="86"/>
      <c r="O21" s="6"/>
      <c r="P21" s="152">
        <v>0</v>
      </c>
      <c r="Q21" s="6"/>
      <c r="R21" s="96">
        <f t="shared" si="1"/>
        <v>0</v>
      </c>
      <c r="S21" s="97">
        <f t="shared" si="4"/>
        <v>0</v>
      </c>
      <c r="T21" s="98">
        <f t="shared" si="2"/>
        <v>0</v>
      </c>
      <c r="U21" s="117" t="str">
        <f t="shared" si="3"/>
        <v>OK</v>
      </c>
      <c r="V21" s="117" t="b">
        <f>'CASH REBATE'!$P$22</f>
        <v>0</v>
      </c>
      <c r="W21" s="1" t="str">
        <v>ALCHEMY</v>
      </c>
    </row>
    <row r="22" spans="2:23" ht="17.100000000000001" customHeight="1" x14ac:dyDescent="0.3">
      <c r="B22" s="161" t="str">
        <v>04-24HMN-07002650</v>
      </c>
      <c r="C22" s="156" t="str">
        <v>TEG</v>
      </c>
      <c r="D22" s="94" t="str">
        <v>Single Malt Scotch</v>
      </c>
      <c r="E22" s="94" t="str">
        <v>The Macallan</v>
      </c>
      <c r="F22" s="94" t="str">
        <v>MAC</v>
      </c>
      <c r="G22" s="94" t="str">
        <v>The Macallan Harmony Vibrant Oak</v>
      </c>
      <c r="H22" s="94" t="str">
        <v>700ml</v>
      </c>
      <c r="I22" s="174">
        <v>6</v>
      </c>
      <c r="J22" s="283"/>
      <c r="K22" s="178"/>
      <c r="L22" s="85"/>
      <c r="M22" s="15"/>
      <c r="N22" s="86"/>
      <c r="O22" s="6"/>
      <c r="P22" s="152">
        <v>0</v>
      </c>
      <c r="Q22" s="6"/>
      <c r="R22" s="96">
        <f t="shared" si="1"/>
        <v>0</v>
      </c>
      <c r="S22" s="97">
        <f t="shared" si="4"/>
        <v>0</v>
      </c>
      <c r="T22" s="98">
        <f t="shared" si="2"/>
        <v>0</v>
      </c>
      <c r="U22" s="117" t="str">
        <f t="shared" si="3"/>
        <v>OK</v>
      </c>
      <c r="V22" s="117" t="b">
        <f>'CASH REBATE'!$P$22</f>
        <v>0</v>
      </c>
      <c r="W22" s="1" t="str">
        <v>ALCHEMY</v>
      </c>
    </row>
    <row r="23" spans="2:23" ht="17.100000000000001" customHeight="1" x14ac:dyDescent="0.3">
      <c r="B23" s="161" t="str">
        <v>04-23WHI-07002322</v>
      </c>
      <c r="C23" s="156" t="str">
        <v>TEG</v>
      </c>
      <c r="D23" s="94" t="str">
        <v>Single Malt Scotch</v>
      </c>
      <c r="E23" s="94" t="str">
        <v>The Macallan</v>
      </c>
      <c r="F23" s="94" t="str">
        <v>MAC</v>
      </c>
      <c r="G23" s="94" t="str">
        <v>The Macallan Harmony Collection Amber Meadow</v>
      </c>
      <c r="H23" s="94" t="str">
        <v>700ml</v>
      </c>
      <c r="I23" s="174">
        <v>12</v>
      </c>
      <c r="J23" s="283"/>
      <c r="K23" s="178"/>
      <c r="L23" s="85"/>
      <c r="M23" s="15"/>
      <c r="N23" s="86"/>
      <c r="O23" s="6"/>
      <c r="P23" s="152">
        <v>0</v>
      </c>
      <c r="Q23" s="6"/>
      <c r="R23" s="96">
        <f t="shared" si="1"/>
        <v>0</v>
      </c>
      <c r="S23" s="97">
        <f t="shared" si="4"/>
        <v>0</v>
      </c>
      <c r="T23" s="98">
        <f t="shared" si="2"/>
        <v>0</v>
      </c>
      <c r="U23" s="117" t="str">
        <f t="shared" si="3"/>
        <v>OK</v>
      </c>
      <c r="V23" s="117" t="b">
        <f>'CASH REBATE'!$P$22</f>
        <v>0</v>
      </c>
      <c r="W23" s="1" t="str">
        <v>ALCHEMY</v>
      </c>
    </row>
    <row r="24" spans="2:23" ht="17.100000000000001" customHeight="1" x14ac:dyDescent="0.3">
      <c r="B24" s="161" t="str">
        <v>04-SPWHI-07000557</v>
      </c>
      <c r="C24" s="156" t="str">
        <v>TEG</v>
      </c>
      <c r="D24" s="94" t="str">
        <v>Single Malt Scotch</v>
      </c>
      <c r="E24" s="94" t="str">
        <v>The Macallan</v>
      </c>
      <c r="F24" s="94" t="str">
        <v>MAC</v>
      </c>
      <c r="G24" s="94" t="str">
        <v>The Macallan Harmony Collection</v>
      </c>
      <c r="H24" s="94" t="str">
        <v>700ml</v>
      </c>
      <c r="I24" s="174">
        <v>6</v>
      </c>
      <c r="J24" s="283"/>
      <c r="K24" s="178"/>
      <c r="L24" s="85"/>
      <c r="M24" s="15"/>
      <c r="N24" s="86"/>
      <c r="O24" s="6"/>
      <c r="P24" s="152">
        <v>0</v>
      </c>
      <c r="Q24" s="6"/>
      <c r="R24" s="96">
        <f t="shared" si="1"/>
        <v>0</v>
      </c>
      <c r="S24" s="97">
        <f t="shared" si="4"/>
        <v>0</v>
      </c>
      <c r="T24" s="98">
        <f t="shared" si="2"/>
        <v>0</v>
      </c>
      <c r="U24" s="117" t="str">
        <f t="shared" si="3"/>
        <v>OK</v>
      </c>
      <c r="V24" s="117" t="b">
        <f>'CASH REBATE'!$P$22</f>
        <v>0</v>
      </c>
      <c r="W24" s="1" t="str">
        <v>ALCHEMY</v>
      </c>
    </row>
    <row r="25" spans="2:23" ht="17.100000000000001" customHeight="1" x14ac:dyDescent="0.3">
      <c r="B25" s="161" t="str">
        <v>04-SPWHI-07001226</v>
      </c>
      <c r="C25" s="156" t="str">
        <v>TEG</v>
      </c>
      <c r="D25" s="94" t="str">
        <v>Single Malt Scotch</v>
      </c>
      <c r="E25" s="94" t="str">
        <v>The Macallan</v>
      </c>
      <c r="F25" s="94" t="str">
        <v>MAC</v>
      </c>
      <c r="G25" s="94" t="str">
        <v>The Macallan Harmony Collection Intense Arabica</v>
      </c>
      <c r="H25" s="94" t="str">
        <v>700ml</v>
      </c>
      <c r="I25" s="174">
        <v>6</v>
      </c>
      <c r="J25" s="283"/>
      <c r="K25" s="178"/>
      <c r="L25" s="85"/>
      <c r="M25" s="15"/>
      <c r="N25" s="86"/>
      <c r="O25" s="6"/>
      <c r="P25" s="152">
        <v>0</v>
      </c>
      <c r="Q25" s="6"/>
      <c r="R25" s="96">
        <f t="shared" si="1"/>
        <v>0</v>
      </c>
      <c r="S25" s="97">
        <f t="shared" si="4"/>
        <v>0</v>
      </c>
      <c r="T25" s="98">
        <f t="shared" si="2"/>
        <v>0</v>
      </c>
      <c r="U25" s="117" t="str">
        <f t="shared" si="3"/>
        <v>OK</v>
      </c>
      <c r="V25" s="117" t="b">
        <f>'CASH REBATE'!$P$22</f>
        <v>0</v>
      </c>
      <c r="W25" s="1" t="str">
        <v>ALCHEMY</v>
      </c>
    </row>
    <row r="26" spans="2:23" ht="17.100000000000001" customHeight="1" x14ac:dyDescent="0.3">
      <c r="B26" s="161" t="str">
        <v>04-25HMN-07002971</v>
      </c>
      <c r="C26" s="156" t="str">
        <v>TEG</v>
      </c>
      <c r="D26" s="94" t="str">
        <v>Single Malt Scotch</v>
      </c>
      <c r="E26" s="94" t="str">
        <v>The Macallan</v>
      </c>
      <c r="F26" s="94" t="str">
        <v>MAC</v>
      </c>
      <c r="G26" s="94" t="str">
        <v>The Macallan Harmony Phoenix Honey Whisky</v>
      </c>
      <c r="H26" s="94" t="str">
        <v>700ml</v>
      </c>
      <c r="I26" s="174">
        <v>6</v>
      </c>
      <c r="J26" s="283"/>
      <c r="K26" s="178"/>
      <c r="L26" s="85"/>
      <c r="M26" s="15"/>
      <c r="N26" s="86"/>
      <c r="O26" s="6"/>
      <c r="P26" s="152">
        <v>0</v>
      </c>
      <c r="Q26" s="6"/>
      <c r="R26" s="96">
        <f t="shared" si="1"/>
        <v>0</v>
      </c>
      <c r="S26" s="97">
        <f t="shared" si="4"/>
        <v>0</v>
      </c>
      <c r="T26" s="98">
        <f t="shared" si="2"/>
        <v>0</v>
      </c>
      <c r="U26" s="117" t="str">
        <f t="shared" si="3"/>
        <v>OK</v>
      </c>
      <c r="V26" s="117" t="b">
        <f>'CASH REBATE'!$P$22</f>
        <v>0</v>
      </c>
      <c r="W26" s="1" t="str">
        <v>ALCHEMY</v>
      </c>
    </row>
    <row r="27" spans="2:23" ht="17.100000000000001" customHeight="1" x14ac:dyDescent="0.3">
      <c r="B27" s="161" t="str">
        <v>04-SPWHI-07007984</v>
      </c>
      <c r="C27" s="156" t="str">
        <v>TEG</v>
      </c>
      <c r="D27" s="94" t="str">
        <v>Single Malt Scotch</v>
      </c>
      <c r="E27" s="94" t="str">
        <v>The Macallan</v>
      </c>
      <c r="F27" s="94" t="str">
        <v>MAC</v>
      </c>
      <c r="G27" s="94" t="str">
        <v>The Macallan Rare Cask</v>
      </c>
      <c r="H27" s="94" t="str">
        <v>700ml</v>
      </c>
      <c r="I27" s="174">
        <v>3</v>
      </c>
      <c r="J27" s="283"/>
      <c r="K27" s="178"/>
      <c r="L27" s="85"/>
      <c r="M27" s="15"/>
      <c r="N27" s="86"/>
      <c r="O27" s="6"/>
      <c r="P27" s="152">
        <v>0</v>
      </c>
      <c r="Q27" s="6"/>
      <c r="R27" s="96">
        <f t="shared" si="1"/>
        <v>0</v>
      </c>
      <c r="S27" s="97">
        <f t="shared" si="4"/>
        <v>0</v>
      </c>
      <c r="T27" s="98">
        <f t="shared" si="2"/>
        <v>0</v>
      </c>
      <c r="U27" s="117" t="str">
        <f t="shared" si="3"/>
        <v>OK</v>
      </c>
      <c r="V27" s="117" t="b">
        <f>'CASH REBATE'!$P$22</f>
        <v>0</v>
      </c>
      <c r="W27" s="1" t="str">
        <v>ALCHEMY</v>
      </c>
    </row>
    <row r="28" spans="2:23" ht="17.100000000000001" customHeight="1" x14ac:dyDescent="0.3">
      <c r="B28" s="161" t="str">
        <v>04-SPWHI-07001883</v>
      </c>
      <c r="C28" s="156" t="str">
        <v>TEG</v>
      </c>
      <c r="D28" s="94" t="str">
        <v>Single Malt Scotch</v>
      </c>
      <c r="E28" s="94" t="str">
        <v>The Macallan</v>
      </c>
      <c r="F28" s="94" t="str">
        <v>MAC</v>
      </c>
      <c r="G28" s="94" t="str">
        <v>The Macallan Reflexion</v>
      </c>
      <c r="H28" s="94" t="str">
        <v>700ml</v>
      </c>
      <c r="I28" s="174">
        <v>2</v>
      </c>
      <c r="J28" s="283"/>
      <c r="K28" s="178"/>
      <c r="L28" s="85"/>
      <c r="M28" s="15"/>
      <c r="N28" s="86"/>
      <c r="O28" s="6"/>
      <c r="P28" s="152">
        <v>0</v>
      </c>
      <c r="Q28" s="6"/>
      <c r="R28" s="96">
        <f t="shared" si="1"/>
        <v>0</v>
      </c>
      <c r="S28" s="97">
        <f t="shared" si="4"/>
        <v>0</v>
      </c>
      <c r="T28" s="98">
        <f t="shared" si="2"/>
        <v>0</v>
      </c>
      <c r="U28" s="117" t="str">
        <f t="shared" si="3"/>
        <v>OK</v>
      </c>
      <c r="V28" s="117" t="b">
        <f>'CASH REBATE'!$P$22</f>
        <v>0</v>
      </c>
      <c r="W28" s="1" t="str">
        <v>ALCHEMY</v>
      </c>
    </row>
    <row r="29" spans="2:23" ht="17.100000000000001" customHeight="1" x14ac:dyDescent="0.3">
      <c r="B29" s="161" t="str">
        <v>04-SPWHI-07001162</v>
      </c>
      <c r="C29" s="156" t="str">
        <v>TEG</v>
      </c>
      <c r="D29" s="94" t="str">
        <v>Single Malt Scotch</v>
      </c>
      <c r="E29" s="94" t="str">
        <v>The Macallan</v>
      </c>
      <c r="F29" s="94" t="str">
        <v>MAC</v>
      </c>
      <c r="G29" s="94" t="str">
        <v>The Macallan Classic Cut Whisky</v>
      </c>
      <c r="H29" s="94" t="str">
        <v>700ml</v>
      </c>
      <c r="I29" s="174">
        <v>12</v>
      </c>
      <c r="J29" s="283"/>
      <c r="K29" s="178"/>
      <c r="L29" s="85"/>
      <c r="M29" s="15"/>
      <c r="N29" s="86"/>
      <c r="O29" s="6"/>
      <c r="P29" s="152">
        <v>0</v>
      </c>
      <c r="Q29" s="6"/>
      <c r="R29" s="96">
        <f t="shared" si="1"/>
        <v>0</v>
      </c>
      <c r="S29" s="97">
        <f t="shared" si="4"/>
        <v>0</v>
      </c>
      <c r="T29" s="98">
        <f t="shared" si="2"/>
        <v>0</v>
      </c>
      <c r="U29" s="117" t="str">
        <f t="shared" si="3"/>
        <v>OK</v>
      </c>
      <c r="V29" s="117" t="b">
        <f>'CASH REBATE'!$P$22</f>
        <v>0</v>
      </c>
      <c r="W29" s="1" t="str">
        <v>ALCHEMY</v>
      </c>
    </row>
    <row r="30" spans="2:23" ht="17.100000000000001" customHeight="1" x14ac:dyDescent="0.3">
      <c r="B30" s="161" t="str">
        <v>04-SPWHI-07001155</v>
      </c>
      <c r="C30" s="156" t="str">
        <v>TEG</v>
      </c>
      <c r="D30" s="94" t="str">
        <v>Single Malt Scotch</v>
      </c>
      <c r="E30" s="94" t="str">
        <v>The Macallan</v>
      </c>
      <c r="F30" s="94" t="str">
        <v>MAC</v>
      </c>
      <c r="G30" s="94" t="str">
        <v>The Macallan A Night On Earth Scotch Whisky Y21</v>
      </c>
      <c r="H30" s="94" t="str">
        <v>700ml</v>
      </c>
      <c r="I30" s="174">
        <v>6</v>
      </c>
      <c r="J30" s="283"/>
      <c r="K30" s="178"/>
      <c r="L30" s="85"/>
      <c r="M30" s="15"/>
      <c r="N30" s="86"/>
      <c r="O30" s="6"/>
      <c r="P30" s="152">
        <v>0</v>
      </c>
      <c r="Q30" s="6"/>
      <c r="R30" s="96">
        <f t="shared" si="1"/>
        <v>0</v>
      </c>
      <c r="S30" s="97">
        <f t="shared" si="4"/>
        <v>0</v>
      </c>
      <c r="T30" s="98">
        <f t="shared" si="2"/>
        <v>0</v>
      </c>
      <c r="U30" s="117" t="str">
        <f t="shared" si="3"/>
        <v>OK</v>
      </c>
      <c r="V30" s="117" t="b">
        <f>'CASH REBATE'!$P$22</f>
        <v>0</v>
      </c>
      <c r="W30" s="1" t="str">
        <v>ALCHEMY</v>
      </c>
    </row>
    <row r="31" spans="2:23" ht="17.100000000000001" customHeight="1" x14ac:dyDescent="0.3">
      <c r="B31" s="161" t="str">
        <v>04-SPWHI-07001080</v>
      </c>
      <c r="C31" s="156" t="str">
        <v>TEG</v>
      </c>
      <c r="D31" s="94" t="str">
        <v>Single Malt Scotch</v>
      </c>
      <c r="E31" s="94" t="str">
        <v>The Macallan</v>
      </c>
      <c r="F31" s="94" t="str">
        <v>MAC</v>
      </c>
      <c r="G31" s="94" t="str">
        <v>The Macallan A Night On Earth Scotch Whisky Y22</v>
      </c>
      <c r="H31" s="94" t="str">
        <v>700ml</v>
      </c>
      <c r="I31" s="174">
        <v>6</v>
      </c>
      <c r="J31" s="283"/>
      <c r="K31" s="178"/>
      <c r="L31" s="85"/>
      <c r="M31" s="15"/>
      <c r="N31" s="86"/>
      <c r="O31" s="6"/>
      <c r="P31" s="152">
        <v>0</v>
      </c>
      <c r="Q31" s="6"/>
      <c r="R31" s="96">
        <f t="shared" si="1"/>
        <v>0</v>
      </c>
      <c r="S31" s="97">
        <f t="shared" si="4"/>
        <v>0</v>
      </c>
      <c r="T31" s="98">
        <f t="shared" si="2"/>
        <v>0</v>
      </c>
      <c r="U31" s="117" t="str">
        <f t="shared" si="3"/>
        <v>OK</v>
      </c>
      <c r="V31" s="117" t="b">
        <f>'CASH REBATE'!$P$22</f>
        <v>0</v>
      </c>
      <c r="W31" s="1" t="str">
        <v>ALCHEMY</v>
      </c>
    </row>
    <row r="32" spans="2:23" ht="17.100000000000001" customHeight="1" x14ac:dyDescent="0.3">
      <c r="B32" s="161" t="str">
        <v>04-23WHI-07001806</v>
      </c>
      <c r="C32" s="156" t="str">
        <v>TEG</v>
      </c>
      <c r="D32" s="94" t="str">
        <v>Single Malt Scotch</v>
      </c>
      <c r="E32" s="94" t="str">
        <v>The Macallan</v>
      </c>
      <c r="F32" s="94" t="str">
        <v>MAC</v>
      </c>
      <c r="G32" s="94" t="str">
        <v>The Macallan A Night On Earth Scotch Whisky Y23</v>
      </c>
      <c r="H32" s="94" t="str">
        <v>700ml</v>
      </c>
      <c r="I32" s="174">
        <v>6</v>
      </c>
      <c r="J32" s="283"/>
      <c r="K32" s="178"/>
      <c r="L32" s="85"/>
      <c r="M32" s="15"/>
      <c r="N32" s="86"/>
      <c r="O32" s="6"/>
      <c r="P32" s="152">
        <v>0</v>
      </c>
      <c r="Q32" s="6"/>
      <c r="R32" s="96">
        <f t="shared" si="1"/>
        <v>0</v>
      </c>
      <c r="S32" s="97">
        <f t="shared" si="4"/>
        <v>0</v>
      </c>
      <c r="T32" s="98">
        <f t="shared" si="2"/>
        <v>0</v>
      </c>
      <c r="U32" s="117" t="str">
        <f t="shared" si="3"/>
        <v>OK</v>
      </c>
      <c r="V32" s="117" t="b">
        <f>'CASH REBATE'!$P$22</f>
        <v>0</v>
      </c>
      <c r="W32" s="1" t="str">
        <v>ALCHEMY</v>
      </c>
    </row>
    <row r="33" spans="2:23" ht="17.100000000000001" customHeight="1" x14ac:dyDescent="0.3">
      <c r="B33" s="161" t="str">
        <v>04-24NOE-07002766</v>
      </c>
      <c r="C33" s="156" t="str">
        <v>TEG</v>
      </c>
      <c r="D33" s="94" t="str">
        <v>Single Malt Scotch</v>
      </c>
      <c r="E33" s="94" t="str">
        <v>The Macallan</v>
      </c>
      <c r="F33" s="94" t="str">
        <v>MAC</v>
      </c>
      <c r="G33" s="94" t="str">
        <v>The Macallan A Night On Earth Scotch Whisky Y24</v>
      </c>
      <c r="H33" s="94" t="str">
        <v>700ml</v>
      </c>
      <c r="I33" s="174">
        <v>6</v>
      </c>
      <c r="J33" s="283"/>
      <c r="K33" s="178"/>
      <c r="L33" s="85"/>
      <c r="M33" s="15"/>
      <c r="N33" s="86"/>
      <c r="O33" s="6"/>
      <c r="P33" s="152">
        <v>0</v>
      </c>
      <c r="Q33" s="6"/>
      <c r="R33" s="96">
        <f t="shared" si="1"/>
        <v>0</v>
      </c>
      <c r="S33" s="97">
        <f t="shared" si="4"/>
        <v>0</v>
      </c>
      <c r="T33" s="98">
        <f t="shared" si="2"/>
        <v>0</v>
      </c>
      <c r="U33" s="117" t="str">
        <f t="shared" si="3"/>
        <v>OK</v>
      </c>
      <c r="V33" s="117" t="b">
        <f>'CASH REBATE'!$P$22</f>
        <v>0</v>
      </c>
      <c r="W33" s="1" t="str">
        <v>ALCHEMY</v>
      </c>
    </row>
    <row r="34" spans="2:23" ht="17.100000000000001" customHeight="1" x14ac:dyDescent="0.3">
      <c r="B34" s="161" t="str">
        <v>04-25NOE-07003381</v>
      </c>
      <c r="C34" s="156" t="str">
        <v>TEG</v>
      </c>
      <c r="D34" s="94" t="str">
        <v>Single Malt Scotch</v>
      </c>
      <c r="E34" s="94" t="str">
        <v>The Macallan</v>
      </c>
      <c r="F34" s="94" t="str">
        <v>MAC</v>
      </c>
      <c r="G34" s="94" t="str">
        <v>The Macallan A Night On Earth Scotch Whisky Y25</v>
      </c>
      <c r="H34" s="94" t="str">
        <v>700ml</v>
      </c>
      <c r="I34" s="174">
        <v>6</v>
      </c>
      <c r="J34" s="283"/>
      <c r="K34" s="178"/>
      <c r="L34" s="85"/>
      <c r="M34" s="15"/>
      <c r="N34" s="86"/>
      <c r="O34" s="6"/>
      <c r="P34" s="152">
        <v>0</v>
      </c>
      <c r="Q34" s="6"/>
      <c r="R34" s="96">
        <f t="shared" si="1"/>
        <v>0</v>
      </c>
      <c r="S34" s="97">
        <f t="shared" si="4"/>
        <v>0</v>
      </c>
      <c r="T34" s="98">
        <f t="shared" si="2"/>
        <v>0</v>
      </c>
      <c r="U34" s="117" t="str">
        <f t="shared" si="3"/>
        <v>OK</v>
      </c>
      <c r="V34" s="117" t="b">
        <f>'CASH REBATE'!$P$22</f>
        <v>0</v>
      </c>
      <c r="W34" s="1" t="str">
        <v>ALCHEMY</v>
      </c>
    </row>
    <row r="35" spans="2:23" ht="17.100000000000001" customHeight="1" x14ac:dyDescent="0.3">
      <c r="B35" s="161" t="str">
        <v>04-SPWHI-07002919</v>
      </c>
      <c r="C35" s="156" t="str">
        <v>TEG</v>
      </c>
      <c r="D35" s="94" t="str">
        <v>Single Malt Scotch</v>
      </c>
      <c r="E35" s="94" t="str">
        <v>The Macallan</v>
      </c>
      <c r="F35" s="94" t="str">
        <v>MAC</v>
      </c>
      <c r="G35" s="94" t="str">
        <v>The Macallan Time Space Mastery</v>
      </c>
      <c r="H35" s="94" t="str">
        <v>700ml</v>
      </c>
      <c r="I35" s="174">
        <v>3</v>
      </c>
      <c r="J35" s="283"/>
      <c r="K35" s="178"/>
      <c r="L35" s="85"/>
      <c r="M35" s="15"/>
      <c r="N35" s="86"/>
      <c r="O35" s="6"/>
      <c r="P35" s="152">
        <v>0</v>
      </c>
      <c r="Q35" s="6"/>
      <c r="R35" s="96">
        <f t="shared" si="1"/>
        <v>0</v>
      </c>
      <c r="S35" s="97">
        <f t="shared" si="4"/>
        <v>0</v>
      </c>
      <c r="T35" s="98">
        <f t="shared" si="2"/>
        <v>0</v>
      </c>
      <c r="U35" s="117" t="str">
        <f t="shared" si="3"/>
        <v>OK</v>
      </c>
      <c r="V35" s="117" t="b">
        <f>'CASH REBATE'!$P$22</f>
        <v>0</v>
      </c>
      <c r="W35" s="1" t="str">
        <v>ALCHEMY</v>
      </c>
    </row>
    <row r="36" spans="2:23" ht="17.100000000000001" customHeight="1" x14ac:dyDescent="0.3">
      <c r="B36" s="161" t="str">
        <v>04-SPWHI-07001622</v>
      </c>
      <c r="C36" s="156" t="str">
        <v>TEG</v>
      </c>
      <c r="D36" s="94" t="str">
        <v>Single Malt Scotch</v>
      </c>
      <c r="E36" s="94" t="str">
        <v>The Macallan</v>
      </c>
      <c r="F36" s="94" t="str">
        <v>MAC</v>
      </c>
      <c r="G36" s="94" t="str">
        <v>The Macallan Art is the Flower Whisky</v>
      </c>
      <c r="H36" s="94" t="str">
        <v>700ml</v>
      </c>
      <c r="I36" s="174">
        <v>4</v>
      </c>
      <c r="J36" s="283"/>
      <c r="K36" s="178"/>
      <c r="L36" s="85"/>
      <c r="M36" s="15"/>
      <c r="N36" s="86"/>
      <c r="O36" s="6"/>
      <c r="P36" s="152">
        <v>0</v>
      </c>
      <c r="Q36" s="6"/>
      <c r="R36" s="96">
        <f t="shared" si="1"/>
        <v>0</v>
      </c>
      <c r="S36" s="97">
        <f t="shared" si="4"/>
        <v>0</v>
      </c>
      <c r="T36" s="98">
        <f t="shared" si="2"/>
        <v>0</v>
      </c>
      <c r="U36" s="117" t="str">
        <f t="shared" si="3"/>
        <v>OK</v>
      </c>
      <c r="V36" s="117" t="b">
        <f>'CASH REBATE'!$P$22</f>
        <v>0</v>
      </c>
      <c r="W36" s="1" t="str">
        <v>ALCHEMY</v>
      </c>
    </row>
    <row r="37" spans="2:23" ht="17.100000000000001" customHeight="1" x14ac:dyDescent="0.3">
      <c r="B37" s="161" t="str">
        <v>04-SPWHI-07003299</v>
      </c>
      <c r="C37" s="156" t="str">
        <v>TEG</v>
      </c>
      <c r="D37" s="94" t="str">
        <v>Single Malt Scotch</v>
      </c>
      <c r="E37" s="94" t="str">
        <v>The Macallan</v>
      </c>
      <c r="F37" s="94" t="str">
        <v>MAC</v>
      </c>
      <c r="G37" s="94" t="str">
        <v>The Macallan Folio 8 Scotch Whisky</v>
      </c>
      <c r="H37" s="94" t="str">
        <v>700ml</v>
      </c>
      <c r="I37" s="174">
        <v>1</v>
      </c>
      <c r="J37" s="283"/>
      <c r="K37" s="178"/>
      <c r="L37" s="85"/>
      <c r="M37" s="15"/>
      <c r="N37" s="86"/>
      <c r="O37" s="6"/>
      <c r="P37" s="152">
        <v>0</v>
      </c>
      <c r="Q37" s="6"/>
      <c r="R37" s="96">
        <f t="shared" si="1"/>
        <v>0</v>
      </c>
      <c r="S37" s="97">
        <f t="shared" si="4"/>
        <v>0</v>
      </c>
      <c r="T37" s="98">
        <f t="shared" si="2"/>
        <v>0</v>
      </c>
      <c r="U37" s="117" t="str">
        <f t="shared" si="3"/>
        <v>OK</v>
      </c>
      <c r="V37" s="117" t="b">
        <f>'CASH REBATE'!$P$22</f>
        <v>0</v>
      </c>
      <c r="W37" s="1" t="str">
        <v>ALCHEMY</v>
      </c>
    </row>
    <row r="38" spans="2:23" ht="17.399999999999999" x14ac:dyDescent="0.3">
      <c r="B38" s="161" t="str">
        <v>04-23MBL-07000168</v>
      </c>
      <c r="C38" s="156" t="str">
        <v>TEG</v>
      </c>
      <c r="D38" s="94" t="str">
        <v>Single Malt Scotch</v>
      </c>
      <c r="E38" s="94" t="str">
        <v>The Macallan</v>
      </c>
      <c r="F38" s="94" t="str">
        <v>MAC</v>
      </c>
      <c r="G38" s="94" t="str">
        <v>The Macallan M Black Scotch Whisky</v>
      </c>
      <c r="H38" s="94" t="str">
        <v>700ml</v>
      </c>
      <c r="I38" s="174">
        <v>1</v>
      </c>
      <c r="J38" s="283"/>
      <c r="K38" s="178"/>
      <c r="L38" s="85"/>
      <c r="M38" s="15"/>
      <c r="N38" s="86"/>
      <c r="O38" s="6"/>
      <c r="P38" s="152">
        <v>0</v>
      </c>
      <c r="Q38" s="6"/>
      <c r="R38" s="96">
        <f t="shared" si="1"/>
        <v>0</v>
      </c>
      <c r="S38" s="97">
        <f t="shared" si="4"/>
        <v>0</v>
      </c>
      <c r="T38" s="98">
        <f t="shared" si="2"/>
        <v>0</v>
      </c>
      <c r="U38" s="117" t="str">
        <f t="shared" si="3"/>
        <v>OK</v>
      </c>
      <c r="V38" s="117" t="b">
        <f>'CASH REBATE'!$P$22</f>
        <v>0</v>
      </c>
      <c r="W38" s="1" t="str">
        <v>ALCHEMY</v>
      </c>
    </row>
    <row r="39" spans="2:23" ht="17.399999999999999" x14ac:dyDescent="0.3">
      <c r="B39" s="161" t="str">
        <v>04-23MCO-07000175</v>
      </c>
      <c r="C39" s="156" t="str">
        <v>TEG</v>
      </c>
      <c r="D39" s="94" t="str">
        <v>Single Malt Scotch</v>
      </c>
      <c r="E39" s="94" t="str">
        <v>The Macallan</v>
      </c>
      <c r="F39" s="94" t="str">
        <v>MAC</v>
      </c>
      <c r="G39" s="94" t="str">
        <v>The Macallan M Copper Scotch Whisky</v>
      </c>
      <c r="H39" s="94" t="str">
        <v>700ml</v>
      </c>
      <c r="I39" s="174">
        <v>1</v>
      </c>
      <c r="J39" s="283"/>
      <c r="K39" s="178"/>
      <c r="L39" s="85"/>
      <c r="M39" s="15"/>
      <c r="N39" s="86"/>
      <c r="O39" s="6"/>
      <c r="P39" s="152">
        <v>0</v>
      </c>
      <c r="Q39" s="6"/>
      <c r="R39" s="96">
        <f t="shared" si="1"/>
        <v>0</v>
      </c>
      <c r="S39" s="97">
        <f t="shared" si="4"/>
        <v>0</v>
      </c>
      <c r="T39" s="98">
        <f t="shared" si="2"/>
        <v>0</v>
      </c>
      <c r="U39" s="117" t="str">
        <f t="shared" si="3"/>
        <v>OK</v>
      </c>
      <c r="V39" s="117" t="b">
        <f>'CASH REBATE'!$P$22</f>
        <v>0</v>
      </c>
      <c r="W39" s="1" t="str">
        <v>ALCHEMY</v>
      </c>
    </row>
    <row r="40" spans="2:23" ht="17.399999999999999" x14ac:dyDescent="0.3">
      <c r="B40" s="161" t="str">
        <v>04-SPWHI-07003372</v>
      </c>
      <c r="C40" s="156" t="str">
        <v>TEG</v>
      </c>
      <c r="D40" s="94" t="str">
        <v>Single Malt Scotch</v>
      </c>
      <c r="E40" s="94" t="str">
        <v>The Macallan</v>
      </c>
      <c r="F40" s="94" t="str">
        <v>MAC</v>
      </c>
      <c r="G40" s="94" t="str">
        <v>The Macallan M Scotch Whisky</v>
      </c>
      <c r="H40" s="94" t="str">
        <v>700ml</v>
      </c>
      <c r="I40" s="174">
        <v>1</v>
      </c>
      <c r="J40" s="283"/>
      <c r="K40" s="178"/>
      <c r="L40" s="85"/>
      <c r="M40" s="15"/>
      <c r="N40" s="86"/>
      <c r="O40" s="6"/>
      <c r="P40" s="152">
        <v>0</v>
      </c>
      <c r="Q40" s="6"/>
      <c r="R40" s="96">
        <f t="shared" si="1"/>
        <v>0</v>
      </c>
      <c r="S40" s="97">
        <f t="shared" si="4"/>
        <v>0</v>
      </c>
      <c r="T40" s="98">
        <f t="shared" si="2"/>
        <v>0</v>
      </c>
      <c r="U40" s="117" t="str">
        <f t="shared" si="3"/>
        <v>OK</v>
      </c>
      <c r="V40" s="117" t="b">
        <f>'CASH REBATE'!$P$22</f>
        <v>0</v>
      </c>
      <c r="W40" s="1" t="str">
        <v>ALCHEMY</v>
      </c>
    </row>
    <row r="41" spans="2:23" ht="17.399999999999999" x14ac:dyDescent="0.3">
      <c r="B41" s="161" t="str">
        <v>11-SPWHI-07003795</v>
      </c>
      <c r="C41" s="156" t="str">
        <v>TEG</v>
      </c>
      <c r="D41" s="94" t="str">
        <v>Single Malt Scotch</v>
      </c>
      <c r="E41" s="94" t="str">
        <v>Highland Park</v>
      </c>
      <c r="F41" s="94" t="str">
        <v>HLP</v>
      </c>
      <c r="G41" s="94" t="str">
        <v>Highland Park 10YO</v>
      </c>
      <c r="H41" s="94" t="str">
        <v>700ml</v>
      </c>
      <c r="I41" s="174">
        <v>6</v>
      </c>
      <c r="J41" s="283"/>
      <c r="K41" s="178"/>
      <c r="L41" s="85"/>
      <c r="M41" s="15"/>
      <c r="N41" s="86"/>
      <c r="O41" s="6"/>
      <c r="P41" s="152">
        <v>0</v>
      </c>
      <c r="Q41" s="6"/>
      <c r="R41" s="96">
        <f t="shared" si="1"/>
        <v>0</v>
      </c>
      <c r="S41" s="97">
        <f t="shared" si="4"/>
        <v>0</v>
      </c>
      <c r="T41" s="98">
        <f t="shared" si="2"/>
        <v>0</v>
      </c>
      <c r="U41" s="117" t="str">
        <f t="shared" si="3"/>
        <v>OK</v>
      </c>
      <c r="V41" s="117" t="b">
        <f>'CASH REBATE'!$P$22</f>
        <v>0</v>
      </c>
      <c r="W41" s="1" t="str">
        <v>ALCHEMY</v>
      </c>
    </row>
    <row r="42" spans="2:23" ht="17.399999999999999" x14ac:dyDescent="0.3">
      <c r="B42" s="161" t="str">
        <v>11-SPWHI-07000996</v>
      </c>
      <c r="C42" s="156" t="str">
        <v>TEG</v>
      </c>
      <c r="D42" s="94" t="str">
        <v>Single Malt Scotch</v>
      </c>
      <c r="E42" s="94" t="str">
        <v>Highland Park</v>
      </c>
      <c r="F42" s="94" t="str">
        <v>HLP</v>
      </c>
      <c r="G42" s="94" t="str">
        <v>Highland Park 12YO</v>
      </c>
      <c r="H42" s="94" t="str">
        <v>700ml</v>
      </c>
      <c r="I42" s="174">
        <v>6</v>
      </c>
      <c r="J42" s="283"/>
      <c r="K42" s="178"/>
      <c r="L42" s="85"/>
      <c r="M42" s="15"/>
      <c r="N42" s="86"/>
      <c r="O42" s="6"/>
      <c r="P42" s="152">
        <v>0</v>
      </c>
      <c r="Q42" s="6"/>
      <c r="R42" s="96">
        <f t="shared" si="1"/>
        <v>0</v>
      </c>
      <c r="S42" s="97">
        <f t="shared" si="4"/>
        <v>0</v>
      </c>
      <c r="T42" s="98">
        <f t="shared" si="2"/>
        <v>0</v>
      </c>
      <c r="U42" s="117" t="str">
        <f t="shared" si="3"/>
        <v>OK</v>
      </c>
      <c r="V42" s="117" t="b">
        <f>'CASH REBATE'!$P$22</f>
        <v>0</v>
      </c>
      <c r="W42" s="1" t="str">
        <v>ALCHEMY</v>
      </c>
    </row>
    <row r="43" spans="2:23" ht="17.399999999999999" x14ac:dyDescent="0.3">
      <c r="B43" s="161" t="str">
        <v>11-SPWHI-07000489</v>
      </c>
      <c r="C43" s="156" t="str">
        <v>TEG</v>
      </c>
      <c r="D43" s="94" t="str">
        <v>Single Malt Scotch</v>
      </c>
      <c r="E43" s="94" t="str">
        <v>Highland Park</v>
      </c>
      <c r="F43" s="94" t="str">
        <v>HLP</v>
      </c>
      <c r="G43" s="94" t="str">
        <v>Highland Park 15YO</v>
      </c>
      <c r="H43" s="94" t="str">
        <v>700ml</v>
      </c>
      <c r="I43" s="174">
        <v>6</v>
      </c>
      <c r="J43" s="283"/>
      <c r="K43" s="178"/>
      <c r="L43" s="85"/>
      <c r="M43" s="15"/>
      <c r="N43" s="86"/>
      <c r="O43" s="6"/>
      <c r="P43" s="152">
        <v>0</v>
      </c>
      <c r="Q43" s="6"/>
      <c r="R43" s="96">
        <f t="shared" si="1"/>
        <v>0</v>
      </c>
      <c r="S43" s="97">
        <f t="shared" si="4"/>
        <v>0</v>
      </c>
      <c r="T43" s="98">
        <f t="shared" si="2"/>
        <v>0</v>
      </c>
      <c r="U43" s="117" t="str">
        <f t="shared" si="3"/>
        <v>OK</v>
      </c>
      <c r="V43" s="117" t="b">
        <f>'CASH REBATE'!$P$22</f>
        <v>0</v>
      </c>
      <c r="W43" s="1" t="str">
        <v>ALCHEMY</v>
      </c>
    </row>
    <row r="44" spans="2:23" ht="17.399999999999999" x14ac:dyDescent="0.3">
      <c r="B44" s="161" t="str">
        <v>11-SPWHI-07005191</v>
      </c>
      <c r="C44" s="156" t="str">
        <v>TEG</v>
      </c>
      <c r="D44" s="94" t="str">
        <v>Single Malt Scotch</v>
      </c>
      <c r="E44" s="94" t="str">
        <v>Highland Park</v>
      </c>
      <c r="F44" s="94" t="str">
        <v>HLP</v>
      </c>
      <c r="G44" s="94" t="str">
        <v>Highland Park 18YO</v>
      </c>
      <c r="H44" s="94" t="str">
        <v>700ml</v>
      </c>
      <c r="I44" s="174">
        <v>6</v>
      </c>
      <c r="J44" s="283"/>
      <c r="K44" s="178"/>
      <c r="L44" s="85"/>
      <c r="M44" s="15"/>
      <c r="N44" s="86"/>
      <c r="O44" s="6"/>
      <c r="P44" s="152">
        <v>0</v>
      </c>
      <c r="Q44" s="6"/>
      <c r="R44" s="96">
        <f t="shared" si="1"/>
        <v>0</v>
      </c>
      <c r="S44" s="97">
        <f t="shared" si="4"/>
        <v>0</v>
      </c>
      <c r="T44" s="98">
        <f t="shared" si="2"/>
        <v>0</v>
      </c>
      <c r="U44" s="117" t="str">
        <f t="shared" si="3"/>
        <v>OK</v>
      </c>
      <c r="V44" s="117" t="b">
        <f>'CASH REBATE'!$P$22</f>
        <v>0</v>
      </c>
      <c r="W44" s="1" t="str">
        <v>ALCHEMY</v>
      </c>
    </row>
    <row r="45" spans="2:23" ht="17.399999999999999" x14ac:dyDescent="0.3">
      <c r="B45" s="161" t="str">
        <v>11-SPWHI-07008264</v>
      </c>
      <c r="C45" s="156" t="str">
        <v>TEG</v>
      </c>
      <c r="D45" s="94" t="str">
        <v>Single Malt Scotch</v>
      </c>
      <c r="E45" s="94" t="str">
        <v>Highland Park</v>
      </c>
      <c r="F45" s="94" t="str">
        <v>HLP</v>
      </c>
      <c r="G45" s="94" t="str">
        <v>Highland Park Valfather</v>
      </c>
      <c r="H45" s="94" t="str">
        <v>700ml</v>
      </c>
      <c r="I45" s="174">
        <v>6</v>
      </c>
      <c r="J45" s="283"/>
      <c r="K45" s="178"/>
      <c r="L45" s="85"/>
      <c r="M45" s="15"/>
      <c r="N45" s="86"/>
      <c r="O45" s="6"/>
      <c r="P45" s="152">
        <v>0</v>
      </c>
      <c r="Q45" s="6"/>
      <c r="R45" s="96">
        <f t="shared" si="1"/>
        <v>0</v>
      </c>
      <c r="S45" s="97">
        <f t="shared" si="4"/>
        <v>0</v>
      </c>
      <c r="T45" s="98">
        <f t="shared" si="2"/>
        <v>0</v>
      </c>
      <c r="U45" s="117" t="str">
        <f t="shared" si="3"/>
        <v>OK</v>
      </c>
      <c r="V45" s="117" t="b">
        <f>'CASH REBATE'!$P$22</f>
        <v>0</v>
      </c>
      <c r="W45" s="1" t="str">
        <v>ALCHEMY</v>
      </c>
    </row>
    <row r="46" spans="2:23" ht="17.399999999999999" x14ac:dyDescent="0.3">
      <c r="B46" s="161" t="str">
        <v>11-SPWHI-07006123</v>
      </c>
      <c r="C46" s="156" t="str">
        <v>TEG</v>
      </c>
      <c r="D46" s="94" t="str">
        <v>Single Malt Scotch</v>
      </c>
      <c r="E46" s="94" t="str">
        <v>Highland Park</v>
      </c>
      <c r="F46" s="94" t="str">
        <v>HLP</v>
      </c>
      <c r="G46" s="94" t="str">
        <v>Highland Park Valknut</v>
      </c>
      <c r="H46" s="94" t="str">
        <v>700ml</v>
      </c>
      <c r="I46" s="174">
        <v>6</v>
      </c>
      <c r="J46" s="283"/>
      <c r="K46" s="178"/>
      <c r="L46" s="85"/>
      <c r="M46" s="15"/>
      <c r="N46" s="86"/>
      <c r="O46" s="6"/>
      <c r="P46" s="152">
        <v>0</v>
      </c>
      <c r="Q46" s="6"/>
      <c r="R46" s="96">
        <f t="shared" si="1"/>
        <v>0</v>
      </c>
      <c r="S46" s="97">
        <f t="shared" si="4"/>
        <v>0</v>
      </c>
      <c r="T46" s="98">
        <f t="shared" si="2"/>
        <v>0</v>
      </c>
      <c r="U46" s="117" t="str">
        <f t="shared" si="3"/>
        <v>OK</v>
      </c>
      <c r="V46" s="117" t="b">
        <f>'CASH REBATE'!$P$22</f>
        <v>0</v>
      </c>
      <c r="W46" s="1" t="str">
        <v>ALCHEMY</v>
      </c>
    </row>
    <row r="47" spans="2:23" ht="17.399999999999999" x14ac:dyDescent="0.3">
      <c r="B47" s="161" t="str">
        <v>12-SPWHI-07005935</v>
      </c>
      <c r="C47" s="156" t="str">
        <v>TEG</v>
      </c>
      <c r="D47" s="94" t="str">
        <v>Single Malt Scotch</v>
      </c>
      <c r="E47" s="94" t="str">
        <v>The Glenrothes</v>
      </c>
      <c r="F47" s="94" t="str">
        <v>TGR</v>
      </c>
      <c r="G47" s="94" t="str">
        <v>The Glenrothes 12YO</v>
      </c>
      <c r="H47" s="94" t="str">
        <v>700ml</v>
      </c>
      <c r="I47" s="174">
        <v>6</v>
      </c>
      <c r="J47" s="283"/>
      <c r="K47" s="178"/>
      <c r="L47" s="85"/>
      <c r="M47" s="15"/>
      <c r="N47" s="86"/>
      <c r="O47" s="6"/>
      <c r="P47" s="152">
        <v>0</v>
      </c>
      <c r="Q47" s="6"/>
      <c r="R47" s="96">
        <f t="shared" si="1"/>
        <v>0</v>
      </c>
      <c r="S47" s="97">
        <f t="shared" si="4"/>
        <v>0</v>
      </c>
      <c r="T47" s="98">
        <f t="shared" si="2"/>
        <v>0</v>
      </c>
      <c r="U47" s="117" t="str">
        <f t="shared" si="3"/>
        <v>OK</v>
      </c>
      <c r="V47" s="117" t="b">
        <f>'CASH REBATE'!$P$22</f>
        <v>0</v>
      </c>
      <c r="W47" s="1" t="str">
        <v>ALCHEMY</v>
      </c>
    </row>
    <row r="48" spans="2:23" ht="17.399999999999999" x14ac:dyDescent="0.3">
      <c r="B48" s="161" t="str">
        <v>12-SPWHI-07005959</v>
      </c>
      <c r="C48" s="156" t="str">
        <v>TEG</v>
      </c>
      <c r="D48" s="94" t="str">
        <v>Single Malt Scotch</v>
      </c>
      <c r="E48" s="94" t="str">
        <v>The Glenrothes</v>
      </c>
      <c r="F48" s="94" t="str">
        <v>TGR</v>
      </c>
      <c r="G48" s="94" t="str">
        <v>The Glenrothes 18YO</v>
      </c>
      <c r="H48" s="94" t="str">
        <v>700ml</v>
      </c>
      <c r="I48" s="174">
        <v>6</v>
      </c>
      <c r="J48" s="283"/>
      <c r="K48" s="178"/>
      <c r="L48" s="85"/>
      <c r="M48" s="15"/>
      <c r="N48" s="86"/>
      <c r="O48" s="6"/>
      <c r="P48" s="152">
        <v>0</v>
      </c>
      <c r="Q48" s="6"/>
      <c r="R48" s="96">
        <f t="shared" si="1"/>
        <v>0</v>
      </c>
      <c r="S48" s="97">
        <f t="shared" si="4"/>
        <v>0</v>
      </c>
      <c r="T48" s="98">
        <f t="shared" si="2"/>
        <v>0</v>
      </c>
      <c r="U48" s="117" t="str">
        <f t="shared" si="3"/>
        <v>OK</v>
      </c>
      <c r="V48" s="117" t="b">
        <f>'CASH REBATE'!$P$22</f>
        <v>0</v>
      </c>
      <c r="W48" s="1" t="str">
        <v>ALCHEMY</v>
      </c>
    </row>
    <row r="49" spans="2:23" ht="17.399999999999999" x14ac:dyDescent="0.3">
      <c r="B49" s="161" t="str">
        <v>12-SPWHI-07005966</v>
      </c>
      <c r="C49" s="156" t="str">
        <v>TEG</v>
      </c>
      <c r="D49" s="94" t="str">
        <v>Single Malt Scotch</v>
      </c>
      <c r="E49" s="94" t="str">
        <v>The Glenrothes</v>
      </c>
      <c r="F49" s="94" t="str">
        <v>TGR</v>
      </c>
      <c r="G49" s="94" t="str">
        <v>The Glenrothes 25YO</v>
      </c>
      <c r="H49" s="94" t="str">
        <v>700ml</v>
      </c>
      <c r="I49" s="174">
        <v>4</v>
      </c>
      <c r="J49" s="283"/>
      <c r="K49" s="178"/>
      <c r="L49" s="85"/>
      <c r="M49" s="15"/>
      <c r="N49" s="86"/>
      <c r="O49" s="6"/>
      <c r="P49" s="152">
        <v>0</v>
      </c>
      <c r="Q49" s="6"/>
      <c r="R49" s="96">
        <f t="shared" si="1"/>
        <v>0</v>
      </c>
      <c r="S49" s="97">
        <f t="shared" si="4"/>
        <v>0</v>
      </c>
      <c r="T49" s="98">
        <f t="shared" si="2"/>
        <v>0</v>
      </c>
      <c r="U49" s="117" t="str">
        <f t="shared" si="3"/>
        <v>OK</v>
      </c>
      <c r="V49" s="117" t="b">
        <f>'CASH REBATE'!$P$22</f>
        <v>0</v>
      </c>
      <c r="W49" s="1" t="str">
        <v>ALCHEMY</v>
      </c>
    </row>
    <row r="50" spans="2:23" ht="17.399999999999999" x14ac:dyDescent="0.3">
      <c r="B50" s="161" t="str">
        <v>12-SPWHI-07005942</v>
      </c>
      <c r="C50" s="156" t="str">
        <v>TEG</v>
      </c>
      <c r="D50" s="94" t="str">
        <v>Single Malt Scotch</v>
      </c>
      <c r="E50" s="94" t="str">
        <v>The Glenrothes</v>
      </c>
      <c r="F50" s="94" t="str">
        <v>TGR</v>
      </c>
      <c r="G50" s="94" t="str">
        <v>The Glenrothes Makers Cut</v>
      </c>
      <c r="H50" s="94" t="str">
        <v>700ml</v>
      </c>
      <c r="I50" s="174">
        <v>6</v>
      </c>
      <c r="J50" s="283"/>
      <c r="K50" s="178"/>
      <c r="L50" s="85"/>
      <c r="M50" s="15"/>
      <c r="N50" s="86"/>
      <c r="O50" s="6"/>
      <c r="P50" s="152">
        <v>0</v>
      </c>
      <c r="Q50" s="6"/>
      <c r="R50" s="96">
        <f t="shared" si="1"/>
        <v>0</v>
      </c>
      <c r="S50" s="97">
        <f t="shared" si="4"/>
        <v>0</v>
      </c>
      <c r="T50" s="98">
        <f t="shared" si="2"/>
        <v>0</v>
      </c>
      <c r="U50" s="117" t="str">
        <f t="shared" si="3"/>
        <v>OK</v>
      </c>
      <c r="V50" s="117" t="b">
        <f>'CASH REBATE'!$P$22</f>
        <v>0</v>
      </c>
      <c r="W50" s="1" t="str">
        <v>ALCHEMY</v>
      </c>
    </row>
    <row r="51" spans="2:23" ht="17.399999999999999" x14ac:dyDescent="0.3">
      <c r="B51" s="161" t="str">
        <v>12-SPWHI-07000235</v>
      </c>
      <c r="C51" s="156" t="str">
        <v>TEG</v>
      </c>
      <c r="D51" s="94" t="str">
        <v>Single Malt Scotch</v>
      </c>
      <c r="E51" s="94" t="str">
        <v>The Glenrothes</v>
      </c>
      <c r="F51" s="94" t="str">
        <v>TGR</v>
      </c>
      <c r="G51" s="94" t="str">
        <v>The Glenrothes Vintage Reserve</v>
      </c>
      <c r="H51" s="94" t="str">
        <v>700ml</v>
      </c>
      <c r="I51" s="174">
        <v>6</v>
      </c>
      <c r="J51" s="283"/>
      <c r="K51" s="178"/>
      <c r="L51" s="85"/>
      <c r="M51" s="15"/>
      <c r="N51" s="86"/>
      <c r="O51" s="6"/>
      <c r="P51" s="152">
        <v>0</v>
      </c>
      <c r="Q51" s="6"/>
      <c r="R51" s="96">
        <f t="shared" si="1"/>
        <v>0</v>
      </c>
      <c r="S51" s="97">
        <f t="shared" si="4"/>
        <v>0</v>
      </c>
      <c r="T51" s="98">
        <f t="shared" si="2"/>
        <v>0</v>
      </c>
      <c r="U51" s="117" t="str">
        <f t="shared" si="3"/>
        <v>OK</v>
      </c>
      <c r="V51" s="117" t="b">
        <f>'CASH REBATE'!$P$22</f>
        <v>0</v>
      </c>
      <c r="W51" s="1" t="str">
        <v>ALCHEMY</v>
      </c>
    </row>
    <row r="52" spans="2:23" ht="17.399999999999999" x14ac:dyDescent="0.3">
      <c r="B52" s="161" t="str">
        <v>28-SPWHI-07000329</v>
      </c>
      <c r="C52" s="156" t="str">
        <v>RC</v>
      </c>
      <c r="D52" s="94" t="str">
        <v>Single Malt Scotch</v>
      </c>
      <c r="E52" s="94" t="str">
        <v>Bruichladdich</v>
      </c>
      <c r="F52" s="94" t="str">
        <v>BLD</v>
      </c>
      <c r="G52" s="94" t="str">
        <v>Bruichladdich Classic Laddie</v>
      </c>
      <c r="H52" s="94" t="str">
        <v>700ml</v>
      </c>
      <c r="I52" s="174">
        <v>6</v>
      </c>
      <c r="J52" s="283"/>
      <c r="K52" s="178"/>
      <c r="L52" s="85"/>
      <c r="M52" s="15"/>
      <c r="N52" s="86"/>
      <c r="O52" s="6"/>
      <c r="P52" s="152">
        <v>0</v>
      </c>
      <c r="Q52" s="6"/>
      <c r="R52" s="96">
        <f t="shared" si="1"/>
        <v>0</v>
      </c>
      <c r="S52" s="97">
        <f t="shared" si="4"/>
        <v>0</v>
      </c>
      <c r="T52" s="98">
        <f t="shared" si="2"/>
        <v>0</v>
      </c>
      <c r="U52" s="117" t="str">
        <f t="shared" si="3"/>
        <v>OK</v>
      </c>
      <c r="V52" s="117" t="b">
        <f>'CASH REBATE'!$P$22</f>
        <v>0</v>
      </c>
      <c r="W52" s="1" t="str">
        <v>ALCHEMY</v>
      </c>
    </row>
    <row r="53" spans="2:23" ht="17.399999999999999" x14ac:dyDescent="0.3">
      <c r="B53" s="161" t="str">
        <v>28-SPWHI-07009957</v>
      </c>
      <c r="C53" s="156" t="str">
        <v>RC</v>
      </c>
      <c r="D53" s="94" t="str">
        <v>Single Malt Scotch</v>
      </c>
      <c r="E53" s="94" t="str">
        <v>Bruichladdich</v>
      </c>
      <c r="F53" s="94" t="str">
        <v>BLD</v>
      </c>
      <c r="G53" s="94" t="str">
        <v>Bruichladdich Port Charlotte 10YO</v>
      </c>
      <c r="H53" s="94" t="str">
        <v>700ml</v>
      </c>
      <c r="I53" s="174">
        <v>6</v>
      </c>
      <c r="J53" s="283"/>
      <c r="K53" s="178"/>
      <c r="L53" s="85"/>
      <c r="M53" s="15"/>
      <c r="N53" s="86"/>
      <c r="O53" s="6"/>
      <c r="P53" s="152">
        <v>0</v>
      </c>
      <c r="Q53" s="6"/>
      <c r="R53" s="96">
        <f t="shared" si="1"/>
        <v>0</v>
      </c>
      <c r="S53" s="97">
        <f t="shared" si="4"/>
        <v>0</v>
      </c>
      <c r="T53" s="98">
        <f t="shared" si="2"/>
        <v>0</v>
      </c>
      <c r="U53" s="117" t="str">
        <f t="shared" si="3"/>
        <v>OK</v>
      </c>
      <c r="V53" s="117" t="b">
        <f>'CASH REBATE'!$P$22</f>
        <v>0</v>
      </c>
      <c r="W53" s="1" t="str">
        <v>ALCHEMY</v>
      </c>
    </row>
    <row r="54" spans="2:23" ht="17.399999999999999" x14ac:dyDescent="0.3">
      <c r="B54" s="161" t="str">
        <v>28-SPWHI-07008041</v>
      </c>
      <c r="C54" s="156" t="str">
        <v>RC</v>
      </c>
      <c r="D54" s="94" t="str">
        <v>Single Malt Scotch</v>
      </c>
      <c r="E54" s="94" t="str">
        <v>Bruichladdich</v>
      </c>
      <c r="F54" s="94" t="str">
        <v>BLD</v>
      </c>
      <c r="G54" s="94" t="str">
        <v>Bruichladdich 18 YO</v>
      </c>
      <c r="H54" s="94" t="str">
        <v>700ml</v>
      </c>
      <c r="I54" s="174">
        <v>6</v>
      </c>
      <c r="J54" s="283"/>
      <c r="K54" s="178"/>
      <c r="L54" s="85"/>
      <c r="M54" s="15"/>
      <c r="N54" s="86"/>
      <c r="O54" s="6"/>
      <c r="P54" s="152">
        <v>0</v>
      </c>
      <c r="Q54" s="6"/>
      <c r="R54" s="96">
        <f t="shared" si="1"/>
        <v>0</v>
      </c>
      <c r="S54" s="97">
        <f t="shared" si="4"/>
        <v>0</v>
      </c>
      <c r="T54" s="98">
        <f t="shared" si="2"/>
        <v>0</v>
      </c>
      <c r="U54" s="117" t="str">
        <f t="shared" si="3"/>
        <v>OK</v>
      </c>
      <c r="V54" s="117" t="b">
        <f>'CASH REBATE'!$P$22</f>
        <v>0</v>
      </c>
      <c r="W54" s="1" t="str">
        <v>ALCHEMY</v>
      </c>
    </row>
    <row r="55" spans="2:23" ht="17.399999999999999" x14ac:dyDescent="0.3">
      <c r="B55" s="161" t="str">
        <v>28-SPWHI-07008102</v>
      </c>
      <c r="C55" s="156" t="str">
        <v>RC</v>
      </c>
      <c r="D55" s="94" t="str">
        <v>Single Malt Scotch</v>
      </c>
      <c r="E55" s="94" t="str">
        <v>Bruichladdich</v>
      </c>
      <c r="F55" s="94" t="str">
        <v>BLD</v>
      </c>
      <c r="G55" s="94" t="str">
        <v>Bruichladdich 30 YO</v>
      </c>
      <c r="H55" s="94" t="str">
        <v>700ml</v>
      </c>
      <c r="I55" s="174">
        <v>6</v>
      </c>
      <c r="J55" s="283"/>
      <c r="K55" s="178"/>
      <c r="L55" s="85"/>
      <c r="M55" s="15"/>
      <c r="N55" s="86"/>
      <c r="O55" s="6"/>
      <c r="P55" s="152">
        <v>0</v>
      </c>
      <c r="Q55" s="6"/>
      <c r="R55" s="96">
        <f t="shared" si="1"/>
        <v>0</v>
      </c>
      <c r="S55" s="97">
        <f t="shared" si="4"/>
        <v>0</v>
      </c>
      <c r="T55" s="98">
        <f t="shared" si="2"/>
        <v>0</v>
      </c>
      <c r="U55" s="117" t="str">
        <f t="shared" si="3"/>
        <v>OK</v>
      </c>
      <c r="V55" s="117" t="b">
        <f>'CASH REBATE'!$P$22</f>
        <v>0</v>
      </c>
      <c r="W55" s="1" t="str">
        <v>ALCHEMY</v>
      </c>
    </row>
    <row r="56" spans="2:23" ht="17.399999999999999" x14ac:dyDescent="0.3">
      <c r="B56" s="161" t="str">
        <v>28-SPWHI-07002230</v>
      </c>
      <c r="C56" s="156" t="str">
        <v>RC</v>
      </c>
      <c r="D56" s="94" t="str">
        <v>Single Malt Scotch</v>
      </c>
      <c r="E56" s="94" t="str">
        <v>Bruichladdich</v>
      </c>
      <c r="F56" s="94" t="str">
        <v>BLD</v>
      </c>
      <c r="G56" s="94" t="str">
        <v>Bruichladdich Octomore 10.1</v>
      </c>
      <c r="H56" s="94" t="str">
        <v>700ml</v>
      </c>
      <c r="I56" s="174">
        <v>6</v>
      </c>
      <c r="J56" s="283"/>
      <c r="K56" s="178"/>
      <c r="L56" s="85"/>
      <c r="M56" s="15"/>
      <c r="N56" s="86"/>
      <c r="O56" s="6"/>
      <c r="P56" s="152">
        <v>0</v>
      </c>
      <c r="Q56" s="6"/>
      <c r="R56" s="96">
        <f t="shared" si="1"/>
        <v>0</v>
      </c>
      <c r="S56" s="97">
        <f t="shared" si="4"/>
        <v>0</v>
      </c>
      <c r="T56" s="98">
        <f t="shared" si="2"/>
        <v>0</v>
      </c>
      <c r="U56" s="117" t="str">
        <f t="shared" si="3"/>
        <v>OK</v>
      </c>
      <c r="V56" s="117" t="b">
        <f>'CASH REBATE'!$P$22</f>
        <v>0</v>
      </c>
      <c r="W56" s="1" t="str">
        <v>ALCHEMY</v>
      </c>
    </row>
    <row r="57" spans="2:23" ht="17.399999999999999" x14ac:dyDescent="0.3">
      <c r="B57" s="161" t="str">
        <v>28-SPWHI-07005392</v>
      </c>
      <c r="C57" s="156" t="str">
        <v>RC</v>
      </c>
      <c r="D57" s="94" t="str">
        <v>Single Malt Scotch</v>
      </c>
      <c r="E57" s="94" t="str">
        <v>Bruichladdich</v>
      </c>
      <c r="F57" s="94" t="str">
        <v>BLD</v>
      </c>
      <c r="G57" s="94" t="str">
        <v>Bruichladdich Octomore 13.1</v>
      </c>
      <c r="H57" s="94" t="str">
        <v>700ml</v>
      </c>
      <c r="I57" s="174">
        <v>6</v>
      </c>
      <c r="J57" s="283"/>
      <c r="K57" s="178"/>
      <c r="L57" s="85"/>
      <c r="M57" s="15"/>
      <c r="N57" s="86"/>
      <c r="O57" s="6"/>
      <c r="P57" s="152">
        <v>0</v>
      </c>
      <c r="Q57" s="6"/>
      <c r="R57" s="96">
        <f t="shared" si="1"/>
        <v>0</v>
      </c>
      <c r="S57" s="97">
        <f t="shared" si="4"/>
        <v>0</v>
      </c>
      <c r="T57" s="98">
        <f t="shared" si="2"/>
        <v>0</v>
      </c>
      <c r="U57" s="117" t="str">
        <f t="shared" si="3"/>
        <v>OK</v>
      </c>
      <c r="V57" s="117" t="b">
        <f>'CASH REBATE'!$P$22</f>
        <v>0</v>
      </c>
      <c r="W57" s="1" t="str">
        <v>ALCHEMY</v>
      </c>
    </row>
    <row r="58" spans="2:23" ht="17.399999999999999" x14ac:dyDescent="0.3">
      <c r="B58" s="161" t="str">
        <v>28-SPWHI-07006474</v>
      </c>
      <c r="C58" s="156" t="str">
        <v>RC</v>
      </c>
      <c r="D58" s="94" t="str">
        <v>Single Malt Scotch</v>
      </c>
      <c r="E58" s="94" t="str">
        <v>Bruichladdich</v>
      </c>
      <c r="F58" s="94" t="str">
        <v>BLD</v>
      </c>
      <c r="G58" s="94" t="str">
        <v>Bruichladdich Octomore 14.1</v>
      </c>
      <c r="H58" s="94" t="str">
        <v>700ml</v>
      </c>
      <c r="I58" s="174">
        <v>6</v>
      </c>
      <c r="J58" s="283"/>
      <c r="K58" s="178"/>
      <c r="L58" s="85"/>
      <c r="M58" s="15"/>
      <c r="N58" s="86"/>
      <c r="O58" s="6"/>
      <c r="P58" s="152">
        <v>0</v>
      </c>
      <c r="Q58" s="6"/>
      <c r="R58" s="96">
        <f t="shared" si="1"/>
        <v>0</v>
      </c>
      <c r="S58" s="97">
        <f t="shared" si="4"/>
        <v>0</v>
      </c>
      <c r="T58" s="98">
        <f t="shared" si="2"/>
        <v>0</v>
      </c>
      <c r="U58" s="117" t="str">
        <f t="shared" si="3"/>
        <v>OK</v>
      </c>
      <c r="V58" s="117" t="b">
        <f>'CASH REBATE'!$P$22</f>
        <v>0</v>
      </c>
      <c r="W58" s="1" t="str">
        <v>ALCHEMY</v>
      </c>
    </row>
    <row r="59" spans="2:23" ht="17.399999999999999" x14ac:dyDescent="0.3">
      <c r="B59" s="161" t="str">
        <v>28-SPWHI-07006511</v>
      </c>
      <c r="C59" s="156" t="str">
        <v>RC</v>
      </c>
      <c r="D59" s="94" t="str">
        <v>Single Malt Scotch</v>
      </c>
      <c r="E59" s="94" t="str">
        <v>Bruichladdich</v>
      </c>
      <c r="F59" s="94" t="str">
        <v>BLD</v>
      </c>
      <c r="G59" s="94" t="str">
        <v>Bruichladdich Octomore 14.2</v>
      </c>
      <c r="H59" s="94" t="str">
        <v>700ml</v>
      </c>
      <c r="I59" s="174">
        <v>6</v>
      </c>
      <c r="J59" s="283"/>
      <c r="K59" s="178"/>
      <c r="L59" s="85"/>
      <c r="M59" s="15"/>
      <c r="N59" s="86"/>
      <c r="O59" s="6"/>
      <c r="P59" s="152">
        <v>0</v>
      </c>
      <c r="Q59" s="6"/>
      <c r="R59" s="96">
        <f t="shared" si="1"/>
        <v>0</v>
      </c>
      <c r="S59" s="97">
        <f t="shared" si="4"/>
        <v>0</v>
      </c>
      <c r="T59" s="98">
        <f t="shared" si="2"/>
        <v>0</v>
      </c>
      <c r="U59" s="117" t="str">
        <f t="shared" si="3"/>
        <v>OK</v>
      </c>
      <c r="V59" s="117" t="b">
        <f>'CASH REBATE'!$P$22</f>
        <v>0</v>
      </c>
      <c r="W59" s="1" t="str">
        <v>ALCHEMY</v>
      </c>
    </row>
    <row r="60" spans="2:23" ht="17.399999999999999" x14ac:dyDescent="0.3">
      <c r="B60" s="161" t="str">
        <v>28-SPWHI-07006597</v>
      </c>
      <c r="C60" s="156" t="str">
        <v>RC</v>
      </c>
      <c r="D60" s="94" t="str">
        <v>Single Malt Scotch</v>
      </c>
      <c r="E60" s="94" t="str">
        <v>Bruichladdich</v>
      </c>
      <c r="F60" s="94" t="str">
        <v>BLD</v>
      </c>
      <c r="G60" s="94" t="str">
        <v>Bruichladdich Octomore 14.3</v>
      </c>
      <c r="H60" s="94" t="str">
        <v>700ml</v>
      </c>
      <c r="I60" s="174">
        <v>6</v>
      </c>
      <c r="J60" s="283"/>
      <c r="K60" s="178"/>
      <c r="L60" s="85"/>
      <c r="M60" s="15"/>
      <c r="N60" s="86"/>
      <c r="O60" s="6"/>
      <c r="P60" s="152">
        <v>0</v>
      </c>
      <c r="Q60" s="6"/>
      <c r="R60" s="96">
        <f t="shared" si="1"/>
        <v>0</v>
      </c>
      <c r="S60" s="97">
        <f t="shared" si="4"/>
        <v>0</v>
      </c>
      <c r="T60" s="98">
        <f t="shared" si="2"/>
        <v>0</v>
      </c>
      <c r="U60" s="117" t="str">
        <f t="shared" si="3"/>
        <v>OK</v>
      </c>
      <c r="V60" s="117" t="b">
        <f>'CASH REBATE'!$P$22</f>
        <v>0</v>
      </c>
      <c r="W60" s="1" t="str">
        <v>ALCHEMY</v>
      </c>
    </row>
    <row r="61" spans="2:23" ht="17.399999999999999" x14ac:dyDescent="0.3">
      <c r="B61" s="161" t="str">
        <v>28-SPWHI-07005538</v>
      </c>
      <c r="C61" s="156" t="str">
        <v>RC</v>
      </c>
      <c r="D61" s="94" t="str">
        <v>Single Malt Scotch</v>
      </c>
      <c r="E61" s="94" t="str">
        <v>Bruichladdich</v>
      </c>
      <c r="F61" s="94" t="str">
        <v>BLD</v>
      </c>
      <c r="G61" s="94" t="str">
        <v>Bruichladdich Black Art Whisky</v>
      </c>
      <c r="H61" s="94" t="str">
        <v>700ml</v>
      </c>
      <c r="I61" s="174">
        <v>6</v>
      </c>
      <c r="J61" s="283"/>
      <c r="K61" s="178"/>
      <c r="L61" s="85"/>
      <c r="M61" s="15"/>
      <c r="N61" s="86"/>
      <c r="O61" s="6"/>
      <c r="P61" s="152">
        <v>0</v>
      </c>
      <c r="Q61" s="6"/>
      <c r="R61" s="96">
        <f t="shared" si="1"/>
        <v>0</v>
      </c>
      <c r="S61" s="97">
        <f t="shared" si="4"/>
        <v>0</v>
      </c>
      <c r="T61" s="98">
        <f t="shared" si="2"/>
        <v>0</v>
      </c>
      <c r="U61" s="117" t="str">
        <f t="shared" si="3"/>
        <v>OK</v>
      </c>
      <c r="V61" s="117" t="b">
        <f>'CASH REBATE'!$P$22</f>
        <v>0</v>
      </c>
      <c r="W61" s="1" t="str">
        <v>ALCHEMY</v>
      </c>
    </row>
    <row r="62" spans="2:23" ht="17.399999999999999" x14ac:dyDescent="0.3">
      <c r="B62" s="161" t="str">
        <v>46-SPWHI-07000051</v>
      </c>
      <c r="C62" s="156" t="str">
        <v>Campari</v>
      </c>
      <c r="D62" s="94" t="str">
        <v>Single Malt Scotch</v>
      </c>
      <c r="E62" s="94" t="str">
        <v>Glen Grant</v>
      </c>
      <c r="F62" s="94" t="str">
        <v>GGT</v>
      </c>
      <c r="G62" s="94" t="str">
        <v>Glen Grant Single Malt Arboralis</v>
      </c>
      <c r="H62" s="94" t="str">
        <v>700ml</v>
      </c>
      <c r="I62" s="174">
        <v>6</v>
      </c>
      <c r="J62" s="283"/>
      <c r="K62" s="178"/>
      <c r="L62" s="85"/>
      <c r="M62" s="15"/>
      <c r="N62" s="86"/>
      <c r="O62" s="6"/>
      <c r="P62" s="152">
        <v>0</v>
      </c>
      <c r="Q62" s="6"/>
      <c r="R62" s="96">
        <f t="shared" si="1"/>
        <v>0</v>
      </c>
      <c r="S62" s="97">
        <f t="shared" si="4"/>
        <v>0</v>
      </c>
      <c r="T62" s="98">
        <f t="shared" si="2"/>
        <v>0</v>
      </c>
      <c r="U62" s="117" t="str">
        <f t="shared" si="3"/>
        <v>OK</v>
      </c>
      <c r="V62" s="117" t="b">
        <f>'CASH REBATE'!$P$22</f>
        <v>0</v>
      </c>
      <c r="W62" s="1" t="str">
        <v>ALCHEMY</v>
      </c>
    </row>
    <row r="63" spans="2:23" ht="17.399999999999999" x14ac:dyDescent="0.3">
      <c r="B63" s="161" t="str">
        <v>46-SPWHI-07002976</v>
      </c>
      <c r="C63" s="156" t="str">
        <v>Campari</v>
      </c>
      <c r="D63" s="94" t="str">
        <v>Single Malt Scotch</v>
      </c>
      <c r="E63" s="94" t="str">
        <v>Glen Grant</v>
      </c>
      <c r="F63" s="94" t="str">
        <v>GGT</v>
      </c>
      <c r="G63" s="94" t="str">
        <v>Glen Grant Single Malt 10YO</v>
      </c>
      <c r="H63" s="94" t="str">
        <v>700ml</v>
      </c>
      <c r="I63" s="174">
        <v>6</v>
      </c>
      <c r="J63" s="283"/>
      <c r="K63" s="178"/>
      <c r="L63" s="85"/>
      <c r="M63" s="15"/>
      <c r="N63" s="86"/>
      <c r="O63" s="6"/>
      <c r="P63" s="152">
        <v>0</v>
      </c>
      <c r="Q63" s="6"/>
      <c r="R63" s="96">
        <f t="shared" si="1"/>
        <v>0</v>
      </c>
      <c r="S63" s="97">
        <f t="shared" si="4"/>
        <v>0</v>
      </c>
      <c r="T63" s="98">
        <f t="shared" si="2"/>
        <v>0</v>
      </c>
      <c r="U63" s="117" t="str">
        <f t="shared" si="3"/>
        <v>OK</v>
      </c>
      <c r="V63" s="117" t="b">
        <f>'CASH REBATE'!$P$22</f>
        <v>0</v>
      </c>
      <c r="W63" s="1" t="str">
        <v>ALCHEMY</v>
      </c>
    </row>
    <row r="64" spans="2:23" ht="17.399999999999999" x14ac:dyDescent="0.3">
      <c r="B64" s="161" t="str">
        <v>46-SPWHI-07000266</v>
      </c>
      <c r="C64" s="156" t="str">
        <v>Campari</v>
      </c>
      <c r="D64" s="94" t="str">
        <v>Single Malt Scotch</v>
      </c>
      <c r="E64" s="94" t="str">
        <v>Glen Grant</v>
      </c>
      <c r="F64" s="94" t="str">
        <v>GGT</v>
      </c>
      <c r="G64" s="94" t="str">
        <v>Glen Grant Single Malt 12YO</v>
      </c>
      <c r="H64" s="94" t="str">
        <v>700ml</v>
      </c>
      <c r="I64" s="174">
        <v>6</v>
      </c>
      <c r="J64" s="283"/>
      <c r="K64" s="178"/>
      <c r="L64" s="85"/>
      <c r="M64" s="15"/>
      <c r="N64" s="86"/>
      <c r="O64" s="6"/>
      <c r="P64" s="152">
        <v>0</v>
      </c>
      <c r="Q64" s="6"/>
      <c r="R64" s="96">
        <f t="shared" si="1"/>
        <v>0</v>
      </c>
      <c r="S64" s="97">
        <f t="shared" si="4"/>
        <v>0</v>
      </c>
      <c r="T64" s="98">
        <f t="shared" si="2"/>
        <v>0</v>
      </c>
      <c r="U64" s="117" t="str">
        <f t="shared" si="3"/>
        <v>OK</v>
      </c>
      <c r="V64" s="117" t="b">
        <f>'CASH REBATE'!$P$22</f>
        <v>0</v>
      </c>
      <c r="W64" s="1" t="str">
        <v>ALCHEMY</v>
      </c>
    </row>
    <row r="65" spans="2:23" ht="17.399999999999999" x14ac:dyDescent="0.3">
      <c r="B65" s="161" t="str">
        <v>46-SPWHI-07000399</v>
      </c>
      <c r="C65" s="156" t="str">
        <v>Campari</v>
      </c>
      <c r="D65" s="94" t="str">
        <v>Single Malt Scotch</v>
      </c>
      <c r="E65" s="94" t="str">
        <v>Glen Grant</v>
      </c>
      <c r="F65" s="94" t="str">
        <v>GGT</v>
      </c>
      <c r="G65" s="94" t="str">
        <v>Glen Grant Single Malt 18YO</v>
      </c>
      <c r="H65" s="94" t="str">
        <v>700ml</v>
      </c>
      <c r="I65" s="174">
        <v>6</v>
      </c>
      <c r="J65" s="283"/>
      <c r="K65" s="178"/>
      <c r="L65" s="85"/>
      <c r="M65" s="15"/>
      <c r="N65" s="86"/>
      <c r="O65" s="6"/>
      <c r="P65" s="152">
        <v>0</v>
      </c>
      <c r="Q65" s="6"/>
      <c r="R65" s="96">
        <f t="shared" si="1"/>
        <v>0</v>
      </c>
      <c r="S65" s="97">
        <f t="shared" si="4"/>
        <v>0</v>
      </c>
      <c r="T65" s="98">
        <f t="shared" si="2"/>
        <v>0</v>
      </c>
      <c r="U65" s="117" t="str">
        <f t="shared" si="3"/>
        <v>OK</v>
      </c>
      <c r="V65" s="117" t="b">
        <f>'CASH REBATE'!$P$22</f>
        <v>0</v>
      </c>
      <c r="W65" s="1" t="str">
        <v>ALCHEMY</v>
      </c>
    </row>
    <row r="66" spans="2:23" ht="17.399999999999999" x14ac:dyDescent="0.3">
      <c r="B66" s="161" t="str">
        <v>06-SPWHI-07000096</v>
      </c>
      <c r="C66" s="156" t="str">
        <v>TEG</v>
      </c>
      <c r="D66" s="94" t="str">
        <v>Blended Scotch</v>
      </c>
      <c r="E66" s="94" t="str">
        <v>The Famous Grouse</v>
      </c>
      <c r="F66" s="94" t="str">
        <v>TFG</v>
      </c>
      <c r="G66" s="94" t="str">
        <v>The Famous Grouse Finest 700ml</v>
      </c>
      <c r="H66" s="94" t="str">
        <v>700ml</v>
      </c>
      <c r="I66" s="174">
        <v>12</v>
      </c>
      <c r="J66" s="283"/>
      <c r="K66" s="178"/>
      <c r="L66" s="85"/>
      <c r="M66" s="15"/>
      <c r="N66" s="86"/>
      <c r="O66" s="6"/>
      <c r="P66" s="152">
        <v>0</v>
      </c>
      <c r="Q66" s="6"/>
      <c r="R66" s="96">
        <f t="shared" si="1"/>
        <v>0</v>
      </c>
      <c r="S66" s="97">
        <f t="shared" si="4"/>
        <v>0</v>
      </c>
      <c r="T66" s="98">
        <f t="shared" si="2"/>
        <v>0</v>
      </c>
      <c r="U66" s="117" t="str">
        <f t="shared" si="3"/>
        <v>OK</v>
      </c>
      <c r="V66" s="117" t="b">
        <f>'CASH REBATE'!$P$22</f>
        <v>0</v>
      </c>
      <c r="W66" s="1" t="str">
        <v>ALCHEMY</v>
      </c>
    </row>
    <row r="67" spans="2:23" ht="17.399999999999999" x14ac:dyDescent="0.3">
      <c r="B67" s="161" t="str">
        <v>06-SPWHI-10001091</v>
      </c>
      <c r="C67" s="156" t="str">
        <v>TEG</v>
      </c>
      <c r="D67" s="94" t="str">
        <v>Blended Scotch</v>
      </c>
      <c r="E67" s="94" t="str">
        <v>The Famous Grouse</v>
      </c>
      <c r="F67" s="94" t="str">
        <v>TFG</v>
      </c>
      <c r="G67" s="94" t="str">
        <v>The Famous Grouse Finest 1L</v>
      </c>
      <c r="H67" s="94" t="str">
        <v>1000ml</v>
      </c>
      <c r="I67" s="174">
        <v>12</v>
      </c>
      <c r="J67" s="283"/>
      <c r="K67" s="178"/>
      <c r="L67" s="85"/>
      <c r="M67" s="15"/>
      <c r="N67" s="86"/>
      <c r="O67" s="6"/>
      <c r="P67" s="152">
        <v>0</v>
      </c>
      <c r="Q67" s="6"/>
      <c r="R67" s="96">
        <f t="shared" si="1"/>
        <v>0</v>
      </c>
      <c r="S67" s="97">
        <f t="shared" si="4"/>
        <v>0</v>
      </c>
      <c r="T67" s="98">
        <f t="shared" si="2"/>
        <v>0</v>
      </c>
      <c r="U67" s="117" t="str">
        <f t="shared" si="3"/>
        <v>OK</v>
      </c>
      <c r="V67" s="117" t="b">
        <f>'CASH REBATE'!$P$22</f>
        <v>0</v>
      </c>
      <c r="W67" s="1" t="str">
        <v>ALCHEMY</v>
      </c>
    </row>
    <row r="68" spans="2:23" ht="17.399999999999999" x14ac:dyDescent="0.3">
      <c r="B68" s="161" t="str">
        <v>06-SPWHI-07000649</v>
      </c>
      <c r="C68" s="156" t="str">
        <v>TEG</v>
      </c>
      <c r="D68" s="94" t="str">
        <v>Blended Scotch</v>
      </c>
      <c r="E68" s="94" t="str">
        <v>The Famous Grouse</v>
      </c>
      <c r="F68" s="94" t="str">
        <v>TFG</v>
      </c>
      <c r="G68" s="94" t="str">
        <v>The Famous Grouse Sherry Cask</v>
      </c>
      <c r="H68" s="94" t="str">
        <v>700ml</v>
      </c>
      <c r="I68" s="174">
        <v>6</v>
      </c>
      <c r="J68" s="283"/>
      <c r="K68" s="178"/>
      <c r="L68" s="85"/>
      <c r="M68" s="15"/>
      <c r="N68" s="86"/>
      <c r="O68" s="6"/>
      <c r="P68" s="152">
        <v>0</v>
      </c>
      <c r="Q68" s="6"/>
      <c r="R68" s="96">
        <f t="shared" si="1"/>
        <v>0</v>
      </c>
      <c r="S68" s="97">
        <f t="shared" si="4"/>
        <v>0</v>
      </c>
      <c r="T68" s="98">
        <f t="shared" si="2"/>
        <v>0</v>
      </c>
      <c r="U68" s="117" t="str">
        <f t="shared" si="3"/>
        <v>OK</v>
      </c>
      <c r="V68" s="117" t="b">
        <f>'CASH REBATE'!$P$22</f>
        <v>0</v>
      </c>
      <c r="W68" s="1" t="str">
        <v>ALCHEMY</v>
      </c>
    </row>
    <row r="69" spans="2:23" ht="17.399999999999999" x14ac:dyDescent="0.3">
      <c r="B69" s="161" t="str">
        <v>06-SPWHI-07002675</v>
      </c>
      <c r="C69" s="156" t="str">
        <v>TEG</v>
      </c>
      <c r="D69" s="94" t="str">
        <v>Blended Scotch</v>
      </c>
      <c r="E69" s="94" t="str">
        <v>The Famous Grouse</v>
      </c>
      <c r="F69" s="94" t="str">
        <v>TFG</v>
      </c>
      <c r="G69" s="94" t="str">
        <v>The Famous Grouse Smoky Black</v>
      </c>
      <c r="H69" s="94" t="str">
        <v>700ml</v>
      </c>
      <c r="I69" s="174">
        <v>6</v>
      </c>
      <c r="J69" s="283"/>
      <c r="K69" s="178"/>
      <c r="L69" s="85"/>
      <c r="M69" s="15"/>
      <c r="N69" s="86"/>
      <c r="O69" s="6"/>
      <c r="P69" s="152">
        <v>0</v>
      </c>
      <c r="Q69" s="6"/>
      <c r="R69" s="96">
        <f t="shared" si="1"/>
        <v>0</v>
      </c>
      <c r="S69" s="97">
        <f t="shared" si="4"/>
        <v>0</v>
      </c>
      <c r="T69" s="98">
        <f t="shared" si="2"/>
        <v>0</v>
      </c>
      <c r="U69" s="117" t="str">
        <f t="shared" si="3"/>
        <v>OK</v>
      </c>
      <c r="V69" s="117" t="b">
        <f>'CASH REBATE'!$P$22</f>
        <v>0</v>
      </c>
      <c r="W69" s="1" t="str">
        <v>ALCHEMY</v>
      </c>
    </row>
    <row r="70" spans="2:23" ht="17.399999999999999" x14ac:dyDescent="0.3">
      <c r="B70" s="161" t="str">
        <v>06-SPWHI-07014082</v>
      </c>
      <c r="C70" s="156" t="str">
        <v>TEG</v>
      </c>
      <c r="D70" s="94" t="str">
        <v>Blended Scotch</v>
      </c>
      <c r="E70" s="94" t="str">
        <v>Naked Malt</v>
      </c>
      <c r="F70" s="94" t="str">
        <v>NAK</v>
      </c>
      <c r="G70" s="94" t="str">
        <v>Naked Malt Blended Malt Scotch Whisky</v>
      </c>
      <c r="H70" s="94" t="str">
        <v>700ml</v>
      </c>
      <c r="I70" s="174">
        <v>6</v>
      </c>
      <c r="J70" s="283"/>
      <c r="K70" s="178"/>
      <c r="L70" s="85"/>
      <c r="M70" s="15"/>
      <c r="N70" s="86"/>
      <c r="O70" s="6"/>
      <c r="P70" s="152">
        <v>0</v>
      </c>
      <c r="Q70" s="6"/>
      <c r="R70" s="96">
        <f t="shared" si="1"/>
        <v>0</v>
      </c>
      <c r="S70" s="97">
        <f t="shared" si="4"/>
        <v>0</v>
      </c>
      <c r="T70" s="98">
        <f t="shared" si="2"/>
        <v>0</v>
      </c>
      <c r="U70" s="117" t="str">
        <f t="shared" si="3"/>
        <v>OK</v>
      </c>
      <c r="V70" s="117" t="b">
        <f>'CASH REBATE'!$P$22</f>
        <v>0</v>
      </c>
      <c r="W70" s="1" t="str">
        <v>ALCHEMY</v>
      </c>
    </row>
    <row r="71" spans="2:23" ht="17.399999999999999" x14ac:dyDescent="0.3">
      <c r="B71" s="161" t="str">
        <v>23-SPWHI-07000029</v>
      </c>
      <c r="C71" s="156" t="str">
        <v>Proximo</v>
      </c>
      <c r="D71" s="94" t="str">
        <v>Irish Whiskey</v>
      </c>
      <c r="E71" s="94" t="str">
        <v>Bushmills</v>
      </c>
      <c r="F71" s="94" t="str">
        <v>BUM</v>
      </c>
      <c r="G71" s="94" t="str">
        <v>Bushmills Original Blend</v>
      </c>
      <c r="H71" s="94" t="str">
        <v>700ml</v>
      </c>
      <c r="I71" s="174">
        <v>6</v>
      </c>
      <c r="J71" s="283"/>
      <c r="K71" s="178"/>
      <c r="L71" s="85"/>
      <c r="M71" s="15"/>
      <c r="N71" s="86"/>
      <c r="O71" s="6"/>
      <c r="P71" s="152">
        <v>0</v>
      </c>
      <c r="Q71" s="6"/>
      <c r="R71" s="96">
        <f t="shared" si="1"/>
        <v>0</v>
      </c>
      <c r="S71" s="97">
        <f t="shared" si="4"/>
        <v>0</v>
      </c>
      <c r="T71" s="98">
        <f t="shared" si="2"/>
        <v>0</v>
      </c>
      <c r="U71" s="117" t="str">
        <f t="shared" si="3"/>
        <v>OK</v>
      </c>
      <c r="V71" s="117" t="b">
        <f>'CASH REBATE'!$P$22</f>
        <v>0</v>
      </c>
      <c r="W71" s="1" t="str">
        <v>ALCHEMY</v>
      </c>
    </row>
    <row r="72" spans="2:23" ht="17.399999999999999" x14ac:dyDescent="0.3">
      <c r="B72" s="161" t="str">
        <v>23-SPWHI-07000066</v>
      </c>
      <c r="C72" s="156" t="str">
        <v>Proximo</v>
      </c>
      <c r="D72" s="94" t="str">
        <v>Irish Whiskey</v>
      </c>
      <c r="E72" s="94" t="str">
        <v>Bushmills</v>
      </c>
      <c r="F72" s="94" t="str">
        <v>BUM</v>
      </c>
      <c r="G72" s="94" t="str">
        <v>Bushmills Black Bush Blend</v>
      </c>
      <c r="H72" s="94" t="str">
        <v>700ml</v>
      </c>
      <c r="I72" s="174">
        <v>6</v>
      </c>
      <c r="J72" s="283"/>
      <c r="K72" s="178"/>
      <c r="L72" s="85"/>
      <c r="M72" s="15"/>
      <c r="N72" s="86"/>
      <c r="O72" s="6"/>
      <c r="P72" s="152">
        <v>0</v>
      </c>
      <c r="Q72" s="6"/>
      <c r="R72" s="96">
        <f t="shared" si="1"/>
        <v>0</v>
      </c>
      <c r="S72" s="97">
        <f t="shared" si="4"/>
        <v>0</v>
      </c>
      <c r="T72" s="98">
        <f t="shared" si="2"/>
        <v>0</v>
      </c>
      <c r="U72" s="117" t="str">
        <f t="shared" si="3"/>
        <v>OK</v>
      </c>
      <c r="V72" s="117" t="b">
        <f>'CASH REBATE'!$P$22</f>
        <v>0</v>
      </c>
      <c r="W72" s="1" t="str">
        <v>ALCHEMY</v>
      </c>
    </row>
    <row r="73" spans="2:23" ht="17.399999999999999" x14ac:dyDescent="0.3">
      <c r="B73" s="161" t="str">
        <v>23-SPWHI-07000031</v>
      </c>
      <c r="C73" s="156" t="str">
        <v>Proximo</v>
      </c>
      <c r="D73" s="94" t="str">
        <v>Irish Whiskey</v>
      </c>
      <c r="E73" s="94" t="str">
        <v>Bushmills</v>
      </c>
      <c r="F73" s="94" t="str">
        <v>BUM</v>
      </c>
      <c r="G73" s="94" t="str">
        <v>Bushmills Single Malt 10YO</v>
      </c>
      <c r="H73" s="94" t="str">
        <v>700ml</v>
      </c>
      <c r="I73" s="174">
        <v>6</v>
      </c>
      <c r="J73" s="283"/>
      <c r="K73" s="178"/>
      <c r="L73" s="85"/>
      <c r="M73" s="15"/>
      <c r="N73" s="86"/>
      <c r="O73" s="6"/>
      <c r="P73" s="152">
        <v>0</v>
      </c>
      <c r="Q73" s="6"/>
      <c r="R73" s="96">
        <f t="shared" si="1"/>
        <v>0</v>
      </c>
      <c r="S73" s="97">
        <f t="shared" si="4"/>
        <v>0</v>
      </c>
      <c r="T73" s="98">
        <f t="shared" si="2"/>
        <v>0</v>
      </c>
      <c r="U73" s="117" t="str">
        <f t="shared" si="3"/>
        <v>OK</v>
      </c>
      <c r="V73" s="117" t="b">
        <f>'CASH REBATE'!$P$22</f>
        <v>0</v>
      </c>
      <c r="W73" s="1" t="str">
        <v>ALCHEMY</v>
      </c>
    </row>
    <row r="74" spans="2:23" ht="17.399999999999999" x14ac:dyDescent="0.3">
      <c r="B74" s="161" t="str">
        <v>23-SPWHI-07000197</v>
      </c>
      <c r="C74" s="156" t="str">
        <v>Proximo</v>
      </c>
      <c r="D74" s="94" t="str">
        <v>Irish Whiskey</v>
      </c>
      <c r="E74" s="94" t="str">
        <v>Bushmills</v>
      </c>
      <c r="F74" s="94" t="str">
        <v>BUM</v>
      </c>
      <c r="G74" s="94" t="str">
        <v>Bushmills Single Malt 12YO</v>
      </c>
      <c r="H74" s="94" t="str">
        <v>700ml</v>
      </c>
      <c r="I74" s="174">
        <v>6</v>
      </c>
      <c r="J74" s="283"/>
      <c r="K74" s="178"/>
      <c r="L74" s="85"/>
      <c r="M74" s="15"/>
      <c r="N74" s="86"/>
      <c r="O74" s="6"/>
      <c r="P74" s="152">
        <v>0</v>
      </c>
      <c r="Q74" s="6"/>
      <c r="R74" s="96">
        <f t="shared" si="1"/>
        <v>0</v>
      </c>
      <c r="S74" s="97">
        <f t="shared" si="4"/>
        <v>0</v>
      </c>
      <c r="T74" s="98">
        <f t="shared" si="2"/>
        <v>0</v>
      </c>
      <c r="U74" s="117" t="str">
        <f t="shared" si="3"/>
        <v>OK</v>
      </c>
      <c r="V74" s="117" t="b">
        <f>'CASH REBATE'!$P$22</f>
        <v>0</v>
      </c>
      <c r="W74" s="1" t="str">
        <v>ALCHEMY</v>
      </c>
    </row>
    <row r="75" spans="2:23" ht="17.399999999999999" x14ac:dyDescent="0.3">
      <c r="B75" s="161" t="str">
        <v>23-SPWHI-07005022</v>
      </c>
      <c r="C75" s="156" t="str">
        <v>Proximo</v>
      </c>
      <c r="D75" s="94" t="str">
        <v>Irish Whiskey</v>
      </c>
      <c r="E75" s="94" t="str">
        <v>Bushmills</v>
      </c>
      <c r="F75" s="94" t="str">
        <v>BUM</v>
      </c>
      <c r="G75" s="94" t="str">
        <v>Bushmills Single Malt 16YO</v>
      </c>
      <c r="H75" s="94" t="str">
        <v>700ml</v>
      </c>
      <c r="I75" s="174">
        <v>6</v>
      </c>
      <c r="J75" s="283"/>
      <c r="K75" s="178"/>
      <c r="L75" s="85"/>
      <c r="M75" s="15"/>
      <c r="N75" s="86"/>
      <c r="O75" s="6"/>
      <c r="P75" s="152">
        <v>0</v>
      </c>
      <c r="Q75" s="6"/>
      <c r="R75" s="96">
        <f t="shared" si="1"/>
        <v>0</v>
      </c>
      <c r="S75" s="97">
        <f t="shared" si="4"/>
        <v>0</v>
      </c>
      <c r="T75" s="98">
        <f t="shared" si="2"/>
        <v>0</v>
      </c>
      <c r="U75" s="117" t="str">
        <f t="shared" si="3"/>
        <v>OK</v>
      </c>
      <c r="V75" s="117" t="b">
        <f>'CASH REBATE'!$P$22</f>
        <v>0</v>
      </c>
      <c r="W75" s="1" t="str">
        <v>ALCHEMY</v>
      </c>
    </row>
    <row r="76" spans="2:23" ht="17.399999999999999" x14ac:dyDescent="0.3">
      <c r="B76" s="161" t="str">
        <v>23-SPWHI-07008268</v>
      </c>
      <c r="C76" s="156" t="str">
        <v>Proximo</v>
      </c>
      <c r="D76" s="94" t="str">
        <v>Irish Whiskey</v>
      </c>
      <c r="E76" s="94" t="str">
        <v>Bushmills</v>
      </c>
      <c r="F76" s="94" t="str">
        <v>BUM</v>
      </c>
      <c r="G76" s="94" t="str">
        <v>Bushmills Single Malt 21YO</v>
      </c>
      <c r="H76" s="94" t="str">
        <v>700ml</v>
      </c>
      <c r="I76" s="174">
        <v>6</v>
      </c>
      <c r="J76" s="283"/>
      <c r="K76" s="178"/>
      <c r="L76" s="85"/>
      <c r="M76" s="15"/>
      <c r="N76" s="86"/>
      <c r="O76" s="6"/>
      <c r="P76" s="152">
        <v>0</v>
      </c>
      <c r="Q76" s="6"/>
      <c r="R76" s="96">
        <f t="shared" si="1"/>
        <v>0</v>
      </c>
      <c r="S76" s="97">
        <f t="shared" si="4"/>
        <v>0</v>
      </c>
      <c r="T76" s="98">
        <f t="shared" si="2"/>
        <v>0</v>
      </c>
      <c r="U76" s="117" t="str">
        <f t="shared" si="3"/>
        <v>OK</v>
      </c>
      <c r="V76" s="117" t="b">
        <f>'CASH REBATE'!$P$22</f>
        <v>0</v>
      </c>
      <c r="W76" s="1" t="str">
        <v>ALCHEMY</v>
      </c>
    </row>
    <row r="77" spans="2:23" ht="17.399999999999999" x14ac:dyDescent="0.3">
      <c r="B77" s="161" t="str">
        <v>47-SPWHI-07000010</v>
      </c>
      <c r="C77" s="156" t="str">
        <v>Proximo</v>
      </c>
      <c r="D77" s="94" t="str">
        <v>Irish Whiskey</v>
      </c>
      <c r="E77" s="94" t="str">
        <v>The Sexton</v>
      </c>
      <c r="F77" s="94" t="str">
        <v>TST</v>
      </c>
      <c r="G77" s="94" t="str">
        <v>Sexton Single Malt</v>
      </c>
      <c r="H77" s="94" t="str">
        <v>700ml</v>
      </c>
      <c r="I77" s="174">
        <v>6</v>
      </c>
      <c r="J77" s="283"/>
      <c r="K77" s="178"/>
      <c r="L77" s="85"/>
      <c r="M77" s="15"/>
      <c r="N77" s="86"/>
      <c r="O77" s="6"/>
      <c r="P77" s="152">
        <v>0</v>
      </c>
      <c r="Q77" s="6"/>
      <c r="R77" s="96">
        <f t="shared" ref="R77:R140" si="5">IF(K77&gt;0,K77*N77,L77*1.07*N77)</f>
        <v>0</v>
      </c>
      <c r="S77" s="97">
        <f t="shared" si="4"/>
        <v>0</v>
      </c>
      <c r="T77" s="98">
        <f t="shared" si="2"/>
        <v>0</v>
      </c>
      <c r="U77" s="117" t="str">
        <f t="shared" si="3"/>
        <v>OK</v>
      </c>
      <c r="V77" s="117" t="b">
        <f>'CASH REBATE'!$P$22</f>
        <v>0</v>
      </c>
      <c r="W77" s="1" t="str">
        <v>ALCHEMY</v>
      </c>
    </row>
    <row r="78" spans="2:23" ht="17.399999999999999" x14ac:dyDescent="0.3">
      <c r="B78" s="161" t="str">
        <v>37-SPWHI-07003251</v>
      </c>
      <c r="C78" s="156" t="str">
        <v>Campari</v>
      </c>
      <c r="D78" s="94" t="str">
        <v>American Whiskey</v>
      </c>
      <c r="E78" s="94" t="str">
        <v>Wild Turkey</v>
      </c>
      <c r="F78" s="94" t="str">
        <v>WTK</v>
      </c>
      <c r="G78" s="94" t="str">
        <v>Wild Turkey Aged 8 YO</v>
      </c>
      <c r="H78" s="94" t="str">
        <v>700ml</v>
      </c>
      <c r="I78" s="174">
        <v>12</v>
      </c>
      <c r="J78" s="283"/>
      <c r="K78" s="178"/>
      <c r="L78" s="85"/>
      <c r="M78" s="15"/>
      <c r="N78" s="86"/>
      <c r="O78" s="6"/>
      <c r="P78" s="152">
        <v>0</v>
      </c>
      <c r="Q78" s="6"/>
      <c r="R78" s="96">
        <f t="shared" si="5"/>
        <v>0</v>
      </c>
      <c r="S78" s="97">
        <f t="shared" si="4"/>
        <v>0</v>
      </c>
      <c r="T78" s="98">
        <f t="shared" ref="T78:T141" si="6">IF(U78="Input Price only 1 column","",P78*S78)</f>
        <v>0</v>
      </c>
      <c r="U78" s="117" t="str">
        <f t="shared" ref="U78:U141" si="7">IF(AND(K78&gt;0,L78&gt;0),"Input Price only 1 column","OK")</f>
        <v>OK</v>
      </c>
      <c r="V78" s="117" t="b">
        <f>'CASH REBATE'!$P$22</f>
        <v>0</v>
      </c>
      <c r="W78" s="1" t="str">
        <v>ALCHEMY</v>
      </c>
    </row>
    <row r="79" spans="2:23" ht="17.399999999999999" x14ac:dyDescent="0.3">
      <c r="B79" s="161" t="str">
        <v>37-SPWHI-07507508</v>
      </c>
      <c r="C79" s="156" t="str">
        <v>Campari</v>
      </c>
      <c r="D79" s="94" t="str">
        <v>American Whiskey</v>
      </c>
      <c r="E79" s="94" t="str">
        <v>Wild Turkey</v>
      </c>
      <c r="F79" s="94" t="str">
        <v>WTK</v>
      </c>
      <c r="G79" s="94" t="str">
        <v>Wild Turkey 101 Bourbon</v>
      </c>
      <c r="H79" s="94" t="str">
        <v>750ml</v>
      </c>
      <c r="I79" s="174">
        <v>12</v>
      </c>
      <c r="J79" s="283"/>
      <c r="K79" s="178"/>
      <c r="L79" s="85"/>
      <c r="M79" s="15"/>
      <c r="N79" s="86"/>
      <c r="O79" s="6"/>
      <c r="P79" s="152">
        <v>0</v>
      </c>
      <c r="Q79" s="6"/>
      <c r="R79" s="96">
        <f t="shared" si="5"/>
        <v>0</v>
      </c>
      <c r="S79" s="97">
        <f t="shared" ref="S79:S142" si="8">ROUND(R79/1.07,2)</f>
        <v>0</v>
      </c>
      <c r="T79" s="98">
        <f t="shared" si="6"/>
        <v>0</v>
      </c>
      <c r="U79" s="117" t="str">
        <f t="shared" si="7"/>
        <v>OK</v>
      </c>
      <c r="V79" s="117" t="b">
        <f>'CASH REBATE'!$P$22</f>
        <v>0</v>
      </c>
      <c r="W79" s="1" t="str">
        <v>ALCHEMY</v>
      </c>
    </row>
    <row r="80" spans="2:23" ht="17.399999999999999" x14ac:dyDescent="0.3">
      <c r="B80" s="161" t="str">
        <v>37-SPWHI-07507503</v>
      </c>
      <c r="C80" s="156" t="str">
        <v>Campari</v>
      </c>
      <c r="D80" s="94" t="str">
        <v>American Whiskey</v>
      </c>
      <c r="E80" s="94" t="str">
        <v>Wild Turkey</v>
      </c>
      <c r="F80" s="94" t="str">
        <v>WTK</v>
      </c>
      <c r="G80" s="94" t="str">
        <v>Wild Turkey Bourbon 750ml</v>
      </c>
      <c r="H80" s="94" t="str">
        <v>750ml</v>
      </c>
      <c r="I80" s="174">
        <v>12</v>
      </c>
      <c r="J80" s="283"/>
      <c r="K80" s="178"/>
      <c r="L80" s="85"/>
      <c r="M80" s="15"/>
      <c r="N80" s="86"/>
      <c r="O80" s="6"/>
      <c r="P80" s="152">
        <v>0</v>
      </c>
      <c r="Q80" s="6"/>
      <c r="R80" s="96">
        <f t="shared" si="5"/>
        <v>0</v>
      </c>
      <c r="S80" s="97">
        <f t="shared" si="8"/>
        <v>0</v>
      </c>
      <c r="T80" s="98">
        <f t="shared" si="6"/>
        <v>0</v>
      </c>
      <c r="U80" s="117" t="str">
        <f t="shared" si="7"/>
        <v>OK</v>
      </c>
      <c r="V80" s="117" t="b">
        <f>'CASH REBATE'!$P$22</f>
        <v>0</v>
      </c>
      <c r="W80" s="1" t="str">
        <v>ALCHEMY</v>
      </c>
    </row>
    <row r="81" spans="2:23" ht="17.399999999999999" x14ac:dyDescent="0.3">
      <c r="B81" s="161" t="str">
        <v>37-SPWHI-10001006</v>
      </c>
      <c r="C81" s="156" t="str">
        <v>Campari</v>
      </c>
      <c r="D81" s="94" t="str">
        <v>American Whiskey</v>
      </c>
      <c r="E81" s="94" t="str">
        <v>Wild Turkey</v>
      </c>
      <c r="F81" s="94" t="str">
        <v>WTK</v>
      </c>
      <c r="G81" s="94" t="str">
        <v>Wild Turkey Bourbon 1L</v>
      </c>
      <c r="H81" s="94" t="str">
        <v>1000ml</v>
      </c>
      <c r="I81" s="174">
        <v>12</v>
      </c>
      <c r="J81" s="283"/>
      <c r="K81" s="178"/>
      <c r="L81" s="85"/>
      <c r="M81" s="15"/>
      <c r="N81" s="86"/>
      <c r="O81" s="6"/>
      <c r="P81" s="152">
        <v>0</v>
      </c>
      <c r="Q81" s="6"/>
      <c r="R81" s="96">
        <f t="shared" si="5"/>
        <v>0</v>
      </c>
      <c r="S81" s="97">
        <f t="shared" si="8"/>
        <v>0</v>
      </c>
      <c r="T81" s="98">
        <f t="shared" si="6"/>
        <v>0</v>
      </c>
      <c r="U81" s="117" t="str">
        <f t="shared" si="7"/>
        <v>OK</v>
      </c>
      <c r="V81" s="117" t="b">
        <f>'CASH REBATE'!$P$22</f>
        <v>0</v>
      </c>
      <c r="W81" s="1" t="str">
        <v>ALCHEMY</v>
      </c>
    </row>
    <row r="82" spans="2:23" ht="17.399999999999999" x14ac:dyDescent="0.3">
      <c r="B82" s="161" t="str">
        <v>37-SPWHI-07007019</v>
      </c>
      <c r="C82" s="156" t="str">
        <v>Campari</v>
      </c>
      <c r="D82" s="94" t="str">
        <v>American Whiskey</v>
      </c>
      <c r="E82" s="94" t="str">
        <v>Wild Turkey</v>
      </c>
      <c r="F82" s="94" t="str">
        <v>WTK</v>
      </c>
      <c r="G82" s="94" t="str">
        <v>Wild Turkey Rye 40.5% 700ml</v>
      </c>
      <c r="H82" s="94" t="str">
        <v>700ml</v>
      </c>
      <c r="I82" s="174">
        <v>6</v>
      </c>
      <c r="J82" s="283"/>
      <c r="K82" s="178"/>
      <c r="L82" s="85"/>
      <c r="M82" s="15"/>
      <c r="N82" s="86"/>
      <c r="O82" s="6"/>
      <c r="P82" s="152">
        <v>0</v>
      </c>
      <c r="Q82" s="6"/>
      <c r="R82" s="96">
        <f t="shared" si="5"/>
        <v>0</v>
      </c>
      <c r="S82" s="97">
        <f t="shared" si="8"/>
        <v>0</v>
      </c>
      <c r="T82" s="98">
        <f t="shared" si="6"/>
        <v>0</v>
      </c>
      <c r="U82" s="117" t="str">
        <f t="shared" si="7"/>
        <v>OK</v>
      </c>
      <c r="V82" s="117" t="b">
        <f>'CASH REBATE'!$P$22</f>
        <v>0</v>
      </c>
      <c r="W82" s="1" t="str">
        <v>ALCHEMY</v>
      </c>
    </row>
    <row r="83" spans="2:23" ht="17.399999999999999" x14ac:dyDescent="0.3">
      <c r="B83" s="161" t="str">
        <v>37-SPWHI-07500229</v>
      </c>
      <c r="C83" s="156" t="str">
        <v>Campari</v>
      </c>
      <c r="D83" s="94" t="str">
        <v>American Whiskey</v>
      </c>
      <c r="E83" s="94" t="str">
        <v>Wild Turkey</v>
      </c>
      <c r="F83" s="94" t="str">
        <v>WTK</v>
      </c>
      <c r="G83" s="94" t="str">
        <v>Wild Turkey Rare Breed Bourbon 54.1%</v>
      </c>
      <c r="H83" s="94" t="str">
        <v>750ml</v>
      </c>
      <c r="I83" s="174">
        <v>6</v>
      </c>
      <c r="J83" s="283"/>
      <c r="K83" s="178"/>
      <c r="L83" s="85"/>
      <c r="M83" s="15"/>
      <c r="N83" s="86"/>
      <c r="O83" s="6"/>
      <c r="P83" s="152">
        <v>0</v>
      </c>
      <c r="Q83" s="6"/>
      <c r="R83" s="96">
        <f t="shared" si="5"/>
        <v>0</v>
      </c>
      <c r="S83" s="97">
        <f t="shared" si="8"/>
        <v>0</v>
      </c>
      <c r="T83" s="98">
        <f t="shared" si="6"/>
        <v>0</v>
      </c>
      <c r="U83" s="117" t="str">
        <f t="shared" si="7"/>
        <v>OK</v>
      </c>
      <c r="V83" s="117" t="b">
        <f>'CASH REBATE'!$P$22</f>
        <v>0</v>
      </c>
      <c r="W83" s="1" t="str">
        <v>ALCHEMY</v>
      </c>
    </row>
    <row r="84" spans="2:23" ht="17.399999999999999" x14ac:dyDescent="0.3">
      <c r="B84" s="161" t="str">
        <v>37-SPWHI-07003268</v>
      </c>
      <c r="C84" s="156" t="str">
        <v>Campari</v>
      </c>
      <c r="D84" s="94" t="str">
        <v>American Whiskey</v>
      </c>
      <c r="E84" s="94" t="str">
        <v>Wild Turkey</v>
      </c>
      <c r="F84" s="94" t="str">
        <v>WTK</v>
      </c>
      <c r="G84" s="94" t="str">
        <v>Wild Turkey Aged 12 Years GB</v>
      </c>
      <c r="H84" s="94" t="str">
        <v>700ml</v>
      </c>
      <c r="I84" s="174">
        <v>6</v>
      </c>
      <c r="J84" s="283"/>
      <c r="K84" s="178"/>
      <c r="L84" s="85"/>
      <c r="M84" s="15"/>
      <c r="N84" s="86"/>
      <c r="O84" s="6"/>
      <c r="P84" s="152">
        <v>0</v>
      </c>
      <c r="Q84" s="6"/>
      <c r="R84" s="96">
        <f t="shared" si="5"/>
        <v>0</v>
      </c>
      <c r="S84" s="97">
        <f t="shared" si="8"/>
        <v>0</v>
      </c>
      <c r="T84" s="98">
        <f t="shared" si="6"/>
        <v>0</v>
      </c>
      <c r="U84" s="117" t="str">
        <f t="shared" si="7"/>
        <v>OK</v>
      </c>
      <c r="V84" s="117" t="b">
        <f>'CASH REBATE'!$P$22</f>
        <v>0</v>
      </c>
      <c r="W84" s="1" t="str">
        <v>ALCHEMY</v>
      </c>
    </row>
    <row r="85" spans="2:23" ht="17.399999999999999" x14ac:dyDescent="0.3">
      <c r="B85" s="161" t="str">
        <v>37-SPLIQ-07507506</v>
      </c>
      <c r="C85" s="156" t="str">
        <v>Campari</v>
      </c>
      <c r="D85" s="94" t="str">
        <v>American Whiskey</v>
      </c>
      <c r="E85" s="94" t="str">
        <v>Wild Turkey</v>
      </c>
      <c r="F85" s="94" t="str">
        <v>WTK</v>
      </c>
      <c r="G85" s="94" t="str">
        <v>Wild Turkey American Honey 35.5%</v>
      </c>
      <c r="H85" s="94" t="str">
        <v>750ml</v>
      </c>
      <c r="I85" s="174">
        <v>12</v>
      </c>
      <c r="J85" s="283"/>
      <c r="K85" s="178"/>
      <c r="L85" s="85"/>
      <c r="M85" s="15"/>
      <c r="N85" s="86"/>
      <c r="O85" s="6"/>
      <c r="P85" s="152">
        <v>0</v>
      </c>
      <c r="Q85" s="6"/>
      <c r="R85" s="96">
        <f t="shared" si="5"/>
        <v>0</v>
      </c>
      <c r="S85" s="97">
        <f t="shared" si="8"/>
        <v>0</v>
      </c>
      <c r="T85" s="98">
        <f t="shared" si="6"/>
        <v>0</v>
      </c>
      <c r="U85" s="117" t="str">
        <f t="shared" si="7"/>
        <v>OK</v>
      </c>
      <c r="V85" s="117" t="b">
        <f>'CASH REBATE'!$P$22</f>
        <v>0</v>
      </c>
      <c r="W85" s="1" t="str">
        <v>ALCHEMY</v>
      </c>
    </row>
    <row r="86" spans="2:23" ht="17.399999999999999" x14ac:dyDescent="0.3">
      <c r="B86" s="161" t="str">
        <v>37-WTWHI-07507507</v>
      </c>
      <c r="C86" s="156" t="str">
        <v>Campari</v>
      </c>
      <c r="D86" s="94" t="str">
        <v>American Whiskey</v>
      </c>
      <c r="E86" s="94" t="str">
        <v>Wild Turkey</v>
      </c>
      <c r="F86" s="94" t="str">
        <v>WTK</v>
      </c>
      <c r="G86" s="94" t="str">
        <v>Wild Turkey Kentucky Spirit Single Barrel</v>
      </c>
      <c r="H86" s="94" t="str">
        <v>750ml</v>
      </c>
      <c r="I86" s="174">
        <v>6</v>
      </c>
      <c r="J86" s="283"/>
      <c r="K86" s="178"/>
      <c r="L86" s="85"/>
      <c r="M86" s="15"/>
      <c r="N86" s="86"/>
      <c r="O86" s="6"/>
      <c r="P86" s="152">
        <v>0</v>
      </c>
      <c r="Q86" s="6"/>
      <c r="R86" s="96">
        <f t="shared" si="5"/>
        <v>0</v>
      </c>
      <c r="S86" s="97">
        <f t="shared" si="8"/>
        <v>0</v>
      </c>
      <c r="T86" s="98">
        <f t="shared" si="6"/>
        <v>0</v>
      </c>
      <c r="U86" s="117" t="str">
        <f t="shared" si="7"/>
        <v>OK</v>
      </c>
      <c r="V86" s="117" t="b">
        <f>'CASH REBATE'!$P$22</f>
        <v>0</v>
      </c>
      <c r="W86" s="1" t="str">
        <v>ALCHEMY</v>
      </c>
    </row>
    <row r="87" spans="2:23" ht="17.399999999999999" x14ac:dyDescent="0.3">
      <c r="B87" s="161" t="str">
        <v>39-SPWHI-07500007</v>
      </c>
      <c r="C87" s="156" t="str">
        <v>Campari</v>
      </c>
      <c r="D87" s="94" t="str">
        <v>American Whiskey</v>
      </c>
      <c r="E87" s="94" t="str">
        <v>Russell's</v>
      </c>
      <c r="F87" s="94" t="str">
        <v>WTK</v>
      </c>
      <c r="G87" s="94" t="str">
        <v>Russell's Reserve Single Barrel</v>
      </c>
      <c r="H87" s="94" t="str">
        <v>750ml</v>
      </c>
      <c r="I87" s="174">
        <v>6</v>
      </c>
      <c r="J87" s="283"/>
      <c r="K87" s="178"/>
      <c r="L87" s="85"/>
      <c r="M87" s="15"/>
      <c r="N87" s="86"/>
      <c r="O87" s="6"/>
      <c r="P87" s="152">
        <v>0</v>
      </c>
      <c r="Q87" s="6"/>
      <c r="R87" s="96">
        <f t="shared" si="5"/>
        <v>0</v>
      </c>
      <c r="S87" s="97">
        <f t="shared" si="8"/>
        <v>0</v>
      </c>
      <c r="T87" s="98">
        <f t="shared" si="6"/>
        <v>0</v>
      </c>
      <c r="U87" s="117" t="str">
        <f t="shared" si="7"/>
        <v>OK</v>
      </c>
      <c r="V87" s="117" t="b">
        <f>'CASH REBATE'!$P$22</f>
        <v>0</v>
      </c>
      <c r="W87" s="1" t="str">
        <v>ALCHEMY</v>
      </c>
    </row>
    <row r="88" spans="2:23" ht="17.399999999999999" x14ac:dyDescent="0.3">
      <c r="B88" s="161" t="str">
        <v>39-SPWHI-07507509</v>
      </c>
      <c r="C88" s="156" t="str">
        <v>Campari</v>
      </c>
      <c r="D88" s="94" t="str">
        <v>American Whiskey</v>
      </c>
      <c r="E88" s="94" t="str">
        <v>Russell's</v>
      </c>
      <c r="F88" s="94" t="str">
        <v>WTK</v>
      </c>
      <c r="G88" s="94" t="str">
        <v>Russell's Reserve 10YO</v>
      </c>
      <c r="H88" s="94" t="str">
        <v>750ml</v>
      </c>
      <c r="I88" s="174">
        <v>6</v>
      </c>
      <c r="J88" s="283"/>
      <c r="K88" s="178"/>
      <c r="L88" s="85"/>
      <c r="M88" s="15"/>
      <c r="N88" s="86"/>
      <c r="O88" s="6"/>
      <c r="P88" s="152">
        <v>0</v>
      </c>
      <c r="Q88" s="6"/>
      <c r="R88" s="96">
        <f t="shared" si="5"/>
        <v>0</v>
      </c>
      <c r="S88" s="97">
        <f t="shared" si="8"/>
        <v>0</v>
      </c>
      <c r="T88" s="98">
        <f t="shared" si="6"/>
        <v>0</v>
      </c>
      <c r="U88" s="117" t="str">
        <f t="shared" si="7"/>
        <v>OK</v>
      </c>
      <c r="V88" s="117" t="b">
        <f>'CASH REBATE'!$P$22</f>
        <v>0</v>
      </c>
      <c r="W88" s="1" t="str">
        <v>ALCHEMY</v>
      </c>
    </row>
    <row r="89" spans="2:23" ht="17.399999999999999" x14ac:dyDescent="0.3">
      <c r="B89" s="161" t="str">
        <v>75-SPWHI-07007038</v>
      </c>
      <c r="C89" s="156" t="str">
        <v>Independent</v>
      </c>
      <c r="D89" s="94" t="str">
        <v>American Whiskey</v>
      </c>
      <c r="E89" s="94" t="str">
        <v>Real Mccoy</v>
      </c>
      <c r="F89" s="94" t="str">
        <v>RMC</v>
      </c>
      <c r="G89" s="94" t="str">
        <v>Real Mccoy Bourbon Whiskey</v>
      </c>
      <c r="H89" s="94" t="str">
        <v>700ml</v>
      </c>
      <c r="I89" s="174">
        <v>12</v>
      </c>
      <c r="J89" s="283"/>
      <c r="K89" s="178"/>
      <c r="L89" s="85"/>
      <c r="M89" s="15"/>
      <c r="N89" s="86"/>
      <c r="O89" s="6"/>
      <c r="P89" s="152">
        <v>0</v>
      </c>
      <c r="Q89" s="6"/>
      <c r="R89" s="96">
        <f t="shared" si="5"/>
        <v>0</v>
      </c>
      <c r="S89" s="97">
        <f t="shared" si="8"/>
        <v>0</v>
      </c>
      <c r="T89" s="98">
        <f t="shared" si="6"/>
        <v>0</v>
      </c>
      <c r="U89" s="117" t="str">
        <f t="shared" si="7"/>
        <v>OK</v>
      </c>
      <c r="V89" s="117" t="b">
        <f>'CASH REBATE'!$P$22</f>
        <v>0</v>
      </c>
      <c r="W89" s="1" t="str">
        <v>ALCHEMY</v>
      </c>
    </row>
    <row r="90" spans="2:23" ht="17.399999999999999" x14ac:dyDescent="0.3">
      <c r="B90" s="161" t="str">
        <v>74-SPWHI-07000029</v>
      </c>
      <c r="C90" s="156" t="str">
        <v>Independent</v>
      </c>
      <c r="D90" s="94" t="str">
        <v>Japanese Whiskey</v>
      </c>
      <c r="E90" s="94" t="str">
        <v>Kaibutsu</v>
      </c>
      <c r="F90" s="94" t="str">
        <v>KAI</v>
      </c>
      <c r="G90" s="94" t="str">
        <v>Kaibutsu Doragon 43%</v>
      </c>
      <c r="H90" s="94" t="str">
        <v>700ml</v>
      </c>
      <c r="I90" s="174">
        <v>12</v>
      </c>
      <c r="J90" s="283"/>
      <c r="K90" s="178"/>
      <c r="L90" s="85"/>
      <c r="M90" s="15"/>
      <c r="N90" s="86"/>
      <c r="O90" s="6"/>
      <c r="P90" s="152">
        <v>0</v>
      </c>
      <c r="Q90" s="6"/>
      <c r="R90" s="96">
        <f t="shared" si="5"/>
        <v>0</v>
      </c>
      <c r="S90" s="97">
        <f t="shared" si="8"/>
        <v>0</v>
      </c>
      <c r="T90" s="98">
        <f t="shared" si="6"/>
        <v>0</v>
      </c>
      <c r="U90" s="117" t="str">
        <f t="shared" si="7"/>
        <v>OK</v>
      </c>
      <c r="V90" s="117" t="b">
        <f>'CASH REBATE'!$P$22</f>
        <v>0</v>
      </c>
      <c r="W90" s="1" t="str">
        <v>ALCHEMY</v>
      </c>
    </row>
    <row r="91" spans="2:23" ht="17.399999999999999" x14ac:dyDescent="0.3">
      <c r="B91" s="161" t="str">
        <v>74-SPWHI-07000012</v>
      </c>
      <c r="C91" s="156" t="str">
        <v>Independent</v>
      </c>
      <c r="D91" s="94" t="str">
        <v>Japanese Whiskey</v>
      </c>
      <c r="E91" s="94" t="str">
        <v>Kaibutsu</v>
      </c>
      <c r="F91" s="94" t="str">
        <v>KAI</v>
      </c>
      <c r="G91" s="94" t="str">
        <v>Kaibutsu Monki 43%</v>
      </c>
      <c r="H91" s="94" t="str">
        <v>700ml</v>
      </c>
      <c r="I91" s="174">
        <v>12</v>
      </c>
      <c r="J91" s="283"/>
      <c r="K91" s="178"/>
      <c r="L91" s="85"/>
      <c r="M91" s="15"/>
      <c r="N91" s="86"/>
      <c r="O91" s="6"/>
      <c r="P91" s="152">
        <v>0</v>
      </c>
      <c r="Q91" s="6"/>
      <c r="R91" s="96">
        <f t="shared" si="5"/>
        <v>0</v>
      </c>
      <c r="S91" s="97">
        <f t="shared" si="8"/>
        <v>0</v>
      </c>
      <c r="T91" s="98">
        <f t="shared" si="6"/>
        <v>0</v>
      </c>
      <c r="U91" s="117" t="str">
        <f t="shared" si="7"/>
        <v>OK</v>
      </c>
      <c r="V91" s="117" t="b">
        <f>'CASH REBATE'!$P$22</f>
        <v>0</v>
      </c>
      <c r="W91" s="1" t="str">
        <v>ALCHEMY</v>
      </c>
    </row>
    <row r="92" spans="2:23" ht="17.399999999999999" x14ac:dyDescent="0.3">
      <c r="B92" s="161" t="str">
        <v>45-SPRUM-07000051</v>
      </c>
      <c r="C92" s="156" t="str">
        <v>Campari</v>
      </c>
      <c r="D92" s="94" t="str">
        <v>Cachaca</v>
      </c>
      <c r="E92" s="94" t="str">
        <v>Sagatiba</v>
      </c>
      <c r="F92" s="94" t="str">
        <v>SGT</v>
      </c>
      <c r="G92" s="94" t="str">
        <v>Sagatiba Cachaca</v>
      </c>
      <c r="H92" s="94" t="str">
        <v>700ml</v>
      </c>
      <c r="I92" s="174">
        <v>6</v>
      </c>
      <c r="J92" s="283"/>
      <c r="K92" s="178"/>
      <c r="L92" s="85"/>
      <c r="M92" s="15"/>
      <c r="N92" s="86"/>
      <c r="O92" s="6"/>
      <c r="P92" s="152">
        <v>0</v>
      </c>
      <c r="Q92" s="6"/>
      <c r="R92" s="96">
        <f t="shared" si="5"/>
        <v>0</v>
      </c>
      <c r="S92" s="97">
        <f t="shared" si="8"/>
        <v>0</v>
      </c>
      <c r="T92" s="98">
        <f t="shared" si="6"/>
        <v>0</v>
      </c>
      <c r="U92" s="117" t="str">
        <f t="shared" si="7"/>
        <v>OK</v>
      </c>
      <c r="V92" s="117" t="b">
        <f>'CASH REBATE'!$P$22</f>
        <v>0</v>
      </c>
      <c r="W92" s="1" t="str">
        <v>ALCHEMY</v>
      </c>
    </row>
    <row r="93" spans="2:23" ht="17.399999999999999" x14ac:dyDescent="0.3">
      <c r="B93" s="161" t="str">
        <v>40-SPRUM-07505400</v>
      </c>
      <c r="C93" s="156" t="str">
        <v>Campari</v>
      </c>
      <c r="D93" s="94" t="str">
        <v>RUM</v>
      </c>
      <c r="E93" s="94" t="str">
        <v>Appleton</v>
      </c>
      <c r="F93" s="94" t="str">
        <v>APT</v>
      </c>
      <c r="G93" s="94" t="str">
        <v>Appleton White Jamaican</v>
      </c>
      <c r="H93" s="94" t="str">
        <v>750ml</v>
      </c>
      <c r="I93" s="174">
        <v>12</v>
      </c>
      <c r="J93" s="283"/>
      <c r="K93" s="178"/>
      <c r="L93" s="85"/>
      <c r="M93" s="15"/>
      <c r="N93" s="86"/>
      <c r="O93" s="6"/>
      <c r="P93" s="152">
        <v>0</v>
      </c>
      <c r="Q93" s="6"/>
      <c r="R93" s="96">
        <f t="shared" si="5"/>
        <v>0</v>
      </c>
      <c r="S93" s="97">
        <f t="shared" si="8"/>
        <v>0</v>
      </c>
      <c r="T93" s="98">
        <f t="shared" si="6"/>
        <v>0</v>
      </c>
      <c r="U93" s="117" t="str">
        <f t="shared" si="7"/>
        <v>OK</v>
      </c>
      <c r="V93" s="117" t="b">
        <f>'CASH REBATE'!$P$22</f>
        <v>0</v>
      </c>
      <c r="W93" s="1" t="str">
        <v>ALCHEMY</v>
      </c>
    </row>
    <row r="94" spans="2:23" ht="17.399999999999999" x14ac:dyDescent="0.3">
      <c r="B94" s="161" t="str">
        <v>40-SPRUM-07507404</v>
      </c>
      <c r="C94" s="156" t="str">
        <v>Campari</v>
      </c>
      <c r="D94" s="94" t="str">
        <v>RUM</v>
      </c>
      <c r="E94" s="94" t="str">
        <v>Appleton</v>
      </c>
      <c r="F94" s="94" t="str">
        <v>APT</v>
      </c>
      <c r="G94" s="94" t="str">
        <v>Appleton Special Dark Jamaican</v>
      </c>
      <c r="H94" s="94" t="str">
        <v>750ml</v>
      </c>
      <c r="I94" s="174">
        <v>12</v>
      </c>
      <c r="J94" s="283"/>
      <c r="K94" s="178"/>
      <c r="L94" s="85"/>
      <c r="M94" s="15"/>
      <c r="N94" s="86"/>
      <c r="O94" s="6"/>
      <c r="P94" s="152">
        <v>0</v>
      </c>
      <c r="Q94" s="6"/>
      <c r="R94" s="96">
        <f t="shared" si="5"/>
        <v>0</v>
      </c>
      <c r="S94" s="97">
        <f t="shared" si="8"/>
        <v>0</v>
      </c>
      <c r="T94" s="98">
        <f t="shared" si="6"/>
        <v>0</v>
      </c>
      <c r="U94" s="117" t="str">
        <f t="shared" si="7"/>
        <v>OK</v>
      </c>
      <c r="V94" s="117" t="b">
        <f>'CASH REBATE'!$P$22</f>
        <v>0</v>
      </c>
      <c r="W94" s="1" t="str">
        <v>ALCHEMY</v>
      </c>
    </row>
    <row r="95" spans="2:23" ht="17.399999999999999" x14ac:dyDescent="0.3">
      <c r="B95" s="161" t="str">
        <v>40-SPRUM-07500403</v>
      </c>
      <c r="C95" s="156" t="str">
        <v>Campari</v>
      </c>
      <c r="D95" s="94" t="str">
        <v>RUM</v>
      </c>
      <c r="E95" s="94" t="str">
        <v>Appleton</v>
      </c>
      <c r="F95" s="94" t="str">
        <v>APT</v>
      </c>
      <c r="G95" s="94" t="str">
        <v>Appleton Estate Reserve Jamaican</v>
      </c>
      <c r="H95" s="94" t="str">
        <v>750ml</v>
      </c>
      <c r="I95" s="174">
        <v>12</v>
      </c>
      <c r="J95" s="283"/>
      <c r="K95" s="178"/>
      <c r="L95" s="85"/>
      <c r="M95" s="15"/>
      <c r="N95" s="86"/>
      <c r="O95" s="6"/>
      <c r="P95" s="152">
        <v>0</v>
      </c>
      <c r="Q95" s="6"/>
      <c r="R95" s="96">
        <f t="shared" si="5"/>
        <v>0</v>
      </c>
      <c r="S95" s="97">
        <f t="shared" si="8"/>
        <v>0</v>
      </c>
      <c r="T95" s="98">
        <f t="shared" si="6"/>
        <v>0</v>
      </c>
      <c r="U95" s="117" t="str">
        <f t="shared" si="7"/>
        <v>OK</v>
      </c>
      <c r="V95" s="117" t="b">
        <f>'CASH REBATE'!$P$22</f>
        <v>0</v>
      </c>
      <c r="W95" s="1" t="str">
        <v>ALCHEMY</v>
      </c>
    </row>
    <row r="96" spans="2:23" ht="17.399999999999999" x14ac:dyDescent="0.3">
      <c r="B96" s="161" t="str">
        <v>40-SPRUM-07503406</v>
      </c>
      <c r="C96" s="156" t="str">
        <v>Campari</v>
      </c>
      <c r="D96" s="94" t="str">
        <v>RUM</v>
      </c>
      <c r="E96" s="94" t="str">
        <v>Appleton</v>
      </c>
      <c r="F96" s="94" t="str">
        <v>APT</v>
      </c>
      <c r="G96" s="94" t="str">
        <v>Appleton Estate Signature Jamaican Blend</v>
      </c>
      <c r="H96" s="94" t="str">
        <v>750ml</v>
      </c>
      <c r="I96" s="174">
        <v>12</v>
      </c>
      <c r="J96" s="283"/>
      <c r="K96" s="178"/>
      <c r="L96" s="85"/>
      <c r="M96" s="15"/>
      <c r="N96" s="86"/>
      <c r="O96" s="6"/>
      <c r="P96" s="152">
        <v>0</v>
      </c>
      <c r="Q96" s="6"/>
      <c r="R96" s="96">
        <f t="shared" si="5"/>
        <v>0</v>
      </c>
      <c r="S96" s="97">
        <f t="shared" si="8"/>
        <v>0</v>
      </c>
      <c r="T96" s="98">
        <f t="shared" si="6"/>
        <v>0</v>
      </c>
      <c r="U96" s="117" t="str">
        <f t="shared" si="7"/>
        <v>OK</v>
      </c>
      <c r="V96" s="117" t="b">
        <f>'CASH REBATE'!$P$22</f>
        <v>0</v>
      </c>
      <c r="W96" s="1" t="str">
        <v>ALCHEMY</v>
      </c>
    </row>
    <row r="97" spans="2:23" ht="17.399999999999999" x14ac:dyDescent="0.3">
      <c r="B97" s="161" t="str">
        <v>40-SPRUM-07500408</v>
      </c>
      <c r="C97" s="156" t="str">
        <v>Campari</v>
      </c>
      <c r="D97" s="94" t="str">
        <v>RUM</v>
      </c>
      <c r="E97" s="94" t="str">
        <v>Appleton</v>
      </c>
      <c r="F97" s="94" t="str">
        <v>APT</v>
      </c>
      <c r="G97" s="94" t="str">
        <v>Appleton Estate 12YO Rare Cask</v>
      </c>
      <c r="H97" s="94" t="str">
        <v>750ml</v>
      </c>
      <c r="I97" s="174">
        <v>12</v>
      </c>
      <c r="J97" s="283"/>
      <c r="K97" s="178"/>
      <c r="L97" s="85"/>
      <c r="M97" s="15"/>
      <c r="N97" s="86"/>
      <c r="O97" s="6"/>
      <c r="P97" s="152">
        <v>0</v>
      </c>
      <c r="Q97" s="6"/>
      <c r="R97" s="96">
        <f t="shared" si="5"/>
        <v>0</v>
      </c>
      <c r="S97" s="97">
        <f t="shared" si="8"/>
        <v>0</v>
      </c>
      <c r="T97" s="98">
        <f t="shared" si="6"/>
        <v>0</v>
      </c>
      <c r="U97" s="117" t="str">
        <f t="shared" si="7"/>
        <v>OK</v>
      </c>
      <c r="V97" s="117" t="b">
        <f>'CASH REBATE'!$P$22</f>
        <v>0</v>
      </c>
      <c r="W97" s="1" t="str">
        <v>ALCHEMY</v>
      </c>
    </row>
    <row r="98" spans="2:23" ht="17.399999999999999" x14ac:dyDescent="0.3">
      <c r="B98" s="161" t="str">
        <v>40-SPRUM-07504405</v>
      </c>
      <c r="C98" s="156" t="str">
        <v>Campari</v>
      </c>
      <c r="D98" s="94" t="str">
        <v>RUM</v>
      </c>
      <c r="E98" s="94" t="str">
        <v>Appleton</v>
      </c>
      <c r="F98" s="94" t="str">
        <v>APT</v>
      </c>
      <c r="G98" s="94" t="str">
        <v>Appleton Estate 21YO Jamaican</v>
      </c>
      <c r="H98" s="94" t="str">
        <v>750ml</v>
      </c>
      <c r="I98" s="174">
        <v>6</v>
      </c>
      <c r="J98" s="283"/>
      <c r="K98" s="178"/>
      <c r="L98" s="85"/>
      <c r="M98" s="15"/>
      <c r="N98" s="86"/>
      <c r="O98" s="6"/>
      <c r="P98" s="152">
        <v>0</v>
      </c>
      <c r="Q98" s="6"/>
      <c r="R98" s="96">
        <f t="shared" si="5"/>
        <v>0</v>
      </c>
      <c r="S98" s="97">
        <f t="shared" si="8"/>
        <v>0</v>
      </c>
      <c r="T98" s="98">
        <f t="shared" si="6"/>
        <v>0</v>
      </c>
      <c r="U98" s="117" t="str">
        <f t="shared" si="7"/>
        <v>OK</v>
      </c>
      <c r="V98" s="117" t="b">
        <f>'CASH REBATE'!$P$22</f>
        <v>0</v>
      </c>
      <c r="W98" s="1" t="str">
        <v>ALCHEMY</v>
      </c>
    </row>
    <row r="99" spans="2:23" ht="17.399999999999999" x14ac:dyDescent="0.3">
      <c r="B99" s="161" t="str">
        <v>40-SPRUM-07502400</v>
      </c>
      <c r="C99" s="156" t="str">
        <v>Campari</v>
      </c>
      <c r="D99" s="94" t="str">
        <v>RUM</v>
      </c>
      <c r="E99" s="94" t="str">
        <v>Appleton</v>
      </c>
      <c r="F99" s="94" t="str">
        <v>APT</v>
      </c>
      <c r="G99" s="94" t="str">
        <v>Appleton Estate 30YO Jamaican</v>
      </c>
      <c r="H99" s="94" t="str">
        <v>750ml</v>
      </c>
      <c r="I99" s="174">
        <v>6</v>
      </c>
      <c r="J99" s="283"/>
      <c r="K99" s="178"/>
      <c r="L99" s="85"/>
      <c r="M99" s="15"/>
      <c r="N99" s="86"/>
      <c r="O99" s="6"/>
      <c r="P99" s="152">
        <v>0</v>
      </c>
      <c r="Q99" s="6"/>
      <c r="R99" s="96">
        <f t="shared" si="5"/>
        <v>0</v>
      </c>
      <c r="S99" s="97">
        <f t="shared" si="8"/>
        <v>0</v>
      </c>
      <c r="T99" s="98">
        <f t="shared" si="6"/>
        <v>0</v>
      </c>
      <c r="U99" s="117" t="str">
        <f t="shared" si="7"/>
        <v>OK</v>
      </c>
      <c r="V99" s="117" t="b">
        <f>'CASH REBATE'!$P$22</f>
        <v>0</v>
      </c>
      <c r="W99" s="1" t="str">
        <v>ALCHEMY</v>
      </c>
    </row>
    <row r="100" spans="2:23" ht="17.399999999999999" x14ac:dyDescent="0.3">
      <c r="B100" s="161" t="str">
        <v>40-SPRUM-07517404</v>
      </c>
      <c r="C100" s="156" t="str">
        <v>Campari</v>
      </c>
      <c r="D100" s="94" t="str">
        <v>RUM</v>
      </c>
      <c r="E100" s="94" t="str">
        <v>Kingston</v>
      </c>
      <c r="F100" s="94" t="str">
        <v>KIN</v>
      </c>
      <c r="G100" s="94" t="str">
        <v>Kingston 62 Jamaica Gold Rum</v>
      </c>
      <c r="H100" s="94" t="str">
        <v>750ml</v>
      </c>
      <c r="I100" s="174">
        <v>12</v>
      </c>
      <c r="J100" s="283"/>
      <c r="K100" s="178"/>
      <c r="L100" s="85"/>
      <c r="M100" s="15"/>
      <c r="N100" s="86"/>
      <c r="O100" s="6"/>
      <c r="P100" s="152">
        <v>0</v>
      </c>
      <c r="Q100" s="6"/>
      <c r="R100" s="96">
        <f t="shared" si="5"/>
        <v>0</v>
      </c>
      <c r="S100" s="97">
        <f t="shared" si="8"/>
        <v>0</v>
      </c>
      <c r="T100" s="98">
        <f t="shared" si="6"/>
        <v>0</v>
      </c>
      <c r="U100" s="117" t="str">
        <f t="shared" si="7"/>
        <v>OK</v>
      </c>
      <c r="V100" s="117" t="b">
        <f>'CASH REBATE'!$P$22</f>
        <v>0</v>
      </c>
      <c r="W100" s="1" t="str">
        <v>ALCHEMY</v>
      </c>
    </row>
    <row r="101" spans="2:23" ht="17.399999999999999" x14ac:dyDescent="0.3">
      <c r="B101" s="161" t="str">
        <v>40-SPRUM-07515400</v>
      </c>
      <c r="C101" s="156" t="str">
        <v>Campari</v>
      </c>
      <c r="D101" s="94" t="str">
        <v>RUM</v>
      </c>
      <c r="E101" s="94" t="str">
        <v>Kingston</v>
      </c>
      <c r="F101" s="94" t="str">
        <v>KIN</v>
      </c>
      <c r="G101" s="94" t="str">
        <v>Kingston 62 Jamaica White Rum</v>
      </c>
      <c r="H101" s="94" t="str">
        <v>750ml</v>
      </c>
      <c r="I101" s="174">
        <v>12</v>
      </c>
      <c r="J101" s="283"/>
      <c r="K101" s="178"/>
      <c r="L101" s="85"/>
      <c r="M101" s="15"/>
      <c r="N101" s="86"/>
      <c r="O101" s="6"/>
      <c r="P101" s="152">
        <v>0</v>
      </c>
      <c r="Q101" s="6"/>
      <c r="R101" s="96">
        <f t="shared" si="5"/>
        <v>0</v>
      </c>
      <c r="S101" s="97">
        <f t="shared" si="8"/>
        <v>0</v>
      </c>
      <c r="T101" s="98">
        <f t="shared" si="6"/>
        <v>0</v>
      </c>
      <c r="U101" s="117" t="str">
        <f t="shared" si="7"/>
        <v>OK</v>
      </c>
      <c r="V101" s="117" t="b">
        <f>'CASH REBATE'!$P$22</f>
        <v>0</v>
      </c>
      <c r="W101" s="1" t="str">
        <v>ALCHEMY</v>
      </c>
    </row>
    <row r="102" spans="2:23" ht="17.399999999999999" x14ac:dyDescent="0.3">
      <c r="B102" s="161" t="str">
        <v>30-SPRUM-07005168</v>
      </c>
      <c r="C102" s="156" t="str">
        <v>RC</v>
      </c>
      <c r="D102" s="94" t="str">
        <v>RUM</v>
      </c>
      <c r="E102" s="94" t="str">
        <v>Mount Gay</v>
      </c>
      <c r="F102" s="94" t="str">
        <v>MGY</v>
      </c>
      <c r="G102" s="94" t="str">
        <v>Mt Gay Eclipse Barbados</v>
      </c>
      <c r="H102" s="94" t="str">
        <v>700ml</v>
      </c>
      <c r="I102" s="174">
        <v>6</v>
      </c>
      <c r="J102" s="283"/>
      <c r="K102" s="178"/>
      <c r="L102" s="85"/>
      <c r="M102" s="15"/>
      <c r="N102" s="86"/>
      <c r="O102" s="6"/>
      <c r="P102" s="152">
        <v>0</v>
      </c>
      <c r="Q102" s="6"/>
      <c r="R102" s="96">
        <f t="shared" si="5"/>
        <v>0</v>
      </c>
      <c r="S102" s="97">
        <f t="shared" si="8"/>
        <v>0</v>
      </c>
      <c r="T102" s="98">
        <f t="shared" si="6"/>
        <v>0</v>
      </c>
      <c r="U102" s="117" t="str">
        <f t="shared" si="7"/>
        <v>OK</v>
      </c>
      <c r="V102" s="117" t="b">
        <f>'CASH REBATE'!$P$22</f>
        <v>0</v>
      </c>
      <c r="W102" s="1" t="str">
        <v>ALCHEMY</v>
      </c>
    </row>
    <row r="103" spans="2:23" ht="17.399999999999999" x14ac:dyDescent="0.3">
      <c r="B103" s="161" t="str">
        <v>30-SPRUM-07003508</v>
      </c>
      <c r="C103" s="156" t="str">
        <v>RC</v>
      </c>
      <c r="D103" s="94" t="str">
        <v>RUM</v>
      </c>
      <c r="E103" s="94" t="str">
        <v>Mount Gay</v>
      </c>
      <c r="F103" s="94" t="str">
        <v>MGY</v>
      </c>
      <c r="G103" s="94" t="str">
        <v>Mt Gay Black Barrel Barbados</v>
      </c>
      <c r="H103" s="94" t="str">
        <v>700ml</v>
      </c>
      <c r="I103" s="174">
        <v>6</v>
      </c>
      <c r="J103" s="283"/>
      <c r="K103" s="178"/>
      <c r="L103" s="85"/>
      <c r="M103" s="15"/>
      <c r="N103" s="86"/>
      <c r="O103" s="6"/>
      <c r="P103" s="152">
        <v>0</v>
      </c>
      <c r="Q103" s="6"/>
      <c r="R103" s="96">
        <f t="shared" si="5"/>
        <v>0</v>
      </c>
      <c r="S103" s="97">
        <f t="shared" si="8"/>
        <v>0</v>
      </c>
      <c r="T103" s="98">
        <f t="shared" si="6"/>
        <v>0</v>
      </c>
      <c r="U103" s="117" t="str">
        <f t="shared" si="7"/>
        <v>OK</v>
      </c>
      <c r="V103" s="117" t="b">
        <f>'CASH REBATE'!$P$22</f>
        <v>0</v>
      </c>
      <c r="W103" s="1" t="str">
        <v>ALCHEMY</v>
      </c>
    </row>
    <row r="104" spans="2:23" ht="17.399999999999999" x14ac:dyDescent="0.3">
      <c r="B104" s="161" t="str">
        <v>30-SPRUM-07003502</v>
      </c>
      <c r="C104" s="156" t="str">
        <v>RC</v>
      </c>
      <c r="D104" s="94" t="str">
        <v>RUM</v>
      </c>
      <c r="E104" s="94" t="str">
        <v>Mount Gay</v>
      </c>
      <c r="F104" s="94" t="str">
        <v>MGY</v>
      </c>
      <c r="G104" s="94" t="str">
        <v>Mt Gay XO Barbados</v>
      </c>
      <c r="H104" s="94" t="str">
        <v>700ml</v>
      </c>
      <c r="I104" s="174">
        <v>6</v>
      </c>
      <c r="J104" s="283"/>
      <c r="K104" s="178"/>
      <c r="L104" s="85"/>
      <c r="M104" s="15"/>
      <c r="N104" s="86"/>
      <c r="O104" s="6"/>
      <c r="P104" s="152">
        <v>0</v>
      </c>
      <c r="Q104" s="6"/>
      <c r="R104" s="96">
        <f t="shared" si="5"/>
        <v>0</v>
      </c>
      <c r="S104" s="97">
        <f t="shared" si="8"/>
        <v>0</v>
      </c>
      <c r="T104" s="98">
        <f t="shared" si="6"/>
        <v>0</v>
      </c>
      <c r="U104" s="117" t="str">
        <f t="shared" si="7"/>
        <v>OK</v>
      </c>
      <c r="V104" s="117" t="b">
        <f>'CASH REBATE'!$P$22</f>
        <v>0</v>
      </c>
      <c r="W104" s="1" t="str">
        <v>ALCHEMY</v>
      </c>
    </row>
    <row r="105" spans="2:23" ht="17.399999999999999" x14ac:dyDescent="0.3">
      <c r="B105" s="161" t="str">
        <v>30-SPRUM-07002463</v>
      </c>
      <c r="C105" s="156" t="str">
        <v>RC</v>
      </c>
      <c r="D105" s="94" t="str">
        <v>RUM</v>
      </c>
      <c r="E105" s="94" t="str">
        <v>Mount Gay</v>
      </c>
      <c r="F105" s="94" t="str">
        <v>MGY</v>
      </c>
      <c r="G105" s="94" t="str">
        <v>Mt Gay Estate Rum</v>
      </c>
      <c r="H105" s="94" t="str">
        <v>700ml</v>
      </c>
      <c r="I105" s="174">
        <v>6</v>
      </c>
      <c r="J105" s="283"/>
      <c r="K105" s="178"/>
      <c r="L105" s="85"/>
      <c r="M105" s="15"/>
      <c r="N105" s="86"/>
      <c r="O105" s="6"/>
      <c r="P105" s="152">
        <v>0</v>
      </c>
      <c r="Q105" s="6"/>
      <c r="R105" s="96">
        <f t="shared" si="5"/>
        <v>0</v>
      </c>
      <c r="S105" s="97">
        <f t="shared" si="8"/>
        <v>0</v>
      </c>
      <c r="T105" s="98">
        <f t="shared" si="6"/>
        <v>0</v>
      </c>
      <c r="U105" s="117" t="str">
        <f t="shared" si="7"/>
        <v>OK</v>
      </c>
      <c r="V105" s="117" t="b">
        <f>'CASH REBATE'!$P$22</f>
        <v>0</v>
      </c>
      <c r="W105" s="1" t="str">
        <v>ALCHEMY</v>
      </c>
    </row>
    <row r="106" spans="2:23" ht="17.399999999999999" x14ac:dyDescent="0.3">
      <c r="B106" s="161" t="str">
        <v>07-SPRUM-07000534</v>
      </c>
      <c r="C106" s="156" t="str">
        <v>TEG</v>
      </c>
      <c r="D106" s="94" t="str">
        <v>RUM</v>
      </c>
      <c r="E106" s="94" t="str">
        <v>Brugal</v>
      </c>
      <c r="F106" s="94" t="str">
        <v>BRU</v>
      </c>
      <c r="G106" s="94" t="str">
        <v>Brugal Supremo Blanco White Rum</v>
      </c>
      <c r="H106" s="94" t="str">
        <v>700ml</v>
      </c>
      <c r="I106" s="174">
        <v>12</v>
      </c>
      <c r="J106" s="283"/>
      <c r="K106" s="178"/>
      <c r="L106" s="85"/>
      <c r="M106" s="15"/>
      <c r="N106" s="86"/>
      <c r="O106" s="6"/>
      <c r="P106" s="152">
        <v>0</v>
      </c>
      <c r="Q106" s="6"/>
      <c r="R106" s="96">
        <f t="shared" si="5"/>
        <v>0</v>
      </c>
      <c r="S106" s="97">
        <f t="shared" si="8"/>
        <v>0</v>
      </c>
      <c r="T106" s="98">
        <f t="shared" si="6"/>
        <v>0</v>
      </c>
      <c r="U106" s="117" t="str">
        <f t="shared" si="7"/>
        <v>OK</v>
      </c>
      <c r="V106" s="117" t="b">
        <f>'CASH REBATE'!$P$22</f>
        <v>0</v>
      </c>
      <c r="W106" s="1" t="str">
        <v>ALCHEMY</v>
      </c>
    </row>
    <row r="107" spans="2:23" ht="17.399999999999999" x14ac:dyDescent="0.3">
      <c r="B107" s="161" t="str">
        <v>07-SPRUM-07001468</v>
      </c>
      <c r="C107" s="156" t="str">
        <v>TEG</v>
      </c>
      <c r="D107" s="94" t="str">
        <v>RUM</v>
      </c>
      <c r="E107" s="94" t="str">
        <v>Brugal</v>
      </c>
      <c r="F107" s="94" t="str">
        <v>BRU</v>
      </c>
      <c r="G107" s="94" t="str">
        <v>Brugal Anejo Superior Rum</v>
      </c>
      <c r="H107" s="94" t="str">
        <v>700ml</v>
      </c>
      <c r="I107" s="174">
        <v>6</v>
      </c>
      <c r="J107" s="283"/>
      <c r="K107" s="178"/>
      <c r="L107" s="85"/>
      <c r="M107" s="15"/>
      <c r="N107" s="86"/>
      <c r="O107" s="6"/>
      <c r="P107" s="152">
        <v>0</v>
      </c>
      <c r="Q107" s="6"/>
      <c r="R107" s="96">
        <f t="shared" si="5"/>
        <v>0</v>
      </c>
      <c r="S107" s="97">
        <f t="shared" si="8"/>
        <v>0</v>
      </c>
      <c r="T107" s="98">
        <f t="shared" si="6"/>
        <v>0</v>
      </c>
      <c r="U107" s="117" t="str">
        <f t="shared" si="7"/>
        <v>OK</v>
      </c>
      <c r="V107" s="117" t="b">
        <f>'CASH REBATE'!$P$22</f>
        <v>0</v>
      </c>
      <c r="W107" s="1" t="str">
        <v>ALCHEMY</v>
      </c>
    </row>
    <row r="108" spans="2:23" ht="17.399999999999999" x14ac:dyDescent="0.3">
      <c r="B108" s="161" t="str">
        <v>07-SPRUM-07002960</v>
      </c>
      <c r="C108" s="156" t="str">
        <v>TEG</v>
      </c>
      <c r="D108" s="94" t="str">
        <v>RUM</v>
      </c>
      <c r="E108" s="94" t="str">
        <v>Brugal</v>
      </c>
      <c r="F108" s="94" t="str">
        <v>BRU</v>
      </c>
      <c r="G108" s="94" t="str">
        <v>Brugal 1888 Dominican</v>
      </c>
      <c r="H108" s="94" t="str">
        <v>700ml</v>
      </c>
      <c r="I108" s="174">
        <v>6</v>
      </c>
      <c r="J108" s="283"/>
      <c r="K108" s="178"/>
      <c r="L108" s="85"/>
      <c r="M108" s="15"/>
      <c r="N108" s="86"/>
      <c r="O108" s="6"/>
      <c r="P108" s="152">
        <v>0</v>
      </c>
      <c r="Q108" s="6"/>
      <c r="R108" s="96">
        <f t="shared" si="5"/>
        <v>0</v>
      </c>
      <c r="S108" s="97">
        <f t="shared" si="8"/>
        <v>0</v>
      </c>
      <c r="T108" s="98">
        <f t="shared" si="6"/>
        <v>0</v>
      </c>
      <c r="U108" s="117" t="str">
        <f t="shared" si="7"/>
        <v>OK</v>
      </c>
      <c r="V108" s="117" t="b">
        <f>'CASH REBATE'!$P$22</f>
        <v>0</v>
      </c>
      <c r="W108" s="1" t="str">
        <v>ALCHEMY</v>
      </c>
    </row>
    <row r="109" spans="2:23" ht="17.399999999999999" x14ac:dyDescent="0.3">
      <c r="B109" s="161" t="str">
        <v>21-SPRUM-07003069</v>
      </c>
      <c r="C109" s="156" t="str">
        <v>Proximo</v>
      </c>
      <c r="D109" s="94" t="str">
        <v>RUM</v>
      </c>
      <c r="E109" s="94" t="str">
        <v>Kraken</v>
      </c>
      <c r="F109" s="94" t="str">
        <v>KKR</v>
      </c>
      <c r="G109" s="94" t="str">
        <v>Kraken Black Spiced</v>
      </c>
      <c r="H109" s="94" t="str">
        <v>700ml</v>
      </c>
      <c r="I109" s="174">
        <v>6</v>
      </c>
      <c r="J109" s="283"/>
      <c r="K109" s="178"/>
      <c r="L109" s="85"/>
      <c r="M109" s="15"/>
      <c r="N109" s="86"/>
      <c r="O109" s="6"/>
      <c r="P109" s="152">
        <v>0</v>
      </c>
      <c r="Q109" s="6"/>
      <c r="R109" s="96">
        <f t="shared" si="5"/>
        <v>0</v>
      </c>
      <c r="S109" s="97">
        <f t="shared" si="8"/>
        <v>0</v>
      </c>
      <c r="T109" s="98">
        <f t="shared" si="6"/>
        <v>0</v>
      </c>
      <c r="U109" s="117" t="str">
        <f t="shared" si="7"/>
        <v>OK</v>
      </c>
      <c r="V109" s="117" t="b">
        <f>'CASH REBATE'!$P$22</f>
        <v>0</v>
      </c>
      <c r="W109" s="1" t="str">
        <v>ALCHEMY</v>
      </c>
    </row>
    <row r="110" spans="2:23" ht="17.399999999999999" x14ac:dyDescent="0.3">
      <c r="B110" s="161" t="str">
        <v>63-SPRUM-07000050</v>
      </c>
      <c r="C110" s="156" t="str">
        <v>Independent</v>
      </c>
      <c r="D110" s="94" t="str">
        <v>RUM</v>
      </c>
      <c r="E110" s="94" t="str">
        <v>Matusalem</v>
      </c>
      <c r="F110" s="94" t="str">
        <v>MAT</v>
      </c>
      <c r="G110" s="94" t="str">
        <v>Matusalem Platino Rum</v>
      </c>
      <c r="H110" s="94" t="str">
        <v>700ml</v>
      </c>
      <c r="I110" s="174">
        <v>6</v>
      </c>
      <c r="J110" s="283"/>
      <c r="K110" s="178"/>
      <c r="L110" s="85"/>
      <c r="M110" s="15"/>
      <c r="N110" s="86"/>
      <c r="O110" s="6"/>
      <c r="P110" s="152">
        <v>0</v>
      </c>
      <c r="Q110" s="6"/>
      <c r="R110" s="96">
        <f t="shared" si="5"/>
        <v>0</v>
      </c>
      <c r="S110" s="97">
        <f t="shared" si="8"/>
        <v>0</v>
      </c>
      <c r="T110" s="98">
        <f t="shared" si="6"/>
        <v>0</v>
      </c>
      <c r="U110" s="117" t="str">
        <f t="shared" si="7"/>
        <v>OK</v>
      </c>
      <c r="V110" s="117" t="b">
        <f>'CASH REBATE'!$P$22</f>
        <v>0</v>
      </c>
      <c r="W110" s="1" t="str">
        <v>ALCHEMY</v>
      </c>
    </row>
    <row r="111" spans="2:23" ht="17.399999999999999" x14ac:dyDescent="0.3">
      <c r="B111" s="161" t="str">
        <v>63-SPRUM-07000053</v>
      </c>
      <c r="C111" s="156" t="str">
        <v>Independent</v>
      </c>
      <c r="D111" s="94" t="str">
        <v>RUM</v>
      </c>
      <c r="E111" s="94" t="str">
        <v>Matusalem</v>
      </c>
      <c r="F111" s="94" t="str">
        <v>MAT</v>
      </c>
      <c r="G111" s="94" t="str">
        <v>Matusalem Solera 7 Rum</v>
      </c>
      <c r="H111" s="94" t="str">
        <v>700ml</v>
      </c>
      <c r="I111" s="174">
        <v>6</v>
      </c>
      <c r="J111" s="283"/>
      <c r="K111" s="178"/>
      <c r="L111" s="85"/>
      <c r="M111" s="15"/>
      <c r="N111" s="86"/>
      <c r="O111" s="6"/>
      <c r="P111" s="152">
        <v>0</v>
      </c>
      <c r="Q111" s="6"/>
      <c r="R111" s="96">
        <f t="shared" si="5"/>
        <v>0</v>
      </c>
      <c r="S111" s="97">
        <f t="shared" si="8"/>
        <v>0</v>
      </c>
      <c r="T111" s="98">
        <f t="shared" si="6"/>
        <v>0</v>
      </c>
      <c r="U111" s="117" t="str">
        <f t="shared" si="7"/>
        <v>OK</v>
      </c>
      <c r="V111" s="117" t="b">
        <f>'CASH REBATE'!$P$22</f>
        <v>0</v>
      </c>
      <c r="W111" s="1" t="str">
        <v>ALCHEMY</v>
      </c>
    </row>
    <row r="112" spans="2:23" ht="17.399999999999999" x14ac:dyDescent="0.3">
      <c r="B112" s="161" t="str">
        <v>63-SPRUM-07000055</v>
      </c>
      <c r="C112" s="156" t="str">
        <v>Independent</v>
      </c>
      <c r="D112" s="94" t="str">
        <v>RUM</v>
      </c>
      <c r="E112" s="94" t="str">
        <v>Matusalem</v>
      </c>
      <c r="F112" s="94" t="str">
        <v>MAT</v>
      </c>
      <c r="G112" s="94" t="str">
        <v>Matusalem Gran Reserva 15 Rum</v>
      </c>
      <c r="H112" s="94" t="str">
        <v>700ml</v>
      </c>
      <c r="I112" s="174">
        <v>6</v>
      </c>
      <c r="J112" s="283"/>
      <c r="K112" s="178"/>
      <c r="L112" s="85"/>
      <c r="M112" s="15"/>
      <c r="N112" s="86"/>
      <c r="O112" s="6"/>
      <c r="P112" s="152">
        <v>0</v>
      </c>
      <c r="Q112" s="6"/>
      <c r="R112" s="96">
        <f t="shared" si="5"/>
        <v>0</v>
      </c>
      <c r="S112" s="97">
        <f t="shared" si="8"/>
        <v>0</v>
      </c>
      <c r="T112" s="98">
        <f t="shared" si="6"/>
        <v>0</v>
      </c>
      <c r="U112" s="117" t="str">
        <f t="shared" si="7"/>
        <v>OK</v>
      </c>
      <c r="V112" s="117" t="b">
        <f>'CASH REBATE'!$P$22</f>
        <v>0</v>
      </c>
      <c r="W112" s="1" t="str">
        <v>ALCHEMY</v>
      </c>
    </row>
    <row r="113" spans="2:23" ht="17.399999999999999" x14ac:dyDescent="0.3">
      <c r="B113" s="161" t="str">
        <v>63-SPRUM-07000052</v>
      </c>
      <c r="C113" s="156" t="str">
        <v>Independent</v>
      </c>
      <c r="D113" s="94" t="str">
        <v>RUM</v>
      </c>
      <c r="E113" s="94" t="str">
        <v>Matusalem</v>
      </c>
      <c r="F113" s="94" t="str">
        <v>MAT</v>
      </c>
      <c r="G113" s="94" t="str">
        <v>Matusalem Gran Reserva 23 Rum</v>
      </c>
      <c r="H113" s="94" t="str">
        <v>700ml</v>
      </c>
      <c r="I113" s="174">
        <v>3</v>
      </c>
      <c r="J113" s="283"/>
      <c r="K113" s="178"/>
      <c r="L113" s="85"/>
      <c r="M113" s="15"/>
      <c r="N113" s="86"/>
      <c r="O113" s="6"/>
      <c r="P113" s="152">
        <v>0</v>
      </c>
      <c r="Q113" s="6"/>
      <c r="R113" s="96">
        <f t="shared" si="5"/>
        <v>0</v>
      </c>
      <c r="S113" s="97">
        <f t="shared" si="8"/>
        <v>0</v>
      </c>
      <c r="T113" s="98">
        <f t="shared" si="6"/>
        <v>0</v>
      </c>
      <c r="U113" s="117" t="str">
        <f t="shared" si="7"/>
        <v>OK</v>
      </c>
      <c r="V113" s="117" t="b">
        <f>'CASH REBATE'!$P$22</f>
        <v>0</v>
      </c>
      <c r="W113" s="1" t="str">
        <v>ALCHEMY</v>
      </c>
    </row>
    <row r="114" spans="2:23" ht="17.399999999999999" x14ac:dyDescent="0.3">
      <c r="B114" s="161" t="str">
        <v>63-SPRUM-07010055</v>
      </c>
      <c r="C114" s="156" t="str">
        <v>Independent</v>
      </c>
      <c r="D114" s="94" t="str">
        <v>RUM</v>
      </c>
      <c r="E114" s="94" t="str">
        <v>Matusalem</v>
      </c>
      <c r="F114" s="94" t="str">
        <v>MAT</v>
      </c>
      <c r="G114" s="94" t="str">
        <v>Matusalem Gran Reserva Lefebre Rum</v>
      </c>
      <c r="H114" s="94" t="str">
        <v>700ml</v>
      </c>
      <c r="I114" s="174">
        <v>3</v>
      </c>
      <c r="J114" s="283"/>
      <c r="K114" s="178"/>
      <c r="L114" s="85"/>
      <c r="M114" s="15"/>
      <c r="N114" s="86"/>
      <c r="O114" s="6"/>
      <c r="P114" s="152">
        <v>0</v>
      </c>
      <c r="Q114" s="6"/>
      <c r="R114" s="96">
        <f t="shared" si="5"/>
        <v>0</v>
      </c>
      <c r="S114" s="97">
        <f t="shared" si="8"/>
        <v>0</v>
      </c>
      <c r="T114" s="98">
        <f t="shared" si="6"/>
        <v>0</v>
      </c>
      <c r="U114" s="117" t="str">
        <f t="shared" si="7"/>
        <v>OK</v>
      </c>
      <c r="V114" s="117" t="b">
        <f>'CASH REBATE'!$P$22</f>
        <v>0</v>
      </c>
      <c r="W114" s="1" t="str">
        <v>ALCHEMY</v>
      </c>
    </row>
    <row r="115" spans="2:23" ht="17.399999999999999" x14ac:dyDescent="0.3">
      <c r="B115" s="161" t="str">
        <v>63-SPRUM-07000057</v>
      </c>
      <c r="C115" s="156" t="str">
        <v>Independent</v>
      </c>
      <c r="D115" s="94" t="str">
        <v>RUM</v>
      </c>
      <c r="E115" s="94" t="str">
        <v>Matusalem</v>
      </c>
      <c r="F115" s="94" t="str">
        <v>MAT</v>
      </c>
      <c r="G115" s="94" t="str">
        <v>Matusalem Insolito Rum</v>
      </c>
      <c r="H115" s="94" t="str">
        <v>700ml</v>
      </c>
      <c r="I115" s="174">
        <v>3</v>
      </c>
      <c r="J115" s="283"/>
      <c r="K115" s="178"/>
      <c r="L115" s="85"/>
      <c r="M115" s="15"/>
      <c r="N115" s="86"/>
      <c r="O115" s="6"/>
      <c r="P115" s="152">
        <v>0</v>
      </c>
      <c r="Q115" s="6"/>
      <c r="R115" s="96">
        <f t="shared" si="5"/>
        <v>0</v>
      </c>
      <c r="S115" s="97">
        <f t="shared" si="8"/>
        <v>0</v>
      </c>
      <c r="T115" s="98">
        <f t="shared" si="6"/>
        <v>0</v>
      </c>
      <c r="U115" s="117" t="str">
        <f t="shared" si="7"/>
        <v>OK</v>
      </c>
      <c r="V115" s="117" t="b">
        <f>'CASH REBATE'!$P$22</f>
        <v>0</v>
      </c>
      <c r="W115" s="1" t="str">
        <v>ALCHEMY</v>
      </c>
    </row>
    <row r="116" spans="2:23" ht="17.399999999999999" x14ac:dyDescent="0.3">
      <c r="B116" s="161" t="str">
        <v>24-SPBRA-03758190</v>
      </c>
      <c r="C116" s="156" t="str">
        <v>RC</v>
      </c>
      <c r="D116" s="94" t="str">
        <v>Brandy and Cognac</v>
      </c>
      <c r="E116" s="94" t="str">
        <v>Remy</v>
      </c>
      <c r="F116" s="94" t="str">
        <v>RMM</v>
      </c>
      <c r="G116" s="94" t="str">
        <v>Remy Martin VSOP 375ml</v>
      </c>
      <c r="H116" s="94" t="str">
        <v>375ml</v>
      </c>
      <c r="I116" s="174">
        <v>12</v>
      </c>
      <c r="J116" s="283"/>
      <c r="K116" s="178"/>
      <c r="L116" s="85"/>
      <c r="M116" s="15"/>
      <c r="N116" s="86"/>
      <c r="O116" s="6"/>
      <c r="P116" s="152">
        <v>0</v>
      </c>
      <c r="Q116" s="6"/>
      <c r="R116" s="96">
        <f t="shared" si="5"/>
        <v>0</v>
      </c>
      <c r="S116" s="97">
        <f t="shared" si="8"/>
        <v>0</v>
      </c>
      <c r="T116" s="98">
        <f t="shared" si="6"/>
        <v>0</v>
      </c>
      <c r="U116" s="117" t="str">
        <f t="shared" si="7"/>
        <v>OK</v>
      </c>
      <c r="V116" s="117" t="b">
        <f>'CASH REBATE'!$P$22</f>
        <v>0</v>
      </c>
      <c r="W116" s="1" t="str">
        <v>ALCHEMY</v>
      </c>
    </row>
    <row r="117" spans="2:23" ht="17.399999999999999" x14ac:dyDescent="0.3">
      <c r="B117" s="161" t="str">
        <v>24-SPBRA-07000427</v>
      </c>
      <c r="C117" s="156" t="str">
        <v>RC</v>
      </c>
      <c r="D117" s="94" t="str">
        <v>Brandy and Cognac</v>
      </c>
      <c r="E117" s="94" t="str">
        <v>Remy</v>
      </c>
      <c r="F117" s="94" t="str">
        <v>RMM</v>
      </c>
      <c r="G117" s="94" t="str">
        <v>Remy Martin VSOP 700ml</v>
      </c>
      <c r="H117" s="94" t="str">
        <v>700ml</v>
      </c>
      <c r="I117" s="174">
        <v>12</v>
      </c>
      <c r="J117" s="283"/>
      <c r="K117" s="178"/>
      <c r="L117" s="85"/>
      <c r="M117" s="15"/>
      <c r="N117" s="86"/>
      <c r="O117" s="6"/>
      <c r="P117" s="152">
        <v>0</v>
      </c>
      <c r="Q117" s="6"/>
      <c r="R117" s="96">
        <f t="shared" si="5"/>
        <v>0</v>
      </c>
      <c r="S117" s="97">
        <f t="shared" si="8"/>
        <v>0</v>
      </c>
      <c r="T117" s="98">
        <f t="shared" si="6"/>
        <v>0</v>
      </c>
      <c r="U117" s="117" t="str">
        <f t="shared" si="7"/>
        <v>OK</v>
      </c>
      <c r="V117" s="117" t="b">
        <f>'CASH REBATE'!$P$22</f>
        <v>0</v>
      </c>
      <c r="W117" s="1" t="str">
        <v>ALCHEMY</v>
      </c>
    </row>
    <row r="118" spans="2:23" ht="17.399999999999999" x14ac:dyDescent="0.3">
      <c r="B118" s="161" t="str">
        <v>24-SPBRA-07004581</v>
      </c>
      <c r="C118" s="156" t="str">
        <v>RC</v>
      </c>
      <c r="D118" s="94" t="str">
        <v>Brandy and Cognac</v>
      </c>
      <c r="E118" s="94" t="str">
        <v>Remy</v>
      </c>
      <c r="F118" s="94" t="str">
        <v>RMM</v>
      </c>
      <c r="G118" s="94" t="str">
        <v>Remy Martin XO 700ml</v>
      </c>
      <c r="H118" s="94" t="str">
        <v>700ml</v>
      </c>
      <c r="I118" s="174">
        <v>12</v>
      </c>
      <c r="J118" s="283"/>
      <c r="K118" s="178"/>
      <c r="L118" s="85"/>
      <c r="M118" s="15"/>
      <c r="N118" s="86"/>
      <c r="O118" s="6"/>
      <c r="P118" s="152">
        <v>0</v>
      </c>
      <c r="Q118" s="6"/>
      <c r="R118" s="96">
        <f t="shared" si="5"/>
        <v>0</v>
      </c>
      <c r="S118" s="97">
        <f t="shared" si="8"/>
        <v>0</v>
      </c>
      <c r="T118" s="98">
        <f t="shared" si="6"/>
        <v>0</v>
      </c>
      <c r="U118" s="117" t="str">
        <f t="shared" si="7"/>
        <v>OK</v>
      </c>
      <c r="V118" s="117" t="b">
        <f>'CASH REBATE'!$P$22</f>
        <v>0</v>
      </c>
      <c r="W118" s="1" t="str">
        <v>ALCHEMY</v>
      </c>
    </row>
    <row r="119" spans="2:23" ht="17.399999999999999" x14ac:dyDescent="0.3">
      <c r="B119" s="161" t="str">
        <v>24-SPBRA-07002463</v>
      </c>
      <c r="C119" s="156" t="str">
        <v>RC</v>
      </c>
      <c r="D119" s="94" t="str">
        <v>Brandy and Cognac</v>
      </c>
      <c r="E119" s="94" t="str">
        <v>Remy</v>
      </c>
      <c r="F119" s="94" t="str">
        <v>RMM</v>
      </c>
      <c r="G119" s="94" t="str">
        <v>Remy Martin XO Night 700ml</v>
      </c>
      <c r="H119" s="94" t="str">
        <v>700ml</v>
      </c>
      <c r="I119" s="174">
        <v>12</v>
      </c>
      <c r="J119" s="283"/>
      <c r="K119" s="178"/>
      <c r="L119" s="85"/>
      <c r="M119" s="15"/>
      <c r="N119" s="86"/>
      <c r="O119" s="6"/>
      <c r="P119" s="152">
        <v>0</v>
      </c>
      <c r="Q119" s="6"/>
      <c r="R119" s="96">
        <f t="shared" si="5"/>
        <v>0</v>
      </c>
      <c r="S119" s="97">
        <f t="shared" si="8"/>
        <v>0</v>
      </c>
      <c r="T119" s="98">
        <f t="shared" si="6"/>
        <v>0</v>
      </c>
      <c r="U119" s="117" t="str">
        <f t="shared" si="7"/>
        <v>OK</v>
      </c>
      <c r="V119" s="117" t="b">
        <f>'CASH REBATE'!$P$22</f>
        <v>0</v>
      </c>
      <c r="W119" s="1" t="str">
        <v>ALCHEMY</v>
      </c>
    </row>
    <row r="120" spans="2:23" ht="17.399999999999999" x14ac:dyDescent="0.3">
      <c r="B120" s="161" t="str">
        <v>24-SPBRA-07005366</v>
      </c>
      <c r="C120" s="156" t="str">
        <v>RC</v>
      </c>
      <c r="D120" s="94" t="str">
        <v>Brandy and Cognac</v>
      </c>
      <c r="E120" s="94" t="str">
        <v>Remy</v>
      </c>
      <c r="F120" s="94" t="str">
        <v>RMM</v>
      </c>
      <c r="G120" s="94" t="str">
        <v>Remy Martin 1738</v>
      </c>
      <c r="H120" s="94" t="str">
        <v>700ml</v>
      </c>
      <c r="I120" s="174">
        <v>12</v>
      </c>
      <c r="J120" s="283"/>
      <c r="K120" s="178"/>
      <c r="L120" s="85"/>
      <c r="M120" s="15"/>
      <c r="N120" s="86"/>
      <c r="O120" s="6"/>
      <c r="P120" s="152">
        <v>0</v>
      </c>
      <c r="Q120" s="6"/>
      <c r="R120" s="96">
        <f t="shared" si="5"/>
        <v>0</v>
      </c>
      <c r="S120" s="97">
        <f t="shared" si="8"/>
        <v>0</v>
      </c>
      <c r="T120" s="98">
        <f t="shared" si="6"/>
        <v>0</v>
      </c>
      <c r="U120" s="117" t="str">
        <f t="shared" si="7"/>
        <v>OK</v>
      </c>
      <c r="V120" s="117" t="b">
        <f>'CASH REBATE'!$P$22</f>
        <v>0</v>
      </c>
      <c r="W120" s="1" t="str">
        <v>ALCHEMY</v>
      </c>
    </row>
    <row r="121" spans="2:23" ht="17.399999999999999" x14ac:dyDescent="0.3">
      <c r="B121" s="161" t="str">
        <v>27-SPBRA-07007452</v>
      </c>
      <c r="C121" s="156" t="str">
        <v>RC</v>
      </c>
      <c r="D121" s="94" t="str">
        <v>Brandy and Cognac</v>
      </c>
      <c r="E121" s="94" t="str">
        <v>LOUIS XIII</v>
      </c>
      <c r="F121" s="94" t="str">
        <v>RMM</v>
      </c>
      <c r="G121" s="94" t="str">
        <v>Remy Martin Louis XIII 700ml</v>
      </c>
      <c r="H121" s="94" t="str">
        <v>700ml</v>
      </c>
      <c r="I121" s="174">
        <v>3</v>
      </c>
      <c r="J121" s="283"/>
      <c r="K121" s="178"/>
      <c r="L121" s="85"/>
      <c r="M121" s="15"/>
      <c r="N121" s="86"/>
      <c r="O121" s="6"/>
      <c r="P121" s="152">
        <v>0</v>
      </c>
      <c r="Q121" s="6"/>
      <c r="R121" s="96">
        <f t="shared" si="5"/>
        <v>0</v>
      </c>
      <c r="S121" s="97">
        <f t="shared" si="8"/>
        <v>0</v>
      </c>
      <c r="T121" s="98">
        <f t="shared" si="6"/>
        <v>0</v>
      </c>
      <c r="U121" s="117" t="str">
        <f t="shared" si="7"/>
        <v>OK</v>
      </c>
      <c r="V121" s="117" t="b">
        <f>'CASH REBATE'!$P$22</f>
        <v>0</v>
      </c>
      <c r="W121" s="1" t="str">
        <v>ALCHEMY</v>
      </c>
    </row>
    <row r="122" spans="2:23" ht="17.399999999999999" x14ac:dyDescent="0.3">
      <c r="B122" s="161" t="str">
        <v>27-SPBRA-15008565</v>
      </c>
      <c r="C122" s="156" t="str">
        <v>RC</v>
      </c>
      <c r="D122" s="94" t="str">
        <v>Brandy and Cognac</v>
      </c>
      <c r="E122" s="94" t="str">
        <v>LOUIS XIII</v>
      </c>
      <c r="F122" s="94" t="str">
        <v>RMM</v>
      </c>
      <c r="G122" s="94" t="str">
        <v>Louis XIII Magnum 1.5L</v>
      </c>
      <c r="H122" s="94" t="str">
        <v>1500ml</v>
      </c>
      <c r="I122" s="174">
        <v>1</v>
      </c>
      <c r="J122" s="283"/>
      <c r="K122" s="178"/>
      <c r="L122" s="85"/>
      <c r="M122" s="15"/>
      <c r="N122" s="86"/>
      <c r="O122" s="6"/>
      <c r="P122" s="152">
        <v>0</v>
      </c>
      <c r="Q122" s="6"/>
      <c r="R122" s="96">
        <f t="shared" si="5"/>
        <v>0</v>
      </c>
      <c r="S122" s="97">
        <f t="shared" si="8"/>
        <v>0</v>
      </c>
      <c r="T122" s="98">
        <f t="shared" si="6"/>
        <v>0</v>
      </c>
      <c r="U122" s="117" t="str">
        <f t="shared" si="7"/>
        <v>OK</v>
      </c>
      <c r="V122" s="117" t="b">
        <f>'CASH REBATE'!$P$22</f>
        <v>0</v>
      </c>
      <c r="W122" s="1" t="str">
        <v>ALCHEMY</v>
      </c>
    </row>
    <row r="123" spans="2:23" ht="17.399999999999999" x14ac:dyDescent="0.3">
      <c r="B123" s="161" t="str">
        <v>27-SPBRA-30008169</v>
      </c>
      <c r="C123" s="156" t="str">
        <v>RC</v>
      </c>
      <c r="D123" s="94" t="str">
        <v>Brandy and Cognac</v>
      </c>
      <c r="E123" s="94" t="str">
        <v>LOUIS XIII</v>
      </c>
      <c r="F123" s="94" t="str">
        <v>RMM</v>
      </c>
      <c r="G123" s="94" t="str">
        <v>Louis XIII Decanter Jeroboam 3L</v>
      </c>
      <c r="H123" s="94" t="str">
        <v>3000ml</v>
      </c>
      <c r="I123" s="174">
        <v>1</v>
      </c>
      <c r="J123" s="283"/>
      <c r="K123" s="178"/>
      <c r="L123" s="85"/>
      <c r="M123" s="15"/>
      <c r="N123" s="86"/>
      <c r="O123" s="6"/>
      <c r="P123" s="152">
        <v>0</v>
      </c>
      <c r="Q123" s="6"/>
      <c r="R123" s="96">
        <f t="shared" si="5"/>
        <v>0</v>
      </c>
      <c r="S123" s="97">
        <f t="shared" si="8"/>
        <v>0</v>
      </c>
      <c r="T123" s="98">
        <f t="shared" si="6"/>
        <v>0</v>
      </c>
      <c r="U123" s="117" t="str">
        <f t="shared" si="7"/>
        <v>OK</v>
      </c>
      <c r="V123" s="117" t="b">
        <f>'CASH REBATE'!$P$22</f>
        <v>0</v>
      </c>
      <c r="W123" s="1" t="str">
        <v>ALCHEMY</v>
      </c>
    </row>
    <row r="124" spans="2:23" ht="17.399999999999999" x14ac:dyDescent="0.3">
      <c r="B124" s="161" t="str">
        <v>27-SPBRA-60000155</v>
      </c>
      <c r="C124" s="156" t="str">
        <v>RC</v>
      </c>
      <c r="D124" s="94" t="str">
        <v>Brandy and Cognac</v>
      </c>
      <c r="E124" s="94" t="str">
        <v>LOUIS XIII</v>
      </c>
      <c r="F124" s="94" t="str">
        <v>RMM</v>
      </c>
      <c r="G124" s="94" t="str">
        <v>Louis XIII Mathusalem 6L</v>
      </c>
      <c r="H124" s="94" t="str">
        <v>6000ml</v>
      </c>
      <c r="I124" s="174">
        <v>1</v>
      </c>
      <c r="J124" s="283"/>
      <c r="K124" s="178"/>
      <c r="L124" s="85"/>
      <c r="M124" s="15"/>
      <c r="N124" s="86"/>
      <c r="O124" s="6"/>
      <c r="P124" s="152">
        <v>0</v>
      </c>
      <c r="Q124" s="6"/>
      <c r="R124" s="96">
        <f t="shared" si="5"/>
        <v>0</v>
      </c>
      <c r="S124" s="97">
        <f t="shared" si="8"/>
        <v>0</v>
      </c>
      <c r="T124" s="98">
        <f t="shared" si="6"/>
        <v>0</v>
      </c>
      <c r="U124" s="117" t="str">
        <f t="shared" si="7"/>
        <v>OK</v>
      </c>
      <c r="V124" s="117" t="b">
        <f>'CASH REBATE'!$P$22</f>
        <v>0</v>
      </c>
      <c r="W124" s="1" t="str">
        <v>ALCHEMY</v>
      </c>
    </row>
    <row r="125" spans="2:23" ht="17.399999999999999" x14ac:dyDescent="0.3">
      <c r="B125" s="161" t="str">
        <v>26-SPBRA-07002153</v>
      </c>
      <c r="C125" s="156" t="str">
        <v>RC</v>
      </c>
      <c r="D125" s="94" t="str">
        <v>Brandy and Cognac</v>
      </c>
      <c r="E125" s="94" t="str">
        <v>St Remy</v>
      </c>
      <c r="F125" s="94" t="str">
        <v>RMM</v>
      </c>
      <c r="G125" s="94" t="str">
        <v>St Remy VSOP</v>
      </c>
      <c r="H125" s="94" t="str">
        <v>700ml</v>
      </c>
      <c r="I125" s="174">
        <v>12</v>
      </c>
      <c r="J125" s="283"/>
      <c r="K125" s="178"/>
      <c r="L125" s="85"/>
      <c r="M125" s="15"/>
      <c r="N125" s="86"/>
      <c r="O125" s="6"/>
      <c r="P125" s="152">
        <v>0</v>
      </c>
      <c r="Q125" s="6"/>
      <c r="R125" s="96">
        <f t="shared" si="5"/>
        <v>0</v>
      </c>
      <c r="S125" s="97">
        <f t="shared" si="8"/>
        <v>0</v>
      </c>
      <c r="T125" s="98">
        <f t="shared" si="6"/>
        <v>0</v>
      </c>
      <c r="U125" s="117" t="str">
        <f t="shared" si="7"/>
        <v>OK</v>
      </c>
      <c r="V125" s="117" t="b">
        <f>'CASH REBATE'!$P$22</f>
        <v>0</v>
      </c>
      <c r="W125" s="1" t="str">
        <v>ALCHEMY</v>
      </c>
    </row>
    <row r="126" spans="2:23" ht="17.399999999999999" x14ac:dyDescent="0.3">
      <c r="B126" s="161" t="str">
        <v>26-SPBRA-07002603</v>
      </c>
      <c r="C126" s="156" t="str">
        <v>RC</v>
      </c>
      <c r="D126" s="94" t="str">
        <v>Brandy and Cognac</v>
      </c>
      <c r="E126" s="94" t="str">
        <v>St Remy</v>
      </c>
      <c r="F126" s="94" t="str">
        <v>RMM</v>
      </c>
      <c r="G126" s="94" t="str">
        <v>St Remy XO</v>
      </c>
      <c r="H126" s="94" t="str">
        <v>700ml</v>
      </c>
      <c r="I126" s="174">
        <v>12</v>
      </c>
      <c r="J126" s="283"/>
      <c r="K126" s="178"/>
      <c r="L126" s="85"/>
      <c r="M126" s="15"/>
      <c r="N126" s="86"/>
      <c r="O126" s="6"/>
      <c r="P126" s="152">
        <v>0</v>
      </c>
      <c r="Q126" s="6"/>
      <c r="R126" s="96">
        <f t="shared" si="5"/>
        <v>0</v>
      </c>
      <c r="S126" s="97">
        <f t="shared" si="8"/>
        <v>0</v>
      </c>
      <c r="T126" s="98">
        <f t="shared" si="6"/>
        <v>0</v>
      </c>
      <c r="U126" s="117" t="str">
        <f t="shared" si="7"/>
        <v>OK</v>
      </c>
      <c r="V126" s="117" t="b">
        <f>'CASH REBATE'!$P$22</f>
        <v>0</v>
      </c>
      <c r="W126" s="1" t="str">
        <v>ALCHEMY</v>
      </c>
    </row>
    <row r="127" spans="2:23" ht="17.399999999999999" x14ac:dyDescent="0.3">
      <c r="B127" s="161" t="str">
        <v>01-SPVOD-07008530</v>
      </c>
      <c r="C127" s="156" t="str">
        <v>Lucas Bols</v>
      </c>
      <c r="D127" s="94" t="str">
        <v>Vodka</v>
      </c>
      <c r="E127" s="94" t="str">
        <v>Bols Vodka</v>
      </c>
      <c r="F127" s="94" t="str">
        <v>BLV</v>
      </c>
      <c r="G127" s="94" t="str">
        <v>Bols Vodka 700ml</v>
      </c>
      <c r="H127" s="94" t="str">
        <v>700ml</v>
      </c>
      <c r="I127" s="174">
        <v>12</v>
      </c>
      <c r="J127" s="283"/>
      <c r="K127" s="178"/>
      <c r="L127" s="85"/>
      <c r="M127" s="15"/>
      <c r="N127" s="86"/>
      <c r="O127" s="6"/>
      <c r="P127" s="152">
        <v>0</v>
      </c>
      <c r="Q127" s="6"/>
      <c r="R127" s="96">
        <f t="shared" si="5"/>
        <v>0</v>
      </c>
      <c r="S127" s="97">
        <f t="shared" si="8"/>
        <v>0</v>
      </c>
      <c r="T127" s="98">
        <f t="shared" si="6"/>
        <v>0</v>
      </c>
      <c r="U127" s="117" t="str">
        <f t="shared" si="7"/>
        <v>OK</v>
      </c>
      <c r="V127" s="117" t="b">
        <f>'CASH REBATE'!$P$22</f>
        <v>0</v>
      </c>
      <c r="W127" s="1" t="str">
        <v>ALCHEMY</v>
      </c>
    </row>
    <row r="128" spans="2:23" ht="17.399999999999999" x14ac:dyDescent="0.3">
      <c r="B128" s="161" t="str">
        <v>01-SPVOD-10008547</v>
      </c>
      <c r="C128" s="156" t="str">
        <v>Lucas Bols</v>
      </c>
      <c r="D128" s="94" t="str">
        <v>Vodka</v>
      </c>
      <c r="E128" s="94" t="str">
        <v>Bols Vodka</v>
      </c>
      <c r="F128" s="94" t="str">
        <v>BLV</v>
      </c>
      <c r="G128" s="94" t="str">
        <v>Bols Vodka 1L</v>
      </c>
      <c r="H128" s="94" t="str">
        <v>1000ml</v>
      </c>
      <c r="I128" s="174">
        <v>6</v>
      </c>
      <c r="J128" s="283"/>
      <c r="K128" s="178"/>
      <c r="L128" s="85"/>
      <c r="M128" s="15"/>
      <c r="N128" s="86"/>
      <c r="O128" s="6"/>
      <c r="P128" s="152">
        <v>0</v>
      </c>
      <c r="Q128" s="6"/>
      <c r="R128" s="96">
        <f t="shared" si="5"/>
        <v>0</v>
      </c>
      <c r="S128" s="97">
        <f t="shared" si="8"/>
        <v>0</v>
      </c>
      <c r="T128" s="98">
        <f t="shared" si="6"/>
        <v>0</v>
      </c>
      <c r="U128" s="117" t="str">
        <f t="shared" si="7"/>
        <v>OK</v>
      </c>
      <c r="V128" s="117" t="b">
        <f>'CASH REBATE'!$P$22</f>
        <v>0</v>
      </c>
      <c r="W128" s="1" t="str">
        <v>ALCHEMY</v>
      </c>
    </row>
    <row r="129" spans="2:23" ht="17.399999999999999" x14ac:dyDescent="0.3">
      <c r="B129" s="161" t="str">
        <v>34-SPVOD-01808261</v>
      </c>
      <c r="C129" s="156" t="str">
        <v>Campari</v>
      </c>
      <c r="D129" s="94" t="str">
        <v>Vodka</v>
      </c>
      <c r="E129" s="94" t="str">
        <v>Skyy</v>
      </c>
      <c r="F129" s="94" t="str">
        <v>SKY</v>
      </c>
      <c r="G129" s="94" t="str">
        <v>Skyy 180ml</v>
      </c>
      <c r="H129" s="94" t="str">
        <v>180ml</v>
      </c>
      <c r="I129" s="174">
        <v>12</v>
      </c>
      <c r="J129" s="283"/>
      <c r="K129" s="178"/>
      <c r="L129" s="85"/>
      <c r="M129" s="15"/>
      <c r="N129" s="86"/>
      <c r="O129" s="6"/>
      <c r="P129" s="152">
        <v>0</v>
      </c>
      <c r="Q129" s="6"/>
      <c r="R129" s="96">
        <f t="shared" si="5"/>
        <v>0</v>
      </c>
      <c r="S129" s="97">
        <f t="shared" si="8"/>
        <v>0</v>
      </c>
      <c r="T129" s="98">
        <f t="shared" si="6"/>
        <v>0</v>
      </c>
      <c r="U129" s="117" t="str">
        <f t="shared" si="7"/>
        <v>OK</v>
      </c>
      <c r="V129" s="117" t="b">
        <f>'CASH REBATE'!$P$22</f>
        <v>0</v>
      </c>
      <c r="W129" s="1" t="str">
        <v>ALCHEMY</v>
      </c>
    </row>
    <row r="130" spans="2:23" ht="17.399999999999999" x14ac:dyDescent="0.3">
      <c r="B130" s="161" t="str">
        <v>34-SPVOD-07507004</v>
      </c>
      <c r="C130" s="156" t="str">
        <v>Campari</v>
      </c>
      <c r="D130" s="94" t="str">
        <v>Vodka</v>
      </c>
      <c r="E130" s="94" t="str">
        <v>Skyy</v>
      </c>
      <c r="F130" s="94" t="str">
        <v>SKY</v>
      </c>
      <c r="G130" s="94" t="str">
        <v>Skyy 750ml</v>
      </c>
      <c r="H130" s="94" t="str">
        <v>750ml</v>
      </c>
      <c r="I130" s="174">
        <v>12</v>
      </c>
      <c r="J130" s="283"/>
      <c r="K130" s="178"/>
      <c r="L130" s="85"/>
      <c r="M130" s="15"/>
      <c r="N130" s="86"/>
      <c r="O130" s="6"/>
      <c r="P130" s="152">
        <v>0</v>
      </c>
      <c r="Q130" s="6"/>
      <c r="R130" s="96">
        <f t="shared" si="5"/>
        <v>0</v>
      </c>
      <c r="S130" s="97">
        <f t="shared" si="8"/>
        <v>0</v>
      </c>
      <c r="T130" s="98">
        <f t="shared" si="6"/>
        <v>0</v>
      </c>
      <c r="U130" s="117" t="str">
        <f t="shared" si="7"/>
        <v>OK</v>
      </c>
      <c r="V130" s="117" t="b">
        <f>'CASH REBATE'!$P$22</f>
        <v>0</v>
      </c>
      <c r="W130" s="1" t="str">
        <v>ALCHEMY</v>
      </c>
    </row>
    <row r="131" spans="2:23" ht="17.399999999999999" x14ac:dyDescent="0.3">
      <c r="B131" s="161" t="str">
        <v>34-SPVOD-10001002</v>
      </c>
      <c r="C131" s="156" t="str">
        <v>Campari</v>
      </c>
      <c r="D131" s="94" t="str">
        <v>Vodka</v>
      </c>
      <c r="E131" s="94" t="str">
        <v>Skyy</v>
      </c>
      <c r="F131" s="94" t="str">
        <v>SKY</v>
      </c>
      <c r="G131" s="94" t="str">
        <v>Skyy 1L</v>
      </c>
      <c r="H131" s="94" t="str">
        <v>1000ml</v>
      </c>
      <c r="I131" s="174">
        <v>12</v>
      </c>
      <c r="J131" s="283"/>
      <c r="K131" s="178"/>
      <c r="L131" s="85"/>
      <c r="M131" s="15"/>
      <c r="N131" s="86"/>
      <c r="O131" s="6"/>
      <c r="P131" s="152">
        <v>0</v>
      </c>
      <c r="Q131" s="6"/>
      <c r="R131" s="96">
        <f t="shared" si="5"/>
        <v>0</v>
      </c>
      <c r="S131" s="97">
        <f t="shared" si="8"/>
        <v>0</v>
      </c>
      <c r="T131" s="98">
        <f t="shared" si="6"/>
        <v>0</v>
      </c>
      <c r="U131" s="117" t="str">
        <f t="shared" si="7"/>
        <v>OK</v>
      </c>
      <c r="V131" s="117" t="b">
        <f>'CASH REBATE'!$P$22</f>
        <v>0</v>
      </c>
      <c r="W131" s="1" t="str">
        <v>ALCHEMY</v>
      </c>
    </row>
    <row r="132" spans="2:23" ht="17.399999999999999" x14ac:dyDescent="0.3">
      <c r="B132" s="161" t="str">
        <v>34-SPVOD-07017004</v>
      </c>
      <c r="C132" s="156" t="str">
        <v>Campari</v>
      </c>
      <c r="D132" s="94" t="str">
        <v>Vodka</v>
      </c>
      <c r="E132" s="94" t="str">
        <v>Skyy</v>
      </c>
      <c r="F132" s="94" t="str">
        <v>SKY</v>
      </c>
      <c r="G132" s="94" t="str">
        <v>Skyy Neptune</v>
      </c>
      <c r="H132" s="94" t="str">
        <v>700ml</v>
      </c>
      <c r="I132" s="174">
        <v>12</v>
      </c>
      <c r="J132" s="283"/>
      <c r="K132" s="178"/>
      <c r="L132" s="85"/>
      <c r="M132" s="15"/>
      <c r="N132" s="86"/>
      <c r="O132" s="6"/>
      <c r="P132" s="152">
        <v>0</v>
      </c>
      <c r="Q132" s="6"/>
      <c r="R132" s="96">
        <f t="shared" si="5"/>
        <v>0</v>
      </c>
      <c r="S132" s="97">
        <f t="shared" si="8"/>
        <v>0</v>
      </c>
      <c r="T132" s="98">
        <f t="shared" si="6"/>
        <v>0</v>
      </c>
      <c r="U132" s="117" t="str">
        <f t="shared" si="7"/>
        <v>OK</v>
      </c>
      <c r="V132" s="117" t="b">
        <f>'CASH REBATE'!$P$22</f>
        <v>0</v>
      </c>
      <c r="W132" s="1" t="str">
        <v>ALCHEMY</v>
      </c>
    </row>
    <row r="133" spans="2:23" ht="17.399999999999999" x14ac:dyDescent="0.3">
      <c r="B133" s="161" t="str">
        <v>34-SPLIQ-07007012</v>
      </c>
      <c r="C133" s="156" t="str">
        <v>Campari</v>
      </c>
      <c r="D133" s="94" t="str">
        <v>Vodka</v>
      </c>
      <c r="E133" s="94" t="str">
        <v>Skyy</v>
      </c>
      <c r="F133" s="94" t="str">
        <v>SKY</v>
      </c>
      <c r="G133" s="94" t="str">
        <v>Skyy Citrus</v>
      </c>
      <c r="H133" s="94" t="str">
        <v>700ml</v>
      </c>
      <c r="I133" s="174">
        <v>6</v>
      </c>
      <c r="J133" s="283"/>
      <c r="K133" s="178"/>
      <c r="L133" s="85"/>
      <c r="M133" s="15"/>
      <c r="N133" s="86"/>
      <c r="O133" s="6"/>
      <c r="P133" s="152">
        <v>0</v>
      </c>
      <c r="Q133" s="6"/>
      <c r="R133" s="96">
        <f t="shared" si="5"/>
        <v>0</v>
      </c>
      <c r="S133" s="97">
        <f t="shared" si="8"/>
        <v>0</v>
      </c>
      <c r="T133" s="98">
        <f t="shared" si="6"/>
        <v>0</v>
      </c>
      <c r="U133" s="117" t="str">
        <f t="shared" si="7"/>
        <v>OK</v>
      </c>
      <c r="V133" s="117" t="b">
        <f>'CASH REBATE'!$P$22</f>
        <v>0</v>
      </c>
      <c r="W133" s="1" t="str">
        <v>ALCHEMY</v>
      </c>
    </row>
    <row r="134" spans="2:23" ht="17.399999999999999" x14ac:dyDescent="0.3">
      <c r="B134" s="161" t="str">
        <v>34-SPLIQ-07007036</v>
      </c>
      <c r="C134" s="156" t="str">
        <v>Campari</v>
      </c>
      <c r="D134" s="94" t="str">
        <v>Vodka</v>
      </c>
      <c r="E134" s="94" t="str">
        <v>Skyy</v>
      </c>
      <c r="F134" s="94" t="str">
        <v>SKY</v>
      </c>
      <c r="G134" s="94" t="str">
        <v>Skyy Raspberry</v>
      </c>
      <c r="H134" s="94" t="str">
        <v>700ml</v>
      </c>
      <c r="I134" s="174">
        <v>6</v>
      </c>
      <c r="J134" s="283"/>
      <c r="K134" s="178"/>
      <c r="L134" s="85"/>
      <c r="M134" s="15"/>
      <c r="N134" s="86"/>
      <c r="O134" s="6"/>
      <c r="P134" s="152">
        <v>0</v>
      </c>
      <c r="Q134" s="6"/>
      <c r="R134" s="96">
        <f t="shared" si="5"/>
        <v>0</v>
      </c>
      <c r="S134" s="97">
        <f t="shared" si="8"/>
        <v>0</v>
      </c>
      <c r="T134" s="98">
        <f t="shared" si="6"/>
        <v>0</v>
      </c>
      <c r="U134" s="117" t="str">
        <f t="shared" si="7"/>
        <v>OK</v>
      </c>
      <c r="V134" s="117" t="b">
        <f>'CASH REBATE'!$P$22</f>
        <v>0</v>
      </c>
      <c r="W134" s="1" t="str">
        <v>ALCHEMY</v>
      </c>
    </row>
    <row r="135" spans="2:23" ht="17.399999999999999" x14ac:dyDescent="0.3">
      <c r="B135" s="161" t="str">
        <v>34-SPLIQ-07007050</v>
      </c>
      <c r="C135" s="156" t="str">
        <v>Campari</v>
      </c>
      <c r="D135" s="94" t="str">
        <v>Vodka</v>
      </c>
      <c r="E135" s="94" t="str">
        <v>Skyy</v>
      </c>
      <c r="F135" s="94" t="str">
        <v>SKY</v>
      </c>
      <c r="G135" s="94" t="str">
        <v>Skyy Passionfruit</v>
      </c>
      <c r="H135" s="94" t="str">
        <v>700ml</v>
      </c>
      <c r="I135" s="174">
        <v>6</v>
      </c>
      <c r="J135" s="283"/>
      <c r="K135" s="178"/>
      <c r="L135" s="85"/>
      <c r="M135" s="15"/>
      <c r="N135" s="86"/>
      <c r="O135" s="6"/>
      <c r="P135" s="152">
        <v>0</v>
      </c>
      <c r="Q135" s="6"/>
      <c r="R135" s="96">
        <f t="shared" si="5"/>
        <v>0</v>
      </c>
      <c r="S135" s="97">
        <f t="shared" si="8"/>
        <v>0</v>
      </c>
      <c r="T135" s="98">
        <f t="shared" si="6"/>
        <v>0</v>
      </c>
      <c r="U135" s="117" t="str">
        <f t="shared" si="7"/>
        <v>OK</v>
      </c>
      <c r="V135" s="117" t="b">
        <f>'CASH REBATE'!$P$22</f>
        <v>0</v>
      </c>
      <c r="W135" s="1" t="str">
        <v>ALCHEMY</v>
      </c>
    </row>
    <row r="136" spans="2:23" ht="17.399999999999999" x14ac:dyDescent="0.3">
      <c r="B136" s="161" t="str">
        <v>34-SPVOD-07001021</v>
      </c>
      <c r="C136" s="156" t="str">
        <v>Campari</v>
      </c>
      <c r="D136" s="94" t="str">
        <v>Vodka</v>
      </c>
      <c r="E136" s="94" t="str">
        <v>Skyy</v>
      </c>
      <c r="F136" s="94" t="str">
        <v>SKY</v>
      </c>
      <c r="G136" s="94" t="str">
        <v>Skyy 90 Luxury</v>
      </c>
      <c r="H136" s="94" t="str">
        <v>700ml</v>
      </c>
      <c r="I136" s="174">
        <v>6</v>
      </c>
      <c r="J136" s="283"/>
      <c r="K136" s="178"/>
      <c r="L136" s="85"/>
      <c r="M136" s="15"/>
      <c r="N136" s="86"/>
      <c r="O136" s="6"/>
      <c r="P136" s="152">
        <v>0</v>
      </c>
      <c r="Q136" s="6"/>
      <c r="R136" s="96">
        <f t="shared" si="5"/>
        <v>0</v>
      </c>
      <c r="S136" s="97">
        <f t="shared" si="8"/>
        <v>0</v>
      </c>
      <c r="T136" s="98">
        <f t="shared" si="6"/>
        <v>0</v>
      </c>
      <c r="U136" s="117" t="str">
        <f t="shared" si="7"/>
        <v>OK</v>
      </c>
      <c r="V136" s="117" t="b">
        <f>'CASH REBATE'!$P$22</f>
        <v>0</v>
      </c>
      <c r="W136" s="1" t="str">
        <v>ALCHEMY</v>
      </c>
    </row>
    <row r="137" spans="2:23" ht="17.399999999999999" x14ac:dyDescent="0.3">
      <c r="B137" s="161" t="str">
        <v>65-SPVOD-07507828</v>
      </c>
      <c r="C137" s="156" t="str">
        <v>Proximo</v>
      </c>
      <c r="D137" s="94" t="str">
        <v>Vodka</v>
      </c>
      <c r="E137" s="94" t="str">
        <v>Hangar</v>
      </c>
      <c r="F137" s="94" t="str">
        <v>HG1</v>
      </c>
      <c r="G137" s="94" t="str">
        <v>Hangar 1 Straight Vodka</v>
      </c>
      <c r="H137" s="94" t="str">
        <v>750ml</v>
      </c>
      <c r="I137" s="174">
        <v>12</v>
      </c>
      <c r="J137" s="283"/>
      <c r="K137" s="178"/>
      <c r="L137" s="85"/>
      <c r="M137" s="15"/>
      <c r="N137" s="86"/>
      <c r="O137" s="6"/>
      <c r="P137" s="152">
        <v>0</v>
      </c>
      <c r="Q137" s="6"/>
      <c r="R137" s="96">
        <f t="shared" si="5"/>
        <v>0</v>
      </c>
      <c r="S137" s="97">
        <f t="shared" si="8"/>
        <v>0</v>
      </c>
      <c r="T137" s="98">
        <f t="shared" si="6"/>
        <v>0</v>
      </c>
      <c r="U137" s="117" t="str">
        <f t="shared" si="7"/>
        <v>OK</v>
      </c>
      <c r="V137" s="117" t="b">
        <f>'CASH REBATE'!$P$22</f>
        <v>0</v>
      </c>
      <c r="W137" s="1" t="str">
        <v>ALCHEMY</v>
      </c>
    </row>
    <row r="138" spans="2:23" ht="17.399999999999999" x14ac:dyDescent="0.3">
      <c r="B138" s="161" t="str">
        <v>65-SPVOD-07507842</v>
      </c>
      <c r="C138" s="156" t="str">
        <v>Proximo</v>
      </c>
      <c r="D138" s="94" t="str">
        <v>Vodka</v>
      </c>
      <c r="E138" s="94" t="str">
        <v>Hangar</v>
      </c>
      <c r="F138" s="94" t="str">
        <v>HG1</v>
      </c>
      <c r="G138" s="94" t="str">
        <v>Hangar 1 Buddha'S Hand Citron Vodka</v>
      </c>
      <c r="H138" s="94" t="str">
        <v>750ml</v>
      </c>
      <c r="I138" s="174">
        <v>12</v>
      </c>
      <c r="J138" s="283"/>
      <c r="K138" s="178"/>
      <c r="L138" s="85"/>
      <c r="M138" s="15"/>
      <c r="N138" s="86"/>
      <c r="O138" s="6"/>
      <c r="P138" s="152">
        <v>0</v>
      </c>
      <c r="Q138" s="6"/>
      <c r="R138" s="96">
        <f t="shared" si="5"/>
        <v>0</v>
      </c>
      <c r="S138" s="97">
        <f t="shared" si="8"/>
        <v>0</v>
      </c>
      <c r="T138" s="98">
        <f t="shared" si="6"/>
        <v>0</v>
      </c>
      <c r="U138" s="117" t="str">
        <f t="shared" si="7"/>
        <v>OK</v>
      </c>
      <c r="V138" s="117" t="b">
        <f>'CASH REBATE'!$P$22</f>
        <v>0</v>
      </c>
      <c r="W138" s="1" t="str">
        <v>ALCHEMY</v>
      </c>
    </row>
    <row r="139" spans="2:23" ht="17.399999999999999" x14ac:dyDescent="0.3">
      <c r="B139" s="161" t="str">
        <v>65-SPVOD-07507866</v>
      </c>
      <c r="C139" s="156" t="str">
        <v>Proximo</v>
      </c>
      <c r="D139" s="94" t="str">
        <v>Vodka</v>
      </c>
      <c r="E139" s="94" t="str">
        <v>Hangar</v>
      </c>
      <c r="F139" s="94" t="str">
        <v>HG1</v>
      </c>
      <c r="G139" s="94" t="str">
        <v>Hangar 1 Mandarin Blossom Vodka</v>
      </c>
      <c r="H139" s="94" t="str">
        <v>750ml</v>
      </c>
      <c r="I139" s="174">
        <v>12</v>
      </c>
      <c r="J139" s="283"/>
      <c r="K139" s="178"/>
      <c r="L139" s="85"/>
      <c r="M139" s="15"/>
      <c r="N139" s="86"/>
      <c r="O139" s="6"/>
      <c r="P139" s="152">
        <v>0</v>
      </c>
      <c r="Q139" s="6"/>
      <c r="R139" s="96">
        <f t="shared" si="5"/>
        <v>0</v>
      </c>
      <c r="S139" s="97">
        <f t="shared" si="8"/>
        <v>0</v>
      </c>
      <c r="T139" s="98">
        <f t="shared" si="6"/>
        <v>0</v>
      </c>
      <c r="U139" s="117" t="str">
        <f t="shared" si="7"/>
        <v>OK</v>
      </c>
      <c r="V139" s="117" t="b">
        <f>'CASH REBATE'!$P$22</f>
        <v>0</v>
      </c>
      <c r="W139" s="1" t="str">
        <v>ALCHEMY</v>
      </c>
    </row>
    <row r="140" spans="2:23" ht="17.399999999999999" x14ac:dyDescent="0.3">
      <c r="B140" s="161" t="str">
        <v>65-SPVOD-07507361</v>
      </c>
      <c r="C140" s="156" t="str">
        <v>Proximo</v>
      </c>
      <c r="D140" s="94" t="str">
        <v>Vodka</v>
      </c>
      <c r="E140" s="94" t="str">
        <v>Hangar</v>
      </c>
      <c r="F140" s="94" t="str">
        <v>HG1</v>
      </c>
      <c r="G140" s="94" t="str">
        <v>Hangar 1 Rose Vodka</v>
      </c>
      <c r="H140" s="94" t="str">
        <v>750ml</v>
      </c>
      <c r="I140" s="174">
        <v>12</v>
      </c>
      <c r="J140" s="283"/>
      <c r="K140" s="178"/>
      <c r="L140" s="85"/>
      <c r="M140" s="15"/>
      <c r="N140" s="86"/>
      <c r="O140" s="6"/>
      <c r="P140" s="152">
        <v>0</v>
      </c>
      <c r="Q140" s="6"/>
      <c r="R140" s="96">
        <f t="shared" si="5"/>
        <v>0</v>
      </c>
      <c r="S140" s="97">
        <f t="shared" si="8"/>
        <v>0</v>
      </c>
      <c r="T140" s="98">
        <f t="shared" si="6"/>
        <v>0</v>
      </c>
      <c r="U140" s="117" t="str">
        <f t="shared" si="7"/>
        <v>OK</v>
      </c>
      <c r="V140" s="117" t="b">
        <f>'CASH REBATE'!$P$22</f>
        <v>0</v>
      </c>
      <c r="W140" s="1" t="str">
        <v>ALCHEMY</v>
      </c>
    </row>
    <row r="141" spans="2:23" ht="17.399999999999999" x14ac:dyDescent="0.3">
      <c r="B141" s="161" t="str">
        <v>48-SPVOD-02000045</v>
      </c>
      <c r="C141" s="156" t="str">
        <v>Independent</v>
      </c>
      <c r="D141" s="94" t="str">
        <v>Vodka</v>
      </c>
      <c r="E141" s="94" t="str">
        <v>Tito's</v>
      </c>
      <c r="F141" s="94" t="str">
        <v>TTO</v>
      </c>
      <c r="G141" s="94" t="str">
        <v>Tito's Vodka 200ml</v>
      </c>
      <c r="H141" s="94" t="str">
        <v>200ml</v>
      </c>
      <c r="I141" s="174">
        <v>24</v>
      </c>
      <c r="J141" s="283"/>
      <c r="K141" s="178"/>
      <c r="L141" s="85"/>
      <c r="M141" s="15"/>
      <c r="N141" s="86"/>
      <c r="O141" s="6"/>
      <c r="P141" s="152">
        <v>0</v>
      </c>
      <c r="Q141" s="6"/>
      <c r="R141" s="96">
        <f t="shared" ref="R141:R204" si="9">IF(K141&gt;0,K141*N141,L141*1.07*N141)</f>
        <v>0</v>
      </c>
      <c r="S141" s="97">
        <f t="shared" si="8"/>
        <v>0</v>
      </c>
      <c r="T141" s="98">
        <f t="shared" si="6"/>
        <v>0</v>
      </c>
      <c r="U141" s="117" t="str">
        <f t="shared" si="7"/>
        <v>OK</v>
      </c>
      <c r="V141" s="117" t="b">
        <f>'CASH REBATE'!$P$22</f>
        <v>0</v>
      </c>
      <c r="W141" s="1" t="str">
        <v>ALCHEMY</v>
      </c>
    </row>
    <row r="142" spans="2:23" ht="17.399999999999999" x14ac:dyDescent="0.3">
      <c r="B142" s="161" t="str">
        <v>48-SPVOD-07500027</v>
      </c>
      <c r="C142" s="156" t="str">
        <v>Independent</v>
      </c>
      <c r="D142" s="94" t="str">
        <v>Vodka</v>
      </c>
      <c r="E142" s="94" t="str">
        <v>Tito's</v>
      </c>
      <c r="F142" s="94" t="str">
        <v>TTO</v>
      </c>
      <c r="G142" s="94" t="str">
        <v>Tito's Vodka 750ml</v>
      </c>
      <c r="H142" s="94" t="str">
        <v>750ml</v>
      </c>
      <c r="I142" s="174">
        <v>12</v>
      </c>
      <c r="J142" s="283"/>
      <c r="K142" s="178"/>
      <c r="L142" s="85"/>
      <c r="M142" s="15"/>
      <c r="N142" s="86"/>
      <c r="O142" s="6"/>
      <c r="P142" s="152">
        <v>0</v>
      </c>
      <c r="Q142" s="6"/>
      <c r="R142" s="96">
        <f t="shared" si="9"/>
        <v>0</v>
      </c>
      <c r="S142" s="97">
        <f t="shared" si="8"/>
        <v>0</v>
      </c>
      <c r="T142" s="98">
        <f t="shared" ref="T142:T205" si="10">IF(U142="Input Price only 1 column","",P142*S142)</f>
        <v>0</v>
      </c>
      <c r="U142" s="117" t="str">
        <f t="shared" ref="U142:U205" si="11">IF(AND(K142&gt;0,L142&gt;0),"Input Price only 1 column","OK")</f>
        <v>OK</v>
      </c>
      <c r="V142" s="117" t="b">
        <f>'CASH REBATE'!$P$22</f>
        <v>0</v>
      </c>
      <c r="W142" s="1" t="str">
        <v>ALCHEMY</v>
      </c>
    </row>
    <row r="143" spans="2:23" ht="17.399999999999999" x14ac:dyDescent="0.3">
      <c r="B143" s="161" t="str">
        <v>48-SPVOD-10000010</v>
      </c>
      <c r="C143" s="156" t="str">
        <v>Independent</v>
      </c>
      <c r="D143" s="94" t="str">
        <v>Vodka</v>
      </c>
      <c r="E143" s="94" t="str">
        <v>Tito's</v>
      </c>
      <c r="F143" s="94" t="str">
        <v>TTO</v>
      </c>
      <c r="G143" s="94" t="str">
        <v>Tito's Vodka 1L</v>
      </c>
      <c r="H143" s="94" t="str">
        <v>1000ml</v>
      </c>
      <c r="I143" s="174">
        <v>12</v>
      </c>
      <c r="J143" s="283"/>
      <c r="K143" s="178"/>
      <c r="L143" s="85"/>
      <c r="M143" s="15"/>
      <c r="N143" s="86"/>
      <c r="O143" s="6"/>
      <c r="P143" s="152">
        <v>0</v>
      </c>
      <c r="Q143" s="6"/>
      <c r="R143" s="96">
        <f t="shared" si="9"/>
        <v>0</v>
      </c>
      <c r="S143" s="97">
        <f t="shared" ref="S143:S206" si="12">ROUND(R143/1.07,2)</f>
        <v>0</v>
      </c>
      <c r="T143" s="98">
        <f t="shared" si="10"/>
        <v>0</v>
      </c>
      <c r="U143" s="117" t="str">
        <f t="shared" si="11"/>
        <v>OK</v>
      </c>
      <c r="V143" s="117" t="b">
        <f>'CASH REBATE'!$P$22</f>
        <v>0</v>
      </c>
      <c r="W143" s="1" t="str">
        <v>ALCHEMY</v>
      </c>
    </row>
    <row r="144" spans="2:23" ht="17.399999999999999" x14ac:dyDescent="0.3">
      <c r="B144" s="161" t="str">
        <v>48-SPVOD-17500034</v>
      </c>
      <c r="C144" s="156" t="str">
        <v>Independent</v>
      </c>
      <c r="D144" s="94" t="str">
        <v>Vodka</v>
      </c>
      <c r="E144" s="94" t="str">
        <v>Tito's</v>
      </c>
      <c r="F144" s="94" t="str">
        <v>TTO</v>
      </c>
      <c r="G144" s="94" t="str">
        <v>Tito's Vodka 1.75L</v>
      </c>
      <c r="H144" s="94" t="str">
        <v>1750ml</v>
      </c>
      <c r="I144" s="174">
        <v>6</v>
      </c>
      <c r="J144" s="283"/>
      <c r="K144" s="178"/>
      <c r="L144" s="85"/>
      <c r="M144" s="15"/>
      <c r="N144" s="86"/>
      <c r="O144" s="6"/>
      <c r="P144" s="152">
        <v>0</v>
      </c>
      <c r="Q144" s="6"/>
      <c r="R144" s="96">
        <f t="shared" si="9"/>
        <v>0</v>
      </c>
      <c r="S144" s="97">
        <f t="shared" si="12"/>
        <v>0</v>
      </c>
      <c r="T144" s="98">
        <f t="shared" si="10"/>
        <v>0</v>
      </c>
      <c r="U144" s="117" t="str">
        <f t="shared" si="11"/>
        <v>OK</v>
      </c>
      <c r="V144" s="117" t="b">
        <f>'CASH REBATE'!$P$22</f>
        <v>0</v>
      </c>
      <c r="W144" s="1" t="str">
        <v>ALCHEMY</v>
      </c>
    </row>
    <row r="145" spans="2:23" ht="17.399999999999999" x14ac:dyDescent="0.3">
      <c r="B145" s="161" t="str">
        <v>01-SPGIN-07003727</v>
      </c>
      <c r="C145" s="156" t="str">
        <v>Lucas Bols</v>
      </c>
      <c r="D145" s="94" t="str">
        <v>GIN</v>
      </c>
      <c r="E145" s="94" t="str">
        <v>Bols Gin</v>
      </c>
      <c r="F145" s="94" t="str">
        <v>SVT</v>
      </c>
      <c r="G145" s="94" t="str">
        <v>Bols Silvertop Dutch</v>
      </c>
      <c r="H145" s="94" t="str">
        <v>700ml</v>
      </c>
      <c r="I145" s="174">
        <v>6</v>
      </c>
      <c r="J145" s="283"/>
      <c r="K145" s="178"/>
      <c r="L145" s="85"/>
      <c r="M145" s="15"/>
      <c r="N145" s="86"/>
      <c r="O145" s="6"/>
      <c r="P145" s="152">
        <v>0</v>
      </c>
      <c r="Q145" s="6"/>
      <c r="R145" s="96">
        <f t="shared" si="9"/>
        <v>0</v>
      </c>
      <c r="S145" s="97">
        <f t="shared" si="12"/>
        <v>0</v>
      </c>
      <c r="T145" s="98">
        <f t="shared" si="10"/>
        <v>0</v>
      </c>
      <c r="U145" s="117" t="str">
        <f t="shared" si="11"/>
        <v>OK</v>
      </c>
      <c r="V145" s="117" t="b">
        <f>'CASH REBATE'!$P$22</f>
        <v>0</v>
      </c>
      <c r="W145" s="1" t="str">
        <v>ALCHEMY</v>
      </c>
    </row>
    <row r="146" spans="2:23" ht="17.399999999999999" x14ac:dyDescent="0.3">
      <c r="B146" s="161" t="str">
        <v>33-SPGIN-07507509</v>
      </c>
      <c r="C146" s="156" t="str">
        <v>Campari</v>
      </c>
      <c r="D146" s="94" t="str">
        <v>GIN</v>
      </c>
      <c r="E146" s="94" t="str">
        <v>Bulldog</v>
      </c>
      <c r="F146" s="94" t="str">
        <v>BUL</v>
      </c>
      <c r="G146" s="94" t="str">
        <v>Bulldog London Dry 750ml</v>
      </c>
      <c r="H146" s="94" t="str">
        <v>750ml</v>
      </c>
      <c r="I146" s="174">
        <v>6</v>
      </c>
      <c r="J146" s="283"/>
      <c r="K146" s="178"/>
      <c r="L146" s="85"/>
      <c r="M146" s="15"/>
      <c r="N146" s="86"/>
      <c r="O146" s="6"/>
      <c r="P146" s="152">
        <v>0</v>
      </c>
      <c r="Q146" s="6"/>
      <c r="R146" s="96">
        <f t="shared" si="9"/>
        <v>0</v>
      </c>
      <c r="S146" s="97">
        <f t="shared" si="12"/>
        <v>0</v>
      </c>
      <c r="T146" s="98">
        <f t="shared" si="10"/>
        <v>0</v>
      </c>
      <c r="U146" s="117" t="str">
        <f t="shared" si="11"/>
        <v>OK</v>
      </c>
      <c r="V146" s="117" t="b">
        <f>'CASH REBATE'!$P$22</f>
        <v>0</v>
      </c>
      <c r="W146" s="1" t="str">
        <v>ALCHEMY</v>
      </c>
    </row>
    <row r="147" spans="2:23" ht="17.399999999999999" x14ac:dyDescent="0.3">
      <c r="B147" s="161" t="str">
        <v>33-SPGIN-10002048</v>
      </c>
      <c r="C147" s="156" t="str">
        <v>Campari</v>
      </c>
      <c r="D147" s="94" t="str">
        <v>GIN</v>
      </c>
      <c r="E147" s="94" t="str">
        <v>Bulldog</v>
      </c>
      <c r="F147" s="94" t="str">
        <v>BUL</v>
      </c>
      <c r="G147" s="94" t="str">
        <v>Bulldog London Dry 1L</v>
      </c>
      <c r="H147" s="94" t="str">
        <v>1000ml</v>
      </c>
      <c r="I147" s="174">
        <v>6</v>
      </c>
      <c r="J147" s="283"/>
      <c r="K147" s="178"/>
      <c r="L147" s="85"/>
      <c r="M147" s="15"/>
      <c r="N147" s="86"/>
      <c r="O147" s="6"/>
      <c r="P147" s="152">
        <v>0</v>
      </c>
      <c r="Q147" s="6"/>
      <c r="R147" s="96">
        <f t="shared" si="9"/>
        <v>0</v>
      </c>
      <c r="S147" s="97">
        <f t="shared" si="12"/>
        <v>0</v>
      </c>
      <c r="T147" s="98">
        <f t="shared" si="10"/>
        <v>0</v>
      </c>
      <c r="U147" s="117" t="str">
        <f t="shared" si="11"/>
        <v>OK</v>
      </c>
      <c r="V147" s="117" t="b">
        <f>'CASH REBATE'!$P$22</f>
        <v>0</v>
      </c>
      <c r="W147" s="1" t="str">
        <v>ALCHEMY</v>
      </c>
    </row>
    <row r="148" spans="2:23" ht="17.399999999999999" x14ac:dyDescent="0.3">
      <c r="B148" s="161" t="str">
        <v>59-SPGIN-10000065</v>
      </c>
      <c r="C148" s="156" t="str">
        <v>Campari</v>
      </c>
      <c r="D148" s="94" t="str">
        <v>GIN</v>
      </c>
      <c r="E148" s="94" t="str">
        <v>Bickens</v>
      </c>
      <c r="F148" s="94" t="str">
        <v>BIC</v>
      </c>
      <c r="G148" s="94" t="str">
        <v>Bickens London Dry Gin</v>
      </c>
      <c r="H148" s="94" t="str">
        <v>1000ml</v>
      </c>
      <c r="I148" s="174">
        <v>6</v>
      </c>
      <c r="J148" s="283"/>
      <c r="K148" s="178"/>
      <c r="L148" s="85"/>
      <c r="M148" s="15"/>
      <c r="N148" s="86"/>
      <c r="O148" s="6"/>
      <c r="P148" s="152">
        <v>0</v>
      </c>
      <c r="Q148" s="6"/>
      <c r="R148" s="96">
        <f t="shared" si="9"/>
        <v>0</v>
      </c>
      <c r="S148" s="97">
        <f t="shared" si="12"/>
        <v>0</v>
      </c>
      <c r="T148" s="98">
        <f t="shared" si="10"/>
        <v>0</v>
      </c>
      <c r="U148" s="117" t="str">
        <f t="shared" si="11"/>
        <v>OK</v>
      </c>
      <c r="V148" s="117" t="b">
        <f>'CASH REBATE'!$P$22</f>
        <v>0</v>
      </c>
      <c r="W148" s="1" t="str">
        <v>ALCHEMY</v>
      </c>
    </row>
    <row r="149" spans="2:23" ht="17.399999999999999" x14ac:dyDescent="0.3">
      <c r="B149" s="161" t="str">
        <v>22-SPGIN-07000693</v>
      </c>
      <c r="C149" s="156" t="str">
        <v>Proximo</v>
      </c>
      <c r="D149" s="94" t="str">
        <v>GIN</v>
      </c>
      <c r="E149" s="94" t="str">
        <v>Boodles</v>
      </c>
      <c r="F149" s="94" t="str">
        <v>BOD</v>
      </c>
      <c r="G149" s="94" t="str">
        <v>Boodles London Dry</v>
      </c>
      <c r="H149" s="94" t="str">
        <v>700ml</v>
      </c>
      <c r="I149" s="174">
        <v>6</v>
      </c>
      <c r="J149" s="283"/>
      <c r="K149" s="178"/>
      <c r="L149" s="85"/>
      <c r="M149" s="15"/>
      <c r="N149" s="86"/>
      <c r="O149" s="6"/>
      <c r="P149" s="152">
        <v>0</v>
      </c>
      <c r="Q149" s="6"/>
      <c r="R149" s="96">
        <f t="shared" si="9"/>
        <v>0</v>
      </c>
      <c r="S149" s="97">
        <f t="shared" si="12"/>
        <v>0</v>
      </c>
      <c r="T149" s="98">
        <f t="shared" si="10"/>
        <v>0</v>
      </c>
      <c r="U149" s="117" t="str">
        <f t="shared" si="11"/>
        <v>OK</v>
      </c>
      <c r="V149" s="117" t="b">
        <f>'CASH REBATE'!$P$22</f>
        <v>0</v>
      </c>
      <c r="W149" s="1" t="str">
        <v>ALCHEMY</v>
      </c>
    </row>
    <row r="150" spans="2:23" ht="17.399999999999999" x14ac:dyDescent="0.3">
      <c r="B150" s="161" t="str">
        <v>13-SPGIN-07006017</v>
      </c>
      <c r="C150" s="156" t="str">
        <v>TEG</v>
      </c>
      <c r="D150" s="94" t="str">
        <v>GIN</v>
      </c>
      <c r="E150" s="94" t="str">
        <v>No.3 London Dry</v>
      </c>
      <c r="F150" s="94" t="str">
        <v>NO3</v>
      </c>
      <c r="G150" s="94" t="str">
        <v>No.3 London Dry</v>
      </c>
      <c r="H150" s="94" t="str">
        <v>700ml</v>
      </c>
      <c r="I150" s="174">
        <v>6</v>
      </c>
      <c r="J150" s="283"/>
      <c r="K150" s="178"/>
      <c r="L150" s="85"/>
      <c r="M150" s="15"/>
      <c r="N150" s="86"/>
      <c r="O150" s="6"/>
      <c r="P150" s="152">
        <v>0</v>
      </c>
      <c r="Q150" s="6"/>
      <c r="R150" s="96">
        <f t="shared" si="9"/>
        <v>0</v>
      </c>
      <c r="S150" s="97">
        <f t="shared" si="12"/>
        <v>0</v>
      </c>
      <c r="T150" s="98">
        <f t="shared" si="10"/>
        <v>0</v>
      </c>
      <c r="U150" s="117" t="str">
        <f t="shared" si="11"/>
        <v>OK</v>
      </c>
      <c r="V150" s="117" t="b">
        <f>'CASH REBATE'!$P$22</f>
        <v>0</v>
      </c>
      <c r="W150" s="1" t="str">
        <v>ALCHEMY</v>
      </c>
    </row>
    <row r="151" spans="2:23" ht="17.399999999999999" x14ac:dyDescent="0.3">
      <c r="B151" s="161" t="str">
        <v>03-SPGIN-07006598</v>
      </c>
      <c r="C151" s="156" t="str">
        <v>Lucas Bols</v>
      </c>
      <c r="D151" s="94" t="str">
        <v>GIN</v>
      </c>
      <c r="E151" s="94" t="str">
        <v>Damrak</v>
      </c>
      <c r="F151" s="94" t="str">
        <v>DAM</v>
      </c>
      <c r="G151" s="94" t="str">
        <v>Damrak Dutch</v>
      </c>
      <c r="H151" s="94" t="str">
        <v>700ml</v>
      </c>
      <c r="I151" s="174">
        <v>6</v>
      </c>
      <c r="J151" s="283"/>
      <c r="K151" s="178"/>
      <c r="L151" s="85"/>
      <c r="M151" s="15"/>
      <c r="N151" s="86"/>
      <c r="O151" s="6"/>
      <c r="P151" s="152">
        <v>0</v>
      </c>
      <c r="Q151" s="6"/>
      <c r="R151" s="96">
        <f t="shared" si="9"/>
        <v>0</v>
      </c>
      <c r="S151" s="97">
        <f t="shared" si="12"/>
        <v>0</v>
      </c>
      <c r="T151" s="98">
        <f t="shared" si="10"/>
        <v>0</v>
      </c>
      <c r="U151" s="117" t="str">
        <f t="shared" si="11"/>
        <v>OK</v>
      </c>
      <c r="V151" s="117" t="b">
        <f>'CASH REBATE'!$P$22</f>
        <v>0</v>
      </c>
      <c r="W151" s="1" t="str">
        <v>ALCHEMY</v>
      </c>
    </row>
    <row r="152" spans="2:23" ht="17.399999999999999" x14ac:dyDescent="0.3">
      <c r="B152" s="161" t="str">
        <v>01-SPGIN-07008005</v>
      </c>
      <c r="C152" s="156" t="str">
        <v>Lucas Bols</v>
      </c>
      <c r="D152" s="94" t="str">
        <v>GIN</v>
      </c>
      <c r="E152" s="94" t="str">
        <v>Bols Gin</v>
      </c>
      <c r="F152" s="94" t="str">
        <v>BLG</v>
      </c>
      <c r="G152" s="94" t="str">
        <v>Bols Dutch Genever</v>
      </c>
      <c r="H152" s="94" t="str">
        <v>700ml</v>
      </c>
      <c r="I152" s="174">
        <v>6</v>
      </c>
      <c r="J152" s="283"/>
      <c r="K152" s="178"/>
      <c r="L152" s="85"/>
      <c r="M152" s="15"/>
      <c r="N152" s="86"/>
      <c r="O152" s="6"/>
      <c r="P152" s="152">
        <v>0</v>
      </c>
      <c r="Q152" s="6"/>
      <c r="R152" s="96">
        <f t="shared" si="9"/>
        <v>0</v>
      </c>
      <c r="S152" s="97">
        <f t="shared" si="12"/>
        <v>0</v>
      </c>
      <c r="T152" s="98">
        <f t="shared" si="10"/>
        <v>0</v>
      </c>
      <c r="U152" s="117" t="str">
        <f t="shared" si="11"/>
        <v>OK</v>
      </c>
      <c r="V152" s="117" t="b">
        <f>'CASH REBATE'!$P$22</f>
        <v>0</v>
      </c>
      <c r="W152" s="1" t="str">
        <v>ALCHEMY</v>
      </c>
    </row>
    <row r="153" spans="2:23" ht="17.399999999999999" x14ac:dyDescent="0.3">
      <c r="B153" s="161" t="str">
        <v>03-SPGIN-07504125</v>
      </c>
      <c r="C153" s="156" t="str">
        <v>Lucas Bols</v>
      </c>
      <c r="D153" s="94" t="str">
        <v>GIN</v>
      </c>
      <c r="E153" s="94" t="str">
        <v>Henkes</v>
      </c>
      <c r="F153" s="94" t="str">
        <v>HEK</v>
      </c>
      <c r="G153" s="94" t="str">
        <v>Henkes Gin</v>
      </c>
      <c r="H153" s="94" t="str">
        <v>750ml</v>
      </c>
      <c r="I153" s="174">
        <v>6</v>
      </c>
      <c r="J153" s="283"/>
      <c r="K153" s="178"/>
      <c r="L153" s="85"/>
      <c r="M153" s="15"/>
      <c r="N153" s="86"/>
      <c r="O153" s="6"/>
      <c r="P153" s="152">
        <v>0</v>
      </c>
      <c r="Q153" s="6"/>
      <c r="R153" s="96">
        <f t="shared" si="9"/>
        <v>0</v>
      </c>
      <c r="S153" s="97">
        <f t="shared" si="12"/>
        <v>0</v>
      </c>
      <c r="T153" s="98">
        <f t="shared" si="10"/>
        <v>0</v>
      </c>
      <c r="U153" s="117" t="str">
        <f t="shared" si="11"/>
        <v>OK</v>
      </c>
      <c r="V153" s="117" t="b">
        <f>'CASH REBATE'!$P$22</f>
        <v>0</v>
      </c>
      <c r="W153" s="1" t="str">
        <v>ALCHEMY</v>
      </c>
    </row>
    <row r="154" spans="2:23" ht="17.399999999999999" x14ac:dyDescent="0.3">
      <c r="B154" s="161" t="str">
        <v>29-SPGIN-07000602</v>
      </c>
      <c r="C154" s="156" t="str">
        <v>RC</v>
      </c>
      <c r="D154" s="94" t="str">
        <v>GIN</v>
      </c>
      <c r="E154" s="94" t="str">
        <v>Botanist</v>
      </c>
      <c r="F154" s="94" t="str">
        <v>BOT</v>
      </c>
      <c r="G154" s="94" t="str">
        <v>The Botanist Islay Scotland</v>
      </c>
      <c r="H154" s="94" t="str">
        <v>700ml</v>
      </c>
      <c r="I154" s="174">
        <v>6</v>
      </c>
      <c r="J154" s="283"/>
      <c r="K154" s="178"/>
      <c r="L154" s="85"/>
      <c r="M154" s="15"/>
      <c r="N154" s="86"/>
      <c r="O154" s="6"/>
      <c r="P154" s="152">
        <v>0</v>
      </c>
      <c r="Q154" s="6"/>
      <c r="R154" s="96">
        <f t="shared" si="9"/>
        <v>0</v>
      </c>
      <c r="S154" s="97">
        <f t="shared" si="12"/>
        <v>0</v>
      </c>
      <c r="T154" s="98">
        <f t="shared" si="10"/>
        <v>0</v>
      </c>
      <c r="U154" s="117" t="str">
        <f t="shared" si="11"/>
        <v>OK</v>
      </c>
      <c r="V154" s="117" t="b">
        <f>'CASH REBATE'!$P$22</f>
        <v>0</v>
      </c>
      <c r="W154" s="1" t="str">
        <v>ALCHEMY</v>
      </c>
    </row>
    <row r="155" spans="2:23" ht="17.399999999999999" x14ac:dyDescent="0.3">
      <c r="B155" s="161" t="str">
        <v>29-SPGIN-07008423</v>
      </c>
      <c r="C155" s="156" t="str">
        <v>RC</v>
      </c>
      <c r="D155" s="94" t="str">
        <v>GIN</v>
      </c>
      <c r="E155" s="94" t="str">
        <v>Botanist</v>
      </c>
      <c r="F155" s="94" t="str">
        <v>BOT</v>
      </c>
      <c r="G155" s="94" t="str">
        <v>The Botanist Islay Cask Rested Gin</v>
      </c>
      <c r="H155" s="94" t="str">
        <v>700ml</v>
      </c>
      <c r="I155" s="174">
        <v>6</v>
      </c>
      <c r="J155" s="283"/>
      <c r="K155" s="178"/>
      <c r="L155" s="85"/>
      <c r="M155" s="15"/>
      <c r="N155" s="86"/>
      <c r="O155" s="6"/>
      <c r="P155" s="152">
        <v>0</v>
      </c>
      <c r="Q155" s="6"/>
      <c r="R155" s="96">
        <f t="shared" si="9"/>
        <v>0</v>
      </c>
      <c r="S155" s="97">
        <f t="shared" si="12"/>
        <v>0</v>
      </c>
      <c r="T155" s="98">
        <f t="shared" si="10"/>
        <v>0</v>
      </c>
      <c r="U155" s="117" t="str">
        <f t="shared" si="11"/>
        <v>OK</v>
      </c>
      <c r="V155" s="117" t="b">
        <f>'CASH REBATE'!$P$22</f>
        <v>0</v>
      </c>
      <c r="W155" s="1" t="str">
        <v>ALCHEMY</v>
      </c>
    </row>
    <row r="156" spans="2:23" ht="17.399999999999999" x14ac:dyDescent="0.3">
      <c r="B156" s="161" t="str">
        <v>29-SPGIN-07008683</v>
      </c>
      <c r="C156" s="156" t="str">
        <v>RC</v>
      </c>
      <c r="D156" s="94" t="str">
        <v>GIN</v>
      </c>
      <c r="E156" s="94" t="str">
        <v>Botanist</v>
      </c>
      <c r="F156" s="94" t="str">
        <v>BOT</v>
      </c>
      <c r="G156" s="94" t="str">
        <v>The Botanist Islay Cask Aged Gin</v>
      </c>
      <c r="H156" s="94" t="str">
        <v>700ml</v>
      </c>
      <c r="I156" s="174">
        <v>6</v>
      </c>
      <c r="J156" s="283"/>
      <c r="K156" s="178"/>
      <c r="L156" s="85"/>
      <c r="M156" s="15"/>
      <c r="N156" s="86"/>
      <c r="O156" s="6"/>
      <c r="P156" s="152">
        <v>0</v>
      </c>
      <c r="Q156" s="6"/>
      <c r="R156" s="96">
        <f t="shared" si="9"/>
        <v>0</v>
      </c>
      <c r="S156" s="97">
        <f t="shared" si="12"/>
        <v>0</v>
      </c>
      <c r="T156" s="98">
        <f t="shared" si="10"/>
        <v>0</v>
      </c>
      <c r="U156" s="117" t="str">
        <f t="shared" si="11"/>
        <v>OK</v>
      </c>
      <c r="V156" s="117" t="b">
        <f>'CASH REBATE'!$P$22</f>
        <v>0</v>
      </c>
      <c r="W156" s="1" t="str">
        <v>ALCHEMY</v>
      </c>
    </row>
    <row r="157" spans="2:23" ht="17.399999999999999" x14ac:dyDescent="0.3">
      <c r="B157" s="161" t="str">
        <v>16-SPGIN-07000194</v>
      </c>
      <c r="C157" s="156" t="str">
        <v>Independent</v>
      </c>
      <c r="D157" s="94" t="str">
        <v>GIN</v>
      </c>
      <c r="E157" s="94" t="str">
        <v>Four Pillars</v>
      </c>
      <c r="F157" s="94" t="str">
        <v>FPL</v>
      </c>
      <c r="G157" s="94" t="str">
        <v>Four Pillars Rare Dry Australian</v>
      </c>
      <c r="H157" s="94" t="str">
        <v>700ml</v>
      </c>
      <c r="I157" s="174">
        <v>6</v>
      </c>
      <c r="J157" s="283"/>
      <c r="K157" s="178"/>
      <c r="L157" s="85"/>
      <c r="M157" s="15"/>
      <c r="N157" s="86"/>
      <c r="O157" s="6"/>
      <c r="P157" s="152">
        <v>0</v>
      </c>
      <c r="Q157" s="6"/>
      <c r="R157" s="96">
        <f t="shared" si="9"/>
        <v>0</v>
      </c>
      <c r="S157" s="97">
        <f t="shared" si="12"/>
        <v>0</v>
      </c>
      <c r="T157" s="98">
        <f t="shared" si="10"/>
        <v>0</v>
      </c>
      <c r="U157" s="117" t="str">
        <f t="shared" si="11"/>
        <v>OK</v>
      </c>
      <c r="V157" s="117" t="b">
        <f>'CASH REBATE'!$P$22</f>
        <v>0</v>
      </c>
      <c r="W157" s="1" t="str">
        <v>ALCHEMY</v>
      </c>
    </row>
    <row r="158" spans="2:23" ht="17.399999999999999" x14ac:dyDescent="0.3">
      <c r="B158" s="161" t="str">
        <v>16-SPGIN-07001741</v>
      </c>
      <c r="C158" s="156" t="str">
        <v>Independent</v>
      </c>
      <c r="D158" s="94" t="str">
        <v>GIN</v>
      </c>
      <c r="E158" s="94" t="str">
        <v>Four Pillars</v>
      </c>
      <c r="F158" s="94" t="str">
        <v>FPL</v>
      </c>
      <c r="G158" s="94" t="str">
        <v>Four Pillars Fresh Yuzu</v>
      </c>
      <c r="H158" s="94" t="str">
        <v>700ml</v>
      </c>
      <c r="I158" s="174">
        <v>6</v>
      </c>
      <c r="J158" s="283"/>
      <c r="K158" s="178"/>
      <c r="L158" s="85"/>
      <c r="M158" s="15"/>
      <c r="N158" s="86"/>
      <c r="O158" s="6"/>
      <c r="P158" s="152">
        <v>0</v>
      </c>
      <c r="Q158" s="6"/>
      <c r="R158" s="96">
        <f t="shared" si="9"/>
        <v>0</v>
      </c>
      <c r="S158" s="97">
        <f t="shared" si="12"/>
        <v>0</v>
      </c>
      <c r="T158" s="98">
        <f t="shared" si="10"/>
        <v>0</v>
      </c>
      <c r="U158" s="117" t="str">
        <f t="shared" si="11"/>
        <v>OK</v>
      </c>
      <c r="V158" s="117" t="b">
        <f>'CASH REBATE'!$P$22</f>
        <v>0</v>
      </c>
      <c r="W158" s="1" t="str">
        <v>ALCHEMY</v>
      </c>
    </row>
    <row r="159" spans="2:23" ht="17.399999999999999" x14ac:dyDescent="0.3">
      <c r="B159" s="161" t="str">
        <v>16-SPGIN-07000256</v>
      </c>
      <c r="C159" s="156" t="str">
        <v>Independent</v>
      </c>
      <c r="D159" s="94" t="str">
        <v>GIN</v>
      </c>
      <c r="E159" s="94" t="str">
        <v>Four Pillars</v>
      </c>
      <c r="F159" s="94" t="str">
        <v>FPL</v>
      </c>
      <c r="G159" s="94" t="str">
        <v>Four Pillars Bloody Shiraz Australian</v>
      </c>
      <c r="H159" s="94" t="str">
        <v>700ml</v>
      </c>
      <c r="I159" s="174">
        <v>6</v>
      </c>
      <c r="J159" s="283"/>
      <c r="K159" s="178"/>
      <c r="L159" s="85"/>
      <c r="M159" s="15"/>
      <c r="N159" s="86"/>
      <c r="O159" s="6"/>
      <c r="P159" s="152">
        <v>0</v>
      </c>
      <c r="Q159" s="6"/>
      <c r="R159" s="96">
        <f t="shared" si="9"/>
        <v>0</v>
      </c>
      <c r="S159" s="97">
        <f t="shared" si="12"/>
        <v>0</v>
      </c>
      <c r="T159" s="98">
        <f t="shared" si="10"/>
        <v>0</v>
      </c>
      <c r="U159" s="117" t="str">
        <f t="shared" si="11"/>
        <v>OK</v>
      </c>
      <c r="V159" s="117" t="b">
        <f>'CASH REBATE'!$P$22</f>
        <v>0</v>
      </c>
      <c r="W159" s="1" t="str">
        <v>ALCHEMY</v>
      </c>
    </row>
    <row r="160" spans="2:23" ht="17.399999999999999" x14ac:dyDescent="0.3">
      <c r="B160" s="161" t="str">
        <v>16-SPGIN-07000263</v>
      </c>
      <c r="C160" s="156" t="str">
        <v>Independent</v>
      </c>
      <c r="D160" s="94" t="str">
        <v>GIN</v>
      </c>
      <c r="E160" s="94" t="str">
        <v>Four Pillars</v>
      </c>
      <c r="F160" s="94" t="str">
        <v>FPL</v>
      </c>
      <c r="G160" s="94" t="str">
        <v>Four Pillars Spiced Negroni Australian</v>
      </c>
      <c r="H160" s="94" t="str">
        <v>700ml</v>
      </c>
      <c r="I160" s="174">
        <v>6</v>
      </c>
      <c r="J160" s="283"/>
      <c r="K160" s="178"/>
      <c r="L160" s="85"/>
      <c r="M160" s="15"/>
      <c r="N160" s="86"/>
      <c r="O160" s="6"/>
      <c r="P160" s="152">
        <v>0</v>
      </c>
      <c r="Q160" s="6"/>
      <c r="R160" s="96">
        <f t="shared" si="9"/>
        <v>0</v>
      </c>
      <c r="S160" s="97">
        <f t="shared" si="12"/>
        <v>0</v>
      </c>
      <c r="T160" s="98">
        <f t="shared" si="10"/>
        <v>0</v>
      </c>
      <c r="U160" s="117" t="str">
        <f t="shared" si="11"/>
        <v>OK</v>
      </c>
      <c r="V160" s="117" t="b">
        <f>'CASH REBATE'!$P$22</f>
        <v>0</v>
      </c>
      <c r="W160" s="1" t="str">
        <v>ALCHEMY</v>
      </c>
    </row>
    <row r="161" spans="2:23" ht="17.399999999999999" x14ac:dyDescent="0.3">
      <c r="B161" s="161" t="str">
        <v>16-SPGIN-07000157</v>
      </c>
      <c r="C161" s="156" t="str">
        <v>Independent</v>
      </c>
      <c r="D161" s="94" t="str">
        <v>GIN</v>
      </c>
      <c r="E161" s="94" t="str">
        <v>Four Pillars</v>
      </c>
      <c r="F161" s="94" t="str">
        <v>FPL</v>
      </c>
      <c r="G161" s="94" t="str">
        <v>Four Pillars Barrel Aged Australian</v>
      </c>
      <c r="H161" s="94" t="str">
        <v>700ml</v>
      </c>
      <c r="I161" s="174">
        <v>6</v>
      </c>
      <c r="J161" s="283"/>
      <c r="K161" s="178"/>
      <c r="L161" s="85"/>
      <c r="M161" s="15"/>
      <c r="N161" s="86"/>
      <c r="O161" s="6"/>
      <c r="P161" s="152">
        <v>0</v>
      </c>
      <c r="Q161" s="6"/>
      <c r="R161" s="96">
        <f t="shared" si="9"/>
        <v>0</v>
      </c>
      <c r="S161" s="97">
        <f t="shared" si="12"/>
        <v>0</v>
      </c>
      <c r="T161" s="98">
        <f t="shared" si="10"/>
        <v>0</v>
      </c>
      <c r="U161" s="117" t="str">
        <f t="shared" si="11"/>
        <v>OK</v>
      </c>
      <c r="V161" s="117" t="b">
        <f>'CASH REBATE'!$P$22</f>
        <v>0</v>
      </c>
      <c r="W161" s="1" t="str">
        <v>ALCHEMY</v>
      </c>
    </row>
    <row r="162" spans="2:23" ht="17.399999999999999" x14ac:dyDescent="0.3">
      <c r="B162" s="161" t="str">
        <v>16-SPGIN-07000648</v>
      </c>
      <c r="C162" s="156" t="str">
        <v>Independent</v>
      </c>
      <c r="D162" s="94" t="str">
        <v>GIN</v>
      </c>
      <c r="E162" s="94" t="str">
        <v>Four Pillars</v>
      </c>
      <c r="F162" s="94" t="str">
        <v>FPL</v>
      </c>
      <c r="G162" s="94" t="str">
        <v>Four Pillars Navy Strength Australian</v>
      </c>
      <c r="H162" s="94" t="str">
        <v>700ml</v>
      </c>
      <c r="I162" s="174">
        <v>6</v>
      </c>
      <c r="J162" s="283"/>
      <c r="K162" s="178"/>
      <c r="L162" s="85"/>
      <c r="M162" s="15"/>
      <c r="N162" s="86"/>
      <c r="O162" s="6"/>
      <c r="P162" s="152">
        <v>0</v>
      </c>
      <c r="Q162" s="6"/>
      <c r="R162" s="96">
        <f t="shared" si="9"/>
        <v>0</v>
      </c>
      <c r="S162" s="97">
        <f t="shared" si="12"/>
        <v>0</v>
      </c>
      <c r="T162" s="98">
        <f t="shared" si="10"/>
        <v>0</v>
      </c>
      <c r="U162" s="117" t="str">
        <f t="shared" si="11"/>
        <v>OK</v>
      </c>
      <c r="V162" s="117" t="b">
        <f>'CASH REBATE'!$P$22</f>
        <v>0</v>
      </c>
      <c r="W162" s="1" t="str">
        <v>ALCHEMY</v>
      </c>
    </row>
    <row r="163" spans="2:23" ht="17.399999999999999" x14ac:dyDescent="0.3">
      <c r="B163" s="161" t="str">
        <v>16-SPGIN-07000348</v>
      </c>
      <c r="C163" s="156" t="str">
        <v>Independent</v>
      </c>
      <c r="D163" s="94" t="str">
        <v>GIN</v>
      </c>
      <c r="E163" s="94" t="str">
        <v>Four Pillars</v>
      </c>
      <c r="F163" s="94" t="str">
        <v>FPL</v>
      </c>
      <c r="G163" s="94" t="str">
        <v>Four Pillars Australian Christmas</v>
      </c>
      <c r="H163" s="94" t="str">
        <v>700ml</v>
      </c>
      <c r="I163" s="174">
        <v>6</v>
      </c>
      <c r="J163" s="283"/>
      <c r="K163" s="178"/>
      <c r="L163" s="85"/>
      <c r="M163" s="15"/>
      <c r="N163" s="86"/>
      <c r="O163" s="6"/>
      <c r="P163" s="152">
        <v>0</v>
      </c>
      <c r="Q163" s="6"/>
      <c r="R163" s="96">
        <f t="shared" si="9"/>
        <v>0</v>
      </c>
      <c r="S163" s="97">
        <f t="shared" si="12"/>
        <v>0</v>
      </c>
      <c r="T163" s="98">
        <f t="shared" si="10"/>
        <v>0</v>
      </c>
      <c r="U163" s="117" t="str">
        <f t="shared" si="11"/>
        <v>OK</v>
      </c>
      <c r="V163" s="117" t="b">
        <f>'CASH REBATE'!$P$22</f>
        <v>0</v>
      </c>
      <c r="W163" s="1" t="str">
        <v>ALCHEMY</v>
      </c>
    </row>
    <row r="164" spans="2:23" ht="17.399999999999999" x14ac:dyDescent="0.3">
      <c r="B164" s="161" t="str">
        <v>67-SPGIN-07007296</v>
      </c>
      <c r="C164" s="156" t="str">
        <v>Independent</v>
      </c>
      <c r="D164" s="94" t="str">
        <v>GIN</v>
      </c>
      <c r="E164" s="94" t="str">
        <v>Lady Trieu</v>
      </c>
      <c r="F164" s="94" t="str">
        <v>LDT</v>
      </c>
      <c r="G164" s="94" t="str">
        <v>Lady Trieu Contemporary Gin</v>
      </c>
      <c r="H164" s="94" t="str">
        <v>700ml</v>
      </c>
      <c r="I164" s="174">
        <v>6</v>
      </c>
      <c r="J164" s="283"/>
      <c r="K164" s="178"/>
      <c r="L164" s="85"/>
      <c r="M164" s="15"/>
      <c r="N164" s="86"/>
      <c r="O164" s="6"/>
      <c r="P164" s="152">
        <v>0</v>
      </c>
      <c r="Q164" s="6"/>
      <c r="R164" s="96">
        <f t="shared" si="9"/>
        <v>0</v>
      </c>
      <c r="S164" s="97">
        <f t="shared" si="12"/>
        <v>0</v>
      </c>
      <c r="T164" s="98">
        <f t="shared" si="10"/>
        <v>0</v>
      </c>
      <c r="U164" s="117" t="str">
        <f t="shared" si="11"/>
        <v>OK</v>
      </c>
      <c r="V164" s="117" t="b">
        <f>'CASH REBATE'!$P$22</f>
        <v>0</v>
      </c>
      <c r="W164" s="1" t="str">
        <v>ALCHEMY</v>
      </c>
    </row>
    <row r="165" spans="2:23" ht="17.399999999999999" x14ac:dyDescent="0.3">
      <c r="B165" s="161" t="str">
        <v>67-SPGIN-07007265</v>
      </c>
      <c r="C165" s="156" t="str">
        <v>Independent</v>
      </c>
      <c r="D165" s="94" t="str">
        <v>GIN</v>
      </c>
      <c r="E165" s="94" t="str">
        <v>Lady Trieu</v>
      </c>
      <c r="F165" s="94" t="str">
        <v>LDT</v>
      </c>
      <c r="G165" s="94" t="str">
        <v>Lady Trieu Dalat Flowerbomb Gin</v>
      </c>
      <c r="H165" s="94" t="str">
        <v>700ml</v>
      </c>
      <c r="I165" s="174">
        <v>6</v>
      </c>
      <c r="J165" s="283"/>
      <c r="K165" s="178"/>
      <c r="L165" s="85"/>
      <c r="M165" s="15"/>
      <c r="N165" s="86"/>
      <c r="O165" s="6"/>
      <c r="P165" s="152">
        <v>0</v>
      </c>
      <c r="Q165" s="6"/>
      <c r="R165" s="96">
        <f t="shared" si="9"/>
        <v>0</v>
      </c>
      <c r="S165" s="97">
        <f t="shared" si="12"/>
        <v>0</v>
      </c>
      <c r="T165" s="98">
        <f t="shared" si="10"/>
        <v>0</v>
      </c>
      <c r="U165" s="117" t="str">
        <f t="shared" si="11"/>
        <v>OK</v>
      </c>
      <c r="V165" s="117" t="b">
        <f>'CASH REBATE'!$P$22</f>
        <v>0</v>
      </c>
      <c r="W165" s="1" t="str">
        <v>ALCHEMY</v>
      </c>
    </row>
    <row r="166" spans="2:23" ht="17.399999999999999" x14ac:dyDescent="0.3">
      <c r="B166" s="161" t="str">
        <v>67-SPGIN-07007272</v>
      </c>
      <c r="C166" s="156" t="str">
        <v>Independent</v>
      </c>
      <c r="D166" s="94" t="str">
        <v>GIN</v>
      </c>
      <c r="E166" s="94" t="str">
        <v>Lady Trieu</v>
      </c>
      <c r="F166" s="94" t="str">
        <v>LDT</v>
      </c>
      <c r="G166" s="94" t="str">
        <v>Lady Trieu Hoi An Spice Road Gin</v>
      </c>
      <c r="H166" s="94" t="str">
        <v>700ml</v>
      </c>
      <c r="I166" s="174">
        <v>6</v>
      </c>
      <c r="J166" s="283"/>
      <c r="K166" s="178"/>
      <c r="L166" s="85"/>
      <c r="M166" s="15"/>
      <c r="N166" s="86"/>
      <c r="O166" s="6"/>
      <c r="P166" s="152">
        <v>0</v>
      </c>
      <c r="Q166" s="6"/>
      <c r="R166" s="96">
        <f t="shared" si="9"/>
        <v>0</v>
      </c>
      <c r="S166" s="97">
        <f t="shared" si="12"/>
        <v>0</v>
      </c>
      <c r="T166" s="98">
        <f t="shared" si="10"/>
        <v>0</v>
      </c>
      <c r="U166" s="117" t="str">
        <f t="shared" si="11"/>
        <v>OK</v>
      </c>
      <c r="V166" s="117" t="b">
        <f>'CASH REBATE'!$P$22</f>
        <v>0</v>
      </c>
      <c r="W166" s="1" t="str">
        <v>ALCHEMY</v>
      </c>
    </row>
    <row r="167" spans="2:23" ht="17.399999999999999" x14ac:dyDescent="0.3">
      <c r="B167" s="161" t="str">
        <v>67-SPGIN-02007163</v>
      </c>
      <c r="C167" s="156" t="str">
        <v>Independent</v>
      </c>
      <c r="D167" s="94" t="str">
        <v>GIN</v>
      </c>
      <c r="E167" s="94" t="str">
        <v>Lady Trieu</v>
      </c>
      <c r="F167" s="94" t="str">
        <v>LDT</v>
      </c>
      <c r="G167" s="94" t="str">
        <v>Lady Trieu Mekong Delta Dry Gin 200ml</v>
      </c>
      <c r="H167" s="94" t="str">
        <v>200ml</v>
      </c>
      <c r="I167" s="174">
        <v>12</v>
      </c>
      <c r="J167" s="283"/>
      <c r="K167" s="178"/>
      <c r="L167" s="85"/>
      <c r="M167" s="15"/>
      <c r="N167" s="86"/>
      <c r="O167" s="6"/>
      <c r="P167" s="152">
        <v>0</v>
      </c>
      <c r="Q167" s="6"/>
      <c r="R167" s="96">
        <f t="shared" si="9"/>
        <v>0</v>
      </c>
      <c r="S167" s="97">
        <f t="shared" si="12"/>
        <v>0</v>
      </c>
      <c r="T167" s="98">
        <f t="shared" si="10"/>
        <v>0</v>
      </c>
      <c r="U167" s="117" t="str">
        <f t="shared" si="11"/>
        <v>OK</v>
      </c>
      <c r="V167" s="117" t="b">
        <f>'CASH REBATE'!$P$22</f>
        <v>0</v>
      </c>
      <c r="W167" s="1" t="str">
        <v>ALCHEMY</v>
      </c>
    </row>
    <row r="168" spans="2:23" ht="17.399999999999999" x14ac:dyDescent="0.3">
      <c r="B168" s="161" t="str">
        <v>67-SPGIN-07007258</v>
      </c>
      <c r="C168" s="156" t="str">
        <v>Independent</v>
      </c>
      <c r="D168" s="94" t="str">
        <v>GIN</v>
      </c>
      <c r="E168" s="94" t="str">
        <v>Lady Trieu</v>
      </c>
      <c r="F168" s="94" t="str">
        <v>LDT</v>
      </c>
      <c r="G168" s="94" t="str">
        <v>Lady Trieu Mekong Delta Dry Gin</v>
      </c>
      <c r="H168" s="94" t="str">
        <v>700ml</v>
      </c>
      <c r="I168" s="174">
        <v>6</v>
      </c>
      <c r="J168" s="283"/>
      <c r="K168" s="178"/>
      <c r="L168" s="85"/>
      <c r="M168" s="15"/>
      <c r="N168" s="86"/>
      <c r="O168" s="6"/>
      <c r="P168" s="152">
        <v>0</v>
      </c>
      <c r="Q168" s="6"/>
      <c r="R168" s="96">
        <f t="shared" si="9"/>
        <v>0</v>
      </c>
      <c r="S168" s="97">
        <f t="shared" si="12"/>
        <v>0</v>
      </c>
      <c r="T168" s="98">
        <f t="shared" si="10"/>
        <v>0</v>
      </c>
      <c r="U168" s="117" t="str">
        <f t="shared" si="11"/>
        <v>OK</v>
      </c>
      <c r="V168" s="117" t="b">
        <f>'CASH REBATE'!$P$22</f>
        <v>0</v>
      </c>
      <c r="W168" s="1" t="str">
        <v>ALCHEMY</v>
      </c>
    </row>
    <row r="169" spans="2:23" ht="17.399999999999999" x14ac:dyDescent="0.3">
      <c r="B169" s="161" t="str">
        <v>67-SPGIN-07007289</v>
      </c>
      <c r="C169" s="156" t="str">
        <v>Independent</v>
      </c>
      <c r="D169" s="94" t="str">
        <v>GIN</v>
      </c>
      <c r="E169" s="94" t="str">
        <v>Lady Trieu</v>
      </c>
      <c r="F169" s="94" t="str">
        <v>LDT</v>
      </c>
      <c r="G169" s="94" t="str">
        <v>Lady Trieu Sapa Citrus Tea Gin</v>
      </c>
      <c r="H169" s="94" t="str">
        <v>700ml</v>
      </c>
      <c r="I169" s="174">
        <v>6</v>
      </c>
      <c r="J169" s="283"/>
      <c r="K169" s="178"/>
      <c r="L169" s="85"/>
      <c r="M169" s="15"/>
      <c r="N169" s="86"/>
      <c r="O169" s="6"/>
      <c r="P169" s="152">
        <v>0</v>
      </c>
      <c r="Q169" s="6"/>
      <c r="R169" s="96">
        <f t="shared" si="9"/>
        <v>0</v>
      </c>
      <c r="S169" s="97">
        <f t="shared" si="12"/>
        <v>0</v>
      </c>
      <c r="T169" s="98">
        <f t="shared" si="10"/>
        <v>0</v>
      </c>
      <c r="U169" s="117" t="str">
        <f t="shared" si="11"/>
        <v>OK</v>
      </c>
      <c r="V169" s="117" t="b">
        <f>'CASH REBATE'!$P$22</f>
        <v>0</v>
      </c>
      <c r="W169" s="1" t="str">
        <v>ALCHEMY</v>
      </c>
    </row>
    <row r="170" spans="2:23" ht="17.399999999999999" x14ac:dyDescent="0.3">
      <c r="B170" s="161" t="str">
        <v>67-SPGIN-07007248</v>
      </c>
      <c r="C170" s="156" t="str">
        <v>Independent</v>
      </c>
      <c r="D170" s="94" t="str">
        <v>GIN</v>
      </c>
      <c r="E170" s="94" t="str">
        <v>Lady Trieu</v>
      </c>
      <c r="F170" s="94" t="str">
        <v>LDT</v>
      </c>
      <c r="G170" s="94" t="str">
        <v>Lady Trieu King Orange Gin</v>
      </c>
      <c r="H170" s="94" t="str">
        <v>700ml</v>
      </c>
      <c r="I170" s="174">
        <v>6</v>
      </c>
      <c r="J170" s="283"/>
      <c r="K170" s="178"/>
      <c r="L170" s="85"/>
      <c r="M170" s="15"/>
      <c r="N170" s="86"/>
      <c r="O170" s="6"/>
      <c r="P170" s="152">
        <v>0</v>
      </c>
      <c r="Q170" s="6"/>
      <c r="R170" s="96">
        <f t="shared" si="9"/>
        <v>0</v>
      </c>
      <c r="S170" s="97">
        <f t="shared" si="12"/>
        <v>0</v>
      </c>
      <c r="T170" s="98">
        <f t="shared" si="10"/>
        <v>0</v>
      </c>
      <c r="U170" s="117" t="str">
        <f t="shared" si="11"/>
        <v>OK</v>
      </c>
      <c r="V170" s="117" t="b">
        <f>'CASH REBATE'!$P$22</f>
        <v>0</v>
      </c>
      <c r="W170" s="1" t="str">
        <v>ALCHEMY</v>
      </c>
    </row>
    <row r="171" spans="2:23" ht="17.399999999999999" x14ac:dyDescent="0.3">
      <c r="B171" s="161" t="str">
        <v>49-SPMEZ-07501154</v>
      </c>
      <c r="C171" s="156" t="str">
        <v>Proximo</v>
      </c>
      <c r="D171" s="94" t="str">
        <v>Mezcal</v>
      </c>
      <c r="E171" s="94" t="str">
        <v>400 Conejos</v>
      </c>
      <c r="F171" s="94" t="str">
        <v>400</v>
      </c>
      <c r="G171" s="94" t="str">
        <v>400 Conejos Mezcal</v>
      </c>
      <c r="H171" s="94" t="str">
        <v>750ml</v>
      </c>
      <c r="I171" s="174">
        <v>6</v>
      </c>
      <c r="J171" s="283"/>
      <c r="K171" s="178"/>
      <c r="L171" s="85"/>
      <c r="M171" s="15"/>
      <c r="N171" s="86"/>
      <c r="O171" s="6"/>
      <c r="P171" s="152">
        <v>0</v>
      </c>
      <c r="Q171" s="6"/>
      <c r="R171" s="96">
        <f t="shared" si="9"/>
        <v>0</v>
      </c>
      <c r="S171" s="97">
        <f t="shared" si="12"/>
        <v>0</v>
      </c>
      <c r="T171" s="98">
        <f t="shared" si="10"/>
        <v>0</v>
      </c>
      <c r="U171" s="117" t="str">
        <f t="shared" si="11"/>
        <v>OK</v>
      </c>
      <c r="V171" s="117" t="b">
        <f>'CASH REBATE'!$P$22</f>
        <v>0</v>
      </c>
      <c r="W171" s="1" t="str">
        <v>ALCHEMY</v>
      </c>
    </row>
    <row r="172" spans="2:23" ht="17.399999999999999" x14ac:dyDescent="0.3">
      <c r="B172" s="161" t="str">
        <v>49-SPMEZ-07502090</v>
      </c>
      <c r="C172" s="156" t="str">
        <v>Proximo</v>
      </c>
      <c r="D172" s="94" t="str">
        <v>Mezcal</v>
      </c>
      <c r="E172" s="94" t="str">
        <v>Creyente</v>
      </c>
      <c r="F172" s="94" t="str">
        <v>CYT</v>
      </c>
      <c r="G172" s="94" t="str">
        <v>Creyente Mezcal</v>
      </c>
      <c r="H172" s="94" t="str">
        <v>750ml</v>
      </c>
      <c r="I172" s="174">
        <v>6</v>
      </c>
      <c r="J172" s="283"/>
      <c r="K172" s="178"/>
      <c r="L172" s="85"/>
      <c r="M172" s="15"/>
      <c r="N172" s="86"/>
      <c r="O172" s="6"/>
      <c r="P172" s="152">
        <v>0</v>
      </c>
      <c r="Q172" s="6"/>
      <c r="R172" s="96">
        <f t="shared" si="9"/>
        <v>0</v>
      </c>
      <c r="S172" s="97">
        <f t="shared" si="12"/>
        <v>0</v>
      </c>
      <c r="T172" s="98">
        <f t="shared" si="10"/>
        <v>0</v>
      </c>
      <c r="U172" s="117" t="str">
        <f t="shared" si="11"/>
        <v>OK</v>
      </c>
      <c r="V172" s="117" t="b">
        <f>'CASH REBATE'!$P$22</f>
        <v>0</v>
      </c>
      <c r="W172" s="1" t="str">
        <v>ALCHEMY</v>
      </c>
    </row>
    <row r="173" spans="2:23" ht="17.399999999999999" x14ac:dyDescent="0.3">
      <c r="B173" s="161" t="str">
        <v>72-SPTEQ-07001004</v>
      </c>
      <c r="C173" s="156" t="str">
        <v>Proximo</v>
      </c>
      <c r="D173" s="94" t="str">
        <v>Tequila</v>
      </c>
      <c r="E173" s="94" t="str">
        <v>Gran Centenario</v>
      </c>
      <c r="F173" s="94" t="str">
        <v>GCN</v>
      </c>
      <c r="G173" s="94" t="str">
        <v>Gran Centenario Plata Tequila</v>
      </c>
      <c r="H173" s="94" t="str">
        <v>700ml</v>
      </c>
      <c r="I173" s="174">
        <v>6</v>
      </c>
      <c r="J173" s="283"/>
      <c r="K173" s="178"/>
      <c r="L173" s="85"/>
      <c r="M173" s="15"/>
      <c r="N173" s="86"/>
      <c r="O173" s="6"/>
      <c r="P173" s="152">
        <v>0</v>
      </c>
      <c r="Q173" s="6"/>
      <c r="R173" s="96">
        <f t="shared" si="9"/>
        <v>0</v>
      </c>
      <c r="S173" s="97">
        <f t="shared" si="12"/>
        <v>0</v>
      </c>
      <c r="T173" s="98">
        <f t="shared" si="10"/>
        <v>0</v>
      </c>
      <c r="U173" s="117" t="str">
        <f t="shared" si="11"/>
        <v>OK</v>
      </c>
      <c r="V173" s="117" t="b">
        <f>'CASH REBATE'!$P$22</f>
        <v>0</v>
      </c>
      <c r="W173" s="1" t="str">
        <v>ALCHEMY</v>
      </c>
    </row>
    <row r="174" spans="2:23" ht="17.399999999999999" x14ac:dyDescent="0.3">
      <c r="B174" s="161" t="str">
        <v>72-SPTEQ-07001001</v>
      </c>
      <c r="C174" s="156" t="str">
        <v>Proximo</v>
      </c>
      <c r="D174" s="94" t="str">
        <v>Tequila</v>
      </c>
      <c r="E174" s="94" t="str">
        <v>Gran Centenario</v>
      </c>
      <c r="F174" s="94" t="str">
        <v>GCN</v>
      </c>
      <c r="G174" s="94" t="str">
        <v>Gran Centenario Reposado Tequila</v>
      </c>
      <c r="H174" s="94" t="str">
        <v>700ml</v>
      </c>
      <c r="I174" s="174">
        <v>6</v>
      </c>
      <c r="J174" s="283"/>
      <c r="K174" s="178"/>
      <c r="L174" s="85"/>
      <c r="M174" s="15"/>
      <c r="N174" s="86"/>
      <c r="O174" s="6"/>
      <c r="P174" s="152">
        <v>0</v>
      </c>
      <c r="Q174" s="6"/>
      <c r="R174" s="96">
        <f t="shared" si="9"/>
        <v>0</v>
      </c>
      <c r="S174" s="97">
        <f t="shared" si="12"/>
        <v>0</v>
      </c>
      <c r="T174" s="98">
        <f t="shared" si="10"/>
        <v>0</v>
      </c>
      <c r="U174" s="117" t="str">
        <f t="shared" si="11"/>
        <v>OK</v>
      </c>
      <c r="V174" s="117" t="b">
        <f>'CASH REBATE'!$P$22</f>
        <v>0</v>
      </c>
      <c r="W174" s="1" t="str">
        <v>ALCHEMY</v>
      </c>
    </row>
    <row r="175" spans="2:23" ht="17.399999999999999" x14ac:dyDescent="0.3">
      <c r="B175" s="161" t="str">
        <v>72-SPTEQ-07001011</v>
      </c>
      <c r="C175" s="156" t="str">
        <v>Proximo</v>
      </c>
      <c r="D175" s="94" t="str">
        <v>Tequila</v>
      </c>
      <c r="E175" s="94" t="str">
        <v>Gran Centenario</v>
      </c>
      <c r="F175" s="94" t="str">
        <v>GCN</v>
      </c>
      <c r="G175" s="94" t="str">
        <v>Gran Centenario Anejo Tequila</v>
      </c>
      <c r="H175" s="94" t="str">
        <v>700ml</v>
      </c>
      <c r="I175" s="174">
        <v>6</v>
      </c>
      <c r="J175" s="283"/>
      <c r="K175" s="178"/>
      <c r="L175" s="85"/>
      <c r="M175" s="15"/>
      <c r="N175" s="86"/>
      <c r="O175" s="6"/>
      <c r="P175" s="152">
        <v>0</v>
      </c>
      <c r="Q175" s="6"/>
      <c r="R175" s="96">
        <f t="shared" si="9"/>
        <v>0</v>
      </c>
      <c r="S175" s="97">
        <f t="shared" si="12"/>
        <v>0</v>
      </c>
      <c r="T175" s="98">
        <f t="shared" si="10"/>
        <v>0</v>
      </c>
      <c r="U175" s="117" t="str">
        <f t="shared" si="11"/>
        <v>OK</v>
      </c>
      <c r="V175" s="117" t="b">
        <f>'CASH REBATE'!$P$22</f>
        <v>0</v>
      </c>
      <c r="W175" s="1" t="str">
        <v>ALCHEMY</v>
      </c>
    </row>
    <row r="176" spans="2:23" ht="17.399999999999999" x14ac:dyDescent="0.3">
      <c r="B176" s="161" t="str">
        <v>72-SPTEQ-07507409</v>
      </c>
      <c r="C176" s="156" t="str">
        <v>Proximo</v>
      </c>
      <c r="D176" s="94" t="str">
        <v>Tequila</v>
      </c>
      <c r="E176" s="94" t="str">
        <v>Gran Centenario</v>
      </c>
      <c r="F176" s="94" t="str">
        <v>GCN</v>
      </c>
      <c r="G176" s="94" t="str">
        <v>Gran Centenario Leyenda Extra Anejo Tequila</v>
      </c>
      <c r="H176" s="94" t="str">
        <v>750ml</v>
      </c>
      <c r="I176" s="174">
        <v>3</v>
      </c>
      <c r="J176" s="283"/>
      <c r="K176" s="178"/>
      <c r="L176" s="85"/>
      <c r="M176" s="15"/>
      <c r="N176" s="86"/>
      <c r="O176" s="6"/>
      <c r="P176" s="152">
        <v>0</v>
      </c>
      <c r="Q176" s="6"/>
      <c r="R176" s="96">
        <f t="shared" si="9"/>
        <v>0</v>
      </c>
      <c r="S176" s="97">
        <f t="shared" si="12"/>
        <v>0</v>
      </c>
      <c r="T176" s="98">
        <f t="shared" si="10"/>
        <v>0</v>
      </c>
      <c r="U176" s="117" t="str">
        <f t="shared" si="11"/>
        <v>OK</v>
      </c>
      <c r="V176" s="117" t="b">
        <f>'CASH REBATE'!$P$22</f>
        <v>0</v>
      </c>
      <c r="W176" s="1" t="str">
        <v>ALCHEMY</v>
      </c>
    </row>
    <row r="177" spans="2:23" ht="17.399999999999999" x14ac:dyDescent="0.3">
      <c r="B177" s="161" t="str">
        <v>73-SPTEQ-07500217</v>
      </c>
      <c r="C177" s="156" t="str">
        <v>Proximo</v>
      </c>
      <c r="D177" s="94" t="str">
        <v>Tequila</v>
      </c>
      <c r="E177" s="94" t="str">
        <v>Maestro Dobel</v>
      </c>
      <c r="F177" s="94" t="str">
        <v>MTD</v>
      </c>
      <c r="G177" s="94" t="str">
        <v>Maestro Dobel Silver Tequila</v>
      </c>
      <c r="H177" s="94" t="str">
        <v>750ml</v>
      </c>
      <c r="I177" s="174">
        <v>6</v>
      </c>
      <c r="J177" s="283"/>
      <c r="K177" s="178"/>
      <c r="L177" s="85"/>
      <c r="M177" s="15"/>
      <c r="N177" s="86"/>
      <c r="O177" s="6"/>
      <c r="P177" s="152">
        <v>0</v>
      </c>
      <c r="Q177" s="6"/>
      <c r="R177" s="96">
        <f t="shared" si="9"/>
        <v>0</v>
      </c>
      <c r="S177" s="97">
        <f t="shared" si="12"/>
        <v>0</v>
      </c>
      <c r="T177" s="98">
        <f t="shared" si="10"/>
        <v>0</v>
      </c>
      <c r="U177" s="117" t="str">
        <f t="shared" si="11"/>
        <v>OK</v>
      </c>
      <c r="V177" s="117" t="b">
        <f>'CASH REBATE'!$P$22</f>
        <v>0</v>
      </c>
      <c r="W177" s="1" t="str">
        <v>ALCHEMY</v>
      </c>
    </row>
    <row r="178" spans="2:23" ht="17.399999999999999" x14ac:dyDescent="0.3">
      <c r="B178" s="161" t="str">
        <v>73-SPTEQ-07500248</v>
      </c>
      <c r="C178" s="156" t="str">
        <v>Proximo</v>
      </c>
      <c r="D178" s="94" t="str">
        <v>Tequila</v>
      </c>
      <c r="E178" s="94" t="str">
        <v>Maestro Dobel</v>
      </c>
      <c r="F178" s="94" t="str">
        <v>MTD</v>
      </c>
      <c r="G178" s="94" t="str">
        <v>Maestro Dobel Diamante Tequila</v>
      </c>
      <c r="H178" s="94" t="str">
        <v>750ml</v>
      </c>
      <c r="I178" s="174">
        <v>6</v>
      </c>
      <c r="J178" s="283"/>
      <c r="K178" s="178"/>
      <c r="L178" s="85"/>
      <c r="M178" s="15"/>
      <c r="N178" s="86"/>
      <c r="O178" s="6"/>
      <c r="P178" s="152">
        <v>0</v>
      </c>
      <c r="Q178" s="6"/>
      <c r="R178" s="96">
        <f t="shared" si="9"/>
        <v>0</v>
      </c>
      <c r="S178" s="97">
        <f t="shared" si="12"/>
        <v>0</v>
      </c>
      <c r="T178" s="98">
        <f t="shared" si="10"/>
        <v>0</v>
      </c>
      <c r="U178" s="117" t="str">
        <f t="shared" si="11"/>
        <v>OK</v>
      </c>
      <c r="V178" s="117" t="b">
        <f>'CASH REBATE'!$P$22</f>
        <v>0</v>
      </c>
      <c r="W178" s="1" t="str">
        <v>ALCHEMY</v>
      </c>
    </row>
    <row r="179" spans="2:23" ht="17.399999999999999" x14ac:dyDescent="0.3">
      <c r="B179" s="161" t="str">
        <v>73-SPTEQ-07500224</v>
      </c>
      <c r="C179" s="156" t="str">
        <v>Proximo</v>
      </c>
      <c r="D179" s="94" t="str">
        <v>Tequila</v>
      </c>
      <c r="E179" s="94" t="str">
        <v>Maestro Dobel</v>
      </c>
      <c r="F179" s="94" t="str">
        <v>MTD</v>
      </c>
      <c r="G179" s="94" t="str">
        <v>Maestro Dobel Reposado Tequila</v>
      </c>
      <c r="H179" s="94" t="str">
        <v>750ml</v>
      </c>
      <c r="I179" s="174">
        <v>6</v>
      </c>
      <c r="J179" s="283"/>
      <c r="K179" s="178"/>
      <c r="L179" s="85"/>
      <c r="M179" s="15"/>
      <c r="N179" s="86"/>
      <c r="O179" s="6"/>
      <c r="P179" s="152">
        <v>0</v>
      </c>
      <c r="Q179" s="6"/>
      <c r="R179" s="96">
        <f t="shared" si="9"/>
        <v>0</v>
      </c>
      <c r="S179" s="97">
        <f t="shared" si="12"/>
        <v>0</v>
      </c>
      <c r="T179" s="98">
        <f t="shared" si="10"/>
        <v>0</v>
      </c>
      <c r="U179" s="117" t="str">
        <f t="shared" si="11"/>
        <v>OK</v>
      </c>
      <c r="V179" s="117" t="b">
        <f>'CASH REBATE'!$P$22</f>
        <v>0</v>
      </c>
      <c r="W179" s="1" t="str">
        <v>ALCHEMY</v>
      </c>
    </row>
    <row r="180" spans="2:23" ht="17.399999999999999" x14ac:dyDescent="0.3">
      <c r="B180" s="161" t="str">
        <v>73-SPTEQ-07500231</v>
      </c>
      <c r="C180" s="156" t="str">
        <v>Proximo</v>
      </c>
      <c r="D180" s="94" t="str">
        <v>Tequila</v>
      </c>
      <c r="E180" s="94" t="str">
        <v>Maestro Dobel</v>
      </c>
      <c r="F180" s="94" t="str">
        <v>MTD</v>
      </c>
      <c r="G180" s="94" t="str">
        <v>Maestro Dobel Anejo Tequila</v>
      </c>
      <c r="H180" s="94" t="str">
        <v>750ml</v>
      </c>
      <c r="I180" s="174">
        <v>6</v>
      </c>
      <c r="J180" s="283"/>
      <c r="K180" s="178"/>
      <c r="L180" s="85"/>
      <c r="M180" s="15"/>
      <c r="N180" s="86"/>
      <c r="O180" s="6"/>
      <c r="P180" s="152">
        <v>0</v>
      </c>
      <c r="Q180" s="6"/>
      <c r="R180" s="96">
        <f t="shared" si="9"/>
        <v>0</v>
      </c>
      <c r="S180" s="97">
        <f t="shared" si="12"/>
        <v>0</v>
      </c>
      <c r="T180" s="98">
        <f t="shared" si="10"/>
        <v>0</v>
      </c>
      <c r="U180" s="117" t="str">
        <f t="shared" si="11"/>
        <v>OK</v>
      </c>
      <c r="V180" s="117" t="b">
        <f>'CASH REBATE'!$P$22</f>
        <v>0</v>
      </c>
      <c r="W180" s="1" t="str">
        <v>ALCHEMY</v>
      </c>
    </row>
    <row r="181" spans="2:23" ht="17.399999999999999" x14ac:dyDescent="0.3">
      <c r="B181" s="161" t="str">
        <v>73-SPTEQ-07500255</v>
      </c>
      <c r="C181" s="156" t="str">
        <v>Proximo</v>
      </c>
      <c r="D181" s="94" t="str">
        <v>Tequila</v>
      </c>
      <c r="E181" s="94" t="str">
        <v>Maestro Dobel</v>
      </c>
      <c r="F181" s="94" t="str">
        <v>MTD</v>
      </c>
      <c r="G181" s="94" t="str">
        <v>Maestro Dobel Humito Smoked Silver Tequila</v>
      </c>
      <c r="H181" s="94" t="str">
        <v>750ml</v>
      </c>
      <c r="I181" s="174">
        <v>6</v>
      </c>
      <c r="J181" s="283"/>
      <c r="K181" s="178"/>
      <c r="L181" s="85"/>
      <c r="M181" s="15"/>
      <c r="N181" s="86"/>
      <c r="O181" s="6"/>
      <c r="P181" s="152">
        <v>0</v>
      </c>
      <c r="Q181" s="6"/>
      <c r="R181" s="96">
        <f t="shared" si="9"/>
        <v>0</v>
      </c>
      <c r="S181" s="97">
        <f t="shared" si="12"/>
        <v>0</v>
      </c>
      <c r="T181" s="98">
        <f t="shared" si="10"/>
        <v>0</v>
      </c>
      <c r="U181" s="117" t="str">
        <f t="shared" si="11"/>
        <v>OK</v>
      </c>
      <c r="V181" s="117" t="b">
        <f>'CASH REBATE'!$P$22</f>
        <v>0</v>
      </c>
      <c r="W181" s="1" t="str">
        <v>ALCHEMY</v>
      </c>
    </row>
    <row r="182" spans="2:23" ht="17.399999999999999" x14ac:dyDescent="0.3">
      <c r="B182" s="161" t="str">
        <v>73-SPTEQ-07507591</v>
      </c>
      <c r="C182" s="156" t="str">
        <v>Proximo</v>
      </c>
      <c r="D182" s="94" t="str">
        <v>Tequila</v>
      </c>
      <c r="E182" s="94" t="str">
        <v>Maestro Dobel</v>
      </c>
      <c r="F182" s="94" t="str">
        <v>MTD</v>
      </c>
      <c r="G182" s="94" t="str">
        <v>Maestro Dobel 50 Cristalino</v>
      </c>
      <c r="H182" s="94" t="str">
        <v>750ml</v>
      </c>
      <c r="I182" s="174">
        <v>3</v>
      </c>
      <c r="J182" s="283"/>
      <c r="K182" s="178"/>
      <c r="L182" s="85"/>
      <c r="M182" s="15"/>
      <c r="N182" s="86"/>
      <c r="O182" s="6"/>
      <c r="P182" s="152">
        <v>0</v>
      </c>
      <c r="Q182" s="6"/>
      <c r="R182" s="96">
        <f t="shared" si="9"/>
        <v>0</v>
      </c>
      <c r="S182" s="97">
        <f t="shared" si="12"/>
        <v>0</v>
      </c>
      <c r="T182" s="98">
        <f t="shared" si="10"/>
        <v>0</v>
      </c>
      <c r="U182" s="117" t="str">
        <f t="shared" si="11"/>
        <v>OK</v>
      </c>
      <c r="V182" s="117" t="b">
        <f>'CASH REBATE'!$P$22</f>
        <v>0</v>
      </c>
      <c r="W182" s="1" t="str">
        <v>ALCHEMY</v>
      </c>
    </row>
    <row r="183" spans="2:23" ht="17.399999999999999" x14ac:dyDescent="0.3">
      <c r="B183" s="161" t="str">
        <v>19-SPTEQ-07503234</v>
      </c>
      <c r="C183" s="156" t="str">
        <v>Proximo</v>
      </c>
      <c r="D183" s="94" t="str">
        <v>Tequila</v>
      </c>
      <c r="E183" s="94" t="str">
        <v>1800</v>
      </c>
      <c r="F183" s="94" t="str">
        <v>18T</v>
      </c>
      <c r="G183" s="94" t="str">
        <v>1800 Tequila Silver</v>
      </c>
      <c r="H183" s="94" t="str">
        <v>750ml</v>
      </c>
      <c r="I183" s="174">
        <v>12</v>
      </c>
      <c r="J183" s="283"/>
      <c r="K183" s="178"/>
      <c r="L183" s="85"/>
      <c r="M183" s="15"/>
      <c r="N183" s="86"/>
      <c r="O183" s="6"/>
      <c r="P183" s="152">
        <v>0</v>
      </c>
      <c r="Q183" s="6"/>
      <c r="R183" s="96">
        <f t="shared" si="9"/>
        <v>0</v>
      </c>
      <c r="S183" s="97">
        <f t="shared" si="12"/>
        <v>0</v>
      </c>
      <c r="T183" s="98">
        <f t="shared" si="10"/>
        <v>0</v>
      </c>
      <c r="U183" s="117" t="str">
        <f t="shared" si="11"/>
        <v>OK</v>
      </c>
      <c r="V183" s="117" t="b">
        <f>'CASH REBATE'!$P$22</f>
        <v>0</v>
      </c>
      <c r="W183" s="1" t="str">
        <v>ALCHEMY</v>
      </c>
    </row>
    <row r="184" spans="2:23" ht="17.399999999999999" x14ac:dyDescent="0.3">
      <c r="B184" s="161" t="str">
        <v>19-SPTEQ-07500196</v>
      </c>
      <c r="C184" s="156" t="str">
        <v>Proximo</v>
      </c>
      <c r="D184" s="94" t="str">
        <v>Tequila</v>
      </c>
      <c r="E184" s="94" t="str">
        <v>1800</v>
      </c>
      <c r="F184" s="94" t="str">
        <v>18T</v>
      </c>
      <c r="G184" s="94" t="str">
        <v>1800 Tequila Reposado</v>
      </c>
      <c r="H184" s="94" t="str">
        <v>750ml</v>
      </c>
      <c r="I184" s="174">
        <v>12</v>
      </c>
      <c r="J184" s="283"/>
      <c r="K184" s="178"/>
      <c r="L184" s="85"/>
      <c r="M184" s="15"/>
      <c r="N184" s="86"/>
      <c r="O184" s="6"/>
      <c r="P184" s="152">
        <v>0</v>
      </c>
      <c r="Q184" s="6"/>
      <c r="R184" s="96">
        <f t="shared" si="9"/>
        <v>0</v>
      </c>
      <c r="S184" s="97">
        <f t="shared" si="12"/>
        <v>0</v>
      </c>
      <c r="T184" s="98">
        <f t="shared" si="10"/>
        <v>0</v>
      </c>
      <c r="U184" s="117" t="str">
        <f t="shared" si="11"/>
        <v>OK</v>
      </c>
      <c r="V184" s="117" t="b">
        <f>'CASH REBATE'!$P$22</f>
        <v>0</v>
      </c>
      <c r="W184" s="1" t="str">
        <v>ALCHEMY</v>
      </c>
    </row>
    <row r="185" spans="2:23" ht="17.399999999999999" x14ac:dyDescent="0.3">
      <c r="B185" s="161" t="str">
        <v>19-SPTEQ-07500379</v>
      </c>
      <c r="C185" s="156" t="str">
        <v>Proximo</v>
      </c>
      <c r="D185" s="94" t="str">
        <v>Tequila</v>
      </c>
      <c r="E185" s="94" t="str">
        <v>1800</v>
      </c>
      <c r="F185" s="94" t="str">
        <v>18T</v>
      </c>
      <c r="G185" s="94" t="str">
        <v>1800 Tequila Coconut</v>
      </c>
      <c r="H185" s="94" t="str">
        <v>750ml</v>
      </c>
      <c r="I185" s="174">
        <v>12</v>
      </c>
      <c r="J185" s="283"/>
      <c r="K185" s="178"/>
      <c r="L185" s="85"/>
      <c r="M185" s="15"/>
      <c r="N185" s="86"/>
      <c r="O185" s="6"/>
      <c r="P185" s="152">
        <v>0</v>
      </c>
      <c r="Q185" s="6"/>
      <c r="R185" s="96">
        <f t="shared" si="9"/>
        <v>0</v>
      </c>
      <c r="S185" s="97">
        <f t="shared" si="12"/>
        <v>0</v>
      </c>
      <c r="T185" s="98">
        <f t="shared" si="10"/>
        <v>0</v>
      </c>
      <c r="U185" s="117" t="str">
        <f t="shared" si="11"/>
        <v>OK</v>
      </c>
      <c r="V185" s="117" t="b">
        <f>'CASH REBATE'!$P$22</f>
        <v>0</v>
      </c>
      <c r="W185" s="1" t="str">
        <v>ALCHEMY</v>
      </c>
    </row>
    <row r="186" spans="2:23" ht="17.399999999999999" x14ac:dyDescent="0.3">
      <c r="B186" s="161" t="str">
        <v>19-SPTEQ-07500205</v>
      </c>
      <c r="C186" s="156" t="str">
        <v>Proximo</v>
      </c>
      <c r="D186" s="94" t="str">
        <v>Tequila</v>
      </c>
      <c r="E186" s="94" t="str">
        <v>1800</v>
      </c>
      <c r="F186" s="94" t="str">
        <v>18T</v>
      </c>
      <c r="G186" s="94" t="str">
        <v>1800 Tequila Anejo</v>
      </c>
      <c r="H186" s="94" t="str">
        <v>750ml</v>
      </c>
      <c r="I186" s="174">
        <v>6</v>
      </c>
      <c r="J186" s="283"/>
      <c r="K186" s="178"/>
      <c r="L186" s="85"/>
      <c r="M186" s="15"/>
      <c r="N186" s="86"/>
      <c r="O186" s="6"/>
      <c r="P186" s="152">
        <v>0</v>
      </c>
      <c r="Q186" s="6"/>
      <c r="R186" s="96">
        <f t="shared" si="9"/>
        <v>0</v>
      </c>
      <c r="S186" s="97">
        <f t="shared" si="12"/>
        <v>0</v>
      </c>
      <c r="T186" s="98">
        <f t="shared" si="10"/>
        <v>0</v>
      </c>
      <c r="U186" s="117" t="str">
        <f t="shared" si="11"/>
        <v>OK</v>
      </c>
      <c r="V186" s="117" t="b">
        <f>'CASH REBATE'!$P$22</f>
        <v>0</v>
      </c>
      <c r="W186" s="1" t="str">
        <v>ALCHEMY</v>
      </c>
    </row>
    <row r="187" spans="2:23" ht="17.399999999999999" x14ac:dyDescent="0.3">
      <c r="B187" s="161" t="str">
        <v>19-SPTEQ-07506466</v>
      </c>
      <c r="C187" s="156" t="str">
        <v>Proximo</v>
      </c>
      <c r="D187" s="94" t="str">
        <v>Tequila</v>
      </c>
      <c r="E187" s="94" t="str">
        <v>1800</v>
      </c>
      <c r="F187" s="94" t="str">
        <v>18T</v>
      </c>
      <c r="G187" s="94" t="str">
        <v>1800 Tequila Cristalino</v>
      </c>
      <c r="H187" s="94" t="str">
        <v>750ml</v>
      </c>
      <c r="I187" s="174">
        <v>6</v>
      </c>
      <c r="J187" s="283"/>
      <c r="K187" s="178"/>
      <c r="L187" s="85"/>
      <c r="M187" s="15"/>
      <c r="N187" s="86"/>
      <c r="O187" s="6"/>
      <c r="P187" s="152">
        <v>0</v>
      </c>
      <c r="Q187" s="6"/>
      <c r="R187" s="96">
        <f t="shared" si="9"/>
        <v>0</v>
      </c>
      <c r="S187" s="97">
        <f t="shared" si="12"/>
        <v>0</v>
      </c>
      <c r="T187" s="98">
        <f t="shared" si="10"/>
        <v>0</v>
      </c>
      <c r="U187" s="117" t="str">
        <f t="shared" si="11"/>
        <v>OK</v>
      </c>
      <c r="V187" s="117" t="b">
        <f>'CASH REBATE'!$P$22</f>
        <v>0</v>
      </c>
      <c r="W187" s="1" t="str">
        <v>ALCHEMY</v>
      </c>
    </row>
    <row r="188" spans="2:23" ht="17.399999999999999" x14ac:dyDescent="0.3">
      <c r="B188" s="161" t="str">
        <v>19-SPTEQ-07500462</v>
      </c>
      <c r="C188" s="156" t="str">
        <v>Proximo</v>
      </c>
      <c r="D188" s="94" t="str">
        <v>Tequila</v>
      </c>
      <c r="E188" s="94" t="str">
        <v>1800</v>
      </c>
      <c r="F188" s="94" t="str">
        <v>18T</v>
      </c>
      <c r="G188" s="94" t="str">
        <v>1800 Tequila Milenio</v>
      </c>
      <c r="H188" s="94" t="str">
        <v>700ml</v>
      </c>
      <c r="I188" s="174">
        <v>3</v>
      </c>
      <c r="J188" s="283"/>
      <c r="K188" s="178"/>
      <c r="L188" s="85"/>
      <c r="M188" s="15"/>
      <c r="N188" s="86"/>
      <c r="O188" s="6"/>
      <c r="P188" s="152">
        <v>0</v>
      </c>
      <c r="Q188" s="6"/>
      <c r="R188" s="96">
        <f t="shared" si="9"/>
        <v>0</v>
      </c>
      <c r="S188" s="97">
        <f t="shared" si="12"/>
        <v>0</v>
      </c>
      <c r="T188" s="98">
        <f t="shared" si="10"/>
        <v>0</v>
      </c>
      <c r="U188" s="117" t="str">
        <f t="shared" si="11"/>
        <v>OK</v>
      </c>
      <c r="V188" s="117" t="b">
        <f>'CASH REBATE'!$P$22</f>
        <v>0</v>
      </c>
      <c r="W188" s="1" t="str">
        <v>ALCHEMY</v>
      </c>
    </row>
    <row r="189" spans="2:23" ht="17.399999999999999" x14ac:dyDescent="0.3">
      <c r="B189" s="161" t="str">
        <v>19-SPTEQ-07503891</v>
      </c>
      <c r="C189" s="156" t="str">
        <v>Proximo</v>
      </c>
      <c r="D189" s="94" t="str">
        <v>Tequila</v>
      </c>
      <c r="E189" s="94" t="str">
        <v>1800</v>
      </c>
      <c r="F189" s="94" t="str">
        <v>18T</v>
      </c>
      <c r="G189" s="94" t="str">
        <v>1800 Tequila Guachimonton Anejo</v>
      </c>
      <c r="H189" s="94" t="str">
        <v>750ml</v>
      </c>
      <c r="I189" s="174">
        <v>3</v>
      </c>
      <c r="J189" s="283"/>
      <c r="K189" s="178"/>
      <c r="L189" s="85"/>
      <c r="M189" s="15"/>
      <c r="N189" s="86"/>
      <c r="O189" s="6"/>
      <c r="P189" s="152">
        <v>0</v>
      </c>
      <c r="Q189" s="6"/>
      <c r="R189" s="96">
        <f t="shared" si="9"/>
        <v>0</v>
      </c>
      <c r="S189" s="97">
        <f t="shared" si="12"/>
        <v>0</v>
      </c>
      <c r="T189" s="98">
        <f t="shared" si="10"/>
        <v>0</v>
      </c>
      <c r="U189" s="117" t="str">
        <f t="shared" si="11"/>
        <v>OK</v>
      </c>
      <c r="V189" s="117" t="b">
        <f>'CASH REBATE'!$P$22</f>
        <v>0</v>
      </c>
      <c r="W189" s="1" t="str">
        <v>ALCHEMY</v>
      </c>
    </row>
    <row r="190" spans="2:23" ht="17.399999999999999" x14ac:dyDescent="0.3">
      <c r="B190" s="161" t="str">
        <v>20-SPTEQ-07000830</v>
      </c>
      <c r="C190" s="156" t="str">
        <v>Proximo</v>
      </c>
      <c r="D190" s="94" t="str">
        <v>Tequila</v>
      </c>
      <c r="E190" s="94" t="str">
        <v>Jose Cuervo</v>
      </c>
      <c r="F190" s="94" t="str">
        <v>JOC</v>
      </c>
      <c r="G190" s="94" t="str">
        <v>Jose Cuervo Platino</v>
      </c>
      <c r="H190" s="94" t="str">
        <v>700ml</v>
      </c>
      <c r="I190" s="174">
        <v>6</v>
      </c>
      <c r="J190" s="283"/>
      <c r="K190" s="178"/>
      <c r="L190" s="85"/>
      <c r="M190" s="15"/>
      <c r="N190" s="86"/>
      <c r="O190" s="6"/>
      <c r="P190" s="152">
        <v>0</v>
      </c>
      <c r="Q190" s="6"/>
      <c r="R190" s="96">
        <f t="shared" si="9"/>
        <v>0</v>
      </c>
      <c r="S190" s="97">
        <f t="shared" si="12"/>
        <v>0</v>
      </c>
      <c r="T190" s="98">
        <f t="shared" si="10"/>
        <v>0</v>
      </c>
      <c r="U190" s="117" t="str">
        <f t="shared" si="11"/>
        <v>OK</v>
      </c>
      <c r="V190" s="117" t="b">
        <f>'CASH REBATE'!$P$22</f>
        <v>0</v>
      </c>
      <c r="W190" s="1" t="str">
        <v>ALCHEMY</v>
      </c>
    </row>
    <row r="191" spans="2:23" ht="17.399999999999999" x14ac:dyDescent="0.3">
      <c r="B191" s="161" t="str">
        <v>20-SPTEQ-07501478</v>
      </c>
      <c r="C191" s="156" t="str">
        <v>Proximo</v>
      </c>
      <c r="D191" s="94" t="str">
        <v>Tequila</v>
      </c>
      <c r="E191" s="94" t="str">
        <v>Jose Cuervo</v>
      </c>
      <c r="F191" s="94" t="str">
        <v>JOC</v>
      </c>
      <c r="G191" s="94" t="str">
        <v>Jose Cuervo Reserva De La Familia Platino</v>
      </c>
      <c r="H191" s="94" t="str">
        <v>750ml</v>
      </c>
      <c r="I191" s="174">
        <v>3</v>
      </c>
      <c r="J191" s="283"/>
      <c r="K191" s="178"/>
      <c r="L191" s="85"/>
      <c r="M191" s="15"/>
      <c r="N191" s="86"/>
      <c r="O191" s="6"/>
      <c r="P191" s="152">
        <v>0</v>
      </c>
      <c r="Q191" s="6"/>
      <c r="R191" s="96">
        <f t="shared" si="9"/>
        <v>0</v>
      </c>
      <c r="S191" s="97">
        <f t="shared" si="12"/>
        <v>0</v>
      </c>
      <c r="T191" s="98">
        <f t="shared" si="10"/>
        <v>0</v>
      </c>
      <c r="U191" s="117" t="str">
        <f t="shared" si="11"/>
        <v>OK</v>
      </c>
      <c r="V191" s="117" t="b">
        <f>'CASH REBATE'!$P$22</f>
        <v>0</v>
      </c>
      <c r="W191" s="1" t="str">
        <v>ALCHEMY</v>
      </c>
    </row>
    <row r="192" spans="2:23" ht="17.399999999999999" x14ac:dyDescent="0.3">
      <c r="B192" s="161" t="str">
        <v>20-SPTEQ-07501452</v>
      </c>
      <c r="C192" s="156" t="str">
        <v>Proximo</v>
      </c>
      <c r="D192" s="94" t="str">
        <v>Tequila</v>
      </c>
      <c r="E192" s="94" t="str">
        <v>Jose Cuervo</v>
      </c>
      <c r="F192" s="94" t="str">
        <v>JOC</v>
      </c>
      <c r="G192" s="94" t="str">
        <v>Jose Cuervo Reserva De La Familia Extra Anejo Tequila</v>
      </c>
      <c r="H192" s="94" t="str">
        <v>750ml</v>
      </c>
      <c r="I192" s="174">
        <v>3</v>
      </c>
      <c r="J192" s="283"/>
      <c r="K192" s="178"/>
      <c r="L192" s="85"/>
      <c r="M192" s="15"/>
      <c r="N192" s="86"/>
      <c r="O192" s="6"/>
      <c r="P192" s="152">
        <v>0</v>
      </c>
      <c r="Q192" s="6"/>
      <c r="R192" s="96">
        <f t="shared" si="9"/>
        <v>0</v>
      </c>
      <c r="S192" s="97">
        <f t="shared" si="12"/>
        <v>0</v>
      </c>
      <c r="T192" s="98">
        <f t="shared" si="10"/>
        <v>0</v>
      </c>
      <c r="U192" s="117" t="str">
        <f t="shared" si="11"/>
        <v>OK</v>
      </c>
      <c r="V192" s="117" t="b">
        <f>'CASH REBATE'!$P$22</f>
        <v>0</v>
      </c>
      <c r="W192" s="1" t="str">
        <v>ALCHEMY</v>
      </c>
    </row>
    <row r="193" spans="2:23" ht="17.399999999999999" x14ac:dyDescent="0.3">
      <c r="B193" s="161" t="str">
        <v>20-SPTEQ-07002216</v>
      </c>
      <c r="C193" s="156" t="str">
        <v>Proximo</v>
      </c>
      <c r="D193" s="94" t="str">
        <v>Tequila</v>
      </c>
      <c r="E193" s="94" t="str">
        <v>Jose Cuervo</v>
      </c>
      <c r="F193" s="94" t="str">
        <v>JOC</v>
      </c>
      <c r="G193" s="94" t="str">
        <v>Jose Cuervo Tradicional Reposado</v>
      </c>
      <c r="H193" s="94" t="str">
        <v>700ml</v>
      </c>
      <c r="I193" s="174">
        <v>6</v>
      </c>
      <c r="J193" s="283"/>
      <c r="K193" s="178"/>
      <c r="L193" s="85"/>
      <c r="M193" s="15"/>
      <c r="N193" s="86"/>
      <c r="O193" s="6"/>
      <c r="P193" s="152">
        <v>0</v>
      </c>
      <c r="Q193" s="6"/>
      <c r="R193" s="96">
        <f t="shared" si="9"/>
        <v>0</v>
      </c>
      <c r="S193" s="97">
        <f t="shared" si="12"/>
        <v>0</v>
      </c>
      <c r="T193" s="98">
        <f t="shared" si="10"/>
        <v>0</v>
      </c>
      <c r="U193" s="117" t="str">
        <f t="shared" si="11"/>
        <v>OK</v>
      </c>
      <c r="V193" s="117" t="b">
        <f>'CASH REBATE'!$P$22</f>
        <v>0</v>
      </c>
      <c r="W193" s="1" t="str">
        <v>ALCHEMY</v>
      </c>
    </row>
    <row r="194" spans="2:23" ht="17.399999999999999" x14ac:dyDescent="0.3">
      <c r="B194" s="161" t="str">
        <v>20-SPTEQ-07002230</v>
      </c>
      <c r="C194" s="156" t="str">
        <v>Proximo</v>
      </c>
      <c r="D194" s="94" t="str">
        <v>Tequila</v>
      </c>
      <c r="E194" s="94" t="str">
        <v>Jose Cuervo</v>
      </c>
      <c r="F194" s="94" t="str">
        <v>JOC</v>
      </c>
      <c r="G194" s="94" t="str">
        <v>Jose Cuervo Tradicional Silver</v>
      </c>
      <c r="H194" s="94" t="str">
        <v>700ml</v>
      </c>
      <c r="I194" s="174">
        <v>6</v>
      </c>
      <c r="J194" s="283"/>
      <c r="K194" s="178"/>
      <c r="L194" s="85"/>
      <c r="M194" s="15"/>
      <c r="N194" s="86"/>
      <c r="O194" s="6"/>
      <c r="P194" s="152">
        <v>0</v>
      </c>
      <c r="Q194" s="6"/>
      <c r="R194" s="96">
        <f t="shared" si="9"/>
        <v>0</v>
      </c>
      <c r="S194" s="97">
        <f t="shared" si="12"/>
        <v>0</v>
      </c>
      <c r="T194" s="98">
        <f t="shared" si="10"/>
        <v>0</v>
      </c>
      <c r="U194" s="117" t="str">
        <f t="shared" si="11"/>
        <v>OK</v>
      </c>
      <c r="V194" s="117" t="b">
        <f>'CASH REBATE'!$P$22</f>
        <v>0</v>
      </c>
      <c r="W194" s="1" t="str">
        <v>ALCHEMY</v>
      </c>
    </row>
    <row r="195" spans="2:23" ht="17.399999999999999" x14ac:dyDescent="0.3">
      <c r="B195" s="161" t="str">
        <v>20-SPTEQ-07002135</v>
      </c>
      <c r="C195" s="156" t="str">
        <v>Proximo</v>
      </c>
      <c r="D195" s="94" t="str">
        <v>Tequila</v>
      </c>
      <c r="E195" s="94" t="str">
        <v>Jose Cuervo</v>
      </c>
      <c r="F195" s="94" t="str">
        <v>JOC</v>
      </c>
      <c r="G195" s="94" t="str">
        <v>Jose Cuervo Especial Reposado</v>
      </c>
      <c r="H195" s="94" t="str">
        <v>700ml</v>
      </c>
      <c r="I195" s="174">
        <v>12</v>
      </c>
      <c r="J195" s="283"/>
      <c r="K195" s="178"/>
      <c r="L195" s="85"/>
      <c r="M195" s="15"/>
      <c r="N195" s="86"/>
      <c r="O195" s="6"/>
      <c r="P195" s="152">
        <v>0</v>
      </c>
      <c r="Q195" s="6"/>
      <c r="R195" s="96">
        <f t="shared" si="9"/>
        <v>0</v>
      </c>
      <c r="S195" s="97">
        <f t="shared" si="12"/>
        <v>0</v>
      </c>
      <c r="T195" s="98">
        <f t="shared" si="10"/>
        <v>0</v>
      </c>
      <c r="U195" s="117" t="str">
        <f t="shared" si="11"/>
        <v>OK</v>
      </c>
      <c r="V195" s="117" t="b">
        <f>'CASH REBATE'!$P$22</f>
        <v>0</v>
      </c>
      <c r="W195" s="1" t="str">
        <v>ALCHEMY</v>
      </c>
    </row>
    <row r="196" spans="2:23" ht="17.399999999999999" x14ac:dyDescent="0.3">
      <c r="B196" s="161" t="str">
        <v>20-SPTEQ-07002302</v>
      </c>
      <c r="C196" s="156" t="str">
        <v>Proximo</v>
      </c>
      <c r="D196" s="94" t="str">
        <v>Tequila</v>
      </c>
      <c r="E196" s="94" t="str">
        <v>Jose Cuervo</v>
      </c>
      <c r="F196" s="94" t="str">
        <v>JOC</v>
      </c>
      <c r="G196" s="94" t="str">
        <v>Jose Cuervo Especial Silver</v>
      </c>
      <c r="H196" s="94" t="str">
        <v>700ml</v>
      </c>
      <c r="I196" s="174">
        <v>12</v>
      </c>
      <c r="J196" s="283"/>
      <c r="K196" s="178"/>
      <c r="L196" s="85"/>
      <c r="M196" s="15"/>
      <c r="N196" s="86"/>
      <c r="O196" s="6"/>
      <c r="P196" s="152">
        <v>0</v>
      </c>
      <c r="Q196" s="6"/>
      <c r="R196" s="96">
        <f t="shared" si="9"/>
        <v>0</v>
      </c>
      <c r="S196" s="97">
        <f t="shared" si="12"/>
        <v>0</v>
      </c>
      <c r="T196" s="98">
        <f t="shared" si="10"/>
        <v>0</v>
      </c>
      <c r="U196" s="117" t="str">
        <f t="shared" si="11"/>
        <v>OK</v>
      </c>
      <c r="V196" s="117" t="b">
        <f>'CASH REBATE'!$P$22</f>
        <v>0</v>
      </c>
      <c r="W196" s="1" t="str">
        <v>ALCHEMY</v>
      </c>
    </row>
    <row r="197" spans="2:23" ht="17.399999999999999" x14ac:dyDescent="0.3">
      <c r="B197" s="161" t="str">
        <v>20-SPTEQ-07502135</v>
      </c>
      <c r="C197" s="156" t="str">
        <v>Proximo</v>
      </c>
      <c r="D197" s="94" t="str">
        <v>Tequila</v>
      </c>
      <c r="E197" s="94" t="str">
        <v>Jose Cuervo</v>
      </c>
      <c r="F197" s="94" t="str">
        <v>JOC</v>
      </c>
      <c r="G197" s="94" t="str">
        <v>Jose Cuervo Especial Reposado Limited Edition 2022</v>
      </c>
      <c r="H197" s="94" t="str">
        <v>750ml</v>
      </c>
      <c r="I197" s="174">
        <v>12</v>
      </c>
      <c r="J197" s="283"/>
      <c r="K197" s="178"/>
      <c r="L197" s="85"/>
      <c r="M197" s="15"/>
      <c r="N197" s="86"/>
      <c r="O197" s="6"/>
      <c r="P197" s="152">
        <v>0</v>
      </c>
      <c r="Q197" s="6"/>
      <c r="R197" s="96">
        <f t="shared" si="9"/>
        <v>0</v>
      </c>
      <c r="S197" s="97">
        <f t="shared" si="12"/>
        <v>0</v>
      </c>
      <c r="T197" s="98">
        <f t="shared" si="10"/>
        <v>0</v>
      </c>
      <c r="U197" s="117" t="str">
        <f t="shared" si="11"/>
        <v>OK</v>
      </c>
      <c r="V197" s="117" t="b">
        <f>'CASH REBATE'!$P$22</f>
        <v>0</v>
      </c>
      <c r="W197" s="1" t="str">
        <v>ALCHEMY</v>
      </c>
    </row>
    <row r="198" spans="2:23" ht="17.399999999999999" x14ac:dyDescent="0.3">
      <c r="B198" s="161" t="str">
        <v>20-SPTEQ-07500103</v>
      </c>
      <c r="C198" s="156" t="str">
        <v>Proximo</v>
      </c>
      <c r="D198" s="94" t="str">
        <v>Tequila</v>
      </c>
      <c r="E198" s="94" t="str">
        <v>Jose Cuervo</v>
      </c>
      <c r="F198" s="94" t="str">
        <v>JOC</v>
      </c>
      <c r="G198" s="94" t="str">
        <v>Jose Cuervo Especial Reposado Limited Edition 2023</v>
      </c>
      <c r="H198" s="94" t="str">
        <v>750ml</v>
      </c>
      <c r="I198" s="174">
        <v>12</v>
      </c>
      <c r="J198" s="283"/>
      <c r="K198" s="178"/>
      <c r="L198" s="85"/>
      <c r="M198" s="15"/>
      <c r="N198" s="86"/>
      <c r="O198" s="6"/>
      <c r="P198" s="152">
        <v>0</v>
      </c>
      <c r="Q198" s="6"/>
      <c r="R198" s="96">
        <f t="shared" si="9"/>
        <v>0</v>
      </c>
      <c r="S198" s="97">
        <f t="shared" si="12"/>
        <v>0</v>
      </c>
      <c r="T198" s="98">
        <f t="shared" si="10"/>
        <v>0</v>
      </c>
      <c r="U198" s="117" t="str">
        <f t="shared" si="11"/>
        <v>OK</v>
      </c>
      <c r="V198" s="117" t="b">
        <f>'CASH REBATE'!$P$22</f>
        <v>0</v>
      </c>
      <c r="W198" s="1" t="str">
        <v>ALCHEMY</v>
      </c>
    </row>
    <row r="199" spans="2:23" ht="17.399999999999999" x14ac:dyDescent="0.3">
      <c r="B199" s="161" t="str">
        <v>20-24REP-07500109</v>
      </c>
      <c r="C199" s="156" t="str">
        <v>Proximo</v>
      </c>
      <c r="D199" s="94" t="str">
        <v>Tequila</v>
      </c>
      <c r="E199" s="94" t="str">
        <v>Jose Cuervo</v>
      </c>
      <c r="F199" s="94" t="str">
        <v>JOC</v>
      </c>
      <c r="G199" s="94" t="str">
        <v>Jose Cuervo Especial Reposado Limited Edition 2024</v>
      </c>
      <c r="H199" s="94" t="str">
        <v>750ml</v>
      </c>
      <c r="I199" s="174">
        <v>12</v>
      </c>
      <c r="J199" s="283"/>
      <c r="K199" s="178"/>
      <c r="L199" s="85"/>
      <c r="M199" s="15"/>
      <c r="N199" s="86"/>
      <c r="O199" s="6"/>
      <c r="P199" s="152">
        <v>0</v>
      </c>
      <c r="Q199" s="6"/>
      <c r="R199" s="96">
        <f t="shared" si="9"/>
        <v>0</v>
      </c>
      <c r="S199" s="97">
        <f t="shared" si="12"/>
        <v>0</v>
      </c>
      <c r="T199" s="98">
        <f t="shared" si="10"/>
        <v>0</v>
      </c>
      <c r="U199" s="117" t="str">
        <f t="shared" si="11"/>
        <v>OK</v>
      </c>
      <c r="V199" s="117" t="b">
        <f>'CASH REBATE'!$P$22</f>
        <v>0</v>
      </c>
      <c r="W199" s="1" t="str">
        <v>ALCHEMY</v>
      </c>
    </row>
    <row r="200" spans="2:23" ht="17.399999999999999" x14ac:dyDescent="0.3">
      <c r="B200" s="161" t="str">
        <v>20-25REP-07001301</v>
      </c>
      <c r="C200" s="156" t="str">
        <v>Proximo</v>
      </c>
      <c r="D200" s="94" t="str">
        <v>Tequila</v>
      </c>
      <c r="E200" s="94" t="str">
        <v>Jose Cuervo</v>
      </c>
      <c r="F200" s="94" t="str">
        <v>JOC</v>
      </c>
      <c r="G200" s="94" t="str">
        <v>Jose Cuervo Especial Reposado Limited Edition 2025</v>
      </c>
      <c r="H200" s="94" t="str">
        <v>700ml</v>
      </c>
      <c r="I200" s="174">
        <v>12</v>
      </c>
      <c r="J200" s="283"/>
      <c r="K200" s="178"/>
      <c r="L200" s="85"/>
      <c r="M200" s="15"/>
      <c r="N200" s="86"/>
      <c r="O200" s="6"/>
      <c r="P200" s="152">
        <v>0</v>
      </c>
      <c r="Q200" s="6"/>
      <c r="R200" s="96">
        <f t="shared" si="9"/>
        <v>0</v>
      </c>
      <c r="S200" s="97">
        <f t="shared" si="12"/>
        <v>0</v>
      </c>
      <c r="T200" s="98">
        <f t="shared" si="10"/>
        <v>0</v>
      </c>
      <c r="U200" s="117" t="str">
        <f t="shared" si="11"/>
        <v>OK</v>
      </c>
      <c r="V200" s="117" t="b">
        <f>'CASH REBATE'!$P$22</f>
        <v>0</v>
      </c>
      <c r="W200" s="1" t="str">
        <v>ALCHEMY</v>
      </c>
    </row>
    <row r="201" spans="2:23" ht="17.399999999999999" x14ac:dyDescent="0.3">
      <c r="B201" s="161" t="str">
        <v>20-24SIL-07502322</v>
      </c>
      <c r="C201" s="156" t="str">
        <v>Proximo</v>
      </c>
      <c r="D201" s="94" t="str">
        <v>Tequila</v>
      </c>
      <c r="E201" s="94" t="str">
        <v>Jose Cuervo</v>
      </c>
      <c r="F201" s="94" t="str">
        <v>JOC</v>
      </c>
      <c r="G201" s="94" t="str">
        <v>Jose Cuervo Especial Silver Limited Edition 2024</v>
      </c>
      <c r="H201" s="94" t="str">
        <v>750ml</v>
      </c>
      <c r="I201" s="174">
        <v>12</v>
      </c>
      <c r="J201" s="283"/>
      <c r="K201" s="178"/>
      <c r="L201" s="85"/>
      <c r="M201" s="15"/>
      <c r="N201" s="86"/>
      <c r="O201" s="6"/>
      <c r="P201" s="152">
        <v>0</v>
      </c>
      <c r="Q201" s="6"/>
      <c r="R201" s="96">
        <f t="shared" si="9"/>
        <v>0</v>
      </c>
      <c r="S201" s="97">
        <f t="shared" si="12"/>
        <v>0</v>
      </c>
      <c r="T201" s="98">
        <f t="shared" si="10"/>
        <v>0</v>
      </c>
      <c r="U201" s="117" t="str">
        <f t="shared" si="11"/>
        <v>OK</v>
      </c>
      <c r="V201" s="117" t="b">
        <f>'CASH REBATE'!$P$22</f>
        <v>0</v>
      </c>
      <c r="W201" s="1" t="str">
        <v>ALCHEMY</v>
      </c>
    </row>
    <row r="202" spans="2:23" ht="17.399999999999999" x14ac:dyDescent="0.3">
      <c r="B202" s="161" t="str">
        <v>20-25SIL-07001318</v>
      </c>
      <c r="C202" s="156" t="str">
        <v>Proximo</v>
      </c>
      <c r="D202" s="94" t="str">
        <v>Tequila</v>
      </c>
      <c r="E202" s="94" t="str">
        <v>Jose Cuervo</v>
      </c>
      <c r="F202" s="94" t="str">
        <v>JOC</v>
      </c>
      <c r="G202" s="94" t="str">
        <v>Jose Cuervo Especial Silver Limited Edition 2025</v>
      </c>
      <c r="H202" s="94" t="str">
        <v>700ml</v>
      </c>
      <c r="I202" s="174">
        <v>12</v>
      </c>
      <c r="J202" s="283"/>
      <c r="K202" s="178"/>
      <c r="L202" s="85"/>
      <c r="M202" s="15"/>
      <c r="N202" s="86"/>
      <c r="O202" s="6"/>
      <c r="P202" s="152">
        <v>0</v>
      </c>
      <c r="Q202" s="6"/>
      <c r="R202" s="96">
        <f t="shared" si="9"/>
        <v>0</v>
      </c>
      <c r="S202" s="97">
        <f t="shared" si="12"/>
        <v>0</v>
      </c>
      <c r="T202" s="98">
        <f t="shared" si="10"/>
        <v>0</v>
      </c>
      <c r="U202" s="117" t="str">
        <f t="shared" si="11"/>
        <v>OK</v>
      </c>
      <c r="V202" s="117" t="b">
        <f>'CASH REBATE'!$P$22</f>
        <v>0</v>
      </c>
      <c r="W202" s="1" t="str">
        <v>ALCHEMY</v>
      </c>
    </row>
    <row r="203" spans="2:23" ht="17.399999999999999" x14ac:dyDescent="0.3">
      <c r="B203" s="161" t="str">
        <v>20-SPTEQ-07502302</v>
      </c>
      <c r="C203" s="156" t="str">
        <v>Proximo</v>
      </c>
      <c r="D203" s="94" t="str">
        <v>Tequila</v>
      </c>
      <c r="E203" s="94" t="str">
        <v>Jose Cuervo</v>
      </c>
      <c r="F203" s="94" t="str">
        <v>JOC</v>
      </c>
      <c r="G203" s="94" t="str">
        <v>Jose Cuervo Especial Plata Limited Edition</v>
      </c>
      <c r="H203" s="94" t="str">
        <v>750ml</v>
      </c>
      <c r="I203" s="174">
        <v>12</v>
      </c>
      <c r="J203" s="283"/>
      <c r="K203" s="178"/>
      <c r="L203" s="85"/>
      <c r="M203" s="15"/>
      <c r="N203" s="86"/>
      <c r="O203" s="6"/>
      <c r="P203" s="152">
        <v>0</v>
      </c>
      <c r="Q203" s="6"/>
      <c r="R203" s="96">
        <f t="shared" si="9"/>
        <v>0</v>
      </c>
      <c r="S203" s="97">
        <f t="shared" si="12"/>
        <v>0</v>
      </c>
      <c r="T203" s="98">
        <f t="shared" si="10"/>
        <v>0</v>
      </c>
      <c r="U203" s="117" t="str">
        <f t="shared" si="11"/>
        <v>OK</v>
      </c>
      <c r="V203" s="117" t="b">
        <f>'CASH REBATE'!$P$22</f>
        <v>0</v>
      </c>
      <c r="W203" s="1" t="str">
        <v>ALCHEMY</v>
      </c>
    </row>
    <row r="204" spans="2:23" ht="17.399999999999999" x14ac:dyDescent="0.3">
      <c r="B204" s="161" t="str">
        <v>25-SPLIQ-03502608</v>
      </c>
      <c r="C204" s="156" t="str">
        <v>RC</v>
      </c>
      <c r="D204" s="94" t="str">
        <v>Liqueur</v>
      </c>
      <c r="E204" s="94" t="str">
        <v>Cointreau</v>
      </c>
      <c r="F204" s="94" t="str">
        <v>COT</v>
      </c>
      <c r="G204" s="94" t="str">
        <v>Cointreau 350ml</v>
      </c>
      <c r="H204" s="94" t="str">
        <v>350ml</v>
      </c>
      <c r="I204" s="174">
        <v>24</v>
      </c>
      <c r="J204" s="283"/>
      <c r="K204" s="178"/>
      <c r="L204" s="85"/>
      <c r="M204" s="15"/>
      <c r="N204" s="86"/>
      <c r="O204" s="6"/>
      <c r="P204" s="152">
        <v>0</v>
      </c>
      <c r="Q204" s="6"/>
      <c r="R204" s="96">
        <f t="shared" si="9"/>
        <v>0</v>
      </c>
      <c r="S204" s="97">
        <f t="shared" si="12"/>
        <v>0</v>
      </c>
      <c r="T204" s="98">
        <f t="shared" si="10"/>
        <v>0</v>
      </c>
      <c r="U204" s="117" t="str">
        <f t="shared" si="11"/>
        <v>OK</v>
      </c>
      <c r="V204" s="117" t="b">
        <f>'CASH REBATE'!$P$22</f>
        <v>0</v>
      </c>
      <c r="W204" s="1" t="str">
        <v>ALCHEMY</v>
      </c>
    </row>
    <row r="205" spans="2:23" ht="17.399999999999999" x14ac:dyDescent="0.3">
      <c r="B205" s="161" t="str">
        <v>25-SPLIQ-07004200</v>
      </c>
      <c r="C205" s="156" t="str">
        <v>RC</v>
      </c>
      <c r="D205" s="94" t="str">
        <v>Liqueur</v>
      </c>
      <c r="E205" s="94" t="str">
        <v>Cointreau</v>
      </c>
      <c r="F205" s="94" t="str">
        <v>COT</v>
      </c>
      <c r="G205" s="94" t="str">
        <v>Cointreau 700ml</v>
      </c>
      <c r="H205" s="94" t="str">
        <v>700ml</v>
      </c>
      <c r="I205" s="174">
        <v>12</v>
      </c>
      <c r="J205" s="283"/>
      <c r="K205" s="178"/>
      <c r="L205" s="85"/>
      <c r="M205" s="15"/>
      <c r="N205" s="86"/>
      <c r="O205" s="6"/>
      <c r="P205" s="152">
        <v>0</v>
      </c>
      <c r="Q205" s="6"/>
      <c r="R205" s="96">
        <f t="shared" ref="R205:R268" si="13">IF(K205&gt;0,K205*N205,L205*1.07*N205)</f>
        <v>0</v>
      </c>
      <c r="S205" s="97">
        <f t="shared" si="12"/>
        <v>0</v>
      </c>
      <c r="T205" s="98">
        <f t="shared" si="10"/>
        <v>0</v>
      </c>
      <c r="U205" s="117" t="str">
        <f t="shared" si="11"/>
        <v>OK</v>
      </c>
      <c r="V205" s="117" t="b">
        <f>'CASH REBATE'!$P$22</f>
        <v>0</v>
      </c>
      <c r="W205" s="1" t="str">
        <v>ALCHEMY</v>
      </c>
    </row>
    <row r="206" spans="2:23" ht="17.399999999999999" x14ac:dyDescent="0.3">
      <c r="B206" s="161" t="str">
        <v>02-SPLIQ-05001661</v>
      </c>
      <c r="C206" s="156" t="str">
        <v>Lucas Bols</v>
      </c>
      <c r="D206" s="94" t="str">
        <v>Liqueur</v>
      </c>
      <c r="E206" s="94" t="str">
        <v>Galliano Espresso</v>
      </c>
      <c r="F206" s="94" t="str">
        <v>GAL</v>
      </c>
      <c r="G206" s="94" t="str">
        <v>Galliano Espresso Liqueur 500ml</v>
      </c>
      <c r="H206" s="94" t="str">
        <v>500ml</v>
      </c>
      <c r="I206" s="174">
        <v>6</v>
      </c>
      <c r="J206" s="283"/>
      <c r="K206" s="178"/>
      <c r="L206" s="85"/>
      <c r="M206" s="15"/>
      <c r="N206" s="86"/>
      <c r="O206" s="6"/>
      <c r="P206" s="152">
        <v>0</v>
      </c>
      <c r="Q206" s="6"/>
      <c r="R206" s="96">
        <f t="shared" si="13"/>
        <v>0</v>
      </c>
      <c r="S206" s="97">
        <f t="shared" si="12"/>
        <v>0</v>
      </c>
      <c r="T206" s="98">
        <f t="shared" ref="T206:T269" si="14">IF(U206="Input Price only 1 column","",P206*S206)</f>
        <v>0</v>
      </c>
      <c r="U206" s="117" t="str">
        <f t="shared" ref="U206:U269" si="15">IF(AND(K206&gt;0,L206&gt;0),"Input Price only 1 column","OK")</f>
        <v>OK</v>
      </c>
      <c r="V206" s="117" t="b">
        <f>'CASH REBATE'!$P$22</f>
        <v>0</v>
      </c>
      <c r="W206" s="1" t="str">
        <v>ALCHEMY</v>
      </c>
    </row>
    <row r="207" spans="2:23" ht="17.399999999999999" x14ac:dyDescent="0.3">
      <c r="B207" s="161" t="str">
        <v>02-SPLIQ-05009501</v>
      </c>
      <c r="C207" s="156" t="str">
        <v>Lucas Bols</v>
      </c>
      <c r="D207" s="94" t="str">
        <v>Liqueur</v>
      </c>
      <c r="E207" s="94" t="str">
        <v>Galliano Vanilla</v>
      </c>
      <c r="F207" s="94" t="str">
        <v>GAL</v>
      </c>
      <c r="G207" s="94" t="str">
        <v>Galliano Vanilla Liqueur 500ml</v>
      </c>
      <c r="H207" s="94" t="str">
        <v>500ml</v>
      </c>
      <c r="I207" s="174">
        <v>6</v>
      </c>
      <c r="J207" s="283"/>
      <c r="K207" s="178"/>
      <c r="L207" s="85"/>
      <c r="M207" s="15"/>
      <c r="N207" s="86"/>
      <c r="O207" s="6"/>
      <c r="P207" s="152">
        <v>0</v>
      </c>
      <c r="Q207" s="6"/>
      <c r="R207" s="96">
        <f t="shared" si="13"/>
        <v>0</v>
      </c>
      <c r="S207" s="97">
        <f t="shared" ref="S207:S270" si="16">ROUND(R207/1.07,2)</f>
        <v>0</v>
      </c>
      <c r="T207" s="98">
        <f t="shared" si="14"/>
        <v>0</v>
      </c>
      <c r="U207" s="117" t="str">
        <f t="shared" si="15"/>
        <v>OK</v>
      </c>
      <c r="V207" s="117" t="b">
        <f>'CASH REBATE'!$P$22</f>
        <v>0</v>
      </c>
      <c r="W207" s="1" t="str">
        <v>ALCHEMY</v>
      </c>
    </row>
    <row r="208" spans="2:23" ht="17.399999999999999" x14ac:dyDescent="0.3">
      <c r="B208" s="161" t="str">
        <v>02-SPLIQ-07009594</v>
      </c>
      <c r="C208" s="156" t="str">
        <v>Lucas Bols</v>
      </c>
      <c r="D208" s="94" t="str">
        <v>Liqueur</v>
      </c>
      <c r="E208" s="94" t="str">
        <v>Galliano Vanilla</v>
      </c>
      <c r="F208" s="94" t="str">
        <v>GAL</v>
      </c>
      <c r="G208" s="94" t="str">
        <v>Galliano Vanilla Liqueur 700ml</v>
      </c>
      <c r="H208" s="94" t="str">
        <v>700ml</v>
      </c>
      <c r="I208" s="174">
        <v>6</v>
      </c>
      <c r="J208" s="283"/>
      <c r="K208" s="178"/>
      <c r="L208" s="85"/>
      <c r="M208" s="15"/>
      <c r="N208" s="86"/>
      <c r="O208" s="6"/>
      <c r="P208" s="152">
        <v>0</v>
      </c>
      <c r="Q208" s="6"/>
      <c r="R208" s="96">
        <f t="shared" si="13"/>
        <v>0</v>
      </c>
      <c r="S208" s="97">
        <f t="shared" si="16"/>
        <v>0</v>
      </c>
      <c r="T208" s="98">
        <f t="shared" si="14"/>
        <v>0</v>
      </c>
      <c r="U208" s="117" t="str">
        <f t="shared" si="15"/>
        <v>OK</v>
      </c>
      <c r="V208" s="117" t="b">
        <f>'CASH REBATE'!$P$22</f>
        <v>0</v>
      </c>
      <c r="W208" s="1" t="str">
        <v>ALCHEMY</v>
      </c>
    </row>
    <row r="209" spans="2:23" ht="17.399999999999999" x14ac:dyDescent="0.3">
      <c r="B209" s="161" t="str">
        <v>09-SPLIQ-07009136</v>
      </c>
      <c r="C209" s="156" t="str">
        <v>Lucas Bols</v>
      </c>
      <c r="D209" s="94" t="str">
        <v>Liqueur</v>
      </c>
      <c r="E209" s="94" t="str">
        <v>Vaccari Sambuca</v>
      </c>
      <c r="F209" s="94" t="str">
        <v>VAC</v>
      </c>
      <c r="G209" s="94" t="str">
        <v>Vaccari Sambuca</v>
      </c>
      <c r="H209" s="94" t="str">
        <v>700ml</v>
      </c>
      <c r="I209" s="174">
        <v>6</v>
      </c>
      <c r="J209" s="283"/>
      <c r="K209" s="178"/>
      <c r="L209" s="85"/>
      <c r="M209" s="15"/>
      <c r="N209" s="86"/>
      <c r="O209" s="6"/>
      <c r="P209" s="152">
        <v>0</v>
      </c>
      <c r="Q209" s="6"/>
      <c r="R209" s="96">
        <f t="shared" si="13"/>
        <v>0</v>
      </c>
      <c r="S209" s="97">
        <f t="shared" si="16"/>
        <v>0</v>
      </c>
      <c r="T209" s="98">
        <f t="shared" si="14"/>
        <v>0</v>
      </c>
      <c r="U209" s="117" t="str">
        <f t="shared" si="15"/>
        <v>OK</v>
      </c>
      <c r="V209" s="117" t="b">
        <f>'CASH REBATE'!$P$22</f>
        <v>0</v>
      </c>
      <c r="W209" s="1" t="str">
        <v>ALCHEMY</v>
      </c>
    </row>
    <row r="210" spans="2:23" ht="17.399999999999999" x14ac:dyDescent="0.3">
      <c r="B210" s="161" t="str">
        <v>44-SPLIQ-07000397</v>
      </c>
      <c r="C210" s="156" t="str">
        <v>Campari</v>
      </c>
      <c r="D210" s="94" t="str">
        <v>Liqueur</v>
      </c>
      <c r="E210" s="94" t="str">
        <v>Frangelico</v>
      </c>
      <c r="F210" s="94" t="str">
        <v>FRG</v>
      </c>
      <c r="G210" s="94" t="str">
        <v>Frangelico</v>
      </c>
      <c r="H210" s="94" t="str">
        <v>700ml</v>
      </c>
      <c r="I210" s="174">
        <v>12</v>
      </c>
      <c r="J210" s="283"/>
      <c r="K210" s="178"/>
      <c r="L210" s="85"/>
      <c r="M210" s="15"/>
      <c r="N210" s="86"/>
      <c r="O210" s="6"/>
      <c r="P210" s="152">
        <v>0</v>
      </c>
      <c r="Q210" s="6"/>
      <c r="R210" s="96">
        <f t="shared" si="13"/>
        <v>0</v>
      </c>
      <c r="S210" s="97">
        <f t="shared" si="16"/>
        <v>0</v>
      </c>
      <c r="T210" s="98">
        <f t="shared" si="14"/>
        <v>0</v>
      </c>
      <c r="U210" s="117" t="str">
        <f t="shared" si="15"/>
        <v>OK</v>
      </c>
      <c r="V210" s="117" t="b">
        <f>'CASH REBATE'!$P$22</f>
        <v>0</v>
      </c>
      <c r="W210" s="1" t="str">
        <v>ALCHEMY</v>
      </c>
    </row>
    <row r="211" spans="2:23" ht="17.399999999999999" x14ac:dyDescent="0.3">
      <c r="B211" s="161" t="str">
        <v>09-SPLIQ-07001757</v>
      </c>
      <c r="C211" s="156" t="str">
        <v>Lucas Bols</v>
      </c>
      <c r="D211" s="94" t="str">
        <v>Liqueur</v>
      </c>
      <c r="E211" s="94" t="str">
        <v>Passoa</v>
      </c>
      <c r="F211" s="94" t="str">
        <v>PSO</v>
      </c>
      <c r="G211" s="94" t="str">
        <v>Passoa Liqueur</v>
      </c>
      <c r="H211" s="94" t="str">
        <v>700ml</v>
      </c>
      <c r="I211" s="174">
        <v>6</v>
      </c>
      <c r="J211" s="283"/>
      <c r="K211" s="178"/>
      <c r="L211" s="85"/>
      <c r="M211" s="15"/>
      <c r="N211" s="86"/>
      <c r="O211" s="6"/>
      <c r="P211" s="152">
        <v>0</v>
      </c>
      <c r="Q211" s="6"/>
      <c r="R211" s="96">
        <f t="shared" si="13"/>
        <v>0</v>
      </c>
      <c r="S211" s="97">
        <f t="shared" si="16"/>
        <v>0</v>
      </c>
      <c r="T211" s="98">
        <f t="shared" si="14"/>
        <v>0</v>
      </c>
      <c r="U211" s="117" t="str">
        <f t="shared" si="15"/>
        <v>OK</v>
      </c>
      <c r="V211" s="117" t="b">
        <f>'CASH REBATE'!$P$22</f>
        <v>0</v>
      </c>
      <c r="W211" s="1" t="str">
        <v>ALCHEMY</v>
      </c>
    </row>
    <row r="212" spans="2:23" ht="17.399999999999999" x14ac:dyDescent="0.3">
      <c r="B212" s="161" t="str">
        <v>68-SPLIQ-10002002</v>
      </c>
      <c r="C212" s="156" t="str">
        <v>Campari</v>
      </c>
      <c r="D212" s="94" t="str">
        <v>Liqueur</v>
      </c>
      <c r="E212" s="94" t="str">
        <v>X-Rated</v>
      </c>
      <c r="F212" s="94" t="str">
        <v>XRT</v>
      </c>
      <c r="G212" s="94" t="str">
        <v>X-Rated Fusion Liqueur</v>
      </c>
      <c r="H212" s="94" t="str">
        <v>1000ml</v>
      </c>
      <c r="I212" s="174">
        <v>6</v>
      </c>
      <c r="J212" s="283"/>
      <c r="K212" s="178"/>
      <c r="L212" s="85"/>
      <c r="M212" s="15"/>
      <c r="N212" s="86"/>
      <c r="O212" s="6"/>
      <c r="P212" s="152">
        <v>0</v>
      </c>
      <c r="Q212" s="6"/>
      <c r="R212" s="96">
        <f t="shared" si="13"/>
        <v>0</v>
      </c>
      <c r="S212" s="97">
        <f t="shared" si="16"/>
        <v>0</v>
      </c>
      <c r="T212" s="98">
        <f t="shared" si="14"/>
        <v>0</v>
      </c>
      <c r="U212" s="117" t="str">
        <f t="shared" si="15"/>
        <v>OK</v>
      </c>
      <c r="V212" s="117" t="b">
        <f>'CASH REBATE'!$P$22</f>
        <v>0</v>
      </c>
      <c r="W212" s="1" t="str">
        <v>ALCHEMY</v>
      </c>
    </row>
    <row r="213" spans="2:23" ht="17.399999999999999" x14ac:dyDescent="0.3">
      <c r="B213" s="161" t="str">
        <v>01-SPLIQ-07006625</v>
      </c>
      <c r="C213" s="156" t="str">
        <v>Lucas Bols</v>
      </c>
      <c r="D213" s="94" t="str">
        <v>Liqueur</v>
      </c>
      <c r="E213" s="94" t="str">
        <v>Bols Liqueur</v>
      </c>
      <c r="F213" s="94" t="str">
        <v>BOL</v>
      </c>
      <c r="G213" s="94" t="str">
        <v>Bols Amaretto</v>
      </c>
      <c r="H213" s="94" t="str">
        <v>700ml</v>
      </c>
      <c r="I213" s="174">
        <v>6</v>
      </c>
      <c r="J213" s="283"/>
      <c r="K213" s="178"/>
      <c r="L213" s="85"/>
      <c r="M213" s="15"/>
      <c r="N213" s="86"/>
      <c r="O213" s="6"/>
      <c r="P213" s="152">
        <v>0</v>
      </c>
      <c r="Q213" s="6"/>
      <c r="R213" s="96">
        <f t="shared" si="13"/>
        <v>0</v>
      </c>
      <c r="S213" s="97">
        <f t="shared" si="16"/>
        <v>0</v>
      </c>
      <c r="T213" s="98">
        <f t="shared" si="14"/>
        <v>0</v>
      </c>
      <c r="U213" s="117" t="str">
        <f t="shared" si="15"/>
        <v>OK</v>
      </c>
      <c r="V213" s="117" t="b">
        <f>'CASH REBATE'!$P$22</f>
        <v>0</v>
      </c>
      <c r="W213" s="1" t="str">
        <v>ALCHEMY</v>
      </c>
    </row>
    <row r="214" spans="2:23" ht="17.399999999999999" x14ac:dyDescent="0.3">
      <c r="B214" s="161" t="str">
        <v>01-SPLIQ-07006632</v>
      </c>
      <c r="C214" s="156" t="str">
        <v>Lucas Bols</v>
      </c>
      <c r="D214" s="94" t="str">
        <v>Liqueur</v>
      </c>
      <c r="E214" s="94" t="str">
        <v>Bols Liqueur</v>
      </c>
      <c r="F214" s="94" t="str">
        <v>BOL</v>
      </c>
      <c r="G214" s="94" t="str">
        <v>Bols Apricot Brandy</v>
      </c>
      <c r="H214" s="94" t="str">
        <v>700ml</v>
      </c>
      <c r="I214" s="174">
        <v>6</v>
      </c>
      <c r="J214" s="283"/>
      <c r="K214" s="178"/>
      <c r="L214" s="85"/>
      <c r="M214" s="15"/>
      <c r="N214" s="86"/>
      <c r="O214" s="6"/>
      <c r="P214" s="152">
        <v>0</v>
      </c>
      <c r="Q214" s="6"/>
      <c r="R214" s="96">
        <f t="shared" si="13"/>
        <v>0</v>
      </c>
      <c r="S214" s="97">
        <f t="shared" si="16"/>
        <v>0</v>
      </c>
      <c r="T214" s="98">
        <f t="shared" si="14"/>
        <v>0</v>
      </c>
      <c r="U214" s="117" t="str">
        <f t="shared" si="15"/>
        <v>OK</v>
      </c>
      <c r="V214" s="117" t="b">
        <f>'CASH REBATE'!$P$22</f>
        <v>0</v>
      </c>
      <c r="W214" s="1" t="str">
        <v>ALCHEMY</v>
      </c>
    </row>
    <row r="215" spans="2:23" ht="17.399999999999999" x14ac:dyDescent="0.3">
      <c r="B215" s="161" t="str">
        <v>01-SPLIQ-07006694</v>
      </c>
      <c r="C215" s="156" t="str">
        <v>Lucas Bols</v>
      </c>
      <c r="D215" s="94" t="str">
        <v>Liqueur</v>
      </c>
      <c r="E215" s="94" t="str">
        <v>Bols Liqueur</v>
      </c>
      <c r="F215" s="94" t="str">
        <v>BOL</v>
      </c>
      <c r="G215" s="94" t="str">
        <v>Bols Banana</v>
      </c>
      <c r="H215" s="94" t="str">
        <v>700ml</v>
      </c>
      <c r="I215" s="174">
        <v>6</v>
      </c>
      <c r="J215" s="283"/>
      <c r="K215" s="178"/>
      <c r="L215" s="85"/>
      <c r="M215" s="15"/>
      <c r="N215" s="86"/>
      <c r="O215" s="6"/>
      <c r="P215" s="152">
        <v>0</v>
      </c>
      <c r="Q215" s="6"/>
      <c r="R215" s="96">
        <f t="shared" si="13"/>
        <v>0</v>
      </c>
      <c r="S215" s="97">
        <f t="shared" si="16"/>
        <v>0</v>
      </c>
      <c r="T215" s="98">
        <f t="shared" si="14"/>
        <v>0</v>
      </c>
      <c r="U215" s="117" t="str">
        <f t="shared" si="15"/>
        <v>OK</v>
      </c>
      <c r="V215" s="117" t="b">
        <f>'CASH REBATE'!$P$22</f>
        <v>0</v>
      </c>
      <c r="W215" s="1" t="str">
        <v>ALCHEMY</v>
      </c>
    </row>
    <row r="216" spans="2:23" ht="17.399999999999999" x14ac:dyDescent="0.3">
      <c r="B216" s="161" t="str">
        <v>01-SPLIQ-07006656</v>
      </c>
      <c r="C216" s="156" t="str">
        <v>Lucas Bols</v>
      </c>
      <c r="D216" s="94" t="str">
        <v>Liqueur</v>
      </c>
      <c r="E216" s="94" t="str">
        <v>Bols Liqueur</v>
      </c>
      <c r="F216" s="94" t="str">
        <v>BOL</v>
      </c>
      <c r="G216" s="94" t="str">
        <v>Bols Blue Curacao</v>
      </c>
      <c r="H216" s="94" t="str">
        <v>700ml</v>
      </c>
      <c r="I216" s="174">
        <v>6</v>
      </c>
      <c r="J216" s="283"/>
      <c r="K216" s="178"/>
      <c r="L216" s="85"/>
      <c r="M216" s="15"/>
      <c r="N216" s="86"/>
      <c r="O216" s="6"/>
      <c r="P216" s="152">
        <v>0</v>
      </c>
      <c r="Q216" s="6"/>
      <c r="R216" s="96">
        <f t="shared" si="13"/>
        <v>0</v>
      </c>
      <c r="S216" s="97">
        <f t="shared" si="16"/>
        <v>0</v>
      </c>
      <c r="T216" s="98">
        <f t="shared" si="14"/>
        <v>0</v>
      </c>
      <c r="U216" s="117" t="str">
        <f t="shared" si="15"/>
        <v>OK</v>
      </c>
      <c r="V216" s="117" t="b">
        <f>'CASH REBATE'!$P$22</f>
        <v>0</v>
      </c>
      <c r="W216" s="1" t="str">
        <v>ALCHEMY</v>
      </c>
    </row>
    <row r="217" spans="2:23" ht="17.399999999999999" x14ac:dyDescent="0.3">
      <c r="B217" s="161" t="str">
        <v>01-SPLIQ-07006717</v>
      </c>
      <c r="C217" s="156" t="str">
        <v>Lucas Bols</v>
      </c>
      <c r="D217" s="94" t="str">
        <v>Liqueur</v>
      </c>
      <c r="E217" s="94" t="str">
        <v>Bols Liqueur</v>
      </c>
      <c r="F217" s="94" t="str">
        <v>BOL</v>
      </c>
      <c r="G217" s="94" t="str">
        <v>Bols Cacao Brown</v>
      </c>
      <c r="H217" s="94" t="str">
        <v>700ml</v>
      </c>
      <c r="I217" s="174">
        <v>6</v>
      </c>
      <c r="J217" s="283"/>
      <c r="K217" s="178"/>
      <c r="L217" s="85"/>
      <c r="M217" s="15"/>
      <c r="N217" s="86"/>
      <c r="O217" s="6"/>
      <c r="P217" s="152">
        <v>0</v>
      </c>
      <c r="Q217" s="6"/>
      <c r="R217" s="96">
        <f t="shared" si="13"/>
        <v>0</v>
      </c>
      <c r="S217" s="97">
        <f t="shared" si="16"/>
        <v>0</v>
      </c>
      <c r="T217" s="98">
        <f t="shared" si="14"/>
        <v>0</v>
      </c>
      <c r="U217" s="117" t="str">
        <f t="shared" si="15"/>
        <v>OK</v>
      </c>
      <c r="V217" s="117" t="b">
        <f>'CASH REBATE'!$P$22</f>
        <v>0</v>
      </c>
      <c r="W217" s="1" t="str">
        <v>ALCHEMY</v>
      </c>
    </row>
    <row r="218" spans="2:23" ht="17.399999999999999" x14ac:dyDescent="0.3">
      <c r="B218" s="161" t="str">
        <v>01-SPLIQ-07006724</v>
      </c>
      <c r="C218" s="156" t="str">
        <v>Lucas Bols</v>
      </c>
      <c r="D218" s="94" t="str">
        <v>Liqueur</v>
      </c>
      <c r="E218" s="94" t="str">
        <v>Bols Liqueur</v>
      </c>
      <c r="F218" s="94" t="str">
        <v>BOL</v>
      </c>
      <c r="G218" s="94" t="str">
        <v>Bols Cacao White</v>
      </c>
      <c r="H218" s="94" t="str">
        <v>700ml</v>
      </c>
      <c r="I218" s="174">
        <v>6</v>
      </c>
      <c r="J218" s="283"/>
      <c r="K218" s="178"/>
      <c r="L218" s="85"/>
      <c r="M218" s="15"/>
      <c r="N218" s="86"/>
      <c r="O218" s="6"/>
      <c r="P218" s="152">
        <v>0</v>
      </c>
      <c r="Q218" s="6"/>
      <c r="R218" s="96">
        <f t="shared" si="13"/>
        <v>0</v>
      </c>
      <c r="S218" s="97">
        <f t="shared" si="16"/>
        <v>0</v>
      </c>
      <c r="T218" s="98">
        <f t="shared" si="14"/>
        <v>0</v>
      </c>
      <c r="U218" s="117" t="str">
        <f t="shared" si="15"/>
        <v>OK</v>
      </c>
      <c r="V218" s="117" t="b">
        <f>'CASH REBATE'!$P$22</f>
        <v>0</v>
      </c>
      <c r="W218" s="1" t="str">
        <v>ALCHEMY</v>
      </c>
    </row>
    <row r="219" spans="2:23" ht="17.399999999999999" x14ac:dyDescent="0.3">
      <c r="B219" s="161" t="str">
        <v>01-SPLIQ-07006663</v>
      </c>
      <c r="C219" s="156" t="str">
        <v>Lucas Bols</v>
      </c>
      <c r="D219" s="94" t="str">
        <v>Liqueur</v>
      </c>
      <c r="E219" s="94" t="str">
        <v>Bols Liqueur</v>
      </c>
      <c r="F219" s="94" t="str">
        <v>BOL</v>
      </c>
      <c r="G219" s="94" t="str">
        <v>Bols Cherry Brandy</v>
      </c>
      <c r="H219" s="94" t="str">
        <v>700ml</v>
      </c>
      <c r="I219" s="174">
        <v>6</v>
      </c>
      <c r="J219" s="283"/>
      <c r="K219" s="178"/>
      <c r="L219" s="85"/>
      <c r="M219" s="15"/>
      <c r="N219" s="86"/>
      <c r="O219" s="6"/>
      <c r="P219" s="152">
        <v>0</v>
      </c>
      <c r="Q219" s="6"/>
      <c r="R219" s="96">
        <f t="shared" si="13"/>
        <v>0</v>
      </c>
      <c r="S219" s="97">
        <f t="shared" si="16"/>
        <v>0</v>
      </c>
      <c r="T219" s="98">
        <f t="shared" si="14"/>
        <v>0</v>
      </c>
      <c r="U219" s="117" t="str">
        <f t="shared" si="15"/>
        <v>OK</v>
      </c>
      <c r="V219" s="117" t="b">
        <f>'CASH REBATE'!$P$22</f>
        <v>0</v>
      </c>
      <c r="W219" s="1" t="str">
        <v>ALCHEMY</v>
      </c>
    </row>
    <row r="220" spans="2:23" ht="17.399999999999999" x14ac:dyDescent="0.3">
      <c r="B220" s="161" t="str">
        <v>01-SPLIQ-07006700</v>
      </c>
      <c r="C220" s="156" t="str">
        <v>Lucas Bols</v>
      </c>
      <c r="D220" s="94" t="str">
        <v>Liqueur</v>
      </c>
      <c r="E220" s="94" t="str">
        <v>Bols Liqueur</v>
      </c>
      <c r="F220" s="94" t="str">
        <v>BOL</v>
      </c>
      <c r="G220" s="94" t="str">
        <v>Bols Crème De Cassis</v>
      </c>
      <c r="H220" s="94" t="str">
        <v>700ml</v>
      </c>
      <c r="I220" s="174">
        <v>6</v>
      </c>
      <c r="J220" s="283"/>
      <c r="K220" s="178"/>
      <c r="L220" s="85"/>
      <c r="M220" s="15"/>
      <c r="N220" s="86"/>
      <c r="O220" s="6"/>
      <c r="P220" s="152">
        <v>0</v>
      </c>
      <c r="Q220" s="6"/>
      <c r="R220" s="96">
        <f t="shared" si="13"/>
        <v>0</v>
      </c>
      <c r="S220" s="97">
        <f t="shared" si="16"/>
        <v>0</v>
      </c>
      <c r="T220" s="98">
        <f t="shared" si="14"/>
        <v>0</v>
      </c>
      <c r="U220" s="117" t="str">
        <f t="shared" si="15"/>
        <v>OK</v>
      </c>
      <c r="V220" s="117" t="b">
        <f>'CASH REBATE'!$P$22</f>
        <v>0</v>
      </c>
      <c r="W220" s="1" t="str">
        <v>ALCHEMY</v>
      </c>
    </row>
    <row r="221" spans="2:23" ht="17.399999999999999" x14ac:dyDescent="0.3">
      <c r="B221" s="161" t="str">
        <v>01-SPLIQ-07006731</v>
      </c>
      <c r="C221" s="156" t="str">
        <v>Lucas Bols</v>
      </c>
      <c r="D221" s="94" t="str">
        <v>Liqueur</v>
      </c>
      <c r="E221" s="94" t="str">
        <v>Bols Liqueur</v>
      </c>
      <c r="F221" s="94" t="str">
        <v>BOL</v>
      </c>
      <c r="G221" s="94" t="str">
        <v>Bols Dry Orange</v>
      </c>
      <c r="H221" s="94" t="str">
        <v>700ml</v>
      </c>
      <c r="I221" s="174">
        <v>6</v>
      </c>
      <c r="J221" s="283"/>
      <c r="K221" s="178"/>
      <c r="L221" s="85"/>
      <c r="M221" s="15"/>
      <c r="N221" s="86"/>
      <c r="O221" s="6"/>
      <c r="P221" s="152">
        <v>0</v>
      </c>
      <c r="Q221" s="6"/>
      <c r="R221" s="96">
        <f t="shared" si="13"/>
        <v>0</v>
      </c>
      <c r="S221" s="97">
        <f t="shared" si="16"/>
        <v>0</v>
      </c>
      <c r="T221" s="98">
        <f t="shared" si="14"/>
        <v>0</v>
      </c>
      <c r="U221" s="117" t="str">
        <f t="shared" si="15"/>
        <v>OK</v>
      </c>
      <c r="V221" s="117" t="b">
        <f>'CASH REBATE'!$P$22</f>
        <v>0</v>
      </c>
      <c r="W221" s="1" t="str">
        <v>ALCHEMY</v>
      </c>
    </row>
    <row r="222" spans="2:23" ht="17.399999999999999" x14ac:dyDescent="0.3">
      <c r="B222" s="161" t="str">
        <v>01-SPLIQ-07002897</v>
      </c>
      <c r="C222" s="156" t="str">
        <v>Lucas Bols</v>
      </c>
      <c r="D222" s="94" t="str">
        <v>Liqueur</v>
      </c>
      <c r="E222" s="94" t="str">
        <v>Bols Liqueur</v>
      </c>
      <c r="F222" s="94" t="str">
        <v>BOL</v>
      </c>
      <c r="G222" s="94" t="str">
        <v>Bols Elderflower</v>
      </c>
      <c r="H222" s="94" t="str">
        <v>700ml</v>
      </c>
      <c r="I222" s="174">
        <v>6</v>
      </c>
      <c r="J222" s="283"/>
      <c r="K222" s="178"/>
      <c r="L222" s="85"/>
      <c r="M222" s="15"/>
      <c r="N222" s="86"/>
      <c r="O222" s="6"/>
      <c r="P222" s="152">
        <v>0</v>
      </c>
      <c r="Q222" s="6"/>
      <c r="R222" s="96">
        <f t="shared" si="13"/>
        <v>0</v>
      </c>
      <c r="S222" s="97">
        <f t="shared" si="16"/>
        <v>0</v>
      </c>
      <c r="T222" s="98">
        <f t="shared" si="14"/>
        <v>0</v>
      </c>
      <c r="U222" s="117" t="str">
        <f t="shared" si="15"/>
        <v>OK</v>
      </c>
      <c r="V222" s="117" t="b">
        <f>'CASH REBATE'!$P$22</f>
        <v>0</v>
      </c>
      <c r="W222" s="1" t="str">
        <v>ALCHEMY</v>
      </c>
    </row>
    <row r="223" spans="2:23" ht="17.399999999999999" x14ac:dyDescent="0.3">
      <c r="B223" s="161" t="str">
        <v>01-SPLIQ-07006786</v>
      </c>
      <c r="C223" s="156" t="str">
        <v>Lucas Bols</v>
      </c>
      <c r="D223" s="94" t="str">
        <v>Liqueur</v>
      </c>
      <c r="E223" s="94" t="str">
        <v>Bols Liqueur</v>
      </c>
      <c r="F223" s="94" t="str">
        <v>BOL</v>
      </c>
      <c r="G223" s="94" t="str">
        <v>Bols Lychee</v>
      </c>
      <c r="H223" s="94" t="str">
        <v>700ml</v>
      </c>
      <c r="I223" s="174">
        <v>6</v>
      </c>
      <c r="J223" s="283"/>
      <c r="K223" s="178"/>
      <c r="L223" s="85"/>
      <c r="M223" s="15"/>
      <c r="N223" s="86"/>
      <c r="O223" s="6"/>
      <c r="P223" s="152">
        <v>0</v>
      </c>
      <c r="Q223" s="6"/>
      <c r="R223" s="96">
        <f t="shared" si="13"/>
        <v>0</v>
      </c>
      <c r="S223" s="97">
        <f t="shared" si="16"/>
        <v>0</v>
      </c>
      <c r="T223" s="98">
        <f t="shared" si="14"/>
        <v>0</v>
      </c>
      <c r="U223" s="117" t="str">
        <f t="shared" si="15"/>
        <v>OK</v>
      </c>
      <c r="V223" s="117" t="b">
        <f>'CASH REBATE'!$P$22</f>
        <v>0</v>
      </c>
      <c r="W223" s="1" t="str">
        <v>ALCHEMY</v>
      </c>
    </row>
    <row r="224" spans="2:23" ht="17.399999999999999" x14ac:dyDescent="0.3">
      <c r="B224" s="161" t="str">
        <v>01-SPLIQ-07006809</v>
      </c>
      <c r="C224" s="156" t="str">
        <v>Lucas Bols</v>
      </c>
      <c r="D224" s="94" t="str">
        <v>Liqueur</v>
      </c>
      <c r="E224" s="94" t="str">
        <v>Bols Liqueur</v>
      </c>
      <c r="F224" s="94" t="str">
        <v>BOL</v>
      </c>
      <c r="G224" s="94" t="str">
        <v>Bols Melon</v>
      </c>
      <c r="H224" s="94" t="str">
        <v>700ml</v>
      </c>
      <c r="I224" s="174">
        <v>6</v>
      </c>
      <c r="J224" s="283"/>
      <c r="K224" s="178"/>
      <c r="L224" s="85"/>
      <c r="M224" s="15"/>
      <c r="N224" s="86"/>
      <c r="O224" s="6"/>
      <c r="P224" s="152">
        <v>0</v>
      </c>
      <c r="Q224" s="6"/>
      <c r="R224" s="96">
        <f t="shared" si="13"/>
        <v>0</v>
      </c>
      <c r="S224" s="97">
        <f t="shared" si="16"/>
        <v>0</v>
      </c>
      <c r="T224" s="98">
        <f t="shared" si="14"/>
        <v>0</v>
      </c>
      <c r="U224" s="117" t="str">
        <f t="shared" si="15"/>
        <v>OK</v>
      </c>
      <c r="V224" s="117" t="b">
        <f>'CASH REBATE'!$P$22</f>
        <v>0</v>
      </c>
      <c r="W224" s="1" t="str">
        <v>ALCHEMY</v>
      </c>
    </row>
    <row r="225" spans="2:23" ht="17.399999999999999" x14ac:dyDescent="0.3">
      <c r="B225" s="161" t="str">
        <v>01-SPLIQ-07006830</v>
      </c>
      <c r="C225" s="156" t="str">
        <v>Lucas Bols</v>
      </c>
      <c r="D225" s="94" t="str">
        <v>Liqueur</v>
      </c>
      <c r="E225" s="94" t="str">
        <v>Bols Liqueur</v>
      </c>
      <c r="F225" s="94" t="str">
        <v>BOL</v>
      </c>
      <c r="G225" s="94" t="str">
        <v>Bols Peach</v>
      </c>
      <c r="H225" s="94" t="str">
        <v>700ml</v>
      </c>
      <c r="I225" s="174">
        <v>6</v>
      </c>
      <c r="J225" s="283"/>
      <c r="K225" s="178"/>
      <c r="L225" s="85"/>
      <c r="M225" s="15"/>
      <c r="N225" s="86"/>
      <c r="O225" s="6"/>
      <c r="P225" s="152">
        <v>0</v>
      </c>
      <c r="Q225" s="6"/>
      <c r="R225" s="96">
        <f t="shared" si="13"/>
        <v>0</v>
      </c>
      <c r="S225" s="97">
        <f t="shared" si="16"/>
        <v>0</v>
      </c>
      <c r="T225" s="98">
        <f t="shared" si="14"/>
        <v>0</v>
      </c>
      <c r="U225" s="117" t="str">
        <f t="shared" si="15"/>
        <v>OK</v>
      </c>
      <c r="V225" s="117" t="b">
        <f>'CASH REBATE'!$P$22</f>
        <v>0</v>
      </c>
      <c r="W225" s="1" t="str">
        <v>ALCHEMY</v>
      </c>
    </row>
    <row r="226" spans="2:23" ht="17.399999999999999" x14ac:dyDescent="0.3">
      <c r="B226" s="161" t="str">
        <v>01-SPLIQ-07009408</v>
      </c>
      <c r="C226" s="156" t="str">
        <v>Lucas Bols</v>
      </c>
      <c r="D226" s="94" t="str">
        <v>Liqueur</v>
      </c>
      <c r="E226" s="94" t="str">
        <v>Bols Liqueur</v>
      </c>
      <c r="F226" s="94" t="str">
        <v>BOL</v>
      </c>
      <c r="G226" s="94" t="str">
        <v>Bols Peppermint Green</v>
      </c>
      <c r="H226" s="94" t="str">
        <v>700ml</v>
      </c>
      <c r="I226" s="174">
        <v>6</v>
      </c>
      <c r="J226" s="283"/>
      <c r="K226" s="178"/>
      <c r="L226" s="85"/>
      <c r="M226" s="15"/>
      <c r="N226" s="86"/>
      <c r="O226" s="6"/>
      <c r="P226" s="152">
        <v>0</v>
      </c>
      <c r="Q226" s="6"/>
      <c r="R226" s="96">
        <f t="shared" si="13"/>
        <v>0</v>
      </c>
      <c r="S226" s="97">
        <f t="shared" si="16"/>
        <v>0</v>
      </c>
      <c r="T226" s="98">
        <f t="shared" si="14"/>
        <v>0</v>
      </c>
      <c r="U226" s="117" t="str">
        <f t="shared" si="15"/>
        <v>OK</v>
      </c>
      <c r="V226" s="117" t="b">
        <f>'CASH REBATE'!$P$22</f>
        <v>0</v>
      </c>
      <c r="W226" s="1" t="str">
        <v>ALCHEMY</v>
      </c>
    </row>
    <row r="227" spans="2:23" ht="17.399999999999999" x14ac:dyDescent="0.3">
      <c r="B227" s="161" t="str">
        <v>01-SPLIQ-07009334</v>
      </c>
      <c r="C227" s="156" t="str">
        <v>Lucas Bols</v>
      </c>
      <c r="D227" s="94" t="str">
        <v>Liqueur</v>
      </c>
      <c r="E227" s="94" t="str">
        <v>Bols Liqueur</v>
      </c>
      <c r="F227" s="94" t="str">
        <v>BOL</v>
      </c>
      <c r="G227" s="94" t="str">
        <v>Bols Sour Apple</v>
      </c>
      <c r="H227" s="94" t="str">
        <v>700ml</v>
      </c>
      <c r="I227" s="174">
        <v>6</v>
      </c>
      <c r="J227" s="283"/>
      <c r="K227" s="178"/>
      <c r="L227" s="85"/>
      <c r="M227" s="15"/>
      <c r="N227" s="86"/>
      <c r="O227" s="6"/>
      <c r="P227" s="152">
        <v>0</v>
      </c>
      <c r="Q227" s="6"/>
      <c r="R227" s="96">
        <f t="shared" si="13"/>
        <v>0</v>
      </c>
      <c r="S227" s="97">
        <f t="shared" si="16"/>
        <v>0</v>
      </c>
      <c r="T227" s="98">
        <f t="shared" si="14"/>
        <v>0</v>
      </c>
      <c r="U227" s="117" t="str">
        <f t="shared" si="15"/>
        <v>OK</v>
      </c>
      <c r="V227" s="117" t="b">
        <f>'CASH REBATE'!$P$22</f>
        <v>0</v>
      </c>
      <c r="W227" s="1" t="str">
        <v>ALCHEMY</v>
      </c>
    </row>
    <row r="228" spans="2:23" ht="17.399999999999999" x14ac:dyDescent="0.3">
      <c r="B228" s="161" t="str">
        <v>01-SPLIQ-07006885</v>
      </c>
      <c r="C228" s="156" t="str">
        <v>Lucas Bols</v>
      </c>
      <c r="D228" s="94" t="str">
        <v>Liqueur</v>
      </c>
      <c r="E228" s="94" t="str">
        <v>Bols Liqueur</v>
      </c>
      <c r="F228" s="94" t="str">
        <v>BOL</v>
      </c>
      <c r="G228" s="94" t="str">
        <v>Bols Strawberry</v>
      </c>
      <c r="H228" s="94" t="str">
        <v>700ml</v>
      </c>
      <c r="I228" s="174">
        <v>6</v>
      </c>
      <c r="J228" s="283"/>
      <c r="K228" s="178"/>
      <c r="L228" s="85"/>
      <c r="M228" s="15"/>
      <c r="N228" s="86"/>
      <c r="O228" s="6"/>
      <c r="P228" s="152">
        <v>0</v>
      </c>
      <c r="Q228" s="6"/>
      <c r="R228" s="96">
        <f t="shared" si="13"/>
        <v>0</v>
      </c>
      <c r="S228" s="97">
        <f t="shared" si="16"/>
        <v>0</v>
      </c>
      <c r="T228" s="98">
        <f t="shared" si="14"/>
        <v>0</v>
      </c>
      <c r="U228" s="117" t="str">
        <f t="shared" si="15"/>
        <v>OK</v>
      </c>
      <c r="V228" s="117" t="b">
        <f>'CASH REBATE'!$P$22</f>
        <v>0</v>
      </c>
      <c r="W228" s="1" t="str">
        <v>ALCHEMY</v>
      </c>
    </row>
    <row r="229" spans="2:23" ht="17.399999999999999" x14ac:dyDescent="0.3">
      <c r="B229" s="161" t="str">
        <v>01-SPLIQ-07002941</v>
      </c>
      <c r="C229" s="156" t="str">
        <v>Lucas Bols</v>
      </c>
      <c r="D229" s="94" t="str">
        <v>Liqueur</v>
      </c>
      <c r="E229" s="94" t="str">
        <v>Bols Liqueur</v>
      </c>
      <c r="F229" s="94" t="str">
        <v>BOL</v>
      </c>
      <c r="G229" s="94" t="str">
        <v>Bols Triple Sec</v>
      </c>
      <c r="H229" s="94" t="str">
        <v>700ml</v>
      </c>
      <c r="I229" s="174">
        <v>6</v>
      </c>
      <c r="J229" s="283"/>
      <c r="K229" s="178"/>
      <c r="L229" s="85"/>
      <c r="M229" s="15"/>
      <c r="N229" s="86"/>
      <c r="O229" s="6"/>
      <c r="P229" s="152">
        <v>0</v>
      </c>
      <c r="Q229" s="6"/>
      <c r="R229" s="96">
        <f t="shared" si="13"/>
        <v>0</v>
      </c>
      <c r="S229" s="97">
        <f t="shared" si="16"/>
        <v>0</v>
      </c>
      <c r="T229" s="98">
        <f t="shared" si="14"/>
        <v>0</v>
      </c>
      <c r="U229" s="117" t="str">
        <f t="shared" si="15"/>
        <v>OK</v>
      </c>
      <c r="V229" s="117" t="b">
        <f>'CASH REBATE'!$P$22</f>
        <v>0</v>
      </c>
      <c r="W229" s="1" t="str">
        <v>ALCHEMY</v>
      </c>
    </row>
    <row r="230" spans="2:23" ht="17.399999999999999" x14ac:dyDescent="0.3">
      <c r="B230" s="161" t="str">
        <v>01-SPLIQ-07002551</v>
      </c>
      <c r="C230" s="156" t="str">
        <v>Lucas Bols</v>
      </c>
      <c r="D230" s="94" t="str">
        <v>Liqueur</v>
      </c>
      <c r="E230" s="94" t="str">
        <v>Bols Liqueur</v>
      </c>
      <c r="F230" s="94" t="str">
        <v>BOL</v>
      </c>
      <c r="G230" s="94" t="str">
        <v>Bols Brown Cream</v>
      </c>
      <c r="H230" s="94" t="str">
        <v>700ml</v>
      </c>
      <c r="I230" s="174">
        <v>6</v>
      </c>
      <c r="J230" s="283"/>
      <c r="K230" s="178"/>
      <c r="L230" s="85"/>
      <c r="M230" s="15"/>
      <c r="N230" s="86"/>
      <c r="O230" s="6"/>
      <c r="P230" s="152">
        <v>0</v>
      </c>
      <c r="Q230" s="6"/>
      <c r="R230" s="96">
        <f t="shared" si="13"/>
        <v>0</v>
      </c>
      <c r="S230" s="97">
        <f t="shared" si="16"/>
        <v>0</v>
      </c>
      <c r="T230" s="98">
        <f t="shared" si="14"/>
        <v>0</v>
      </c>
      <c r="U230" s="117" t="str">
        <f t="shared" si="15"/>
        <v>OK</v>
      </c>
      <c r="V230" s="117" t="b">
        <f>'CASH REBATE'!$P$22</f>
        <v>0</v>
      </c>
      <c r="W230" s="1" t="str">
        <v>ALCHEMY</v>
      </c>
    </row>
    <row r="231" spans="2:23" ht="17.399999999999999" x14ac:dyDescent="0.3">
      <c r="B231" s="161" t="str">
        <v>31-SPLIQ-07000575</v>
      </c>
      <c r="C231" s="156" t="str">
        <v>Campari</v>
      </c>
      <c r="D231" s="94" t="str">
        <v>Aperitif &amp; Bitters</v>
      </c>
      <c r="E231" s="94" t="str">
        <v>Aperol</v>
      </c>
      <c r="F231" s="94" t="str">
        <v>APR</v>
      </c>
      <c r="G231" s="94" t="str">
        <v>Aperol 700ml</v>
      </c>
      <c r="H231" s="94" t="str">
        <v>700ml</v>
      </c>
      <c r="I231" s="174">
        <v>6</v>
      </c>
      <c r="J231" s="283"/>
      <c r="K231" s="178"/>
      <c r="L231" s="85"/>
      <c r="M231" s="15"/>
      <c r="N231" s="86"/>
      <c r="O231" s="6"/>
      <c r="P231" s="152">
        <v>0</v>
      </c>
      <c r="Q231" s="6"/>
      <c r="R231" s="96">
        <f t="shared" si="13"/>
        <v>0</v>
      </c>
      <c r="S231" s="97">
        <f t="shared" si="16"/>
        <v>0</v>
      </c>
      <c r="T231" s="98">
        <f t="shared" si="14"/>
        <v>0</v>
      </c>
      <c r="U231" s="117" t="str">
        <f t="shared" si="15"/>
        <v>OK</v>
      </c>
      <c r="V231" s="117" t="b">
        <f>'CASH REBATE'!$P$22</f>
        <v>0</v>
      </c>
      <c r="W231" s="1" t="str">
        <v>ALCHEMY</v>
      </c>
    </row>
    <row r="232" spans="2:23" ht="17.399999999999999" x14ac:dyDescent="0.3">
      <c r="B232" s="161" t="str">
        <v>31-SPLIQ-10000278</v>
      </c>
      <c r="C232" s="156" t="str">
        <v>Campari</v>
      </c>
      <c r="D232" s="94" t="str">
        <v>Aperitif &amp; Bitters</v>
      </c>
      <c r="E232" s="94" t="str">
        <v>Aperol</v>
      </c>
      <c r="F232" s="94" t="str">
        <v>APR</v>
      </c>
      <c r="G232" s="94" t="str">
        <v>Aperol 1L</v>
      </c>
      <c r="H232" s="94" t="str">
        <v>1000ml</v>
      </c>
      <c r="I232" s="174">
        <v>6</v>
      </c>
      <c r="J232" s="283"/>
      <c r="K232" s="178"/>
      <c r="L232" s="85"/>
      <c r="M232" s="15"/>
      <c r="N232" s="86"/>
      <c r="O232" s="6"/>
      <c r="P232" s="152">
        <v>0</v>
      </c>
      <c r="Q232" s="6"/>
      <c r="R232" s="96">
        <f t="shared" si="13"/>
        <v>0</v>
      </c>
      <c r="S232" s="97">
        <f t="shared" si="16"/>
        <v>0</v>
      </c>
      <c r="T232" s="98">
        <f t="shared" si="14"/>
        <v>0</v>
      </c>
      <c r="U232" s="117" t="str">
        <f t="shared" si="15"/>
        <v>OK</v>
      </c>
      <c r="V232" s="117" t="b">
        <f>'CASH REBATE'!$P$22</f>
        <v>0</v>
      </c>
      <c r="W232" s="1" t="str">
        <v>ALCHEMY</v>
      </c>
    </row>
    <row r="233" spans="2:23" ht="17.399999999999999" x14ac:dyDescent="0.3">
      <c r="B233" s="161" t="str">
        <v>32-SPLIQ-02001054</v>
      </c>
      <c r="C233" s="156" t="str">
        <v>Campari</v>
      </c>
      <c r="D233" s="94" t="str">
        <v>Aperitif &amp; Bitters</v>
      </c>
      <c r="E233" s="94" t="str">
        <v>Campari</v>
      </c>
      <c r="F233" s="94" t="str">
        <v>CAM</v>
      </c>
      <c r="G233" s="94" t="str">
        <v>Campari 25% 200ml</v>
      </c>
      <c r="H233" s="94" t="str">
        <v>200ml</v>
      </c>
      <c r="I233" s="174">
        <v>24</v>
      </c>
      <c r="J233" s="283"/>
      <c r="K233" s="178"/>
      <c r="L233" s="85"/>
      <c r="M233" s="15"/>
      <c r="N233" s="86"/>
      <c r="O233" s="6"/>
      <c r="P233" s="152">
        <v>0</v>
      </c>
      <c r="Q233" s="6"/>
      <c r="R233" s="96">
        <f t="shared" si="13"/>
        <v>0</v>
      </c>
      <c r="S233" s="97">
        <f t="shared" si="16"/>
        <v>0</v>
      </c>
      <c r="T233" s="98">
        <f t="shared" si="14"/>
        <v>0</v>
      </c>
      <c r="U233" s="117" t="str">
        <f t="shared" si="15"/>
        <v>OK</v>
      </c>
      <c r="V233" s="117" t="b">
        <f>'CASH REBATE'!$P$22</f>
        <v>0</v>
      </c>
      <c r="W233" s="1" t="str">
        <v>ALCHEMY</v>
      </c>
    </row>
    <row r="234" spans="2:23" ht="17.399999999999999" x14ac:dyDescent="0.3">
      <c r="B234" s="161" t="str">
        <v>32-SPLIQ-07501402</v>
      </c>
      <c r="C234" s="156" t="str">
        <v>Campari</v>
      </c>
      <c r="D234" s="94" t="str">
        <v>Aperitif &amp; Bitters</v>
      </c>
      <c r="E234" s="94" t="str">
        <v>Campari</v>
      </c>
      <c r="F234" s="94" t="str">
        <v>CAM</v>
      </c>
      <c r="G234" s="94" t="str">
        <v>Campari 25% 750ml</v>
      </c>
      <c r="H234" s="94" t="str">
        <v>750ml</v>
      </c>
      <c r="I234" s="174">
        <v>12</v>
      </c>
      <c r="J234" s="283"/>
      <c r="K234" s="178"/>
      <c r="L234" s="85"/>
      <c r="M234" s="15"/>
      <c r="N234" s="86"/>
      <c r="O234" s="6"/>
      <c r="P234" s="152">
        <v>0</v>
      </c>
      <c r="Q234" s="6"/>
      <c r="R234" s="96">
        <f t="shared" si="13"/>
        <v>0</v>
      </c>
      <c r="S234" s="97">
        <f t="shared" si="16"/>
        <v>0</v>
      </c>
      <c r="T234" s="98">
        <f t="shared" si="14"/>
        <v>0</v>
      </c>
      <c r="U234" s="117" t="str">
        <f t="shared" si="15"/>
        <v>OK</v>
      </c>
      <c r="V234" s="117" t="b">
        <f>'CASH REBATE'!$P$22</f>
        <v>0</v>
      </c>
      <c r="W234" s="1" t="str">
        <v>ALCHEMY</v>
      </c>
    </row>
    <row r="235" spans="2:23" ht="17.399999999999999" x14ac:dyDescent="0.3">
      <c r="B235" s="161" t="str">
        <v>32-SPLIQ-10001006</v>
      </c>
      <c r="C235" s="156" t="str">
        <v>Campari</v>
      </c>
      <c r="D235" s="94" t="str">
        <v>Aperitif &amp; Bitters</v>
      </c>
      <c r="E235" s="94" t="str">
        <v>Campari</v>
      </c>
      <c r="F235" s="94" t="str">
        <v>CAM</v>
      </c>
      <c r="G235" s="94" t="str">
        <v>Campari 25% 1L</v>
      </c>
      <c r="H235" s="94" t="str">
        <v>1000ml</v>
      </c>
      <c r="I235" s="174">
        <v>12</v>
      </c>
      <c r="J235" s="283"/>
      <c r="K235" s="178"/>
      <c r="L235" s="85"/>
      <c r="M235" s="15"/>
      <c r="N235" s="86"/>
      <c r="O235" s="6"/>
      <c r="P235" s="152">
        <v>0</v>
      </c>
      <c r="Q235" s="6"/>
      <c r="R235" s="96">
        <f t="shared" si="13"/>
        <v>0</v>
      </c>
      <c r="S235" s="97">
        <f t="shared" si="16"/>
        <v>0</v>
      </c>
      <c r="T235" s="98">
        <f t="shared" si="14"/>
        <v>0</v>
      </c>
      <c r="U235" s="117" t="str">
        <f t="shared" si="15"/>
        <v>OK</v>
      </c>
      <c r="V235" s="117" t="b">
        <f>'CASH REBATE'!$P$22</f>
        <v>0</v>
      </c>
      <c r="W235" s="1" t="str">
        <v>ALCHEMY</v>
      </c>
    </row>
    <row r="236" spans="2:23" ht="17.399999999999999" x14ac:dyDescent="0.3">
      <c r="B236" s="161" t="str">
        <v>32-SPLIQ-05001051</v>
      </c>
      <c r="C236" s="156" t="str">
        <v>Campari</v>
      </c>
      <c r="D236" s="94" t="str">
        <v>Aperitif &amp; Bitters</v>
      </c>
      <c r="E236" s="94" t="str">
        <v>Campari</v>
      </c>
      <c r="F236" s="94" t="str">
        <v>CAM</v>
      </c>
      <c r="G236" s="94" t="str">
        <v>Campari Negroni RTE</v>
      </c>
      <c r="H236" s="94" t="str">
        <v>500ml</v>
      </c>
      <c r="I236" s="174">
        <v>12</v>
      </c>
      <c r="J236" s="283"/>
      <c r="K236" s="178"/>
      <c r="L236" s="85"/>
      <c r="M236" s="15"/>
      <c r="N236" s="86"/>
      <c r="O236" s="6"/>
      <c r="P236" s="152">
        <v>0</v>
      </c>
      <c r="Q236" s="6"/>
      <c r="R236" s="96">
        <f t="shared" si="13"/>
        <v>0</v>
      </c>
      <c r="S236" s="97">
        <f t="shared" si="16"/>
        <v>0</v>
      </c>
      <c r="T236" s="98">
        <f t="shared" si="14"/>
        <v>0</v>
      </c>
      <c r="U236" s="117" t="str">
        <f t="shared" si="15"/>
        <v>OK</v>
      </c>
      <c r="V236" s="117" t="b">
        <f>'CASH REBATE'!$P$22</f>
        <v>0</v>
      </c>
      <c r="W236" s="1" t="str">
        <v>ALCHEMY</v>
      </c>
    </row>
    <row r="237" spans="2:23" ht="17.399999999999999" x14ac:dyDescent="0.3">
      <c r="B237" s="161" t="str">
        <v>32-SPLIQ-10000969</v>
      </c>
      <c r="C237" s="156" t="str">
        <v>Campari</v>
      </c>
      <c r="D237" s="94" t="str">
        <v>Aperitif &amp; Bitters</v>
      </c>
      <c r="E237" s="94" t="str">
        <v>Campari</v>
      </c>
      <c r="F237" s="94" t="str">
        <v>CAM</v>
      </c>
      <c r="G237" s="94" t="str">
        <v>Campari Cask Tales Bourbon Barrels</v>
      </c>
      <c r="H237" s="94" t="str">
        <v>1000ml</v>
      </c>
      <c r="I237" s="174">
        <v>6</v>
      </c>
      <c r="J237" s="283"/>
      <c r="K237" s="178"/>
      <c r="L237" s="85"/>
      <c r="M237" s="15"/>
      <c r="N237" s="86"/>
      <c r="O237" s="6"/>
      <c r="P237" s="152">
        <v>0</v>
      </c>
      <c r="Q237" s="6"/>
      <c r="R237" s="96">
        <f t="shared" si="13"/>
        <v>0</v>
      </c>
      <c r="S237" s="97">
        <f t="shared" si="16"/>
        <v>0</v>
      </c>
      <c r="T237" s="98">
        <f t="shared" si="14"/>
        <v>0</v>
      </c>
      <c r="U237" s="117" t="str">
        <f t="shared" si="15"/>
        <v>OK</v>
      </c>
      <c r="V237" s="117" t="b">
        <f>'CASH REBATE'!$P$22</f>
        <v>0</v>
      </c>
      <c r="W237" s="1" t="str">
        <v>ALCHEMY</v>
      </c>
    </row>
    <row r="238" spans="2:23" ht="17.399999999999999" x14ac:dyDescent="0.3">
      <c r="B238" s="161" t="str">
        <v>36-SPLIQ-07003805</v>
      </c>
      <c r="C238" s="156" t="str">
        <v>Campari</v>
      </c>
      <c r="D238" s="94" t="str">
        <v>Aperitif &amp; Bitters</v>
      </c>
      <c r="E238" s="94" t="str">
        <v>Averna</v>
      </c>
      <c r="F238" s="94" t="str">
        <v>AVN</v>
      </c>
      <c r="G238" s="94" t="str">
        <v>Amaro Averna 29%</v>
      </c>
      <c r="H238" s="94" t="str">
        <v>700ml</v>
      </c>
      <c r="I238" s="174">
        <v>6</v>
      </c>
      <c r="J238" s="283"/>
      <c r="K238" s="178"/>
      <c r="L238" s="85"/>
      <c r="M238" s="15"/>
      <c r="N238" s="86"/>
      <c r="O238" s="6"/>
      <c r="P238" s="152">
        <v>0</v>
      </c>
      <c r="Q238" s="6"/>
      <c r="R238" s="96">
        <f t="shared" si="13"/>
        <v>0</v>
      </c>
      <c r="S238" s="97">
        <f t="shared" si="16"/>
        <v>0</v>
      </c>
      <c r="T238" s="98">
        <f t="shared" si="14"/>
        <v>0</v>
      </c>
      <c r="U238" s="117" t="str">
        <f t="shared" si="15"/>
        <v>OK</v>
      </c>
      <c r="V238" s="117" t="b">
        <f>'CASH REBATE'!$P$22</f>
        <v>0</v>
      </c>
      <c r="W238" s="1" t="str">
        <v>ALCHEMY</v>
      </c>
    </row>
    <row r="239" spans="2:23" ht="17.399999999999999" x14ac:dyDescent="0.3">
      <c r="B239" s="161" t="str">
        <v>38-SPLIQ-07001067</v>
      </c>
      <c r="C239" s="156" t="str">
        <v>Campari</v>
      </c>
      <c r="D239" s="94" t="str">
        <v>Aperitif &amp; Bitters</v>
      </c>
      <c r="E239" s="94" t="str">
        <v>Braulio</v>
      </c>
      <c r="F239" s="94" t="str">
        <v>BRA</v>
      </c>
      <c r="G239" s="94" t="str">
        <v>Braulio Bormio Amaro Alpino 21%</v>
      </c>
      <c r="H239" s="94" t="str">
        <v>700ml</v>
      </c>
      <c r="I239" s="174">
        <v>6</v>
      </c>
      <c r="J239" s="283"/>
      <c r="K239" s="178"/>
      <c r="L239" s="85"/>
      <c r="M239" s="15"/>
      <c r="N239" s="86"/>
      <c r="O239" s="6"/>
      <c r="P239" s="152">
        <v>0</v>
      </c>
      <c r="Q239" s="6"/>
      <c r="R239" s="96">
        <f t="shared" si="13"/>
        <v>0</v>
      </c>
      <c r="S239" s="97">
        <f t="shared" si="16"/>
        <v>0</v>
      </c>
      <c r="T239" s="98">
        <f t="shared" si="14"/>
        <v>0</v>
      </c>
      <c r="U239" s="117" t="str">
        <f t="shared" si="15"/>
        <v>OK</v>
      </c>
      <c r="V239" s="117" t="b">
        <f>'CASH REBATE'!$P$22</f>
        <v>0</v>
      </c>
      <c r="W239" s="1" t="str">
        <v>ALCHEMY</v>
      </c>
    </row>
    <row r="240" spans="2:23" ht="17.399999999999999" x14ac:dyDescent="0.3">
      <c r="B240" s="161" t="str">
        <v>43-SPLIQ-07000074</v>
      </c>
      <c r="C240" s="156" t="str">
        <v>Campari</v>
      </c>
      <c r="D240" s="94" t="str">
        <v>Aperitif &amp; Bitters</v>
      </c>
      <c r="E240" s="94" t="str">
        <v>Cynar</v>
      </c>
      <c r="F240" s="94" t="str">
        <v>CYN</v>
      </c>
      <c r="G240" s="94" t="str">
        <v>Cynar 16.5%</v>
      </c>
      <c r="H240" s="94" t="str">
        <v>700ml</v>
      </c>
      <c r="I240" s="174">
        <v>6</v>
      </c>
      <c r="J240" s="283"/>
      <c r="K240" s="178"/>
      <c r="L240" s="85"/>
      <c r="M240" s="15"/>
      <c r="N240" s="86"/>
      <c r="O240" s="6"/>
      <c r="P240" s="152">
        <v>0</v>
      </c>
      <c r="Q240" s="6"/>
      <c r="R240" s="96">
        <f t="shared" si="13"/>
        <v>0</v>
      </c>
      <c r="S240" s="97">
        <f t="shared" si="16"/>
        <v>0</v>
      </c>
      <c r="T240" s="98">
        <f t="shared" si="14"/>
        <v>0</v>
      </c>
      <c r="U240" s="117" t="str">
        <f t="shared" si="15"/>
        <v>OK</v>
      </c>
      <c r="V240" s="117" t="b">
        <f>'CASH REBATE'!$P$22</f>
        <v>0</v>
      </c>
      <c r="W240" s="1" t="str">
        <v>ALCHEMY</v>
      </c>
    </row>
    <row r="241" spans="2:23" ht="17.399999999999999" x14ac:dyDescent="0.3">
      <c r="B241" s="161" t="str">
        <v>42-SPVER-10000846</v>
      </c>
      <c r="C241" s="156" t="str">
        <v>Campari</v>
      </c>
      <c r="D241" s="94" t="str">
        <v>Vermouth</v>
      </c>
      <c r="E241" s="94" t="str">
        <v>Cinzano</v>
      </c>
      <c r="F241" s="94" t="str">
        <v>CZV</v>
      </c>
      <c r="G241" s="94" t="str">
        <v>Cinzano Vermouth Rosso 1L</v>
      </c>
      <c r="H241" s="94" t="str">
        <v>1000ml</v>
      </c>
      <c r="I241" s="174">
        <v>12</v>
      </c>
      <c r="J241" s="283"/>
      <c r="K241" s="178"/>
      <c r="L241" s="85"/>
      <c r="M241" s="15"/>
      <c r="N241" s="86"/>
      <c r="O241" s="6"/>
      <c r="P241" s="152">
        <v>0</v>
      </c>
      <c r="Q241" s="6"/>
      <c r="R241" s="96">
        <f t="shared" si="13"/>
        <v>0</v>
      </c>
      <c r="S241" s="97">
        <f t="shared" si="16"/>
        <v>0</v>
      </c>
      <c r="T241" s="98">
        <f t="shared" si="14"/>
        <v>0</v>
      </c>
      <c r="U241" s="117" t="str">
        <f t="shared" si="15"/>
        <v>OK</v>
      </c>
      <c r="V241" s="117" t="b">
        <f>'CASH REBATE'!$P$22</f>
        <v>0</v>
      </c>
      <c r="W241" s="1" t="str">
        <v>ALCHEMY</v>
      </c>
    </row>
    <row r="242" spans="2:23" ht="17.399999999999999" x14ac:dyDescent="0.3">
      <c r="B242" s="161" t="str">
        <v>42-SPVER-07501423</v>
      </c>
      <c r="C242" s="156" t="str">
        <v>Campari</v>
      </c>
      <c r="D242" s="94" t="str">
        <v>Vermouth</v>
      </c>
      <c r="E242" s="94" t="str">
        <v>Cinzano</v>
      </c>
      <c r="F242" s="94" t="str">
        <v>CZV</v>
      </c>
      <c r="G242" s="94" t="str">
        <v>Cinzano Vermouth Rosso</v>
      </c>
      <c r="H242" s="94" t="str">
        <v>750ml</v>
      </c>
      <c r="I242" s="174">
        <v>12</v>
      </c>
      <c r="J242" s="283"/>
      <c r="K242" s="178"/>
      <c r="L242" s="85"/>
      <c r="M242" s="15"/>
      <c r="N242" s="86"/>
      <c r="O242" s="6"/>
      <c r="P242" s="152">
        <v>0</v>
      </c>
      <c r="Q242" s="6"/>
      <c r="R242" s="96">
        <f t="shared" si="13"/>
        <v>0</v>
      </c>
      <c r="S242" s="97">
        <f t="shared" si="16"/>
        <v>0</v>
      </c>
      <c r="T242" s="98">
        <f t="shared" si="14"/>
        <v>0</v>
      </c>
      <c r="U242" s="117" t="str">
        <f t="shared" si="15"/>
        <v>OK</v>
      </c>
      <c r="V242" s="117" t="b">
        <f>'CASH REBATE'!$P$22</f>
        <v>0</v>
      </c>
      <c r="W242" s="1" t="str">
        <v>ALCHEMY</v>
      </c>
    </row>
    <row r="243" spans="2:23" ht="17.399999999999999" x14ac:dyDescent="0.3">
      <c r="B243" s="161" t="str">
        <v>42-SPVER-07501416</v>
      </c>
      <c r="C243" s="156" t="str">
        <v>Campari</v>
      </c>
      <c r="D243" s="94" t="str">
        <v>Vermouth</v>
      </c>
      <c r="E243" s="94" t="str">
        <v>Cinzano</v>
      </c>
      <c r="F243" s="94" t="str">
        <v>CZV</v>
      </c>
      <c r="G243" s="94" t="str">
        <v>Cinzano Vermouth Bianco</v>
      </c>
      <c r="H243" s="94" t="str">
        <v>750ml</v>
      </c>
      <c r="I243" s="174">
        <v>12</v>
      </c>
      <c r="J243" s="283"/>
      <c r="K243" s="178"/>
      <c r="L243" s="85"/>
      <c r="M243" s="15"/>
      <c r="N243" s="86"/>
      <c r="O243" s="6"/>
      <c r="P243" s="152">
        <v>0</v>
      </c>
      <c r="Q243" s="6"/>
      <c r="R243" s="96">
        <f t="shared" si="13"/>
        <v>0</v>
      </c>
      <c r="S243" s="97">
        <f t="shared" si="16"/>
        <v>0</v>
      </c>
      <c r="T243" s="98">
        <f t="shared" si="14"/>
        <v>0</v>
      </c>
      <c r="U243" s="117" t="str">
        <f t="shared" si="15"/>
        <v>OK</v>
      </c>
      <c r="V243" s="117" t="b">
        <f>'CASH REBATE'!$P$22</f>
        <v>0</v>
      </c>
      <c r="W243" s="1" t="str">
        <v>ALCHEMY</v>
      </c>
    </row>
    <row r="244" spans="2:23" ht="17.399999999999999" x14ac:dyDescent="0.3">
      <c r="B244" s="161" t="str">
        <v>42-SPVER-07502734</v>
      </c>
      <c r="C244" s="156" t="str">
        <v>Campari</v>
      </c>
      <c r="D244" s="94" t="str">
        <v>Vermouth</v>
      </c>
      <c r="E244" s="94" t="str">
        <v>Cinzano</v>
      </c>
      <c r="F244" s="94" t="str">
        <v>CZV</v>
      </c>
      <c r="G244" s="94" t="str">
        <v>Cinzano Vermouth Extra Dry</v>
      </c>
      <c r="H244" s="94" t="str">
        <v>750ml</v>
      </c>
      <c r="I244" s="174">
        <v>12</v>
      </c>
      <c r="J244" s="283"/>
      <c r="K244" s="178"/>
      <c r="L244" s="85"/>
      <c r="M244" s="15"/>
      <c r="N244" s="86"/>
      <c r="O244" s="6"/>
      <c r="P244" s="152">
        <v>0</v>
      </c>
      <c r="Q244" s="6"/>
      <c r="R244" s="96">
        <f t="shared" si="13"/>
        <v>0</v>
      </c>
      <c r="S244" s="97">
        <f t="shared" si="16"/>
        <v>0</v>
      </c>
      <c r="T244" s="98">
        <f t="shared" si="14"/>
        <v>0</v>
      </c>
      <c r="U244" s="117" t="str">
        <f t="shared" si="15"/>
        <v>OK</v>
      </c>
      <c r="V244" s="117" t="b">
        <f>'CASH REBATE'!$P$22</f>
        <v>0</v>
      </c>
      <c r="W244" s="1" t="str">
        <v>ALCHEMY</v>
      </c>
    </row>
    <row r="245" spans="2:23" ht="17.399999999999999" x14ac:dyDescent="0.3">
      <c r="B245" s="161" t="str">
        <v>42-SPVER-10005810</v>
      </c>
      <c r="C245" s="156" t="str">
        <v>Campari</v>
      </c>
      <c r="D245" s="94" t="str">
        <v>Vermouth</v>
      </c>
      <c r="E245" s="94" t="str">
        <v>Cinzano</v>
      </c>
      <c r="F245" s="94" t="str">
        <v>CZV</v>
      </c>
      <c r="G245" s="94" t="str">
        <v>Cinzano 1757 Vermouth Rosso</v>
      </c>
      <c r="H245" s="94" t="str">
        <v>1000ml</v>
      </c>
      <c r="I245" s="174">
        <v>6</v>
      </c>
      <c r="J245" s="283"/>
      <c r="K245" s="178"/>
      <c r="L245" s="85"/>
      <c r="M245" s="15"/>
      <c r="N245" s="86"/>
      <c r="O245" s="6"/>
      <c r="P245" s="152">
        <v>0</v>
      </c>
      <c r="Q245" s="6"/>
      <c r="R245" s="96">
        <f t="shared" si="13"/>
        <v>0</v>
      </c>
      <c r="S245" s="97">
        <f t="shared" si="16"/>
        <v>0</v>
      </c>
      <c r="T245" s="98">
        <f t="shared" si="14"/>
        <v>0</v>
      </c>
      <c r="U245" s="117" t="str">
        <f t="shared" si="15"/>
        <v>OK</v>
      </c>
      <c r="V245" s="117" t="b">
        <f>'CASH REBATE'!$P$22</f>
        <v>0</v>
      </c>
      <c r="W245" s="1" t="str">
        <v>ALCHEMY</v>
      </c>
    </row>
    <row r="246" spans="2:23" ht="17.399999999999999" x14ac:dyDescent="0.3">
      <c r="B246" s="161" t="str">
        <v>42-SPVER-10005834</v>
      </c>
      <c r="C246" s="156" t="str">
        <v>Campari</v>
      </c>
      <c r="D246" s="94" t="str">
        <v>Vermouth</v>
      </c>
      <c r="E246" s="94" t="str">
        <v>Cinzano</v>
      </c>
      <c r="F246" s="94" t="str">
        <v>CZV</v>
      </c>
      <c r="G246" s="94" t="str">
        <v>Cinzano 1757 Vermouth Extra Dry</v>
      </c>
      <c r="H246" s="94" t="str">
        <v>1000ml</v>
      </c>
      <c r="I246" s="174">
        <v>6</v>
      </c>
      <c r="J246" s="283"/>
      <c r="K246" s="178"/>
      <c r="L246" s="85"/>
      <c r="M246" s="15"/>
      <c r="N246" s="86"/>
      <c r="O246" s="6"/>
      <c r="P246" s="152">
        <v>0</v>
      </c>
      <c r="Q246" s="6"/>
      <c r="R246" s="96">
        <f t="shared" si="13"/>
        <v>0</v>
      </c>
      <c r="S246" s="97">
        <f t="shared" si="16"/>
        <v>0</v>
      </c>
      <c r="T246" s="98">
        <f t="shared" si="14"/>
        <v>0</v>
      </c>
      <c r="U246" s="117" t="str">
        <f t="shared" si="15"/>
        <v>OK</v>
      </c>
      <c r="V246" s="117" t="b">
        <f>'CASH REBATE'!$P$22</f>
        <v>0</v>
      </c>
      <c r="W246" s="1" t="str">
        <v>ALCHEMY</v>
      </c>
    </row>
    <row r="247" spans="2:23" ht="17.399999999999999" x14ac:dyDescent="0.3">
      <c r="B247" s="161" t="str">
        <v>42-SPVER-10005896</v>
      </c>
      <c r="C247" s="156" t="str">
        <v>Campari</v>
      </c>
      <c r="D247" s="94" t="str">
        <v>Vermouth</v>
      </c>
      <c r="E247" s="94" t="str">
        <v>Cinzano</v>
      </c>
      <c r="F247" s="94" t="str">
        <v>CZV</v>
      </c>
      <c r="G247" s="94" t="str">
        <v>Cinzano Bottega Rosso 1757</v>
      </c>
      <c r="H247" s="94" t="str">
        <v>1000ml</v>
      </c>
      <c r="I247" s="174">
        <v>6</v>
      </c>
      <c r="J247" s="283"/>
      <c r="K247" s="178"/>
      <c r="L247" s="85"/>
      <c r="M247" s="15"/>
      <c r="N247" s="86"/>
      <c r="O247" s="6"/>
      <c r="P247" s="152">
        <v>0</v>
      </c>
      <c r="Q247" s="6"/>
      <c r="R247" s="96">
        <f t="shared" si="13"/>
        <v>0</v>
      </c>
      <c r="S247" s="97">
        <f t="shared" si="16"/>
        <v>0</v>
      </c>
      <c r="T247" s="98">
        <f t="shared" si="14"/>
        <v>0</v>
      </c>
      <c r="U247" s="117" t="str">
        <f t="shared" si="15"/>
        <v>OK</v>
      </c>
      <c r="V247" s="117" t="b">
        <f>'CASH REBATE'!$P$22</f>
        <v>0</v>
      </c>
      <c r="W247" s="1" t="str">
        <v>ALCHEMY</v>
      </c>
    </row>
    <row r="248" spans="2:23" ht="17.399999999999999" x14ac:dyDescent="0.3">
      <c r="B248" s="161" t="str">
        <v>42-SPVER-10005909</v>
      </c>
      <c r="C248" s="156" t="str">
        <v>Campari</v>
      </c>
      <c r="D248" s="94" t="str">
        <v>Vermouth</v>
      </c>
      <c r="E248" s="94" t="str">
        <v>Cinzano</v>
      </c>
      <c r="F248" s="94" t="str">
        <v>CZV</v>
      </c>
      <c r="G248" s="94" t="str">
        <v>Cinzano Bottega Extra Dry 1757</v>
      </c>
      <c r="H248" s="94" t="str">
        <v>1000ml</v>
      </c>
      <c r="I248" s="174">
        <v>6</v>
      </c>
      <c r="J248" s="283"/>
      <c r="K248" s="178"/>
      <c r="L248" s="85"/>
      <c r="M248" s="15"/>
      <c r="N248" s="86"/>
      <c r="O248" s="6"/>
      <c r="P248" s="152">
        <v>0</v>
      </c>
      <c r="Q248" s="6"/>
      <c r="R248" s="96">
        <f t="shared" si="13"/>
        <v>0</v>
      </c>
      <c r="S248" s="97">
        <f t="shared" si="16"/>
        <v>0</v>
      </c>
      <c r="T248" s="98">
        <f t="shared" si="14"/>
        <v>0</v>
      </c>
      <c r="U248" s="117" t="str">
        <f t="shared" si="15"/>
        <v>OK</v>
      </c>
      <c r="V248" s="117" t="b">
        <f>'CASH REBATE'!$P$22</f>
        <v>0</v>
      </c>
      <c r="W248" s="1" t="str">
        <v>ALCHEMY</v>
      </c>
    </row>
    <row r="249" spans="2:23" ht="17.399999999999999" x14ac:dyDescent="0.3">
      <c r="B249" s="161" t="str">
        <v>42-SPSPA-07505292</v>
      </c>
      <c r="C249" s="156" t="str">
        <v>Campari</v>
      </c>
      <c r="D249" s="94" t="str">
        <v>Sparkling</v>
      </c>
      <c r="E249" s="94" t="str">
        <v>Cinzano</v>
      </c>
      <c r="F249" s="94" t="str">
        <v>CZV</v>
      </c>
      <c r="G249" s="94" t="str">
        <v>Cinzano Prosecco</v>
      </c>
      <c r="H249" s="94" t="str">
        <v>750ml</v>
      </c>
      <c r="I249" s="174">
        <v>6</v>
      </c>
      <c r="J249" s="283"/>
      <c r="K249" s="178"/>
      <c r="L249" s="85"/>
      <c r="M249" s="15"/>
      <c r="N249" s="86"/>
      <c r="O249" s="6"/>
      <c r="P249" s="152">
        <v>0</v>
      </c>
      <c r="Q249" s="6"/>
      <c r="R249" s="96">
        <f t="shared" si="13"/>
        <v>0</v>
      </c>
      <c r="S249" s="97">
        <f t="shared" si="16"/>
        <v>0</v>
      </c>
      <c r="T249" s="98">
        <f t="shared" si="14"/>
        <v>0</v>
      </c>
      <c r="U249" s="117" t="str">
        <f t="shared" si="15"/>
        <v>OK</v>
      </c>
      <c r="V249" s="117" t="b">
        <f>'CASH REBATE'!$P$22</f>
        <v>0</v>
      </c>
      <c r="W249" s="1" t="str">
        <v>ALCHEMY</v>
      </c>
    </row>
    <row r="250" spans="2:23" ht="17.399999999999999" x14ac:dyDescent="0.3">
      <c r="B250" s="161" t="str">
        <v>42-SPSPA-07500969</v>
      </c>
      <c r="C250" s="156" t="str">
        <v>Campari</v>
      </c>
      <c r="D250" s="94" t="str">
        <v>Sparkling</v>
      </c>
      <c r="E250" s="94" t="str">
        <v>Cinzano</v>
      </c>
      <c r="F250" s="94" t="str">
        <v>CZS</v>
      </c>
      <c r="G250" s="94" t="str">
        <v>Cinzano Pinot Chardonnay</v>
      </c>
      <c r="H250" s="94" t="str">
        <v>750ml</v>
      </c>
      <c r="I250" s="174">
        <v>6</v>
      </c>
      <c r="J250" s="283"/>
      <c r="K250" s="178"/>
      <c r="L250" s="85"/>
      <c r="M250" s="15"/>
      <c r="N250" s="86"/>
      <c r="O250" s="6"/>
      <c r="P250" s="152">
        <v>0</v>
      </c>
      <c r="Q250" s="6"/>
      <c r="R250" s="96">
        <f t="shared" si="13"/>
        <v>0</v>
      </c>
      <c r="S250" s="97">
        <f t="shared" si="16"/>
        <v>0</v>
      </c>
      <c r="T250" s="98">
        <f t="shared" si="14"/>
        <v>0</v>
      </c>
      <c r="U250" s="117" t="str">
        <f t="shared" si="15"/>
        <v>OK</v>
      </c>
      <c r="V250" s="117" t="b">
        <f>'CASH REBATE'!$P$22</f>
        <v>0</v>
      </c>
      <c r="W250" s="1" t="str">
        <v>ALCHEMY</v>
      </c>
    </row>
    <row r="251" spans="2:23" ht="17.399999999999999" x14ac:dyDescent="0.3">
      <c r="B251" s="161" t="str">
        <v>42-SPSPA-07500938</v>
      </c>
      <c r="C251" s="156" t="str">
        <v>Campari</v>
      </c>
      <c r="D251" s="94" t="str">
        <v>Sparkling</v>
      </c>
      <c r="E251" s="94" t="str">
        <v>Cinzano</v>
      </c>
      <c r="F251" s="94" t="str">
        <v>CZS</v>
      </c>
      <c r="G251" s="94" t="str">
        <v>Gran Cinzano Dolce</v>
      </c>
      <c r="H251" s="94" t="str">
        <v>750ml</v>
      </c>
      <c r="I251" s="174">
        <v>6</v>
      </c>
      <c r="J251" s="283"/>
      <c r="K251" s="178"/>
      <c r="L251" s="85"/>
      <c r="M251" s="15"/>
      <c r="N251" s="86"/>
      <c r="O251" s="6"/>
      <c r="P251" s="152">
        <v>0</v>
      </c>
      <c r="Q251" s="6"/>
      <c r="R251" s="96">
        <f t="shared" si="13"/>
        <v>0</v>
      </c>
      <c r="S251" s="97">
        <f t="shared" si="16"/>
        <v>0</v>
      </c>
      <c r="T251" s="98">
        <f t="shared" si="14"/>
        <v>0</v>
      </c>
      <c r="U251" s="117" t="str">
        <f t="shared" si="15"/>
        <v>OK</v>
      </c>
      <c r="V251" s="117" t="b">
        <f>'CASH REBATE'!$P$22</f>
        <v>0</v>
      </c>
      <c r="W251" s="1" t="str">
        <v>ALCHEMY</v>
      </c>
    </row>
    <row r="252" spans="2:23" ht="17.399999999999999" x14ac:dyDescent="0.3">
      <c r="B252" s="161" t="str">
        <v>42-WISPA-07500884</v>
      </c>
      <c r="C252" s="156" t="str">
        <v>Campari</v>
      </c>
      <c r="D252" s="94" t="str">
        <v>Sparkling</v>
      </c>
      <c r="E252" s="94" t="str">
        <v>Cinzano</v>
      </c>
      <c r="F252" s="94" t="str">
        <v>CZS</v>
      </c>
      <c r="G252" s="94" t="str">
        <v>Cinzano Asti Sparkling Wine</v>
      </c>
      <c r="H252" s="94" t="str">
        <v>750ml</v>
      </c>
      <c r="I252" s="174">
        <v>6</v>
      </c>
      <c r="J252" s="283"/>
      <c r="K252" s="178"/>
      <c r="L252" s="85"/>
      <c r="M252" s="15"/>
      <c r="N252" s="86"/>
      <c r="O252" s="6"/>
      <c r="P252" s="152">
        <v>0</v>
      </c>
      <c r="Q252" s="6"/>
      <c r="R252" s="96">
        <f t="shared" si="13"/>
        <v>0</v>
      </c>
      <c r="S252" s="97">
        <f t="shared" si="16"/>
        <v>0</v>
      </c>
      <c r="T252" s="98">
        <f t="shared" si="14"/>
        <v>0</v>
      </c>
      <c r="U252" s="117" t="str">
        <f t="shared" si="15"/>
        <v>OK</v>
      </c>
      <c r="V252" s="117" t="b">
        <f>'CASH REBATE'!$P$22</f>
        <v>0</v>
      </c>
      <c r="W252" s="1" t="str">
        <v>ALCHEMY</v>
      </c>
    </row>
    <row r="253" spans="2:23" ht="17.399999999999999" x14ac:dyDescent="0.3">
      <c r="B253" s="161" t="str">
        <v>42-WISPA-07506398</v>
      </c>
      <c r="C253" s="156" t="str">
        <v>Campari</v>
      </c>
      <c r="D253" s="94" t="str">
        <v>Sparkling</v>
      </c>
      <c r="E253" s="94" t="str">
        <v>Cinzano</v>
      </c>
      <c r="F253" s="94" t="str">
        <v>CZS</v>
      </c>
      <c r="G253" s="94" t="str">
        <v>Cinzano Rose Edition Sparkling Wine</v>
      </c>
      <c r="H253" s="94" t="str">
        <v>750ml</v>
      </c>
      <c r="I253" s="174">
        <v>6</v>
      </c>
      <c r="J253" s="283"/>
      <c r="K253" s="178"/>
      <c r="L253" s="85"/>
      <c r="M253" s="15"/>
      <c r="N253" s="86"/>
      <c r="O253" s="6"/>
      <c r="P253" s="152">
        <v>0</v>
      </c>
      <c r="Q253" s="6"/>
      <c r="R253" s="96">
        <f t="shared" si="13"/>
        <v>0</v>
      </c>
      <c r="S253" s="97">
        <f t="shared" si="16"/>
        <v>0</v>
      </c>
      <c r="T253" s="98">
        <f t="shared" si="14"/>
        <v>0</v>
      </c>
      <c r="U253" s="117" t="str">
        <f t="shared" si="15"/>
        <v>OK</v>
      </c>
      <c r="V253" s="117" t="b">
        <f>'CASH REBATE'!$P$22</f>
        <v>0</v>
      </c>
      <c r="W253" s="1" t="str">
        <v>ALCHEMY</v>
      </c>
    </row>
    <row r="254" spans="2:23" ht="17.399999999999999" x14ac:dyDescent="0.3">
      <c r="B254" s="161" t="str">
        <v>42-WISPA-07507064</v>
      </c>
      <c r="C254" s="156" t="str">
        <v>Campari</v>
      </c>
      <c r="D254" s="94" t="str">
        <v>Sparkling</v>
      </c>
      <c r="E254" s="94" t="str">
        <v>Cinzano</v>
      </c>
      <c r="F254" s="94" t="str">
        <v>CZS</v>
      </c>
      <c r="G254" s="94" t="str">
        <v>Cinzano To Spritz Dry Sparkling Wine</v>
      </c>
      <c r="H254" s="94" t="str">
        <v>750ml</v>
      </c>
      <c r="I254" s="174">
        <v>6</v>
      </c>
      <c r="J254" s="283"/>
      <c r="K254" s="178"/>
      <c r="L254" s="85"/>
      <c r="M254" s="15"/>
      <c r="N254" s="86"/>
      <c r="O254" s="6"/>
      <c r="P254" s="152">
        <v>0</v>
      </c>
      <c r="Q254" s="6"/>
      <c r="R254" s="96">
        <f t="shared" si="13"/>
        <v>0</v>
      </c>
      <c r="S254" s="97">
        <f t="shared" si="16"/>
        <v>0</v>
      </c>
      <c r="T254" s="98">
        <f t="shared" si="14"/>
        <v>0</v>
      </c>
      <c r="U254" s="117" t="str">
        <f t="shared" si="15"/>
        <v>OK</v>
      </c>
      <c r="V254" s="117" t="b">
        <f>'CASH REBATE'!$P$22</f>
        <v>0</v>
      </c>
      <c r="W254" s="1" t="str">
        <v>ALCHEMY</v>
      </c>
    </row>
    <row r="255" spans="2:23" ht="17.399999999999999" x14ac:dyDescent="0.3">
      <c r="B255" s="161" t="str">
        <v>52-WISPA-07503752</v>
      </c>
      <c r="C255" s="156" t="str">
        <v>Independent</v>
      </c>
      <c r="D255" s="94" t="str">
        <v>Champagne</v>
      </c>
      <c r="E255" s="94" t="str">
        <v>Pommery</v>
      </c>
      <c r="F255" s="94" t="str">
        <v>POM</v>
      </c>
      <c r="G255" s="94" t="str">
        <v>Champagne Pommery Brut Royal</v>
      </c>
      <c r="H255" s="94" t="str">
        <v>750ml</v>
      </c>
      <c r="I255" s="174">
        <v>6</v>
      </c>
      <c r="J255" s="283"/>
      <c r="K255" s="178"/>
      <c r="L255" s="85"/>
      <c r="M255" s="15"/>
      <c r="N255" s="86"/>
      <c r="O255" s="6"/>
      <c r="P255" s="152">
        <v>0</v>
      </c>
      <c r="Q255" s="6"/>
      <c r="R255" s="96">
        <f t="shared" si="13"/>
        <v>0</v>
      </c>
      <c r="S255" s="97">
        <f t="shared" si="16"/>
        <v>0</v>
      </c>
      <c r="T255" s="98">
        <f t="shared" si="14"/>
        <v>0</v>
      </c>
      <c r="U255" s="117" t="str">
        <f t="shared" si="15"/>
        <v>OK</v>
      </c>
      <c r="V255" s="117" t="b">
        <f>'CASH REBATE'!$P$22</f>
        <v>0</v>
      </c>
      <c r="W255" s="1" t="str">
        <v>ALCHEMY</v>
      </c>
    </row>
    <row r="256" spans="2:23" ht="17.399999999999999" x14ac:dyDescent="0.3">
      <c r="B256" s="161" t="str">
        <v>52-WISPA-07505976</v>
      </c>
      <c r="C256" s="156" t="str">
        <v>Independent</v>
      </c>
      <c r="D256" s="94" t="str">
        <v>Champagne</v>
      </c>
      <c r="E256" s="94" t="str">
        <v>Pommery</v>
      </c>
      <c r="F256" s="94" t="str">
        <v>POM</v>
      </c>
      <c r="G256" s="94" t="str">
        <v>Champagne Pommery Brut Rose Royal</v>
      </c>
      <c r="H256" s="94" t="str">
        <v>750ml</v>
      </c>
      <c r="I256" s="174">
        <v>6</v>
      </c>
      <c r="J256" s="283"/>
      <c r="K256" s="178"/>
      <c r="L256" s="85"/>
      <c r="M256" s="15"/>
      <c r="N256" s="86"/>
      <c r="O256" s="6"/>
      <c r="P256" s="152">
        <v>0</v>
      </c>
      <c r="Q256" s="6"/>
      <c r="R256" s="96">
        <f t="shared" si="13"/>
        <v>0</v>
      </c>
      <c r="S256" s="97">
        <f t="shared" si="16"/>
        <v>0</v>
      </c>
      <c r="T256" s="98">
        <f t="shared" si="14"/>
        <v>0</v>
      </c>
      <c r="U256" s="117" t="str">
        <f t="shared" si="15"/>
        <v>OK</v>
      </c>
      <c r="V256" s="117" t="b">
        <f>'CASH REBATE'!$P$22</f>
        <v>0</v>
      </c>
      <c r="W256" s="1" t="str">
        <v>ALCHEMY</v>
      </c>
    </row>
    <row r="257" spans="2:23" ht="17.399999999999999" x14ac:dyDescent="0.3">
      <c r="B257" s="161" t="str">
        <v>52-WISPA-07509036</v>
      </c>
      <c r="C257" s="156" t="str">
        <v>Independent</v>
      </c>
      <c r="D257" s="94" t="str">
        <v>Champagne</v>
      </c>
      <c r="E257" s="94" t="str">
        <v>Pommery</v>
      </c>
      <c r="F257" s="94" t="str">
        <v>POM</v>
      </c>
      <c r="G257" s="94" t="str">
        <v>Champagne Pommery Royal Blue Sky</v>
      </c>
      <c r="H257" s="94" t="str">
        <v>750ml</v>
      </c>
      <c r="I257" s="174">
        <v>6</v>
      </c>
      <c r="J257" s="283"/>
      <c r="K257" s="178"/>
      <c r="L257" s="85"/>
      <c r="M257" s="15"/>
      <c r="N257" s="86"/>
      <c r="O257" s="6"/>
      <c r="P257" s="152">
        <v>0</v>
      </c>
      <c r="Q257" s="6"/>
      <c r="R257" s="96">
        <f t="shared" si="13"/>
        <v>0</v>
      </c>
      <c r="S257" s="97">
        <f t="shared" si="16"/>
        <v>0</v>
      </c>
      <c r="T257" s="98">
        <f t="shared" si="14"/>
        <v>0</v>
      </c>
      <c r="U257" s="117" t="str">
        <f t="shared" si="15"/>
        <v>OK</v>
      </c>
      <c r="V257" s="117" t="b">
        <f>'CASH REBATE'!$P$22</f>
        <v>0</v>
      </c>
      <c r="W257" s="1" t="str">
        <v>ALCHEMY</v>
      </c>
    </row>
    <row r="258" spans="2:23" ht="17.399999999999999" x14ac:dyDescent="0.3">
      <c r="B258" s="161" t="str">
        <v>52-WISPA-07508039</v>
      </c>
      <c r="C258" s="156" t="str">
        <v>Independent</v>
      </c>
      <c r="D258" s="94" t="str">
        <v>Champagne</v>
      </c>
      <c r="E258" s="94" t="str">
        <v>Pommery</v>
      </c>
      <c r="F258" s="94" t="str">
        <v>POM</v>
      </c>
      <c r="G258" s="94" t="str">
        <v>Champagne Pommery Cuvee Louise 2004</v>
      </c>
      <c r="H258" s="94" t="str">
        <v>750ml</v>
      </c>
      <c r="I258" s="174">
        <v>6</v>
      </c>
      <c r="J258" s="283"/>
      <c r="K258" s="178"/>
      <c r="L258" s="85"/>
      <c r="M258" s="15"/>
      <c r="N258" s="86"/>
      <c r="O258" s="6"/>
      <c r="P258" s="152">
        <v>0</v>
      </c>
      <c r="Q258" s="6"/>
      <c r="R258" s="96">
        <f t="shared" si="13"/>
        <v>0</v>
      </c>
      <c r="S258" s="97">
        <f t="shared" si="16"/>
        <v>0</v>
      </c>
      <c r="T258" s="98">
        <f t="shared" si="14"/>
        <v>0</v>
      </c>
      <c r="U258" s="117" t="str">
        <f t="shared" si="15"/>
        <v>OK</v>
      </c>
      <c r="V258" s="117" t="b">
        <f>'CASH REBATE'!$P$22</f>
        <v>0</v>
      </c>
      <c r="W258" s="1" t="str">
        <v>ALCHEMY</v>
      </c>
    </row>
    <row r="259" spans="2:23" ht="17.399999999999999" x14ac:dyDescent="0.3">
      <c r="B259" s="161" t="str">
        <v>52-WISPA-15003424</v>
      </c>
      <c r="C259" s="157" t="str">
        <v>Independent</v>
      </c>
      <c r="D259" s="99" t="str">
        <v>Champagne</v>
      </c>
      <c r="E259" s="99" t="str">
        <v>Pommery</v>
      </c>
      <c r="F259" s="99" t="str">
        <v>POM</v>
      </c>
      <c r="G259" s="99" t="str">
        <v>Champagne Pommery Brut Royal 1.5L</v>
      </c>
      <c r="H259" s="99" t="str">
        <v>1500ml</v>
      </c>
      <c r="I259" s="175">
        <v>6</v>
      </c>
      <c r="J259" s="283"/>
      <c r="K259" s="178"/>
      <c r="L259" s="85"/>
      <c r="M259" s="15"/>
      <c r="N259" s="86"/>
      <c r="O259" s="6"/>
      <c r="P259" s="152">
        <v>0</v>
      </c>
      <c r="Q259" s="6"/>
      <c r="R259" s="96">
        <f t="shared" si="13"/>
        <v>0</v>
      </c>
      <c r="S259" s="97">
        <f t="shared" si="16"/>
        <v>0</v>
      </c>
      <c r="T259" s="98">
        <f t="shared" si="14"/>
        <v>0</v>
      </c>
      <c r="U259" s="117" t="str">
        <f t="shared" si="15"/>
        <v>OK</v>
      </c>
      <c r="V259" s="117" t="b">
        <f>'CASH REBATE'!$P$22</f>
        <v>0</v>
      </c>
      <c r="W259" s="1" t="str">
        <v>ALCHEMY</v>
      </c>
    </row>
    <row r="260" spans="2:23" ht="17.399999999999999" x14ac:dyDescent="0.3">
      <c r="B260" s="161" t="str">
        <v>52-WISPA-30003356</v>
      </c>
      <c r="C260" s="158" t="str">
        <v>Independent</v>
      </c>
      <c r="D260" s="142" t="str">
        <v>Champagne</v>
      </c>
      <c r="E260" s="142" t="str">
        <v>Pommery</v>
      </c>
      <c r="F260" s="142" t="str">
        <v>POM</v>
      </c>
      <c r="G260" s="142" t="str">
        <v>Champagne Pommery Brut Royal 3L</v>
      </c>
      <c r="H260" s="142" t="str">
        <v>3000ml</v>
      </c>
      <c r="I260" s="176">
        <v>6</v>
      </c>
      <c r="J260" s="283"/>
      <c r="K260" s="178"/>
      <c r="L260" s="85"/>
      <c r="M260" s="143"/>
      <c r="N260" s="86"/>
      <c r="O260" s="53"/>
      <c r="P260" s="152">
        <v>0</v>
      </c>
      <c r="Q260" s="6"/>
      <c r="R260" s="96">
        <f t="shared" si="13"/>
        <v>0</v>
      </c>
      <c r="S260" s="97">
        <f t="shared" si="16"/>
        <v>0</v>
      </c>
      <c r="T260" s="98">
        <f t="shared" si="14"/>
        <v>0</v>
      </c>
      <c r="U260" s="117" t="str">
        <f t="shared" si="15"/>
        <v>OK</v>
      </c>
      <c r="V260" s="117" t="b">
        <f>'CASH REBATE'!$P$22</f>
        <v>0</v>
      </c>
      <c r="W260" s="1" t="str">
        <v>ALCHEMY</v>
      </c>
    </row>
    <row r="261" spans="2:23" ht="17.399999999999999" x14ac:dyDescent="0.3">
      <c r="B261" s="161" t="str">
        <v>52-WISPA-60003325</v>
      </c>
      <c r="C261" s="158" t="str">
        <v>Independent</v>
      </c>
      <c r="D261" s="142" t="str">
        <v>Champagne</v>
      </c>
      <c r="E261" s="142" t="str">
        <v>Pommery</v>
      </c>
      <c r="F261" s="142" t="str">
        <v>POM</v>
      </c>
      <c r="G261" s="142" t="str">
        <v>Champagne Pommery Brut Royal 6L</v>
      </c>
      <c r="H261" s="142" t="str">
        <v>6000ml</v>
      </c>
      <c r="I261" s="176">
        <v>1</v>
      </c>
      <c r="J261" s="283"/>
      <c r="K261" s="178"/>
      <c r="L261" s="85"/>
      <c r="M261" s="143"/>
      <c r="N261" s="86"/>
      <c r="O261" s="53"/>
      <c r="P261" s="152">
        <v>0</v>
      </c>
      <c r="Q261" s="6"/>
      <c r="R261" s="96">
        <f t="shared" si="13"/>
        <v>0</v>
      </c>
      <c r="S261" s="97">
        <f t="shared" si="16"/>
        <v>0</v>
      </c>
      <c r="T261" s="98">
        <f t="shared" si="14"/>
        <v>0</v>
      </c>
      <c r="U261" s="117" t="str">
        <f t="shared" si="15"/>
        <v>OK</v>
      </c>
      <c r="V261" s="117" t="b">
        <f>'CASH REBATE'!$P$22</f>
        <v>0</v>
      </c>
      <c r="W261" s="1" t="str">
        <v>ALCHEMY</v>
      </c>
    </row>
    <row r="262" spans="2:23" ht="17.399999999999999" x14ac:dyDescent="0.3">
      <c r="B262" s="161" t="str">
        <v>52-WISPA-90003295</v>
      </c>
      <c r="C262" s="158" t="str">
        <v>Independent</v>
      </c>
      <c r="D262" s="142" t="str">
        <v>Champagne</v>
      </c>
      <c r="E262" s="142" t="str">
        <v>Pommery</v>
      </c>
      <c r="F262" s="142" t="str">
        <v>POM</v>
      </c>
      <c r="G262" s="142" t="str">
        <v>Champagne Pommery Brut Royal 9L</v>
      </c>
      <c r="H262" s="142" t="str">
        <v>9000ml</v>
      </c>
      <c r="I262" s="176">
        <v>1</v>
      </c>
      <c r="J262" s="283"/>
      <c r="K262" s="178"/>
      <c r="L262" s="85"/>
      <c r="M262" s="143"/>
      <c r="N262" s="86"/>
      <c r="O262" s="53"/>
      <c r="P262" s="152">
        <v>0</v>
      </c>
      <c r="Q262" s="6"/>
      <c r="R262" s="96">
        <f t="shared" si="13"/>
        <v>0</v>
      </c>
      <c r="S262" s="97">
        <f t="shared" si="16"/>
        <v>0</v>
      </c>
      <c r="T262" s="98">
        <f t="shared" si="14"/>
        <v>0</v>
      </c>
      <c r="U262" s="117" t="str">
        <f t="shared" si="15"/>
        <v>OK</v>
      </c>
      <c r="V262" s="117" t="b">
        <f>'CASH REBATE'!$P$22</f>
        <v>0</v>
      </c>
      <c r="W262" s="1" t="str">
        <v>ALCHEMY</v>
      </c>
    </row>
    <row r="263" spans="2:23" ht="17.399999999999999" x14ac:dyDescent="0.3">
      <c r="B263" s="161" t="str">
        <v>52-WISPA-07505021</v>
      </c>
      <c r="C263" s="158" t="str">
        <v>Independent</v>
      </c>
      <c r="D263" s="142" t="str">
        <v>Champagne</v>
      </c>
      <c r="E263" s="142" t="str">
        <v>Pommery</v>
      </c>
      <c r="F263" s="142" t="str">
        <v>POM</v>
      </c>
      <c r="G263" s="142" t="str">
        <v>Champagne Pommery Silver</v>
      </c>
      <c r="H263" s="142" t="str">
        <v>750ml</v>
      </c>
      <c r="I263" s="176">
        <v>6</v>
      </c>
      <c r="J263" s="283"/>
      <c r="K263" s="178"/>
      <c r="L263" s="85"/>
      <c r="M263" s="143"/>
      <c r="N263" s="86"/>
      <c r="O263" s="53"/>
      <c r="P263" s="152">
        <v>0</v>
      </c>
      <c r="Q263" s="6"/>
      <c r="R263" s="96">
        <f t="shared" si="13"/>
        <v>0</v>
      </c>
      <c r="S263" s="97">
        <f t="shared" si="16"/>
        <v>0</v>
      </c>
      <c r="T263" s="98">
        <f t="shared" si="14"/>
        <v>0</v>
      </c>
      <c r="U263" s="117" t="str">
        <f t="shared" si="15"/>
        <v>OK</v>
      </c>
      <c r="V263" s="117" t="b">
        <f>'CASH REBATE'!$P$22</f>
        <v>0</v>
      </c>
      <c r="W263" s="1" t="str">
        <v>ALCHEMY</v>
      </c>
    </row>
    <row r="264" spans="2:23" ht="17.399999999999999" x14ac:dyDescent="0.3">
      <c r="B264" s="161" t="str">
        <v>71-WISPA-07500358</v>
      </c>
      <c r="C264" s="158" t="str">
        <v>RC</v>
      </c>
      <c r="D264" s="142" t="str">
        <v>Champagne</v>
      </c>
      <c r="E264" s="142" t="str">
        <v>Telmont</v>
      </c>
      <c r="F264" s="142" t="str">
        <v>TEL</v>
      </c>
      <c r="G264" s="142" t="str">
        <v>Champagne Telmont Sans Soufre</v>
      </c>
      <c r="H264" s="142" t="str">
        <v>750ml</v>
      </c>
      <c r="I264" s="176">
        <v>6</v>
      </c>
      <c r="J264" s="283"/>
      <c r="K264" s="178"/>
      <c r="L264" s="85"/>
      <c r="M264" s="143"/>
      <c r="N264" s="86"/>
      <c r="O264" s="53"/>
      <c r="P264" s="152">
        <v>0</v>
      </c>
      <c r="Q264" s="6"/>
      <c r="R264" s="96">
        <f t="shared" si="13"/>
        <v>0</v>
      </c>
      <c r="S264" s="97">
        <f t="shared" si="16"/>
        <v>0</v>
      </c>
      <c r="T264" s="98">
        <f t="shared" si="14"/>
        <v>0</v>
      </c>
      <c r="U264" s="117" t="str">
        <f t="shared" si="15"/>
        <v>OK</v>
      </c>
      <c r="V264" s="117" t="b">
        <f>'CASH REBATE'!$P$22</f>
        <v>0</v>
      </c>
      <c r="W264" s="1" t="str">
        <v>ALCHEMY</v>
      </c>
    </row>
    <row r="265" spans="2:23" ht="17.399999999999999" x14ac:dyDescent="0.3">
      <c r="B265" s="161" t="str">
        <v>71-WISPA-07500655</v>
      </c>
      <c r="C265" s="158" t="str">
        <v>RC</v>
      </c>
      <c r="D265" s="142" t="str">
        <v>Champagne</v>
      </c>
      <c r="E265" s="142" t="str">
        <v>Telmont</v>
      </c>
      <c r="F265" s="142" t="str">
        <v>TEL</v>
      </c>
      <c r="G265" s="142" t="str">
        <v>Champagne Telmont Vinotheque</v>
      </c>
      <c r="H265" s="142" t="str">
        <v>750ml</v>
      </c>
      <c r="I265" s="176">
        <v>6</v>
      </c>
      <c r="J265" s="283"/>
      <c r="K265" s="178"/>
      <c r="L265" s="85"/>
      <c r="M265" s="143"/>
      <c r="N265" s="86"/>
      <c r="O265" s="53"/>
      <c r="P265" s="152">
        <v>0</v>
      </c>
      <c r="Q265" s="6"/>
      <c r="R265" s="96">
        <f t="shared" si="13"/>
        <v>0</v>
      </c>
      <c r="S265" s="97">
        <f t="shared" si="16"/>
        <v>0</v>
      </c>
      <c r="T265" s="98">
        <f t="shared" si="14"/>
        <v>0</v>
      </c>
      <c r="U265" s="117" t="str">
        <f t="shared" si="15"/>
        <v>OK</v>
      </c>
      <c r="V265" s="117" t="b">
        <f>'CASH REBATE'!$P$22</f>
        <v>0</v>
      </c>
      <c r="W265" s="1" t="str">
        <v>ALCHEMY</v>
      </c>
    </row>
    <row r="266" spans="2:23" ht="17.399999999999999" x14ac:dyDescent="0.3">
      <c r="B266" s="161" t="str">
        <v>71-WISPA-07500631</v>
      </c>
      <c r="C266" s="158" t="str">
        <v>RC</v>
      </c>
      <c r="D266" s="142" t="str">
        <v>Champagne</v>
      </c>
      <c r="E266" s="142" t="str">
        <v>Telmont</v>
      </c>
      <c r="F266" s="142" t="str">
        <v>TEL</v>
      </c>
      <c r="G266" s="142" t="str">
        <v>Champagne Telmont Blanc De Blancs</v>
      </c>
      <c r="H266" s="142" t="str">
        <v>750ml</v>
      </c>
      <c r="I266" s="176">
        <v>6</v>
      </c>
      <c r="J266" s="283"/>
      <c r="K266" s="178"/>
      <c r="L266" s="85"/>
      <c r="M266" s="143"/>
      <c r="N266" s="86"/>
      <c r="O266" s="53"/>
      <c r="P266" s="152">
        <v>0</v>
      </c>
      <c r="Q266" s="6"/>
      <c r="R266" s="96">
        <f t="shared" si="13"/>
        <v>0</v>
      </c>
      <c r="S266" s="97">
        <f t="shared" si="16"/>
        <v>0</v>
      </c>
      <c r="T266" s="98">
        <f t="shared" si="14"/>
        <v>0</v>
      </c>
      <c r="U266" s="117" t="str">
        <f t="shared" si="15"/>
        <v>OK</v>
      </c>
      <c r="V266" s="117" t="b">
        <f>'CASH REBATE'!$P$22</f>
        <v>0</v>
      </c>
      <c r="W266" s="1" t="str">
        <v>ALCHEMY</v>
      </c>
    </row>
    <row r="267" spans="2:23" ht="17.399999999999999" x14ac:dyDescent="0.3">
      <c r="B267" s="161" t="str">
        <v>71-WISPA-07500617</v>
      </c>
      <c r="C267" s="158" t="str">
        <v>RC</v>
      </c>
      <c r="D267" s="142" t="str">
        <v>Champagne</v>
      </c>
      <c r="E267" s="142" t="str">
        <v>Telmont</v>
      </c>
      <c r="F267" s="142" t="str">
        <v>TEL</v>
      </c>
      <c r="G267" s="142" t="str">
        <v>Champagne Telmont Reserve Rose</v>
      </c>
      <c r="H267" s="142" t="str">
        <v>750ml</v>
      </c>
      <c r="I267" s="176">
        <v>6</v>
      </c>
      <c r="J267" s="283"/>
      <c r="K267" s="178"/>
      <c r="L267" s="85"/>
      <c r="M267" s="143"/>
      <c r="N267" s="86"/>
      <c r="O267" s="53"/>
      <c r="P267" s="152">
        <v>0</v>
      </c>
      <c r="Q267" s="6"/>
      <c r="R267" s="96">
        <f t="shared" si="13"/>
        <v>0</v>
      </c>
      <c r="S267" s="97">
        <f t="shared" si="16"/>
        <v>0</v>
      </c>
      <c r="T267" s="98">
        <f t="shared" si="14"/>
        <v>0</v>
      </c>
      <c r="U267" s="117" t="str">
        <f t="shared" si="15"/>
        <v>OK</v>
      </c>
      <c r="V267" s="117" t="b">
        <f>'CASH REBATE'!$P$22</f>
        <v>0</v>
      </c>
      <c r="W267" s="1" t="str">
        <v>ALCHEMY</v>
      </c>
    </row>
    <row r="268" spans="2:23" ht="17.399999999999999" x14ac:dyDescent="0.3">
      <c r="B268" s="161" t="str">
        <v>71-WISPA-15000303</v>
      </c>
      <c r="C268" s="158" t="str">
        <v>RC</v>
      </c>
      <c r="D268" s="142" t="str">
        <v>Champagne</v>
      </c>
      <c r="E268" s="142" t="str">
        <v>Telmont</v>
      </c>
      <c r="F268" s="142" t="str">
        <v>TEL</v>
      </c>
      <c r="G268" s="142" t="str">
        <v>Champagne Telmont Reserve Rose 1.5L</v>
      </c>
      <c r="H268" s="142" t="str">
        <v>1500ml</v>
      </c>
      <c r="I268" s="176">
        <v>3</v>
      </c>
      <c r="J268" s="283"/>
      <c r="K268" s="178"/>
      <c r="L268" s="85"/>
      <c r="M268" s="143"/>
      <c r="N268" s="86"/>
      <c r="O268" s="53"/>
      <c r="P268" s="152">
        <v>0</v>
      </c>
      <c r="Q268" s="6"/>
      <c r="R268" s="96">
        <f t="shared" si="13"/>
        <v>0</v>
      </c>
      <c r="S268" s="97">
        <f t="shared" si="16"/>
        <v>0</v>
      </c>
      <c r="T268" s="98">
        <f t="shared" si="14"/>
        <v>0</v>
      </c>
      <c r="U268" s="117" t="str">
        <f t="shared" si="15"/>
        <v>OK</v>
      </c>
      <c r="V268" s="117" t="b">
        <f>'CASH REBATE'!$P$22</f>
        <v>0</v>
      </c>
      <c r="W268" s="1" t="str">
        <v>ALCHEMY</v>
      </c>
    </row>
    <row r="269" spans="2:23" ht="17.399999999999999" x14ac:dyDescent="0.3">
      <c r="B269" s="161" t="str">
        <v>71-WISPA-07500211</v>
      </c>
      <c r="C269" s="158" t="str">
        <v>RC</v>
      </c>
      <c r="D269" s="142" t="str">
        <v>Champagne</v>
      </c>
      <c r="E269" s="142" t="str">
        <v>Telmont</v>
      </c>
      <c r="F269" s="142" t="str">
        <v>TEL</v>
      </c>
      <c r="G269" s="142" t="str">
        <v>Champagne Telmont Reserve Brut</v>
      </c>
      <c r="H269" s="142" t="str">
        <v>750ml</v>
      </c>
      <c r="I269" s="176">
        <v>6</v>
      </c>
      <c r="J269" s="283"/>
      <c r="K269" s="178"/>
      <c r="L269" s="85"/>
      <c r="M269" s="143"/>
      <c r="N269" s="86"/>
      <c r="O269" s="53"/>
      <c r="P269" s="152">
        <v>0</v>
      </c>
      <c r="Q269" s="6"/>
      <c r="R269" s="96">
        <f t="shared" ref="R269:R362" si="17">IF(K269&gt;0,K269*N269,L269*1.07*N269)</f>
        <v>0</v>
      </c>
      <c r="S269" s="97">
        <f t="shared" si="16"/>
        <v>0</v>
      </c>
      <c r="T269" s="98">
        <f t="shared" si="14"/>
        <v>0</v>
      </c>
      <c r="U269" s="117" t="str">
        <f t="shared" si="15"/>
        <v>OK</v>
      </c>
      <c r="V269" s="117" t="b">
        <f>'CASH REBATE'!$P$22</f>
        <v>0</v>
      </c>
      <c r="W269" s="1" t="str">
        <v>ALCHEMY</v>
      </c>
    </row>
    <row r="270" spans="2:23" ht="17.399999999999999" x14ac:dyDescent="0.3">
      <c r="B270" s="161" t="str">
        <v>71-WISPA-15000297</v>
      </c>
      <c r="C270" s="158" t="str">
        <v>RC</v>
      </c>
      <c r="D270" s="142" t="str">
        <v>Champagne</v>
      </c>
      <c r="E270" s="142" t="str">
        <v>Telmont</v>
      </c>
      <c r="F270" s="142" t="str">
        <v>TEL</v>
      </c>
      <c r="G270" s="142" t="str">
        <v>Champagne Telmont Reserve Brut 1.5L</v>
      </c>
      <c r="H270" s="142" t="str">
        <v>1500ml</v>
      </c>
      <c r="I270" s="176">
        <v>3</v>
      </c>
      <c r="J270" s="283"/>
      <c r="K270" s="178"/>
      <c r="L270" s="85"/>
      <c r="M270" s="143"/>
      <c r="N270" s="86"/>
      <c r="O270" s="53"/>
      <c r="P270" s="152">
        <v>0</v>
      </c>
      <c r="Q270" s="6"/>
      <c r="R270" s="96">
        <f t="shared" si="17"/>
        <v>0</v>
      </c>
      <c r="S270" s="97">
        <f t="shared" si="16"/>
        <v>0</v>
      </c>
      <c r="T270" s="98">
        <f t="shared" ref="T270:T362" si="18">IF(U270="Input Price only 1 column","",P270*S270)</f>
        <v>0</v>
      </c>
      <c r="U270" s="117" t="str">
        <f t="shared" ref="U270:U362" si="19">IF(AND(K270&gt;0,L270&gt;0),"Input Price only 1 column","OK")</f>
        <v>OK</v>
      </c>
      <c r="V270" s="117" t="b">
        <f>'CASH REBATE'!$P$22</f>
        <v>0</v>
      </c>
      <c r="W270" s="1" t="str">
        <v>ALCHEMY</v>
      </c>
    </row>
    <row r="271" spans="2:23" ht="17.399999999999999" x14ac:dyDescent="0.3">
      <c r="B271" s="161" t="str">
        <v>71-WISPA-30000556</v>
      </c>
      <c r="C271" s="158" t="str">
        <v>RC</v>
      </c>
      <c r="D271" s="142" t="str">
        <v>Champagne</v>
      </c>
      <c r="E271" s="142" t="str">
        <v>Telmont</v>
      </c>
      <c r="F271" s="142" t="str">
        <v>TEL</v>
      </c>
      <c r="G271" s="142" t="str">
        <v>Champagne Telmont Reserve Brut 3L</v>
      </c>
      <c r="H271" s="142" t="str">
        <v>3000ml</v>
      </c>
      <c r="I271" s="176">
        <v>1</v>
      </c>
      <c r="J271" s="283"/>
      <c r="K271" s="178"/>
      <c r="L271" s="85"/>
      <c r="M271" s="143"/>
      <c r="N271" s="86"/>
      <c r="O271" s="53"/>
      <c r="P271" s="152">
        <v>0</v>
      </c>
      <c r="Q271" s="6"/>
      <c r="R271" s="96">
        <f t="shared" si="17"/>
        <v>0</v>
      </c>
      <c r="S271" s="97">
        <f t="shared" ref="S271:S362" si="20">ROUND(R271/1.07,2)</f>
        <v>0</v>
      </c>
      <c r="T271" s="98">
        <f t="shared" si="18"/>
        <v>0</v>
      </c>
      <c r="U271" s="117" t="str">
        <f t="shared" si="19"/>
        <v>OK</v>
      </c>
      <c r="V271" s="117" t="b">
        <f>'CASH REBATE'!$P$22</f>
        <v>0</v>
      </c>
      <c r="W271" s="1" t="str">
        <v>ALCHEMY</v>
      </c>
    </row>
    <row r="272" spans="2:23" ht="17.399999999999999" x14ac:dyDescent="0.3">
      <c r="B272" s="161" t="str">
        <v>71-WISPA-60000570</v>
      </c>
      <c r="C272" s="158" t="str">
        <v>RC</v>
      </c>
      <c r="D272" s="142" t="str">
        <v>Champagne</v>
      </c>
      <c r="E272" s="142" t="str">
        <v>Telmont</v>
      </c>
      <c r="F272" s="142" t="str">
        <v>TEL</v>
      </c>
      <c r="G272" s="142" t="str">
        <v>Champagne Telmont Reserve Brut 6L</v>
      </c>
      <c r="H272" s="142" t="str">
        <v>6000ml</v>
      </c>
      <c r="I272" s="176">
        <v>1</v>
      </c>
      <c r="J272" s="283"/>
      <c r="K272" s="178"/>
      <c r="L272" s="85"/>
      <c r="M272" s="143"/>
      <c r="N272" s="86"/>
      <c r="O272" s="53"/>
      <c r="P272" s="152">
        <v>0</v>
      </c>
      <c r="Q272" s="6"/>
      <c r="R272" s="96">
        <f t="shared" si="17"/>
        <v>0</v>
      </c>
      <c r="S272" s="97">
        <f t="shared" si="20"/>
        <v>0</v>
      </c>
      <c r="T272" s="98">
        <f t="shared" si="18"/>
        <v>0</v>
      </c>
      <c r="U272" s="117" t="str">
        <f t="shared" si="19"/>
        <v>OK</v>
      </c>
      <c r="V272" s="117" t="b">
        <f>'CASH REBATE'!$P$22</f>
        <v>0</v>
      </c>
      <c r="W272" s="1" t="str">
        <v>ALCHEMY</v>
      </c>
    </row>
    <row r="273" spans="2:23" ht="17.399999999999999" x14ac:dyDescent="0.3">
      <c r="B273" s="161" t="str">
        <v>35-SPLIQ-07003779</v>
      </c>
      <c r="C273" s="158" t="str">
        <v>Campari</v>
      </c>
      <c r="D273" s="142" t="str">
        <v>Liqueur</v>
      </c>
      <c r="E273" s="142" t="str">
        <v>Grand Marnier</v>
      </c>
      <c r="F273" s="142" t="str">
        <v>GMN</v>
      </c>
      <c r="G273" s="142" t="str">
        <v>Grand Marnier Liqueur</v>
      </c>
      <c r="H273" s="142" t="str">
        <v>700ml</v>
      </c>
      <c r="I273" s="176">
        <v>12</v>
      </c>
      <c r="J273" s="283"/>
      <c r="K273" s="178"/>
      <c r="L273" s="85"/>
      <c r="M273" s="143"/>
      <c r="N273" s="86"/>
      <c r="O273" s="53"/>
      <c r="P273" s="152">
        <v>0</v>
      </c>
      <c r="Q273" s="6"/>
      <c r="R273" s="96">
        <f t="shared" si="17"/>
        <v>0</v>
      </c>
      <c r="S273" s="97">
        <f t="shared" si="20"/>
        <v>0</v>
      </c>
      <c r="T273" s="98">
        <f t="shared" si="18"/>
        <v>0</v>
      </c>
      <c r="U273" s="117" t="str">
        <f t="shared" si="19"/>
        <v>OK</v>
      </c>
      <c r="V273" s="117" t="b">
        <f>'CASH REBATE'!$P$22</f>
        <v>0</v>
      </c>
      <c r="W273" s="1" t="str">
        <v>ALCHEMY</v>
      </c>
    </row>
    <row r="274" spans="2:23" ht="17.399999999999999" x14ac:dyDescent="0.3">
      <c r="B274" s="161" t="str">
        <v>99-SL001-07000012</v>
      </c>
      <c r="C274" s="158" t="str">
        <v>Branca</v>
      </c>
      <c r="D274" s="142" t="str">
        <v>Bitter</v>
      </c>
      <c r="E274" s="142" t="str">
        <v>Fernet</v>
      </c>
      <c r="F274" s="142" t="str">
        <v>BRC</v>
      </c>
      <c r="G274" s="142" t="str">
        <v>Fernet Branca Bitters 700ml</v>
      </c>
      <c r="H274" s="142" t="str">
        <v>700ml</v>
      </c>
      <c r="I274" s="176">
        <v>6</v>
      </c>
      <c r="J274" s="283"/>
      <c r="K274" s="178"/>
      <c r="L274" s="85"/>
      <c r="M274" s="143"/>
      <c r="N274" s="86"/>
      <c r="O274" s="53"/>
      <c r="P274" s="152">
        <v>0</v>
      </c>
      <c r="Q274" s="6"/>
      <c r="R274" s="96">
        <f t="shared" si="17"/>
        <v>0</v>
      </c>
      <c r="S274" s="97">
        <f t="shared" si="20"/>
        <v>0</v>
      </c>
      <c r="T274" s="98">
        <f t="shared" si="18"/>
        <v>0</v>
      </c>
      <c r="U274" s="117" t="str">
        <f t="shared" si="19"/>
        <v>OK</v>
      </c>
      <c r="V274" s="117" t="b">
        <f>'CASH REBATE'!$P$22</f>
        <v>0</v>
      </c>
      <c r="W274" s="1" t="str">
        <v>ALCHEMY</v>
      </c>
    </row>
    <row r="275" spans="2:23" ht="17.399999999999999" x14ac:dyDescent="0.3">
      <c r="B275" s="161" t="str">
        <v>77-SPLIQ-07502863</v>
      </c>
      <c r="C275" s="158" t="str">
        <v>Branca</v>
      </c>
      <c r="D275" s="142" t="str">
        <v>Liqueur</v>
      </c>
      <c r="E275" s="142" t="str">
        <v>Fernet</v>
      </c>
      <c r="F275" s="142" t="str">
        <v>BRC</v>
      </c>
      <c r="G275" s="142" t="str">
        <v>Branca Fernet Liqueur 750 ML.</v>
      </c>
      <c r="H275" s="142" t="str">
        <v>750ml</v>
      </c>
      <c r="I275" s="176">
        <v>6</v>
      </c>
      <c r="J275" s="283"/>
      <c r="K275" s="178"/>
      <c r="L275" s="85"/>
      <c r="M275" s="143"/>
      <c r="N275" s="86"/>
      <c r="O275" s="53"/>
      <c r="P275" s="152">
        <v>0</v>
      </c>
      <c r="Q275" s="6"/>
      <c r="R275" s="96">
        <f t="shared" si="17"/>
        <v>0</v>
      </c>
      <c r="S275" s="97">
        <f t="shared" si="20"/>
        <v>0</v>
      </c>
      <c r="T275" s="98">
        <f t="shared" si="18"/>
        <v>0</v>
      </c>
      <c r="U275" s="117" t="str">
        <f t="shared" si="19"/>
        <v>OK</v>
      </c>
      <c r="V275" s="117" t="b">
        <f>'CASH REBATE'!$P$22</f>
        <v>0</v>
      </c>
      <c r="W275" s="1" t="str">
        <v>ALCHEMY</v>
      </c>
    </row>
    <row r="276" spans="2:23" ht="17.399999999999999" x14ac:dyDescent="0.3">
      <c r="B276" s="161" t="str">
        <v>77-SPLIQ-10002849</v>
      </c>
      <c r="C276" s="158" t="str">
        <v>Branca</v>
      </c>
      <c r="D276" s="142" t="str">
        <v>Liqueur</v>
      </c>
      <c r="E276" s="142" t="str">
        <v>Fernet</v>
      </c>
      <c r="F276" s="142" t="str">
        <v>BRC</v>
      </c>
      <c r="G276" s="142" t="str">
        <v>Branca Fernet Liqueur</v>
      </c>
      <c r="H276" s="142" t="str">
        <v>1000ml</v>
      </c>
      <c r="I276" s="176">
        <v>6</v>
      </c>
      <c r="J276" s="283"/>
      <c r="K276" s="178"/>
      <c r="L276" s="85"/>
      <c r="M276" s="143"/>
      <c r="N276" s="86"/>
      <c r="O276" s="53"/>
      <c r="P276" s="152">
        <v>0</v>
      </c>
      <c r="Q276" s="6"/>
      <c r="R276" s="96">
        <f t="shared" si="17"/>
        <v>0</v>
      </c>
      <c r="S276" s="97">
        <f t="shared" si="20"/>
        <v>0</v>
      </c>
      <c r="T276" s="98">
        <f t="shared" si="18"/>
        <v>0</v>
      </c>
      <c r="U276" s="117" t="str">
        <f t="shared" si="19"/>
        <v>OK</v>
      </c>
      <c r="V276" s="117" t="b">
        <f>'CASH REBATE'!$P$22</f>
        <v>0</v>
      </c>
      <c r="W276" s="1" t="str">
        <v>ALCHEMY</v>
      </c>
    </row>
    <row r="277" spans="2:23" ht="17.399999999999999" x14ac:dyDescent="0.3">
      <c r="B277" s="161" t="str">
        <v>77-SPVER-10002072</v>
      </c>
      <c r="C277" s="158" t="str">
        <v>Branca</v>
      </c>
      <c r="D277" s="142" t="str">
        <v>Vermouth</v>
      </c>
      <c r="E277" s="142" t="str">
        <v>CARPANO</v>
      </c>
      <c r="F277" s="142" t="str">
        <v>BRC</v>
      </c>
      <c r="G277" s="142" t="str">
        <v>Carpano Classico Vermouth</v>
      </c>
      <c r="H277" s="142" t="str">
        <v>1000ml</v>
      </c>
      <c r="I277" s="176">
        <v>6</v>
      </c>
      <c r="J277" s="283"/>
      <c r="K277" s="178"/>
      <c r="L277" s="85"/>
      <c r="M277" s="143"/>
      <c r="N277" s="86"/>
      <c r="O277" s="53"/>
      <c r="P277" s="152">
        <v>0</v>
      </c>
      <c r="Q277" s="6"/>
      <c r="R277" s="96">
        <f t="shared" si="17"/>
        <v>0</v>
      </c>
      <c r="S277" s="97">
        <f t="shared" si="20"/>
        <v>0</v>
      </c>
      <c r="T277" s="98">
        <f t="shared" si="18"/>
        <v>0</v>
      </c>
      <c r="U277" s="117" t="str">
        <f t="shared" si="19"/>
        <v>OK</v>
      </c>
      <c r="V277" s="117" t="b">
        <f>'CASH REBATE'!$P$22</f>
        <v>0</v>
      </c>
      <c r="W277" s="1" t="str">
        <v>ALCHEMY</v>
      </c>
    </row>
    <row r="278" spans="2:23" ht="17.399999999999999" x14ac:dyDescent="0.3">
      <c r="B278" s="161" t="str">
        <v>77-SPVER-10002157</v>
      </c>
      <c r="C278" s="158" t="str">
        <v>Branca</v>
      </c>
      <c r="D278" s="142" t="str">
        <v>Vermouth</v>
      </c>
      <c r="E278" s="142" t="str">
        <v>CARPANO</v>
      </c>
      <c r="F278" s="142" t="str">
        <v>BRC</v>
      </c>
      <c r="G278" s="142" t="str">
        <v>Carpano Bianco Vermouth</v>
      </c>
      <c r="H278" s="142" t="str">
        <v>1000ml</v>
      </c>
      <c r="I278" s="176">
        <v>6</v>
      </c>
      <c r="J278" s="283"/>
      <c r="K278" s="178"/>
      <c r="L278" s="85"/>
      <c r="M278" s="143"/>
      <c r="N278" s="86"/>
      <c r="O278" s="53"/>
      <c r="P278" s="152">
        <v>0</v>
      </c>
      <c r="Q278" s="6"/>
      <c r="R278" s="96">
        <f t="shared" si="17"/>
        <v>0</v>
      </c>
      <c r="S278" s="97">
        <f t="shared" si="20"/>
        <v>0</v>
      </c>
      <c r="T278" s="98">
        <f t="shared" si="18"/>
        <v>0</v>
      </c>
      <c r="U278" s="117" t="str">
        <f t="shared" si="19"/>
        <v>OK</v>
      </c>
      <c r="V278" s="117" t="b">
        <f>'CASH REBATE'!$P$22</f>
        <v>0</v>
      </c>
      <c r="W278" s="1" t="str">
        <v>ALCHEMY</v>
      </c>
    </row>
    <row r="279" spans="2:23" ht="17.399999999999999" x14ac:dyDescent="0.3">
      <c r="B279" s="161" t="str">
        <v>77-SPVER-10003420</v>
      </c>
      <c r="C279" s="158" t="str">
        <v>Branca</v>
      </c>
      <c r="D279" s="142" t="str">
        <v>Vermouth</v>
      </c>
      <c r="E279" s="142" t="str">
        <v>CARPANO</v>
      </c>
      <c r="F279" s="142" t="str">
        <v>BRC</v>
      </c>
      <c r="G279" s="142" t="str">
        <v>Carpano Antica Formula Vermnouth</v>
      </c>
      <c r="H279" s="142" t="str">
        <v>1000ml</v>
      </c>
      <c r="I279" s="176">
        <v>6</v>
      </c>
      <c r="J279" s="283"/>
      <c r="K279" s="178"/>
      <c r="L279" s="85"/>
      <c r="M279" s="143"/>
      <c r="N279" s="86"/>
      <c r="O279" s="53"/>
      <c r="P279" s="152">
        <v>0</v>
      </c>
      <c r="Q279" s="6"/>
      <c r="R279" s="96">
        <f t="shared" si="17"/>
        <v>0</v>
      </c>
      <c r="S279" s="97">
        <f t="shared" si="20"/>
        <v>0</v>
      </c>
      <c r="T279" s="98">
        <f t="shared" si="18"/>
        <v>0</v>
      </c>
      <c r="U279" s="117" t="str">
        <f t="shared" si="19"/>
        <v>OK</v>
      </c>
      <c r="V279" s="117" t="b">
        <f>'CASH REBATE'!$P$22</f>
        <v>0</v>
      </c>
      <c r="W279" s="1" t="str">
        <v>ALCHEMY</v>
      </c>
    </row>
    <row r="280" spans="2:23" ht="17.399999999999999" x14ac:dyDescent="0.3">
      <c r="B280" s="161" t="str">
        <v>77-SPVER-10006704</v>
      </c>
      <c r="C280" s="158" t="str">
        <v>Branca</v>
      </c>
      <c r="D280" s="142" t="str">
        <v>Vermouth</v>
      </c>
      <c r="E280" s="142" t="str">
        <v>CARPANO</v>
      </c>
      <c r="F280" s="142" t="str">
        <v>BRC</v>
      </c>
      <c r="G280" s="142" t="str">
        <v>Carpano Dry Vermouth</v>
      </c>
      <c r="H280" s="142" t="str">
        <v>1000ml</v>
      </c>
      <c r="I280" s="176">
        <v>6</v>
      </c>
      <c r="J280" s="283"/>
      <c r="K280" s="178"/>
      <c r="L280" s="85"/>
      <c r="M280" s="143"/>
      <c r="N280" s="86"/>
      <c r="O280" s="53"/>
      <c r="P280" s="152">
        <v>0</v>
      </c>
      <c r="Q280" s="6"/>
      <c r="R280" s="96">
        <f t="shared" si="17"/>
        <v>0</v>
      </c>
      <c r="S280" s="97">
        <f t="shared" si="20"/>
        <v>0</v>
      </c>
      <c r="T280" s="98">
        <f t="shared" si="18"/>
        <v>0</v>
      </c>
      <c r="U280" s="117" t="str">
        <f t="shared" si="19"/>
        <v>OK</v>
      </c>
      <c r="V280" s="117" t="b">
        <f>'CASH REBATE'!$P$22</f>
        <v>0</v>
      </c>
      <c r="W280" s="1" t="str">
        <v>ALCHEMY</v>
      </c>
    </row>
    <row r="281" spans="2:23" ht="17.399999999999999" x14ac:dyDescent="0.3">
      <c r="B281" s="161" t="str">
        <v>77-SPVER-10001884</v>
      </c>
      <c r="C281" s="158" t="str">
        <v>Branca</v>
      </c>
      <c r="D281" s="142" t="str">
        <v>Vermouth</v>
      </c>
      <c r="E281" s="142" t="str">
        <v>Branca</v>
      </c>
      <c r="F281" s="142" t="str">
        <v>BRC</v>
      </c>
      <c r="G281" s="142" t="str">
        <v>Carpano Punt E Mes</v>
      </c>
      <c r="H281" s="142" t="str">
        <v>1000ml</v>
      </c>
      <c r="I281" s="176">
        <v>6</v>
      </c>
      <c r="J281" s="283"/>
      <c r="K281" s="178"/>
      <c r="L281" s="85"/>
      <c r="M281" s="143"/>
      <c r="N281" s="86"/>
      <c r="O281" s="53"/>
      <c r="P281" s="152">
        <v>0</v>
      </c>
      <c r="Q281" s="6"/>
      <c r="R281" s="96">
        <f t="shared" si="17"/>
        <v>0</v>
      </c>
      <c r="S281" s="97">
        <f t="shared" si="20"/>
        <v>0</v>
      </c>
      <c r="T281" s="98">
        <f t="shared" si="18"/>
        <v>0</v>
      </c>
      <c r="U281" s="117" t="str">
        <f t="shared" si="19"/>
        <v>OK</v>
      </c>
      <c r="V281" s="117" t="b">
        <f>'CASH REBATE'!$P$22</f>
        <v>0</v>
      </c>
      <c r="W281" s="1" t="str">
        <v>ALCHEMY</v>
      </c>
    </row>
    <row r="282" spans="2:23" ht="17.399999999999999" x14ac:dyDescent="0.3">
      <c r="B282" s="161" t="str">
        <v>35-SPLIQ-07009887</v>
      </c>
      <c r="C282" s="158" t="str">
        <v>Campari</v>
      </c>
      <c r="D282" s="142" t="str">
        <v>Liqueur</v>
      </c>
      <c r="E282" s="142" t="str">
        <v>Grand Marnier</v>
      </c>
      <c r="F282" s="142" t="str">
        <v>GMN</v>
      </c>
      <c r="G282" s="142" t="str">
        <v>Grand Marnier Cuvee Du Centenaire Liqueur</v>
      </c>
      <c r="H282" s="142" t="str">
        <v>700ml</v>
      </c>
      <c r="I282" s="176">
        <v>6</v>
      </c>
      <c r="J282" s="283"/>
      <c r="K282" s="178"/>
      <c r="L282" s="85"/>
      <c r="M282" s="143"/>
      <c r="N282" s="86"/>
      <c r="O282" s="53"/>
      <c r="P282" s="152">
        <v>0</v>
      </c>
      <c r="Q282" s="6"/>
      <c r="R282" s="96">
        <f t="shared" si="17"/>
        <v>0</v>
      </c>
      <c r="S282" s="97">
        <f t="shared" si="20"/>
        <v>0</v>
      </c>
      <c r="T282" s="98">
        <f t="shared" si="18"/>
        <v>0</v>
      </c>
      <c r="U282" s="117" t="str">
        <f t="shared" si="19"/>
        <v>OK</v>
      </c>
      <c r="V282" s="117" t="b">
        <f>'CASH REBATE'!$P$22</f>
        <v>0</v>
      </c>
      <c r="W282" s="1" t="str">
        <v>ALCHEMY</v>
      </c>
    </row>
    <row r="283" spans="2:23" ht="17.399999999999999" x14ac:dyDescent="0.3">
      <c r="B283" s="161" t="str">
        <v>67-SPVOD-07007453</v>
      </c>
      <c r="C283" s="158" t="str">
        <v>Independent</v>
      </c>
      <c r="D283" s="142" t="str">
        <v>Vodka</v>
      </c>
      <c r="E283" s="142" t="str">
        <v>Lady Trieu</v>
      </c>
      <c r="F283" s="142" t="str">
        <v>LDT</v>
      </c>
      <c r="G283" s="142" t="str">
        <v>Nhau Vietnamese Rice Vodka</v>
      </c>
      <c r="H283" s="142" t="str">
        <v>700ml</v>
      </c>
      <c r="I283" s="176">
        <v>6</v>
      </c>
      <c r="J283" s="283"/>
      <c r="K283" s="178"/>
      <c r="L283" s="85"/>
      <c r="M283" s="143"/>
      <c r="N283" s="86"/>
      <c r="O283" s="53"/>
      <c r="P283" s="152">
        <v>0</v>
      </c>
      <c r="Q283" s="6"/>
      <c r="R283" s="96">
        <f t="shared" si="17"/>
        <v>0</v>
      </c>
      <c r="S283" s="97">
        <f t="shared" si="20"/>
        <v>0</v>
      </c>
      <c r="T283" s="98">
        <f t="shared" si="18"/>
        <v>0</v>
      </c>
      <c r="U283" s="117" t="str">
        <f t="shared" si="19"/>
        <v>OK</v>
      </c>
      <c r="V283" s="117" t="b">
        <f>'CASH REBATE'!$P$22</f>
        <v>0</v>
      </c>
      <c r="W283" s="1" t="str">
        <v>ALCHEMY</v>
      </c>
    </row>
    <row r="284" spans="2:23" ht="17.399999999999999" x14ac:dyDescent="0.3">
      <c r="B284" s="161" t="str">
        <v>01-SPVOD-07000328</v>
      </c>
      <c r="C284" s="158" t="str">
        <v>Lucas Bols</v>
      </c>
      <c r="D284" s="142" t="str">
        <v>Vodka</v>
      </c>
      <c r="E284" s="142" t="str">
        <v>Bols Vodka</v>
      </c>
      <c r="F284" s="142" t="str">
        <v>BLV</v>
      </c>
      <c r="G284" s="142" t="str">
        <v>Bols Vodka 700 ml</v>
      </c>
      <c r="H284" s="142" t="str">
        <v>700ml</v>
      </c>
      <c r="I284" s="176">
        <v>12</v>
      </c>
      <c r="J284" s="283"/>
      <c r="K284" s="178"/>
      <c r="L284" s="85"/>
      <c r="M284" s="143"/>
      <c r="N284" s="86"/>
      <c r="O284" s="53"/>
      <c r="P284" s="152">
        <v>0</v>
      </c>
      <c r="Q284" s="6"/>
      <c r="R284" s="96">
        <f t="shared" si="17"/>
        <v>0</v>
      </c>
      <c r="S284" s="97">
        <f t="shared" si="20"/>
        <v>0</v>
      </c>
      <c r="T284" s="98">
        <f t="shared" si="18"/>
        <v>0</v>
      </c>
      <c r="U284" s="117" t="str">
        <f t="shared" si="19"/>
        <v>OK</v>
      </c>
      <c r="V284" s="117" t="b">
        <f>'CASH REBATE'!$P$22</f>
        <v>0</v>
      </c>
      <c r="W284" s="1" t="str">
        <v>ALCHEMY</v>
      </c>
    </row>
    <row r="285" spans="2:23" ht="17.399999999999999" x14ac:dyDescent="0.3">
      <c r="B285" s="161" t="str">
        <v>01-SPVOD-10000311</v>
      </c>
      <c r="C285" s="158" t="str">
        <v>Lucas Bols</v>
      </c>
      <c r="D285" s="142" t="str">
        <v>Vodka</v>
      </c>
      <c r="E285" s="142" t="str">
        <v>Bols Vodka</v>
      </c>
      <c r="F285" s="142" t="str">
        <v>BLV</v>
      </c>
      <c r="G285" s="142" t="str">
        <v>Bols Vodka 1L</v>
      </c>
      <c r="H285" s="142" t="str">
        <v>1000ml</v>
      </c>
      <c r="I285" s="176">
        <v>6</v>
      </c>
      <c r="J285" s="283"/>
      <c r="K285" s="178"/>
      <c r="L285" s="85"/>
      <c r="M285" s="143"/>
      <c r="N285" s="86"/>
      <c r="O285" s="53"/>
      <c r="P285" s="152">
        <v>0</v>
      </c>
      <c r="Q285" s="6"/>
      <c r="R285" s="96">
        <f t="shared" si="17"/>
        <v>0</v>
      </c>
      <c r="S285" s="97">
        <f t="shared" si="20"/>
        <v>0</v>
      </c>
      <c r="T285" s="98">
        <f t="shared" si="18"/>
        <v>0</v>
      </c>
      <c r="U285" s="117" t="str">
        <f t="shared" si="19"/>
        <v>OK</v>
      </c>
      <c r="V285" s="117" t="b">
        <f>'CASH REBATE'!$P$22</f>
        <v>0</v>
      </c>
      <c r="W285" s="1" t="str">
        <v>ALCHEMY</v>
      </c>
    </row>
    <row r="286" spans="2:23" ht="17.399999999999999" x14ac:dyDescent="0.3">
      <c r="B286" s="161" t="str">
        <v>04-23MDC-07000151</v>
      </c>
      <c r="C286" s="158" t="str">
        <v>Edrington</v>
      </c>
      <c r="D286" s="142" t="str">
        <v>Whisky</v>
      </c>
      <c r="E286" s="142" t="str">
        <v>The Macallan</v>
      </c>
      <c r="F286" s="142" t="str">
        <v>MAC</v>
      </c>
      <c r="G286" s="142" t="str">
        <v>The Macallan M Scotch Whisky (2023)</v>
      </c>
      <c r="H286" s="142" t="str">
        <v>700ml</v>
      </c>
      <c r="I286" s="176">
        <v>1</v>
      </c>
      <c r="J286" s="283"/>
      <c r="K286" s="178"/>
      <c r="L286" s="85"/>
      <c r="M286" s="143"/>
      <c r="N286" s="86"/>
      <c r="O286" s="53"/>
      <c r="P286" s="152">
        <v>0</v>
      </c>
      <c r="Q286" s="6"/>
      <c r="R286" s="96">
        <f t="shared" si="17"/>
        <v>0</v>
      </c>
      <c r="S286" s="97">
        <f t="shared" si="20"/>
        <v>0</v>
      </c>
      <c r="T286" s="98">
        <f t="shared" si="18"/>
        <v>0</v>
      </c>
      <c r="U286" s="117" t="str">
        <f t="shared" si="19"/>
        <v>OK</v>
      </c>
      <c r="V286" s="117" t="b">
        <f>'CASH REBATE'!$P$22</f>
        <v>0</v>
      </c>
      <c r="W286" s="1" t="str">
        <v>ALCHEMY</v>
      </c>
    </row>
    <row r="287" spans="2:23" ht="17.399999999999999" x14ac:dyDescent="0.3">
      <c r="B287" s="161" t="str">
        <v>04-SPWHI-07001872</v>
      </c>
      <c r="C287" s="158" t="str">
        <v>Edrington</v>
      </c>
      <c r="D287" s="142" t="str">
        <v>Whisky</v>
      </c>
      <c r="E287" s="142" t="str">
        <v>The Macallan</v>
      </c>
      <c r="F287" s="142" t="str">
        <v>MAC</v>
      </c>
      <c r="G287" s="142" t="str">
        <v>The Macallan Classic Cut 2022 Whisky</v>
      </c>
      <c r="H287" s="142" t="str">
        <v>700ml</v>
      </c>
      <c r="I287" s="176">
        <v>12</v>
      </c>
      <c r="J287" s="283"/>
      <c r="K287" s="178"/>
      <c r="L287" s="85"/>
      <c r="M287" s="143"/>
      <c r="N287" s="86"/>
      <c r="O287" s="53"/>
      <c r="P287" s="152">
        <v>0</v>
      </c>
      <c r="Q287" s="6"/>
      <c r="R287" s="96">
        <f t="shared" si="17"/>
        <v>0</v>
      </c>
      <c r="S287" s="97">
        <f t="shared" si="20"/>
        <v>0</v>
      </c>
      <c r="T287" s="98">
        <f t="shared" si="18"/>
        <v>0</v>
      </c>
      <c r="U287" s="117" t="str">
        <f t="shared" si="19"/>
        <v>OK</v>
      </c>
      <c r="V287" s="117" t="b">
        <f>'CASH REBATE'!$P$22</f>
        <v>0</v>
      </c>
      <c r="W287" s="1" t="str">
        <v>ALCHEMY</v>
      </c>
    </row>
    <row r="288" spans="2:23" ht="17.399999999999999" x14ac:dyDescent="0.3">
      <c r="B288" s="161" t="str">
        <v>04-SPWHI-07002668</v>
      </c>
      <c r="C288" s="158" t="str">
        <v>Edrington</v>
      </c>
      <c r="D288" s="142" t="str">
        <v>Whisky</v>
      </c>
      <c r="E288" s="142" t="str">
        <v>The Macallan</v>
      </c>
      <c r="F288" s="142" t="str">
        <v>MAC</v>
      </c>
      <c r="G288" s="142" t="str">
        <v>The Macallan Edition NO 1 Whisky</v>
      </c>
      <c r="H288" s="142" t="str">
        <v>700ml</v>
      </c>
      <c r="I288" s="176">
        <v>1</v>
      </c>
      <c r="J288" s="283"/>
      <c r="K288" s="178"/>
      <c r="L288" s="85"/>
      <c r="M288" s="143"/>
      <c r="N288" s="86"/>
      <c r="O288" s="53"/>
      <c r="P288" s="152">
        <v>0</v>
      </c>
      <c r="Q288" s="6"/>
      <c r="R288" s="96">
        <f t="shared" si="17"/>
        <v>0</v>
      </c>
      <c r="S288" s="97">
        <f t="shared" si="20"/>
        <v>0</v>
      </c>
      <c r="T288" s="98">
        <f t="shared" si="18"/>
        <v>0</v>
      </c>
      <c r="U288" s="117" t="str">
        <f t="shared" si="19"/>
        <v>OK</v>
      </c>
      <c r="V288" s="117" t="b">
        <f>'CASH REBATE'!$P$22</f>
        <v>0</v>
      </c>
      <c r="W288" s="1" t="str">
        <v>ALCHEMY</v>
      </c>
    </row>
    <row r="289" spans="2:23" ht="17.399999999999999" x14ac:dyDescent="0.3">
      <c r="B289" s="161" t="str">
        <v>04-SPWHI-07002910</v>
      </c>
      <c r="C289" s="158" t="str">
        <v>Edrington</v>
      </c>
      <c r="D289" s="142" t="str">
        <v>Whisky</v>
      </c>
      <c r="E289" s="142" t="str">
        <v>The Macallan</v>
      </c>
      <c r="F289" s="142" t="str">
        <v>MAC</v>
      </c>
      <c r="G289" s="142" t="str">
        <v>The Macallan Edition NO 2 Whisky</v>
      </c>
      <c r="H289" s="142" t="str">
        <v>700ml</v>
      </c>
      <c r="I289" s="176">
        <v>1</v>
      </c>
      <c r="J289" s="283"/>
      <c r="K289" s="178"/>
      <c r="L289" s="85"/>
      <c r="M289" s="143"/>
      <c r="N289" s="86"/>
      <c r="O289" s="53"/>
      <c r="P289" s="152">
        <v>0</v>
      </c>
      <c r="Q289" s="6"/>
      <c r="R289" s="96">
        <f t="shared" si="17"/>
        <v>0</v>
      </c>
      <c r="S289" s="97">
        <f t="shared" si="20"/>
        <v>0</v>
      </c>
      <c r="T289" s="98">
        <f t="shared" si="18"/>
        <v>0</v>
      </c>
      <c r="U289" s="117" t="str">
        <f t="shared" si="19"/>
        <v>OK</v>
      </c>
      <c r="V289" s="117" t="b">
        <f>'CASH REBATE'!$P$22</f>
        <v>0</v>
      </c>
      <c r="W289" s="1" t="str">
        <v>ALCHEMY</v>
      </c>
    </row>
    <row r="290" spans="2:23" ht="17.399999999999999" x14ac:dyDescent="0.3">
      <c r="B290" s="161" t="str">
        <v>04-SPWHI-07004105</v>
      </c>
      <c r="C290" s="158" t="str">
        <v>Edrington</v>
      </c>
      <c r="D290" s="142" t="str">
        <v>Whisky</v>
      </c>
      <c r="E290" s="142" t="str">
        <v>The Macallan</v>
      </c>
      <c r="F290" s="142" t="str">
        <v>MAC</v>
      </c>
      <c r="G290" s="142" t="str">
        <v>The Macallan Edition NO 3 Whisky</v>
      </c>
      <c r="H290" s="142" t="str">
        <v>700ml</v>
      </c>
      <c r="I290" s="176">
        <v>12</v>
      </c>
      <c r="J290" s="283"/>
      <c r="K290" s="178"/>
      <c r="L290" s="85"/>
      <c r="M290" s="143"/>
      <c r="N290" s="86"/>
      <c r="O290" s="53"/>
      <c r="P290" s="152">
        <v>0</v>
      </c>
      <c r="Q290" s="6"/>
      <c r="R290" s="96">
        <f t="shared" si="17"/>
        <v>0</v>
      </c>
      <c r="S290" s="97">
        <f t="shared" si="20"/>
        <v>0</v>
      </c>
      <c r="T290" s="98">
        <f t="shared" si="18"/>
        <v>0</v>
      </c>
      <c r="U290" s="117" t="str">
        <f t="shared" si="19"/>
        <v>OK</v>
      </c>
      <c r="V290" s="117" t="b">
        <f>'CASH REBATE'!$P$22</f>
        <v>0</v>
      </c>
      <c r="W290" s="1" t="str">
        <v>ALCHEMY</v>
      </c>
    </row>
    <row r="291" spans="2:23" ht="17.399999999999999" x14ac:dyDescent="0.3">
      <c r="B291" s="161" t="str">
        <v>04-SPWHI-07005591</v>
      </c>
      <c r="C291" s="158" t="str">
        <v>Edrington</v>
      </c>
      <c r="D291" s="142" t="str">
        <v>Whisky</v>
      </c>
      <c r="E291" s="142" t="str">
        <v>The Macallan</v>
      </c>
      <c r="F291" s="142" t="str">
        <v>MAC</v>
      </c>
      <c r="G291" s="142" t="str">
        <v>The Macallan Edition NO 4 Whisky</v>
      </c>
      <c r="H291" s="142" t="str">
        <v>700ml</v>
      </c>
      <c r="I291" s="176">
        <v>12</v>
      </c>
      <c r="J291" s="283"/>
      <c r="K291" s="178"/>
      <c r="L291" s="85"/>
      <c r="M291" s="143"/>
      <c r="N291" s="86"/>
      <c r="O291" s="53"/>
      <c r="P291" s="152">
        <v>0</v>
      </c>
      <c r="Q291" s="6"/>
      <c r="R291" s="96">
        <f t="shared" si="17"/>
        <v>0</v>
      </c>
      <c r="S291" s="97">
        <f t="shared" si="20"/>
        <v>0</v>
      </c>
      <c r="T291" s="98">
        <f t="shared" si="18"/>
        <v>0</v>
      </c>
      <c r="U291" s="117" t="str">
        <f t="shared" si="19"/>
        <v>OK</v>
      </c>
      <c r="V291" s="117" t="b">
        <f>'CASH REBATE'!$P$22</f>
        <v>0</v>
      </c>
      <c r="W291" s="1" t="str">
        <v>ALCHEMY</v>
      </c>
    </row>
    <row r="292" spans="2:23" ht="17.399999999999999" x14ac:dyDescent="0.3">
      <c r="B292" s="161" t="str">
        <v>04-SPWHI-07007126</v>
      </c>
      <c r="C292" s="158" t="str">
        <v>Edrington</v>
      </c>
      <c r="D292" s="142" t="str">
        <v>Whisky</v>
      </c>
      <c r="E292" s="142" t="str">
        <v>The Macallan</v>
      </c>
      <c r="F292" s="142" t="str">
        <v>MAC</v>
      </c>
      <c r="G292" s="142" t="str">
        <v>The Macallan 18 Years Old</v>
      </c>
      <c r="H292" s="142" t="str">
        <v>700ml</v>
      </c>
      <c r="I292" s="176">
        <v>6</v>
      </c>
      <c r="J292" s="283"/>
      <c r="K292" s="178"/>
      <c r="L292" s="85"/>
      <c r="M292" s="143"/>
      <c r="N292" s="86"/>
      <c r="O292" s="53"/>
      <c r="P292" s="152">
        <v>0</v>
      </c>
      <c r="Q292" s="6"/>
      <c r="R292" s="96">
        <f t="shared" si="17"/>
        <v>0</v>
      </c>
      <c r="S292" s="97">
        <f t="shared" si="20"/>
        <v>0</v>
      </c>
      <c r="T292" s="98">
        <f t="shared" si="18"/>
        <v>0</v>
      </c>
      <c r="U292" s="117" t="str">
        <f t="shared" si="19"/>
        <v>OK</v>
      </c>
      <c r="V292" s="117" t="b">
        <f>'CASH REBATE'!$P$22</f>
        <v>0</v>
      </c>
      <c r="W292" s="1" t="str">
        <v>ALCHEMY</v>
      </c>
    </row>
    <row r="293" spans="2:23" ht="17.399999999999999" x14ac:dyDescent="0.3">
      <c r="B293" s="161" t="str">
        <v>04-SPWHI-07008059</v>
      </c>
      <c r="C293" s="158" t="str">
        <v>Edrington</v>
      </c>
      <c r="D293" s="142" t="str">
        <v>Whisky</v>
      </c>
      <c r="E293" s="142" t="str">
        <v>The Macallan</v>
      </c>
      <c r="F293" s="142" t="str">
        <v>MAC</v>
      </c>
      <c r="G293" s="142" t="str">
        <v>The Macallan Edition NO.5 Whisky</v>
      </c>
      <c r="H293" s="142" t="str">
        <v>700ml</v>
      </c>
      <c r="I293" s="176">
        <v>12</v>
      </c>
      <c r="J293" s="283"/>
      <c r="K293" s="178"/>
      <c r="L293" s="85"/>
      <c r="M293" s="143"/>
      <c r="N293" s="86"/>
      <c r="O293" s="53"/>
      <c r="P293" s="152">
        <v>0</v>
      </c>
      <c r="Q293" s="6"/>
      <c r="R293" s="96">
        <f t="shared" si="17"/>
        <v>0</v>
      </c>
      <c r="S293" s="97">
        <f t="shared" si="20"/>
        <v>0</v>
      </c>
      <c r="T293" s="98">
        <f t="shared" si="18"/>
        <v>0</v>
      </c>
      <c r="U293" s="117" t="str">
        <f t="shared" si="19"/>
        <v>OK</v>
      </c>
      <c r="V293" s="117" t="b">
        <f>'CASH REBATE'!$P$22</f>
        <v>0</v>
      </c>
      <c r="W293" s="1" t="str">
        <v>ALCHEMY</v>
      </c>
    </row>
    <row r="294" spans="2:23" ht="17.399999999999999" x14ac:dyDescent="0.3">
      <c r="B294" s="161" t="str">
        <v>04-SPWHI-07009285</v>
      </c>
      <c r="C294" s="158" t="str">
        <v>Edrington</v>
      </c>
      <c r="D294" s="142" t="str">
        <v>Whisky</v>
      </c>
      <c r="E294" s="142" t="str">
        <v>The Macallan</v>
      </c>
      <c r="F294" s="142" t="str">
        <v>MAC</v>
      </c>
      <c r="G294" s="142" t="str">
        <v>The Macallan Edition NO 6 Whisky</v>
      </c>
      <c r="H294" s="142" t="str">
        <v>700ml</v>
      </c>
      <c r="I294" s="176">
        <v>12</v>
      </c>
      <c r="J294" s="283"/>
      <c r="K294" s="178"/>
      <c r="L294" s="85"/>
      <c r="M294" s="143"/>
      <c r="N294" s="86"/>
      <c r="O294" s="53"/>
      <c r="P294" s="152">
        <v>0</v>
      </c>
      <c r="Q294" s="6"/>
      <c r="R294" s="96">
        <f t="shared" si="17"/>
        <v>0</v>
      </c>
      <c r="S294" s="97">
        <f t="shared" si="20"/>
        <v>0</v>
      </c>
      <c r="T294" s="98">
        <f t="shared" si="18"/>
        <v>0</v>
      </c>
      <c r="U294" s="117" t="str">
        <f t="shared" si="19"/>
        <v>OK</v>
      </c>
      <c r="V294" s="117" t="b">
        <f>'CASH REBATE'!$P$22</f>
        <v>0</v>
      </c>
      <c r="W294" s="1" t="str">
        <v>ALCHEMY</v>
      </c>
    </row>
    <row r="295" spans="2:23" ht="17.399999999999999" x14ac:dyDescent="0.3">
      <c r="B295" s="161" t="str">
        <v>04-SPWHI-4200GSET</v>
      </c>
      <c r="C295" s="158" t="str">
        <v>Edrington</v>
      </c>
      <c r="D295" s="142" t="str">
        <v>Whisky</v>
      </c>
      <c r="E295" s="142" t="str">
        <v>The Macallan</v>
      </c>
      <c r="F295" s="142" t="str">
        <v>MAC</v>
      </c>
      <c r="G295" s="142" t="str">
        <v>The Macallan Edition Gift Set</v>
      </c>
      <c r="H295" s="142" t="str">
        <v>4200ml</v>
      </c>
      <c r="I295" s="176">
        <v>1</v>
      </c>
      <c r="J295" s="283"/>
      <c r="K295" s="178"/>
      <c r="L295" s="85"/>
      <c r="M295" s="143"/>
      <c r="N295" s="86"/>
      <c r="O295" s="53"/>
      <c r="P295" s="152">
        <v>0</v>
      </c>
      <c r="Q295" s="6"/>
      <c r="R295" s="96">
        <f t="shared" si="17"/>
        <v>0</v>
      </c>
      <c r="S295" s="97">
        <f t="shared" si="20"/>
        <v>0</v>
      </c>
      <c r="T295" s="98">
        <f t="shared" si="18"/>
        <v>0</v>
      </c>
      <c r="U295" s="117" t="str">
        <f t="shared" si="19"/>
        <v>OK</v>
      </c>
      <c r="V295" s="117" t="b">
        <f>'CASH REBATE'!$P$22</f>
        <v>0</v>
      </c>
      <c r="W295" s="1" t="str">
        <v>ALCHEMY</v>
      </c>
    </row>
    <row r="296" spans="2:23" ht="17.399999999999999" x14ac:dyDescent="0.3">
      <c r="B296" s="161" t="str">
        <v>06-SPWHI-07004082</v>
      </c>
      <c r="C296" s="158" t="str">
        <v>Edrington</v>
      </c>
      <c r="D296" s="142" t="str">
        <v>Whisky</v>
      </c>
      <c r="E296" s="142" t="str">
        <v>Naked</v>
      </c>
      <c r="F296" s="142" t="str">
        <v>NAK</v>
      </c>
      <c r="G296" s="142" t="str">
        <v>Naked Grouse Blended Malt Scotch Whisky</v>
      </c>
      <c r="H296" s="142" t="str">
        <v>700ml</v>
      </c>
      <c r="I296" s="176">
        <v>6</v>
      </c>
      <c r="J296" s="283"/>
      <c r="K296" s="178"/>
      <c r="L296" s="85"/>
      <c r="M296" s="143"/>
      <c r="N296" s="86"/>
      <c r="O296" s="53"/>
      <c r="P296" s="152">
        <v>0</v>
      </c>
      <c r="Q296" s="6"/>
      <c r="R296" s="96">
        <f t="shared" si="17"/>
        <v>0</v>
      </c>
      <c r="S296" s="97">
        <f t="shared" si="20"/>
        <v>0</v>
      </c>
      <c r="T296" s="98">
        <f t="shared" si="18"/>
        <v>0</v>
      </c>
      <c r="U296" s="117" t="str">
        <f t="shared" si="19"/>
        <v>OK</v>
      </c>
      <c r="V296" s="117" t="b">
        <f>'CASH REBATE'!$P$22</f>
        <v>0</v>
      </c>
      <c r="W296" s="1" t="str">
        <v>ALCHEMY</v>
      </c>
    </row>
    <row r="297" spans="2:23" ht="17.399999999999999" x14ac:dyDescent="0.3">
      <c r="B297" s="161" t="str">
        <v>13-SPGIN-07007377</v>
      </c>
      <c r="C297" s="158" t="str">
        <v>Edrington</v>
      </c>
      <c r="D297" s="142" t="str">
        <v>Gin</v>
      </c>
      <c r="E297" s="142" t="str">
        <v>NO.3</v>
      </c>
      <c r="F297" s="142" t="str">
        <v>NO3</v>
      </c>
      <c r="G297" s="142" t="str">
        <v>No.3 London Dry Organic Gin</v>
      </c>
      <c r="H297" s="142" t="str">
        <v>700ml</v>
      </c>
      <c r="I297" s="176">
        <v>6</v>
      </c>
      <c r="J297" s="283"/>
      <c r="K297" s="178"/>
      <c r="L297" s="85"/>
      <c r="M297" s="143"/>
      <c r="N297" s="86"/>
      <c r="O297" s="53"/>
      <c r="P297" s="152">
        <v>0</v>
      </c>
      <c r="Q297" s="6"/>
      <c r="R297" s="96">
        <f t="shared" si="17"/>
        <v>0</v>
      </c>
      <c r="S297" s="97">
        <f t="shared" si="20"/>
        <v>0</v>
      </c>
      <c r="T297" s="98">
        <f t="shared" si="18"/>
        <v>0</v>
      </c>
      <c r="U297" s="117" t="str">
        <f t="shared" si="19"/>
        <v>OK</v>
      </c>
      <c r="V297" s="117" t="b">
        <f>'CASH REBATE'!$P$22</f>
        <v>0</v>
      </c>
      <c r="W297" s="1" t="str">
        <v>ALCHEMY</v>
      </c>
    </row>
    <row r="298" spans="2:23" ht="17.399999999999999" x14ac:dyDescent="0.3">
      <c r="B298" s="161" t="str">
        <v>15-SPLIQ-07000154</v>
      </c>
      <c r="C298" s="158" t="str">
        <v>Licor 43</v>
      </c>
      <c r="D298" s="142" t="str">
        <v>Liqueur</v>
      </c>
      <c r="E298" s="142" t="str">
        <v>Licor 43</v>
      </c>
      <c r="F298" s="142" t="str">
        <v>LIC</v>
      </c>
      <c r="G298" s="142" t="str">
        <v>Licor 43</v>
      </c>
      <c r="H298" s="142" t="str">
        <v>700ml</v>
      </c>
      <c r="I298" s="176">
        <v>6</v>
      </c>
      <c r="J298" s="283"/>
      <c r="K298" s="178"/>
      <c r="L298" s="85"/>
      <c r="M298" s="143"/>
      <c r="N298" s="86"/>
      <c r="O298" s="53"/>
      <c r="P298" s="152">
        <v>0</v>
      </c>
      <c r="Q298" s="6"/>
      <c r="R298" s="96">
        <f t="shared" si="17"/>
        <v>0</v>
      </c>
      <c r="S298" s="97">
        <f t="shared" si="20"/>
        <v>0</v>
      </c>
      <c r="T298" s="98">
        <f t="shared" si="18"/>
        <v>0</v>
      </c>
      <c r="U298" s="117" t="str">
        <f t="shared" si="19"/>
        <v>OK</v>
      </c>
      <c r="V298" s="117" t="b">
        <f>'CASH REBATE'!$P$22</f>
        <v>0</v>
      </c>
      <c r="W298" s="1" t="str">
        <v>ALCHEMY</v>
      </c>
    </row>
    <row r="299" spans="2:23" ht="17.399999999999999" x14ac:dyDescent="0.3">
      <c r="B299" s="161" t="str">
        <v>18-SPGIN-05000467</v>
      </c>
      <c r="C299" s="158" t="str">
        <v>Ferdinand'S</v>
      </c>
      <c r="D299" s="142" t="str">
        <v>Gin</v>
      </c>
      <c r="E299" s="142" t="str">
        <v>Ferdinand's</v>
      </c>
      <c r="F299" s="142" t="str">
        <v>FER</v>
      </c>
      <c r="G299" s="142" t="str">
        <v>Ferdinand'S Saar Dry Gin</v>
      </c>
      <c r="H299" s="142" t="str">
        <v>500ml</v>
      </c>
      <c r="I299" s="176">
        <v>6</v>
      </c>
      <c r="J299" s="283"/>
      <c r="K299" s="178"/>
      <c r="L299" s="85"/>
      <c r="M299" s="143"/>
      <c r="N299" s="86"/>
      <c r="O299" s="53"/>
      <c r="P299" s="152">
        <v>0</v>
      </c>
      <c r="Q299" s="6"/>
      <c r="R299" s="96">
        <f t="shared" si="17"/>
        <v>0</v>
      </c>
      <c r="S299" s="97">
        <f t="shared" si="20"/>
        <v>0</v>
      </c>
      <c r="T299" s="98">
        <f t="shared" si="18"/>
        <v>0</v>
      </c>
      <c r="U299" s="117" t="str">
        <f t="shared" si="19"/>
        <v>OK</v>
      </c>
      <c r="V299" s="117" t="b">
        <f>'CASH REBATE'!$P$22</f>
        <v>0</v>
      </c>
      <c r="W299" s="1" t="str">
        <v>ALCHEMY</v>
      </c>
    </row>
    <row r="300" spans="2:23" ht="17.399999999999999" x14ac:dyDescent="0.3">
      <c r="B300" s="161" t="str">
        <v>20-06TEQ-07001315</v>
      </c>
      <c r="C300" s="158" t="str">
        <v>Proximo</v>
      </c>
      <c r="D300" s="142" t="str">
        <v>Tequila</v>
      </c>
      <c r="E300" s="142" t="str">
        <v>Jose Cuervo</v>
      </c>
      <c r="F300" s="142" t="str">
        <v>JOC</v>
      </c>
      <c r="G300" s="142" t="str">
        <v>Jose Cuervo Especial Silver Tequila 35%</v>
      </c>
      <c r="H300" s="142" t="str">
        <v>700ml</v>
      </c>
      <c r="I300" s="176">
        <v>6</v>
      </c>
      <c r="J300" s="283"/>
      <c r="K300" s="178"/>
      <c r="L300" s="85"/>
      <c r="M300" s="143"/>
      <c r="N300" s="86"/>
      <c r="O300" s="53"/>
      <c r="P300" s="152">
        <v>0</v>
      </c>
      <c r="Q300" s="6"/>
      <c r="R300" s="96">
        <f t="shared" si="17"/>
        <v>0</v>
      </c>
      <c r="S300" s="97">
        <f t="shared" si="20"/>
        <v>0</v>
      </c>
      <c r="T300" s="98">
        <f t="shared" si="18"/>
        <v>0</v>
      </c>
      <c r="U300" s="117" t="str">
        <f t="shared" si="19"/>
        <v>OK</v>
      </c>
      <c r="V300" s="117" t="b">
        <f>'CASH REBATE'!$P$22</f>
        <v>0</v>
      </c>
      <c r="W300" s="1" t="str">
        <v>ALCHEMY</v>
      </c>
    </row>
    <row r="301" spans="2:23" ht="17.399999999999999" x14ac:dyDescent="0.3">
      <c r="B301" s="161" t="str">
        <v>20-06TEQ-07002302</v>
      </c>
      <c r="C301" s="158" t="str">
        <v>Proximo</v>
      </c>
      <c r="D301" s="142" t="str">
        <v>Tequila</v>
      </c>
      <c r="E301" s="142" t="str">
        <v>Jose Cuervo</v>
      </c>
      <c r="F301" s="142" t="str">
        <v>JOC</v>
      </c>
      <c r="G301" s="142" t="str">
        <v>Jose Cuervo Especial Silver Tequila</v>
      </c>
      <c r="H301" s="142" t="str">
        <v>700ml</v>
      </c>
      <c r="I301" s="176">
        <v>6</v>
      </c>
      <c r="J301" s="283"/>
      <c r="K301" s="178"/>
      <c r="L301" s="85"/>
      <c r="M301" s="143"/>
      <c r="N301" s="86"/>
      <c r="O301" s="53"/>
      <c r="P301" s="152">
        <v>0</v>
      </c>
      <c r="Q301" s="6"/>
      <c r="R301" s="96">
        <f t="shared" si="17"/>
        <v>0</v>
      </c>
      <c r="S301" s="97">
        <f t="shared" si="20"/>
        <v>0</v>
      </c>
      <c r="T301" s="98">
        <f t="shared" si="18"/>
        <v>0</v>
      </c>
      <c r="U301" s="117" t="str">
        <f t="shared" si="19"/>
        <v>OK</v>
      </c>
      <c r="V301" s="117" t="b">
        <f>'CASH REBATE'!$P$22</f>
        <v>0</v>
      </c>
      <c r="W301" s="369" t="str">
        <v>ALCHEMY</v>
      </c>
    </row>
    <row r="302" spans="2:23" ht="17.399999999999999" x14ac:dyDescent="0.3">
      <c r="B302" s="161" t="str">
        <v>20-23SIL-07502322</v>
      </c>
      <c r="C302" s="158" t="str">
        <v>Proximo</v>
      </c>
      <c r="D302" s="142" t="str">
        <v>Tequila</v>
      </c>
      <c r="E302" s="142" t="str">
        <v>Jose Cuervo</v>
      </c>
      <c r="F302" s="142" t="str">
        <v>JOC</v>
      </c>
      <c r="G302" s="142" t="str">
        <v>Jose Cuervo Especial Silver Tequila Limited 2023</v>
      </c>
      <c r="H302" s="142" t="str">
        <v>750ml</v>
      </c>
      <c r="I302" s="176">
        <v>12</v>
      </c>
      <c r="J302" s="283"/>
      <c r="K302" s="178"/>
      <c r="L302" s="85"/>
      <c r="M302" s="143"/>
      <c r="N302" s="86"/>
      <c r="O302" s="53"/>
      <c r="P302" s="152">
        <v>0</v>
      </c>
      <c r="Q302" s="6"/>
      <c r="R302" s="96">
        <f t="shared" si="17"/>
        <v>0</v>
      </c>
      <c r="S302" s="97">
        <f t="shared" si="20"/>
        <v>0</v>
      </c>
      <c r="T302" s="98">
        <f t="shared" si="18"/>
        <v>0</v>
      </c>
      <c r="U302" s="117" t="str">
        <f t="shared" si="19"/>
        <v>OK</v>
      </c>
      <c r="V302" s="117" t="b">
        <f>'CASH REBATE'!$P$22</f>
        <v>0</v>
      </c>
      <c r="W302" s="1" t="str">
        <v>ALCHEMY</v>
      </c>
    </row>
    <row r="303" spans="2:23" ht="17.399999999999999" x14ac:dyDescent="0.3">
      <c r="B303" s="161" t="str">
        <v>20-SPTEQ-10001346</v>
      </c>
      <c r="C303" s="158" t="str">
        <v>Proximo</v>
      </c>
      <c r="D303" s="142" t="str">
        <v>Tequila</v>
      </c>
      <c r="E303" s="142" t="str">
        <v>Jose Cuervo</v>
      </c>
      <c r="F303" s="142" t="str">
        <v>JOC</v>
      </c>
      <c r="G303" s="142" t="str">
        <v>Jose Cuervo Especial Reposado Tequila 1L</v>
      </c>
      <c r="H303" s="142" t="str">
        <v>1000ml</v>
      </c>
      <c r="I303" s="176">
        <v>12</v>
      </c>
      <c r="J303" s="283"/>
      <c r="K303" s="178"/>
      <c r="L303" s="85"/>
      <c r="M303" s="143"/>
      <c r="N303" s="86"/>
      <c r="O303" s="53"/>
      <c r="P303" s="152">
        <v>0</v>
      </c>
      <c r="Q303" s="6"/>
      <c r="R303" s="96">
        <f t="shared" si="17"/>
        <v>0</v>
      </c>
      <c r="S303" s="97">
        <f t="shared" si="20"/>
        <v>0</v>
      </c>
      <c r="T303" s="98">
        <f t="shared" si="18"/>
        <v>0</v>
      </c>
      <c r="U303" s="117" t="str">
        <f t="shared" si="19"/>
        <v>OK</v>
      </c>
      <c r="V303" s="117" t="b">
        <f>'CASH REBATE'!$P$22</f>
        <v>0</v>
      </c>
      <c r="W303" s="1" t="str">
        <v>ALCHEMY</v>
      </c>
    </row>
    <row r="304" spans="2:23" ht="17.399999999999999" x14ac:dyDescent="0.3">
      <c r="B304" s="161" t="str">
        <v>20-SPTEQ-03752302</v>
      </c>
      <c r="C304" s="158" t="str">
        <v>Proximo</v>
      </c>
      <c r="D304" s="142" t="str">
        <v>Tequila</v>
      </c>
      <c r="E304" s="142" t="str">
        <v>Jose Cuervo</v>
      </c>
      <c r="F304" s="142" t="str">
        <v>JOC</v>
      </c>
      <c r="G304" s="142" t="str">
        <v>Jose Cuervo Especial Silver Tequila</v>
      </c>
      <c r="H304" s="142" t="str">
        <v>375ml</v>
      </c>
      <c r="I304" s="176">
        <v>12</v>
      </c>
      <c r="J304" s="283"/>
      <c r="K304" s="178"/>
      <c r="L304" s="85"/>
      <c r="M304" s="143"/>
      <c r="N304" s="86"/>
      <c r="O304" s="53"/>
      <c r="P304" s="152">
        <v>0</v>
      </c>
      <c r="Q304" s="6"/>
      <c r="R304" s="96">
        <f t="shared" si="17"/>
        <v>0</v>
      </c>
      <c r="S304" s="97">
        <f t="shared" si="20"/>
        <v>0</v>
      </c>
      <c r="T304" s="98">
        <f t="shared" si="18"/>
        <v>0</v>
      </c>
      <c r="U304" s="117" t="str">
        <f t="shared" si="19"/>
        <v>OK</v>
      </c>
      <c r="V304" s="117" t="b">
        <f>'CASH REBATE'!$P$22</f>
        <v>0</v>
      </c>
      <c r="W304" s="1" t="str">
        <v>ALCHEMY</v>
      </c>
    </row>
    <row r="305" spans="2:23" ht="17.399999999999999" x14ac:dyDescent="0.3">
      <c r="B305" s="161" t="str">
        <v>20-SPTEQ-10001353</v>
      </c>
      <c r="C305" s="158" t="str">
        <v>Proximo</v>
      </c>
      <c r="D305" s="142" t="str">
        <v>Tequila</v>
      </c>
      <c r="E305" s="142" t="str">
        <v>Jose Cuervo</v>
      </c>
      <c r="F305" s="142" t="str">
        <v>JOC</v>
      </c>
      <c r="G305" s="142" t="str">
        <v>Jose Cuervo Especial Silver Tequila 1L</v>
      </c>
      <c r="H305" s="142" t="str">
        <v>1000ml</v>
      </c>
      <c r="I305" s="176">
        <v>12</v>
      </c>
      <c r="J305" s="283"/>
      <c r="K305" s="178"/>
      <c r="L305" s="85"/>
      <c r="M305" s="143"/>
      <c r="N305" s="86"/>
      <c r="O305" s="53"/>
      <c r="P305" s="152">
        <v>0</v>
      </c>
      <c r="Q305" s="6"/>
      <c r="R305" s="96">
        <f t="shared" si="17"/>
        <v>0</v>
      </c>
      <c r="S305" s="97">
        <f t="shared" si="20"/>
        <v>0</v>
      </c>
      <c r="T305" s="98">
        <f t="shared" si="18"/>
        <v>0</v>
      </c>
      <c r="U305" s="117" t="str">
        <f t="shared" si="19"/>
        <v>OK</v>
      </c>
      <c r="V305" s="117" t="b">
        <f>'CASH REBATE'!$P$22</f>
        <v>0</v>
      </c>
      <c r="W305" s="1" t="str">
        <v>ALCHEMY</v>
      </c>
    </row>
    <row r="306" spans="2:23" ht="17.399999999999999" x14ac:dyDescent="0.3">
      <c r="B306" s="161" t="str">
        <v>20-SPTEQ-07001308</v>
      </c>
      <c r="C306" s="158" t="str">
        <v>Proximo</v>
      </c>
      <c r="D306" s="142" t="str">
        <v>Tequila</v>
      </c>
      <c r="E306" s="142" t="str">
        <v>Jose Cuervo</v>
      </c>
      <c r="F306" s="142" t="str">
        <v>JOC</v>
      </c>
      <c r="G306" s="142" t="str">
        <v>Jose Cuervo Especial Reposado Tequila 35%</v>
      </c>
      <c r="H306" s="142" t="str">
        <v>700ml</v>
      </c>
      <c r="I306" s="176">
        <v>12</v>
      </c>
      <c r="J306" s="283"/>
      <c r="K306" s="178"/>
      <c r="L306" s="85"/>
      <c r="M306" s="143"/>
      <c r="N306" s="86"/>
      <c r="O306" s="53"/>
      <c r="P306" s="152">
        <v>0</v>
      </c>
      <c r="Q306" s="6"/>
      <c r="R306" s="96">
        <f t="shared" si="17"/>
        <v>0</v>
      </c>
      <c r="S306" s="97">
        <f t="shared" si="20"/>
        <v>0</v>
      </c>
      <c r="T306" s="98">
        <f t="shared" si="18"/>
        <v>0</v>
      </c>
      <c r="U306" s="117" t="str">
        <f t="shared" si="19"/>
        <v>OK</v>
      </c>
      <c r="V306" s="117" t="b">
        <f>'CASH REBATE'!$P$22</f>
        <v>0</v>
      </c>
      <c r="W306" s="1" t="str">
        <v>ALCHEMY</v>
      </c>
    </row>
    <row r="307" spans="2:23" ht="17.399999999999999" x14ac:dyDescent="0.3">
      <c r="B307" s="161" t="str">
        <v>20-SPTEQ-07001315</v>
      </c>
      <c r="C307" s="158" t="str">
        <v>Proximo</v>
      </c>
      <c r="D307" s="142" t="str">
        <v>Tequila</v>
      </c>
      <c r="E307" s="142" t="str">
        <v>Jose Cuervo</v>
      </c>
      <c r="F307" s="142" t="str">
        <v>JOC</v>
      </c>
      <c r="G307" s="142" t="str">
        <v>Jose Cuervo Especial Silver Tequila 35%</v>
      </c>
      <c r="H307" s="142" t="str">
        <v>700ml</v>
      </c>
      <c r="I307" s="176">
        <v>12</v>
      </c>
      <c r="J307" s="283"/>
      <c r="K307" s="178"/>
      <c r="L307" s="85"/>
      <c r="M307" s="143"/>
      <c r="N307" s="86"/>
      <c r="O307" s="53"/>
      <c r="P307" s="152">
        <v>0</v>
      </c>
      <c r="Q307" s="6"/>
      <c r="R307" s="96">
        <f t="shared" si="17"/>
        <v>0</v>
      </c>
      <c r="S307" s="97">
        <f t="shared" si="20"/>
        <v>0</v>
      </c>
      <c r="T307" s="98">
        <f t="shared" si="18"/>
        <v>0</v>
      </c>
      <c r="U307" s="117" t="str">
        <f t="shared" si="19"/>
        <v>OK</v>
      </c>
      <c r="V307" s="117" t="b">
        <f>'CASH REBATE'!$P$22</f>
        <v>0</v>
      </c>
      <c r="W307" s="1" t="str">
        <v>ALCHEMY</v>
      </c>
    </row>
    <row r="308" spans="2:23" ht="17.399999999999999" x14ac:dyDescent="0.3">
      <c r="B308" s="161" t="str">
        <v>20-SPTEQ-07002138</v>
      </c>
      <c r="C308" s="158" t="str">
        <v>Proximo</v>
      </c>
      <c r="D308" s="142" t="str">
        <v>Tequila</v>
      </c>
      <c r="E308" s="142" t="str">
        <v>Jose Cuervo</v>
      </c>
      <c r="F308" s="142" t="str">
        <v>JOC</v>
      </c>
      <c r="G308" s="142" t="str">
        <v>Jose Cuervo Especial Reposado Tequila</v>
      </c>
      <c r="H308" s="142" t="str">
        <v>700ml</v>
      </c>
      <c r="I308" s="176">
        <v>6</v>
      </c>
      <c r="J308" s="283"/>
      <c r="K308" s="178"/>
      <c r="L308" s="85"/>
      <c r="M308" s="143"/>
      <c r="N308" s="86"/>
      <c r="O308" s="53"/>
      <c r="P308" s="152">
        <v>0</v>
      </c>
      <c r="Q308" s="6"/>
      <c r="R308" s="96">
        <f t="shared" si="17"/>
        <v>0</v>
      </c>
      <c r="S308" s="97">
        <f t="shared" si="20"/>
        <v>0</v>
      </c>
      <c r="T308" s="98">
        <f t="shared" si="18"/>
        <v>0</v>
      </c>
      <c r="U308" s="117" t="str">
        <f t="shared" si="19"/>
        <v>OK</v>
      </c>
      <c r="V308" s="117" t="b">
        <f>'CASH REBATE'!$P$22</f>
        <v>0</v>
      </c>
      <c r="W308" s="1" t="str">
        <v>ALCHEMY</v>
      </c>
    </row>
    <row r="309" spans="2:23" ht="17.399999999999999" x14ac:dyDescent="0.3">
      <c r="B309" s="161" t="str">
        <v>20-SPTEQ-07007282</v>
      </c>
      <c r="C309" s="158" t="str">
        <v>Proximo</v>
      </c>
      <c r="D309" s="142" t="str">
        <v>Tequila</v>
      </c>
      <c r="E309" s="142" t="str">
        <v>Jose Cuervo</v>
      </c>
      <c r="F309" s="142" t="str">
        <v>JOC</v>
      </c>
      <c r="G309" s="142" t="str">
        <v>Jose Cuervo Tradicional Blanco Tequila 40%</v>
      </c>
      <c r="H309" s="142" t="str">
        <v>700ml</v>
      </c>
      <c r="I309" s="176">
        <v>6</v>
      </c>
      <c r="J309" s="283"/>
      <c r="K309" s="178"/>
      <c r="L309" s="85"/>
      <c r="M309" s="143"/>
      <c r="N309" s="86"/>
      <c r="O309" s="53"/>
      <c r="P309" s="152">
        <v>0</v>
      </c>
      <c r="Q309" s="6"/>
      <c r="R309" s="96">
        <f t="shared" si="17"/>
        <v>0</v>
      </c>
      <c r="S309" s="97">
        <f t="shared" si="20"/>
        <v>0</v>
      </c>
      <c r="T309" s="98">
        <f t="shared" si="18"/>
        <v>0</v>
      </c>
      <c r="U309" s="117" t="str">
        <f t="shared" si="19"/>
        <v>OK</v>
      </c>
      <c r="V309" s="117" t="b">
        <f>'CASH REBATE'!$P$22</f>
        <v>0</v>
      </c>
      <c r="W309" s="1" t="str">
        <v>ALCHEMY</v>
      </c>
    </row>
    <row r="310" spans="2:23" ht="17.399999999999999" x14ac:dyDescent="0.3">
      <c r="B310" s="161" t="str">
        <v>20-SPTEQ-07007299</v>
      </c>
      <c r="C310" s="158" t="str">
        <v>Proximo</v>
      </c>
      <c r="D310" s="142" t="str">
        <v>Tequila</v>
      </c>
      <c r="E310" s="142" t="str">
        <v>Jose Cuervo</v>
      </c>
      <c r="F310" s="142" t="str">
        <v>JOC</v>
      </c>
      <c r="G310" s="142" t="str">
        <v>Jose Cuervo Tradicional Reposado Tequila 40%</v>
      </c>
      <c r="H310" s="142" t="str">
        <v>700ml</v>
      </c>
      <c r="I310" s="176">
        <v>6</v>
      </c>
      <c r="J310" s="283"/>
      <c r="K310" s="178"/>
      <c r="L310" s="85"/>
      <c r="M310" s="143"/>
      <c r="N310" s="86"/>
      <c r="O310" s="53"/>
      <c r="P310" s="152">
        <v>0</v>
      </c>
      <c r="Q310" s="6"/>
      <c r="R310" s="96">
        <f t="shared" si="17"/>
        <v>0</v>
      </c>
      <c r="S310" s="97">
        <f t="shared" si="20"/>
        <v>0</v>
      </c>
      <c r="T310" s="98">
        <f t="shared" si="18"/>
        <v>0</v>
      </c>
      <c r="U310" s="117" t="str">
        <f t="shared" si="19"/>
        <v>OK</v>
      </c>
      <c r="V310" s="117" t="b">
        <f>'CASH REBATE'!$P$22</f>
        <v>0</v>
      </c>
      <c r="W310" s="1" t="str">
        <v>ALCHEMY</v>
      </c>
    </row>
    <row r="311" spans="2:23" ht="17.399999999999999" x14ac:dyDescent="0.3">
      <c r="B311" s="161" t="str">
        <v>23-SPPAC-07000114</v>
      </c>
      <c r="C311" s="158" t="str">
        <v>Proximo</v>
      </c>
      <c r="D311" s="142" t="str">
        <v>Whisky</v>
      </c>
      <c r="E311" s="142" t="str">
        <v>Bushmills</v>
      </c>
      <c r="F311" s="142" t="str">
        <v>BUM</v>
      </c>
      <c r="G311" s="142" t="str">
        <v>Bushmills Black Bush Gift Pack</v>
      </c>
      <c r="H311" s="142" t="str">
        <v>700ml</v>
      </c>
      <c r="I311" s="176">
        <v>3</v>
      </c>
      <c r="J311" s="283"/>
      <c r="K311" s="178"/>
      <c r="L311" s="85"/>
      <c r="M311" s="143"/>
      <c r="N311" s="86"/>
      <c r="O311" s="53"/>
      <c r="P311" s="152">
        <v>0</v>
      </c>
      <c r="Q311" s="6"/>
      <c r="R311" s="96">
        <f t="shared" si="17"/>
        <v>0</v>
      </c>
      <c r="S311" s="97">
        <f t="shared" si="20"/>
        <v>0</v>
      </c>
      <c r="T311" s="98">
        <f t="shared" si="18"/>
        <v>0</v>
      </c>
      <c r="U311" s="117" t="str">
        <f t="shared" si="19"/>
        <v>OK</v>
      </c>
      <c r="V311" s="117" t="b">
        <f>'CASH REBATE'!$P$22</f>
        <v>0</v>
      </c>
      <c r="W311" s="1" t="str">
        <v>ALCHEMY</v>
      </c>
    </row>
    <row r="312" spans="2:23" ht="17.399999999999999" x14ac:dyDescent="0.3">
      <c r="B312" s="161" t="str">
        <v>23-SPWHI-10001085</v>
      </c>
      <c r="C312" s="158" t="str">
        <v>Proximo</v>
      </c>
      <c r="D312" s="142" t="str">
        <v>Whisky</v>
      </c>
      <c r="E312" s="142" t="str">
        <v>Bushmills</v>
      </c>
      <c r="F312" s="142" t="str">
        <v>BUM</v>
      </c>
      <c r="G312" s="142" t="str">
        <v>Bushmills Irish Whiskey 1L</v>
      </c>
      <c r="H312" s="142" t="str">
        <v>1000ml</v>
      </c>
      <c r="I312" s="176">
        <v>6</v>
      </c>
      <c r="J312" s="283"/>
      <c r="K312" s="178"/>
      <c r="L312" s="85"/>
      <c r="M312" s="143"/>
      <c r="N312" s="86"/>
      <c r="O312" s="53"/>
      <c r="P312" s="152">
        <v>0</v>
      </c>
      <c r="Q312" s="6"/>
      <c r="R312" s="96">
        <f t="shared" si="17"/>
        <v>0</v>
      </c>
      <c r="S312" s="97">
        <f t="shared" si="20"/>
        <v>0</v>
      </c>
      <c r="T312" s="98">
        <f t="shared" si="18"/>
        <v>0</v>
      </c>
      <c r="U312" s="117" t="str">
        <f t="shared" si="19"/>
        <v>OK</v>
      </c>
      <c r="V312" s="117" t="b">
        <f>'CASH REBATE'!$P$22</f>
        <v>0</v>
      </c>
      <c r="W312" s="1" t="str">
        <v>ALCHEMY</v>
      </c>
    </row>
    <row r="313" spans="2:23" ht="17.399999999999999" x14ac:dyDescent="0.3">
      <c r="B313" s="161" t="str">
        <v>23-SPWHI-10000070</v>
      </c>
      <c r="C313" s="158" t="str">
        <v>Proximo</v>
      </c>
      <c r="D313" s="142" t="str">
        <v>Whisky</v>
      </c>
      <c r="E313" s="142" t="str">
        <v>Bushmills</v>
      </c>
      <c r="F313" s="142" t="str">
        <v>BUM</v>
      </c>
      <c r="G313" s="142" t="str">
        <v>Bushmills Black Bush Irish Whiskey 1L</v>
      </c>
      <c r="H313" s="142" t="str">
        <v>1000ml</v>
      </c>
      <c r="I313" s="176">
        <v>6</v>
      </c>
      <c r="J313" s="283"/>
      <c r="K313" s="178"/>
      <c r="L313" s="85"/>
      <c r="M313" s="143"/>
      <c r="N313" s="86"/>
      <c r="O313" s="53"/>
      <c r="P313" s="152">
        <v>0</v>
      </c>
      <c r="Q313" s="6"/>
      <c r="R313" s="96">
        <f t="shared" si="17"/>
        <v>0</v>
      </c>
      <c r="S313" s="97">
        <f t="shared" si="20"/>
        <v>0</v>
      </c>
      <c r="T313" s="98">
        <f t="shared" si="18"/>
        <v>0</v>
      </c>
      <c r="U313" s="117" t="str">
        <f t="shared" si="19"/>
        <v>OK</v>
      </c>
      <c r="V313" s="117" t="b">
        <f>'CASH REBATE'!$P$22</f>
        <v>0</v>
      </c>
      <c r="W313" s="1" t="str">
        <v>ALCHEMY</v>
      </c>
    </row>
    <row r="314" spans="2:23" ht="17.399999999999999" x14ac:dyDescent="0.3">
      <c r="B314" s="161" t="str">
        <v>24-06BRA-07005366</v>
      </c>
      <c r="C314" s="158" t="str">
        <v>Remy Cointreau</v>
      </c>
      <c r="D314" s="142" t="str">
        <v>Cognac</v>
      </c>
      <c r="E314" s="142" t="str">
        <v>Remy</v>
      </c>
      <c r="F314" s="142" t="str">
        <v>RMM</v>
      </c>
      <c r="G314" s="142" t="str">
        <v>Remy Martin 1738 Cognac</v>
      </c>
      <c r="H314" s="142" t="str">
        <v>700ml</v>
      </c>
      <c r="I314" s="176">
        <v>6</v>
      </c>
      <c r="J314" s="283"/>
      <c r="K314" s="178"/>
      <c r="L314" s="85"/>
      <c r="M314" s="143"/>
      <c r="N314" s="86"/>
      <c r="O314" s="53"/>
      <c r="P314" s="152">
        <v>0</v>
      </c>
      <c r="Q314" s="6"/>
      <c r="R314" s="96">
        <f t="shared" si="17"/>
        <v>0</v>
      </c>
      <c r="S314" s="97">
        <f t="shared" si="20"/>
        <v>0</v>
      </c>
      <c r="T314" s="98">
        <f t="shared" si="18"/>
        <v>0</v>
      </c>
      <c r="U314" s="117" t="str">
        <f t="shared" si="19"/>
        <v>OK</v>
      </c>
      <c r="V314" s="117" t="b">
        <f>'CASH REBATE'!$P$22</f>
        <v>0</v>
      </c>
      <c r="W314" s="1" t="str">
        <v>ALCHEMY</v>
      </c>
    </row>
    <row r="315" spans="2:23" ht="17.399999999999999" x14ac:dyDescent="0.3">
      <c r="B315" s="161" t="str">
        <v>24-12CNY-07002784</v>
      </c>
      <c r="C315" s="158" t="str">
        <v>Remy Cointreau</v>
      </c>
      <c r="D315" s="142" t="str">
        <v>Cognac</v>
      </c>
      <c r="E315" s="142" t="str">
        <v>Remy</v>
      </c>
      <c r="F315" s="142" t="str">
        <v>RMM</v>
      </c>
      <c r="G315" s="142" t="str">
        <v>Remy Martin Vsop (CNY24)</v>
      </c>
      <c r="H315" s="142" t="str">
        <v>700ml</v>
      </c>
      <c r="I315" s="176">
        <v>12</v>
      </c>
      <c r="J315" s="283"/>
      <c r="K315" s="178"/>
      <c r="L315" s="85"/>
      <c r="M315" s="143"/>
      <c r="N315" s="86"/>
      <c r="O315" s="53"/>
      <c r="P315" s="152">
        <v>0</v>
      </c>
      <c r="Q315" s="6"/>
      <c r="R315" s="96">
        <f t="shared" si="17"/>
        <v>0</v>
      </c>
      <c r="S315" s="97">
        <f t="shared" si="20"/>
        <v>0</v>
      </c>
      <c r="T315" s="98">
        <f t="shared" si="18"/>
        <v>0</v>
      </c>
      <c r="U315" s="117" t="str">
        <f t="shared" si="19"/>
        <v>OK</v>
      </c>
      <c r="V315" s="117" t="b">
        <f>'CASH REBATE'!$P$22</f>
        <v>0</v>
      </c>
      <c r="W315" s="1" t="str">
        <v>ALCHEMY</v>
      </c>
    </row>
    <row r="316" spans="2:23" ht="17.399999999999999" x14ac:dyDescent="0.3">
      <c r="B316" s="161" t="str">
        <v>24-23CNY-07002159</v>
      </c>
      <c r="C316" s="158" t="str">
        <v>Remy Cointreau</v>
      </c>
      <c r="D316" s="142" t="str">
        <v>Cognac</v>
      </c>
      <c r="E316" s="142" t="str">
        <v>Remy</v>
      </c>
      <c r="F316" s="142" t="str">
        <v>RMM</v>
      </c>
      <c r="G316" s="142" t="str">
        <v>Remy Martin XO Cognac (CNY23)</v>
      </c>
      <c r="H316" s="142" t="str">
        <v>700ml</v>
      </c>
      <c r="I316" s="176">
        <v>6</v>
      </c>
      <c r="J316" s="283"/>
      <c r="K316" s="178"/>
      <c r="L316" s="85"/>
      <c r="M316" s="143"/>
      <c r="N316" s="86"/>
      <c r="O316" s="53"/>
      <c r="P316" s="152">
        <v>0</v>
      </c>
      <c r="Q316" s="6"/>
      <c r="R316" s="96">
        <f t="shared" si="17"/>
        <v>0</v>
      </c>
      <c r="S316" s="97">
        <f t="shared" si="20"/>
        <v>0</v>
      </c>
      <c r="T316" s="98">
        <f t="shared" si="18"/>
        <v>0</v>
      </c>
      <c r="U316" s="117" t="str">
        <f t="shared" si="19"/>
        <v>OK</v>
      </c>
      <c r="V316" s="117" t="b">
        <f>'CASH REBATE'!$P$22</f>
        <v>0</v>
      </c>
      <c r="W316" s="1" t="str">
        <v>ALCHEMY</v>
      </c>
    </row>
    <row r="317" spans="2:23" ht="17.399999999999999" x14ac:dyDescent="0.3">
      <c r="B317" s="161" t="str">
        <v>24-23EOY-07002067</v>
      </c>
      <c r="C317" s="158" t="str">
        <v>Remy Cointreau</v>
      </c>
      <c r="D317" s="142" t="str">
        <v>Cognac</v>
      </c>
      <c r="E317" s="142" t="str">
        <v>Remy</v>
      </c>
      <c r="F317" s="142" t="str">
        <v>RMM</v>
      </c>
      <c r="G317" s="142" t="str">
        <v>Remy Martin Vsop (EOY23)</v>
      </c>
      <c r="H317" s="142" t="str">
        <v>700ml</v>
      </c>
      <c r="I317" s="176">
        <v>6</v>
      </c>
      <c r="J317" s="283"/>
      <c r="K317" s="178"/>
      <c r="L317" s="85"/>
      <c r="M317" s="143"/>
      <c r="N317" s="86"/>
      <c r="O317" s="53"/>
      <c r="P317" s="152">
        <v>0</v>
      </c>
      <c r="Q317" s="6"/>
      <c r="R317" s="96">
        <f t="shared" si="17"/>
        <v>0</v>
      </c>
      <c r="S317" s="97">
        <f t="shared" si="20"/>
        <v>0</v>
      </c>
      <c r="T317" s="98">
        <f t="shared" si="18"/>
        <v>0</v>
      </c>
      <c r="U317" s="117" t="str">
        <f t="shared" si="19"/>
        <v>OK</v>
      </c>
      <c r="V317" s="117" t="b">
        <f>'CASH REBATE'!$P$22</f>
        <v>0</v>
      </c>
      <c r="W317" s="1" t="str">
        <v>ALCHEMY</v>
      </c>
    </row>
    <row r="318" spans="2:23" ht="17.399999999999999" x14ac:dyDescent="0.3">
      <c r="B318" s="161" t="str">
        <v>24-23EOY-07002081</v>
      </c>
      <c r="C318" s="158" t="str">
        <v>Remy Cointreau</v>
      </c>
      <c r="D318" s="142" t="str">
        <v>Cognac</v>
      </c>
      <c r="E318" s="142" t="str">
        <v>Remy</v>
      </c>
      <c r="F318" s="142" t="str">
        <v>RMM</v>
      </c>
      <c r="G318" s="142" t="str">
        <v>Remy Martin 1738 (EOY23)</v>
      </c>
      <c r="H318" s="142" t="str">
        <v>700ml</v>
      </c>
      <c r="I318" s="176">
        <v>6</v>
      </c>
      <c r="J318" s="283"/>
      <c r="K318" s="178"/>
      <c r="L318" s="85"/>
      <c r="M318" s="143"/>
      <c r="N318" s="86"/>
      <c r="O318" s="53"/>
      <c r="P318" s="152">
        <v>0</v>
      </c>
      <c r="Q318" s="6"/>
      <c r="R318" s="96">
        <f t="shared" si="17"/>
        <v>0</v>
      </c>
      <c r="S318" s="97">
        <f t="shared" si="20"/>
        <v>0</v>
      </c>
      <c r="T318" s="98">
        <f t="shared" si="18"/>
        <v>0</v>
      </c>
      <c r="U318" s="117" t="str">
        <f t="shared" si="19"/>
        <v>OK</v>
      </c>
      <c r="V318" s="117" t="b">
        <f>'CASH REBATE'!$P$22</f>
        <v>0</v>
      </c>
      <c r="W318" s="1" t="str">
        <v>ALCHEMY</v>
      </c>
    </row>
    <row r="319" spans="2:23" ht="17.399999999999999" x14ac:dyDescent="0.3">
      <c r="B319" s="161" t="str">
        <v>24-23EOY-07002111</v>
      </c>
      <c r="C319" s="158" t="str">
        <v>Remy Cointreau</v>
      </c>
      <c r="D319" s="142" t="str">
        <v>Cognac</v>
      </c>
      <c r="E319" s="142" t="str">
        <v>Remy</v>
      </c>
      <c r="F319" s="142" t="str">
        <v>RMM</v>
      </c>
      <c r="G319" s="142" t="str">
        <v>Remy Martin XO Cognac (EOY23)</v>
      </c>
      <c r="H319" s="142" t="str">
        <v>700ml</v>
      </c>
      <c r="I319" s="176">
        <v>6</v>
      </c>
      <c r="J319" s="283"/>
      <c r="K319" s="178"/>
      <c r="L319" s="85"/>
      <c r="M319" s="143"/>
      <c r="N319" s="86"/>
      <c r="O319" s="53"/>
      <c r="P319" s="152">
        <v>0</v>
      </c>
      <c r="Q319" s="6"/>
      <c r="R319" s="96">
        <f t="shared" si="17"/>
        <v>0</v>
      </c>
      <c r="S319" s="97">
        <f t="shared" si="20"/>
        <v>0</v>
      </c>
      <c r="T319" s="98">
        <f t="shared" si="18"/>
        <v>0</v>
      </c>
      <c r="U319" s="117" t="str">
        <f t="shared" si="19"/>
        <v>OK</v>
      </c>
      <c r="V319" s="117" t="b">
        <f>'CASH REBATE'!$P$22</f>
        <v>0</v>
      </c>
      <c r="W319" s="1" t="str">
        <v>ALCHEMY</v>
      </c>
    </row>
    <row r="320" spans="2:23" ht="17.399999999999999" x14ac:dyDescent="0.3">
      <c r="B320" s="161" t="str">
        <v>24-24CNY-07002784</v>
      </c>
      <c r="C320" s="158" t="str">
        <v>Remy Cointreau</v>
      </c>
      <c r="D320" s="142" t="str">
        <v>Cognac</v>
      </c>
      <c r="E320" s="142" t="str">
        <v>Remy</v>
      </c>
      <c r="F320" s="142" t="str">
        <v>RMM</v>
      </c>
      <c r="G320" s="142" t="str">
        <v>Remy Martin Vsop (CNY24)</v>
      </c>
      <c r="H320" s="142" t="str">
        <v>700ml</v>
      </c>
      <c r="I320" s="176">
        <v>6</v>
      </c>
      <c r="J320" s="283"/>
      <c r="K320" s="178"/>
      <c r="L320" s="85"/>
      <c r="M320" s="143"/>
      <c r="N320" s="86"/>
      <c r="O320" s="53"/>
      <c r="P320" s="152">
        <v>0</v>
      </c>
      <c r="Q320" s="6"/>
      <c r="R320" s="96">
        <f t="shared" si="17"/>
        <v>0</v>
      </c>
      <c r="S320" s="97">
        <f t="shared" si="20"/>
        <v>0</v>
      </c>
      <c r="T320" s="98">
        <f t="shared" si="18"/>
        <v>0</v>
      </c>
      <c r="U320" s="117" t="str">
        <f t="shared" si="19"/>
        <v>OK</v>
      </c>
      <c r="V320" s="117" t="b">
        <f>'CASH REBATE'!$P$22</f>
        <v>0</v>
      </c>
      <c r="W320" s="1" t="str">
        <v>ALCHEMY</v>
      </c>
    </row>
    <row r="321" spans="2:23" ht="17.399999999999999" x14ac:dyDescent="0.3">
      <c r="B321" s="161" t="str">
        <v>24-24CNY-07002807</v>
      </c>
      <c r="C321" s="158" t="str">
        <v>Remy Cointreau</v>
      </c>
      <c r="D321" s="142" t="str">
        <v>Cognac</v>
      </c>
      <c r="E321" s="142" t="str">
        <v>Remy</v>
      </c>
      <c r="F321" s="142" t="str">
        <v>RMM</v>
      </c>
      <c r="G321" s="142" t="str">
        <v>Remy Martin 1738 (CNY24)</v>
      </c>
      <c r="H321" s="142" t="str">
        <v>700ml</v>
      </c>
      <c r="I321" s="176">
        <v>6</v>
      </c>
      <c r="J321" s="283"/>
      <c r="K321" s="178"/>
      <c r="L321" s="85"/>
      <c r="M321" s="143"/>
      <c r="N321" s="86"/>
      <c r="O321" s="53"/>
      <c r="P321" s="152">
        <v>0</v>
      </c>
      <c r="Q321" s="6"/>
      <c r="R321" s="96">
        <f t="shared" ref="R321:R342" si="21">IF(K321&gt;0,K321*N321,L321*1.07*N321)</f>
        <v>0</v>
      </c>
      <c r="S321" s="97">
        <f t="shared" ref="S321:S342" si="22">ROUND(R321/1.07,2)</f>
        <v>0</v>
      </c>
      <c r="T321" s="98">
        <f t="shared" ref="T321:T342" si="23">IF(U321="Input Price only 1 column","",P321*S321)</f>
        <v>0</v>
      </c>
      <c r="U321" s="117" t="str">
        <f t="shared" ref="U321:U342" si="24">IF(AND(K321&gt;0,L321&gt;0),"Input Price only 1 column","OK")</f>
        <v>OK</v>
      </c>
      <c r="V321" s="117" t="b">
        <f>'CASH REBATE'!$P$22</f>
        <v>0</v>
      </c>
      <c r="W321" s="1" t="str">
        <v>ALCHEMY</v>
      </c>
    </row>
    <row r="322" spans="2:23" ht="17.399999999999999" x14ac:dyDescent="0.3">
      <c r="B322" s="161" t="str">
        <v>24-24CNY-07007094</v>
      </c>
      <c r="C322" s="158" t="str">
        <v>Remy Cointreau</v>
      </c>
      <c r="D322" s="142" t="str">
        <v>Cognac</v>
      </c>
      <c r="E322" s="142" t="str">
        <v>Remy</v>
      </c>
      <c r="F322" s="142" t="str">
        <v>RMM</v>
      </c>
      <c r="G322" s="142" t="str">
        <v>Remy Martin Xo Cognac (CNY24)</v>
      </c>
      <c r="H322" s="142" t="str">
        <v>700ml</v>
      </c>
      <c r="I322" s="176">
        <v>6</v>
      </c>
      <c r="J322" s="283"/>
      <c r="K322" s="178"/>
      <c r="L322" s="85"/>
      <c r="M322" s="143"/>
      <c r="N322" s="86"/>
      <c r="O322" s="53"/>
      <c r="P322" s="152">
        <v>0</v>
      </c>
      <c r="Q322" s="6"/>
      <c r="R322" s="96">
        <f t="shared" si="21"/>
        <v>0</v>
      </c>
      <c r="S322" s="97">
        <f t="shared" si="22"/>
        <v>0</v>
      </c>
      <c r="T322" s="98">
        <f t="shared" si="23"/>
        <v>0</v>
      </c>
      <c r="U322" s="117" t="str">
        <f t="shared" si="24"/>
        <v>OK</v>
      </c>
      <c r="V322" s="117" t="b">
        <f>'CASH REBATE'!$P$22</f>
        <v>0</v>
      </c>
      <c r="W322" s="1" t="str">
        <v>ALCHEMY</v>
      </c>
    </row>
    <row r="323" spans="2:23" ht="17.399999999999999" x14ac:dyDescent="0.3">
      <c r="B323" s="161" t="str">
        <v>24-26CNY-07000456</v>
      </c>
      <c r="C323" s="158" t="str">
        <v>Remy Cointreau</v>
      </c>
      <c r="D323" s="142" t="str">
        <v>Cognac</v>
      </c>
      <c r="E323" s="142" t="str">
        <v>Remy</v>
      </c>
      <c r="F323" s="142" t="str">
        <v>RMM</v>
      </c>
      <c r="G323" s="142" t="str">
        <v>Remy Martin Vsop Cognac (CNY26)</v>
      </c>
      <c r="H323" s="142" t="str">
        <v>700ml</v>
      </c>
      <c r="I323" s="176">
        <v>6</v>
      </c>
      <c r="J323" s="283"/>
      <c r="K323" s="178"/>
      <c r="L323" s="85"/>
      <c r="M323" s="143"/>
      <c r="N323" s="86"/>
      <c r="O323" s="53"/>
      <c r="P323" s="152">
        <v>0</v>
      </c>
      <c r="Q323" s="6"/>
      <c r="R323" s="96">
        <f t="shared" si="21"/>
        <v>0</v>
      </c>
      <c r="S323" s="97">
        <f t="shared" si="22"/>
        <v>0</v>
      </c>
      <c r="T323" s="98">
        <f t="shared" si="23"/>
        <v>0</v>
      </c>
      <c r="U323" s="117" t="str">
        <f t="shared" si="24"/>
        <v>OK</v>
      </c>
      <c r="V323" s="117" t="b">
        <f>'CASH REBATE'!$P$22</f>
        <v>0</v>
      </c>
      <c r="W323" s="1" t="str">
        <v>ALCHEMY</v>
      </c>
    </row>
    <row r="324" spans="2:23" ht="17.399999999999999" x14ac:dyDescent="0.3">
      <c r="B324" s="161" t="str">
        <v>24-26CNY-07007094</v>
      </c>
      <c r="C324" s="158" t="str">
        <v>Remy Cointreau</v>
      </c>
      <c r="D324" s="142" t="str">
        <v>Cognac</v>
      </c>
      <c r="E324" s="142" t="str">
        <v>Remy</v>
      </c>
      <c r="F324" s="142" t="str">
        <v>RMM</v>
      </c>
      <c r="G324" s="142" t="str">
        <v>Remy Martin XO Cognac (CNY26)</v>
      </c>
      <c r="H324" s="142" t="str">
        <v>700ml</v>
      </c>
      <c r="I324" s="176">
        <v>6</v>
      </c>
      <c r="J324" s="283"/>
      <c r="K324" s="178"/>
      <c r="L324" s="85"/>
      <c r="M324" s="143"/>
      <c r="N324" s="86"/>
      <c r="O324" s="53"/>
      <c r="P324" s="152">
        <v>0</v>
      </c>
      <c r="Q324" s="6"/>
      <c r="R324" s="96">
        <f t="shared" si="21"/>
        <v>0</v>
      </c>
      <c r="S324" s="97">
        <f t="shared" si="22"/>
        <v>0</v>
      </c>
      <c r="T324" s="98">
        <f t="shared" si="23"/>
        <v>0</v>
      </c>
      <c r="U324" s="117" t="str">
        <f t="shared" si="24"/>
        <v>OK</v>
      </c>
      <c r="V324" s="117" t="b">
        <f>'CASH REBATE'!$P$22</f>
        <v>0</v>
      </c>
      <c r="W324" s="1" t="str">
        <v>ALCHEMY</v>
      </c>
    </row>
    <row r="325" spans="2:23" ht="17.399999999999999" x14ac:dyDescent="0.3">
      <c r="B325" s="161" t="str">
        <v>24-SPBRA-07000429</v>
      </c>
      <c r="C325" s="158" t="str">
        <v>Remy Cointreau</v>
      </c>
      <c r="D325" s="142" t="str">
        <v>Cognac</v>
      </c>
      <c r="E325" s="142" t="str">
        <v>Remy</v>
      </c>
      <c r="F325" s="142" t="str">
        <v>RMM</v>
      </c>
      <c r="G325" s="142" t="str">
        <v>Remy Martin Club</v>
      </c>
      <c r="H325" s="142" t="str">
        <v>700ml</v>
      </c>
      <c r="I325" s="176">
        <v>12</v>
      </c>
      <c r="J325" s="283"/>
      <c r="K325" s="178"/>
      <c r="L325" s="85"/>
      <c r="M325" s="143"/>
      <c r="N325" s="86"/>
      <c r="O325" s="53"/>
      <c r="P325" s="152">
        <v>0</v>
      </c>
      <c r="Q325" s="6"/>
      <c r="R325" s="96">
        <f t="shared" si="21"/>
        <v>0</v>
      </c>
      <c r="S325" s="97">
        <f t="shared" si="22"/>
        <v>0</v>
      </c>
      <c r="T325" s="98">
        <f t="shared" si="23"/>
        <v>0</v>
      </c>
      <c r="U325" s="117" t="str">
        <f t="shared" si="24"/>
        <v>OK</v>
      </c>
      <c r="V325" s="117" t="b">
        <f>'CASH REBATE'!$P$22</f>
        <v>0</v>
      </c>
      <c r="W325" s="1" t="str">
        <v>ALCHEMY</v>
      </c>
    </row>
    <row r="326" spans="2:23" ht="17.399999999999999" x14ac:dyDescent="0.3">
      <c r="B326" s="161" t="str">
        <v>24-SPBRA-07001831</v>
      </c>
      <c r="C326" s="158" t="str">
        <v>Remy Cointreau</v>
      </c>
      <c r="D326" s="142" t="str">
        <v>Cognac</v>
      </c>
      <c r="E326" s="142" t="str">
        <v>Remy</v>
      </c>
      <c r="F326" s="142" t="str">
        <v>RMM</v>
      </c>
      <c r="G326" s="142" t="str">
        <v>Remy Martin 1738 Gift Pack With Shaker</v>
      </c>
      <c r="H326" s="142" t="str">
        <v>700ml</v>
      </c>
      <c r="I326" s="176">
        <v>6</v>
      </c>
      <c r="J326" s="283"/>
      <c r="K326" s="178"/>
      <c r="L326" s="85"/>
      <c r="M326" s="143"/>
      <c r="N326" s="86"/>
      <c r="O326" s="53"/>
      <c r="P326" s="152">
        <v>0</v>
      </c>
      <c r="Q326" s="6"/>
      <c r="R326" s="96">
        <f t="shared" si="21"/>
        <v>0</v>
      </c>
      <c r="S326" s="97">
        <f t="shared" si="22"/>
        <v>0</v>
      </c>
      <c r="T326" s="98">
        <f t="shared" si="23"/>
        <v>0</v>
      </c>
      <c r="U326" s="117" t="str">
        <f t="shared" si="24"/>
        <v>OK</v>
      </c>
      <c r="V326" s="117" t="b">
        <f>'CASH REBATE'!$P$22</f>
        <v>0</v>
      </c>
      <c r="W326" s="1" t="str">
        <v>ALCHEMY</v>
      </c>
    </row>
    <row r="327" spans="2:23" ht="17.399999999999999" x14ac:dyDescent="0.3">
      <c r="B327" s="161" t="str">
        <v>25-06LIQ-03502608</v>
      </c>
      <c r="C327" s="158" t="str">
        <v>Remy Cointreau</v>
      </c>
      <c r="D327" s="142" t="str">
        <v>Liqueur</v>
      </c>
      <c r="E327" s="142" t="str">
        <v>Cointreau</v>
      </c>
      <c r="F327" s="142" t="str">
        <v>COT</v>
      </c>
      <c r="G327" s="142" t="str">
        <v>Cointreau 350 ml</v>
      </c>
      <c r="H327" s="142" t="str">
        <v>350ml</v>
      </c>
      <c r="I327" s="176">
        <v>6</v>
      </c>
      <c r="J327" s="283"/>
      <c r="K327" s="178"/>
      <c r="L327" s="85"/>
      <c r="M327" s="143"/>
      <c r="N327" s="86"/>
      <c r="O327" s="53"/>
      <c r="P327" s="152">
        <v>0</v>
      </c>
      <c r="Q327" s="6"/>
      <c r="R327" s="96">
        <f t="shared" si="21"/>
        <v>0</v>
      </c>
      <c r="S327" s="97">
        <f t="shared" si="22"/>
        <v>0</v>
      </c>
      <c r="T327" s="98">
        <f t="shared" si="23"/>
        <v>0</v>
      </c>
      <c r="U327" s="117" t="str">
        <f t="shared" si="24"/>
        <v>OK</v>
      </c>
      <c r="V327" s="117" t="b">
        <f>'CASH REBATE'!$P$22</f>
        <v>0</v>
      </c>
      <c r="W327" s="1" t="str">
        <v>ALCHEMY</v>
      </c>
    </row>
    <row r="328" spans="2:23" ht="17.399999999999999" x14ac:dyDescent="0.3">
      <c r="B328" s="161" t="str">
        <v>25-06LIQ-07004200</v>
      </c>
      <c r="C328" s="158" t="str">
        <v>Remy Cointreau</v>
      </c>
      <c r="D328" s="142" t="str">
        <v>Liqueur</v>
      </c>
      <c r="E328" s="142" t="str">
        <v>Cointreau</v>
      </c>
      <c r="F328" s="142" t="str">
        <v>COT</v>
      </c>
      <c r="G328" s="142" t="str">
        <v>Cointreau L'Unique</v>
      </c>
      <c r="H328" s="142" t="str">
        <v>700ml</v>
      </c>
      <c r="I328" s="176">
        <v>6</v>
      </c>
      <c r="J328" s="283"/>
      <c r="K328" s="178"/>
      <c r="L328" s="85"/>
      <c r="M328" s="143"/>
      <c r="N328" s="86"/>
      <c r="O328" s="53"/>
      <c r="P328" s="152">
        <v>0</v>
      </c>
      <c r="Q328" s="6"/>
      <c r="R328" s="96">
        <f t="shared" si="21"/>
        <v>0</v>
      </c>
      <c r="S328" s="97">
        <f t="shared" si="22"/>
        <v>0</v>
      </c>
      <c r="T328" s="98">
        <f t="shared" si="23"/>
        <v>0</v>
      </c>
      <c r="U328" s="117" t="str">
        <f t="shared" si="24"/>
        <v>OK</v>
      </c>
      <c r="V328" s="117" t="b">
        <f>'CASH REBATE'!$P$22</f>
        <v>0</v>
      </c>
      <c r="W328" s="1" t="str">
        <v>ALCHEMY</v>
      </c>
    </row>
    <row r="329" spans="2:23" ht="17.399999999999999" x14ac:dyDescent="0.3">
      <c r="B329" s="161" t="str">
        <v>25-12LIQ-03502608</v>
      </c>
      <c r="C329" s="158" t="str">
        <v>Remy Cointreau</v>
      </c>
      <c r="D329" s="142" t="str">
        <v>Liqueur</v>
      </c>
      <c r="E329" s="142" t="str">
        <v>Cointreau</v>
      </c>
      <c r="F329" s="142" t="str">
        <v>COT</v>
      </c>
      <c r="G329" s="142" t="str">
        <v>Cointreau 350 ml</v>
      </c>
      <c r="H329" s="142" t="str">
        <v>350ml</v>
      </c>
      <c r="I329" s="176">
        <v>12</v>
      </c>
      <c r="J329" s="283"/>
      <c r="K329" s="178"/>
      <c r="L329" s="85"/>
      <c r="M329" s="143"/>
      <c r="N329" s="86"/>
      <c r="O329" s="53"/>
      <c r="P329" s="152">
        <v>0</v>
      </c>
      <c r="Q329" s="6"/>
      <c r="R329" s="96">
        <f t="shared" si="21"/>
        <v>0</v>
      </c>
      <c r="S329" s="97">
        <f t="shared" si="22"/>
        <v>0</v>
      </c>
      <c r="T329" s="98">
        <f t="shared" si="23"/>
        <v>0</v>
      </c>
      <c r="U329" s="117" t="str">
        <f t="shared" si="24"/>
        <v>OK</v>
      </c>
      <c r="V329" s="117" t="b">
        <f>'CASH REBATE'!$P$22</f>
        <v>0</v>
      </c>
      <c r="W329" s="1" t="str">
        <v>ALCHEMY</v>
      </c>
    </row>
    <row r="330" spans="2:23" ht="17.399999999999999" x14ac:dyDescent="0.3">
      <c r="B330" s="161" t="str">
        <v>26-06BRA-07002153</v>
      </c>
      <c r="C330" s="157" t="str">
        <v>Remy Cointreau</v>
      </c>
      <c r="D330" s="99" t="str">
        <v>Brandy</v>
      </c>
      <c r="E330" s="99" t="str">
        <v>St Remy</v>
      </c>
      <c r="F330" s="99" t="str">
        <v>ST-RMM</v>
      </c>
      <c r="G330" s="99" t="str">
        <v>St-Remy Vsop</v>
      </c>
      <c r="H330" s="99" t="str">
        <v>700ml</v>
      </c>
      <c r="I330" s="175">
        <v>6</v>
      </c>
      <c r="J330" s="283"/>
      <c r="K330" s="178"/>
      <c r="L330" s="85"/>
      <c r="M330" s="147"/>
      <c r="N330" s="86"/>
      <c r="O330" s="147"/>
      <c r="P330" s="152">
        <v>0</v>
      </c>
      <c r="Q330" s="148"/>
      <c r="R330" s="96">
        <f t="shared" si="21"/>
        <v>0</v>
      </c>
      <c r="S330" s="97">
        <f t="shared" si="22"/>
        <v>0</v>
      </c>
      <c r="T330" s="98">
        <f t="shared" si="23"/>
        <v>0</v>
      </c>
      <c r="U330" s="117" t="str">
        <f t="shared" si="24"/>
        <v>OK</v>
      </c>
      <c r="V330" s="117" t="b">
        <f>'CASH REBATE'!$P$22</f>
        <v>0</v>
      </c>
      <c r="W330" s="1" t="str">
        <v>ALCHEMY</v>
      </c>
    </row>
    <row r="331" spans="2:23" ht="17.399999999999999" x14ac:dyDescent="0.3">
      <c r="B331" s="161" t="str">
        <v>26-06BRA-07002603</v>
      </c>
      <c r="C331" s="157" t="str">
        <v>Remy Cointreau</v>
      </c>
      <c r="D331" s="99" t="str">
        <v>Brandy</v>
      </c>
      <c r="E331" s="99" t="str">
        <v>St Remy</v>
      </c>
      <c r="F331" s="99" t="str">
        <v>ST-RMM</v>
      </c>
      <c r="G331" s="99" t="str">
        <v>St-Remy XO</v>
      </c>
      <c r="H331" s="99" t="str">
        <v>700ml</v>
      </c>
      <c r="I331" s="175">
        <v>6</v>
      </c>
      <c r="J331" s="283"/>
      <c r="K331" s="178"/>
      <c r="L331" s="85"/>
      <c r="M331" s="147"/>
      <c r="N331" s="86"/>
      <c r="O331" s="147"/>
      <c r="P331" s="152">
        <v>0</v>
      </c>
      <c r="Q331" s="148"/>
      <c r="R331" s="96">
        <f t="shared" si="21"/>
        <v>0</v>
      </c>
      <c r="S331" s="97">
        <f t="shared" si="22"/>
        <v>0</v>
      </c>
      <c r="T331" s="98">
        <f t="shared" si="23"/>
        <v>0</v>
      </c>
      <c r="U331" s="117" t="str">
        <f t="shared" si="24"/>
        <v>OK</v>
      </c>
      <c r="V331" s="117" t="b">
        <f>'CASH REBATE'!$P$22</f>
        <v>0</v>
      </c>
      <c r="W331" s="1" t="str">
        <v>ALCHEMY</v>
      </c>
    </row>
    <row r="332" spans="2:23" ht="17.399999999999999" x14ac:dyDescent="0.3">
      <c r="B332" s="161" t="str">
        <v>27-23CNY-07002456</v>
      </c>
      <c r="C332" s="157" t="str">
        <v>Remy Cointreau</v>
      </c>
      <c r="D332" s="99" t="str">
        <v>Cognac</v>
      </c>
      <c r="E332" s="99" t="str">
        <v>Louis XIII</v>
      </c>
      <c r="F332" s="99" t="str">
        <v>LOX</v>
      </c>
      <c r="G332" s="99" t="str">
        <v>Louis XIII Cognac (CNY)</v>
      </c>
      <c r="H332" s="99" t="str">
        <v>700ml</v>
      </c>
      <c r="I332" s="175">
        <v>1</v>
      </c>
      <c r="J332" s="283"/>
      <c r="K332" s="178"/>
      <c r="L332" s="85"/>
      <c r="M332" s="147"/>
      <c r="N332" s="86"/>
      <c r="O332" s="147"/>
      <c r="P332" s="152">
        <v>0</v>
      </c>
      <c r="Q332" s="148"/>
      <c r="R332" s="96">
        <f t="shared" si="21"/>
        <v>0</v>
      </c>
      <c r="S332" s="97">
        <f t="shared" si="22"/>
        <v>0</v>
      </c>
      <c r="T332" s="98">
        <f t="shared" si="23"/>
        <v>0</v>
      </c>
      <c r="U332" s="117" t="str">
        <f t="shared" si="24"/>
        <v>OK</v>
      </c>
      <c r="V332" s="117" t="b">
        <f>'CASH REBATE'!$P$22</f>
        <v>0</v>
      </c>
      <c r="W332" s="1" t="str">
        <v>ALCHEMY</v>
      </c>
    </row>
    <row r="333" spans="2:23" ht="17.399999999999999" x14ac:dyDescent="0.3">
      <c r="B333" s="161" t="str">
        <v>27-24CNY-07002838</v>
      </c>
      <c r="C333" s="157" t="str">
        <v>Remy Cointreau</v>
      </c>
      <c r="D333" s="99" t="str">
        <v>Cognac</v>
      </c>
      <c r="E333" s="99" t="str">
        <v>Louis XIII</v>
      </c>
      <c r="F333" s="99" t="str">
        <v>LOX</v>
      </c>
      <c r="G333" s="99" t="str">
        <v>Louis XIII Cognac (CNY24)</v>
      </c>
      <c r="H333" s="99" t="str">
        <v>700ml</v>
      </c>
      <c r="I333" s="175">
        <v>1</v>
      </c>
      <c r="J333" s="283"/>
      <c r="K333" s="178"/>
      <c r="L333" s="85"/>
      <c r="M333" s="147"/>
      <c r="N333" s="86"/>
      <c r="O333" s="147"/>
      <c r="P333" s="152">
        <v>0</v>
      </c>
      <c r="Q333" s="148"/>
      <c r="R333" s="96">
        <f t="shared" si="21"/>
        <v>0</v>
      </c>
      <c r="S333" s="97">
        <f t="shared" si="22"/>
        <v>0</v>
      </c>
      <c r="T333" s="98">
        <f t="shared" si="23"/>
        <v>0</v>
      </c>
      <c r="U333" s="117" t="str">
        <f t="shared" si="24"/>
        <v>OK</v>
      </c>
      <c r="V333" s="117" t="b">
        <f>'CASH REBATE'!$P$22</f>
        <v>0</v>
      </c>
      <c r="W333" s="1" t="str">
        <v>ALCHEMY</v>
      </c>
    </row>
    <row r="334" spans="2:23" ht="17.399999999999999" x14ac:dyDescent="0.3">
      <c r="B334" s="161" t="str">
        <v>27-26CNY-07000401</v>
      </c>
      <c r="C334" s="157" t="str">
        <v>Remy Cointreau</v>
      </c>
      <c r="D334" s="99" t="str">
        <v>Cognac</v>
      </c>
      <c r="E334" s="99" t="str">
        <v>Louis XIII</v>
      </c>
      <c r="F334" s="99" t="str">
        <v>LOX</v>
      </c>
      <c r="G334" s="99" t="str">
        <v>Louis XIII Cognac (CNY26)</v>
      </c>
      <c r="H334" s="99" t="str">
        <v>700ml</v>
      </c>
      <c r="I334" s="175">
        <v>1</v>
      </c>
      <c r="J334" s="283"/>
      <c r="K334" s="178"/>
      <c r="L334" s="85"/>
      <c r="M334" s="147"/>
      <c r="N334" s="86"/>
      <c r="O334" s="147"/>
      <c r="P334" s="152">
        <v>0</v>
      </c>
      <c r="Q334" s="148"/>
      <c r="R334" s="96">
        <f t="shared" si="21"/>
        <v>0</v>
      </c>
      <c r="S334" s="97">
        <f t="shared" si="22"/>
        <v>0</v>
      </c>
      <c r="T334" s="98">
        <f t="shared" si="23"/>
        <v>0</v>
      </c>
      <c r="U334" s="117" t="str">
        <f t="shared" si="24"/>
        <v>OK</v>
      </c>
      <c r="V334" s="117" t="b">
        <f>'CASH REBATE'!$P$22</f>
        <v>0</v>
      </c>
      <c r="W334" s="1" t="str">
        <v>ALCHEMY</v>
      </c>
    </row>
    <row r="335" spans="2:23" ht="17.399999999999999" x14ac:dyDescent="0.3">
      <c r="B335" s="161" t="str">
        <v>27-SPBRA-07001107</v>
      </c>
      <c r="C335" s="157" t="str">
        <v>Remy Cointreau</v>
      </c>
      <c r="D335" s="99" t="str">
        <v>Cognac</v>
      </c>
      <c r="E335" s="99" t="str">
        <v>Louis XIII</v>
      </c>
      <c r="F335" s="99" t="str">
        <v>LOX</v>
      </c>
      <c r="G335" s="99" t="str">
        <v>Louis XIII Cognac (TC II)</v>
      </c>
      <c r="H335" s="99" t="str">
        <v>700ml</v>
      </c>
      <c r="I335" s="175">
        <v>1</v>
      </c>
      <c r="J335" s="283"/>
      <c r="K335" s="178"/>
      <c r="L335" s="85"/>
      <c r="M335" s="147"/>
      <c r="N335" s="86"/>
      <c r="O335" s="147"/>
      <c r="P335" s="152">
        <v>0</v>
      </c>
      <c r="Q335" s="148"/>
      <c r="R335" s="96">
        <f t="shared" si="21"/>
        <v>0</v>
      </c>
      <c r="S335" s="97">
        <f t="shared" si="22"/>
        <v>0</v>
      </c>
      <c r="T335" s="98">
        <f t="shared" si="23"/>
        <v>0</v>
      </c>
      <c r="U335" s="117" t="str">
        <f t="shared" si="24"/>
        <v>OK</v>
      </c>
      <c r="V335" s="117" t="b">
        <f>'CASH REBATE'!$P$22</f>
        <v>0</v>
      </c>
      <c r="W335" s="1" t="str">
        <v>ALCHEMY</v>
      </c>
    </row>
    <row r="336" spans="2:23" ht="17.399999999999999" x14ac:dyDescent="0.3">
      <c r="B336" s="161" t="str">
        <v>28-SPWHI-07000823</v>
      </c>
      <c r="C336" s="157" t="str">
        <v>Remy Cointreau</v>
      </c>
      <c r="D336" s="99" t="str">
        <v>Whisky</v>
      </c>
      <c r="E336" s="99" t="str">
        <v>Bruichladdich</v>
      </c>
      <c r="F336" s="99" t="str">
        <v>BLD</v>
      </c>
      <c r="G336" s="99" t="str">
        <v>Bruichladdich Octomore</v>
      </c>
      <c r="H336" s="99" t="str">
        <v>700ml</v>
      </c>
      <c r="I336" s="175">
        <v>6</v>
      </c>
      <c r="J336" s="283"/>
      <c r="K336" s="178"/>
      <c r="L336" s="85"/>
      <c r="M336" s="147"/>
      <c r="N336" s="86"/>
      <c r="O336" s="147"/>
      <c r="P336" s="152">
        <v>0</v>
      </c>
      <c r="Q336" s="148"/>
      <c r="R336" s="96">
        <f t="shared" si="21"/>
        <v>0</v>
      </c>
      <c r="S336" s="97">
        <f t="shared" si="22"/>
        <v>0</v>
      </c>
      <c r="T336" s="98">
        <f t="shared" si="23"/>
        <v>0</v>
      </c>
      <c r="U336" s="117" t="str">
        <f t="shared" si="24"/>
        <v>OK</v>
      </c>
      <c r="V336" s="117" t="b">
        <f>'CASH REBATE'!$P$22</f>
        <v>0</v>
      </c>
      <c r="W336" s="1" t="str">
        <v>ALCHEMY</v>
      </c>
    </row>
    <row r="337" spans="2:23" ht="17.399999999999999" x14ac:dyDescent="0.3">
      <c r="B337" s="161" t="str">
        <v>29-SPGIN-07006351</v>
      </c>
      <c r="C337" s="157" t="str">
        <v>Remy Cointreau</v>
      </c>
      <c r="D337" s="99" t="str">
        <v>Gin</v>
      </c>
      <c r="E337" s="99" t="str">
        <v>Botanist</v>
      </c>
      <c r="F337" s="99" t="str">
        <v>BOT</v>
      </c>
      <c r="G337" s="99" t="str">
        <v>The Botanist Islay Dry Gin (Gift Box)</v>
      </c>
      <c r="H337" s="99" t="str">
        <v>700ml</v>
      </c>
      <c r="I337" s="175">
        <v>4</v>
      </c>
      <c r="J337" s="283"/>
      <c r="K337" s="178"/>
      <c r="L337" s="85"/>
      <c r="M337" s="147"/>
      <c r="N337" s="86"/>
      <c r="O337" s="147"/>
      <c r="P337" s="152">
        <v>0</v>
      </c>
      <c r="Q337" s="148"/>
      <c r="R337" s="96">
        <f t="shared" si="21"/>
        <v>0</v>
      </c>
      <c r="S337" s="97">
        <f t="shared" si="22"/>
        <v>0</v>
      </c>
      <c r="T337" s="98">
        <f t="shared" si="23"/>
        <v>0</v>
      </c>
      <c r="U337" s="117" t="str">
        <f t="shared" si="24"/>
        <v>OK</v>
      </c>
      <c r="V337" s="117" t="b">
        <f>'CASH REBATE'!$P$22</f>
        <v>0</v>
      </c>
      <c r="W337" s="1" t="str">
        <v>ALCHEMY</v>
      </c>
    </row>
    <row r="338" spans="2:23" ht="17.399999999999999" x14ac:dyDescent="0.3">
      <c r="B338" s="161" t="str">
        <v>31-SPMIX-1450PACK</v>
      </c>
      <c r="C338" s="158" t="str">
        <v>Campari</v>
      </c>
      <c r="D338" s="142" t="str">
        <v>Liqueur</v>
      </c>
      <c r="E338" s="142" t="str">
        <v>Aperol/Cinzano</v>
      </c>
      <c r="F338" s="142" t="str">
        <v/>
      </c>
      <c r="G338" s="142" t="str">
        <v>Aperol + Cinzano Prosecco</v>
      </c>
      <c r="H338" s="142" t="str">
        <v>1450ml</v>
      </c>
      <c r="I338" s="176">
        <v>3</v>
      </c>
      <c r="J338" s="283"/>
      <c r="K338" s="178"/>
      <c r="L338" s="85"/>
      <c r="M338" s="143"/>
      <c r="N338" s="86"/>
      <c r="O338" s="53"/>
      <c r="P338" s="152">
        <v>0</v>
      </c>
      <c r="Q338" s="6"/>
      <c r="R338" s="96">
        <f t="shared" si="21"/>
        <v>0</v>
      </c>
      <c r="S338" s="97">
        <f t="shared" si="22"/>
        <v>0</v>
      </c>
      <c r="T338" s="98">
        <f t="shared" si="23"/>
        <v>0</v>
      </c>
      <c r="U338" s="117" t="str">
        <f t="shared" si="24"/>
        <v>OK</v>
      </c>
      <c r="V338" s="117" t="b">
        <f>'CASH REBATE'!$P$22</f>
        <v>0</v>
      </c>
      <c r="W338" s="1" t="str">
        <v>ALCHEMY</v>
      </c>
    </row>
    <row r="339" spans="2:23" ht="17.399999999999999" x14ac:dyDescent="0.3">
      <c r="B339" s="161" t="str">
        <v>31-SPPAC-07000575</v>
      </c>
      <c r="C339" s="158" t="str">
        <v>Campari</v>
      </c>
      <c r="D339" s="142" t="str">
        <v>Liqueur</v>
      </c>
      <c r="E339" s="142" t="str">
        <v>Aperol</v>
      </c>
      <c r="F339" s="142" t="str">
        <v>APR</v>
      </c>
      <c r="G339" s="142" t="str">
        <v>Aperol Glass Set</v>
      </c>
      <c r="H339" s="142" t="str">
        <v>700ml</v>
      </c>
      <c r="I339" s="176">
        <v>5</v>
      </c>
      <c r="J339" s="283"/>
      <c r="K339" s="178"/>
      <c r="L339" s="85"/>
      <c r="M339" s="143"/>
      <c r="N339" s="86"/>
      <c r="O339" s="53"/>
      <c r="P339" s="152">
        <v>0</v>
      </c>
      <c r="Q339" s="6"/>
      <c r="R339" s="96">
        <f t="shared" si="21"/>
        <v>0</v>
      </c>
      <c r="S339" s="97">
        <f t="shared" si="22"/>
        <v>0</v>
      </c>
      <c r="T339" s="98">
        <f t="shared" si="23"/>
        <v>0</v>
      </c>
      <c r="U339" s="117" t="str">
        <f t="shared" si="24"/>
        <v>OK</v>
      </c>
      <c r="V339" s="117" t="b">
        <f>'CASH REBATE'!$P$22</f>
        <v>0</v>
      </c>
      <c r="W339" s="1" t="str">
        <v>ALCHEMY</v>
      </c>
    </row>
    <row r="340" spans="2:23" ht="17.399999999999999" x14ac:dyDescent="0.3">
      <c r="B340" s="161" t="str">
        <v>32-06LIQ-05001051</v>
      </c>
      <c r="C340" s="158" t="str">
        <v>Campari</v>
      </c>
      <c r="D340" s="142" t="str">
        <v>Liqueur</v>
      </c>
      <c r="E340" s="142" t="str">
        <v>Campari</v>
      </c>
      <c r="F340" s="142" t="str">
        <v>CAM</v>
      </c>
      <c r="G340" s="142" t="str">
        <v>Campari Negroni Liqueur</v>
      </c>
      <c r="H340" s="142" t="str">
        <v>500ml</v>
      </c>
      <c r="I340" s="176">
        <v>6</v>
      </c>
      <c r="J340" s="283"/>
      <c r="K340" s="178"/>
      <c r="L340" s="85"/>
      <c r="M340" s="143"/>
      <c r="N340" s="86"/>
      <c r="O340" s="53"/>
      <c r="P340" s="152">
        <v>0</v>
      </c>
      <c r="Q340" s="6"/>
      <c r="R340" s="96">
        <f t="shared" si="21"/>
        <v>0</v>
      </c>
      <c r="S340" s="97">
        <f t="shared" si="22"/>
        <v>0</v>
      </c>
      <c r="T340" s="98">
        <f t="shared" si="23"/>
        <v>0</v>
      </c>
      <c r="U340" s="117" t="str">
        <f t="shared" si="24"/>
        <v>OK</v>
      </c>
      <c r="V340" s="117" t="b">
        <f>'CASH REBATE'!$P$22</f>
        <v>0</v>
      </c>
      <c r="W340" s="1" t="str">
        <v>ALCHEMY</v>
      </c>
    </row>
    <row r="341" spans="2:23" ht="17.399999999999999" x14ac:dyDescent="0.3">
      <c r="B341" s="161" t="str">
        <v>32-06LIQ-07501402</v>
      </c>
      <c r="C341" s="158" t="str">
        <v>Campari</v>
      </c>
      <c r="D341" s="142" t="str">
        <v>Liqueur</v>
      </c>
      <c r="E341" s="142" t="str">
        <v>Campari</v>
      </c>
      <c r="F341" s="142" t="str">
        <v>CAM</v>
      </c>
      <c r="G341" s="142" t="str">
        <v>Campari Bitter 750 ml</v>
      </c>
      <c r="H341" s="142" t="str">
        <v>750ml</v>
      </c>
      <c r="I341" s="176">
        <v>6</v>
      </c>
      <c r="J341" s="283"/>
      <c r="K341" s="178"/>
      <c r="L341" s="85"/>
      <c r="M341" s="143"/>
      <c r="N341" s="86"/>
      <c r="O341" s="53"/>
      <c r="P341" s="152">
        <v>0</v>
      </c>
      <c r="Q341" s="6"/>
      <c r="R341" s="96">
        <f t="shared" si="21"/>
        <v>0</v>
      </c>
      <c r="S341" s="97">
        <f t="shared" si="22"/>
        <v>0</v>
      </c>
      <c r="T341" s="98">
        <f t="shared" si="23"/>
        <v>0</v>
      </c>
      <c r="U341" s="117" t="str">
        <f t="shared" si="24"/>
        <v>OK</v>
      </c>
      <c r="V341" s="117" t="b">
        <f>'CASH REBATE'!$P$22</f>
        <v>0</v>
      </c>
      <c r="W341" s="1" t="str">
        <v>ALCHEMY</v>
      </c>
    </row>
    <row r="342" spans="2:23" ht="17.399999999999999" x14ac:dyDescent="0.3">
      <c r="B342" s="161" t="str">
        <v>32-SPPAC-07509002</v>
      </c>
      <c r="C342" s="158" t="str">
        <v>Campari</v>
      </c>
      <c r="D342" s="142" t="str">
        <v>Liqueur</v>
      </c>
      <c r="E342" s="142" t="str">
        <v>Campari</v>
      </c>
      <c r="F342" s="142" t="str">
        <v>CAM</v>
      </c>
      <c r="G342" s="142" t="str">
        <v>Campari Negroni Set</v>
      </c>
      <c r="H342" s="142" t="str">
        <v>2250ml</v>
      </c>
      <c r="I342" s="176">
        <v>4</v>
      </c>
      <c r="J342" s="283"/>
      <c r="K342" s="178"/>
      <c r="L342" s="85"/>
      <c r="M342" s="143"/>
      <c r="N342" s="86"/>
      <c r="O342" s="53"/>
      <c r="P342" s="152">
        <v>0</v>
      </c>
      <c r="Q342" s="6"/>
      <c r="R342" s="96">
        <f t="shared" si="21"/>
        <v>0</v>
      </c>
      <c r="S342" s="97">
        <f t="shared" si="22"/>
        <v>0</v>
      </c>
      <c r="T342" s="98">
        <f t="shared" si="23"/>
        <v>0</v>
      </c>
      <c r="U342" s="117" t="str">
        <f t="shared" si="24"/>
        <v>OK</v>
      </c>
      <c r="V342" s="117" t="b">
        <f>'CASH REBATE'!$P$22</f>
        <v>0</v>
      </c>
      <c r="W342" s="1" t="str">
        <v>ALCHEMY</v>
      </c>
    </row>
    <row r="343" spans="2:23" ht="17.399999999999999" x14ac:dyDescent="0.3">
      <c r="B343" s="161" t="str">
        <v>33-SPGIN-07502000</v>
      </c>
      <c r="C343" s="158" t="str">
        <v>Campari</v>
      </c>
      <c r="D343" s="142" t="str">
        <v>Gin</v>
      </c>
      <c r="E343" s="142" t="str">
        <v>Bulldog</v>
      </c>
      <c r="F343" s="142" t="str">
        <v>BUL</v>
      </c>
      <c r="G343" s="142" t="str">
        <v>Bulldog London Dry Gin 750 ml</v>
      </c>
      <c r="H343" s="142" t="str">
        <v>750ml</v>
      </c>
      <c r="I343" s="176">
        <v>6</v>
      </c>
      <c r="J343" s="283"/>
      <c r="K343" s="178"/>
      <c r="L343" s="85"/>
      <c r="M343" s="143"/>
      <c r="N343" s="86"/>
      <c r="O343" s="53"/>
      <c r="P343" s="152">
        <v>0</v>
      </c>
      <c r="Q343" s="6"/>
      <c r="R343" s="96">
        <f t="shared" si="17"/>
        <v>0</v>
      </c>
      <c r="S343" s="97">
        <f t="shared" si="20"/>
        <v>0</v>
      </c>
      <c r="T343" s="98">
        <f t="shared" si="18"/>
        <v>0</v>
      </c>
      <c r="U343" s="117" t="str">
        <f t="shared" si="19"/>
        <v>OK</v>
      </c>
      <c r="V343" s="117" t="b">
        <f>'CASH REBATE'!$P$22</f>
        <v>0</v>
      </c>
      <c r="W343" s="1" t="str">
        <v>ALCHEMY</v>
      </c>
    </row>
    <row r="344" spans="2:23" ht="17.399999999999999" x14ac:dyDescent="0.3">
      <c r="B344" s="161" t="str">
        <v>33-SPPAC-07506102</v>
      </c>
      <c r="C344" s="158" t="str">
        <v>Campari</v>
      </c>
      <c r="D344" s="142" t="str">
        <v>Gin</v>
      </c>
      <c r="E344" s="142" t="str">
        <v>Bulldog</v>
      </c>
      <c r="F344" s="142" t="str">
        <v>BUL</v>
      </c>
      <c r="G344" s="142" t="str">
        <v>Bulldog Gin Glass Set</v>
      </c>
      <c r="H344" s="142" t="str">
        <v>750ml</v>
      </c>
      <c r="I344" s="176">
        <v>6</v>
      </c>
      <c r="J344" s="283"/>
      <c r="K344" s="178"/>
      <c r="L344" s="85"/>
      <c r="M344" s="143"/>
      <c r="N344" s="86"/>
      <c r="O344" s="53"/>
      <c r="P344" s="152">
        <v>0</v>
      </c>
      <c r="Q344" s="6"/>
      <c r="R344" s="96">
        <f t="shared" si="17"/>
        <v>0</v>
      </c>
      <c r="S344" s="97">
        <f t="shared" si="20"/>
        <v>0</v>
      </c>
      <c r="T344" s="98">
        <f t="shared" si="18"/>
        <v>0</v>
      </c>
      <c r="U344" s="117" t="str">
        <f t="shared" si="19"/>
        <v>OK</v>
      </c>
      <c r="V344" s="117" t="b">
        <f>'CASH REBATE'!$P$22</f>
        <v>0</v>
      </c>
      <c r="W344" s="1" t="str">
        <v>ALCHEMY</v>
      </c>
    </row>
    <row r="345" spans="2:23" ht="17.399999999999999" x14ac:dyDescent="0.3">
      <c r="B345" s="161" t="str">
        <v>34-12VOD-01808261</v>
      </c>
      <c r="C345" s="158" t="str">
        <v>Campari</v>
      </c>
      <c r="D345" s="142" t="str">
        <v>Vodka</v>
      </c>
      <c r="E345" s="142" t="str">
        <v>Skyy</v>
      </c>
      <c r="F345" s="142" t="str">
        <v>SKY</v>
      </c>
      <c r="G345" s="142" t="str">
        <v>Skyy Vodka 180 ml (P12)</v>
      </c>
      <c r="H345" s="142" t="str">
        <v>180ml</v>
      </c>
      <c r="I345" s="176">
        <v>12</v>
      </c>
      <c r="J345" s="283"/>
      <c r="K345" s="178"/>
      <c r="L345" s="85"/>
      <c r="M345" s="143"/>
      <c r="N345" s="86"/>
      <c r="O345" s="53"/>
      <c r="P345" s="152">
        <v>0</v>
      </c>
      <c r="Q345" s="6"/>
      <c r="R345" s="96">
        <f t="shared" si="17"/>
        <v>0</v>
      </c>
      <c r="S345" s="97">
        <f t="shared" si="20"/>
        <v>0</v>
      </c>
      <c r="T345" s="98">
        <f t="shared" si="18"/>
        <v>0</v>
      </c>
      <c r="U345" s="117" t="str">
        <f t="shared" si="19"/>
        <v>OK</v>
      </c>
      <c r="V345" s="117" t="b">
        <f>'CASH REBATE'!$P$22</f>
        <v>0</v>
      </c>
      <c r="W345" s="1" t="str">
        <v>ALCHEMY</v>
      </c>
    </row>
    <row r="346" spans="2:23" ht="17.399999999999999" x14ac:dyDescent="0.3">
      <c r="B346" s="161" t="str">
        <v>34-SPVOD-07007004</v>
      </c>
      <c r="C346" s="158" t="str">
        <v>Campari</v>
      </c>
      <c r="D346" s="142" t="str">
        <v>Vodka</v>
      </c>
      <c r="E346" s="142" t="str">
        <v>Skyy</v>
      </c>
      <c r="F346" s="142" t="str">
        <v>SKY</v>
      </c>
      <c r="G346" s="142" t="str">
        <v>Skyy Vodka</v>
      </c>
      <c r="H346" s="142" t="str">
        <v>700ml</v>
      </c>
      <c r="I346" s="176">
        <v>12</v>
      </c>
      <c r="J346" s="283"/>
      <c r="K346" s="178"/>
      <c r="L346" s="85"/>
      <c r="M346" s="143"/>
      <c r="N346" s="86"/>
      <c r="O346" s="53"/>
      <c r="P346" s="152">
        <v>0</v>
      </c>
      <c r="Q346" s="6"/>
      <c r="R346" s="96">
        <f t="shared" si="17"/>
        <v>0</v>
      </c>
      <c r="S346" s="97">
        <f t="shared" si="20"/>
        <v>0</v>
      </c>
      <c r="T346" s="98">
        <f t="shared" si="18"/>
        <v>0</v>
      </c>
      <c r="U346" s="117" t="str">
        <f t="shared" si="19"/>
        <v>OK</v>
      </c>
      <c r="V346" s="117" t="b">
        <f>'CASH REBATE'!$P$22</f>
        <v>0</v>
      </c>
      <c r="W346" s="1" t="str">
        <v>ALCHEMY</v>
      </c>
    </row>
    <row r="347" spans="2:23" ht="17.399999999999999" x14ac:dyDescent="0.3">
      <c r="B347" s="161" t="str">
        <v>37-SPWHI-07002834</v>
      </c>
      <c r="C347" s="158" t="str">
        <v>Campari</v>
      </c>
      <c r="D347" s="142" t="str">
        <v>Whisky</v>
      </c>
      <c r="E347" s="142" t="str">
        <v>Wild Turkey</v>
      </c>
      <c r="F347" s="142" t="str">
        <v>WTK</v>
      </c>
      <c r="G347" s="142" t="str">
        <v>Wild Turkey Rye Whiskey 700ml</v>
      </c>
      <c r="H347" s="142" t="str">
        <v>700ml</v>
      </c>
      <c r="I347" s="176">
        <v>12</v>
      </c>
      <c r="J347" s="283"/>
      <c r="K347" s="178"/>
      <c r="L347" s="85"/>
      <c r="M347" s="143"/>
      <c r="N347" s="86"/>
      <c r="O347" s="53"/>
      <c r="P347" s="152">
        <v>0</v>
      </c>
      <c r="Q347" s="6"/>
      <c r="R347" s="96">
        <f t="shared" si="17"/>
        <v>0</v>
      </c>
      <c r="S347" s="97">
        <f t="shared" si="20"/>
        <v>0</v>
      </c>
      <c r="T347" s="98">
        <f t="shared" si="18"/>
        <v>0</v>
      </c>
      <c r="U347" s="117" t="str">
        <f t="shared" si="19"/>
        <v>OK</v>
      </c>
      <c r="V347" s="117" t="b">
        <f>'CASH REBATE'!$P$22</f>
        <v>0</v>
      </c>
      <c r="W347" s="1" t="str">
        <v>ALCHEMY</v>
      </c>
    </row>
    <row r="348" spans="2:23" ht="17.399999999999999" x14ac:dyDescent="0.3">
      <c r="B348" s="161" t="str">
        <v>40-SPRUM-07501400</v>
      </c>
      <c r="C348" s="158" t="str">
        <v>Campari</v>
      </c>
      <c r="D348" s="142" t="str">
        <v>Rum</v>
      </c>
      <c r="E348" s="142" t="str">
        <v>Appleton</v>
      </c>
      <c r="F348" s="142" t="str">
        <v>APT</v>
      </c>
      <c r="G348" s="142" t="str">
        <v>Appleton Estate Rare Blend 12 Years</v>
      </c>
      <c r="H348" s="142" t="str">
        <v>750ml</v>
      </c>
      <c r="I348" s="176">
        <v>12</v>
      </c>
      <c r="J348" s="283"/>
      <c r="K348" s="178"/>
      <c r="L348" s="85"/>
      <c r="M348" s="143"/>
      <c r="N348" s="86"/>
      <c r="O348" s="53"/>
      <c r="P348" s="152">
        <v>0</v>
      </c>
      <c r="Q348" s="6"/>
      <c r="R348" s="96">
        <f t="shared" si="17"/>
        <v>0</v>
      </c>
      <c r="S348" s="97">
        <f t="shared" si="20"/>
        <v>0</v>
      </c>
      <c r="T348" s="98">
        <f t="shared" si="18"/>
        <v>0</v>
      </c>
      <c r="U348" s="117" t="str">
        <f t="shared" si="19"/>
        <v>OK</v>
      </c>
      <c r="V348" s="117" t="b">
        <f>'CASH REBATE'!$P$22</f>
        <v>0</v>
      </c>
      <c r="W348" s="1" t="str">
        <v>ALCHEMY</v>
      </c>
    </row>
    <row r="349" spans="2:23" ht="17.399999999999999" x14ac:dyDescent="0.3">
      <c r="B349" s="161" t="str">
        <v>46-ABRGP-07000051</v>
      </c>
      <c r="C349" s="158" t="str">
        <v>Campari</v>
      </c>
      <c r="D349" s="142" t="str">
        <v>Whisky</v>
      </c>
      <c r="E349" s="142" t="str">
        <v>Glen Grant</v>
      </c>
      <c r="F349" s="142" t="str">
        <v>GGT</v>
      </c>
      <c r="G349" s="142" t="str">
        <v>Glen Grant Single Malt Scotch Whisky Arboralis (Gift Pack)</v>
      </c>
      <c r="H349" s="142" t="str">
        <v>700ml</v>
      </c>
      <c r="I349" s="176">
        <v>6</v>
      </c>
      <c r="J349" s="283"/>
      <c r="K349" s="178"/>
      <c r="L349" s="85"/>
      <c r="M349" s="143"/>
      <c r="N349" s="86"/>
      <c r="O349" s="53"/>
      <c r="P349" s="152">
        <v>0</v>
      </c>
      <c r="Q349" s="6"/>
      <c r="R349" s="96">
        <f t="shared" si="17"/>
        <v>0</v>
      </c>
      <c r="S349" s="97">
        <f t="shared" si="20"/>
        <v>0</v>
      </c>
      <c r="T349" s="98">
        <f t="shared" si="18"/>
        <v>0</v>
      </c>
      <c r="U349" s="117" t="str">
        <f t="shared" si="19"/>
        <v>OK</v>
      </c>
      <c r="V349" s="117" t="b">
        <f>'CASH REBATE'!$P$22</f>
        <v>0</v>
      </c>
      <c r="W349" s="1" t="str">
        <v>ALCHEMY</v>
      </c>
    </row>
    <row r="350" spans="2:23" ht="17.399999999999999" x14ac:dyDescent="0.3">
      <c r="B350" s="161" t="str">
        <v>51-WISPA-07505015</v>
      </c>
      <c r="C350" s="158" t="str">
        <v>Luc Belaire</v>
      </c>
      <c r="D350" s="142" t="str">
        <v>Sparkling Wine</v>
      </c>
      <c r="E350" s="142" t="str">
        <v>Luc Belaire</v>
      </c>
      <c r="F350" s="142" t="str">
        <v>LUC</v>
      </c>
      <c r="G350" s="142" t="str">
        <v>Luc Belaire Rare Luxe</v>
      </c>
      <c r="H350" s="142" t="str">
        <v>750ml</v>
      </c>
      <c r="I350" s="176">
        <v>6</v>
      </c>
      <c r="J350" s="283"/>
      <c r="K350" s="178"/>
      <c r="L350" s="85"/>
      <c r="M350" s="143"/>
      <c r="N350" s="86"/>
      <c r="O350" s="53"/>
      <c r="P350" s="152">
        <v>0</v>
      </c>
      <c r="Q350" s="6"/>
      <c r="R350" s="96">
        <f t="shared" si="17"/>
        <v>0</v>
      </c>
      <c r="S350" s="97">
        <f t="shared" si="20"/>
        <v>0</v>
      </c>
      <c r="T350" s="98">
        <f t="shared" si="18"/>
        <v>0</v>
      </c>
      <c r="U350" s="117" t="str">
        <f t="shared" si="19"/>
        <v>OK</v>
      </c>
      <c r="V350" s="117" t="b">
        <f>'CASH REBATE'!$P$22</f>
        <v>0</v>
      </c>
      <c r="W350" s="1" t="str">
        <v>ALCHEMY</v>
      </c>
    </row>
    <row r="351" spans="2:23" ht="17.399999999999999" x14ac:dyDescent="0.3">
      <c r="B351" s="161" t="str">
        <v>51-WISPA-07505572</v>
      </c>
      <c r="C351" s="158" t="str">
        <v>Luc Belaire</v>
      </c>
      <c r="D351" s="142" t="str">
        <v>Sparkling Wine</v>
      </c>
      <c r="E351" s="142" t="str">
        <v>Luc Belaire</v>
      </c>
      <c r="F351" s="142" t="str">
        <v>LUC</v>
      </c>
      <c r="G351" s="142" t="str">
        <v>Luc Belaire Rare Luxe - Fantome</v>
      </c>
      <c r="H351" s="142" t="str">
        <v>750ml</v>
      </c>
      <c r="I351" s="176">
        <v>6</v>
      </c>
      <c r="J351" s="283"/>
      <c r="K351" s="178"/>
      <c r="L351" s="85"/>
      <c r="M351" s="143"/>
      <c r="N351" s="86"/>
      <c r="O351" s="53"/>
      <c r="P351" s="152">
        <v>0</v>
      </c>
      <c r="Q351" s="6"/>
      <c r="R351" s="96">
        <f t="shared" si="17"/>
        <v>0</v>
      </c>
      <c r="S351" s="97">
        <f t="shared" si="20"/>
        <v>0</v>
      </c>
      <c r="T351" s="98">
        <f t="shared" si="18"/>
        <v>0</v>
      </c>
      <c r="U351" s="117" t="str">
        <f t="shared" si="19"/>
        <v>OK</v>
      </c>
      <c r="V351" s="117" t="b">
        <f>'CASH REBATE'!$P$22</f>
        <v>0</v>
      </c>
      <c r="W351" s="1" t="str">
        <v>ALCHEMY</v>
      </c>
    </row>
    <row r="352" spans="2:23" ht="17.399999999999999" x14ac:dyDescent="0.3">
      <c r="B352" s="161" t="str">
        <v>51-WISPA-07505602</v>
      </c>
      <c r="C352" s="157" t="str">
        <v>Luc Belaire</v>
      </c>
      <c r="D352" s="99" t="str">
        <v>Sparkling Wine</v>
      </c>
      <c r="E352" s="99" t="str">
        <v>Luc Belaire</v>
      </c>
      <c r="F352" s="99" t="str">
        <v>LUC</v>
      </c>
      <c r="G352" s="99" t="str">
        <v>Luc Belaire Rare Rose - Fantome</v>
      </c>
      <c r="H352" s="99" t="str">
        <v>750ml</v>
      </c>
      <c r="I352" s="175">
        <v>6</v>
      </c>
      <c r="J352" s="283"/>
      <c r="K352" s="178"/>
      <c r="L352" s="85"/>
      <c r="M352" s="147"/>
      <c r="N352" s="86"/>
      <c r="O352" s="147"/>
      <c r="P352" s="152">
        <v>0</v>
      </c>
      <c r="Q352" s="148"/>
      <c r="R352" s="96">
        <f t="shared" si="17"/>
        <v>0</v>
      </c>
      <c r="S352" s="97">
        <f t="shared" si="20"/>
        <v>0</v>
      </c>
      <c r="T352" s="98">
        <f t="shared" si="18"/>
        <v>0</v>
      </c>
      <c r="U352" s="117" t="str">
        <f t="shared" si="19"/>
        <v>OK</v>
      </c>
      <c r="V352" s="117" t="b">
        <f>'CASH REBATE'!$P$22</f>
        <v>0</v>
      </c>
      <c r="W352" s="1" t="str">
        <v>ALCHEMY</v>
      </c>
    </row>
    <row r="353" spans="2:23" ht="17.399999999999999" x14ac:dyDescent="0.3">
      <c r="B353" s="161" t="str">
        <v>51-WISPA-07505909</v>
      </c>
      <c r="C353" s="157" t="str">
        <v>Luc Belaire</v>
      </c>
      <c r="D353" s="99" t="str">
        <v>Sparkling Wine</v>
      </c>
      <c r="E353" s="99" t="str">
        <v>Luc Belaire</v>
      </c>
      <c r="F353" s="99" t="str">
        <v>LUC</v>
      </c>
      <c r="G353" s="99" t="str">
        <v>Luc Belaire Rare Rose</v>
      </c>
      <c r="H353" s="99" t="str">
        <v>750ml</v>
      </c>
      <c r="I353" s="175">
        <v>6</v>
      </c>
      <c r="J353" s="283"/>
      <c r="K353" s="178"/>
      <c r="L353" s="85"/>
      <c r="M353" s="147"/>
      <c r="N353" s="86"/>
      <c r="O353" s="147"/>
      <c r="P353" s="152">
        <v>0</v>
      </c>
      <c r="Q353" s="148"/>
      <c r="R353" s="96">
        <f t="shared" si="17"/>
        <v>0</v>
      </c>
      <c r="S353" s="97">
        <f t="shared" si="20"/>
        <v>0</v>
      </c>
      <c r="T353" s="98">
        <f t="shared" si="18"/>
        <v>0</v>
      </c>
      <c r="U353" s="117" t="str">
        <f t="shared" si="19"/>
        <v>OK</v>
      </c>
      <c r="V353" s="117" t="b">
        <f>'CASH REBATE'!$P$22</f>
        <v>0</v>
      </c>
      <c r="W353" s="1" t="str">
        <v>ALCHEMY</v>
      </c>
    </row>
    <row r="354" spans="2:23" ht="17.399999999999999" x14ac:dyDescent="0.3">
      <c r="B354" s="161" t="str">
        <v>51-WISPA-15005619</v>
      </c>
      <c r="C354" s="157" t="str">
        <v>Luc Belaire</v>
      </c>
      <c r="D354" s="99" t="str">
        <v>Sparkling Wine</v>
      </c>
      <c r="E354" s="99" t="str">
        <v>Luc Belaire</v>
      </c>
      <c r="F354" s="99" t="str">
        <v>LUC</v>
      </c>
      <c r="G354" s="99" t="str">
        <v>Luc Belaire Rare Rose 1.5 L - Fantome</v>
      </c>
      <c r="H354" s="99" t="str">
        <v>1500ml</v>
      </c>
      <c r="I354" s="175">
        <v>3</v>
      </c>
      <c r="J354" s="283"/>
      <c r="K354" s="178"/>
      <c r="L354" s="85"/>
      <c r="M354" s="147"/>
      <c r="N354" s="86"/>
      <c r="O354" s="147"/>
      <c r="P354" s="152">
        <v>0</v>
      </c>
      <c r="Q354" s="148"/>
      <c r="R354" s="96">
        <f t="shared" si="17"/>
        <v>0</v>
      </c>
      <c r="S354" s="97">
        <f t="shared" si="20"/>
        <v>0</v>
      </c>
      <c r="T354" s="98">
        <f t="shared" si="18"/>
        <v>0</v>
      </c>
      <c r="U354" s="117" t="str">
        <f t="shared" si="19"/>
        <v>OK</v>
      </c>
      <c r="V354" s="117" t="b">
        <f>'CASH REBATE'!$P$22</f>
        <v>0</v>
      </c>
      <c r="W354" s="1" t="str">
        <v>ALCHEMY</v>
      </c>
    </row>
    <row r="355" spans="2:23" ht="17.399999999999999" x14ac:dyDescent="0.3">
      <c r="B355" s="161" t="str">
        <v>52-WISPA-07500750</v>
      </c>
      <c r="C355" s="157" t="str">
        <v>Pommery</v>
      </c>
      <c r="D355" s="99" t="str">
        <v>Champagne</v>
      </c>
      <c r="E355" s="99" t="str">
        <v>Pommery</v>
      </c>
      <c r="F355" s="99" t="str">
        <v>POM</v>
      </c>
      <c r="G355" s="99" t="str">
        <v>Champagne Pommery Brut Rose Royal (GB)</v>
      </c>
      <c r="H355" s="99" t="str">
        <v>750ml</v>
      </c>
      <c r="I355" s="175">
        <v>6</v>
      </c>
      <c r="J355" s="283"/>
      <c r="K355" s="178"/>
      <c r="L355" s="85"/>
      <c r="M355" s="147"/>
      <c r="N355" s="86"/>
      <c r="O355" s="147"/>
      <c r="P355" s="152">
        <v>0</v>
      </c>
      <c r="Q355" s="148"/>
      <c r="R355" s="96">
        <f t="shared" si="17"/>
        <v>0</v>
      </c>
      <c r="S355" s="97">
        <f t="shared" si="20"/>
        <v>0</v>
      </c>
      <c r="T355" s="98">
        <f t="shared" si="18"/>
        <v>0</v>
      </c>
      <c r="U355" s="117" t="str">
        <f t="shared" si="19"/>
        <v>OK</v>
      </c>
      <c r="V355" s="117" t="b">
        <f>'CASH REBATE'!$P$22</f>
        <v>0</v>
      </c>
      <c r="W355" s="1" t="str">
        <v>ALCHEMY</v>
      </c>
    </row>
    <row r="356" spans="2:23" ht="17.399999999999999" x14ac:dyDescent="0.3">
      <c r="B356" s="161" t="str">
        <v>52-WISPA-07500925</v>
      </c>
      <c r="C356" s="157" t="str">
        <v>Pommery</v>
      </c>
      <c r="D356" s="99" t="str">
        <v>Champagne</v>
      </c>
      <c r="E356" s="99" t="str">
        <v>Pommery</v>
      </c>
      <c r="F356" s="99" t="str">
        <v>POM</v>
      </c>
      <c r="G356" s="99" t="str">
        <v>Champagne Pommery Royal Blue Sky (GB)</v>
      </c>
      <c r="H356" s="99" t="str">
        <v>750ml</v>
      </c>
      <c r="I356" s="175">
        <v>6</v>
      </c>
      <c r="J356" s="283"/>
      <c r="K356" s="178"/>
      <c r="L356" s="85"/>
      <c r="M356" s="147"/>
      <c r="N356" s="86"/>
      <c r="O356" s="147"/>
      <c r="P356" s="152">
        <v>0</v>
      </c>
      <c r="Q356" s="148"/>
      <c r="R356" s="96">
        <f t="shared" si="17"/>
        <v>0</v>
      </c>
      <c r="S356" s="97">
        <f t="shared" si="20"/>
        <v>0</v>
      </c>
      <c r="T356" s="98">
        <f t="shared" si="18"/>
        <v>0</v>
      </c>
      <c r="U356" s="117" t="str">
        <f t="shared" si="19"/>
        <v>OK</v>
      </c>
      <c r="V356" s="117" t="b">
        <f>'CASH REBATE'!$P$22</f>
        <v>0</v>
      </c>
      <c r="W356" s="1" t="str">
        <v>ALCHEMY</v>
      </c>
    </row>
    <row r="357" spans="2:23" ht="17.399999999999999" x14ac:dyDescent="0.3">
      <c r="B357" s="161" t="str">
        <v>52-WISPA-07502006</v>
      </c>
      <c r="C357" s="157" t="str">
        <v>Pommery</v>
      </c>
      <c r="D357" s="99" t="str">
        <v>Champagne</v>
      </c>
      <c r="E357" s="99" t="str">
        <v>Pommery</v>
      </c>
      <c r="F357" s="99" t="str">
        <v>POM</v>
      </c>
      <c r="G357" s="99" t="str">
        <v>Pommery Cuvee Louise Champagne (2006)</v>
      </c>
      <c r="H357" s="99" t="str">
        <v>750ml</v>
      </c>
      <c r="I357" s="175">
        <v>6</v>
      </c>
      <c r="J357" s="283"/>
      <c r="K357" s="178"/>
      <c r="L357" s="85"/>
      <c r="M357" s="147"/>
      <c r="N357" s="86"/>
      <c r="O357" s="147"/>
      <c r="P357" s="152">
        <v>0</v>
      </c>
      <c r="Q357" s="148"/>
      <c r="R357" s="96">
        <f t="shared" si="17"/>
        <v>0</v>
      </c>
      <c r="S357" s="97">
        <f t="shared" si="20"/>
        <v>0</v>
      </c>
      <c r="T357" s="98">
        <f t="shared" si="18"/>
        <v>0</v>
      </c>
      <c r="U357" s="117" t="str">
        <f t="shared" si="19"/>
        <v>OK</v>
      </c>
      <c r="V357" s="117" t="b">
        <f>'CASH REBATE'!$P$22</f>
        <v>0</v>
      </c>
      <c r="W357" s="1" t="str">
        <v>ALCHEMY</v>
      </c>
    </row>
    <row r="358" spans="2:23" ht="17.399999999999999" x14ac:dyDescent="0.3">
      <c r="B358" s="161" t="str">
        <v>52-WISPA-07507772</v>
      </c>
      <c r="C358" s="157" t="str">
        <v>Pommery</v>
      </c>
      <c r="D358" s="99" t="str">
        <v>Champagne</v>
      </c>
      <c r="E358" s="99" t="str">
        <v>Pommery</v>
      </c>
      <c r="F358" s="99" t="str">
        <v>POM</v>
      </c>
      <c r="G358" s="99" t="str">
        <v>Champagne Pommery Apanage Brut (1874)</v>
      </c>
      <c r="H358" s="99" t="str">
        <v>750ml</v>
      </c>
      <c r="I358" s="175">
        <v>6</v>
      </c>
      <c r="J358" s="283"/>
      <c r="K358" s="178"/>
      <c r="L358" s="85"/>
      <c r="M358" s="147"/>
      <c r="N358" s="86"/>
      <c r="O358" s="147"/>
      <c r="P358" s="152">
        <v>0</v>
      </c>
      <c r="Q358" s="148"/>
      <c r="R358" s="96">
        <f t="shared" si="17"/>
        <v>0</v>
      </c>
      <c r="S358" s="97">
        <f t="shared" si="20"/>
        <v>0</v>
      </c>
      <c r="T358" s="98">
        <f t="shared" si="18"/>
        <v>0</v>
      </c>
      <c r="U358" s="117" t="str">
        <f t="shared" si="19"/>
        <v>OK</v>
      </c>
      <c r="V358" s="117" t="b">
        <f>'CASH REBATE'!$P$22</f>
        <v>0</v>
      </c>
      <c r="W358" s="1" t="str">
        <v>ALCHEMY</v>
      </c>
    </row>
    <row r="359" spans="2:23" ht="17.399999999999999" x14ac:dyDescent="0.3">
      <c r="B359" s="161" t="str">
        <v>64-SPLIQ-02000983</v>
      </c>
      <c r="C359" s="157" t="str">
        <v>Laiba</v>
      </c>
      <c r="D359" s="99" t="str">
        <v>Liqueur</v>
      </c>
      <c r="E359" s="99" t="str">
        <v>Laiba</v>
      </c>
      <c r="F359" s="99" t="str">
        <v>LAI</v>
      </c>
      <c r="G359" s="99" t="str">
        <v>Laiba Passion De-Light</v>
      </c>
      <c r="H359" s="99" t="str">
        <v>200ml</v>
      </c>
      <c r="I359" s="175">
        <v>12</v>
      </c>
      <c r="J359" s="283"/>
      <c r="K359" s="178"/>
      <c r="L359" s="85"/>
      <c r="M359" s="147"/>
      <c r="N359" s="86"/>
      <c r="O359" s="147"/>
      <c r="P359" s="152">
        <v>0</v>
      </c>
      <c r="Q359" s="148"/>
      <c r="R359" s="96">
        <f t="shared" si="17"/>
        <v>0</v>
      </c>
      <c r="S359" s="97">
        <f t="shared" si="20"/>
        <v>0</v>
      </c>
      <c r="T359" s="98">
        <f t="shared" si="18"/>
        <v>0</v>
      </c>
      <c r="U359" s="117" t="str">
        <f t="shared" si="19"/>
        <v>OK</v>
      </c>
      <c r="V359" s="117" t="b">
        <f>'CASH REBATE'!$P$22</f>
        <v>0</v>
      </c>
      <c r="W359" s="1" t="str">
        <v>ALCHEMY</v>
      </c>
    </row>
    <row r="360" spans="2:23" ht="17.399999999999999" x14ac:dyDescent="0.3">
      <c r="B360" s="161" t="str">
        <v>64-SPLIQ-02000990</v>
      </c>
      <c r="C360" s="158" t="str">
        <v>Laiba</v>
      </c>
      <c r="D360" s="142" t="str">
        <v>Liqueur</v>
      </c>
      <c r="E360" s="142" t="str">
        <v>Laiba</v>
      </c>
      <c r="F360" s="142" t="str">
        <v>LAI</v>
      </c>
      <c r="G360" s="142" t="str">
        <v>Laiba In Love With Rosemary</v>
      </c>
      <c r="H360" s="142" t="str">
        <v>200ml</v>
      </c>
      <c r="I360" s="176">
        <v>12</v>
      </c>
      <c r="J360" s="283"/>
      <c r="K360" s="178"/>
      <c r="L360" s="85"/>
      <c r="M360" s="143"/>
      <c r="N360" s="86"/>
      <c r="O360" s="53"/>
      <c r="P360" s="152">
        <v>0</v>
      </c>
      <c r="Q360" s="6"/>
      <c r="R360" s="96">
        <f t="shared" si="17"/>
        <v>0</v>
      </c>
      <c r="S360" s="97">
        <f t="shared" si="20"/>
        <v>0</v>
      </c>
      <c r="T360" s="98">
        <f t="shared" si="18"/>
        <v>0</v>
      </c>
      <c r="U360" s="117" t="str">
        <f t="shared" si="19"/>
        <v>OK</v>
      </c>
      <c r="V360" s="117" t="b">
        <f>'CASH REBATE'!$P$22</f>
        <v>0</v>
      </c>
      <c r="W360" s="1" t="str">
        <v>ALCHEMY</v>
      </c>
    </row>
    <row r="361" spans="2:23" ht="17.399999999999999" x14ac:dyDescent="0.3">
      <c r="B361" s="161" t="str">
        <v>64-SPLIQ-02001003</v>
      </c>
      <c r="C361" s="158" t="str">
        <v>Laiba</v>
      </c>
      <c r="D361" s="142" t="str">
        <v>Liqueur</v>
      </c>
      <c r="E361" s="142" t="str">
        <v>Laiba</v>
      </c>
      <c r="F361" s="142" t="str">
        <v>LAI</v>
      </c>
      <c r="G361" s="142" t="str">
        <v>Laiba Sour</v>
      </c>
      <c r="H361" s="142" t="str">
        <v>200ml</v>
      </c>
      <c r="I361" s="176">
        <v>12</v>
      </c>
      <c r="J361" s="283"/>
      <c r="K361" s="178"/>
      <c r="L361" s="85"/>
      <c r="M361" s="143"/>
      <c r="N361" s="86"/>
      <c r="O361" s="53"/>
      <c r="P361" s="152">
        <v>0</v>
      </c>
      <c r="Q361" s="6"/>
      <c r="R361" s="96">
        <f t="shared" si="17"/>
        <v>0</v>
      </c>
      <c r="S361" s="97">
        <f t="shared" si="20"/>
        <v>0</v>
      </c>
      <c r="T361" s="98">
        <f t="shared" si="18"/>
        <v>0</v>
      </c>
      <c r="U361" s="117" t="str">
        <f t="shared" si="19"/>
        <v>OK</v>
      </c>
      <c r="V361" s="117" t="b">
        <f>'CASH REBATE'!$P$22</f>
        <v>0</v>
      </c>
      <c r="W361" s="1" t="str">
        <v>ALCHEMY</v>
      </c>
    </row>
    <row r="362" spans="2:23" ht="17.399999999999999" x14ac:dyDescent="0.3">
      <c r="B362" s="161" t="str">
        <v>64-SPLIQ-02001010</v>
      </c>
      <c r="C362" s="158" t="str">
        <v>Laiba</v>
      </c>
      <c r="D362" s="142" t="str">
        <v>Liqueur</v>
      </c>
      <c r="E362" s="142" t="str">
        <v>Laiba</v>
      </c>
      <c r="F362" s="142" t="str">
        <v>LAI</v>
      </c>
      <c r="G362" s="142" t="str">
        <v>Laiba I Am Coconuts</v>
      </c>
      <c r="H362" s="142" t="str">
        <v>200ml</v>
      </c>
      <c r="I362" s="176">
        <v>12</v>
      </c>
      <c r="J362" s="283"/>
      <c r="K362" s="178"/>
      <c r="L362" s="85"/>
      <c r="M362" s="143"/>
      <c r="N362" s="86"/>
      <c r="O362" s="53"/>
      <c r="P362" s="152">
        <v>0</v>
      </c>
      <c r="Q362" s="6"/>
      <c r="R362" s="96">
        <f t="shared" si="17"/>
        <v>0</v>
      </c>
      <c r="S362" s="97">
        <f t="shared" si="20"/>
        <v>0</v>
      </c>
      <c r="T362" s="98">
        <f t="shared" si="18"/>
        <v>0</v>
      </c>
      <c r="U362" s="117" t="str">
        <f t="shared" si="19"/>
        <v>OK</v>
      </c>
      <c r="V362" s="117" t="b">
        <f>'CASH REBATE'!$P$22</f>
        <v>0</v>
      </c>
      <c r="W362" s="1" t="str">
        <v>ALCHEMY</v>
      </c>
    </row>
    <row r="363" spans="2:23" ht="17.399999999999999" x14ac:dyDescent="0.3">
      <c r="B363" s="161" t="str">
        <v>64-SPLIQ-02001027</v>
      </c>
      <c r="C363" s="157" t="str">
        <v>Laiba</v>
      </c>
      <c r="D363" s="99" t="str">
        <v>Liqueur</v>
      </c>
      <c r="E363" s="99" t="str">
        <v>Laiba</v>
      </c>
      <c r="F363" s="99" t="str">
        <v>LAI</v>
      </c>
      <c r="G363" s="99" t="str">
        <v>Laiba Cold Brew Martini</v>
      </c>
      <c r="H363" s="99" t="str">
        <v>200ml</v>
      </c>
      <c r="I363" s="175">
        <v>12</v>
      </c>
      <c r="J363" s="283"/>
      <c r="K363" s="178"/>
      <c r="L363" s="85"/>
      <c r="M363" s="147"/>
      <c r="N363" s="86"/>
      <c r="O363" s="147"/>
      <c r="P363" s="152">
        <v>0</v>
      </c>
      <c r="Q363" s="148"/>
      <c r="R363" s="96">
        <f t="shared" ref="R363:R394" si="25">IF(K363&gt;0,K363*N363,L363*1.07*N363)</f>
        <v>0</v>
      </c>
      <c r="S363" s="97">
        <f t="shared" ref="S363:S394" si="26">ROUND(R363/1.07,2)</f>
        <v>0</v>
      </c>
      <c r="T363" s="98">
        <f t="shared" ref="T363:T394" si="27">IF(U363="Input Price only 1 column","",P363*S363)</f>
        <v>0</v>
      </c>
      <c r="U363" s="117" t="str">
        <f t="shared" ref="U363:U394" si="28">IF(AND(K363&gt;0,L363&gt;0),"Input Price only 1 column","OK")</f>
        <v>OK</v>
      </c>
      <c r="V363" s="117" t="b">
        <f>'CASH REBATE'!$P$22</f>
        <v>0</v>
      </c>
      <c r="W363" s="1" t="str">
        <v>ALCHEMY</v>
      </c>
    </row>
    <row r="364" spans="2:23" ht="17.399999999999999" x14ac:dyDescent="0.3">
      <c r="B364" s="161" t="str">
        <v>64-SPLIQ-02001034</v>
      </c>
      <c r="C364" s="157" t="str">
        <v>Laiba</v>
      </c>
      <c r="D364" s="99" t="str">
        <v>Liqueur</v>
      </c>
      <c r="E364" s="99" t="str">
        <v>Laiba</v>
      </c>
      <c r="F364" s="99" t="str">
        <v>LAI</v>
      </c>
      <c r="G364" s="99" t="str">
        <v>Laiba Earl 'S Old Fashioned</v>
      </c>
      <c r="H364" s="99" t="str">
        <v>200ml</v>
      </c>
      <c r="I364" s="175">
        <v>12</v>
      </c>
      <c r="J364" s="283"/>
      <c r="K364" s="178"/>
      <c r="L364" s="85"/>
      <c r="M364" s="147"/>
      <c r="N364" s="86"/>
      <c r="O364" s="147"/>
      <c r="P364" s="152">
        <v>0</v>
      </c>
      <c r="Q364" s="148"/>
      <c r="R364" s="96">
        <f t="shared" si="25"/>
        <v>0</v>
      </c>
      <c r="S364" s="97">
        <f t="shared" si="26"/>
        <v>0</v>
      </c>
      <c r="T364" s="98">
        <f t="shared" si="27"/>
        <v>0</v>
      </c>
      <c r="U364" s="117" t="str">
        <f t="shared" si="28"/>
        <v>OK</v>
      </c>
      <c r="V364" s="117" t="b">
        <f>'CASH REBATE'!$P$22</f>
        <v>0</v>
      </c>
      <c r="W364" s="1" t="str">
        <v>ALCHEMY</v>
      </c>
    </row>
    <row r="365" spans="2:23" ht="17.399999999999999" x14ac:dyDescent="0.3">
      <c r="B365" s="161" t="str">
        <v>64-SPLIQ-02001041</v>
      </c>
      <c r="C365" s="157" t="str">
        <v>Laiba</v>
      </c>
      <c r="D365" s="99" t="str">
        <v>Liqueur</v>
      </c>
      <c r="E365" s="99" t="str">
        <v>Laiba</v>
      </c>
      <c r="F365" s="99" t="str">
        <v>LAI</v>
      </c>
      <c r="G365" s="99" t="str">
        <v>Laiba Twisted Negroni</v>
      </c>
      <c r="H365" s="99" t="str">
        <v>200ml</v>
      </c>
      <c r="I365" s="175">
        <v>12</v>
      </c>
      <c r="J365" s="283"/>
      <c r="K365" s="178"/>
      <c r="L365" s="85"/>
      <c r="M365" s="147"/>
      <c r="N365" s="86"/>
      <c r="O365" s="147"/>
      <c r="P365" s="152">
        <v>0</v>
      </c>
      <c r="Q365" s="148"/>
      <c r="R365" s="96">
        <f t="shared" si="25"/>
        <v>0</v>
      </c>
      <c r="S365" s="97">
        <f t="shared" si="26"/>
        <v>0</v>
      </c>
      <c r="T365" s="98">
        <f t="shared" si="27"/>
        <v>0</v>
      </c>
      <c r="U365" s="117" t="str">
        <f t="shared" si="28"/>
        <v>OK</v>
      </c>
      <c r="V365" s="117" t="b">
        <f>'CASH REBATE'!$P$22</f>
        <v>0</v>
      </c>
      <c r="W365" s="1" t="str">
        <v>ALCHEMY</v>
      </c>
    </row>
    <row r="366" spans="2:23" ht="17.399999999999999" x14ac:dyDescent="0.3">
      <c r="B366" s="161" t="str">
        <v>64-SPLIQ-02001058</v>
      </c>
      <c r="C366" s="157" t="str">
        <v>Laiba</v>
      </c>
      <c r="D366" s="99" t="str">
        <v>Liqueur</v>
      </c>
      <c r="E366" s="99" t="str">
        <v>Laiba</v>
      </c>
      <c r="F366" s="99" t="str">
        <v>LAI</v>
      </c>
      <c r="G366" s="99" t="str">
        <v>Laiba Bloody Mary</v>
      </c>
      <c r="H366" s="99" t="str">
        <v>200ml</v>
      </c>
      <c r="I366" s="175">
        <v>12</v>
      </c>
      <c r="J366" s="283"/>
      <c r="K366" s="178"/>
      <c r="L366" s="85"/>
      <c r="M366" s="147"/>
      <c r="N366" s="86"/>
      <c r="O366" s="147"/>
      <c r="P366" s="152">
        <v>0</v>
      </c>
      <c r="Q366" s="148"/>
      <c r="R366" s="96">
        <f t="shared" si="25"/>
        <v>0</v>
      </c>
      <c r="S366" s="97">
        <f t="shared" si="26"/>
        <v>0</v>
      </c>
      <c r="T366" s="98">
        <f t="shared" si="27"/>
        <v>0</v>
      </c>
      <c r="U366" s="117" t="str">
        <f t="shared" si="28"/>
        <v>OK</v>
      </c>
      <c r="V366" s="117" t="b">
        <f>'CASH REBATE'!$P$22</f>
        <v>0</v>
      </c>
      <c r="W366" s="1" t="str">
        <v>ALCHEMY</v>
      </c>
    </row>
    <row r="367" spans="2:23" ht="17.399999999999999" x14ac:dyDescent="0.3">
      <c r="B367" s="161" t="str">
        <v>67-SPGIN-02007187</v>
      </c>
      <c r="C367" s="157" t="str">
        <v>Lady Trieu</v>
      </c>
      <c r="D367" s="99" t="str">
        <v>Gin</v>
      </c>
      <c r="E367" s="99" t="str">
        <v>Lady Trieu</v>
      </c>
      <c r="F367" s="99" t="str">
        <v>LDT</v>
      </c>
      <c r="G367" s="99" t="str">
        <v>Lady Trieu Contemporary Vietnam Gin 200 ml</v>
      </c>
      <c r="H367" s="99" t="str">
        <v>200ml</v>
      </c>
      <c r="I367" s="175">
        <v>12</v>
      </c>
      <c r="J367" s="283"/>
      <c r="K367" s="178"/>
      <c r="L367" s="85"/>
      <c r="M367" s="147"/>
      <c r="N367" s="86"/>
      <c r="O367" s="147"/>
      <c r="P367" s="152">
        <v>0</v>
      </c>
      <c r="Q367" s="148"/>
      <c r="R367" s="96">
        <f t="shared" si="25"/>
        <v>0</v>
      </c>
      <c r="S367" s="97">
        <f t="shared" si="26"/>
        <v>0</v>
      </c>
      <c r="T367" s="98">
        <f t="shared" si="27"/>
        <v>0</v>
      </c>
      <c r="U367" s="117" t="str">
        <f t="shared" si="28"/>
        <v>OK</v>
      </c>
      <c r="V367" s="117" t="b">
        <f>'CASH REBATE'!$P$22</f>
        <v>0</v>
      </c>
      <c r="W367" s="1" t="str">
        <v>ALCHEMY</v>
      </c>
    </row>
    <row r="368" spans="2:23" ht="17.399999999999999" x14ac:dyDescent="0.3">
      <c r="B368" s="161" t="str">
        <v>75-06WHI-07007038</v>
      </c>
      <c r="C368" s="158" t="str">
        <v>Vok</v>
      </c>
      <c r="D368" s="142" t="str">
        <v>Whisky</v>
      </c>
      <c r="E368" s="142" t="str">
        <v>Real Mccoy</v>
      </c>
      <c r="F368" s="142" t="str">
        <v>RMC</v>
      </c>
      <c r="G368" s="142" t="str">
        <v>Real Mccoy Bourbon Whiskey</v>
      </c>
      <c r="H368" s="142" t="str">
        <v>700ml</v>
      </c>
      <c r="I368" s="176">
        <v>6</v>
      </c>
      <c r="J368" s="283"/>
      <c r="K368" s="178"/>
      <c r="L368" s="85"/>
      <c r="M368" s="143"/>
      <c r="N368" s="86"/>
      <c r="O368" s="53"/>
      <c r="P368" s="152">
        <v>0</v>
      </c>
      <c r="Q368" s="6"/>
      <c r="R368" s="96">
        <f t="shared" si="25"/>
        <v>0</v>
      </c>
      <c r="S368" s="97">
        <f t="shared" si="26"/>
        <v>0</v>
      </c>
      <c r="T368" s="98">
        <f t="shared" si="27"/>
        <v>0</v>
      </c>
      <c r="U368" s="117" t="str">
        <f t="shared" si="28"/>
        <v>OK</v>
      </c>
      <c r="V368" s="117" t="b">
        <f>'CASH REBATE'!$P$22</f>
        <v>0</v>
      </c>
      <c r="W368" s="1" t="str">
        <v>ALCHEMY</v>
      </c>
    </row>
    <row r="369" spans="2:23" ht="17.399999999999999" x14ac:dyDescent="0.3">
      <c r="B369" s="161" t="str">
        <v>76-SPSHE-05001041</v>
      </c>
      <c r="C369" s="158" t="str">
        <v>Edrington</v>
      </c>
      <c r="D369" s="142" t="str">
        <v>Wine</v>
      </c>
      <c r="E369" s="142" t="str">
        <v>Valdespino</v>
      </c>
      <c r="F369" s="142" t="str">
        <v/>
      </c>
      <c r="G369" s="142" t="str">
        <v>Valdespino Don Gonzalo Oloroso Sherry Wine</v>
      </c>
      <c r="H369" s="142" t="str">
        <v>500ml</v>
      </c>
      <c r="I369" s="176">
        <v>6</v>
      </c>
      <c r="J369" s="283"/>
      <c r="K369" s="178"/>
      <c r="L369" s="85"/>
      <c r="M369" s="143"/>
      <c r="N369" s="86"/>
      <c r="O369" s="53"/>
      <c r="P369" s="152">
        <v>0</v>
      </c>
      <c r="Q369" s="6"/>
      <c r="R369" s="96">
        <f t="shared" si="25"/>
        <v>0</v>
      </c>
      <c r="S369" s="97">
        <f t="shared" si="26"/>
        <v>0</v>
      </c>
      <c r="T369" s="98">
        <f t="shared" si="27"/>
        <v>0</v>
      </c>
      <c r="U369" s="117" t="str">
        <f t="shared" si="28"/>
        <v>OK</v>
      </c>
      <c r="V369" s="117" t="b">
        <f>'CASH REBATE'!$P$22</f>
        <v>0</v>
      </c>
      <c r="W369" s="1" t="str">
        <v>ALCHEMY</v>
      </c>
    </row>
    <row r="370" spans="2:23" ht="17.399999999999999" x14ac:dyDescent="0.3">
      <c r="B370" s="161" t="str">
        <v>76-SPSHE-07500938</v>
      </c>
      <c r="C370" s="158" t="str">
        <v>Edrington</v>
      </c>
      <c r="D370" s="142" t="str">
        <v>Wine</v>
      </c>
      <c r="E370" s="142" t="str">
        <v>Valdespino</v>
      </c>
      <c r="F370" s="142" t="str">
        <v/>
      </c>
      <c r="G370" s="142" t="str">
        <v>Valdespino El Candado PX Sherry Wine</v>
      </c>
      <c r="H370" s="142" t="str">
        <v>700ml</v>
      </c>
      <c r="I370" s="176">
        <v>6</v>
      </c>
      <c r="J370" s="283"/>
      <c r="K370" s="178"/>
      <c r="L370" s="85"/>
      <c r="M370" s="143"/>
      <c r="N370" s="86"/>
      <c r="O370" s="53"/>
      <c r="P370" s="152">
        <v>0</v>
      </c>
      <c r="Q370" s="6"/>
      <c r="R370" s="96">
        <f t="shared" si="25"/>
        <v>0</v>
      </c>
      <c r="S370" s="97">
        <f t="shared" si="26"/>
        <v>0</v>
      </c>
      <c r="T370" s="98">
        <f t="shared" si="27"/>
        <v>0</v>
      </c>
      <c r="U370" s="117" t="str">
        <f t="shared" si="28"/>
        <v>OK</v>
      </c>
      <c r="V370" s="117" t="b">
        <f>'CASH REBATE'!$P$22</f>
        <v>0</v>
      </c>
      <c r="W370" s="1" t="str">
        <v>ALCHEMY</v>
      </c>
    </row>
    <row r="371" spans="2:23" ht="17.399999999999999" x14ac:dyDescent="0.3">
      <c r="B371" s="161" t="str">
        <v>76-SPVER-07500174</v>
      </c>
      <c r="C371" s="157" t="str">
        <v>Edrington</v>
      </c>
      <c r="D371" s="99" t="str">
        <v>Vermouth</v>
      </c>
      <c r="E371" s="99" t="str">
        <v>Valdespino</v>
      </c>
      <c r="F371" s="99" t="str">
        <v/>
      </c>
      <c r="G371" s="99" t="str">
        <v>Valdespino Vermouth</v>
      </c>
      <c r="H371" s="99" t="str">
        <v>700ml</v>
      </c>
      <c r="I371" s="175">
        <v>6</v>
      </c>
      <c r="J371" s="283"/>
      <c r="K371" s="178"/>
      <c r="L371" s="85"/>
      <c r="M371" s="147"/>
      <c r="N371" s="86"/>
      <c r="O371" s="147"/>
      <c r="P371" s="152">
        <v>0</v>
      </c>
      <c r="Q371" s="148"/>
      <c r="R371" s="96">
        <f t="shared" si="25"/>
        <v>0</v>
      </c>
      <c r="S371" s="97">
        <f t="shared" si="26"/>
        <v>0</v>
      </c>
      <c r="T371" s="98">
        <f t="shared" si="27"/>
        <v>0</v>
      </c>
      <c r="U371" s="117" t="str">
        <f t="shared" si="28"/>
        <v>OK</v>
      </c>
      <c r="V371" s="117" t="b">
        <f>'CASH REBATE'!$P$22</f>
        <v>0</v>
      </c>
      <c r="W371" s="1" t="str">
        <v>ALCHEMY</v>
      </c>
    </row>
    <row r="372" spans="2:23" ht="17.399999999999999" x14ac:dyDescent="0.3">
      <c r="B372" s="161" t="str">
        <v>42-SPVER-10000853</v>
      </c>
      <c r="C372" s="157" t="str">
        <v>Campari</v>
      </c>
      <c r="D372" s="99" t="str">
        <v>Vermouth</v>
      </c>
      <c r="E372" s="99" t="str">
        <v>Cinzano</v>
      </c>
      <c r="F372" s="99" t="str">
        <v>CZV</v>
      </c>
      <c r="G372" s="99" t="str">
        <v>CINZANO VERMOUTH EXTRA DRY 1L</v>
      </c>
      <c r="H372" s="99" t="str">
        <v>1000ml</v>
      </c>
      <c r="I372" s="175">
        <v>12</v>
      </c>
      <c r="J372" s="283"/>
      <c r="K372" s="178"/>
      <c r="L372" s="85"/>
      <c r="M372" s="147"/>
      <c r="N372" s="86"/>
      <c r="O372" s="147"/>
      <c r="P372" s="152">
        <v>0</v>
      </c>
      <c r="Q372" s="148"/>
      <c r="R372" s="96">
        <f t="shared" si="25"/>
        <v>0</v>
      </c>
      <c r="S372" s="97">
        <f t="shared" si="26"/>
        <v>0</v>
      </c>
      <c r="T372" s="98">
        <f t="shared" si="27"/>
        <v>0</v>
      </c>
      <c r="U372" s="117" t="str">
        <f t="shared" si="28"/>
        <v>OK</v>
      </c>
      <c r="V372" s="117" t="b">
        <f>'CASH REBATE'!$P$22</f>
        <v>0</v>
      </c>
      <c r="W372" s="1" t="str">
        <v>ALCHEMY</v>
      </c>
    </row>
    <row r="373" spans="2:23" ht="17.399999999999999" x14ac:dyDescent="0.3">
      <c r="B373" s="161" t="str">
        <v>52-WISPB-07503811</v>
      </c>
      <c r="C373" s="157" t="str">
        <v>Pommery</v>
      </c>
      <c r="D373" s="99" t="str">
        <v>Champagne</v>
      </c>
      <c r="E373" s="99" t="str">
        <v>Pommery</v>
      </c>
      <c r="F373" s="99" t="str">
        <v>POM</v>
      </c>
      <c r="G373" s="99" t="str">
        <v>Champagne Heidsieck Monopole Blue Top Brut</v>
      </c>
      <c r="H373" s="99" t="str">
        <v>750ml</v>
      </c>
      <c r="I373" s="175">
        <v>6</v>
      </c>
      <c r="J373" s="283"/>
      <c r="K373" s="178"/>
      <c r="L373" s="85"/>
      <c r="M373" s="147"/>
      <c r="N373" s="86"/>
      <c r="O373" s="147"/>
      <c r="P373" s="152">
        <v>0</v>
      </c>
      <c r="Q373" s="148"/>
      <c r="R373" s="96">
        <f t="shared" si="25"/>
        <v>0</v>
      </c>
      <c r="S373" s="97">
        <f t="shared" si="26"/>
        <v>0</v>
      </c>
      <c r="T373" s="98">
        <f t="shared" si="27"/>
        <v>0</v>
      </c>
      <c r="U373" s="117" t="str">
        <f t="shared" si="28"/>
        <v>OK</v>
      </c>
      <c r="V373" s="117" t="b">
        <f>'CASH REBATE'!$P$22</f>
        <v>0</v>
      </c>
      <c r="W373" s="1" t="str">
        <v>ALCHEMY</v>
      </c>
    </row>
    <row r="374" spans="2:23" ht="17.399999999999999" x14ac:dyDescent="0.3">
      <c r="B374" s="161" t="str">
        <v>24-26CNY-07000401</v>
      </c>
      <c r="C374" s="157" t="str">
        <v>Remy Cointreau</v>
      </c>
      <c r="D374" s="99" t="str">
        <v>Cognac</v>
      </c>
      <c r="E374" s="99" t="str">
        <v>Remy</v>
      </c>
      <c r="F374" s="99" t="str">
        <v>RMM</v>
      </c>
      <c r="G374" s="99" t="str">
        <v>Louis XIII CNY26</v>
      </c>
      <c r="H374" s="99" t="str">
        <v>700ml</v>
      </c>
      <c r="I374" s="175">
        <v>1</v>
      </c>
      <c r="J374" s="283"/>
      <c r="K374" s="178"/>
      <c r="L374" s="85"/>
      <c r="M374" s="147"/>
      <c r="N374" s="86"/>
      <c r="O374" s="147"/>
      <c r="P374" s="152">
        <v>0</v>
      </c>
      <c r="Q374" s="148"/>
      <c r="R374" s="96">
        <f t="shared" si="25"/>
        <v>0</v>
      </c>
      <c r="S374" s="97">
        <f t="shared" si="26"/>
        <v>0</v>
      </c>
      <c r="T374" s="98">
        <f t="shared" si="27"/>
        <v>0</v>
      </c>
      <c r="U374" s="117" t="str">
        <f t="shared" si="28"/>
        <v>OK</v>
      </c>
      <c r="V374" s="117" t="b">
        <f>'CASH REBATE'!$P$22</f>
        <v>0</v>
      </c>
      <c r="W374" s="1" t="str">
        <v>ALCHEMY</v>
      </c>
    </row>
    <row r="375" spans="2:23" ht="17.399999999999999" x14ac:dyDescent="0.3">
      <c r="B375" s="161" t="str">
        <v>42-SPVER-10000822</v>
      </c>
      <c r="C375" s="157" t="str">
        <v>Campari</v>
      </c>
      <c r="D375" s="99" t="str">
        <v>Vermouth</v>
      </c>
      <c r="E375" s="99" t="str">
        <v>Cinzano</v>
      </c>
      <c r="F375" s="99" t="str">
        <v>CZV</v>
      </c>
      <c r="G375" s="99" t="str">
        <v>Cinzano Bianco Vermouth</v>
      </c>
      <c r="H375" s="99" t="str">
        <v>1000ml</v>
      </c>
      <c r="I375" s="175">
        <v>12</v>
      </c>
      <c r="J375" s="283"/>
      <c r="K375" s="178"/>
      <c r="L375" s="85"/>
      <c r="M375" s="147"/>
      <c r="N375" s="86"/>
      <c r="O375" s="147"/>
      <c r="P375" s="152">
        <v>0</v>
      </c>
      <c r="Q375" s="148"/>
      <c r="R375" s="96">
        <f t="shared" si="25"/>
        <v>0</v>
      </c>
      <c r="S375" s="97">
        <f t="shared" si="26"/>
        <v>0</v>
      </c>
      <c r="T375" s="98">
        <f t="shared" si="27"/>
        <v>0</v>
      </c>
      <c r="U375" s="117" t="str">
        <f t="shared" si="28"/>
        <v>OK</v>
      </c>
      <c r="V375" s="117" t="b">
        <f>'CASH REBATE'!$P$22</f>
        <v>0</v>
      </c>
      <c r="W375" s="1" t="str">
        <v>ALCHEMY</v>
      </c>
    </row>
    <row r="376" spans="2:23" ht="17.399999999999999" x14ac:dyDescent="0.3">
      <c r="B376" s="161" t="str">
        <v>76-SPVER-07502857</v>
      </c>
      <c r="C376" s="158" t="str">
        <v>Edrington</v>
      </c>
      <c r="D376" s="142" t="str">
        <v>Vermouth</v>
      </c>
      <c r="E376" s="142" t="str">
        <v>Valdespino</v>
      </c>
      <c r="F376" s="142" t="str">
        <v/>
      </c>
      <c r="G376" s="142" t="str">
        <v>VALDESPINO ORIGEN VERMOUTH 15% 0.75L</v>
      </c>
      <c r="H376" s="142" t="str">
        <v>750ml</v>
      </c>
      <c r="I376" s="176">
        <v>6</v>
      </c>
      <c r="J376" s="283"/>
      <c r="K376" s="178"/>
      <c r="L376" s="85"/>
      <c r="M376" s="143"/>
      <c r="N376" s="86"/>
      <c r="O376" s="53"/>
      <c r="P376" s="152">
        <v>0</v>
      </c>
      <c r="Q376" s="6"/>
      <c r="R376" s="96">
        <f t="shared" si="25"/>
        <v>0</v>
      </c>
      <c r="S376" s="97">
        <f t="shared" si="26"/>
        <v>0</v>
      </c>
      <c r="T376" s="98">
        <f t="shared" si="27"/>
        <v>0</v>
      </c>
      <c r="U376" s="117" t="str">
        <f t="shared" si="28"/>
        <v>OK</v>
      </c>
      <c r="V376" s="117" t="b">
        <f>'CASH REBATE'!$P$22</f>
        <v>0</v>
      </c>
      <c r="W376" s="1" t="str">
        <v>ALCHEMY</v>
      </c>
    </row>
    <row r="377" spans="2:23" ht="17.399999999999999" x14ac:dyDescent="0.3">
      <c r="B377" s="161" t="str">
        <v>103LOWHI-10000617</v>
      </c>
      <c r="C377" s="158" t="str">
        <v>LOCH LOMOND GROUP</v>
      </c>
      <c r="D377" s="142" t="str">
        <v>WHISKY</v>
      </c>
      <c r="E377" s="142" t="str">
        <v>HIGH COMMISSIONER</v>
      </c>
      <c r="F377" s="142" t="str">
        <v/>
      </c>
      <c r="G377" s="142" t="str">
        <v>HIGH COMMISSIONER BLENDED 40% 12x1L</v>
      </c>
      <c r="H377" s="142" t="str">
        <v>1000ml</v>
      </c>
      <c r="I377" s="176">
        <v>12</v>
      </c>
      <c r="J377" s="283"/>
      <c r="K377" s="178"/>
      <c r="L377" s="85"/>
      <c r="M377" s="143"/>
      <c r="N377" s="86"/>
      <c r="O377" s="53"/>
      <c r="P377" s="152">
        <v>0</v>
      </c>
      <c r="Q377" s="6"/>
      <c r="R377" s="96">
        <f t="shared" si="25"/>
        <v>0</v>
      </c>
      <c r="S377" s="97">
        <f t="shared" si="26"/>
        <v>0</v>
      </c>
      <c r="T377" s="98">
        <f t="shared" si="27"/>
        <v>0</v>
      </c>
      <c r="U377" s="117" t="str">
        <f t="shared" si="28"/>
        <v>OK</v>
      </c>
      <c r="V377" s="117" t="b">
        <f>'CASH REBATE'!$P$22</f>
        <v>0</v>
      </c>
      <c r="W377" s="1" t="str">
        <v>ALCHEMY</v>
      </c>
    </row>
    <row r="378" spans="2:23" ht="17.399999999999999" x14ac:dyDescent="0.3">
      <c r="B378" s="161" t="str">
        <v>103LOWHI-07000211</v>
      </c>
      <c r="C378" s="158" t="str">
        <v>LOCH LOMOND GROUP</v>
      </c>
      <c r="D378" s="142" t="str">
        <v>WHISKY</v>
      </c>
      <c r="E378" s="142" t="str">
        <v>HIGH COMMISSIONER</v>
      </c>
      <c r="F378" s="142" t="str">
        <v/>
      </c>
      <c r="G378" s="142" t="str">
        <v>HIGH COMMISSIONER BLENDED 40% 12x0.7L</v>
      </c>
      <c r="H378" s="142" t="str">
        <v>700ml</v>
      </c>
      <c r="I378" s="176">
        <v>12</v>
      </c>
      <c r="J378" s="283"/>
      <c r="K378" s="178"/>
      <c r="L378" s="85"/>
      <c r="M378" s="143"/>
      <c r="N378" s="86"/>
      <c r="O378" s="53"/>
      <c r="P378" s="152">
        <v>0</v>
      </c>
      <c r="Q378" s="6"/>
      <c r="R378" s="96">
        <f t="shared" si="25"/>
        <v>0</v>
      </c>
      <c r="S378" s="97">
        <f t="shared" si="26"/>
        <v>0</v>
      </c>
      <c r="T378" s="98">
        <f t="shared" si="27"/>
        <v>0</v>
      </c>
      <c r="U378" s="117" t="str">
        <f t="shared" si="28"/>
        <v>OK</v>
      </c>
      <c r="V378" s="117" t="b">
        <f>'CASH REBATE'!$P$22</f>
        <v>0</v>
      </c>
      <c r="W378" s="1" t="str">
        <v>ALCHEMY</v>
      </c>
    </row>
    <row r="379" spans="2:23" ht="17.399999999999999" x14ac:dyDescent="0.3">
      <c r="B379" s="161" t="str">
        <v>103LOWHI-03500129</v>
      </c>
      <c r="C379" s="157" t="str">
        <v>LOCH LOMOND GROUP</v>
      </c>
      <c r="D379" s="99" t="str">
        <v>WHISKY</v>
      </c>
      <c r="E379" s="99" t="str">
        <v>HIGH COMMISSIONER</v>
      </c>
      <c r="F379" s="99" t="str">
        <v/>
      </c>
      <c r="G379" s="99" t="str">
        <v>HIGH COMMISSIONER BLENDED 40% 24x0.35L</v>
      </c>
      <c r="H379" s="99" t="str">
        <v>350ml</v>
      </c>
      <c r="I379" s="175">
        <v>24</v>
      </c>
      <c r="J379" s="283"/>
      <c r="K379" s="178"/>
      <c r="L379" s="85"/>
      <c r="M379" s="147"/>
      <c r="N379" s="86"/>
      <c r="O379" s="147"/>
      <c r="P379" s="152">
        <v>0</v>
      </c>
      <c r="Q379" s="148"/>
      <c r="R379" s="96">
        <f t="shared" si="25"/>
        <v>0</v>
      </c>
      <c r="S379" s="97">
        <f t="shared" si="26"/>
        <v>0</v>
      </c>
      <c r="T379" s="98">
        <f t="shared" si="27"/>
        <v>0</v>
      </c>
      <c r="U379" s="117" t="str">
        <f t="shared" si="28"/>
        <v>OK</v>
      </c>
      <c r="V379" s="117" t="b">
        <f>'CASH REBATE'!$P$22</f>
        <v>0</v>
      </c>
      <c r="W379" s="1" t="str">
        <v>ALCHEMY</v>
      </c>
    </row>
    <row r="380" spans="2:23" ht="17.399999999999999" x14ac:dyDescent="0.3">
      <c r="B380" s="161" t="str">
        <v>103LOWHI-02000068</v>
      </c>
      <c r="C380" s="157" t="str">
        <v>LOCH LOMOND GROUP</v>
      </c>
      <c r="D380" s="99" t="str">
        <v>WHISKY</v>
      </c>
      <c r="E380" s="99" t="str">
        <v>HIGH COMMISSIONER</v>
      </c>
      <c r="F380" s="99" t="str">
        <v/>
      </c>
      <c r="G380" s="99" t="str">
        <v>HIGH COMMISSIONER BLENDED 40% 48x0.2L</v>
      </c>
      <c r="H380" s="99" t="str">
        <v>200ml</v>
      </c>
      <c r="I380" s="175">
        <v>48</v>
      </c>
      <c r="J380" s="283"/>
      <c r="K380" s="178"/>
      <c r="L380" s="85"/>
      <c r="M380" s="147"/>
      <c r="N380" s="86"/>
      <c r="O380" s="147"/>
      <c r="P380" s="152">
        <v>0</v>
      </c>
      <c r="Q380" s="148"/>
      <c r="R380" s="96">
        <f t="shared" si="25"/>
        <v>0</v>
      </c>
      <c r="S380" s="97">
        <f t="shared" si="26"/>
        <v>0</v>
      </c>
      <c r="T380" s="98">
        <f t="shared" si="27"/>
        <v>0</v>
      </c>
      <c r="U380" s="117" t="str">
        <f t="shared" si="28"/>
        <v>OK</v>
      </c>
      <c r="V380" s="117" t="b">
        <f>'CASH REBATE'!$P$22</f>
        <v>0</v>
      </c>
      <c r="W380" s="1" t="str">
        <v>ALCHEMY</v>
      </c>
    </row>
    <row r="381" spans="2:23" ht="17.399999999999999" x14ac:dyDescent="0.3">
      <c r="B381" s="161" t="str">
        <v>106LOWHI-07003219</v>
      </c>
      <c r="C381" s="157" t="str">
        <v>LOCH LOMOND GROUP</v>
      </c>
      <c r="D381" s="99" t="str">
        <v>WHISKY</v>
      </c>
      <c r="E381" s="99" t="str">
        <v>LOCH LOMOND</v>
      </c>
      <c r="F381" s="99" t="str">
        <v/>
      </c>
      <c r="G381" s="99" t="str">
        <v>LOCH LOMOND ORIGINAL SCOTCH WHISKY</v>
      </c>
      <c r="H381" s="99" t="str">
        <v>700ml</v>
      </c>
      <c r="I381" s="175">
        <v>6</v>
      </c>
      <c r="J381" s="283"/>
      <c r="K381" s="178"/>
      <c r="L381" s="85"/>
      <c r="M381" s="147"/>
      <c r="N381" s="86"/>
      <c r="O381" s="147"/>
      <c r="P381" s="152">
        <v>0</v>
      </c>
      <c r="Q381" s="148"/>
      <c r="R381" s="96">
        <f t="shared" si="25"/>
        <v>0</v>
      </c>
      <c r="S381" s="97">
        <f t="shared" si="26"/>
        <v>0</v>
      </c>
      <c r="T381" s="98">
        <f t="shared" si="27"/>
        <v>0</v>
      </c>
      <c r="U381" s="117" t="str">
        <f t="shared" si="28"/>
        <v>OK</v>
      </c>
      <c r="V381" s="117" t="b">
        <f>'CASH REBATE'!$P$22</f>
        <v>0</v>
      </c>
      <c r="W381" s="1" t="str">
        <v>ALCHEMY</v>
      </c>
    </row>
    <row r="382" spans="2:23" ht="17.399999999999999" x14ac:dyDescent="0.3">
      <c r="B382" s="161" t="str">
        <v>106LOWHI-07007216</v>
      </c>
      <c r="C382" s="157" t="str">
        <v>LOCH LOMOND GROUP</v>
      </c>
      <c r="D382" s="99" t="str">
        <v>WHISKY</v>
      </c>
      <c r="E382" s="99" t="str">
        <v>LOCH LOMOND</v>
      </c>
      <c r="F382" s="99" t="str">
        <v/>
      </c>
      <c r="G382" s="99" t="str">
        <v>LOCH LOMOND AGED 12 YEARS SCOTCH WHISKY</v>
      </c>
      <c r="H382" s="99" t="str">
        <v>700ml</v>
      </c>
      <c r="I382" s="175">
        <v>6</v>
      </c>
      <c r="J382" s="283"/>
      <c r="K382" s="178"/>
      <c r="L382" s="85"/>
      <c r="M382" s="147"/>
      <c r="N382" s="86"/>
      <c r="O382" s="147"/>
      <c r="P382" s="152">
        <v>0</v>
      </c>
      <c r="Q382" s="148"/>
      <c r="R382" s="96">
        <f t="shared" si="25"/>
        <v>0</v>
      </c>
      <c r="S382" s="97">
        <f t="shared" si="26"/>
        <v>0</v>
      </c>
      <c r="T382" s="98">
        <f t="shared" si="27"/>
        <v>0</v>
      </c>
      <c r="U382" s="117" t="str">
        <f t="shared" si="28"/>
        <v>OK</v>
      </c>
      <c r="V382" s="117" t="b">
        <f>'CASH REBATE'!$P$22</f>
        <v>0</v>
      </c>
    </row>
    <row r="383" spans="2:23" ht="17.399999999999999" x14ac:dyDescent="0.3">
      <c r="B383" s="161" t="str">
        <v>106LOWHI-07009215</v>
      </c>
      <c r="C383" s="157" t="str">
        <v>LOCH LOMOND GROUP</v>
      </c>
      <c r="D383" s="99" t="str">
        <v>WHISKY</v>
      </c>
      <c r="E383" s="99" t="str">
        <v>LOCH LOMOND</v>
      </c>
      <c r="F383" s="99" t="str">
        <v/>
      </c>
      <c r="G383" s="99" t="str">
        <v>LOCH LOMOND AGED 18 YEARS SCOTCH WHISKY</v>
      </c>
      <c r="H383" s="99" t="str">
        <v>700ml</v>
      </c>
      <c r="I383" s="175">
        <v>6</v>
      </c>
      <c r="J383" s="283"/>
      <c r="K383" s="178"/>
      <c r="L383" s="85"/>
      <c r="M383" s="147"/>
      <c r="N383" s="86"/>
      <c r="O383" s="147"/>
      <c r="P383" s="152">
        <v>0</v>
      </c>
      <c r="Q383" s="148"/>
      <c r="R383" s="96">
        <f t="shared" si="25"/>
        <v>0</v>
      </c>
      <c r="S383" s="97">
        <f t="shared" si="26"/>
        <v>0</v>
      </c>
      <c r="T383" s="98">
        <f t="shared" si="27"/>
        <v>0</v>
      </c>
      <c r="U383" s="117" t="str">
        <f t="shared" si="28"/>
        <v>OK</v>
      </c>
      <c r="V383" s="117" t="b">
        <f>'CASH REBATE'!$P$22</f>
        <v>0</v>
      </c>
    </row>
    <row r="384" spans="2:23" ht="17.399999999999999" x14ac:dyDescent="0.3">
      <c r="B384" s="161" t="str">
        <v>04-SPWHI-07001257</v>
      </c>
      <c r="C384" s="158" t="str">
        <v>Edrington</v>
      </c>
      <c r="D384" s="142" t="str">
        <v>WHISKY</v>
      </c>
      <c r="E384" s="142" t="str">
        <v>The Macallan</v>
      </c>
      <c r="F384" s="142" t="str">
        <v>MAC</v>
      </c>
      <c r="G384" s="142" t="str">
        <v>THE MACALLAN LITHA WHISKY</v>
      </c>
      <c r="H384" s="142" t="str">
        <v>700ml</v>
      </c>
      <c r="I384" s="176">
        <v>6</v>
      </c>
      <c r="J384" s="283"/>
      <c r="K384" s="178"/>
      <c r="L384" s="85"/>
      <c r="M384" s="143"/>
      <c r="N384" s="86"/>
      <c r="O384" s="53"/>
      <c r="P384" s="152">
        <v>0</v>
      </c>
      <c r="Q384" s="6"/>
      <c r="R384" s="96">
        <f t="shared" si="25"/>
        <v>0</v>
      </c>
      <c r="S384" s="97">
        <f t="shared" si="26"/>
        <v>0</v>
      </c>
      <c r="T384" s="98">
        <f t="shared" si="27"/>
        <v>0</v>
      </c>
      <c r="U384" s="117" t="str">
        <f t="shared" si="28"/>
        <v>OK</v>
      </c>
      <c r="V384" s="117" t="b">
        <f>'CASH REBATE'!$P$22</f>
        <v>0</v>
      </c>
    </row>
    <row r="385" spans="2:22" ht="17.399999999999999" x14ac:dyDescent="0.3">
      <c r="B385" s="161" t="str">
        <v>42-SPVER-10000061</v>
      </c>
      <c r="C385" s="158" t="str">
        <v>Campari Group</v>
      </c>
      <c r="D385" s="142" t="str">
        <v>Vermouth</v>
      </c>
      <c r="E385" s="142" t="str">
        <v>Del Professore</v>
      </c>
      <c r="F385" s="142" t="str">
        <v/>
      </c>
      <c r="G385" s="142" t="str">
        <v>Del Professore Rosso Vermouth</v>
      </c>
      <c r="H385" s="142" t="str">
        <v>1000ml</v>
      </c>
      <c r="I385" s="176">
        <v>6</v>
      </c>
      <c r="J385" s="283"/>
      <c r="K385" s="178"/>
      <c r="L385" s="85"/>
      <c r="M385" s="143"/>
      <c r="N385" s="86"/>
      <c r="O385" s="53"/>
      <c r="P385" s="152">
        <v>0</v>
      </c>
      <c r="Q385" s="6"/>
      <c r="R385" s="96">
        <f t="shared" si="25"/>
        <v>0</v>
      </c>
      <c r="S385" s="97">
        <f t="shared" si="26"/>
        <v>0</v>
      </c>
      <c r="T385" s="98">
        <f t="shared" si="27"/>
        <v>0</v>
      </c>
      <c r="U385" s="117" t="str">
        <f t="shared" si="28"/>
        <v>OK</v>
      </c>
      <c r="V385" s="117" t="b">
        <f>'CASH REBATE'!$P$22</f>
        <v>0</v>
      </c>
    </row>
    <row r="386" spans="2:22" ht="17.399999999999999" x14ac:dyDescent="0.3">
      <c r="B386" s="161" t="str">
        <v>42-WISPA-07503171</v>
      </c>
      <c r="C386" s="158" t="str">
        <v>Campari Group</v>
      </c>
      <c r="D386" s="142" t="str">
        <v>Sparkling Wine</v>
      </c>
      <c r="E386" s="142" t="str">
        <v>Riccadonna</v>
      </c>
      <c r="F386" s="142" t="str">
        <v/>
      </c>
      <c r="G386" s="142" t="str">
        <v>Riccadonna To Spritz</v>
      </c>
      <c r="H386" s="142" t="str">
        <v>750ml</v>
      </c>
      <c r="I386" s="176">
        <v>6</v>
      </c>
      <c r="J386" s="283"/>
      <c r="K386" s="178"/>
      <c r="L386" s="85"/>
      <c r="M386" s="143"/>
      <c r="N386" s="86"/>
      <c r="O386" s="53"/>
      <c r="P386" s="152">
        <v>0</v>
      </c>
      <c r="Q386" s="6"/>
      <c r="R386" s="96">
        <f t="shared" si="25"/>
        <v>0</v>
      </c>
      <c r="S386" s="97">
        <f t="shared" si="26"/>
        <v>0</v>
      </c>
      <c r="T386" s="98">
        <f t="shared" si="27"/>
        <v>0</v>
      </c>
      <c r="U386" s="117" t="str">
        <f t="shared" si="28"/>
        <v>OK</v>
      </c>
      <c r="V386" s="117" t="b">
        <f>'CASH REBATE'!$P$22</f>
        <v>0</v>
      </c>
    </row>
    <row r="387" spans="2:22" ht="17.399999999999999" x14ac:dyDescent="0.3">
      <c r="B387" s="161" t="str">
        <v>57-SPLIQ-07000707</v>
      </c>
      <c r="C387" s="157" t="str">
        <v>Campari</v>
      </c>
      <c r="D387" s="99" t="str">
        <v>Liqueur</v>
      </c>
      <c r="E387" s="99" t="str">
        <v>Ouzo</v>
      </c>
      <c r="F387" s="99" t="str">
        <v>OUZ</v>
      </c>
      <c r="G387" s="99" t="str">
        <v>Ouzo 12 Liqueur</v>
      </c>
      <c r="H387" s="99" t="str">
        <v>700ml</v>
      </c>
      <c r="I387" s="175">
        <v>6</v>
      </c>
      <c r="J387" s="283"/>
      <c r="K387" s="178"/>
      <c r="L387" s="85"/>
      <c r="M387" s="147"/>
      <c r="N387" s="86"/>
      <c r="O387" s="147"/>
      <c r="P387" s="152">
        <v>0</v>
      </c>
      <c r="Q387" s="148"/>
      <c r="R387" s="96">
        <f t="shared" si="25"/>
        <v>0</v>
      </c>
      <c r="S387" s="97">
        <f t="shared" si="26"/>
        <v>0</v>
      </c>
      <c r="T387" s="98">
        <f t="shared" si="27"/>
        <v>0</v>
      </c>
      <c r="U387" s="117" t="str">
        <f t="shared" si="28"/>
        <v>OK</v>
      </c>
      <c r="V387" s="117" t="b">
        <f>'CASH REBATE'!$P$22</f>
        <v>0</v>
      </c>
    </row>
    <row r="388" spans="2:22" ht="17.399999999999999" x14ac:dyDescent="0.3">
      <c r="B388" s="161" t="str">
        <v>58-SPLIQ-07009164</v>
      </c>
      <c r="C388" s="157" t="str">
        <v>Ancho</v>
      </c>
      <c r="D388" s="99" t="str">
        <v>Liqueur</v>
      </c>
      <c r="E388" s="99" t="str">
        <v>Ancho</v>
      </c>
      <c r="F388" s="99" t="str">
        <v>BRC</v>
      </c>
      <c r="G388" s="99" t="str">
        <v>Ancho Reyes Verde Liqueur</v>
      </c>
      <c r="H388" s="99" t="str">
        <v>700ml</v>
      </c>
      <c r="I388" s="175">
        <v>6</v>
      </c>
      <c r="J388" s="283"/>
      <c r="K388" s="178"/>
      <c r="L388" s="85"/>
      <c r="M388" s="147"/>
      <c r="N388" s="86"/>
      <c r="O388" s="147"/>
      <c r="P388" s="152">
        <v>0</v>
      </c>
      <c r="Q388" s="148"/>
      <c r="R388" s="96">
        <f t="shared" si="25"/>
        <v>0</v>
      </c>
      <c r="S388" s="97">
        <f t="shared" si="26"/>
        <v>0</v>
      </c>
      <c r="T388" s="98">
        <f t="shared" si="27"/>
        <v>0</v>
      </c>
      <c r="U388" s="117" t="str">
        <f t="shared" si="28"/>
        <v>OK</v>
      </c>
      <c r="V388" s="117" t="b">
        <f>'CASH REBATE'!$P$22</f>
        <v>0</v>
      </c>
    </row>
    <row r="389" spans="2:22" ht="17.399999999999999" x14ac:dyDescent="0.3">
      <c r="B389" s="161" t="str">
        <v>66-SPGIN-07000064</v>
      </c>
      <c r="C389" s="157" t="str">
        <v>Bareksten</v>
      </c>
      <c r="D389" s="99" t="str">
        <v>Gin</v>
      </c>
      <c r="E389" s="99" t="str">
        <v>Bareksten</v>
      </c>
      <c r="F389" s="99" t="str">
        <v>BAR</v>
      </c>
      <c r="G389" s="99" t="str">
        <v>Bareksten Botanical Gin</v>
      </c>
      <c r="H389" s="99" t="str">
        <v>700ml</v>
      </c>
      <c r="I389" s="175">
        <v>6</v>
      </c>
      <c r="J389" s="283"/>
      <c r="K389" s="178"/>
      <c r="L389" s="85"/>
      <c r="M389" s="147"/>
      <c r="N389" s="86"/>
      <c r="O389" s="147"/>
      <c r="P389" s="152">
        <v>0</v>
      </c>
      <c r="Q389" s="148"/>
      <c r="R389" s="96">
        <f t="shared" si="25"/>
        <v>0</v>
      </c>
      <c r="S389" s="97">
        <f t="shared" si="26"/>
        <v>0</v>
      </c>
      <c r="T389" s="98">
        <f t="shared" si="27"/>
        <v>0</v>
      </c>
      <c r="U389" s="117" t="str">
        <f t="shared" si="28"/>
        <v>OK</v>
      </c>
      <c r="V389" s="117" t="b">
        <f>'CASH REBATE'!$P$22</f>
        <v>0</v>
      </c>
    </row>
    <row r="390" spans="2:22" ht="17.399999999999999" x14ac:dyDescent="0.3">
      <c r="B390" s="161" t="str">
        <v>84-SPLIQ-07500002</v>
      </c>
      <c r="C390" s="157" t="str">
        <v>BIGGAR &amp; LEITH</v>
      </c>
      <c r="D390" s="99" t="str">
        <v>Liqueur</v>
      </c>
      <c r="E390" s="99" t="str">
        <v>BIGGAR &amp; LEITH</v>
      </c>
      <c r="F390" s="99" t="str">
        <v>BGL</v>
      </c>
      <c r="G390" s="99" t="str">
        <v>Hotel Starlino Aperitivo Orange</v>
      </c>
      <c r="H390" s="99" t="str">
        <v>750ml</v>
      </c>
      <c r="I390" s="175">
        <v>6</v>
      </c>
      <c r="J390" s="283"/>
      <c r="K390" s="178"/>
      <c r="L390" s="85"/>
      <c r="M390" s="147"/>
      <c r="N390" s="86"/>
      <c r="O390" s="147"/>
      <c r="P390" s="152">
        <v>0</v>
      </c>
      <c r="Q390" s="148"/>
      <c r="R390" s="96">
        <f t="shared" si="25"/>
        <v>0</v>
      </c>
      <c r="S390" s="97">
        <f t="shared" si="26"/>
        <v>0</v>
      </c>
      <c r="T390" s="98">
        <f t="shared" si="27"/>
        <v>0</v>
      </c>
      <c r="U390" s="117" t="str">
        <f t="shared" si="28"/>
        <v>OK</v>
      </c>
      <c r="V390" s="117" t="b">
        <f>'CASH REBATE'!$P$22</f>
        <v>0</v>
      </c>
    </row>
    <row r="391" spans="2:22" ht="17.399999999999999" x14ac:dyDescent="0.3">
      <c r="B391" s="161" t="str">
        <v>84-SPLIQ-07500003</v>
      </c>
      <c r="C391" s="157" t="str">
        <v>BIGGAR &amp; LEITH</v>
      </c>
      <c r="D391" s="99" t="str">
        <v>Liqueur</v>
      </c>
      <c r="E391" s="99" t="str">
        <v>BIGGAR &amp; LEITH</v>
      </c>
      <c r="F391" s="99" t="str">
        <v>BGL</v>
      </c>
      <c r="G391" s="99" t="str">
        <v>Hotel Starlino Aperitivo Rose</v>
      </c>
      <c r="H391" s="99" t="str">
        <v>750ml</v>
      </c>
      <c r="I391" s="175">
        <v>6</v>
      </c>
      <c r="J391" s="283"/>
      <c r="K391" s="178"/>
      <c r="L391" s="85"/>
      <c r="M391" s="147"/>
      <c r="N391" s="86"/>
      <c r="O391" s="147"/>
      <c r="P391" s="152">
        <v>0</v>
      </c>
      <c r="Q391" s="148"/>
      <c r="R391" s="96">
        <f t="shared" si="25"/>
        <v>0</v>
      </c>
      <c r="S391" s="97">
        <f t="shared" si="26"/>
        <v>0</v>
      </c>
      <c r="T391" s="98">
        <f t="shared" si="27"/>
        <v>0</v>
      </c>
      <c r="U391" s="117" t="str">
        <f t="shared" si="28"/>
        <v>OK</v>
      </c>
      <c r="V391" s="117" t="b">
        <f>'CASH REBATE'!$P$22</f>
        <v>0</v>
      </c>
    </row>
    <row r="392" spans="2:22" ht="17.399999999999999" x14ac:dyDescent="0.3">
      <c r="B392" s="161" t="str">
        <v>84-SPVER-07500001</v>
      </c>
      <c r="C392" s="158" t="str">
        <v>BIGGAR &amp; LEITH</v>
      </c>
      <c r="D392" s="142" t="str">
        <v>Vermouth</v>
      </c>
      <c r="E392" s="142" t="str">
        <v>BIGGAR &amp; LEITH</v>
      </c>
      <c r="F392" s="142" t="str">
        <v>BGL</v>
      </c>
      <c r="G392" s="142" t="str">
        <v>Hotel Starlino Vermouth Rosso</v>
      </c>
      <c r="H392" s="142" t="str">
        <v>750ml</v>
      </c>
      <c r="I392" s="176">
        <v>6</v>
      </c>
      <c r="J392" s="283"/>
      <c r="K392" s="178"/>
      <c r="L392" s="85"/>
      <c r="M392" s="143"/>
      <c r="N392" s="86"/>
      <c r="O392" s="53"/>
      <c r="P392" s="152">
        <v>0</v>
      </c>
      <c r="Q392" s="6"/>
      <c r="R392" s="96">
        <f t="shared" si="25"/>
        <v>0</v>
      </c>
      <c r="S392" s="97">
        <f t="shared" si="26"/>
        <v>0</v>
      </c>
      <c r="T392" s="98">
        <f t="shared" si="27"/>
        <v>0</v>
      </c>
      <c r="U392" s="117" t="str">
        <f t="shared" si="28"/>
        <v>OK</v>
      </c>
      <c r="V392" s="117" t="b">
        <f>'CASH REBATE'!$P$22</f>
        <v>0</v>
      </c>
    </row>
    <row r="393" spans="2:22" ht="17.399999999999999" x14ac:dyDescent="0.3">
      <c r="B393" s="161" t="str">
        <v>85-SPLIQ-07000001</v>
      </c>
      <c r="C393" s="158" t="str">
        <v>BIGGAR &amp; LEITH</v>
      </c>
      <c r="D393" s="142" t="str">
        <v>Liqueur</v>
      </c>
      <c r="E393" s="142" t="str">
        <v>BIGGAR &amp; LEITH</v>
      </c>
      <c r="F393" s="142" t="str">
        <v>BGL</v>
      </c>
      <c r="G393" s="142" t="str">
        <v>Shanky'S Whip Liqueur And Whisky Blend</v>
      </c>
      <c r="H393" s="142" t="str">
        <v>700ml</v>
      </c>
      <c r="I393" s="176">
        <v>6</v>
      </c>
      <c r="J393" s="283"/>
      <c r="K393" s="178"/>
      <c r="L393" s="85"/>
      <c r="M393" s="143"/>
      <c r="N393" s="86"/>
      <c r="O393" s="53"/>
      <c r="P393" s="152">
        <v>0</v>
      </c>
      <c r="Q393" s="6"/>
      <c r="R393" s="96">
        <f t="shared" si="25"/>
        <v>0</v>
      </c>
      <c r="S393" s="97">
        <f t="shared" si="26"/>
        <v>0</v>
      </c>
      <c r="T393" s="98">
        <f t="shared" si="27"/>
        <v>0</v>
      </c>
      <c r="U393" s="117" t="str">
        <f t="shared" si="28"/>
        <v>OK</v>
      </c>
      <c r="V393" s="117" t="b">
        <f>'CASH REBATE'!$P$22</f>
        <v>0</v>
      </c>
    </row>
    <row r="394" spans="2:22" ht="17.399999999999999" x14ac:dyDescent="0.3">
      <c r="B394" s="161" t="str">
        <v>86-SPLIQ-07000001</v>
      </c>
      <c r="C394" s="158" t="str">
        <v>BIGGAR &amp; LEITH</v>
      </c>
      <c r="D394" s="142" t="str">
        <v>Liqueur</v>
      </c>
      <c r="E394" s="142" t="str">
        <v>BIGGAR &amp; LEITH</v>
      </c>
      <c r="F394" s="142" t="str">
        <v>BGL</v>
      </c>
      <c r="G394" s="142" t="str">
        <v>Stambecco Amaro Maraschino Liqueur</v>
      </c>
      <c r="H394" s="142" t="str">
        <v>700ml</v>
      </c>
      <c r="I394" s="176">
        <v>6</v>
      </c>
      <c r="J394" s="283"/>
      <c r="K394" s="178"/>
      <c r="L394" s="85"/>
      <c r="M394" s="143"/>
      <c r="N394" s="86"/>
      <c r="O394" s="53"/>
      <c r="P394" s="152">
        <v>0</v>
      </c>
      <c r="Q394" s="6"/>
      <c r="R394" s="96">
        <f t="shared" si="25"/>
        <v>0</v>
      </c>
      <c r="S394" s="97">
        <f t="shared" si="26"/>
        <v>0</v>
      </c>
      <c r="T394" s="98">
        <f t="shared" si="27"/>
        <v>0</v>
      </c>
      <c r="U394" s="117" t="str">
        <f t="shared" si="28"/>
        <v>OK</v>
      </c>
      <c r="V394" s="117" t="b">
        <f>'CASH REBATE'!$P$22</f>
        <v>0</v>
      </c>
    </row>
    <row r="395" spans="2:22" x14ac:dyDescent="0.3">
      <c r="B395" s="1" t="str">
        <v>84-SPLIQ-07500852</v>
      </c>
      <c r="C395" s="18" t="str">
        <v>BIGGAR &amp; LEITH</v>
      </c>
      <c r="D395" s="15" t="str">
        <v>Liqueur</v>
      </c>
      <c r="E395" s="15" t="str">
        <v>BIGGAR &amp; LEITH</v>
      </c>
      <c r="F395" s="15" t="str">
        <v>BGL</v>
      </c>
      <c r="G395" s="18" t="str">
        <v>Hotel Starlino Aperitivo Elderflower</v>
      </c>
      <c r="H395" s="18" t="str">
        <v>750ml</v>
      </c>
      <c r="I395" s="2">
        <v>6</v>
      </c>
      <c r="P395" s="2">
        <v>0</v>
      </c>
    </row>
    <row r="396" spans="2:22" x14ac:dyDescent="0.3">
      <c r="B396" s="1" t="str">
        <v>GL-01WHI-07000203</v>
      </c>
      <c r="C396" s="18" t="str">
        <v>BIGGAR &amp; LEITH</v>
      </c>
      <c r="D396" s="15" t="str">
        <v>Whisky</v>
      </c>
      <c r="E396" s="15" t="str">
        <v>BIGGAR &amp; LEITH</v>
      </c>
      <c r="F396" s="15" t="str">
        <v>BGL</v>
      </c>
      <c r="G396" s="18" t="str">
        <v>The Gladstone Axe American Oak Whisky</v>
      </c>
      <c r="H396" s="18" t="str">
        <v>700ml</v>
      </c>
      <c r="I396" s="2">
        <v>6</v>
      </c>
      <c r="P396" s="2">
        <v>0</v>
      </c>
    </row>
    <row r="397" spans="2:22" x14ac:dyDescent="0.3">
      <c r="B397" s="1" t="str">
        <v>BU-03TEQ-05000371</v>
      </c>
      <c r="C397" s="18" t="str">
        <v>BIGGAR &amp; LEITH</v>
      </c>
      <c r="D397" s="15" t="str">
        <v>Tequila</v>
      </c>
      <c r="E397" s="15" t="str">
        <v>BIGGAR &amp; LEITH</v>
      </c>
      <c r="F397" s="15" t="str">
        <v>BGL</v>
      </c>
      <c r="G397" s="18" t="str">
        <v>Butterfly Cannon Rosa Tequila 0.5L</v>
      </c>
      <c r="H397" s="18" t="str">
        <v>500ml</v>
      </c>
      <c r="I397" s="2">
        <v>6</v>
      </c>
      <c r="P397" s="2">
        <v>0</v>
      </c>
    </row>
    <row r="398" spans="2:22" x14ac:dyDescent="0.3">
      <c r="B398" s="1" t="str">
        <v>BU-02TEQ-05000296</v>
      </c>
      <c r="C398" s="18" t="str">
        <v>BIGGAR &amp; LEITH</v>
      </c>
      <c r="D398" s="15" t="str">
        <v>Tequila</v>
      </c>
      <c r="E398" s="15" t="str">
        <v>BIGGAR &amp; LEITH</v>
      </c>
      <c r="F398" s="15" t="str">
        <v>BGL</v>
      </c>
      <c r="G398" s="18" t="str">
        <v>Butterfly Cannon Cristalino Tequila 0.5L</v>
      </c>
      <c r="H398" s="18" t="str">
        <v>500ml</v>
      </c>
      <c r="I398" s="2">
        <v>6</v>
      </c>
      <c r="P398" s="2">
        <v>0</v>
      </c>
    </row>
    <row r="399" spans="2:22" x14ac:dyDescent="0.3">
      <c r="B399" s="1" t="str">
        <v>SP-01RUM-07006059</v>
      </c>
      <c r="C399" s="18" t="str">
        <v>Biggar &amp; Leith</v>
      </c>
      <c r="D399" s="15" t="str">
        <v>Rum</v>
      </c>
      <c r="E399" s="15" t="str">
        <v>Biggar &amp; Leith</v>
      </c>
      <c r="F399" s="15" t="str">
        <v>BGL</v>
      </c>
      <c r="G399" s="18" t="str">
        <v>Spytail Ginger Rum 0.7L</v>
      </c>
      <c r="H399" s="18" t="str">
        <v>700ml</v>
      </c>
      <c r="I399" s="2">
        <v>6</v>
      </c>
      <c r="P399" s="2">
        <v>0</v>
      </c>
    </row>
    <row r="400" spans="2:22" x14ac:dyDescent="0.3">
      <c r="B400" s="1" t="str">
        <v>ST-01LIQ-07001224</v>
      </c>
      <c r="C400" s="18" t="str">
        <v>BIGGAR &amp; LEITH</v>
      </c>
      <c r="D400" s="15" t="str">
        <v>Liqueur</v>
      </c>
      <c r="E400" s="15" t="str">
        <v>BIGGAR &amp; LEITH</v>
      </c>
      <c r="F400" s="15" t="str">
        <v>BGL</v>
      </c>
      <c r="G400" s="18" t="str">
        <v>Stambecco Tiramisu Liqueur 0.7L</v>
      </c>
      <c r="H400" s="18" t="str">
        <v>700ml</v>
      </c>
      <c r="I400" s="2">
        <v>6</v>
      </c>
      <c r="P400" s="2">
        <v>0</v>
      </c>
    </row>
    <row r="401" spans="2:16" x14ac:dyDescent="0.3">
      <c r="B401" s="1" t="str">
        <v>BU-01TEQ-05000333</v>
      </c>
      <c r="C401" s="18" t="str">
        <v>BIGGAR &amp; LEITH</v>
      </c>
      <c r="D401" s="15" t="str">
        <v>Tequila</v>
      </c>
      <c r="E401" s="15" t="str">
        <v>BIGGAR &amp; LEITH</v>
      </c>
      <c r="F401" s="15" t="str">
        <v>BGL</v>
      </c>
      <c r="G401" s="18" t="str">
        <v>Butterfly Cannon Blue Tequila 0.5L</v>
      </c>
      <c r="H401" s="18" t="str">
        <v>500ml</v>
      </c>
      <c r="I401" s="2">
        <v>6</v>
      </c>
      <c r="P401" s="2">
        <v>0</v>
      </c>
    </row>
    <row r="402" spans="2:16" x14ac:dyDescent="0.3">
      <c r="B402" s="1" t="str">
        <v>77-SPLIQ-10001617</v>
      </c>
      <c r="C402" s="18" t="str">
        <v>Branca</v>
      </c>
      <c r="D402" s="15" t="str">
        <v>Liqueur</v>
      </c>
      <c r="E402" s="15" t="str">
        <v>Branca</v>
      </c>
      <c r="F402" s="15" t="str">
        <v>BRC</v>
      </c>
      <c r="G402" s="18" t="str">
        <v>Borghetti Espresso Liqueur</v>
      </c>
      <c r="H402" s="18" t="str">
        <v>1000ml</v>
      </c>
      <c r="I402" s="2">
        <v>6</v>
      </c>
      <c r="P402" s="2">
        <v>0</v>
      </c>
    </row>
    <row r="403" spans="2:16" x14ac:dyDescent="0.3">
      <c r="B403" s="1" t="str">
        <v>58-SPLIQ-07009065</v>
      </c>
      <c r="C403" s="18" t="str">
        <v>Campari</v>
      </c>
      <c r="D403" s="15" t="str">
        <v>Liqueur</v>
      </c>
      <c r="E403" s="15" t="str">
        <v>Campari</v>
      </c>
      <c r="F403" s="15" t="str">
        <v>CAM</v>
      </c>
      <c r="G403" s="18" t="str">
        <v>Ancho Reyes Liqueur</v>
      </c>
      <c r="H403" s="18" t="str">
        <v>700ml</v>
      </c>
      <c r="I403" s="2">
        <v>6</v>
      </c>
      <c r="P403" s="2">
        <v>0</v>
      </c>
    </row>
    <row r="404" spans="2:16" x14ac:dyDescent="0.3">
      <c r="B404" s="1" t="str">
        <v>60-SPGIN-07000522</v>
      </c>
      <c r="C404" s="18" t="str">
        <v>Campari</v>
      </c>
      <c r="D404" s="15" t="str">
        <v>Gin</v>
      </c>
      <c r="E404" s="15" t="str">
        <v>Campari</v>
      </c>
      <c r="F404" s="15" t="str">
        <v>CAM</v>
      </c>
      <c r="G404" s="18" t="str">
        <v>Ondina Gin</v>
      </c>
      <c r="H404" s="18" t="str">
        <v>700ml</v>
      </c>
      <c r="I404" s="2">
        <v>6</v>
      </c>
      <c r="P404" s="2">
        <v>0</v>
      </c>
    </row>
    <row r="405" spans="2:16" x14ac:dyDescent="0.3">
      <c r="B405" s="1" t="str">
        <v>55-SPMEZ-07502893</v>
      </c>
      <c r="C405" s="18" t="str">
        <v>Clase Azul</v>
      </c>
      <c r="D405" s="15" t="str">
        <v>Mezcal</v>
      </c>
      <c r="E405" s="15" t="str">
        <v>Clase Azul</v>
      </c>
      <c r="F405" s="15" t="str">
        <v>CAZ</v>
      </c>
      <c r="G405" s="18" t="str">
        <v>Mezcal Clase Azul Durango</v>
      </c>
      <c r="H405" s="18" t="str">
        <v>750ml</v>
      </c>
      <c r="I405" s="2">
        <v>3</v>
      </c>
      <c r="P405" s="2">
        <v>0</v>
      </c>
    </row>
    <row r="406" spans="2:16" x14ac:dyDescent="0.3">
      <c r="B406" s="1" t="str">
        <v>55-SPTEQ-07504724</v>
      </c>
      <c r="C406" s="18" t="str">
        <v>Clase Azul</v>
      </c>
      <c r="D406" s="15" t="str">
        <v>Tequila</v>
      </c>
      <c r="E406" s="15" t="str">
        <v>Clase Azul</v>
      </c>
      <c r="F406" s="15" t="str">
        <v>CAZ</v>
      </c>
      <c r="G406" s="18" t="str">
        <v>Tequila Clase Azul Anejo</v>
      </c>
      <c r="H406" s="18" t="str">
        <v>750ml</v>
      </c>
      <c r="I406" s="2">
        <v>3</v>
      </c>
      <c r="P406" s="2">
        <v>0</v>
      </c>
    </row>
    <row r="407" spans="2:16" x14ac:dyDescent="0.3">
      <c r="B407" s="1" t="str">
        <v>55-SPTEQ-07500203</v>
      </c>
      <c r="C407" s="18" t="str">
        <v>Clase Azul</v>
      </c>
      <c r="D407" s="15" t="str">
        <v>Tequila</v>
      </c>
      <c r="E407" s="15" t="str">
        <v>Clase Azul</v>
      </c>
      <c r="F407" s="15" t="str">
        <v>CAZ</v>
      </c>
      <c r="G407" s="18" t="str">
        <v>Tequila Clase Azul Gold</v>
      </c>
      <c r="H407" s="18" t="str">
        <v>750ml</v>
      </c>
      <c r="I407" s="2">
        <v>3</v>
      </c>
      <c r="P407" s="2">
        <v>0</v>
      </c>
    </row>
    <row r="408" spans="2:16" x14ac:dyDescent="0.3">
      <c r="B408" s="1" t="str">
        <v>55-SPTEQ-07505117</v>
      </c>
      <c r="C408" s="18" t="str">
        <v>Clase Azul</v>
      </c>
      <c r="D408" s="15" t="str">
        <v>Tequila</v>
      </c>
      <c r="E408" s="15" t="str">
        <v>Clase Azul</v>
      </c>
      <c r="F408" s="15" t="str">
        <v>CAZ</v>
      </c>
      <c r="G408" s="18" t="str">
        <v>Tequila Clase Azul Plata</v>
      </c>
      <c r="H408" s="18" t="str">
        <v>750ml</v>
      </c>
      <c r="I408" s="2">
        <v>6</v>
      </c>
      <c r="P408" s="2">
        <v>0</v>
      </c>
    </row>
    <row r="409" spans="2:16" x14ac:dyDescent="0.3">
      <c r="B409" s="1" t="str">
        <v>55-SPTEQ-07500662</v>
      </c>
      <c r="C409" s="18" t="str">
        <v>Clase Azul</v>
      </c>
      <c r="D409" s="15" t="str">
        <v>Tequila</v>
      </c>
      <c r="E409" s="15" t="str">
        <v>Clase Azul</v>
      </c>
      <c r="F409" s="15" t="str">
        <v>CAZ</v>
      </c>
      <c r="G409" s="18" t="str">
        <v>Tequila Clase Azul Reposado</v>
      </c>
      <c r="H409" s="18" t="str">
        <v>750ml</v>
      </c>
      <c r="I409" s="2">
        <v>6</v>
      </c>
      <c r="P409" s="2">
        <v>0</v>
      </c>
    </row>
    <row r="410" spans="2:16" x14ac:dyDescent="0.3">
      <c r="B410" s="1" t="str">
        <v>55-SPTEQ-10005089</v>
      </c>
      <c r="C410" s="18" t="str">
        <v>Clase Azul</v>
      </c>
      <c r="D410" s="15" t="str">
        <v>Tequila</v>
      </c>
      <c r="E410" s="15" t="str">
        <v>Clase Azul</v>
      </c>
      <c r="F410" s="15" t="str">
        <v>CAZ</v>
      </c>
      <c r="G410" s="18" t="str">
        <v>Tequila Clase Azul Reposado 1L (25 Anniversary Limited Edition)</v>
      </c>
      <c r="H410" s="18" t="str">
        <v>1000ml</v>
      </c>
      <c r="I410" s="2">
        <v>3</v>
      </c>
      <c r="P410" s="2">
        <v>0</v>
      </c>
    </row>
    <row r="411" spans="2:16" x14ac:dyDescent="0.3">
      <c r="B411" s="1" t="str">
        <v>55-SPTEQ-07503493</v>
      </c>
      <c r="C411" s="18" t="str">
        <v>Clase Azul</v>
      </c>
      <c r="D411" s="15" t="str">
        <v>Tequila</v>
      </c>
      <c r="E411" s="15" t="str">
        <v>Clase Azul</v>
      </c>
      <c r="F411" s="15" t="str">
        <v>CAZ</v>
      </c>
      <c r="G411" s="18" t="str">
        <v>Tequila Clase Azul Ultra</v>
      </c>
      <c r="H411" s="18" t="str">
        <v>750ml</v>
      </c>
      <c r="I411" s="2">
        <v>6</v>
      </c>
      <c r="P411" s="2">
        <v>0</v>
      </c>
    </row>
    <row r="412" spans="2:16" x14ac:dyDescent="0.3">
      <c r="B412" s="1" t="str">
        <v>55-SPMEZ-07502001</v>
      </c>
      <c r="C412" s="18" t="str">
        <v>Clase Azul</v>
      </c>
      <c r="D412" s="15" t="str">
        <v>Mezcal</v>
      </c>
      <c r="E412" s="15" t="str">
        <v>Clase Azul</v>
      </c>
      <c r="F412" s="15" t="str">
        <v>CAZ</v>
      </c>
      <c r="G412" s="18" t="str">
        <v>Clase Azul Guerrero Mezcal</v>
      </c>
      <c r="H412" s="18" t="str">
        <v>750ml</v>
      </c>
      <c r="I412" s="2">
        <v>3</v>
      </c>
      <c r="P412" s="2">
        <v>0</v>
      </c>
    </row>
    <row r="413" spans="2:16" x14ac:dyDescent="0.3">
      <c r="B413" s="1" t="str">
        <v>55-SPMEZ-07505355</v>
      </c>
      <c r="C413" s="18" t="str">
        <v>Clase Azul</v>
      </c>
      <c r="D413" s="15" t="str">
        <v>Mezcal</v>
      </c>
      <c r="E413" s="15" t="str">
        <v>Clase Azul</v>
      </c>
      <c r="F413" s="15" t="str">
        <v>CAZ</v>
      </c>
      <c r="G413" s="18" t="str">
        <v>Clase Azul San Luis Potosi Mezcal</v>
      </c>
      <c r="H413" s="18" t="str">
        <v>750ml</v>
      </c>
      <c r="I413" s="2">
        <v>3</v>
      </c>
      <c r="P413" s="2">
        <v>0</v>
      </c>
    </row>
    <row r="414" spans="2:16" x14ac:dyDescent="0.3">
      <c r="B414" s="1" t="str">
        <v>55-SPTEQ-02000486</v>
      </c>
      <c r="C414" s="18" t="str">
        <v>Clase Azul</v>
      </c>
      <c r="D414" s="15" t="str">
        <v>Tequila</v>
      </c>
      <c r="E414" s="15" t="str">
        <v>Clase Azul</v>
      </c>
      <c r="F414" s="15" t="str">
        <v>CAZ</v>
      </c>
      <c r="G414" s="18" t="str">
        <v>Clase Azul Reposado Tequila (200)</v>
      </c>
      <c r="H414" s="18" t="str">
        <v>200ml</v>
      </c>
      <c r="I414" s="2">
        <v>12</v>
      </c>
      <c r="P414" s="2">
        <v>0</v>
      </c>
    </row>
    <row r="415" spans="2:16" x14ac:dyDescent="0.3">
      <c r="B415" s="1" t="str">
        <v>55-SPTEQ-07502201</v>
      </c>
      <c r="C415" s="18" t="str">
        <v>Clase Azul</v>
      </c>
      <c r="D415" s="15" t="str">
        <v>Tequila</v>
      </c>
      <c r="E415" s="15" t="str">
        <v>Clase Azul</v>
      </c>
      <c r="F415" s="15" t="str">
        <v>CAZ</v>
      </c>
      <c r="G415" s="18" t="str">
        <v>Clase Azul Dia De Los Muertos Tequila (2022)</v>
      </c>
      <c r="H415" s="18" t="str">
        <v>750ml</v>
      </c>
      <c r="I415" s="2">
        <v>3</v>
      </c>
      <c r="P415" s="2">
        <v>0</v>
      </c>
    </row>
    <row r="416" spans="2:16" x14ac:dyDescent="0.3">
      <c r="B416" s="1" t="str">
        <v>55-SPTEQ-07502401</v>
      </c>
      <c r="C416" s="18" t="str">
        <v>Clase Azul</v>
      </c>
      <c r="D416" s="15" t="str">
        <v>Tequila</v>
      </c>
      <c r="E416" s="15" t="str">
        <v>Clase Azul</v>
      </c>
      <c r="F416" s="15" t="str">
        <v>CAZ</v>
      </c>
      <c r="G416" s="18" t="str">
        <v>Clase Azul Dia De Los Muertos Tequila (2024)</v>
      </c>
      <c r="H416" s="18" t="str">
        <v>750ml</v>
      </c>
      <c r="I416" s="2">
        <v>3</v>
      </c>
      <c r="P416" s="2">
        <v>0</v>
      </c>
    </row>
    <row r="417" spans="2:16" x14ac:dyDescent="0.3">
      <c r="B417" s="1" t="str">
        <v>55-SPTEQ-07505447</v>
      </c>
      <c r="C417" s="18" t="str">
        <v>Clase Azul</v>
      </c>
      <c r="D417" s="15" t="str">
        <v>Tequila</v>
      </c>
      <c r="E417" s="15" t="str">
        <v>Clase Azul</v>
      </c>
      <c r="F417" s="15" t="str">
        <v>CAZ</v>
      </c>
      <c r="G417" s="18" t="str">
        <v>Clase Azul Blanco Ahumado Tequila</v>
      </c>
      <c r="H417" s="18" t="str">
        <v>750ml</v>
      </c>
      <c r="I417" s="2">
        <v>3</v>
      </c>
      <c r="P417" s="2">
        <v>0</v>
      </c>
    </row>
    <row r="418" spans="2:16" x14ac:dyDescent="0.3">
      <c r="B418" s="1" t="str">
        <v>55-SPTEQ-17504248</v>
      </c>
      <c r="C418" s="18" t="str">
        <v>Clase Azul</v>
      </c>
      <c r="D418" s="15" t="str">
        <v>Tequila</v>
      </c>
      <c r="E418" s="15" t="str">
        <v>Clase Azul</v>
      </c>
      <c r="F418" s="15" t="str">
        <v>CAZ</v>
      </c>
      <c r="G418" s="18" t="str">
        <v>Clase Azul Reposado Tequila 1750ml</v>
      </c>
      <c r="H418" s="18" t="str">
        <v>1750ml</v>
      </c>
      <c r="I418" s="2">
        <v>4</v>
      </c>
      <c r="P418" s="2">
        <v>0</v>
      </c>
    </row>
    <row r="419" spans="2:16" x14ac:dyDescent="0.3">
      <c r="B419" s="1" t="str">
        <v>55-SPTEQ-07505386</v>
      </c>
      <c r="C419" s="18" t="str">
        <v>Clase Azul</v>
      </c>
      <c r="D419" s="15" t="str">
        <v>Tequila</v>
      </c>
      <c r="E419" s="15" t="str">
        <v>Clase Azul</v>
      </c>
      <c r="F419" s="15" t="str">
        <v>CAZ</v>
      </c>
      <c r="G419" s="18" t="str">
        <v>Clase Azul Dia De Muertos Aromas Tequila (2023)</v>
      </c>
      <c r="H419" s="18" t="str">
        <v>750ml</v>
      </c>
      <c r="I419" s="2">
        <v>3</v>
      </c>
      <c r="P419" s="2">
        <v>0</v>
      </c>
    </row>
    <row r="420" spans="2:16" x14ac:dyDescent="0.3">
      <c r="B420" s="1" t="str">
        <v>78-WISPA-07509155</v>
      </c>
      <c r="C420" s="18" t="str">
        <v>D.Rock</v>
      </c>
      <c r="D420" s="15" t="str">
        <v>Champagne</v>
      </c>
      <c r="E420" s="15" t="str">
        <v>D.Rock</v>
      </c>
      <c r="F420" s="15" t="str">
        <v>DRC</v>
      </c>
      <c r="G420" s="18" t="str">
        <v>D.Rock Rose Champagne</v>
      </c>
      <c r="H420" s="18" t="str">
        <v>750ml</v>
      </c>
      <c r="I420" s="2">
        <v>6</v>
      </c>
      <c r="P420" s="2">
        <v>0</v>
      </c>
    </row>
    <row r="421" spans="2:16" x14ac:dyDescent="0.3">
      <c r="B421" s="1" t="str">
        <v>78-WISPA-07509032</v>
      </c>
      <c r="C421" s="18" t="str">
        <v>D.Rock</v>
      </c>
      <c r="D421" s="15" t="str">
        <v>Champagne</v>
      </c>
      <c r="E421" s="15" t="str">
        <v>D.Rock</v>
      </c>
      <c r="F421" s="15" t="str">
        <v>DRC</v>
      </c>
      <c r="G421" s="18" t="str">
        <v>D.Rock Gold Champagne</v>
      </c>
      <c r="H421" s="18" t="str">
        <v>750ml</v>
      </c>
      <c r="I421" s="2">
        <v>6</v>
      </c>
      <c r="P421" s="2">
        <v>0</v>
      </c>
    </row>
    <row r="422" spans="2:16" x14ac:dyDescent="0.3">
      <c r="B422" s="1" t="str">
        <v>78-WISPA-07501001</v>
      </c>
      <c r="C422" s="18" t="str">
        <v>D.Rock</v>
      </c>
      <c r="D422" s="15" t="str">
        <v>Champagne</v>
      </c>
      <c r="E422" s="15" t="str">
        <v>D.Rock</v>
      </c>
      <c r="F422" s="15" t="str">
        <v>DRC</v>
      </c>
      <c r="G422" s="18" t="str">
        <v>D.Rock Gold Luminus Champagne</v>
      </c>
      <c r="H422" s="18" t="str">
        <v>750ml</v>
      </c>
      <c r="I422" s="2">
        <v>6</v>
      </c>
      <c r="P422" s="2">
        <v>0</v>
      </c>
    </row>
    <row r="423" spans="2:16" x14ac:dyDescent="0.3">
      <c r="B423" s="1" t="str">
        <v>80-SPWHI-07001164</v>
      </c>
      <c r="C423" s="18" t="str">
        <v>Glenturret</v>
      </c>
      <c r="D423" s="15" t="str">
        <v>Whisky</v>
      </c>
      <c r="E423" s="15" t="str">
        <v>Glenturret</v>
      </c>
      <c r="F423" s="15" t="str">
        <v>GTR</v>
      </c>
      <c r="G423" s="18" t="str">
        <v>The Glenturret 12 Years Whisky (2023)</v>
      </c>
      <c r="H423" s="18" t="str">
        <v>700ml</v>
      </c>
      <c r="I423" s="2">
        <v>6</v>
      </c>
      <c r="P423" s="2">
        <v>0</v>
      </c>
    </row>
    <row r="424" spans="2:16" x14ac:dyDescent="0.3">
      <c r="B424" s="1" t="str">
        <v>80-SPWHI-07001167</v>
      </c>
      <c r="C424" s="18" t="str">
        <v>Glenturret</v>
      </c>
      <c r="D424" s="15" t="str">
        <v>Whisky</v>
      </c>
      <c r="E424" s="15" t="str">
        <v>Glenturret</v>
      </c>
      <c r="F424" s="15" t="str">
        <v>GTR</v>
      </c>
      <c r="G424" s="18" t="str">
        <v>Glenturret Peat Smoked 10 Years Whisky</v>
      </c>
      <c r="H424" s="18" t="str">
        <v>700ml</v>
      </c>
      <c r="I424" s="2">
        <v>6</v>
      </c>
      <c r="P424" s="2">
        <v>0</v>
      </c>
    </row>
    <row r="425" spans="2:16" x14ac:dyDescent="0.3">
      <c r="B425" s="1" t="str">
        <v>80-SPWHI-07001013</v>
      </c>
      <c r="C425" s="18" t="str">
        <v>Glenturret</v>
      </c>
      <c r="D425" s="15" t="str">
        <v>Whisky</v>
      </c>
      <c r="E425" s="15" t="str">
        <v>Glenturret</v>
      </c>
      <c r="F425" s="15" t="str">
        <v>GTR</v>
      </c>
      <c r="G425" s="18" t="str">
        <v>The Glenturret Triple Wood Whisky (2023)</v>
      </c>
      <c r="H425" s="18" t="str">
        <v>700ml</v>
      </c>
      <c r="I425" s="2">
        <v>6</v>
      </c>
      <c r="P425" s="2">
        <v>0</v>
      </c>
    </row>
    <row r="426" spans="2:16" x14ac:dyDescent="0.3">
      <c r="B426" s="1" t="str">
        <v>80-SPWHI-07000672</v>
      </c>
      <c r="C426" s="18" t="str">
        <v>Glenturret</v>
      </c>
      <c r="D426" s="15" t="str">
        <v>Whisky</v>
      </c>
      <c r="E426" s="15" t="str">
        <v>Glenturret</v>
      </c>
      <c r="F426" s="15" t="str">
        <v>GTR</v>
      </c>
      <c r="G426" s="18" t="str">
        <v>The Glenturret 30 Years Whisky (2022)</v>
      </c>
      <c r="H426" s="18" t="str">
        <v>700ml</v>
      </c>
      <c r="I426" s="2">
        <v>6</v>
      </c>
      <c r="P426" s="2">
        <v>0</v>
      </c>
    </row>
    <row r="427" spans="2:16" x14ac:dyDescent="0.3">
      <c r="B427" s="1" t="str">
        <v>80-SPWHI-07000207</v>
      </c>
      <c r="C427" s="18" t="str">
        <v>Glenturret</v>
      </c>
      <c r="D427" s="15" t="str">
        <v>Whisky</v>
      </c>
      <c r="E427" s="15" t="str">
        <v>Glenturret</v>
      </c>
      <c r="F427" s="15" t="str">
        <v>GTR</v>
      </c>
      <c r="G427" s="18" t="str">
        <v>The Glenturret Jaguar Whisky</v>
      </c>
      <c r="H427" s="18" t="str">
        <v>700ml</v>
      </c>
      <c r="I427" s="2">
        <v>1</v>
      </c>
      <c r="P427" s="2">
        <v>0</v>
      </c>
    </row>
    <row r="428" spans="2:16" x14ac:dyDescent="0.3">
      <c r="B428" s="1" t="str">
        <v>WH-01VOD-07000018</v>
      </c>
      <c r="C428" s="18" t="str">
        <v>Great Wines</v>
      </c>
      <c r="D428" s="15" t="str">
        <v>Vodka</v>
      </c>
      <c r="E428" s="15" t="str">
        <v>Great Wines</v>
      </c>
      <c r="F428" s="15" t="str">
        <v>KYO</v>
      </c>
      <c r="G428" s="18" t="str">
        <v>White Rabbit Vodka</v>
      </c>
      <c r="H428" s="18" t="str">
        <v>700ml</v>
      </c>
      <c r="I428" s="2">
        <v>12</v>
      </c>
      <c r="P428" s="2">
        <v>0</v>
      </c>
    </row>
    <row r="429" spans="2:16" x14ac:dyDescent="0.3">
      <c r="B429" s="1" t="str">
        <v>54-SPGIN-07000235</v>
      </c>
      <c r="C429" s="18" t="str">
        <v>Gunpowder</v>
      </c>
      <c r="D429" s="15" t="str">
        <v>Gin</v>
      </c>
      <c r="E429" s="15" t="str">
        <v>Gunpowder</v>
      </c>
      <c r="F429" s="15" t="str">
        <v>FTS</v>
      </c>
      <c r="G429" s="18" t="str">
        <v>Gunpowder Irish Gin</v>
      </c>
      <c r="H429" s="18" t="str">
        <v>700ml</v>
      </c>
      <c r="I429" s="2">
        <v>6</v>
      </c>
      <c r="P429" s="2">
        <v>0</v>
      </c>
    </row>
    <row r="430" spans="2:16" x14ac:dyDescent="0.3">
      <c r="B430" s="1" t="str">
        <v>54-SPGIN-07000846</v>
      </c>
      <c r="C430" s="18" t="str">
        <v>Gunpowder</v>
      </c>
      <c r="D430" s="15" t="str">
        <v>Gin</v>
      </c>
      <c r="E430" s="15" t="str">
        <v>Gunpowder</v>
      </c>
      <c r="F430" s="15" t="str">
        <v>FTS</v>
      </c>
      <c r="G430" s="18" t="str">
        <v>Drumshanbo Gunpowder Brazilian Pineapple Irish Gin</v>
      </c>
      <c r="H430" s="18" t="str">
        <v>700ml</v>
      </c>
      <c r="I430" s="2">
        <v>6</v>
      </c>
      <c r="P430" s="2">
        <v>0</v>
      </c>
    </row>
    <row r="431" spans="2:16" x14ac:dyDescent="0.3">
      <c r="B431" s="1" t="str">
        <v>54-SPGIN-07000426</v>
      </c>
      <c r="C431" s="18" t="str">
        <v>Gunpowder</v>
      </c>
      <c r="D431" s="15" t="str">
        <v>Gin</v>
      </c>
      <c r="E431" s="15" t="str">
        <v>Gunpowder</v>
      </c>
      <c r="F431" s="15" t="str">
        <v>FTS</v>
      </c>
      <c r="G431" s="18" t="str">
        <v>Drumshanbo Gunpowder Sardinian Citrus Irish Gin</v>
      </c>
      <c r="H431" s="18" t="str">
        <v>700ml</v>
      </c>
      <c r="I431" s="2">
        <v>6</v>
      </c>
      <c r="P431" s="2">
        <v>0</v>
      </c>
    </row>
    <row r="432" spans="2:16" x14ac:dyDescent="0.3">
      <c r="B432" s="1" t="str">
        <v>54-SPGIN-07001001</v>
      </c>
      <c r="C432" s="18" t="str">
        <v>Gunpowder</v>
      </c>
      <c r="D432" s="15" t="str">
        <v>Gin</v>
      </c>
      <c r="E432" s="15" t="str">
        <v>Gunpowder</v>
      </c>
      <c r="F432" s="15" t="str">
        <v>FTS</v>
      </c>
      <c r="G432" s="18" t="str">
        <v>Drumshanbo Gunpowder California Orange Irish Gin</v>
      </c>
      <c r="H432" s="18" t="str">
        <v>700ml</v>
      </c>
      <c r="I432" s="2">
        <v>6</v>
      </c>
      <c r="P432" s="2">
        <v>0</v>
      </c>
    </row>
    <row r="433" spans="2:16" x14ac:dyDescent="0.3">
      <c r="B433" s="1" t="str">
        <v>IT-01LIQ-07000005</v>
      </c>
      <c r="C433" s="18" t="str">
        <v>J.T.W.</v>
      </c>
      <c r="D433" s="15" t="str">
        <v>Liqueur</v>
      </c>
      <c r="E433" s="15" t="str">
        <v>J.T.W.</v>
      </c>
      <c r="F433" s="15" t="str">
        <v>LUN</v>
      </c>
      <c r="G433" s="18" t="str">
        <v>Italicus Rosolio Di Bergamotto Liqueur</v>
      </c>
      <c r="H433" s="18" t="str">
        <v>700ml</v>
      </c>
      <c r="I433" s="2">
        <v>6</v>
      </c>
      <c r="P433" s="2">
        <v>0</v>
      </c>
    </row>
    <row r="434" spans="2:16" x14ac:dyDescent="0.3">
      <c r="B434" s="1" t="str">
        <v>JA-01LIQ-07000040</v>
      </c>
      <c r="C434" s="18" t="str">
        <v>Jackson'S Winery</v>
      </c>
      <c r="D434" s="15" t="str">
        <v>Liqueur</v>
      </c>
      <c r="E434" s="15" t="str">
        <v>Jackson'S Winery</v>
      </c>
      <c r="F434" s="15" t="str">
        <v>LUN</v>
      </c>
      <c r="G434" s="18" t="str">
        <v>Jaquila Jasmine Liqueur 0.7L</v>
      </c>
      <c r="H434" s="18" t="str">
        <v>700ml</v>
      </c>
      <c r="I434" s="2">
        <v>6</v>
      </c>
      <c r="P434" s="2">
        <v>0</v>
      </c>
    </row>
    <row r="435" spans="2:16" x14ac:dyDescent="0.3">
      <c r="B435" s="1" t="str">
        <v>KL-01GIN-07004238</v>
      </c>
      <c r="C435" s="18" t="str">
        <v>Kilo</v>
      </c>
      <c r="D435" s="15" t="str">
        <v>Gin</v>
      </c>
      <c r="E435" s="15" t="str">
        <v>Kilo</v>
      </c>
      <c r="F435" s="15" t="str">
        <v>LUN</v>
      </c>
      <c r="G435" s="18" t="str">
        <v>Kilo Gin 70Cl.</v>
      </c>
      <c r="H435" s="18" t="str">
        <v>700ml</v>
      </c>
      <c r="I435" s="2">
        <v>6</v>
      </c>
      <c r="P435" s="2">
        <v>0</v>
      </c>
    </row>
    <row r="436" spans="2:16" x14ac:dyDescent="0.3">
      <c r="B436" s="1" t="str">
        <v>KL-01GIN-03304290</v>
      </c>
      <c r="C436" s="18" t="str">
        <v>Kilo</v>
      </c>
      <c r="D436" s="15" t="str">
        <v>Gin</v>
      </c>
      <c r="E436" s="15" t="str">
        <v>Kilo</v>
      </c>
      <c r="F436" s="15" t="str">
        <v>LUN</v>
      </c>
      <c r="G436" s="18" t="str">
        <v>Kilo Gin 33Cl.</v>
      </c>
      <c r="H436" s="18" t="str">
        <v>330ml</v>
      </c>
      <c r="I436" s="2">
        <v>12</v>
      </c>
      <c r="P436" s="2">
        <v>0</v>
      </c>
    </row>
    <row r="437" spans="2:16" x14ac:dyDescent="0.3">
      <c r="B437" s="1" t="str">
        <v>KL-02RUM-03304337</v>
      </c>
      <c r="C437" s="18" t="str">
        <v>Kilo</v>
      </c>
      <c r="D437" s="15" t="str">
        <v>Rum</v>
      </c>
      <c r="E437" s="15" t="str">
        <v>Kilo</v>
      </c>
      <c r="F437" s="15" t="str">
        <v>LUN</v>
      </c>
      <c r="G437" s="18" t="str">
        <v>Kilo Rum 33Cl.</v>
      </c>
      <c r="H437" s="18" t="str">
        <v>330ml</v>
      </c>
      <c r="I437" s="2">
        <v>12</v>
      </c>
      <c r="P437" s="2">
        <v>0</v>
      </c>
    </row>
    <row r="438" spans="2:16" x14ac:dyDescent="0.3">
      <c r="B438" s="1" t="str">
        <v>KL-02RUM-07004306</v>
      </c>
      <c r="C438" s="18" t="str">
        <v>Kilo</v>
      </c>
      <c r="D438" s="15" t="str">
        <v>Rum</v>
      </c>
      <c r="E438" s="15" t="str">
        <v>Kilo</v>
      </c>
      <c r="F438" s="15" t="str">
        <v>LUN</v>
      </c>
      <c r="G438" s="18" t="str">
        <v>Kilo Rum 70Cl.</v>
      </c>
      <c r="H438" s="18" t="str">
        <v>700ml</v>
      </c>
      <c r="I438" s="2">
        <v>6</v>
      </c>
      <c r="P438" s="2">
        <v>0</v>
      </c>
    </row>
    <row r="439" spans="2:16" x14ac:dyDescent="0.3">
      <c r="B439" s="1" t="str">
        <v>KL-03VOD-03304283</v>
      </c>
      <c r="C439" s="18" t="str">
        <v>Kilo</v>
      </c>
      <c r="D439" s="15" t="str">
        <v>Vodka</v>
      </c>
      <c r="E439" s="15" t="str">
        <v>Kilo</v>
      </c>
      <c r="F439" s="15" t="str">
        <v>MIN</v>
      </c>
      <c r="G439" s="18" t="str">
        <v>Kilo Vodka 33Cl.</v>
      </c>
      <c r="H439" s="18" t="str">
        <v>330ml</v>
      </c>
      <c r="I439" s="2">
        <v>12</v>
      </c>
      <c r="P439" s="2">
        <v>0</v>
      </c>
    </row>
    <row r="440" spans="2:16" x14ac:dyDescent="0.3">
      <c r="B440" s="1" t="str">
        <v>KL-03VOD-07004245</v>
      </c>
      <c r="C440" s="18" t="str">
        <v>Kilo</v>
      </c>
      <c r="D440" s="15" t="str">
        <v>Vodka</v>
      </c>
      <c r="E440" s="15" t="str">
        <v>Kilo</v>
      </c>
      <c r="F440" s="15" t="str">
        <v>MIN</v>
      </c>
      <c r="G440" s="18" t="str">
        <v>Kilo Vodka 70Cl.</v>
      </c>
      <c r="H440" s="18" t="str">
        <v>700ml</v>
      </c>
      <c r="I440" s="2">
        <v>6</v>
      </c>
      <c r="P440" s="2">
        <v>0</v>
      </c>
    </row>
    <row r="441" spans="2:16" x14ac:dyDescent="0.3">
      <c r="B441" s="1" t="str">
        <v>56-SPWHI-07009999</v>
      </c>
      <c r="C441" s="18" t="str">
        <v>Kyoto</v>
      </c>
      <c r="D441" s="15" t="str">
        <v>Whisky</v>
      </c>
      <c r="E441" s="15" t="str">
        <v>Kyoto</v>
      </c>
      <c r="F441" s="15" t="str">
        <v>KYO</v>
      </c>
      <c r="G441" s="18" t="str">
        <v>Kyoto Whisky Aka-Obi</v>
      </c>
      <c r="H441" s="18" t="str">
        <v>700ml</v>
      </c>
      <c r="I441" s="2">
        <v>12</v>
      </c>
      <c r="P441" s="2">
        <v>0</v>
      </c>
    </row>
    <row r="442" spans="2:16" x14ac:dyDescent="0.3">
      <c r="B442" s="1" t="str">
        <v>56-SPWHI-07000136</v>
      </c>
      <c r="C442" s="18" t="str">
        <v>Kyoto</v>
      </c>
      <c r="D442" s="15" t="str">
        <v>Whisky</v>
      </c>
      <c r="E442" s="15" t="str">
        <v>Kyoto</v>
      </c>
      <c r="F442" s="15" t="str">
        <v>KYO</v>
      </c>
      <c r="G442" s="18" t="str">
        <v>Kyoto Whisky Kuro-Obi</v>
      </c>
      <c r="H442" s="18" t="str">
        <v>700ml</v>
      </c>
      <c r="I442" s="2">
        <v>12</v>
      </c>
      <c r="P442" s="2">
        <v>0</v>
      </c>
    </row>
    <row r="443" spans="2:16" x14ac:dyDescent="0.3">
      <c r="B443" s="1" t="str">
        <v>56-SPWHI-07000129</v>
      </c>
      <c r="C443" s="18" t="str">
        <v>Kyoto</v>
      </c>
      <c r="D443" s="15" t="str">
        <v>Whisky</v>
      </c>
      <c r="E443" s="15" t="str">
        <v>Kyoto</v>
      </c>
      <c r="F443" s="15" t="str">
        <v>KYO</v>
      </c>
      <c r="G443" s="18" t="str">
        <v>Kyoto Whisky Murasaki-Obi</v>
      </c>
      <c r="H443" s="18" t="str">
        <v>700ml</v>
      </c>
      <c r="I443" s="2">
        <v>12</v>
      </c>
      <c r="P443" s="2">
        <v>0</v>
      </c>
    </row>
    <row r="444" spans="2:16" x14ac:dyDescent="0.3">
      <c r="B444" s="1" t="str">
        <v>79-SPGIN-07000422</v>
      </c>
      <c r="C444" s="18" t="str">
        <v>Lark</v>
      </c>
      <c r="D444" s="15" t="str">
        <v>Gin</v>
      </c>
      <c r="E444" s="15" t="str">
        <v>Lark</v>
      </c>
      <c r="F444" s="15" t="str">
        <v>LRK</v>
      </c>
      <c r="G444" s="18" t="str">
        <v>Forty Spotted Citrus Pepperberry Gin</v>
      </c>
      <c r="H444" s="18" t="str">
        <v>700ml</v>
      </c>
      <c r="I444" s="2">
        <v>6</v>
      </c>
      <c r="P444" s="2">
        <v>0</v>
      </c>
    </row>
    <row r="445" spans="2:16" x14ac:dyDescent="0.3">
      <c r="B445" s="1" t="str">
        <v>79-SPGIN-07000446</v>
      </c>
      <c r="C445" s="18" t="str">
        <v>Lark</v>
      </c>
      <c r="D445" s="15" t="str">
        <v>Gin</v>
      </c>
      <c r="E445" s="15" t="str">
        <v>Lark</v>
      </c>
      <c r="F445" s="15" t="str">
        <v>LRK</v>
      </c>
      <c r="G445" s="18" t="str">
        <v>Forty Spotted Raspberry And Rose Gin</v>
      </c>
      <c r="H445" s="18" t="str">
        <v>700ml</v>
      </c>
      <c r="I445" s="2">
        <v>6</v>
      </c>
      <c r="P445" s="2">
        <v>0</v>
      </c>
    </row>
    <row r="446" spans="2:16" x14ac:dyDescent="0.3">
      <c r="B446" s="1" t="str">
        <v>79-SPGIN-07000489</v>
      </c>
      <c r="C446" s="18" t="str">
        <v>Lark</v>
      </c>
      <c r="D446" s="15" t="str">
        <v>Gin</v>
      </c>
      <c r="E446" s="15" t="str">
        <v>Lark</v>
      </c>
      <c r="F446" s="15" t="str">
        <v>LRK</v>
      </c>
      <c r="G446" s="18" t="str">
        <v>Forty Spotted Bush Honey Gin</v>
      </c>
      <c r="H446" s="18" t="str">
        <v>700ml</v>
      </c>
      <c r="I446" s="2">
        <v>6</v>
      </c>
      <c r="P446" s="2">
        <v>0</v>
      </c>
    </row>
    <row r="447" spans="2:16" x14ac:dyDescent="0.3">
      <c r="B447" s="1" t="str">
        <v>79-SPWHI-05001001</v>
      </c>
      <c r="C447" s="18" t="str">
        <v>Lark</v>
      </c>
      <c r="D447" s="15" t="str">
        <v>Whisky</v>
      </c>
      <c r="E447" s="15" t="str">
        <v>Lark</v>
      </c>
      <c r="F447" s="15" t="str">
        <v>LRK</v>
      </c>
      <c r="G447" s="18" t="str">
        <v>Lark Chinotto Citrus Cask Whisky</v>
      </c>
      <c r="H447" s="18" t="str">
        <v>500ml</v>
      </c>
      <c r="I447" s="2">
        <v>6</v>
      </c>
      <c r="P447" s="2">
        <v>0</v>
      </c>
    </row>
    <row r="448" spans="2:16" x14ac:dyDescent="0.3">
      <c r="B448" s="1" t="str">
        <v>79-SPGIN-07000408</v>
      </c>
      <c r="C448" s="18" t="str">
        <v>Lark</v>
      </c>
      <c r="D448" s="15" t="str">
        <v>Gin</v>
      </c>
      <c r="E448" s="15" t="str">
        <v>Lark</v>
      </c>
      <c r="F448" s="15" t="str">
        <v>LRK</v>
      </c>
      <c r="G448" s="18" t="str">
        <v>Forty Spotted Wild Rose Gin</v>
      </c>
      <c r="H448" s="18" t="str">
        <v>700ml</v>
      </c>
      <c r="I448" s="2">
        <v>6</v>
      </c>
      <c r="P448" s="2">
        <v>0</v>
      </c>
    </row>
    <row r="449" spans="2:16" x14ac:dyDescent="0.3">
      <c r="B449" s="1" t="str">
        <v>79-SPGIN-07000415</v>
      </c>
      <c r="C449" s="18" t="str">
        <v>Lark</v>
      </c>
      <c r="D449" s="15" t="str">
        <v>Gin</v>
      </c>
      <c r="E449" s="15" t="str">
        <v>Lark</v>
      </c>
      <c r="F449" s="15" t="str">
        <v>LRK</v>
      </c>
      <c r="G449" s="18" t="str">
        <v>Forty Spotted Classic Tassie Gin</v>
      </c>
      <c r="H449" s="18" t="str">
        <v>700ml</v>
      </c>
      <c r="I449" s="2">
        <v>6</v>
      </c>
      <c r="P449" s="2">
        <v>0</v>
      </c>
    </row>
    <row r="450" spans="2:16" x14ac:dyDescent="0.3">
      <c r="B450" s="1" t="str">
        <v>79-SPWHI-05000459</v>
      </c>
      <c r="C450" s="18" t="str">
        <v>Lark</v>
      </c>
      <c r="D450" s="15" t="str">
        <v>Whisky</v>
      </c>
      <c r="E450" s="15" t="str">
        <v>Lark</v>
      </c>
      <c r="F450" s="15" t="str">
        <v>LRK</v>
      </c>
      <c r="G450" s="18" t="str">
        <v>Lark Classic Cask Whisky</v>
      </c>
      <c r="H450" s="18" t="str">
        <v>500ml</v>
      </c>
      <c r="I450" s="2">
        <v>6</v>
      </c>
      <c r="P450" s="2">
        <v>0</v>
      </c>
    </row>
    <row r="451" spans="2:16" x14ac:dyDescent="0.3">
      <c r="B451" s="1" t="str">
        <v>79-SPWHI-05002655</v>
      </c>
      <c r="C451" s="18" t="str">
        <v>Lark</v>
      </c>
      <c r="D451" s="15" t="str">
        <v>Whisky</v>
      </c>
      <c r="E451" s="15" t="str">
        <v>Lark</v>
      </c>
      <c r="F451" s="15" t="str">
        <v>LRK</v>
      </c>
      <c r="G451" s="18" t="str">
        <v>Lark Tasmanian Peated Whisky</v>
      </c>
      <c r="H451" s="18" t="str">
        <v>500ml</v>
      </c>
      <c r="I451" s="2">
        <v>6</v>
      </c>
      <c r="P451" s="2">
        <v>0</v>
      </c>
    </row>
    <row r="452" spans="2:16" x14ac:dyDescent="0.3">
      <c r="B452" s="1" t="str">
        <v>LA-01WHI-05000487</v>
      </c>
      <c r="C452" s="18" t="str">
        <v>Lark</v>
      </c>
      <c r="D452" s="15" t="str">
        <v>Whisky</v>
      </c>
      <c r="E452" s="15" t="str">
        <v>Lark</v>
      </c>
      <c r="F452" s="15" t="str">
        <v>LRK</v>
      </c>
      <c r="G452" s="18" t="str">
        <v>Lark Tasmanian Symphony No.1 Whisky 0.5L</v>
      </c>
      <c r="H452" s="18" t="str">
        <v>500ml</v>
      </c>
      <c r="I452" s="2">
        <v>6</v>
      </c>
      <c r="P452" s="2">
        <v>0</v>
      </c>
    </row>
    <row r="453" spans="2:16" x14ac:dyDescent="0.3">
      <c r="B453" s="1" t="str">
        <v>61-SPGIN-07007271</v>
      </c>
      <c r="C453" s="18" t="str">
        <v>Scapegrace</v>
      </c>
      <c r="D453" s="15" t="str">
        <v>Gin</v>
      </c>
      <c r="E453" s="15" t="str">
        <v>Scapegrace</v>
      </c>
      <c r="F453" s="15" t="str">
        <v>SCA</v>
      </c>
      <c r="G453" s="18" t="str">
        <v>Scapegrace Dry Gin</v>
      </c>
      <c r="H453" s="18" t="str">
        <v>700ml</v>
      </c>
      <c r="I453" s="2">
        <v>6</v>
      </c>
      <c r="P453" s="2">
        <v>0</v>
      </c>
    </row>
    <row r="454" spans="2:16" x14ac:dyDescent="0.3">
      <c r="B454" s="1" t="str">
        <v>83-SPTEQ-07009145</v>
      </c>
      <c r="C454" s="18" t="str">
        <v>Teremana</v>
      </c>
      <c r="D454" s="15" t="str">
        <v>Tequila</v>
      </c>
      <c r="E454" s="15" t="str">
        <v>Teremana</v>
      </c>
      <c r="F454" s="15" t="str">
        <v>TRM</v>
      </c>
      <c r="G454" s="18" t="str">
        <v>Teremana Blanco Tequila</v>
      </c>
      <c r="H454" s="18" t="str">
        <v>700ml</v>
      </c>
      <c r="I454" s="2">
        <v>6</v>
      </c>
      <c r="P454" s="2">
        <v>0</v>
      </c>
    </row>
    <row r="455" spans="2:16" x14ac:dyDescent="0.3">
      <c r="B455" s="1" t="str">
        <v>83-SPTEQ-07009268</v>
      </c>
      <c r="C455" s="18" t="str">
        <v>Teremana</v>
      </c>
      <c r="D455" s="15" t="str">
        <v>Tequila</v>
      </c>
      <c r="E455" s="15" t="str">
        <v>Teremana</v>
      </c>
      <c r="F455" s="15" t="str">
        <v>TRM</v>
      </c>
      <c r="G455" s="18" t="str">
        <v>Teremana Anejo Tequila</v>
      </c>
      <c r="H455" s="18" t="str">
        <v>700ml</v>
      </c>
      <c r="I455" s="2">
        <v>6</v>
      </c>
      <c r="P455" s="2">
        <v>0</v>
      </c>
    </row>
    <row r="456" spans="2:16" x14ac:dyDescent="0.3">
      <c r="B456" s="1" t="str">
        <v>83-SPTEQ-07009251</v>
      </c>
      <c r="C456" s="18" t="str">
        <v>Teremana</v>
      </c>
      <c r="D456" s="15" t="str">
        <v>Tequila</v>
      </c>
      <c r="E456" s="15" t="str">
        <v>Teremana</v>
      </c>
      <c r="F456" s="15" t="str">
        <v>TRM</v>
      </c>
      <c r="G456" s="18" t="str">
        <v>Teremana Reposado Tequila</v>
      </c>
      <c r="H456" s="18" t="str">
        <v>700ml</v>
      </c>
      <c r="I456" s="2">
        <v>6</v>
      </c>
      <c r="P456" s="2">
        <v>0</v>
      </c>
    </row>
    <row r="457" spans="2:16" x14ac:dyDescent="0.3">
      <c r="B457" s="1" t="str">
        <v>AE-01OTH-01200683</v>
      </c>
      <c r="C457" s="18" t="str">
        <v>Umami</v>
      </c>
      <c r="D457" s="15" t="str">
        <v>Cocktail Enhancer</v>
      </c>
      <c r="E457" s="15" t="str">
        <v>Umami</v>
      </c>
      <c r="F457" s="15" t="str">
        <v>KYO</v>
      </c>
      <c r="G457" s="18" t="str">
        <v>Aer Cocktail Enhancer</v>
      </c>
      <c r="H457" s="18" t="str">
        <v>120ml</v>
      </c>
      <c r="I457" s="2">
        <v>24</v>
      </c>
      <c r="P457" s="2">
        <v>0</v>
      </c>
    </row>
    <row r="458" spans="2:16" x14ac:dyDescent="0.3">
      <c r="B458" s="1" t="str">
        <v>81-WIROS-07501004</v>
      </c>
      <c r="C458" s="18" t="str">
        <v>Vines And Terroirs</v>
      </c>
      <c r="D458" s="15" t="str">
        <v>Wine</v>
      </c>
      <c r="E458" s="15" t="str">
        <v>Vines And Terroirs</v>
      </c>
      <c r="F458" s="15" t="str">
        <v>KYO</v>
      </c>
      <c r="G458" s="18" t="str">
        <v>Minuit Rose</v>
      </c>
      <c r="H458" s="18" t="str">
        <v>750ml</v>
      </c>
      <c r="I458" s="2">
        <v>6</v>
      </c>
      <c r="P458" s="2">
        <v>0</v>
      </c>
    </row>
    <row r="459" spans="2:16" x14ac:dyDescent="0.3">
      <c r="B459" s="1" t="str">
        <v>81-WIROS-07502301</v>
      </c>
      <c r="C459" s="18" t="str">
        <v>Vines And Terroirs</v>
      </c>
      <c r="D459" s="15" t="str">
        <v>Wine</v>
      </c>
      <c r="E459" s="15" t="str">
        <v>Vines And Terroirs</v>
      </c>
      <c r="F459" s="15" t="str">
        <v>KYO</v>
      </c>
      <c r="G459" s="18" t="str">
        <v>The Lunar Collection By Maurel Freres Full Moon</v>
      </c>
      <c r="H459" s="18" t="str">
        <v>750ml</v>
      </c>
      <c r="I459" s="2">
        <v>6</v>
      </c>
      <c r="P459" s="2">
        <v>0</v>
      </c>
    </row>
    <row r="460" spans="2:16" x14ac:dyDescent="0.3">
      <c r="B460" s="1" t="str">
        <v>81-WIROS-07502302</v>
      </c>
      <c r="C460" s="18" t="str">
        <v>Vines And Terroirs</v>
      </c>
      <c r="D460" s="15" t="str">
        <v>Wine</v>
      </c>
      <c r="E460" s="15" t="str">
        <v>Vines And Terroirs</v>
      </c>
      <c r="F460" s="15" t="str">
        <v>KYO</v>
      </c>
      <c r="G460" s="18" t="str">
        <v>The Lunar Collection By Maurel Freres Half Moon</v>
      </c>
      <c r="H460" s="18" t="str">
        <v>750ml</v>
      </c>
      <c r="I460" s="2">
        <v>6</v>
      </c>
      <c r="P460" s="2">
        <v>0</v>
      </c>
    </row>
    <row r="461" spans="2:16" x14ac:dyDescent="0.3">
      <c r="B461" s="1" t="str">
        <v>81-WIROS-07502303</v>
      </c>
      <c r="C461" s="18" t="str">
        <v>Vines And Terroirs</v>
      </c>
      <c r="D461" s="15" t="str">
        <v>Wine</v>
      </c>
      <c r="E461" s="15" t="str">
        <v>Vines And Terroirs</v>
      </c>
      <c r="F461" s="15" t="str">
        <v>KYO</v>
      </c>
      <c r="G461" s="18" t="str">
        <v>The Lunar Collection By Maurel Freres Cresent Moon</v>
      </c>
      <c r="H461" s="18" t="str">
        <v>750ml</v>
      </c>
      <c r="I461" s="2">
        <v>6</v>
      </c>
      <c r="P461" s="2">
        <v>0</v>
      </c>
    </row>
    <row r="462" spans="2:16" x14ac:dyDescent="0.3">
      <c r="B462" s="1" t="str">
        <v>81-WIROS-15002301</v>
      </c>
      <c r="C462" s="18" t="str">
        <v>Vines And Terroirs</v>
      </c>
      <c r="D462" s="15" t="str">
        <v>Wine</v>
      </c>
      <c r="E462" s="15" t="str">
        <v>Vines And Terroirs</v>
      </c>
      <c r="F462" s="15" t="str">
        <v>KYO</v>
      </c>
      <c r="G462" s="18" t="str">
        <v>The Lunar Collection By Maurel Freres Full Moon</v>
      </c>
      <c r="H462" s="18" t="str">
        <v>1500ml</v>
      </c>
      <c r="I462" s="2">
        <v>3</v>
      </c>
      <c r="P462" s="2">
        <v>0</v>
      </c>
    </row>
    <row r="463" spans="2:16" x14ac:dyDescent="0.3">
      <c r="B463" s="1" t="str">
        <v>81-WIROS-15002302</v>
      </c>
      <c r="C463" s="18" t="str">
        <v>Vines And Terroirs</v>
      </c>
      <c r="D463" s="15" t="str">
        <v>Wine</v>
      </c>
      <c r="E463" s="15" t="str">
        <v>Vines And Terroirs</v>
      </c>
      <c r="F463" s="15" t="str">
        <v>KYO</v>
      </c>
      <c r="G463" s="18" t="str">
        <v>The Lunar Collection By Maurel Freres Half Moon</v>
      </c>
      <c r="H463" s="18" t="str">
        <v>1500ml</v>
      </c>
      <c r="I463" s="2">
        <v>3</v>
      </c>
      <c r="P463" s="2">
        <v>0</v>
      </c>
    </row>
    <row r="464" spans="2:16" x14ac:dyDescent="0.3">
      <c r="B464" s="1" t="str">
        <v>81-WIROS-15002303</v>
      </c>
      <c r="C464" s="18" t="str">
        <v>Vines And Terroirs</v>
      </c>
      <c r="D464" s="15" t="str">
        <v>Wine</v>
      </c>
      <c r="E464" s="15" t="str">
        <v>Vines And Terroirs</v>
      </c>
      <c r="F464" s="15" t="str">
        <v>KYO</v>
      </c>
      <c r="G464" s="18" t="str">
        <v>The Lunar Collection By Maurel Freres Cresent Moon</v>
      </c>
      <c r="H464" s="18" t="str">
        <v>1500ml</v>
      </c>
      <c r="I464" s="2">
        <v>3</v>
      </c>
      <c r="P464" s="2">
        <v>0</v>
      </c>
    </row>
    <row r="465" spans="2:16" x14ac:dyDescent="0.3">
      <c r="B465" s="1" t="str">
        <v>81-WIROS-30002301</v>
      </c>
      <c r="C465" s="18" t="str">
        <v>Vines And Terroirs</v>
      </c>
      <c r="D465" s="15" t="str">
        <v>Wine</v>
      </c>
      <c r="E465" s="15" t="str">
        <v>Vines And Terroirs</v>
      </c>
      <c r="F465" s="15" t="str">
        <v>KYO</v>
      </c>
      <c r="G465" s="18" t="str">
        <v>The Lunar Collection By Maurel Freres Full Moon</v>
      </c>
      <c r="H465" s="18" t="str">
        <v>3000ml</v>
      </c>
      <c r="I465" s="2">
        <v>1</v>
      </c>
      <c r="P465" s="2">
        <v>0</v>
      </c>
    </row>
    <row r="466" spans="2:16" x14ac:dyDescent="0.3">
      <c r="B466" s="1" t="str">
        <v>81-WIROS-30002302</v>
      </c>
      <c r="C466" s="18" t="str">
        <v>Vines And Terroirs</v>
      </c>
      <c r="D466" s="15" t="str">
        <v>Wine</v>
      </c>
      <c r="E466" s="15" t="str">
        <v>Vines And Terroirs</v>
      </c>
      <c r="F466" s="15" t="str">
        <v>KYO</v>
      </c>
      <c r="G466" s="18" t="str">
        <v>The Lunar Collection By Maurel Freres Half Moon</v>
      </c>
      <c r="H466" s="18" t="str">
        <v>3000ml</v>
      </c>
      <c r="I466" s="2">
        <v>1</v>
      </c>
      <c r="P466" s="2">
        <v>0</v>
      </c>
    </row>
    <row r="467" spans="2:16" x14ac:dyDescent="0.3">
      <c r="B467" s="1" t="str">
        <v>81-WIROS-60002301</v>
      </c>
      <c r="C467" s="18" t="str">
        <v>Vines And Terroirs</v>
      </c>
      <c r="D467" s="15" t="str">
        <v>Wine</v>
      </c>
      <c r="E467" s="15" t="str">
        <v>Vines And Terroirs</v>
      </c>
      <c r="F467" s="15" t="str">
        <v>KYO</v>
      </c>
      <c r="G467" s="18" t="str">
        <v>The Lunar Collection By Maurel Freres Full Moon</v>
      </c>
      <c r="H467" s="18" t="str">
        <v>6000ml</v>
      </c>
      <c r="I467" s="2">
        <v>1</v>
      </c>
      <c r="P467" s="2">
        <v>0</v>
      </c>
    </row>
    <row r="468" spans="2:16" x14ac:dyDescent="0.3">
      <c r="B468" s="1" t="str">
        <v>81-WIROS-30002303</v>
      </c>
      <c r="C468" s="18" t="str">
        <v>Vines And Terroirs</v>
      </c>
      <c r="D468" s="15" t="str">
        <v>Wine</v>
      </c>
      <c r="E468" s="15" t="str">
        <v>Vines And Terroirs</v>
      </c>
      <c r="F468" s="15" t="str">
        <v>KYO</v>
      </c>
      <c r="G468" s="18" t="str">
        <v>The Lunar Collection By Maurel Freres Cresent Moon 3L</v>
      </c>
      <c r="H468" s="18" t="str">
        <v>3000ml</v>
      </c>
      <c r="I468" s="2">
        <v>1</v>
      </c>
      <c r="P468" s="2">
        <v>0</v>
      </c>
    </row>
    <row r="469" spans="2:16" x14ac:dyDescent="0.3">
      <c r="B469" s="1" t="str">
        <v>81-WIROS-15001004</v>
      </c>
      <c r="C469" s="18" t="str">
        <v>Vines And Terroirs</v>
      </c>
      <c r="D469" s="15" t="str">
        <v>Wine</v>
      </c>
      <c r="E469" s="15" t="str">
        <v>Vines And Terroirs</v>
      </c>
      <c r="F469" s="15" t="str">
        <v>KYO</v>
      </c>
      <c r="G469" s="18" t="str">
        <v>Minuit Rose 1.5L</v>
      </c>
      <c r="H469" s="18" t="str">
        <v>1500ml</v>
      </c>
      <c r="I469" s="2">
        <v>3</v>
      </c>
      <c r="P469" s="2">
        <v>0</v>
      </c>
    </row>
    <row r="470" spans="2:16" x14ac:dyDescent="0.3">
      <c r="B470" s="1" t="str">
        <v>62-SPGIN-07005095</v>
      </c>
      <c r="C470" s="18" t="str">
        <v>Dictador</v>
      </c>
      <c r="D470" s="15" t="str">
        <v>Gin</v>
      </c>
      <c r="E470" s="15" t="str">
        <v>Dictador</v>
      </c>
      <c r="F470" s="15" t="str">
        <v>DIC</v>
      </c>
      <c r="G470" s="18" t="str">
        <v>Dictador Ortodoxy Gin</v>
      </c>
      <c r="H470" s="18" t="str">
        <v>700ml</v>
      </c>
      <c r="I470" s="2">
        <v>6</v>
      </c>
      <c r="P470" s="2">
        <v>0</v>
      </c>
    </row>
    <row r="471" spans="2:16" x14ac:dyDescent="0.3">
      <c r="B471" s="1" t="str">
        <v>62-SPGIN-07005088</v>
      </c>
      <c r="C471" s="18" t="str">
        <v>Dictador</v>
      </c>
      <c r="D471" s="15" t="str">
        <v>Gin</v>
      </c>
      <c r="E471" s="15" t="str">
        <v>Dictador</v>
      </c>
      <c r="F471" s="15" t="str">
        <v>DIC</v>
      </c>
      <c r="G471" s="18" t="str">
        <v>Dictador Treasure Gin</v>
      </c>
      <c r="H471" s="18" t="str">
        <v>700ml</v>
      </c>
      <c r="I471" s="2">
        <v>6</v>
      </c>
      <c r="P471" s="2">
        <v>0</v>
      </c>
    </row>
    <row r="472" spans="2:16" x14ac:dyDescent="0.3">
      <c r="B472" s="1" t="str">
        <v>62-SPRUM-07005323</v>
      </c>
      <c r="C472" s="18" t="str">
        <v>Dictador</v>
      </c>
      <c r="D472" s="15" t="str">
        <v>Rum</v>
      </c>
      <c r="E472" s="15" t="str">
        <v>Dictador</v>
      </c>
      <c r="F472" s="15" t="str">
        <v>DIC</v>
      </c>
      <c r="G472" s="18" t="str">
        <v>Dictador 12 Years Rum</v>
      </c>
      <c r="H472" s="18" t="str">
        <v>700ml</v>
      </c>
      <c r="I472" s="2">
        <v>6</v>
      </c>
      <c r="P472" s="2">
        <v>0</v>
      </c>
    </row>
    <row r="473" spans="2:16" x14ac:dyDescent="0.3">
      <c r="B473" s="1" t="str">
        <v>62-SPRUM-07005330</v>
      </c>
      <c r="C473" s="18" t="str">
        <v>Dictador</v>
      </c>
      <c r="D473" s="15" t="str">
        <v>Rum</v>
      </c>
      <c r="E473" s="15" t="str">
        <v>Dictador</v>
      </c>
      <c r="F473" s="15" t="str">
        <v>DIC</v>
      </c>
      <c r="G473" s="18" t="str">
        <v>Dictador 20 Years Rum</v>
      </c>
      <c r="H473" s="18" t="str">
        <v>700ml</v>
      </c>
      <c r="I473" s="2">
        <v>6</v>
      </c>
      <c r="P473" s="2">
        <v>0</v>
      </c>
    </row>
    <row r="474" spans="2:16" x14ac:dyDescent="0.3">
      <c r="B474" s="1" t="str">
        <v>62-SPRUM-07007181</v>
      </c>
      <c r="C474" s="18" t="str">
        <v>Dictador</v>
      </c>
      <c r="D474" s="15" t="str">
        <v>Rum</v>
      </c>
      <c r="E474" s="15" t="str">
        <v>Dictador</v>
      </c>
      <c r="F474" s="15" t="str">
        <v>DIC</v>
      </c>
      <c r="G474" s="18" t="str">
        <v>Dictador Aurum Rum</v>
      </c>
      <c r="H474" s="18" t="str">
        <v>700ml</v>
      </c>
      <c r="I474" s="2">
        <v>6</v>
      </c>
      <c r="P474" s="2">
        <v>0</v>
      </c>
    </row>
    <row r="475" spans="2:16" x14ac:dyDescent="0.3">
      <c r="B475" s="1" t="str">
        <v>62-SPRUM-07007204</v>
      </c>
      <c r="C475" s="18" t="str">
        <v>Dictador</v>
      </c>
      <c r="D475" s="15" t="str">
        <v>Rum</v>
      </c>
      <c r="E475" s="15" t="str">
        <v>Dictador</v>
      </c>
      <c r="F475" s="15" t="str">
        <v>DIC</v>
      </c>
      <c r="G475" s="18" t="str">
        <v>Dictador Platinum Rum</v>
      </c>
      <c r="H475" s="18" t="str">
        <v>700ml</v>
      </c>
      <c r="I475" s="2">
        <v>6</v>
      </c>
      <c r="P475" s="2">
        <v>0</v>
      </c>
    </row>
    <row r="476" spans="2:16" x14ac:dyDescent="0.3">
      <c r="B476" s="1" t="str">
        <v>62-SPRUM-07001158</v>
      </c>
      <c r="C476" s="18" t="str">
        <v>Dictador</v>
      </c>
      <c r="D476" s="15" t="str">
        <v>Rum</v>
      </c>
      <c r="E476" s="15" t="str">
        <v>Dictador</v>
      </c>
      <c r="F476" s="15" t="str">
        <v>DIC</v>
      </c>
      <c r="G476" s="18" t="str">
        <v>Dictador Game Changer Lilac</v>
      </c>
      <c r="H476" s="18" t="str">
        <v>700ml</v>
      </c>
      <c r="I476" s="2">
        <v>6</v>
      </c>
      <c r="P476" s="2">
        <v>0</v>
      </c>
    </row>
    <row r="477" spans="2:16" x14ac:dyDescent="0.3">
      <c r="B477" s="1" t="str">
        <v>62-SPRUM-07002490</v>
      </c>
      <c r="C477" s="18" t="str">
        <v>Dictador</v>
      </c>
      <c r="D477" s="15" t="str">
        <v>Rum</v>
      </c>
      <c r="E477" s="15" t="str">
        <v>Dictador</v>
      </c>
      <c r="F477" s="15" t="str">
        <v>DIC</v>
      </c>
      <c r="G477" s="18" t="str">
        <v>Dictador Game Changer Neon Yellow</v>
      </c>
      <c r="H477" s="18" t="str">
        <v>700ml</v>
      </c>
      <c r="I477" s="2">
        <v>6</v>
      </c>
      <c r="P477" s="2">
        <v>0</v>
      </c>
    </row>
    <row r="478" spans="2:16" x14ac:dyDescent="0.3">
      <c r="B478" s="1" t="str">
        <v>35-06LIQ-07003779</v>
      </c>
      <c r="C478" s="18" t="str">
        <v>Campari</v>
      </c>
      <c r="D478" s="15" t="str">
        <v>Liqueur</v>
      </c>
      <c r="E478" s="15" t="str">
        <v>Grand Marnier</v>
      </c>
      <c r="F478" s="15" t="str">
        <v>GMN</v>
      </c>
      <c r="G478" s="18" t="str">
        <v>Grand Marnier Liqueur</v>
      </c>
      <c r="H478" s="18" t="str">
        <v>700ml</v>
      </c>
      <c r="I478" s="2">
        <v>6</v>
      </c>
      <c r="P478" s="2">
        <v>0</v>
      </c>
    </row>
    <row r="479" spans="2:16" x14ac:dyDescent="0.3">
      <c r="B479" s="1" t="str">
        <v>41-SPTEQ-07507500</v>
      </c>
      <c r="C479" s="18" t="str">
        <v>Campari</v>
      </c>
      <c r="D479" s="15" t="str">
        <v>Tequila</v>
      </c>
      <c r="E479" s="15" t="str">
        <v>Espolon</v>
      </c>
      <c r="F479" s="15" t="str">
        <v>ESP</v>
      </c>
      <c r="G479" s="18" t="str">
        <v>Espolon Blanco Tequila</v>
      </c>
      <c r="H479" s="18" t="str">
        <v>750ml</v>
      </c>
      <c r="I479" s="2">
        <v>6</v>
      </c>
      <c r="P479" s="2">
        <v>0</v>
      </c>
    </row>
    <row r="480" spans="2:16" x14ac:dyDescent="0.3">
      <c r="B480" s="1" t="str">
        <v>41-SPTEQ-07507517</v>
      </c>
      <c r="C480" s="18" t="str">
        <v>Campari</v>
      </c>
      <c r="D480" s="15" t="str">
        <v>Tequila</v>
      </c>
      <c r="E480" s="15" t="str">
        <v>Espolon</v>
      </c>
      <c r="F480" s="15" t="str">
        <v>ESP</v>
      </c>
      <c r="G480" s="18" t="str">
        <v>Espolon Reposado Tequila</v>
      </c>
      <c r="H480" s="18" t="str">
        <v>750ml</v>
      </c>
      <c r="I480" s="2">
        <v>6</v>
      </c>
      <c r="P480" s="2">
        <v>0</v>
      </c>
    </row>
    <row r="481" spans="2:16" x14ac:dyDescent="0.3">
      <c r="B481" s="1" t="str">
        <v>53-SPMEZ-07009072</v>
      </c>
      <c r="C481" s="18" t="str">
        <v>Campari</v>
      </c>
      <c r="D481" s="15" t="str">
        <v>Mezcal</v>
      </c>
      <c r="E481" s="15" t="str">
        <v>Montelobos</v>
      </c>
      <c r="F481" s="15" t="str">
        <v>MON</v>
      </c>
      <c r="G481" s="18" t="str">
        <v>Montelobos Mezcal Espadin</v>
      </c>
      <c r="H481" s="18" t="str">
        <v>700ml</v>
      </c>
      <c r="I481" s="2">
        <v>6</v>
      </c>
      <c r="P481" s="2">
        <v>0</v>
      </c>
    </row>
    <row r="482" spans="2:16" x14ac:dyDescent="0.3">
      <c r="B482" s="1" t="str">
        <v>53-SPMEZ-07009324</v>
      </c>
      <c r="C482" s="18" t="str">
        <v>Campari</v>
      </c>
      <c r="D482" s="15" t="str">
        <v>Mezcal</v>
      </c>
      <c r="E482" s="15" t="str">
        <v>Montelobos</v>
      </c>
      <c r="F482" s="15" t="str">
        <v>MON</v>
      </c>
      <c r="G482" s="18" t="str">
        <v>Montelobos Mezcal Tobala</v>
      </c>
      <c r="H482" s="18" t="str">
        <v>700ml</v>
      </c>
      <c r="I482" s="2">
        <v>6</v>
      </c>
      <c r="P482" s="2">
        <v>0</v>
      </c>
    </row>
    <row r="483" spans="2:16" x14ac:dyDescent="0.3">
      <c r="B483" s="1" t="str">
        <v>53-SPMEZ-07009447</v>
      </c>
      <c r="C483" s="18" t="str">
        <v>Campari</v>
      </c>
      <c r="D483" s="15" t="str">
        <v>Mezcal</v>
      </c>
      <c r="E483" s="15" t="str">
        <v>Montelobos</v>
      </c>
      <c r="F483" s="15" t="str">
        <v>MON</v>
      </c>
      <c r="G483" s="18" t="str">
        <v>Montelobos Mezcal Ensamble</v>
      </c>
      <c r="H483" s="18" t="str">
        <v>700ml</v>
      </c>
      <c r="I483" s="2">
        <v>6</v>
      </c>
      <c r="P483" s="2">
        <v>0</v>
      </c>
    </row>
    <row r="484" spans="2:16" x14ac:dyDescent="0.3">
      <c r="B484" s="1" t="str">
        <v>53-SPMEZ-07009829</v>
      </c>
      <c r="C484" s="18" t="str">
        <v>Campari</v>
      </c>
      <c r="D484" s="15" t="str">
        <v>Mezcal</v>
      </c>
      <c r="E484" s="15" t="str">
        <v>Montelobos</v>
      </c>
      <c r="F484" s="15" t="str">
        <v>MON</v>
      </c>
      <c r="G484" s="18" t="str">
        <v>Montelobos Mezcal Pechuga</v>
      </c>
      <c r="H484" s="18" t="str">
        <v>700ml</v>
      </c>
      <c r="I484" s="2">
        <v>6</v>
      </c>
      <c r="P484" s="2">
        <v>0</v>
      </c>
    </row>
    <row r="485" spans="2:16" x14ac:dyDescent="0.3">
      <c r="B485" s="1" t="str">
        <v>62-SPGIN-07004692</v>
      </c>
      <c r="C485" s="18" t="str">
        <v>Dictador</v>
      </c>
      <c r="D485" s="15" t="str">
        <v>Rum</v>
      </c>
      <c r="E485" s="15" t="str">
        <v>Dictador</v>
      </c>
      <c r="F485" s="15" t="str">
        <v>DIC</v>
      </c>
      <c r="G485" s="18" t="str">
        <v>Dictador XO Insolent Rum</v>
      </c>
      <c r="H485" s="18" t="str">
        <v>700ml</v>
      </c>
      <c r="I485" s="2">
        <v>6</v>
      </c>
      <c r="P485" s="2">
        <v>0</v>
      </c>
    </row>
    <row r="486" spans="2:16" x14ac:dyDescent="0.3">
      <c r="B486" s="1" t="str">
        <v>62-SPGIN-07004708</v>
      </c>
      <c r="C486" s="18" t="str">
        <v>Dictador</v>
      </c>
      <c r="D486" s="15" t="str">
        <v>Rum</v>
      </c>
      <c r="E486" s="15" t="str">
        <v>Dictador</v>
      </c>
      <c r="F486" s="15" t="str">
        <v>DIC</v>
      </c>
      <c r="G486" s="18" t="str">
        <v>Dictador XO Perpetual Rum</v>
      </c>
      <c r="H486" s="18" t="str">
        <v>700ml</v>
      </c>
      <c r="I486" s="2">
        <v>6</v>
      </c>
      <c r="P486" s="2">
        <v>0</v>
      </c>
    </row>
    <row r="487" spans="2:16" x14ac:dyDescent="0.3">
      <c r="B487" s="1" t="str">
        <v>77-SPLIQ-10003760</v>
      </c>
      <c r="C487" s="18" t="str">
        <v>BRANCA</v>
      </c>
      <c r="D487" s="15" t="str">
        <v>LIQUEUR</v>
      </c>
      <c r="E487" s="15" t="str">
        <v>Fernet</v>
      </c>
      <c r="F487" s="15" t="str">
        <v>BRC</v>
      </c>
      <c r="G487" s="18" t="str">
        <v>Branca Menta Liqueur 1000ML.</v>
      </c>
      <c r="H487" s="18" t="str">
        <v>1000ml</v>
      </c>
      <c r="I487" s="2">
        <v>6</v>
      </c>
      <c r="P487" s="2">
        <v>0</v>
      </c>
    </row>
    <row r="488" spans="2:16" x14ac:dyDescent="0.3">
      <c r="B488" s="1" t="str">
        <v>99-SL001-07000013</v>
      </c>
      <c r="C488" s="18" t="str">
        <v>BRANCA</v>
      </c>
      <c r="D488" s="15" t="str">
        <v>BITTER</v>
      </c>
      <c r="E488" s="15" t="str">
        <v>Fernet</v>
      </c>
      <c r="F488" s="15" t="str">
        <v>BRC</v>
      </c>
      <c r="G488" s="18" t="str">
        <v>Fernet Branca Bitters 700ml</v>
      </c>
      <c r="H488" s="18" t="str">
        <v>700ml</v>
      </c>
      <c r="I488" s="2">
        <v>6</v>
      </c>
      <c r="P488" s="2">
        <v>0</v>
      </c>
    </row>
    <row r="489" spans="2:16" x14ac:dyDescent="0.3">
      <c r="B489" s="1" t="str">
        <v>GL-02WHI-07000241</v>
      </c>
      <c r="C489" s="18" t="str">
        <v>BIGGAR &amp; LEITH</v>
      </c>
      <c r="D489" s="15" t="str">
        <v>WHISKY</v>
      </c>
      <c r="E489" s="15" t="str">
        <v>The Gladstone</v>
      </c>
      <c r="F489" s="15" t="str">
        <v/>
      </c>
      <c r="G489" s="18" t="str">
        <v>The Gladstone Axe The Black Axe Whisky</v>
      </c>
      <c r="H489" s="18" t="str">
        <v>700ml</v>
      </c>
      <c r="I489" s="2">
        <v>6</v>
      </c>
      <c r="P489" s="2">
        <v>0</v>
      </c>
    </row>
    <row r="490" spans="2:16" x14ac:dyDescent="0.3">
      <c r="B490" s="1" t="str">
        <v>SP-02RUM-07006523</v>
      </c>
      <c r="C490" s="18" t="str">
        <v>Biggar &amp; Leith</v>
      </c>
      <c r="D490" s="15" t="str">
        <v>Rum</v>
      </c>
      <c r="E490" s="15" t="str">
        <v>Spytail</v>
      </c>
      <c r="F490" s="15" t="str">
        <v/>
      </c>
      <c r="G490" s="18" t="str">
        <v>Spytail Cognac Barrel Rum</v>
      </c>
      <c r="H490" s="18" t="str">
        <v>700ml</v>
      </c>
      <c r="I490" s="2">
        <v>6</v>
      </c>
      <c r="P490" s="2">
        <v>0</v>
      </c>
    </row>
    <row r="491" spans="2:16" x14ac:dyDescent="0.3">
      <c r="B491" s="1" t="str">
        <v>80-SPWHI-07001488</v>
      </c>
      <c r="C491" s="18" t="str">
        <v>GLENTURRET</v>
      </c>
      <c r="D491" s="15" t="str">
        <v>WHISKY</v>
      </c>
      <c r="E491" s="15" t="str">
        <v>Glenturret</v>
      </c>
      <c r="F491" s="15" t="str">
        <v>GTR</v>
      </c>
      <c r="G491" s="18" t="str">
        <v>The Glenturret Triple Wood Whisky (2024)</v>
      </c>
      <c r="H491" s="18" t="str">
        <v>700ml</v>
      </c>
      <c r="I491" s="2">
        <v>6</v>
      </c>
      <c r="P491" s="2">
        <v>0</v>
      </c>
    </row>
    <row r="492" spans="2:16" x14ac:dyDescent="0.3">
      <c r="B492" s="1" t="str">
        <v>79-SPGIN-07000392</v>
      </c>
      <c r="C492" s="18" t="str">
        <v>LARK</v>
      </c>
      <c r="D492" s="15" t="str">
        <v>GIN</v>
      </c>
      <c r="E492" s="15" t="str">
        <v>Forty Spotted</v>
      </c>
      <c r="F492" s="15" t="str">
        <v/>
      </c>
      <c r="G492" s="18" t="str">
        <v>Forty Spotted Pinot Noir</v>
      </c>
      <c r="H492" s="18" t="str">
        <v>700ml</v>
      </c>
      <c r="I492" s="2">
        <v>6</v>
      </c>
      <c r="P492" s="2">
        <v>0</v>
      </c>
    </row>
    <row r="493" spans="2:16" x14ac:dyDescent="0.3">
      <c r="B493" s="1" t="str">
        <v>79-SPWHI-07003577</v>
      </c>
      <c r="C493" s="18" t="str">
        <v>LARK</v>
      </c>
      <c r="D493" s="15" t="str">
        <v>WHISKY</v>
      </c>
      <c r="E493" s="15" t="str">
        <v>Lark</v>
      </c>
      <c r="F493" s="15" t="str">
        <v>LRK</v>
      </c>
      <c r="G493" s="18" t="str">
        <v>LARK NO. 151 FIRE TRAIL WHISKY</v>
      </c>
      <c r="H493" s="18" t="str">
        <v>700ml</v>
      </c>
      <c r="I493" s="2">
        <v>6</v>
      </c>
      <c r="P493" s="2">
        <v>0</v>
      </c>
    </row>
    <row r="494" spans="2:16" x14ac:dyDescent="0.3">
      <c r="B494" s="1" t="str">
        <v>79-SPWHI-07003584</v>
      </c>
      <c r="C494" s="18" t="str">
        <v>LARK</v>
      </c>
      <c r="D494" s="15" t="str">
        <v>WHISKY</v>
      </c>
      <c r="E494" s="15" t="str">
        <v>Lark</v>
      </c>
      <c r="F494" s="15" t="str">
        <v>LRK</v>
      </c>
      <c r="G494" s="18" t="str">
        <v>LARK NO. 183 DEVIL'S STORM WHISKY</v>
      </c>
      <c r="H494" s="18" t="str">
        <v>700ml</v>
      </c>
      <c r="I494" s="2">
        <v>6</v>
      </c>
      <c r="P494" s="2">
        <v>0</v>
      </c>
    </row>
    <row r="495" spans="2:16" x14ac:dyDescent="0.3">
      <c r="B495" s="1" t="str">
        <v>79-SPWHI-07003607</v>
      </c>
      <c r="C495" s="18" t="str">
        <v>LARK</v>
      </c>
      <c r="D495" s="15" t="str">
        <v>WHISKY</v>
      </c>
      <c r="E495" s="15" t="str">
        <v>Lark</v>
      </c>
      <c r="F495" s="15" t="str">
        <v>LRK</v>
      </c>
      <c r="G495" s="18" t="str">
        <v>LARK NO. 285 RUBY ABYSS WHISKY</v>
      </c>
      <c r="H495" s="18" t="str">
        <v>700ml</v>
      </c>
      <c r="I495" s="2">
        <v>6</v>
      </c>
      <c r="P495" s="2">
        <v>0</v>
      </c>
    </row>
    <row r="496" spans="2:16" x14ac:dyDescent="0.3">
      <c r="B496" s="1" t="str">
        <v>106PEWHI-07003015</v>
      </c>
      <c r="C496" s="18" t="str">
        <v>PENDULUM</v>
      </c>
      <c r="D496" s="15" t="str">
        <v>WHISKY</v>
      </c>
      <c r="E496" s="15" t="str">
        <v>FABLE</v>
      </c>
      <c r="F496" s="15" t="str">
        <v/>
      </c>
      <c r="G496" s="18" t="str">
        <v>FABLE PALE HORSE 8 YEARS SCOTCH WHISKY</v>
      </c>
      <c r="H496" s="18" t="str">
        <v>700ml</v>
      </c>
      <c r="I496" s="2">
        <v>6</v>
      </c>
      <c r="P496" s="2">
        <v>0</v>
      </c>
    </row>
    <row r="497" spans="2:16" x14ac:dyDescent="0.3">
      <c r="B497" s="1" t="str">
        <v>106PEWHI-07002919</v>
      </c>
      <c r="C497" s="18" t="str">
        <v>PENDULUM</v>
      </c>
      <c r="D497" s="15" t="str">
        <v>WHISKY</v>
      </c>
      <c r="E497" s="15" t="str">
        <v>FABLE</v>
      </c>
      <c r="F497" s="15" t="str">
        <v/>
      </c>
      <c r="G497" s="18" t="str">
        <v>FABLE CHAPTER 8 CANARY 11 YEARS SCOTCH WHISKY</v>
      </c>
      <c r="H497" s="18" t="str">
        <v>700ml</v>
      </c>
      <c r="I497" s="2">
        <v>6</v>
      </c>
      <c r="P497" s="2">
        <v>0</v>
      </c>
    </row>
    <row r="498" spans="2:16" x14ac:dyDescent="0.3">
      <c r="B498" s="1" t="str">
        <v>101SESPA-07500680</v>
      </c>
      <c r="C498" s="18" t="str">
        <v>SERENA</v>
      </c>
      <c r="D498" s="15" t="str">
        <v>Sparkling Wine</v>
      </c>
      <c r="E498" s="15" t="str">
        <v>PIU</v>
      </c>
      <c r="F498" s="15" t="str">
        <v/>
      </c>
      <c r="G498" s="18" t="str">
        <v>Piu Brioso Vino Spumante Bianco</v>
      </c>
      <c r="H498" s="18" t="str">
        <v>750ml</v>
      </c>
      <c r="I498" s="2">
        <v>6</v>
      </c>
      <c r="P498" s="2">
        <v>0</v>
      </c>
    </row>
    <row r="499" spans="2:16" x14ac:dyDescent="0.3">
      <c r="B499" s="1" t="str">
        <v>101SESPA-07500703</v>
      </c>
      <c r="C499" s="18" t="str">
        <v>SERENA</v>
      </c>
      <c r="D499" s="15" t="str">
        <v>Sparkling Wine</v>
      </c>
      <c r="E499" s="15" t="str">
        <v>PIU</v>
      </c>
      <c r="F499" s="15" t="str">
        <v/>
      </c>
      <c r="G499" s="18" t="str">
        <v>Piu Brioso Prosecco Valdobbiadene</v>
      </c>
      <c r="H499" s="18" t="str">
        <v>750ml</v>
      </c>
      <c r="I499" s="2">
        <v>6</v>
      </c>
      <c r="P499" s="2">
        <v>0</v>
      </c>
    </row>
    <row r="500" spans="2:16" x14ac:dyDescent="0.3">
      <c r="B500" s="1" t="str">
        <v>101SESPA-07500727</v>
      </c>
      <c r="C500" s="18" t="str">
        <v>SERENA</v>
      </c>
      <c r="D500" s="15" t="str">
        <v>Sparkling Wine</v>
      </c>
      <c r="E500" s="15" t="str">
        <v>PIU</v>
      </c>
      <c r="F500" s="15" t="str">
        <v/>
      </c>
      <c r="G500" s="18" t="str">
        <v>Piu Brioso Prosecco Rose</v>
      </c>
      <c r="H500" s="18" t="str">
        <v>750ml</v>
      </c>
      <c r="I500" s="2">
        <v>6</v>
      </c>
      <c r="P500" s="2">
        <v>0</v>
      </c>
    </row>
  </sheetData>
  <autoFilter ref="B12:T365" xr:uid="{AB61BD39-7656-4AB4-B82E-6A8931787B5C}"/>
  <conditionalFormatting sqref="U1:U298 V12:V298 U299:V394 U395:U1048576">
    <cfRule type="cellIs" dxfId="17" priority="1" operator="equal">
      <formula>"Input Price only 1 column"</formula>
    </cfRule>
  </conditionalFormatting>
  <dataValidations count="1">
    <dataValidation allowBlank="1" showInputMessage="1" showErrorMessage="1" errorTitle="ผิดครับ !!!" error="กรุณากรอกข้อมูลเฉพาะช่องสีชมพูครับ" sqref="C395:H1048576 F66:G394 C12:G65 H12:I394 B12 C139:E394 C66:C131 D66:E138 C124:G125 W301 W13" xr:uid="{07119FB5-FD34-4D0A-83EB-670829C74888}"/>
  </dataValidations>
  <pageMargins left="0.25" right="0.25" top="0.75" bottom="0.75" header="0.3" footer="0.3"/>
  <pageSetup paperSize="9" scale="5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ADFC4A3-1C5B-4BBF-BC57-FB51502A803D}">
          <x14:formula1>
            <xm:f>WHOLESALE!$C$12:$C$118</xm:f>
          </x14:formula1>
          <xm:sqref>J13:J394</xm:sqref>
        </x14:dataValidation>
        <x14:dataValidation type="list" allowBlank="1" showInputMessage="1" showErrorMessage="1" xr:uid="{D2B04565-11AF-4C51-9028-FFD03B123A96}">
          <x14:formula1>
            <xm:f>MAPPING!#REF!</xm:f>
          </x14:formula1>
          <xm:sqref>L5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B6B34-0B48-4860-87DD-B84969923640}">
  <sheetPr>
    <tabColor theme="7" tint="0.79998168889431442"/>
    <pageSetUpPr fitToPage="1"/>
  </sheetPr>
  <dimension ref="B1:W500"/>
  <sheetViews>
    <sheetView showGridLines="0" zoomScale="70" zoomScaleNormal="70" zoomScaleSheetLayoutView="100" workbookViewId="0">
      <pane ySplit="12" topLeftCell="A13" activePane="bottomLeft" state="frozen"/>
      <selection activeCell="P14" sqref="P14"/>
      <selection pane="bottomLeft" activeCell="P14" sqref="P14"/>
    </sheetView>
  </sheetViews>
  <sheetFormatPr defaultColWidth="9.33203125" defaultRowHeight="15.6" x14ac:dyDescent="0.3"/>
  <cols>
    <col min="1" max="1" width="2.6640625" style="1" customWidth="1"/>
    <col min="2" max="2" width="22.109375" style="1" customWidth="1"/>
    <col min="3" max="3" width="12.6640625" style="18" customWidth="1"/>
    <col min="4" max="5" width="17.44140625" style="15" customWidth="1"/>
    <col min="6" max="6" width="6.6640625" style="15" customWidth="1"/>
    <col min="7" max="7" width="49.33203125" style="18" customWidth="1"/>
    <col min="8" max="8" width="8.88671875" style="18" customWidth="1"/>
    <col min="9" max="9" width="7.88671875" style="2" customWidth="1"/>
    <col min="10" max="10" width="16.44140625" style="108" customWidth="1"/>
    <col min="11" max="11" width="15.6640625" style="2" customWidth="1"/>
    <col min="12" max="12" width="20.5546875" style="2" bestFit="1" customWidth="1"/>
    <col min="13" max="13" width="0.6640625" style="2" customWidth="1"/>
    <col min="14" max="14" width="11.33203125" style="2" customWidth="1"/>
    <col min="15" max="15" width="0.6640625" style="2" customWidth="1"/>
    <col min="16" max="16" width="11.33203125" style="2" customWidth="1"/>
    <col min="17" max="17" width="0.6640625" style="2" customWidth="1"/>
    <col min="18" max="20" width="15.6640625" style="2" customWidth="1"/>
    <col min="21" max="21" width="8.33203125" style="118" customWidth="1"/>
    <col min="22" max="22" width="8.33203125" style="2" customWidth="1"/>
    <col min="23" max="23" width="0" style="1" hidden="1" customWidth="1"/>
    <col min="24" max="16384" width="9.33203125" style="1"/>
  </cols>
  <sheetData>
    <row r="1" spans="2:23" ht="25.8" x14ac:dyDescent="0.3">
      <c r="B1" s="112" t="s">
        <v>1352</v>
      </c>
      <c r="D1" s="32"/>
      <c r="E1" s="32"/>
      <c r="F1" s="32"/>
      <c r="G1" s="32"/>
      <c r="H1" s="32"/>
      <c r="I1" s="32"/>
      <c r="J1" s="279"/>
      <c r="K1" s="32"/>
      <c r="L1" s="32"/>
      <c r="M1" s="32"/>
      <c r="N1" s="32"/>
      <c r="O1" s="32"/>
      <c r="P1" s="32"/>
      <c r="Q1" s="32"/>
      <c r="R1" s="32"/>
      <c r="S1" s="32"/>
      <c r="T1" s="32"/>
      <c r="U1" s="114"/>
      <c r="V1" s="32"/>
    </row>
    <row r="2" spans="2:23" ht="16.2" thickBot="1" x14ac:dyDescent="0.35">
      <c r="B2" s="109" t="s">
        <v>1468</v>
      </c>
      <c r="C2" s="140" t="str">
        <f>IF(INDEX!C3="","",INDEX!C3)</f>
        <v>Outlet Name</v>
      </c>
      <c r="E2" s="109" t="s">
        <v>5</v>
      </c>
      <c r="F2" s="140" t="str">
        <f>IF(INDEX!C9="","",INDEX!C9)</f>
        <v>Area</v>
      </c>
      <c r="H2" s="111"/>
      <c r="I2" s="111"/>
      <c r="J2" s="280"/>
      <c r="K2" s="109"/>
      <c r="M2" s="109"/>
      <c r="N2" s="146" t="s">
        <v>1365</v>
      </c>
      <c r="O2" s="111"/>
      <c r="P2" s="111" t="s">
        <v>1366</v>
      </c>
      <c r="Q2" s="111"/>
      <c r="R2" s="111" t="s">
        <v>1469</v>
      </c>
      <c r="S2" s="111" t="s">
        <v>1470</v>
      </c>
      <c r="T2" s="111" t="s">
        <v>1449</v>
      </c>
      <c r="U2" s="115"/>
      <c r="V2" s="119"/>
    </row>
    <row r="3" spans="2:23" ht="16.2" thickBot="1" x14ac:dyDescent="0.35">
      <c r="B3" s="109" t="s">
        <v>1471</v>
      </c>
      <c r="C3" s="140" t="str">
        <f>IF(INDEX!C5="","",INDEX!C5)</f>
        <v>Outlet Company Limited</v>
      </c>
      <c r="E3" s="109" t="s">
        <v>7</v>
      </c>
      <c r="F3" s="140" t="str">
        <f>IF(INDEX!C11="","",INDEX!C11)</f>
        <v>Agent name</v>
      </c>
      <c r="H3" s="111"/>
      <c r="I3" s="111"/>
      <c r="J3" s="280"/>
      <c r="K3" s="109"/>
      <c r="L3" s="107" t="s">
        <v>1444</v>
      </c>
      <c r="M3" s="109"/>
      <c r="N3" s="145">
        <f>SUM(N12:N394)</f>
        <v>0</v>
      </c>
      <c r="O3" s="109"/>
      <c r="P3" s="144" t="str">
        <f>IFERROR(T3/S3,"")</f>
        <v/>
      </c>
      <c r="Q3" s="109"/>
      <c r="R3" s="113">
        <f>SUM(R12:R394)</f>
        <v>0</v>
      </c>
      <c r="S3" s="113">
        <f>SUM(S12:S394)</f>
        <v>0</v>
      </c>
      <c r="T3" s="113">
        <f>SUM(T12:T394)</f>
        <v>0</v>
      </c>
      <c r="U3" s="115"/>
      <c r="V3" s="109"/>
    </row>
    <row r="4" spans="2:23" ht="6" customHeight="1" thickBot="1" x14ac:dyDescent="0.35">
      <c r="B4" s="109"/>
      <c r="C4" s="140"/>
      <c r="E4" s="109"/>
      <c r="F4" s="140"/>
      <c r="H4" s="111"/>
      <c r="I4" s="111"/>
      <c r="J4" s="280"/>
      <c r="K4" s="109"/>
      <c r="L4" s="109"/>
      <c r="M4" s="109"/>
      <c r="N4" s="109"/>
      <c r="O4" s="109"/>
      <c r="P4" s="109"/>
      <c r="Q4" s="109"/>
      <c r="R4" s="368"/>
      <c r="S4" s="368"/>
      <c r="T4" s="109"/>
      <c r="U4" s="115"/>
      <c r="V4" s="109"/>
    </row>
    <row r="5" spans="2:23" ht="16.2" thickBot="1" x14ac:dyDescent="0.35">
      <c r="B5" s="109" t="s">
        <v>2</v>
      </c>
      <c r="C5" s="140" t="str">
        <f>IF(INDEX!C7="","",INDEX!C7)</f>
        <v>Name of BDE</v>
      </c>
      <c r="E5" s="109" t="s">
        <v>1472</v>
      </c>
      <c r="F5" s="140" t="str">
        <f>IF(INDEX!C13="","",INDEX!C13)</f>
        <v>Manager Name</v>
      </c>
      <c r="H5" s="111"/>
      <c r="I5" s="111"/>
      <c r="J5" s="281"/>
      <c r="K5" s="1"/>
      <c r="L5" s="370" t="s">
        <v>59</v>
      </c>
      <c r="M5" s="1"/>
      <c r="N5" s="145">
        <f>SUMIFS(N$12:N$394,$C$12:$C$394,$L$5)</f>
        <v>0</v>
      </c>
      <c r="O5" s="1"/>
      <c r="P5" s="144" t="str">
        <f>IFERROR(T5/S5,"")</f>
        <v/>
      </c>
      <c r="Q5" s="1"/>
      <c r="R5" s="113">
        <f>SUMIFS(R$12:R$394,$C$12:$C$394,$L$5)</f>
        <v>0</v>
      </c>
      <c r="S5" s="113">
        <f>SUMIFS(S$12:S$394,$C$12:$C$394,$L$5)</f>
        <v>0</v>
      </c>
      <c r="T5" s="113">
        <f>SUMIFS(T$12:T$394,$C$12:$C$394,$L$5)</f>
        <v>0</v>
      </c>
      <c r="U5" s="106"/>
      <c r="V5" s="1"/>
    </row>
    <row r="6" spans="2:23" ht="6" customHeight="1" thickBot="1" x14ac:dyDescent="0.35">
      <c r="B6" s="109"/>
      <c r="C6" s="140"/>
      <c r="E6" s="110"/>
      <c r="F6" s="109"/>
      <c r="G6" s="109"/>
      <c r="H6" s="111"/>
      <c r="I6" s="111"/>
      <c r="J6" s="280"/>
      <c r="K6" s="109"/>
      <c r="L6" s="115"/>
      <c r="M6" s="109"/>
      <c r="N6" s="109"/>
      <c r="O6" s="109"/>
      <c r="P6" s="109"/>
      <c r="Q6" s="109"/>
      <c r="R6" s="368"/>
      <c r="S6" s="368"/>
      <c r="T6" s="109"/>
      <c r="U6" s="115"/>
      <c r="V6" s="109"/>
    </row>
    <row r="7" spans="2:23" ht="16.2" thickBot="1" x14ac:dyDescent="0.35">
      <c r="B7" s="109" t="s">
        <v>1473</v>
      </c>
      <c r="C7" s="365" t="str">
        <f>INDEX!C21</f>
        <v>Marketing Contract &amp; Yearly Contract</v>
      </c>
      <c r="D7" s="403"/>
      <c r="E7" s="110"/>
      <c r="F7" s="109"/>
      <c r="G7" s="109"/>
      <c r="H7" s="111"/>
      <c r="I7" s="111"/>
      <c r="J7" s="280"/>
      <c r="K7" s="109"/>
      <c r="L7" s="401" t="s">
        <v>1474</v>
      </c>
      <c r="M7" s="109"/>
      <c r="N7" s="145">
        <f>SUMIFS($N$12:N394,$W$12:$W$394,"ALCHEMY")</f>
        <v>0</v>
      </c>
      <c r="O7" s="109"/>
      <c r="P7" s="144" t="str">
        <f>IFERROR(T7/S7,"")</f>
        <v/>
      </c>
      <c r="Q7" s="109"/>
      <c r="R7" s="113">
        <f>SUMIFS($R$12:R394,$W$12:$W$394,"ALCHEMY")</f>
        <v>0</v>
      </c>
      <c r="S7" s="113">
        <f>SUMIFS($S$12:S394,$W$12:$W$394,"ALCHEMY")</f>
        <v>0</v>
      </c>
      <c r="T7" s="145">
        <f>SUMIFS($T$12:T394,$W$12:$W$394,"ALCHEMY")</f>
        <v>0</v>
      </c>
      <c r="U7" s="115"/>
      <c r="V7" s="109"/>
    </row>
    <row r="8" spans="2:23" ht="6" customHeight="1" thickBot="1" x14ac:dyDescent="0.35">
      <c r="E8" s="109"/>
      <c r="G8" s="109"/>
      <c r="H8" s="111"/>
      <c r="I8" s="111"/>
      <c r="J8" s="281"/>
      <c r="K8" s="1"/>
      <c r="L8" s="118"/>
      <c r="U8" s="106"/>
      <c r="V8" s="1"/>
    </row>
    <row r="9" spans="2:23" ht="16.2" thickBot="1" x14ac:dyDescent="0.35">
      <c r="B9" s="109" t="s">
        <v>1277</v>
      </c>
      <c r="C9" s="170" t="str">
        <f>INDEX!C19</f>
        <v>01 Jan 26 - 31 Dec 26</v>
      </c>
      <c r="E9" s="110"/>
      <c r="G9" s="109"/>
      <c r="H9" s="111"/>
      <c r="I9" s="111"/>
      <c r="J9" s="280"/>
      <c r="K9" s="109"/>
      <c r="L9" s="402" t="s">
        <v>1475</v>
      </c>
      <c r="M9" s="109"/>
      <c r="N9" s="145">
        <f>SUMIFS($N$12:N394,$W$12:$W$394,"BBC")</f>
        <v>0</v>
      </c>
      <c r="O9" s="109"/>
      <c r="P9" s="144" t="str">
        <f>IFERROR(T9/S9,"")</f>
        <v/>
      </c>
      <c r="Q9" s="109"/>
      <c r="R9" s="113">
        <f>SUMIFS($R$12:R394,$W$12:$W$394,"BBC")</f>
        <v>0</v>
      </c>
      <c r="S9" s="113">
        <f>SUMIFS($S$12:S394,$W$12:$W$394,"BBC")</f>
        <v>0</v>
      </c>
      <c r="T9" s="145">
        <f>SUMIFS($T$12:T394,$W$12:$W$394,"BBC")</f>
        <v>0</v>
      </c>
      <c r="U9" s="115"/>
      <c r="V9" s="109"/>
    </row>
    <row r="10" spans="2:23" x14ac:dyDescent="0.3">
      <c r="B10" s="109" t="s">
        <v>1476</v>
      </c>
      <c r="C10" s="153" t="s">
        <v>1494</v>
      </c>
      <c r="E10" s="109"/>
      <c r="G10" s="109"/>
      <c r="H10" s="111"/>
      <c r="I10" s="111"/>
      <c r="J10" s="281"/>
      <c r="K10" s="1"/>
      <c r="L10" s="1"/>
      <c r="M10" s="1"/>
      <c r="N10" s="1"/>
      <c r="O10" s="1"/>
      <c r="P10" s="1"/>
      <c r="Q10" s="1"/>
      <c r="R10" s="107"/>
      <c r="S10" s="1"/>
      <c r="T10" s="1"/>
      <c r="U10" s="106"/>
      <c r="V10" s="1"/>
    </row>
    <row r="11" spans="2:23" ht="17.399999999999999" x14ac:dyDescent="0.3">
      <c r="D11" s="17"/>
      <c r="E11" s="17"/>
      <c r="I11" s="18"/>
      <c r="J11" s="282"/>
      <c r="K11" s="78" t="s">
        <v>1478</v>
      </c>
      <c r="L11" s="78"/>
      <c r="M11" s="3"/>
      <c r="N11" s="78" t="s">
        <v>1479</v>
      </c>
      <c r="O11" s="3"/>
      <c r="P11" s="78"/>
      <c r="Q11" s="3"/>
      <c r="R11" s="108">
        <f>SUBTOTAL(9,R13:R394)</f>
        <v>0</v>
      </c>
      <c r="S11" s="108">
        <f t="shared" ref="S11:T11" si="0">SUBTOTAL(9,S13:S394)</f>
        <v>0</v>
      </c>
      <c r="T11" s="108">
        <f t="shared" si="0"/>
        <v>0</v>
      </c>
      <c r="U11" s="105"/>
      <c r="V11" s="6"/>
    </row>
    <row r="12" spans="2:23" s="82" customFormat="1" ht="38.25" customHeight="1" x14ac:dyDescent="0.3">
      <c r="B12" s="159" t="s">
        <v>310</v>
      </c>
      <c r="C12" s="100" t="s">
        <v>10</v>
      </c>
      <c r="D12" s="101" t="s">
        <v>11</v>
      </c>
      <c r="E12" s="101" t="s">
        <v>12</v>
      </c>
      <c r="F12" s="102" t="s">
        <v>1361</v>
      </c>
      <c r="G12" s="101" t="s">
        <v>13</v>
      </c>
      <c r="H12" s="102" t="s">
        <v>14</v>
      </c>
      <c r="I12" s="103" t="s">
        <v>15</v>
      </c>
      <c r="J12" s="278" t="s">
        <v>1362</v>
      </c>
      <c r="K12" s="79" t="s">
        <v>1480</v>
      </c>
      <c r="L12" s="80" t="s">
        <v>1481</v>
      </c>
      <c r="M12" s="104" t="s">
        <v>1316</v>
      </c>
      <c r="N12" s="81" t="s">
        <v>1365</v>
      </c>
      <c r="O12" s="104" t="s">
        <v>1316</v>
      </c>
      <c r="P12" s="81" t="s">
        <v>1366</v>
      </c>
      <c r="Q12" s="104" t="s">
        <v>1316</v>
      </c>
      <c r="R12" s="87" t="s">
        <v>1367</v>
      </c>
      <c r="S12" s="88" t="s">
        <v>1368</v>
      </c>
      <c r="T12" s="89" t="s">
        <v>1369</v>
      </c>
      <c r="U12" s="116" t="s">
        <v>1482</v>
      </c>
      <c r="V12" s="116" t="s">
        <v>1483</v>
      </c>
    </row>
    <row r="13" spans="2:23" ht="17.100000000000001" customHeight="1" x14ac:dyDescent="0.3">
      <c r="B13" s="161" t="str" cm="1">
        <f t="array" ref="B13:I500">MAPPING!$B$3:$I$490</f>
        <v>04-SPWHI-07007491</v>
      </c>
      <c r="C13" s="155" t="str">
        <v>TEG</v>
      </c>
      <c r="D13" s="90" t="str">
        <v>Single Malt Scotch</v>
      </c>
      <c r="E13" s="90" t="str">
        <v>The Macallan</v>
      </c>
      <c r="F13" s="90" t="str">
        <v>MAC</v>
      </c>
      <c r="G13" s="90" t="str">
        <v>The Macallan Sherry Oak 12YO</v>
      </c>
      <c r="H13" s="90" t="str">
        <v>700ml</v>
      </c>
      <c r="I13" s="173">
        <v>12</v>
      </c>
      <c r="J13" s="283"/>
      <c r="K13" s="177"/>
      <c r="L13" s="83"/>
      <c r="M13" s="15"/>
      <c r="N13" s="84"/>
      <c r="O13" s="6"/>
      <c r="P13" s="151" cm="1">
        <f t="array" ref="P13:P500">MAPPING!J3:J490</f>
        <v>0</v>
      </c>
      <c r="Q13" s="6"/>
      <c r="R13" s="91">
        <f t="shared" ref="R13:R76" si="1">IF(K13&gt;0,K13*N13,L13*1.07*N13)</f>
        <v>0</v>
      </c>
      <c r="S13" s="92">
        <f>ROUND(R13/1.07,2)</f>
        <v>0</v>
      </c>
      <c r="T13" s="93">
        <f>IF(U13="Input Price only 1 column","",P13*S13)</f>
        <v>0</v>
      </c>
      <c r="U13" s="117" t="str">
        <f>IF(AND(K13&gt;0,L13&gt;0),"Input Price only 1 column","OK")</f>
        <v>OK</v>
      </c>
      <c r="V13" s="117" t="b">
        <f>'CASH REBATE'!$P$22</f>
        <v>0</v>
      </c>
      <c r="W13" s="367" t="str" cm="1">
        <f t="array" ref="W13:W381">MAPPING!$A$3:$A$371</f>
        <v>ALCHEMY</v>
      </c>
    </row>
    <row r="14" spans="2:23" ht="17.100000000000001" customHeight="1" x14ac:dyDescent="0.3">
      <c r="B14" s="161" t="str">
        <v>04-SPWHI-07017065</v>
      </c>
      <c r="C14" s="156" t="str">
        <v>TEG</v>
      </c>
      <c r="D14" s="94" t="str">
        <v>Single Malt Scotch</v>
      </c>
      <c r="E14" s="94" t="str">
        <v>The Macallan</v>
      </c>
      <c r="F14" s="94" t="str">
        <v>MAC</v>
      </c>
      <c r="G14" s="94" t="str">
        <v>The Macallan Sherry Oak 18YO</v>
      </c>
      <c r="H14" s="94" t="str">
        <v>700ml</v>
      </c>
      <c r="I14" s="174">
        <v>6</v>
      </c>
      <c r="J14" s="283"/>
      <c r="K14" s="178"/>
      <c r="L14" s="85"/>
      <c r="M14" s="15"/>
      <c r="N14" s="86"/>
      <c r="O14" s="6"/>
      <c r="P14" s="152">
        <v>0</v>
      </c>
      <c r="Q14" s="6"/>
      <c r="R14" s="96">
        <f t="shared" si="1"/>
        <v>0</v>
      </c>
      <c r="S14" s="97">
        <f>ROUND(R14/1.07,2)</f>
        <v>0</v>
      </c>
      <c r="T14" s="98">
        <f t="shared" ref="T14:T77" si="2">IF(U14="Input Price only 1 column","",P14*S14)</f>
        <v>0</v>
      </c>
      <c r="U14" s="117" t="str">
        <f t="shared" ref="U14:U77" si="3">IF(AND(K14&gt;0,L14&gt;0),"Input Price only 1 column","OK")</f>
        <v>OK</v>
      </c>
      <c r="V14" s="117" t="b">
        <f>'CASH REBATE'!$P$22</f>
        <v>0</v>
      </c>
      <c r="W14" s="1" t="str">
        <v>ALCHEMY</v>
      </c>
    </row>
    <row r="15" spans="2:23" ht="17.100000000000001" customHeight="1" x14ac:dyDescent="0.3">
      <c r="B15" s="161" t="str">
        <v>04-SPWHI-07006031</v>
      </c>
      <c r="C15" s="156" t="str">
        <v>TEG</v>
      </c>
      <c r="D15" s="94" t="str">
        <v>Single Malt Scotch</v>
      </c>
      <c r="E15" s="94" t="str">
        <v>The Macallan</v>
      </c>
      <c r="F15" s="94" t="str">
        <v>MAC</v>
      </c>
      <c r="G15" s="94" t="str">
        <v>The Macallan Sherry Oak 25YO</v>
      </c>
      <c r="H15" s="94" t="str">
        <v>700ml</v>
      </c>
      <c r="I15" s="174">
        <v>3</v>
      </c>
      <c r="J15" s="283"/>
      <c r="K15" s="178"/>
      <c r="L15" s="85"/>
      <c r="M15" s="15"/>
      <c r="N15" s="86"/>
      <c r="O15" s="6"/>
      <c r="P15" s="152">
        <v>0</v>
      </c>
      <c r="Q15" s="6"/>
      <c r="R15" s="96">
        <f t="shared" si="1"/>
        <v>0</v>
      </c>
      <c r="S15" s="97">
        <f t="shared" ref="S15:S78" si="4">ROUND(R15/1.07,2)</f>
        <v>0</v>
      </c>
      <c r="T15" s="98">
        <f t="shared" si="2"/>
        <v>0</v>
      </c>
      <c r="U15" s="117" t="str">
        <f t="shared" si="3"/>
        <v>OK</v>
      </c>
      <c r="V15" s="117" t="b">
        <f>'CASH REBATE'!$P$22</f>
        <v>0</v>
      </c>
      <c r="W15" s="1" t="str">
        <v>ALCHEMY</v>
      </c>
    </row>
    <row r="16" spans="2:23" ht="17.100000000000001" customHeight="1" x14ac:dyDescent="0.3">
      <c r="B16" s="161" t="str">
        <v>04-SPWHI-07006048</v>
      </c>
      <c r="C16" s="156" t="str">
        <v>TEG</v>
      </c>
      <c r="D16" s="94" t="str">
        <v>Single Malt Scotch</v>
      </c>
      <c r="E16" s="94" t="str">
        <v>The Macallan</v>
      </c>
      <c r="F16" s="94" t="str">
        <v>MAC</v>
      </c>
      <c r="G16" s="94" t="str">
        <v>The Macallan Sherry Oak 30YO</v>
      </c>
      <c r="H16" s="94" t="str">
        <v>700ml</v>
      </c>
      <c r="I16" s="174">
        <v>3</v>
      </c>
      <c r="J16" s="283"/>
      <c r="K16" s="178"/>
      <c r="L16" s="85"/>
      <c r="M16" s="15"/>
      <c r="N16" s="86"/>
      <c r="O16" s="6"/>
      <c r="P16" s="152">
        <v>0</v>
      </c>
      <c r="Q16" s="6"/>
      <c r="R16" s="96">
        <f t="shared" si="1"/>
        <v>0</v>
      </c>
      <c r="S16" s="97">
        <f t="shared" si="4"/>
        <v>0</v>
      </c>
      <c r="T16" s="98">
        <f t="shared" si="2"/>
        <v>0</v>
      </c>
      <c r="U16" s="117" t="str">
        <f t="shared" si="3"/>
        <v>OK</v>
      </c>
      <c r="V16" s="117" t="b">
        <f>'CASH REBATE'!$P$22</f>
        <v>0</v>
      </c>
      <c r="W16" s="1" t="str">
        <v>ALCHEMY</v>
      </c>
    </row>
    <row r="17" spans="2:23" ht="17.100000000000001" customHeight="1" x14ac:dyDescent="0.3">
      <c r="B17" s="161" t="str">
        <v>04-SPWHI-07003009</v>
      </c>
      <c r="C17" s="156" t="str">
        <v>TEG</v>
      </c>
      <c r="D17" s="94" t="str">
        <v>Single Malt Scotch</v>
      </c>
      <c r="E17" s="94" t="str">
        <v>The Macallan</v>
      </c>
      <c r="F17" s="94" t="str">
        <v>MAC</v>
      </c>
      <c r="G17" s="94" t="str">
        <v>The Macallan Double Cask 12YO</v>
      </c>
      <c r="H17" s="94" t="str">
        <v>700ml</v>
      </c>
      <c r="I17" s="174">
        <v>12</v>
      </c>
      <c r="J17" s="283"/>
      <c r="K17" s="178"/>
      <c r="L17" s="85"/>
      <c r="M17" s="15"/>
      <c r="N17" s="86"/>
      <c r="O17" s="6"/>
      <c r="P17" s="152">
        <v>0</v>
      </c>
      <c r="Q17" s="6"/>
      <c r="R17" s="96">
        <f t="shared" si="1"/>
        <v>0</v>
      </c>
      <c r="S17" s="97">
        <f t="shared" si="4"/>
        <v>0</v>
      </c>
      <c r="T17" s="98">
        <f t="shared" si="2"/>
        <v>0</v>
      </c>
      <c r="U17" s="117" t="str">
        <f t="shared" si="3"/>
        <v>OK</v>
      </c>
      <c r="V17" s="117" t="b">
        <f>'CASH REBATE'!$P$22</f>
        <v>0</v>
      </c>
      <c r="W17" s="1" t="str">
        <v>ALCHEMY</v>
      </c>
    </row>
    <row r="18" spans="2:23" ht="17.100000000000001" customHeight="1" x14ac:dyDescent="0.3">
      <c r="B18" s="161" t="str">
        <v>04-SPWHI-07007700</v>
      </c>
      <c r="C18" s="156" t="str">
        <v>TEG</v>
      </c>
      <c r="D18" s="94" t="str">
        <v>Single Malt Scotch</v>
      </c>
      <c r="E18" s="94" t="str">
        <v>The Macallan</v>
      </c>
      <c r="F18" s="94" t="str">
        <v>MAC</v>
      </c>
      <c r="G18" s="94" t="str">
        <v>The Macallan Double Cask 15YO</v>
      </c>
      <c r="H18" s="94" t="str">
        <v>700ml</v>
      </c>
      <c r="I18" s="174">
        <v>6</v>
      </c>
      <c r="J18" s="283"/>
      <c r="K18" s="178"/>
      <c r="L18" s="85"/>
      <c r="M18" s="15"/>
      <c r="N18" s="86"/>
      <c r="O18" s="6"/>
      <c r="P18" s="152">
        <v>0</v>
      </c>
      <c r="Q18" s="6"/>
      <c r="R18" s="96">
        <f t="shared" si="1"/>
        <v>0</v>
      </c>
      <c r="S18" s="97">
        <f t="shared" si="4"/>
        <v>0</v>
      </c>
      <c r="T18" s="98">
        <f t="shared" si="2"/>
        <v>0</v>
      </c>
      <c r="U18" s="117" t="str">
        <f t="shared" si="3"/>
        <v>OK</v>
      </c>
      <c r="V18" s="117" t="b">
        <f>'CASH REBATE'!$P$22</f>
        <v>0</v>
      </c>
      <c r="W18" s="1" t="str">
        <v>ALCHEMY</v>
      </c>
    </row>
    <row r="19" spans="2:23" ht="17.100000000000001" customHeight="1" x14ac:dyDescent="0.3">
      <c r="B19" s="161" t="str">
        <v>04-SPWHI-07009254</v>
      </c>
      <c r="C19" s="156" t="str">
        <v>TEG</v>
      </c>
      <c r="D19" s="94" t="str">
        <v>Single Malt Scotch</v>
      </c>
      <c r="E19" s="94" t="str">
        <v>The Macallan</v>
      </c>
      <c r="F19" s="94" t="str">
        <v>MAC</v>
      </c>
      <c r="G19" s="94" t="str">
        <v>The Macallan Double Cask 18YO</v>
      </c>
      <c r="H19" s="94" t="str">
        <v>700ml</v>
      </c>
      <c r="I19" s="174">
        <v>6</v>
      </c>
      <c r="J19" s="283"/>
      <c r="K19" s="178"/>
      <c r="L19" s="85"/>
      <c r="M19" s="15"/>
      <c r="N19" s="86"/>
      <c r="O19" s="6"/>
      <c r="P19" s="152">
        <v>0</v>
      </c>
      <c r="Q19" s="6"/>
      <c r="R19" s="96">
        <f t="shared" si="1"/>
        <v>0</v>
      </c>
      <c r="S19" s="97">
        <f t="shared" si="4"/>
        <v>0</v>
      </c>
      <c r="T19" s="98">
        <f t="shared" si="2"/>
        <v>0</v>
      </c>
      <c r="U19" s="117" t="str">
        <f t="shared" si="3"/>
        <v>OK</v>
      </c>
      <c r="V19" s="117" t="b">
        <f>'CASH REBATE'!$P$22</f>
        <v>0</v>
      </c>
      <c r="W19" s="1" t="str">
        <v>ALCHEMY</v>
      </c>
    </row>
    <row r="20" spans="2:23" ht="17.100000000000001" customHeight="1" x14ac:dyDescent="0.3">
      <c r="B20" s="161" t="str">
        <v>04-SPWHI-07000311</v>
      </c>
      <c r="C20" s="156" t="str">
        <v>TEG</v>
      </c>
      <c r="D20" s="94" t="str">
        <v>Single Malt Scotch</v>
      </c>
      <c r="E20" s="94" t="str">
        <v>The Macallan</v>
      </c>
      <c r="F20" s="94" t="str">
        <v>MAC</v>
      </c>
      <c r="G20" s="94" t="str">
        <v>The Macallan Double Cask 30YO</v>
      </c>
      <c r="H20" s="94" t="str">
        <v>700ml</v>
      </c>
      <c r="I20" s="174">
        <v>3</v>
      </c>
      <c r="J20" s="283"/>
      <c r="K20" s="178"/>
      <c r="L20" s="85"/>
      <c r="M20" s="15"/>
      <c r="N20" s="86"/>
      <c r="O20" s="6"/>
      <c r="P20" s="152">
        <v>0</v>
      </c>
      <c r="Q20" s="6"/>
      <c r="R20" s="96">
        <f t="shared" si="1"/>
        <v>0</v>
      </c>
      <c r="S20" s="97">
        <f t="shared" si="4"/>
        <v>0</v>
      </c>
      <c r="T20" s="98">
        <f t="shared" si="2"/>
        <v>0</v>
      </c>
      <c r="U20" s="117" t="str">
        <f t="shared" si="3"/>
        <v>OK</v>
      </c>
      <c r="V20" s="117" t="b">
        <f>'CASH REBATE'!$P$22</f>
        <v>0</v>
      </c>
      <c r="W20" s="1" t="str">
        <v>ALCHEMY</v>
      </c>
    </row>
    <row r="21" spans="2:23" ht="17.100000000000001" customHeight="1" x14ac:dyDescent="0.3">
      <c r="B21" s="161" t="str">
        <v>04-SPWHI-07000796</v>
      </c>
      <c r="C21" s="156" t="str">
        <v>TEG</v>
      </c>
      <c r="D21" s="94" t="str">
        <v>Single Malt Scotch</v>
      </c>
      <c r="E21" s="94" t="str">
        <v>The Macallan</v>
      </c>
      <c r="F21" s="94" t="str">
        <v>MAC</v>
      </c>
      <c r="G21" s="94" t="str">
        <v>The Macallan Triple Cask 12YO</v>
      </c>
      <c r="H21" s="94" t="str">
        <v>700ml</v>
      </c>
      <c r="I21" s="174">
        <v>12</v>
      </c>
      <c r="J21" s="283"/>
      <c r="K21" s="178"/>
      <c r="L21" s="85"/>
      <c r="M21" s="15"/>
      <c r="N21" s="86"/>
      <c r="O21" s="6"/>
      <c r="P21" s="152">
        <v>0</v>
      </c>
      <c r="Q21" s="6"/>
      <c r="R21" s="96">
        <f t="shared" si="1"/>
        <v>0</v>
      </c>
      <c r="S21" s="97">
        <f t="shared" si="4"/>
        <v>0</v>
      </c>
      <c r="T21" s="98">
        <f t="shared" si="2"/>
        <v>0</v>
      </c>
      <c r="U21" s="117" t="str">
        <f t="shared" si="3"/>
        <v>OK</v>
      </c>
      <c r="V21" s="117" t="b">
        <f>'CASH REBATE'!$P$22</f>
        <v>0</v>
      </c>
      <c r="W21" s="1" t="str">
        <v>ALCHEMY</v>
      </c>
    </row>
    <row r="22" spans="2:23" ht="17.100000000000001" customHeight="1" x14ac:dyDescent="0.3">
      <c r="B22" s="161" t="str">
        <v>04-24HMN-07002650</v>
      </c>
      <c r="C22" s="156" t="str">
        <v>TEG</v>
      </c>
      <c r="D22" s="94" t="str">
        <v>Single Malt Scotch</v>
      </c>
      <c r="E22" s="94" t="str">
        <v>The Macallan</v>
      </c>
      <c r="F22" s="94" t="str">
        <v>MAC</v>
      </c>
      <c r="G22" s="94" t="str">
        <v>The Macallan Harmony Vibrant Oak</v>
      </c>
      <c r="H22" s="94" t="str">
        <v>700ml</v>
      </c>
      <c r="I22" s="174">
        <v>6</v>
      </c>
      <c r="J22" s="283"/>
      <c r="K22" s="178"/>
      <c r="L22" s="85"/>
      <c r="M22" s="15"/>
      <c r="N22" s="86"/>
      <c r="O22" s="6"/>
      <c r="P22" s="152">
        <v>0</v>
      </c>
      <c r="Q22" s="6"/>
      <c r="R22" s="96">
        <f t="shared" si="1"/>
        <v>0</v>
      </c>
      <c r="S22" s="97">
        <f t="shared" si="4"/>
        <v>0</v>
      </c>
      <c r="T22" s="98">
        <f t="shared" si="2"/>
        <v>0</v>
      </c>
      <c r="U22" s="117" t="str">
        <f t="shared" si="3"/>
        <v>OK</v>
      </c>
      <c r="V22" s="117" t="b">
        <f>'CASH REBATE'!$P$22</f>
        <v>0</v>
      </c>
      <c r="W22" s="1" t="str">
        <v>ALCHEMY</v>
      </c>
    </row>
    <row r="23" spans="2:23" ht="17.100000000000001" customHeight="1" x14ac:dyDescent="0.3">
      <c r="B23" s="161" t="str">
        <v>04-23WHI-07002322</v>
      </c>
      <c r="C23" s="156" t="str">
        <v>TEG</v>
      </c>
      <c r="D23" s="94" t="str">
        <v>Single Malt Scotch</v>
      </c>
      <c r="E23" s="94" t="str">
        <v>The Macallan</v>
      </c>
      <c r="F23" s="94" t="str">
        <v>MAC</v>
      </c>
      <c r="G23" s="94" t="str">
        <v>The Macallan Harmony Collection Amber Meadow</v>
      </c>
      <c r="H23" s="94" t="str">
        <v>700ml</v>
      </c>
      <c r="I23" s="174">
        <v>12</v>
      </c>
      <c r="J23" s="283"/>
      <c r="K23" s="178"/>
      <c r="L23" s="85"/>
      <c r="M23" s="15"/>
      <c r="N23" s="86"/>
      <c r="O23" s="6"/>
      <c r="P23" s="152">
        <v>0</v>
      </c>
      <c r="Q23" s="6"/>
      <c r="R23" s="96">
        <f t="shared" si="1"/>
        <v>0</v>
      </c>
      <c r="S23" s="97">
        <f t="shared" si="4"/>
        <v>0</v>
      </c>
      <c r="T23" s="98">
        <f t="shared" si="2"/>
        <v>0</v>
      </c>
      <c r="U23" s="117" t="str">
        <f t="shared" si="3"/>
        <v>OK</v>
      </c>
      <c r="V23" s="117" t="b">
        <f>'CASH REBATE'!$P$22</f>
        <v>0</v>
      </c>
      <c r="W23" s="1" t="str">
        <v>ALCHEMY</v>
      </c>
    </row>
    <row r="24" spans="2:23" ht="17.100000000000001" customHeight="1" x14ac:dyDescent="0.3">
      <c r="B24" s="161" t="str">
        <v>04-SPWHI-07000557</v>
      </c>
      <c r="C24" s="156" t="str">
        <v>TEG</v>
      </c>
      <c r="D24" s="94" t="str">
        <v>Single Malt Scotch</v>
      </c>
      <c r="E24" s="94" t="str">
        <v>The Macallan</v>
      </c>
      <c r="F24" s="94" t="str">
        <v>MAC</v>
      </c>
      <c r="G24" s="94" t="str">
        <v>The Macallan Harmony Collection</v>
      </c>
      <c r="H24" s="94" t="str">
        <v>700ml</v>
      </c>
      <c r="I24" s="174">
        <v>6</v>
      </c>
      <c r="J24" s="283"/>
      <c r="K24" s="178"/>
      <c r="L24" s="85"/>
      <c r="M24" s="15"/>
      <c r="N24" s="86"/>
      <c r="O24" s="6"/>
      <c r="P24" s="152">
        <v>0</v>
      </c>
      <c r="Q24" s="6"/>
      <c r="R24" s="96">
        <f t="shared" si="1"/>
        <v>0</v>
      </c>
      <c r="S24" s="97">
        <f t="shared" si="4"/>
        <v>0</v>
      </c>
      <c r="T24" s="98">
        <f t="shared" si="2"/>
        <v>0</v>
      </c>
      <c r="U24" s="117" t="str">
        <f t="shared" si="3"/>
        <v>OK</v>
      </c>
      <c r="V24" s="117" t="b">
        <f>'CASH REBATE'!$P$22</f>
        <v>0</v>
      </c>
      <c r="W24" s="1" t="str">
        <v>ALCHEMY</v>
      </c>
    </row>
    <row r="25" spans="2:23" ht="17.100000000000001" customHeight="1" x14ac:dyDescent="0.3">
      <c r="B25" s="161" t="str">
        <v>04-SPWHI-07001226</v>
      </c>
      <c r="C25" s="156" t="str">
        <v>TEG</v>
      </c>
      <c r="D25" s="94" t="str">
        <v>Single Malt Scotch</v>
      </c>
      <c r="E25" s="94" t="str">
        <v>The Macallan</v>
      </c>
      <c r="F25" s="94" t="str">
        <v>MAC</v>
      </c>
      <c r="G25" s="94" t="str">
        <v>The Macallan Harmony Collection Intense Arabica</v>
      </c>
      <c r="H25" s="94" t="str">
        <v>700ml</v>
      </c>
      <c r="I25" s="174">
        <v>6</v>
      </c>
      <c r="J25" s="283"/>
      <c r="K25" s="178"/>
      <c r="L25" s="85"/>
      <c r="M25" s="15"/>
      <c r="N25" s="86"/>
      <c r="O25" s="6"/>
      <c r="P25" s="152">
        <v>0</v>
      </c>
      <c r="Q25" s="6"/>
      <c r="R25" s="96">
        <f t="shared" si="1"/>
        <v>0</v>
      </c>
      <c r="S25" s="97">
        <f t="shared" si="4"/>
        <v>0</v>
      </c>
      <c r="T25" s="98">
        <f t="shared" si="2"/>
        <v>0</v>
      </c>
      <c r="U25" s="117" t="str">
        <f t="shared" si="3"/>
        <v>OK</v>
      </c>
      <c r="V25" s="117" t="b">
        <f>'CASH REBATE'!$P$22</f>
        <v>0</v>
      </c>
      <c r="W25" s="1" t="str">
        <v>ALCHEMY</v>
      </c>
    </row>
    <row r="26" spans="2:23" ht="17.100000000000001" customHeight="1" x14ac:dyDescent="0.3">
      <c r="B26" s="161" t="str">
        <v>04-25HMN-07002971</v>
      </c>
      <c r="C26" s="156" t="str">
        <v>TEG</v>
      </c>
      <c r="D26" s="94" t="str">
        <v>Single Malt Scotch</v>
      </c>
      <c r="E26" s="94" t="str">
        <v>The Macallan</v>
      </c>
      <c r="F26" s="94" t="str">
        <v>MAC</v>
      </c>
      <c r="G26" s="94" t="str">
        <v>The Macallan Harmony Phoenix Honey Whisky</v>
      </c>
      <c r="H26" s="94" t="str">
        <v>700ml</v>
      </c>
      <c r="I26" s="174">
        <v>6</v>
      </c>
      <c r="J26" s="283"/>
      <c r="K26" s="178"/>
      <c r="L26" s="85"/>
      <c r="M26" s="15"/>
      <c r="N26" s="86"/>
      <c r="O26" s="6"/>
      <c r="P26" s="152">
        <v>0</v>
      </c>
      <c r="Q26" s="6"/>
      <c r="R26" s="96">
        <f t="shared" si="1"/>
        <v>0</v>
      </c>
      <c r="S26" s="97">
        <f t="shared" si="4"/>
        <v>0</v>
      </c>
      <c r="T26" s="98">
        <f t="shared" si="2"/>
        <v>0</v>
      </c>
      <c r="U26" s="117" t="str">
        <f t="shared" si="3"/>
        <v>OK</v>
      </c>
      <c r="V26" s="117" t="b">
        <f>'CASH REBATE'!$P$22</f>
        <v>0</v>
      </c>
      <c r="W26" s="1" t="str">
        <v>ALCHEMY</v>
      </c>
    </row>
    <row r="27" spans="2:23" ht="17.100000000000001" customHeight="1" x14ac:dyDescent="0.3">
      <c r="B27" s="161" t="str">
        <v>04-SPWHI-07007984</v>
      </c>
      <c r="C27" s="156" t="str">
        <v>TEG</v>
      </c>
      <c r="D27" s="94" t="str">
        <v>Single Malt Scotch</v>
      </c>
      <c r="E27" s="94" t="str">
        <v>The Macallan</v>
      </c>
      <c r="F27" s="94" t="str">
        <v>MAC</v>
      </c>
      <c r="G27" s="94" t="str">
        <v>The Macallan Rare Cask</v>
      </c>
      <c r="H27" s="94" t="str">
        <v>700ml</v>
      </c>
      <c r="I27" s="174">
        <v>3</v>
      </c>
      <c r="J27" s="283"/>
      <c r="K27" s="178"/>
      <c r="L27" s="85"/>
      <c r="M27" s="15"/>
      <c r="N27" s="86"/>
      <c r="O27" s="6"/>
      <c r="P27" s="152">
        <v>0</v>
      </c>
      <c r="Q27" s="6"/>
      <c r="R27" s="96">
        <f t="shared" si="1"/>
        <v>0</v>
      </c>
      <c r="S27" s="97">
        <f t="shared" si="4"/>
        <v>0</v>
      </c>
      <c r="T27" s="98">
        <f t="shared" si="2"/>
        <v>0</v>
      </c>
      <c r="U27" s="117" t="str">
        <f t="shared" si="3"/>
        <v>OK</v>
      </c>
      <c r="V27" s="117" t="b">
        <f>'CASH REBATE'!$P$22</f>
        <v>0</v>
      </c>
      <c r="W27" s="1" t="str">
        <v>ALCHEMY</v>
      </c>
    </row>
    <row r="28" spans="2:23" ht="17.100000000000001" customHeight="1" x14ac:dyDescent="0.3">
      <c r="B28" s="161" t="str">
        <v>04-SPWHI-07001883</v>
      </c>
      <c r="C28" s="156" t="str">
        <v>TEG</v>
      </c>
      <c r="D28" s="94" t="str">
        <v>Single Malt Scotch</v>
      </c>
      <c r="E28" s="94" t="str">
        <v>The Macallan</v>
      </c>
      <c r="F28" s="94" t="str">
        <v>MAC</v>
      </c>
      <c r="G28" s="94" t="str">
        <v>The Macallan Reflexion</v>
      </c>
      <c r="H28" s="94" t="str">
        <v>700ml</v>
      </c>
      <c r="I28" s="174">
        <v>2</v>
      </c>
      <c r="J28" s="283"/>
      <c r="K28" s="178"/>
      <c r="L28" s="85"/>
      <c r="M28" s="15"/>
      <c r="N28" s="86"/>
      <c r="O28" s="6"/>
      <c r="P28" s="152">
        <v>0</v>
      </c>
      <c r="Q28" s="6"/>
      <c r="R28" s="96">
        <f t="shared" si="1"/>
        <v>0</v>
      </c>
      <c r="S28" s="97">
        <f t="shared" si="4"/>
        <v>0</v>
      </c>
      <c r="T28" s="98">
        <f t="shared" si="2"/>
        <v>0</v>
      </c>
      <c r="U28" s="117" t="str">
        <f t="shared" si="3"/>
        <v>OK</v>
      </c>
      <c r="V28" s="117" t="b">
        <f>'CASH REBATE'!$P$22</f>
        <v>0</v>
      </c>
      <c r="W28" s="1" t="str">
        <v>ALCHEMY</v>
      </c>
    </row>
    <row r="29" spans="2:23" ht="17.100000000000001" customHeight="1" x14ac:dyDescent="0.3">
      <c r="B29" s="161" t="str">
        <v>04-SPWHI-07001162</v>
      </c>
      <c r="C29" s="156" t="str">
        <v>TEG</v>
      </c>
      <c r="D29" s="94" t="str">
        <v>Single Malt Scotch</v>
      </c>
      <c r="E29" s="94" t="str">
        <v>The Macallan</v>
      </c>
      <c r="F29" s="94" t="str">
        <v>MAC</v>
      </c>
      <c r="G29" s="94" t="str">
        <v>The Macallan Classic Cut Whisky</v>
      </c>
      <c r="H29" s="94" t="str">
        <v>700ml</v>
      </c>
      <c r="I29" s="174">
        <v>12</v>
      </c>
      <c r="J29" s="283"/>
      <c r="K29" s="178"/>
      <c r="L29" s="85"/>
      <c r="M29" s="15"/>
      <c r="N29" s="86"/>
      <c r="O29" s="6"/>
      <c r="P29" s="152">
        <v>0</v>
      </c>
      <c r="Q29" s="6"/>
      <c r="R29" s="96">
        <f t="shared" si="1"/>
        <v>0</v>
      </c>
      <c r="S29" s="97">
        <f t="shared" si="4"/>
        <v>0</v>
      </c>
      <c r="T29" s="98">
        <f t="shared" si="2"/>
        <v>0</v>
      </c>
      <c r="U29" s="117" t="str">
        <f t="shared" si="3"/>
        <v>OK</v>
      </c>
      <c r="V29" s="117" t="b">
        <f>'CASH REBATE'!$P$22</f>
        <v>0</v>
      </c>
      <c r="W29" s="1" t="str">
        <v>ALCHEMY</v>
      </c>
    </row>
    <row r="30" spans="2:23" ht="17.100000000000001" customHeight="1" x14ac:dyDescent="0.3">
      <c r="B30" s="161" t="str">
        <v>04-SPWHI-07001155</v>
      </c>
      <c r="C30" s="156" t="str">
        <v>TEG</v>
      </c>
      <c r="D30" s="94" t="str">
        <v>Single Malt Scotch</v>
      </c>
      <c r="E30" s="94" t="str">
        <v>The Macallan</v>
      </c>
      <c r="F30" s="94" t="str">
        <v>MAC</v>
      </c>
      <c r="G30" s="94" t="str">
        <v>The Macallan A Night On Earth Scotch Whisky Y21</v>
      </c>
      <c r="H30" s="94" t="str">
        <v>700ml</v>
      </c>
      <c r="I30" s="174">
        <v>6</v>
      </c>
      <c r="J30" s="283"/>
      <c r="K30" s="178"/>
      <c r="L30" s="85"/>
      <c r="M30" s="15"/>
      <c r="N30" s="86"/>
      <c r="O30" s="6"/>
      <c r="P30" s="152">
        <v>0</v>
      </c>
      <c r="Q30" s="6"/>
      <c r="R30" s="96">
        <f t="shared" si="1"/>
        <v>0</v>
      </c>
      <c r="S30" s="97">
        <f t="shared" si="4"/>
        <v>0</v>
      </c>
      <c r="T30" s="98">
        <f t="shared" si="2"/>
        <v>0</v>
      </c>
      <c r="U30" s="117" t="str">
        <f t="shared" si="3"/>
        <v>OK</v>
      </c>
      <c r="V30" s="117" t="b">
        <f>'CASH REBATE'!$P$22</f>
        <v>0</v>
      </c>
      <c r="W30" s="1" t="str">
        <v>ALCHEMY</v>
      </c>
    </row>
    <row r="31" spans="2:23" ht="17.100000000000001" customHeight="1" x14ac:dyDescent="0.3">
      <c r="B31" s="161" t="str">
        <v>04-SPWHI-07001080</v>
      </c>
      <c r="C31" s="156" t="str">
        <v>TEG</v>
      </c>
      <c r="D31" s="94" t="str">
        <v>Single Malt Scotch</v>
      </c>
      <c r="E31" s="94" t="str">
        <v>The Macallan</v>
      </c>
      <c r="F31" s="94" t="str">
        <v>MAC</v>
      </c>
      <c r="G31" s="94" t="str">
        <v>The Macallan A Night On Earth Scotch Whisky Y22</v>
      </c>
      <c r="H31" s="94" t="str">
        <v>700ml</v>
      </c>
      <c r="I31" s="174">
        <v>6</v>
      </c>
      <c r="J31" s="283"/>
      <c r="K31" s="178"/>
      <c r="L31" s="85"/>
      <c r="M31" s="15"/>
      <c r="N31" s="86"/>
      <c r="O31" s="6"/>
      <c r="P31" s="152">
        <v>0</v>
      </c>
      <c r="Q31" s="6"/>
      <c r="R31" s="96">
        <f t="shared" si="1"/>
        <v>0</v>
      </c>
      <c r="S31" s="97">
        <f t="shared" si="4"/>
        <v>0</v>
      </c>
      <c r="T31" s="98">
        <f t="shared" si="2"/>
        <v>0</v>
      </c>
      <c r="U31" s="117" t="str">
        <f t="shared" si="3"/>
        <v>OK</v>
      </c>
      <c r="V31" s="117" t="b">
        <f>'CASH REBATE'!$P$22</f>
        <v>0</v>
      </c>
      <c r="W31" s="1" t="str">
        <v>ALCHEMY</v>
      </c>
    </row>
    <row r="32" spans="2:23" ht="17.100000000000001" customHeight="1" x14ac:dyDescent="0.3">
      <c r="B32" s="161" t="str">
        <v>04-23WHI-07001806</v>
      </c>
      <c r="C32" s="156" t="str">
        <v>TEG</v>
      </c>
      <c r="D32" s="94" t="str">
        <v>Single Malt Scotch</v>
      </c>
      <c r="E32" s="94" t="str">
        <v>The Macallan</v>
      </c>
      <c r="F32" s="94" t="str">
        <v>MAC</v>
      </c>
      <c r="G32" s="94" t="str">
        <v>The Macallan A Night On Earth Scotch Whisky Y23</v>
      </c>
      <c r="H32" s="94" t="str">
        <v>700ml</v>
      </c>
      <c r="I32" s="174">
        <v>6</v>
      </c>
      <c r="J32" s="283"/>
      <c r="K32" s="178"/>
      <c r="L32" s="85"/>
      <c r="M32" s="15"/>
      <c r="N32" s="86"/>
      <c r="O32" s="6"/>
      <c r="P32" s="152">
        <v>0</v>
      </c>
      <c r="Q32" s="6"/>
      <c r="R32" s="96">
        <f t="shared" si="1"/>
        <v>0</v>
      </c>
      <c r="S32" s="97">
        <f t="shared" si="4"/>
        <v>0</v>
      </c>
      <c r="T32" s="98">
        <f t="shared" si="2"/>
        <v>0</v>
      </c>
      <c r="U32" s="117" t="str">
        <f t="shared" si="3"/>
        <v>OK</v>
      </c>
      <c r="V32" s="117" t="b">
        <f>'CASH REBATE'!$P$22</f>
        <v>0</v>
      </c>
      <c r="W32" s="1" t="str">
        <v>ALCHEMY</v>
      </c>
    </row>
    <row r="33" spans="2:23" ht="17.100000000000001" customHeight="1" x14ac:dyDescent="0.3">
      <c r="B33" s="161" t="str">
        <v>04-24NOE-07002766</v>
      </c>
      <c r="C33" s="156" t="str">
        <v>TEG</v>
      </c>
      <c r="D33" s="94" t="str">
        <v>Single Malt Scotch</v>
      </c>
      <c r="E33" s="94" t="str">
        <v>The Macallan</v>
      </c>
      <c r="F33" s="94" t="str">
        <v>MAC</v>
      </c>
      <c r="G33" s="94" t="str">
        <v>The Macallan A Night On Earth Scotch Whisky Y24</v>
      </c>
      <c r="H33" s="94" t="str">
        <v>700ml</v>
      </c>
      <c r="I33" s="174">
        <v>6</v>
      </c>
      <c r="J33" s="283"/>
      <c r="K33" s="178"/>
      <c r="L33" s="85"/>
      <c r="M33" s="15"/>
      <c r="N33" s="86"/>
      <c r="O33" s="6"/>
      <c r="P33" s="152">
        <v>0</v>
      </c>
      <c r="Q33" s="6"/>
      <c r="R33" s="96">
        <f t="shared" si="1"/>
        <v>0</v>
      </c>
      <c r="S33" s="97">
        <f t="shared" si="4"/>
        <v>0</v>
      </c>
      <c r="T33" s="98">
        <f t="shared" si="2"/>
        <v>0</v>
      </c>
      <c r="U33" s="117" t="str">
        <f t="shared" si="3"/>
        <v>OK</v>
      </c>
      <c r="V33" s="117" t="b">
        <f>'CASH REBATE'!$P$22</f>
        <v>0</v>
      </c>
      <c r="W33" s="1" t="str">
        <v>ALCHEMY</v>
      </c>
    </row>
    <row r="34" spans="2:23" ht="17.100000000000001" customHeight="1" x14ac:dyDescent="0.3">
      <c r="B34" s="161" t="str">
        <v>04-25NOE-07003381</v>
      </c>
      <c r="C34" s="156" t="str">
        <v>TEG</v>
      </c>
      <c r="D34" s="94" t="str">
        <v>Single Malt Scotch</v>
      </c>
      <c r="E34" s="94" t="str">
        <v>The Macallan</v>
      </c>
      <c r="F34" s="94" t="str">
        <v>MAC</v>
      </c>
      <c r="G34" s="94" t="str">
        <v>The Macallan A Night On Earth Scotch Whisky Y25</v>
      </c>
      <c r="H34" s="94" t="str">
        <v>700ml</v>
      </c>
      <c r="I34" s="174">
        <v>6</v>
      </c>
      <c r="J34" s="283"/>
      <c r="K34" s="178"/>
      <c r="L34" s="85"/>
      <c r="M34" s="15"/>
      <c r="N34" s="86"/>
      <c r="O34" s="6"/>
      <c r="P34" s="152">
        <v>0</v>
      </c>
      <c r="Q34" s="6"/>
      <c r="R34" s="96">
        <f t="shared" si="1"/>
        <v>0</v>
      </c>
      <c r="S34" s="97">
        <f t="shared" si="4"/>
        <v>0</v>
      </c>
      <c r="T34" s="98">
        <f t="shared" si="2"/>
        <v>0</v>
      </c>
      <c r="U34" s="117" t="str">
        <f t="shared" si="3"/>
        <v>OK</v>
      </c>
      <c r="V34" s="117" t="b">
        <f>'CASH REBATE'!$P$22</f>
        <v>0</v>
      </c>
      <c r="W34" s="1" t="str">
        <v>ALCHEMY</v>
      </c>
    </row>
    <row r="35" spans="2:23" ht="17.100000000000001" customHeight="1" x14ac:dyDescent="0.3">
      <c r="B35" s="161" t="str">
        <v>04-SPWHI-07002919</v>
      </c>
      <c r="C35" s="156" t="str">
        <v>TEG</v>
      </c>
      <c r="D35" s="94" t="str">
        <v>Single Malt Scotch</v>
      </c>
      <c r="E35" s="94" t="str">
        <v>The Macallan</v>
      </c>
      <c r="F35" s="94" t="str">
        <v>MAC</v>
      </c>
      <c r="G35" s="94" t="str">
        <v>The Macallan Time Space Mastery</v>
      </c>
      <c r="H35" s="94" t="str">
        <v>700ml</v>
      </c>
      <c r="I35" s="174">
        <v>3</v>
      </c>
      <c r="J35" s="283"/>
      <c r="K35" s="178"/>
      <c r="L35" s="85"/>
      <c r="M35" s="15"/>
      <c r="N35" s="86"/>
      <c r="O35" s="6"/>
      <c r="P35" s="152">
        <v>0</v>
      </c>
      <c r="Q35" s="6"/>
      <c r="R35" s="96">
        <f t="shared" si="1"/>
        <v>0</v>
      </c>
      <c r="S35" s="97">
        <f t="shared" si="4"/>
        <v>0</v>
      </c>
      <c r="T35" s="98">
        <f t="shared" si="2"/>
        <v>0</v>
      </c>
      <c r="U35" s="117" t="str">
        <f t="shared" si="3"/>
        <v>OK</v>
      </c>
      <c r="V35" s="117" t="b">
        <f>'CASH REBATE'!$P$22</f>
        <v>0</v>
      </c>
      <c r="W35" s="1" t="str">
        <v>ALCHEMY</v>
      </c>
    </row>
    <row r="36" spans="2:23" ht="17.100000000000001" customHeight="1" x14ac:dyDescent="0.3">
      <c r="B36" s="161" t="str">
        <v>04-SPWHI-07001622</v>
      </c>
      <c r="C36" s="156" t="str">
        <v>TEG</v>
      </c>
      <c r="D36" s="94" t="str">
        <v>Single Malt Scotch</v>
      </c>
      <c r="E36" s="94" t="str">
        <v>The Macallan</v>
      </c>
      <c r="F36" s="94" t="str">
        <v>MAC</v>
      </c>
      <c r="G36" s="94" t="str">
        <v>The Macallan Art is the Flower Whisky</v>
      </c>
      <c r="H36" s="94" t="str">
        <v>700ml</v>
      </c>
      <c r="I36" s="174">
        <v>4</v>
      </c>
      <c r="J36" s="283"/>
      <c r="K36" s="178"/>
      <c r="L36" s="85"/>
      <c r="M36" s="15"/>
      <c r="N36" s="86"/>
      <c r="O36" s="6"/>
      <c r="P36" s="152">
        <v>0</v>
      </c>
      <c r="Q36" s="6"/>
      <c r="R36" s="96">
        <f t="shared" si="1"/>
        <v>0</v>
      </c>
      <c r="S36" s="97">
        <f t="shared" si="4"/>
        <v>0</v>
      </c>
      <c r="T36" s="98">
        <f t="shared" si="2"/>
        <v>0</v>
      </c>
      <c r="U36" s="117" t="str">
        <f t="shared" si="3"/>
        <v>OK</v>
      </c>
      <c r="V36" s="117" t="b">
        <f>'CASH REBATE'!$P$22</f>
        <v>0</v>
      </c>
      <c r="W36" s="1" t="str">
        <v>ALCHEMY</v>
      </c>
    </row>
    <row r="37" spans="2:23" ht="17.100000000000001" customHeight="1" x14ac:dyDescent="0.3">
      <c r="B37" s="161" t="str">
        <v>04-SPWHI-07003299</v>
      </c>
      <c r="C37" s="156" t="str">
        <v>TEG</v>
      </c>
      <c r="D37" s="94" t="str">
        <v>Single Malt Scotch</v>
      </c>
      <c r="E37" s="94" t="str">
        <v>The Macallan</v>
      </c>
      <c r="F37" s="94" t="str">
        <v>MAC</v>
      </c>
      <c r="G37" s="94" t="str">
        <v>The Macallan Folio 8 Scotch Whisky</v>
      </c>
      <c r="H37" s="94" t="str">
        <v>700ml</v>
      </c>
      <c r="I37" s="174">
        <v>1</v>
      </c>
      <c r="J37" s="283"/>
      <c r="K37" s="178"/>
      <c r="L37" s="85"/>
      <c r="M37" s="15"/>
      <c r="N37" s="86"/>
      <c r="O37" s="6"/>
      <c r="P37" s="152">
        <v>0</v>
      </c>
      <c r="Q37" s="6"/>
      <c r="R37" s="96">
        <f t="shared" si="1"/>
        <v>0</v>
      </c>
      <c r="S37" s="97">
        <f t="shared" si="4"/>
        <v>0</v>
      </c>
      <c r="T37" s="98">
        <f t="shared" si="2"/>
        <v>0</v>
      </c>
      <c r="U37" s="117" t="str">
        <f t="shared" si="3"/>
        <v>OK</v>
      </c>
      <c r="V37" s="117" t="b">
        <f>'CASH REBATE'!$P$22</f>
        <v>0</v>
      </c>
      <c r="W37" s="1" t="str">
        <v>ALCHEMY</v>
      </c>
    </row>
    <row r="38" spans="2:23" ht="17.399999999999999" x14ac:dyDescent="0.3">
      <c r="B38" s="161" t="str">
        <v>04-23MBL-07000168</v>
      </c>
      <c r="C38" s="156" t="str">
        <v>TEG</v>
      </c>
      <c r="D38" s="94" t="str">
        <v>Single Malt Scotch</v>
      </c>
      <c r="E38" s="94" t="str">
        <v>The Macallan</v>
      </c>
      <c r="F38" s="94" t="str">
        <v>MAC</v>
      </c>
      <c r="G38" s="94" t="str">
        <v>The Macallan M Black Scotch Whisky</v>
      </c>
      <c r="H38" s="94" t="str">
        <v>700ml</v>
      </c>
      <c r="I38" s="174">
        <v>1</v>
      </c>
      <c r="J38" s="283"/>
      <c r="K38" s="178"/>
      <c r="L38" s="85"/>
      <c r="M38" s="15"/>
      <c r="N38" s="86"/>
      <c r="O38" s="6"/>
      <c r="P38" s="152">
        <v>0</v>
      </c>
      <c r="Q38" s="6"/>
      <c r="R38" s="96">
        <f t="shared" si="1"/>
        <v>0</v>
      </c>
      <c r="S38" s="97">
        <f t="shared" si="4"/>
        <v>0</v>
      </c>
      <c r="T38" s="98">
        <f t="shared" si="2"/>
        <v>0</v>
      </c>
      <c r="U38" s="117" t="str">
        <f t="shared" si="3"/>
        <v>OK</v>
      </c>
      <c r="V38" s="117" t="b">
        <f>'CASH REBATE'!$P$22</f>
        <v>0</v>
      </c>
      <c r="W38" s="1" t="str">
        <v>ALCHEMY</v>
      </c>
    </row>
    <row r="39" spans="2:23" ht="17.399999999999999" x14ac:dyDescent="0.3">
      <c r="B39" s="161" t="str">
        <v>04-23MCO-07000175</v>
      </c>
      <c r="C39" s="156" t="str">
        <v>TEG</v>
      </c>
      <c r="D39" s="94" t="str">
        <v>Single Malt Scotch</v>
      </c>
      <c r="E39" s="94" t="str">
        <v>The Macallan</v>
      </c>
      <c r="F39" s="94" t="str">
        <v>MAC</v>
      </c>
      <c r="G39" s="94" t="str">
        <v>The Macallan M Copper Scotch Whisky</v>
      </c>
      <c r="H39" s="94" t="str">
        <v>700ml</v>
      </c>
      <c r="I39" s="174">
        <v>1</v>
      </c>
      <c r="J39" s="283"/>
      <c r="K39" s="178"/>
      <c r="L39" s="85"/>
      <c r="M39" s="15"/>
      <c r="N39" s="86"/>
      <c r="O39" s="6"/>
      <c r="P39" s="152">
        <v>0</v>
      </c>
      <c r="Q39" s="6"/>
      <c r="R39" s="96">
        <f t="shared" si="1"/>
        <v>0</v>
      </c>
      <c r="S39" s="97">
        <f t="shared" si="4"/>
        <v>0</v>
      </c>
      <c r="T39" s="98">
        <f t="shared" si="2"/>
        <v>0</v>
      </c>
      <c r="U39" s="117" t="str">
        <f t="shared" si="3"/>
        <v>OK</v>
      </c>
      <c r="V39" s="117" t="b">
        <f>'CASH REBATE'!$P$22</f>
        <v>0</v>
      </c>
      <c r="W39" s="1" t="str">
        <v>ALCHEMY</v>
      </c>
    </row>
    <row r="40" spans="2:23" ht="17.399999999999999" x14ac:dyDescent="0.3">
      <c r="B40" s="161" t="str">
        <v>04-SPWHI-07003372</v>
      </c>
      <c r="C40" s="156" t="str">
        <v>TEG</v>
      </c>
      <c r="D40" s="94" t="str">
        <v>Single Malt Scotch</v>
      </c>
      <c r="E40" s="94" t="str">
        <v>The Macallan</v>
      </c>
      <c r="F40" s="94" t="str">
        <v>MAC</v>
      </c>
      <c r="G40" s="94" t="str">
        <v>The Macallan M Scotch Whisky</v>
      </c>
      <c r="H40" s="94" t="str">
        <v>700ml</v>
      </c>
      <c r="I40" s="174">
        <v>1</v>
      </c>
      <c r="J40" s="283"/>
      <c r="K40" s="178"/>
      <c r="L40" s="85"/>
      <c r="M40" s="15"/>
      <c r="N40" s="86"/>
      <c r="O40" s="6"/>
      <c r="P40" s="152">
        <v>0</v>
      </c>
      <c r="Q40" s="6"/>
      <c r="R40" s="96">
        <f t="shared" si="1"/>
        <v>0</v>
      </c>
      <c r="S40" s="97">
        <f t="shared" si="4"/>
        <v>0</v>
      </c>
      <c r="T40" s="98">
        <f t="shared" si="2"/>
        <v>0</v>
      </c>
      <c r="U40" s="117" t="str">
        <f t="shared" si="3"/>
        <v>OK</v>
      </c>
      <c r="V40" s="117" t="b">
        <f>'CASH REBATE'!$P$22</f>
        <v>0</v>
      </c>
      <c r="W40" s="1" t="str">
        <v>ALCHEMY</v>
      </c>
    </row>
    <row r="41" spans="2:23" ht="17.399999999999999" x14ac:dyDescent="0.3">
      <c r="B41" s="161" t="str">
        <v>11-SPWHI-07003795</v>
      </c>
      <c r="C41" s="156" t="str">
        <v>TEG</v>
      </c>
      <c r="D41" s="94" t="str">
        <v>Single Malt Scotch</v>
      </c>
      <c r="E41" s="94" t="str">
        <v>Highland Park</v>
      </c>
      <c r="F41" s="94" t="str">
        <v>HLP</v>
      </c>
      <c r="G41" s="94" t="str">
        <v>Highland Park 10YO</v>
      </c>
      <c r="H41" s="94" t="str">
        <v>700ml</v>
      </c>
      <c r="I41" s="174">
        <v>6</v>
      </c>
      <c r="J41" s="283"/>
      <c r="K41" s="178"/>
      <c r="L41" s="85"/>
      <c r="M41" s="15"/>
      <c r="N41" s="86"/>
      <c r="O41" s="6"/>
      <c r="P41" s="152">
        <v>0</v>
      </c>
      <c r="Q41" s="6"/>
      <c r="R41" s="96">
        <f t="shared" si="1"/>
        <v>0</v>
      </c>
      <c r="S41" s="97">
        <f t="shared" si="4"/>
        <v>0</v>
      </c>
      <c r="T41" s="98">
        <f t="shared" si="2"/>
        <v>0</v>
      </c>
      <c r="U41" s="117" t="str">
        <f t="shared" si="3"/>
        <v>OK</v>
      </c>
      <c r="V41" s="117" t="b">
        <f>'CASH REBATE'!$P$22</f>
        <v>0</v>
      </c>
      <c r="W41" s="1" t="str">
        <v>ALCHEMY</v>
      </c>
    </row>
    <row r="42" spans="2:23" ht="17.399999999999999" x14ac:dyDescent="0.3">
      <c r="B42" s="161" t="str">
        <v>11-SPWHI-07000996</v>
      </c>
      <c r="C42" s="156" t="str">
        <v>TEG</v>
      </c>
      <c r="D42" s="94" t="str">
        <v>Single Malt Scotch</v>
      </c>
      <c r="E42" s="94" t="str">
        <v>Highland Park</v>
      </c>
      <c r="F42" s="94" t="str">
        <v>HLP</v>
      </c>
      <c r="G42" s="94" t="str">
        <v>Highland Park 12YO</v>
      </c>
      <c r="H42" s="94" t="str">
        <v>700ml</v>
      </c>
      <c r="I42" s="174">
        <v>6</v>
      </c>
      <c r="J42" s="283"/>
      <c r="K42" s="178"/>
      <c r="L42" s="85"/>
      <c r="M42" s="15"/>
      <c r="N42" s="86"/>
      <c r="O42" s="6"/>
      <c r="P42" s="152">
        <v>0</v>
      </c>
      <c r="Q42" s="6"/>
      <c r="R42" s="96">
        <f t="shared" si="1"/>
        <v>0</v>
      </c>
      <c r="S42" s="97">
        <f t="shared" si="4"/>
        <v>0</v>
      </c>
      <c r="T42" s="98">
        <f t="shared" si="2"/>
        <v>0</v>
      </c>
      <c r="U42" s="117" t="str">
        <f t="shared" si="3"/>
        <v>OK</v>
      </c>
      <c r="V42" s="117" t="b">
        <f>'CASH REBATE'!$P$22</f>
        <v>0</v>
      </c>
      <c r="W42" s="1" t="str">
        <v>ALCHEMY</v>
      </c>
    </row>
    <row r="43" spans="2:23" ht="17.399999999999999" x14ac:dyDescent="0.3">
      <c r="B43" s="161" t="str">
        <v>11-SPWHI-07000489</v>
      </c>
      <c r="C43" s="156" t="str">
        <v>TEG</v>
      </c>
      <c r="D43" s="94" t="str">
        <v>Single Malt Scotch</v>
      </c>
      <c r="E43" s="94" t="str">
        <v>Highland Park</v>
      </c>
      <c r="F43" s="94" t="str">
        <v>HLP</v>
      </c>
      <c r="G43" s="94" t="str">
        <v>Highland Park 15YO</v>
      </c>
      <c r="H43" s="94" t="str">
        <v>700ml</v>
      </c>
      <c r="I43" s="174">
        <v>6</v>
      </c>
      <c r="J43" s="283"/>
      <c r="K43" s="178"/>
      <c r="L43" s="85"/>
      <c r="M43" s="15"/>
      <c r="N43" s="86"/>
      <c r="O43" s="6"/>
      <c r="P43" s="152">
        <v>0</v>
      </c>
      <c r="Q43" s="6"/>
      <c r="R43" s="96">
        <f t="shared" si="1"/>
        <v>0</v>
      </c>
      <c r="S43" s="97">
        <f t="shared" si="4"/>
        <v>0</v>
      </c>
      <c r="T43" s="98">
        <f t="shared" si="2"/>
        <v>0</v>
      </c>
      <c r="U43" s="117" t="str">
        <f t="shared" si="3"/>
        <v>OK</v>
      </c>
      <c r="V43" s="117" t="b">
        <f>'CASH REBATE'!$P$22</f>
        <v>0</v>
      </c>
      <c r="W43" s="1" t="str">
        <v>ALCHEMY</v>
      </c>
    </row>
    <row r="44" spans="2:23" ht="17.399999999999999" x14ac:dyDescent="0.3">
      <c r="B44" s="161" t="str">
        <v>11-SPWHI-07005191</v>
      </c>
      <c r="C44" s="156" t="str">
        <v>TEG</v>
      </c>
      <c r="D44" s="94" t="str">
        <v>Single Malt Scotch</v>
      </c>
      <c r="E44" s="94" t="str">
        <v>Highland Park</v>
      </c>
      <c r="F44" s="94" t="str">
        <v>HLP</v>
      </c>
      <c r="G44" s="94" t="str">
        <v>Highland Park 18YO</v>
      </c>
      <c r="H44" s="94" t="str">
        <v>700ml</v>
      </c>
      <c r="I44" s="174">
        <v>6</v>
      </c>
      <c r="J44" s="283"/>
      <c r="K44" s="178"/>
      <c r="L44" s="85"/>
      <c r="M44" s="15"/>
      <c r="N44" s="86"/>
      <c r="O44" s="6"/>
      <c r="P44" s="152">
        <v>0</v>
      </c>
      <c r="Q44" s="6"/>
      <c r="R44" s="96">
        <f t="shared" si="1"/>
        <v>0</v>
      </c>
      <c r="S44" s="97">
        <f t="shared" si="4"/>
        <v>0</v>
      </c>
      <c r="T44" s="98">
        <f t="shared" si="2"/>
        <v>0</v>
      </c>
      <c r="U44" s="117" t="str">
        <f t="shared" si="3"/>
        <v>OK</v>
      </c>
      <c r="V44" s="117" t="b">
        <f>'CASH REBATE'!$P$22</f>
        <v>0</v>
      </c>
      <c r="W44" s="1" t="str">
        <v>ALCHEMY</v>
      </c>
    </row>
    <row r="45" spans="2:23" ht="17.399999999999999" x14ac:dyDescent="0.3">
      <c r="B45" s="161" t="str">
        <v>11-SPWHI-07008264</v>
      </c>
      <c r="C45" s="156" t="str">
        <v>TEG</v>
      </c>
      <c r="D45" s="94" t="str">
        <v>Single Malt Scotch</v>
      </c>
      <c r="E45" s="94" t="str">
        <v>Highland Park</v>
      </c>
      <c r="F45" s="94" t="str">
        <v>HLP</v>
      </c>
      <c r="G45" s="94" t="str">
        <v>Highland Park Valfather</v>
      </c>
      <c r="H45" s="94" t="str">
        <v>700ml</v>
      </c>
      <c r="I45" s="174">
        <v>6</v>
      </c>
      <c r="J45" s="283"/>
      <c r="K45" s="178"/>
      <c r="L45" s="85"/>
      <c r="M45" s="15"/>
      <c r="N45" s="86"/>
      <c r="O45" s="6"/>
      <c r="P45" s="152">
        <v>0</v>
      </c>
      <c r="Q45" s="6"/>
      <c r="R45" s="96">
        <f t="shared" si="1"/>
        <v>0</v>
      </c>
      <c r="S45" s="97">
        <f t="shared" si="4"/>
        <v>0</v>
      </c>
      <c r="T45" s="98">
        <f t="shared" si="2"/>
        <v>0</v>
      </c>
      <c r="U45" s="117" t="str">
        <f t="shared" si="3"/>
        <v>OK</v>
      </c>
      <c r="V45" s="117" t="b">
        <f>'CASH REBATE'!$P$22</f>
        <v>0</v>
      </c>
      <c r="W45" s="1" t="str">
        <v>ALCHEMY</v>
      </c>
    </row>
    <row r="46" spans="2:23" ht="17.399999999999999" x14ac:dyDescent="0.3">
      <c r="B46" s="161" t="str">
        <v>11-SPWHI-07006123</v>
      </c>
      <c r="C46" s="156" t="str">
        <v>TEG</v>
      </c>
      <c r="D46" s="94" t="str">
        <v>Single Malt Scotch</v>
      </c>
      <c r="E46" s="94" t="str">
        <v>Highland Park</v>
      </c>
      <c r="F46" s="94" t="str">
        <v>HLP</v>
      </c>
      <c r="G46" s="94" t="str">
        <v>Highland Park Valknut</v>
      </c>
      <c r="H46" s="94" t="str">
        <v>700ml</v>
      </c>
      <c r="I46" s="174">
        <v>6</v>
      </c>
      <c r="J46" s="283"/>
      <c r="K46" s="178"/>
      <c r="L46" s="85"/>
      <c r="M46" s="15"/>
      <c r="N46" s="86"/>
      <c r="O46" s="6"/>
      <c r="P46" s="152">
        <v>0</v>
      </c>
      <c r="Q46" s="6"/>
      <c r="R46" s="96">
        <f t="shared" si="1"/>
        <v>0</v>
      </c>
      <c r="S46" s="97">
        <f t="shared" si="4"/>
        <v>0</v>
      </c>
      <c r="T46" s="98">
        <f t="shared" si="2"/>
        <v>0</v>
      </c>
      <c r="U46" s="117" t="str">
        <f t="shared" si="3"/>
        <v>OK</v>
      </c>
      <c r="V46" s="117" t="b">
        <f>'CASH REBATE'!$P$22</f>
        <v>0</v>
      </c>
      <c r="W46" s="1" t="str">
        <v>ALCHEMY</v>
      </c>
    </row>
    <row r="47" spans="2:23" ht="17.399999999999999" x14ac:dyDescent="0.3">
      <c r="B47" s="161" t="str">
        <v>12-SPWHI-07005935</v>
      </c>
      <c r="C47" s="156" t="str">
        <v>TEG</v>
      </c>
      <c r="D47" s="94" t="str">
        <v>Single Malt Scotch</v>
      </c>
      <c r="E47" s="94" t="str">
        <v>The Glenrothes</v>
      </c>
      <c r="F47" s="94" t="str">
        <v>TGR</v>
      </c>
      <c r="G47" s="94" t="str">
        <v>The Glenrothes 12YO</v>
      </c>
      <c r="H47" s="94" t="str">
        <v>700ml</v>
      </c>
      <c r="I47" s="174">
        <v>6</v>
      </c>
      <c r="J47" s="283"/>
      <c r="K47" s="178"/>
      <c r="L47" s="85"/>
      <c r="M47" s="15"/>
      <c r="N47" s="86"/>
      <c r="O47" s="6"/>
      <c r="P47" s="152">
        <v>0</v>
      </c>
      <c r="Q47" s="6"/>
      <c r="R47" s="96">
        <f t="shared" si="1"/>
        <v>0</v>
      </c>
      <c r="S47" s="97">
        <f t="shared" si="4"/>
        <v>0</v>
      </c>
      <c r="T47" s="98">
        <f t="shared" si="2"/>
        <v>0</v>
      </c>
      <c r="U47" s="117" t="str">
        <f t="shared" si="3"/>
        <v>OK</v>
      </c>
      <c r="V47" s="117" t="b">
        <f>'CASH REBATE'!$P$22</f>
        <v>0</v>
      </c>
      <c r="W47" s="1" t="str">
        <v>ALCHEMY</v>
      </c>
    </row>
    <row r="48" spans="2:23" ht="17.399999999999999" x14ac:dyDescent="0.3">
      <c r="B48" s="161" t="str">
        <v>12-SPWHI-07005959</v>
      </c>
      <c r="C48" s="156" t="str">
        <v>TEG</v>
      </c>
      <c r="D48" s="94" t="str">
        <v>Single Malt Scotch</v>
      </c>
      <c r="E48" s="94" t="str">
        <v>The Glenrothes</v>
      </c>
      <c r="F48" s="94" t="str">
        <v>TGR</v>
      </c>
      <c r="G48" s="94" t="str">
        <v>The Glenrothes 18YO</v>
      </c>
      <c r="H48" s="94" t="str">
        <v>700ml</v>
      </c>
      <c r="I48" s="174">
        <v>6</v>
      </c>
      <c r="J48" s="283"/>
      <c r="K48" s="178"/>
      <c r="L48" s="85"/>
      <c r="M48" s="15"/>
      <c r="N48" s="86"/>
      <c r="O48" s="6"/>
      <c r="P48" s="152">
        <v>0</v>
      </c>
      <c r="Q48" s="6"/>
      <c r="R48" s="96">
        <f t="shared" si="1"/>
        <v>0</v>
      </c>
      <c r="S48" s="97">
        <f t="shared" si="4"/>
        <v>0</v>
      </c>
      <c r="T48" s="98">
        <f t="shared" si="2"/>
        <v>0</v>
      </c>
      <c r="U48" s="117" t="str">
        <f t="shared" si="3"/>
        <v>OK</v>
      </c>
      <c r="V48" s="117" t="b">
        <f>'CASH REBATE'!$P$22</f>
        <v>0</v>
      </c>
      <c r="W48" s="1" t="str">
        <v>ALCHEMY</v>
      </c>
    </row>
    <row r="49" spans="2:23" ht="17.399999999999999" x14ac:dyDescent="0.3">
      <c r="B49" s="161" t="str">
        <v>12-SPWHI-07005966</v>
      </c>
      <c r="C49" s="156" t="str">
        <v>TEG</v>
      </c>
      <c r="D49" s="94" t="str">
        <v>Single Malt Scotch</v>
      </c>
      <c r="E49" s="94" t="str">
        <v>The Glenrothes</v>
      </c>
      <c r="F49" s="94" t="str">
        <v>TGR</v>
      </c>
      <c r="G49" s="94" t="str">
        <v>The Glenrothes 25YO</v>
      </c>
      <c r="H49" s="94" t="str">
        <v>700ml</v>
      </c>
      <c r="I49" s="174">
        <v>4</v>
      </c>
      <c r="J49" s="283"/>
      <c r="K49" s="178"/>
      <c r="L49" s="85"/>
      <c r="M49" s="15"/>
      <c r="N49" s="86"/>
      <c r="O49" s="6"/>
      <c r="P49" s="152">
        <v>0</v>
      </c>
      <c r="Q49" s="6"/>
      <c r="R49" s="96">
        <f t="shared" si="1"/>
        <v>0</v>
      </c>
      <c r="S49" s="97">
        <f t="shared" si="4"/>
        <v>0</v>
      </c>
      <c r="T49" s="98">
        <f t="shared" si="2"/>
        <v>0</v>
      </c>
      <c r="U49" s="117" t="str">
        <f t="shared" si="3"/>
        <v>OK</v>
      </c>
      <c r="V49" s="117" t="b">
        <f>'CASH REBATE'!$P$22</f>
        <v>0</v>
      </c>
      <c r="W49" s="1" t="str">
        <v>ALCHEMY</v>
      </c>
    </row>
    <row r="50" spans="2:23" ht="17.399999999999999" x14ac:dyDescent="0.3">
      <c r="B50" s="161" t="str">
        <v>12-SPWHI-07005942</v>
      </c>
      <c r="C50" s="156" t="str">
        <v>TEG</v>
      </c>
      <c r="D50" s="94" t="str">
        <v>Single Malt Scotch</v>
      </c>
      <c r="E50" s="94" t="str">
        <v>The Glenrothes</v>
      </c>
      <c r="F50" s="94" t="str">
        <v>TGR</v>
      </c>
      <c r="G50" s="94" t="str">
        <v>The Glenrothes Makers Cut</v>
      </c>
      <c r="H50" s="94" t="str">
        <v>700ml</v>
      </c>
      <c r="I50" s="174">
        <v>6</v>
      </c>
      <c r="J50" s="283"/>
      <c r="K50" s="178"/>
      <c r="L50" s="85"/>
      <c r="M50" s="15"/>
      <c r="N50" s="86"/>
      <c r="O50" s="6"/>
      <c r="P50" s="152">
        <v>0</v>
      </c>
      <c r="Q50" s="6"/>
      <c r="R50" s="96">
        <f t="shared" si="1"/>
        <v>0</v>
      </c>
      <c r="S50" s="97">
        <f t="shared" si="4"/>
        <v>0</v>
      </c>
      <c r="T50" s="98">
        <f t="shared" si="2"/>
        <v>0</v>
      </c>
      <c r="U50" s="117" t="str">
        <f t="shared" si="3"/>
        <v>OK</v>
      </c>
      <c r="V50" s="117" t="b">
        <f>'CASH REBATE'!$P$22</f>
        <v>0</v>
      </c>
      <c r="W50" s="1" t="str">
        <v>ALCHEMY</v>
      </c>
    </row>
    <row r="51" spans="2:23" ht="17.399999999999999" x14ac:dyDescent="0.3">
      <c r="B51" s="161" t="str">
        <v>12-SPWHI-07000235</v>
      </c>
      <c r="C51" s="156" t="str">
        <v>TEG</v>
      </c>
      <c r="D51" s="94" t="str">
        <v>Single Malt Scotch</v>
      </c>
      <c r="E51" s="94" t="str">
        <v>The Glenrothes</v>
      </c>
      <c r="F51" s="94" t="str">
        <v>TGR</v>
      </c>
      <c r="G51" s="94" t="str">
        <v>The Glenrothes Vintage Reserve</v>
      </c>
      <c r="H51" s="94" t="str">
        <v>700ml</v>
      </c>
      <c r="I51" s="174">
        <v>6</v>
      </c>
      <c r="J51" s="283"/>
      <c r="K51" s="178"/>
      <c r="L51" s="85"/>
      <c r="M51" s="15"/>
      <c r="N51" s="86"/>
      <c r="O51" s="6"/>
      <c r="P51" s="152">
        <v>0</v>
      </c>
      <c r="Q51" s="6"/>
      <c r="R51" s="96">
        <f t="shared" si="1"/>
        <v>0</v>
      </c>
      <c r="S51" s="97">
        <f t="shared" si="4"/>
        <v>0</v>
      </c>
      <c r="T51" s="98">
        <f t="shared" si="2"/>
        <v>0</v>
      </c>
      <c r="U51" s="117" t="str">
        <f t="shared" si="3"/>
        <v>OK</v>
      </c>
      <c r="V51" s="117" t="b">
        <f>'CASH REBATE'!$P$22</f>
        <v>0</v>
      </c>
      <c r="W51" s="1" t="str">
        <v>ALCHEMY</v>
      </c>
    </row>
    <row r="52" spans="2:23" ht="17.399999999999999" x14ac:dyDescent="0.3">
      <c r="B52" s="161" t="str">
        <v>28-SPWHI-07000329</v>
      </c>
      <c r="C52" s="156" t="str">
        <v>RC</v>
      </c>
      <c r="D52" s="94" t="str">
        <v>Single Malt Scotch</v>
      </c>
      <c r="E52" s="94" t="str">
        <v>Bruichladdich</v>
      </c>
      <c r="F52" s="94" t="str">
        <v>BLD</v>
      </c>
      <c r="G52" s="94" t="str">
        <v>Bruichladdich Classic Laddie</v>
      </c>
      <c r="H52" s="94" t="str">
        <v>700ml</v>
      </c>
      <c r="I52" s="174">
        <v>6</v>
      </c>
      <c r="J52" s="283"/>
      <c r="K52" s="178"/>
      <c r="L52" s="85"/>
      <c r="M52" s="15"/>
      <c r="N52" s="86"/>
      <c r="O52" s="6"/>
      <c r="P52" s="152">
        <v>0</v>
      </c>
      <c r="Q52" s="6"/>
      <c r="R52" s="96">
        <f t="shared" si="1"/>
        <v>0</v>
      </c>
      <c r="S52" s="97">
        <f t="shared" si="4"/>
        <v>0</v>
      </c>
      <c r="T52" s="98">
        <f t="shared" si="2"/>
        <v>0</v>
      </c>
      <c r="U52" s="117" t="str">
        <f t="shared" si="3"/>
        <v>OK</v>
      </c>
      <c r="V52" s="117" t="b">
        <f>'CASH REBATE'!$P$22</f>
        <v>0</v>
      </c>
      <c r="W52" s="1" t="str">
        <v>ALCHEMY</v>
      </c>
    </row>
    <row r="53" spans="2:23" ht="17.399999999999999" x14ac:dyDescent="0.3">
      <c r="B53" s="161" t="str">
        <v>28-SPWHI-07009957</v>
      </c>
      <c r="C53" s="156" t="str">
        <v>RC</v>
      </c>
      <c r="D53" s="94" t="str">
        <v>Single Malt Scotch</v>
      </c>
      <c r="E53" s="94" t="str">
        <v>Bruichladdich</v>
      </c>
      <c r="F53" s="94" t="str">
        <v>BLD</v>
      </c>
      <c r="G53" s="94" t="str">
        <v>Bruichladdich Port Charlotte 10YO</v>
      </c>
      <c r="H53" s="94" t="str">
        <v>700ml</v>
      </c>
      <c r="I53" s="174">
        <v>6</v>
      </c>
      <c r="J53" s="283"/>
      <c r="K53" s="178"/>
      <c r="L53" s="85"/>
      <c r="M53" s="15"/>
      <c r="N53" s="86"/>
      <c r="O53" s="6"/>
      <c r="P53" s="152">
        <v>0</v>
      </c>
      <c r="Q53" s="6"/>
      <c r="R53" s="96">
        <f t="shared" si="1"/>
        <v>0</v>
      </c>
      <c r="S53" s="97">
        <f t="shared" si="4"/>
        <v>0</v>
      </c>
      <c r="T53" s="98">
        <f t="shared" si="2"/>
        <v>0</v>
      </c>
      <c r="U53" s="117" t="str">
        <f t="shared" si="3"/>
        <v>OK</v>
      </c>
      <c r="V53" s="117" t="b">
        <f>'CASH REBATE'!$P$22</f>
        <v>0</v>
      </c>
      <c r="W53" s="1" t="str">
        <v>ALCHEMY</v>
      </c>
    </row>
    <row r="54" spans="2:23" ht="17.399999999999999" x14ac:dyDescent="0.3">
      <c r="B54" s="161" t="str">
        <v>28-SPWHI-07008041</v>
      </c>
      <c r="C54" s="156" t="str">
        <v>RC</v>
      </c>
      <c r="D54" s="94" t="str">
        <v>Single Malt Scotch</v>
      </c>
      <c r="E54" s="94" t="str">
        <v>Bruichladdich</v>
      </c>
      <c r="F54" s="94" t="str">
        <v>BLD</v>
      </c>
      <c r="G54" s="94" t="str">
        <v>Bruichladdich 18 YO</v>
      </c>
      <c r="H54" s="94" t="str">
        <v>700ml</v>
      </c>
      <c r="I54" s="174">
        <v>6</v>
      </c>
      <c r="J54" s="283"/>
      <c r="K54" s="178"/>
      <c r="L54" s="85"/>
      <c r="M54" s="15"/>
      <c r="N54" s="86"/>
      <c r="O54" s="6"/>
      <c r="P54" s="152">
        <v>0</v>
      </c>
      <c r="Q54" s="6"/>
      <c r="R54" s="96">
        <f t="shared" si="1"/>
        <v>0</v>
      </c>
      <c r="S54" s="97">
        <f t="shared" si="4"/>
        <v>0</v>
      </c>
      <c r="T54" s="98">
        <f t="shared" si="2"/>
        <v>0</v>
      </c>
      <c r="U54" s="117" t="str">
        <f t="shared" si="3"/>
        <v>OK</v>
      </c>
      <c r="V54" s="117" t="b">
        <f>'CASH REBATE'!$P$22</f>
        <v>0</v>
      </c>
      <c r="W54" s="1" t="str">
        <v>ALCHEMY</v>
      </c>
    </row>
    <row r="55" spans="2:23" ht="17.399999999999999" x14ac:dyDescent="0.3">
      <c r="B55" s="161" t="str">
        <v>28-SPWHI-07008102</v>
      </c>
      <c r="C55" s="156" t="str">
        <v>RC</v>
      </c>
      <c r="D55" s="94" t="str">
        <v>Single Malt Scotch</v>
      </c>
      <c r="E55" s="94" t="str">
        <v>Bruichladdich</v>
      </c>
      <c r="F55" s="94" t="str">
        <v>BLD</v>
      </c>
      <c r="G55" s="94" t="str">
        <v>Bruichladdich 30 YO</v>
      </c>
      <c r="H55" s="94" t="str">
        <v>700ml</v>
      </c>
      <c r="I55" s="174">
        <v>6</v>
      </c>
      <c r="J55" s="283"/>
      <c r="K55" s="178"/>
      <c r="L55" s="85"/>
      <c r="M55" s="15"/>
      <c r="N55" s="86"/>
      <c r="O55" s="6"/>
      <c r="P55" s="152">
        <v>0</v>
      </c>
      <c r="Q55" s="6"/>
      <c r="R55" s="96">
        <f t="shared" si="1"/>
        <v>0</v>
      </c>
      <c r="S55" s="97">
        <f t="shared" si="4"/>
        <v>0</v>
      </c>
      <c r="T55" s="98">
        <f t="shared" si="2"/>
        <v>0</v>
      </c>
      <c r="U55" s="117" t="str">
        <f t="shared" si="3"/>
        <v>OK</v>
      </c>
      <c r="V55" s="117" t="b">
        <f>'CASH REBATE'!$P$22</f>
        <v>0</v>
      </c>
      <c r="W55" s="1" t="str">
        <v>ALCHEMY</v>
      </c>
    </row>
    <row r="56" spans="2:23" ht="17.399999999999999" x14ac:dyDescent="0.3">
      <c r="B56" s="161" t="str">
        <v>28-SPWHI-07002230</v>
      </c>
      <c r="C56" s="156" t="str">
        <v>RC</v>
      </c>
      <c r="D56" s="94" t="str">
        <v>Single Malt Scotch</v>
      </c>
      <c r="E56" s="94" t="str">
        <v>Bruichladdich</v>
      </c>
      <c r="F56" s="94" t="str">
        <v>BLD</v>
      </c>
      <c r="G56" s="94" t="str">
        <v>Bruichladdich Octomore 10.1</v>
      </c>
      <c r="H56" s="94" t="str">
        <v>700ml</v>
      </c>
      <c r="I56" s="174">
        <v>6</v>
      </c>
      <c r="J56" s="283"/>
      <c r="K56" s="178"/>
      <c r="L56" s="85"/>
      <c r="M56" s="15"/>
      <c r="N56" s="86"/>
      <c r="O56" s="6"/>
      <c r="P56" s="152">
        <v>0</v>
      </c>
      <c r="Q56" s="6"/>
      <c r="R56" s="96">
        <f t="shared" si="1"/>
        <v>0</v>
      </c>
      <c r="S56" s="97">
        <f t="shared" si="4"/>
        <v>0</v>
      </c>
      <c r="T56" s="98">
        <f t="shared" si="2"/>
        <v>0</v>
      </c>
      <c r="U56" s="117" t="str">
        <f t="shared" si="3"/>
        <v>OK</v>
      </c>
      <c r="V56" s="117" t="b">
        <f>'CASH REBATE'!$P$22</f>
        <v>0</v>
      </c>
      <c r="W56" s="1" t="str">
        <v>ALCHEMY</v>
      </c>
    </row>
    <row r="57" spans="2:23" ht="17.399999999999999" x14ac:dyDescent="0.3">
      <c r="B57" s="161" t="str">
        <v>28-SPWHI-07005392</v>
      </c>
      <c r="C57" s="156" t="str">
        <v>RC</v>
      </c>
      <c r="D57" s="94" t="str">
        <v>Single Malt Scotch</v>
      </c>
      <c r="E57" s="94" t="str">
        <v>Bruichladdich</v>
      </c>
      <c r="F57" s="94" t="str">
        <v>BLD</v>
      </c>
      <c r="G57" s="94" t="str">
        <v>Bruichladdich Octomore 13.1</v>
      </c>
      <c r="H57" s="94" t="str">
        <v>700ml</v>
      </c>
      <c r="I57" s="174">
        <v>6</v>
      </c>
      <c r="J57" s="283"/>
      <c r="K57" s="178"/>
      <c r="L57" s="85"/>
      <c r="M57" s="15"/>
      <c r="N57" s="86"/>
      <c r="O57" s="6"/>
      <c r="P57" s="152">
        <v>0</v>
      </c>
      <c r="Q57" s="6"/>
      <c r="R57" s="96">
        <f t="shared" si="1"/>
        <v>0</v>
      </c>
      <c r="S57" s="97">
        <f t="shared" si="4"/>
        <v>0</v>
      </c>
      <c r="T57" s="98">
        <f t="shared" si="2"/>
        <v>0</v>
      </c>
      <c r="U57" s="117" t="str">
        <f t="shared" si="3"/>
        <v>OK</v>
      </c>
      <c r="V57" s="117" t="b">
        <f>'CASH REBATE'!$P$22</f>
        <v>0</v>
      </c>
      <c r="W57" s="1" t="str">
        <v>ALCHEMY</v>
      </c>
    </row>
    <row r="58" spans="2:23" ht="17.399999999999999" x14ac:dyDescent="0.3">
      <c r="B58" s="161" t="str">
        <v>28-SPWHI-07006474</v>
      </c>
      <c r="C58" s="156" t="str">
        <v>RC</v>
      </c>
      <c r="D58" s="94" t="str">
        <v>Single Malt Scotch</v>
      </c>
      <c r="E58" s="94" t="str">
        <v>Bruichladdich</v>
      </c>
      <c r="F58" s="94" t="str">
        <v>BLD</v>
      </c>
      <c r="G58" s="94" t="str">
        <v>Bruichladdich Octomore 14.1</v>
      </c>
      <c r="H58" s="94" t="str">
        <v>700ml</v>
      </c>
      <c r="I58" s="174">
        <v>6</v>
      </c>
      <c r="J58" s="283"/>
      <c r="K58" s="178"/>
      <c r="L58" s="85"/>
      <c r="M58" s="15"/>
      <c r="N58" s="86"/>
      <c r="O58" s="6"/>
      <c r="P58" s="152">
        <v>0</v>
      </c>
      <c r="Q58" s="6"/>
      <c r="R58" s="96">
        <f t="shared" si="1"/>
        <v>0</v>
      </c>
      <c r="S58" s="97">
        <f t="shared" si="4"/>
        <v>0</v>
      </c>
      <c r="T58" s="98">
        <f t="shared" si="2"/>
        <v>0</v>
      </c>
      <c r="U58" s="117" t="str">
        <f t="shared" si="3"/>
        <v>OK</v>
      </c>
      <c r="V58" s="117" t="b">
        <f>'CASH REBATE'!$P$22</f>
        <v>0</v>
      </c>
      <c r="W58" s="1" t="str">
        <v>ALCHEMY</v>
      </c>
    </row>
    <row r="59" spans="2:23" ht="17.399999999999999" x14ac:dyDescent="0.3">
      <c r="B59" s="161" t="str">
        <v>28-SPWHI-07006511</v>
      </c>
      <c r="C59" s="156" t="str">
        <v>RC</v>
      </c>
      <c r="D59" s="94" t="str">
        <v>Single Malt Scotch</v>
      </c>
      <c r="E59" s="94" t="str">
        <v>Bruichladdich</v>
      </c>
      <c r="F59" s="94" t="str">
        <v>BLD</v>
      </c>
      <c r="G59" s="94" t="str">
        <v>Bruichladdich Octomore 14.2</v>
      </c>
      <c r="H59" s="94" t="str">
        <v>700ml</v>
      </c>
      <c r="I59" s="174">
        <v>6</v>
      </c>
      <c r="J59" s="283"/>
      <c r="K59" s="178"/>
      <c r="L59" s="85"/>
      <c r="M59" s="15"/>
      <c r="N59" s="86"/>
      <c r="O59" s="6"/>
      <c r="P59" s="152">
        <v>0</v>
      </c>
      <c r="Q59" s="6"/>
      <c r="R59" s="96">
        <f t="shared" si="1"/>
        <v>0</v>
      </c>
      <c r="S59" s="97">
        <f t="shared" si="4"/>
        <v>0</v>
      </c>
      <c r="T59" s="98">
        <f t="shared" si="2"/>
        <v>0</v>
      </c>
      <c r="U59" s="117" t="str">
        <f t="shared" si="3"/>
        <v>OK</v>
      </c>
      <c r="V59" s="117" t="b">
        <f>'CASH REBATE'!$P$22</f>
        <v>0</v>
      </c>
      <c r="W59" s="1" t="str">
        <v>ALCHEMY</v>
      </c>
    </row>
    <row r="60" spans="2:23" ht="17.399999999999999" x14ac:dyDescent="0.3">
      <c r="B60" s="161" t="str">
        <v>28-SPWHI-07006597</v>
      </c>
      <c r="C60" s="156" t="str">
        <v>RC</v>
      </c>
      <c r="D60" s="94" t="str">
        <v>Single Malt Scotch</v>
      </c>
      <c r="E60" s="94" t="str">
        <v>Bruichladdich</v>
      </c>
      <c r="F60" s="94" t="str">
        <v>BLD</v>
      </c>
      <c r="G60" s="94" t="str">
        <v>Bruichladdich Octomore 14.3</v>
      </c>
      <c r="H60" s="94" t="str">
        <v>700ml</v>
      </c>
      <c r="I60" s="174">
        <v>6</v>
      </c>
      <c r="J60" s="283"/>
      <c r="K60" s="178"/>
      <c r="L60" s="85"/>
      <c r="M60" s="15"/>
      <c r="N60" s="86"/>
      <c r="O60" s="6"/>
      <c r="P60" s="152">
        <v>0</v>
      </c>
      <c r="Q60" s="6"/>
      <c r="R60" s="96">
        <f t="shared" si="1"/>
        <v>0</v>
      </c>
      <c r="S60" s="97">
        <f t="shared" si="4"/>
        <v>0</v>
      </c>
      <c r="T60" s="98">
        <f t="shared" si="2"/>
        <v>0</v>
      </c>
      <c r="U60" s="117" t="str">
        <f t="shared" si="3"/>
        <v>OK</v>
      </c>
      <c r="V60" s="117" t="b">
        <f>'CASH REBATE'!$P$22</f>
        <v>0</v>
      </c>
      <c r="W60" s="1" t="str">
        <v>ALCHEMY</v>
      </c>
    </row>
    <row r="61" spans="2:23" ht="17.399999999999999" x14ac:dyDescent="0.3">
      <c r="B61" s="161" t="str">
        <v>28-SPWHI-07005538</v>
      </c>
      <c r="C61" s="156" t="str">
        <v>RC</v>
      </c>
      <c r="D61" s="94" t="str">
        <v>Single Malt Scotch</v>
      </c>
      <c r="E61" s="94" t="str">
        <v>Bruichladdich</v>
      </c>
      <c r="F61" s="94" t="str">
        <v>BLD</v>
      </c>
      <c r="G61" s="94" t="str">
        <v>Bruichladdich Black Art Whisky</v>
      </c>
      <c r="H61" s="94" t="str">
        <v>700ml</v>
      </c>
      <c r="I61" s="174">
        <v>6</v>
      </c>
      <c r="J61" s="283"/>
      <c r="K61" s="178"/>
      <c r="L61" s="85"/>
      <c r="M61" s="15"/>
      <c r="N61" s="86"/>
      <c r="O61" s="6"/>
      <c r="P61" s="152">
        <v>0</v>
      </c>
      <c r="Q61" s="6"/>
      <c r="R61" s="96">
        <f t="shared" si="1"/>
        <v>0</v>
      </c>
      <c r="S61" s="97">
        <f t="shared" si="4"/>
        <v>0</v>
      </c>
      <c r="T61" s="98">
        <f t="shared" si="2"/>
        <v>0</v>
      </c>
      <c r="U61" s="117" t="str">
        <f t="shared" si="3"/>
        <v>OK</v>
      </c>
      <c r="V61" s="117" t="b">
        <f>'CASH REBATE'!$P$22</f>
        <v>0</v>
      </c>
      <c r="W61" s="1" t="str">
        <v>ALCHEMY</v>
      </c>
    </row>
    <row r="62" spans="2:23" ht="17.399999999999999" x14ac:dyDescent="0.3">
      <c r="B62" s="161" t="str">
        <v>46-SPWHI-07000051</v>
      </c>
      <c r="C62" s="156" t="str">
        <v>Campari</v>
      </c>
      <c r="D62" s="94" t="str">
        <v>Single Malt Scotch</v>
      </c>
      <c r="E62" s="94" t="str">
        <v>Glen Grant</v>
      </c>
      <c r="F62" s="94" t="str">
        <v>GGT</v>
      </c>
      <c r="G62" s="94" t="str">
        <v>Glen Grant Single Malt Arboralis</v>
      </c>
      <c r="H62" s="94" t="str">
        <v>700ml</v>
      </c>
      <c r="I62" s="174">
        <v>6</v>
      </c>
      <c r="J62" s="283"/>
      <c r="K62" s="178"/>
      <c r="L62" s="85"/>
      <c r="M62" s="15"/>
      <c r="N62" s="86"/>
      <c r="O62" s="6"/>
      <c r="P62" s="152">
        <v>0</v>
      </c>
      <c r="Q62" s="6"/>
      <c r="R62" s="96">
        <f t="shared" si="1"/>
        <v>0</v>
      </c>
      <c r="S62" s="97">
        <f t="shared" si="4"/>
        <v>0</v>
      </c>
      <c r="T62" s="98">
        <f t="shared" si="2"/>
        <v>0</v>
      </c>
      <c r="U62" s="117" t="str">
        <f t="shared" si="3"/>
        <v>OK</v>
      </c>
      <c r="V62" s="117" t="b">
        <f>'CASH REBATE'!$P$22</f>
        <v>0</v>
      </c>
      <c r="W62" s="1" t="str">
        <v>ALCHEMY</v>
      </c>
    </row>
    <row r="63" spans="2:23" ht="17.399999999999999" x14ac:dyDescent="0.3">
      <c r="B63" s="161" t="str">
        <v>46-SPWHI-07002976</v>
      </c>
      <c r="C63" s="156" t="str">
        <v>Campari</v>
      </c>
      <c r="D63" s="94" t="str">
        <v>Single Malt Scotch</v>
      </c>
      <c r="E63" s="94" t="str">
        <v>Glen Grant</v>
      </c>
      <c r="F63" s="94" t="str">
        <v>GGT</v>
      </c>
      <c r="G63" s="94" t="str">
        <v>Glen Grant Single Malt 10YO</v>
      </c>
      <c r="H63" s="94" t="str">
        <v>700ml</v>
      </c>
      <c r="I63" s="174">
        <v>6</v>
      </c>
      <c r="J63" s="283"/>
      <c r="K63" s="178"/>
      <c r="L63" s="85"/>
      <c r="M63" s="15"/>
      <c r="N63" s="86"/>
      <c r="O63" s="6"/>
      <c r="P63" s="152">
        <v>0</v>
      </c>
      <c r="Q63" s="6"/>
      <c r="R63" s="96">
        <f t="shared" si="1"/>
        <v>0</v>
      </c>
      <c r="S63" s="97">
        <f t="shared" si="4"/>
        <v>0</v>
      </c>
      <c r="T63" s="98">
        <f t="shared" si="2"/>
        <v>0</v>
      </c>
      <c r="U63" s="117" t="str">
        <f t="shared" si="3"/>
        <v>OK</v>
      </c>
      <c r="V63" s="117" t="b">
        <f>'CASH REBATE'!$P$22</f>
        <v>0</v>
      </c>
      <c r="W63" s="1" t="str">
        <v>ALCHEMY</v>
      </c>
    </row>
    <row r="64" spans="2:23" ht="17.399999999999999" x14ac:dyDescent="0.3">
      <c r="B64" s="161" t="str">
        <v>46-SPWHI-07000266</v>
      </c>
      <c r="C64" s="156" t="str">
        <v>Campari</v>
      </c>
      <c r="D64" s="94" t="str">
        <v>Single Malt Scotch</v>
      </c>
      <c r="E64" s="94" t="str">
        <v>Glen Grant</v>
      </c>
      <c r="F64" s="94" t="str">
        <v>GGT</v>
      </c>
      <c r="G64" s="94" t="str">
        <v>Glen Grant Single Malt 12YO</v>
      </c>
      <c r="H64" s="94" t="str">
        <v>700ml</v>
      </c>
      <c r="I64" s="174">
        <v>6</v>
      </c>
      <c r="J64" s="283"/>
      <c r="K64" s="178"/>
      <c r="L64" s="85"/>
      <c r="M64" s="15"/>
      <c r="N64" s="86"/>
      <c r="O64" s="6"/>
      <c r="P64" s="152">
        <v>0</v>
      </c>
      <c r="Q64" s="6"/>
      <c r="R64" s="96">
        <f t="shared" si="1"/>
        <v>0</v>
      </c>
      <c r="S64" s="97">
        <f t="shared" si="4"/>
        <v>0</v>
      </c>
      <c r="T64" s="98">
        <f t="shared" si="2"/>
        <v>0</v>
      </c>
      <c r="U64" s="117" t="str">
        <f t="shared" si="3"/>
        <v>OK</v>
      </c>
      <c r="V64" s="117" t="b">
        <f>'CASH REBATE'!$P$22</f>
        <v>0</v>
      </c>
      <c r="W64" s="1" t="str">
        <v>ALCHEMY</v>
      </c>
    </row>
    <row r="65" spans="2:23" ht="17.399999999999999" x14ac:dyDescent="0.3">
      <c r="B65" s="161" t="str">
        <v>46-SPWHI-07000399</v>
      </c>
      <c r="C65" s="156" t="str">
        <v>Campari</v>
      </c>
      <c r="D65" s="94" t="str">
        <v>Single Malt Scotch</v>
      </c>
      <c r="E65" s="94" t="str">
        <v>Glen Grant</v>
      </c>
      <c r="F65" s="94" t="str">
        <v>GGT</v>
      </c>
      <c r="G65" s="94" t="str">
        <v>Glen Grant Single Malt 18YO</v>
      </c>
      <c r="H65" s="94" t="str">
        <v>700ml</v>
      </c>
      <c r="I65" s="174">
        <v>6</v>
      </c>
      <c r="J65" s="283"/>
      <c r="K65" s="178"/>
      <c r="L65" s="85"/>
      <c r="M65" s="15"/>
      <c r="N65" s="86"/>
      <c r="O65" s="6"/>
      <c r="P65" s="152">
        <v>0</v>
      </c>
      <c r="Q65" s="6"/>
      <c r="R65" s="96">
        <f t="shared" si="1"/>
        <v>0</v>
      </c>
      <c r="S65" s="97">
        <f t="shared" si="4"/>
        <v>0</v>
      </c>
      <c r="T65" s="98">
        <f t="shared" si="2"/>
        <v>0</v>
      </c>
      <c r="U65" s="117" t="str">
        <f t="shared" si="3"/>
        <v>OK</v>
      </c>
      <c r="V65" s="117" t="b">
        <f>'CASH REBATE'!$P$22</f>
        <v>0</v>
      </c>
      <c r="W65" s="1" t="str">
        <v>ALCHEMY</v>
      </c>
    </row>
    <row r="66" spans="2:23" ht="17.399999999999999" x14ac:dyDescent="0.3">
      <c r="B66" s="161" t="str">
        <v>06-SPWHI-07000096</v>
      </c>
      <c r="C66" s="156" t="str">
        <v>TEG</v>
      </c>
      <c r="D66" s="94" t="str">
        <v>Blended Scotch</v>
      </c>
      <c r="E66" s="94" t="str">
        <v>The Famous Grouse</v>
      </c>
      <c r="F66" s="94" t="str">
        <v>TFG</v>
      </c>
      <c r="G66" s="94" t="str">
        <v>The Famous Grouse Finest 700ml</v>
      </c>
      <c r="H66" s="94" t="str">
        <v>700ml</v>
      </c>
      <c r="I66" s="174">
        <v>12</v>
      </c>
      <c r="J66" s="283"/>
      <c r="K66" s="178"/>
      <c r="L66" s="85"/>
      <c r="M66" s="15"/>
      <c r="N66" s="86"/>
      <c r="O66" s="6"/>
      <c r="P66" s="152">
        <v>0</v>
      </c>
      <c r="Q66" s="6"/>
      <c r="R66" s="96">
        <f t="shared" si="1"/>
        <v>0</v>
      </c>
      <c r="S66" s="97">
        <f t="shared" si="4"/>
        <v>0</v>
      </c>
      <c r="T66" s="98">
        <f t="shared" si="2"/>
        <v>0</v>
      </c>
      <c r="U66" s="117" t="str">
        <f t="shared" si="3"/>
        <v>OK</v>
      </c>
      <c r="V66" s="117" t="b">
        <f>'CASH REBATE'!$P$22</f>
        <v>0</v>
      </c>
      <c r="W66" s="1" t="str">
        <v>ALCHEMY</v>
      </c>
    </row>
    <row r="67" spans="2:23" ht="17.399999999999999" x14ac:dyDescent="0.3">
      <c r="B67" s="161" t="str">
        <v>06-SPWHI-10001091</v>
      </c>
      <c r="C67" s="156" t="str">
        <v>TEG</v>
      </c>
      <c r="D67" s="94" t="str">
        <v>Blended Scotch</v>
      </c>
      <c r="E67" s="94" t="str">
        <v>The Famous Grouse</v>
      </c>
      <c r="F67" s="94" t="str">
        <v>TFG</v>
      </c>
      <c r="G67" s="94" t="str">
        <v>The Famous Grouse Finest 1L</v>
      </c>
      <c r="H67" s="94" t="str">
        <v>1000ml</v>
      </c>
      <c r="I67" s="174">
        <v>12</v>
      </c>
      <c r="J67" s="283"/>
      <c r="K67" s="178"/>
      <c r="L67" s="85"/>
      <c r="M67" s="15"/>
      <c r="N67" s="86"/>
      <c r="O67" s="6"/>
      <c r="P67" s="152">
        <v>0</v>
      </c>
      <c r="Q67" s="6"/>
      <c r="R67" s="96">
        <f t="shared" si="1"/>
        <v>0</v>
      </c>
      <c r="S67" s="97">
        <f t="shared" si="4"/>
        <v>0</v>
      </c>
      <c r="T67" s="98">
        <f t="shared" si="2"/>
        <v>0</v>
      </c>
      <c r="U67" s="117" t="str">
        <f t="shared" si="3"/>
        <v>OK</v>
      </c>
      <c r="V67" s="117" t="b">
        <f>'CASH REBATE'!$P$22</f>
        <v>0</v>
      </c>
      <c r="W67" s="1" t="str">
        <v>ALCHEMY</v>
      </c>
    </row>
    <row r="68" spans="2:23" ht="17.399999999999999" x14ac:dyDescent="0.3">
      <c r="B68" s="161" t="str">
        <v>06-SPWHI-07000649</v>
      </c>
      <c r="C68" s="156" t="str">
        <v>TEG</v>
      </c>
      <c r="D68" s="94" t="str">
        <v>Blended Scotch</v>
      </c>
      <c r="E68" s="94" t="str">
        <v>The Famous Grouse</v>
      </c>
      <c r="F68" s="94" t="str">
        <v>TFG</v>
      </c>
      <c r="G68" s="94" t="str">
        <v>The Famous Grouse Sherry Cask</v>
      </c>
      <c r="H68" s="94" t="str">
        <v>700ml</v>
      </c>
      <c r="I68" s="174">
        <v>6</v>
      </c>
      <c r="J68" s="283"/>
      <c r="K68" s="178"/>
      <c r="L68" s="85"/>
      <c r="M68" s="15"/>
      <c r="N68" s="86"/>
      <c r="O68" s="6"/>
      <c r="P68" s="152">
        <v>0</v>
      </c>
      <c r="Q68" s="6"/>
      <c r="R68" s="96">
        <f t="shared" si="1"/>
        <v>0</v>
      </c>
      <c r="S68" s="97">
        <f t="shared" si="4"/>
        <v>0</v>
      </c>
      <c r="T68" s="98">
        <f t="shared" si="2"/>
        <v>0</v>
      </c>
      <c r="U68" s="117" t="str">
        <f t="shared" si="3"/>
        <v>OK</v>
      </c>
      <c r="V68" s="117" t="b">
        <f>'CASH REBATE'!$P$22</f>
        <v>0</v>
      </c>
      <c r="W68" s="1" t="str">
        <v>ALCHEMY</v>
      </c>
    </row>
    <row r="69" spans="2:23" ht="17.399999999999999" x14ac:dyDescent="0.3">
      <c r="B69" s="161" t="str">
        <v>06-SPWHI-07002675</v>
      </c>
      <c r="C69" s="156" t="str">
        <v>TEG</v>
      </c>
      <c r="D69" s="94" t="str">
        <v>Blended Scotch</v>
      </c>
      <c r="E69" s="94" t="str">
        <v>The Famous Grouse</v>
      </c>
      <c r="F69" s="94" t="str">
        <v>TFG</v>
      </c>
      <c r="G69" s="94" t="str">
        <v>The Famous Grouse Smoky Black</v>
      </c>
      <c r="H69" s="94" t="str">
        <v>700ml</v>
      </c>
      <c r="I69" s="174">
        <v>6</v>
      </c>
      <c r="J69" s="283"/>
      <c r="K69" s="178"/>
      <c r="L69" s="85"/>
      <c r="M69" s="15"/>
      <c r="N69" s="86"/>
      <c r="O69" s="6"/>
      <c r="P69" s="152">
        <v>0</v>
      </c>
      <c r="Q69" s="6"/>
      <c r="R69" s="96">
        <f t="shared" si="1"/>
        <v>0</v>
      </c>
      <c r="S69" s="97">
        <f t="shared" si="4"/>
        <v>0</v>
      </c>
      <c r="T69" s="98">
        <f t="shared" si="2"/>
        <v>0</v>
      </c>
      <c r="U69" s="117" t="str">
        <f t="shared" si="3"/>
        <v>OK</v>
      </c>
      <c r="V69" s="117" t="b">
        <f>'CASH REBATE'!$P$22</f>
        <v>0</v>
      </c>
      <c r="W69" s="1" t="str">
        <v>ALCHEMY</v>
      </c>
    </row>
    <row r="70" spans="2:23" ht="17.399999999999999" x14ac:dyDescent="0.3">
      <c r="B70" s="161" t="str">
        <v>06-SPWHI-07014082</v>
      </c>
      <c r="C70" s="156" t="str">
        <v>TEG</v>
      </c>
      <c r="D70" s="94" t="str">
        <v>Blended Scotch</v>
      </c>
      <c r="E70" s="94" t="str">
        <v>Naked Malt</v>
      </c>
      <c r="F70" s="94" t="str">
        <v>NAK</v>
      </c>
      <c r="G70" s="94" t="str">
        <v>Naked Malt Blended Malt Scotch Whisky</v>
      </c>
      <c r="H70" s="94" t="str">
        <v>700ml</v>
      </c>
      <c r="I70" s="174">
        <v>6</v>
      </c>
      <c r="J70" s="283"/>
      <c r="K70" s="178"/>
      <c r="L70" s="85"/>
      <c r="M70" s="15"/>
      <c r="N70" s="86"/>
      <c r="O70" s="6"/>
      <c r="P70" s="152">
        <v>0</v>
      </c>
      <c r="Q70" s="6"/>
      <c r="R70" s="96">
        <f t="shared" si="1"/>
        <v>0</v>
      </c>
      <c r="S70" s="97">
        <f t="shared" si="4"/>
        <v>0</v>
      </c>
      <c r="T70" s="98">
        <f t="shared" si="2"/>
        <v>0</v>
      </c>
      <c r="U70" s="117" t="str">
        <f t="shared" si="3"/>
        <v>OK</v>
      </c>
      <c r="V70" s="117" t="b">
        <f>'CASH REBATE'!$P$22</f>
        <v>0</v>
      </c>
      <c r="W70" s="1" t="str">
        <v>ALCHEMY</v>
      </c>
    </row>
    <row r="71" spans="2:23" ht="17.399999999999999" x14ac:dyDescent="0.3">
      <c r="B71" s="161" t="str">
        <v>23-SPWHI-07000029</v>
      </c>
      <c r="C71" s="156" t="str">
        <v>Proximo</v>
      </c>
      <c r="D71" s="94" t="str">
        <v>Irish Whiskey</v>
      </c>
      <c r="E71" s="94" t="str">
        <v>Bushmills</v>
      </c>
      <c r="F71" s="94" t="str">
        <v>BUM</v>
      </c>
      <c r="G71" s="94" t="str">
        <v>Bushmills Original Blend</v>
      </c>
      <c r="H71" s="94" t="str">
        <v>700ml</v>
      </c>
      <c r="I71" s="174">
        <v>6</v>
      </c>
      <c r="J71" s="283"/>
      <c r="K71" s="178"/>
      <c r="L71" s="85"/>
      <c r="M71" s="15"/>
      <c r="N71" s="86"/>
      <c r="O71" s="6"/>
      <c r="P71" s="152">
        <v>0</v>
      </c>
      <c r="Q71" s="6"/>
      <c r="R71" s="96">
        <f t="shared" si="1"/>
        <v>0</v>
      </c>
      <c r="S71" s="97">
        <f t="shared" si="4"/>
        <v>0</v>
      </c>
      <c r="T71" s="98">
        <f t="shared" si="2"/>
        <v>0</v>
      </c>
      <c r="U71" s="117" t="str">
        <f t="shared" si="3"/>
        <v>OK</v>
      </c>
      <c r="V71" s="117" t="b">
        <f>'CASH REBATE'!$P$22</f>
        <v>0</v>
      </c>
      <c r="W71" s="1" t="str">
        <v>ALCHEMY</v>
      </c>
    </row>
    <row r="72" spans="2:23" ht="17.399999999999999" x14ac:dyDescent="0.3">
      <c r="B72" s="161" t="str">
        <v>23-SPWHI-07000066</v>
      </c>
      <c r="C72" s="156" t="str">
        <v>Proximo</v>
      </c>
      <c r="D72" s="94" t="str">
        <v>Irish Whiskey</v>
      </c>
      <c r="E72" s="94" t="str">
        <v>Bushmills</v>
      </c>
      <c r="F72" s="94" t="str">
        <v>BUM</v>
      </c>
      <c r="G72" s="94" t="str">
        <v>Bushmills Black Bush Blend</v>
      </c>
      <c r="H72" s="94" t="str">
        <v>700ml</v>
      </c>
      <c r="I72" s="174">
        <v>6</v>
      </c>
      <c r="J72" s="283"/>
      <c r="K72" s="178"/>
      <c r="L72" s="85"/>
      <c r="M72" s="15"/>
      <c r="N72" s="86"/>
      <c r="O72" s="6"/>
      <c r="P72" s="152">
        <v>0</v>
      </c>
      <c r="Q72" s="6"/>
      <c r="R72" s="96">
        <f t="shared" si="1"/>
        <v>0</v>
      </c>
      <c r="S72" s="97">
        <f t="shared" si="4"/>
        <v>0</v>
      </c>
      <c r="T72" s="98">
        <f t="shared" si="2"/>
        <v>0</v>
      </c>
      <c r="U72" s="117" t="str">
        <f t="shared" si="3"/>
        <v>OK</v>
      </c>
      <c r="V72" s="117" t="b">
        <f>'CASH REBATE'!$P$22</f>
        <v>0</v>
      </c>
      <c r="W72" s="1" t="str">
        <v>ALCHEMY</v>
      </c>
    </row>
    <row r="73" spans="2:23" ht="17.399999999999999" x14ac:dyDescent="0.3">
      <c r="B73" s="161" t="str">
        <v>23-SPWHI-07000031</v>
      </c>
      <c r="C73" s="156" t="str">
        <v>Proximo</v>
      </c>
      <c r="D73" s="94" t="str">
        <v>Irish Whiskey</v>
      </c>
      <c r="E73" s="94" t="str">
        <v>Bushmills</v>
      </c>
      <c r="F73" s="94" t="str">
        <v>BUM</v>
      </c>
      <c r="G73" s="94" t="str">
        <v>Bushmills Single Malt 10YO</v>
      </c>
      <c r="H73" s="94" t="str">
        <v>700ml</v>
      </c>
      <c r="I73" s="174">
        <v>6</v>
      </c>
      <c r="J73" s="283"/>
      <c r="K73" s="178"/>
      <c r="L73" s="85"/>
      <c r="M73" s="15"/>
      <c r="N73" s="86"/>
      <c r="O73" s="6"/>
      <c r="P73" s="152">
        <v>0</v>
      </c>
      <c r="Q73" s="6"/>
      <c r="R73" s="96">
        <f t="shared" si="1"/>
        <v>0</v>
      </c>
      <c r="S73" s="97">
        <f t="shared" si="4"/>
        <v>0</v>
      </c>
      <c r="T73" s="98">
        <f t="shared" si="2"/>
        <v>0</v>
      </c>
      <c r="U73" s="117" t="str">
        <f t="shared" si="3"/>
        <v>OK</v>
      </c>
      <c r="V73" s="117" t="b">
        <f>'CASH REBATE'!$P$22</f>
        <v>0</v>
      </c>
      <c r="W73" s="1" t="str">
        <v>ALCHEMY</v>
      </c>
    </row>
    <row r="74" spans="2:23" ht="17.399999999999999" x14ac:dyDescent="0.3">
      <c r="B74" s="161" t="str">
        <v>23-SPWHI-07000197</v>
      </c>
      <c r="C74" s="156" t="str">
        <v>Proximo</v>
      </c>
      <c r="D74" s="94" t="str">
        <v>Irish Whiskey</v>
      </c>
      <c r="E74" s="94" t="str">
        <v>Bushmills</v>
      </c>
      <c r="F74" s="94" t="str">
        <v>BUM</v>
      </c>
      <c r="G74" s="94" t="str">
        <v>Bushmills Single Malt 12YO</v>
      </c>
      <c r="H74" s="94" t="str">
        <v>700ml</v>
      </c>
      <c r="I74" s="174">
        <v>6</v>
      </c>
      <c r="J74" s="283"/>
      <c r="K74" s="178"/>
      <c r="L74" s="85"/>
      <c r="M74" s="15"/>
      <c r="N74" s="86"/>
      <c r="O74" s="6"/>
      <c r="P74" s="152">
        <v>0</v>
      </c>
      <c r="Q74" s="6"/>
      <c r="R74" s="96">
        <f t="shared" si="1"/>
        <v>0</v>
      </c>
      <c r="S74" s="97">
        <f t="shared" si="4"/>
        <v>0</v>
      </c>
      <c r="T74" s="98">
        <f t="shared" si="2"/>
        <v>0</v>
      </c>
      <c r="U74" s="117" t="str">
        <f t="shared" si="3"/>
        <v>OK</v>
      </c>
      <c r="V74" s="117" t="b">
        <f>'CASH REBATE'!$P$22</f>
        <v>0</v>
      </c>
      <c r="W74" s="1" t="str">
        <v>ALCHEMY</v>
      </c>
    </row>
    <row r="75" spans="2:23" ht="17.399999999999999" x14ac:dyDescent="0.3">
      <c r="B75" s="161" t="str">
        <v>23-SPWHI-07005022</v>
      </c>
      <c r="C75" s="156" t="str">
        <v>Proximo</v>
      </c>
      <c r="D75" s="94" t="str">
        <v>Irish Whiskey</v>
      </c>
      <c r="E75" s="94" t="str">
        <v>Bushmills</v>
      </c>
      <c r="F75" s="94" t="str">
        <v>BUM</v>
      </c>
      <c r="G75" s="94" t="str">
        <v>Bushmills Single Malt 16YO</v>
      </c>
      <c r="H75" s="94" t="str">
        <v>700ml</v>
      </c>
      <c r="I75" s="174">
        <v>6</v>
      </c>
      <c r="J75" s="283"/>
      <c r="K75" s="178"/>
      <c r="L75" s="85"/>
      <c r="M75" s="15"/>
      <c r="N75" s="86"/>
      <c r="O75" s="6"/>
      <c r="P75" s="152">
        <v>0</v>
      </c>
      <c r="Q75" s="6"/>
      <c r="R75" s="96">
        <f t="shared" si="1"/>
        <v>0</v>
      </c>
      <c r="S75" s="97">
        <f t="shared" si="4"/>
        <v>0</v>
      </c>
      <c r="T75" s="98">
        <f t="shared" si="2"/>
        <v>0</v>
      </c>
      <c r="U75" s="117" t="str">
        <f t="shared" si="3"/>
        <v>OK</v>
      </c>
      <c r="V75" s="117" t="b">
        <f>'CASH REBATE'!$P$22</f>
        <v>0</v>
      </c>
      <c r="W75" s="1" t="str">
        <v>ALCHEMY</v>
      </c>
    </row>
    <row r="76" spans="2:23" ht="17.399999999999999" x14ac:dyDescent="0.3">
      <c r="B76" s="161" t="str">
        <v>23-SPWHI-07008268</v>
      </c>
      <c r="C76" s="156" t="str">
        <v>Proximo</v>
      </c>
      <c r="D76" s="94" t="str">
        <v>Irish Whiskey</v>
      </c>
      <c r="E76" s="94" t="str">
        <v>Bushmills</v>
      </c>
      <c r="F76" s="94" t="str">
        <v>BUM</v>
      </c>
      <c r="G76" s="94" t="str">
        <v>Bushmills Single Malt 21YO</v>
      </c>
      <c r="H76" s="94" t="str">
        <v>700ml</v>
      </c>
      <c r="I76" s="174">
        <v>6</v>
      </c>
      <c r="J76" s="283"/>
      <c r="K76" s="178"/>
      <c r="L76" s="85"/>
      <c r="M76" s="15"/>
      <c r="N76" s="86"/>
      <c r="O76" s="6"/>
      <c r="P76" s="152">
        <v>0</v>
      </c>
      <c r="Q76" s="6"/>
      <c r="R76" s="96">
        <f t="shared" si="1"/>
        <v>0</v>
      </c>
      <c r="S76" s="97">
        <f t="shared" si="4"/>
        <v>0</v>
      </c>
      <c r="T76" s="98">
        <f t="shared" si="2"/>
        <v>0</v>
      </c>
      <c r="U76" s="117" t="str">
        <f t="shared" si="3"/>
        <v>OK</v>
      </c>
      <c r="V76" s="117" t="b">
        <f>'CASH REBATE'!$P$22</f>
        <v>0</v>
      </c>
      <c r="W76" s="1" t="str">
        <v>ALCHEMY</v>
      </c>
    </row>
    <row r="77" spans="2:23" ht="17.399999999999999" x14ac:dyDescent="0.3">
      <c r="B77" s="161" t="str">
        <v>47-SPWHI-07000010</v>
      </c>
      <c r="C77" s="156" t="str">
        <v>Proximo</v>
      </c>
      <c r="D77" s="94" t="str">
        <v>Irish Whiskey</v>
      </c>
      <c r="E77" s="94" t="str">
        <v>The Sexton</v>
      </c>
      <c r="F77" s="94" t="str">
        <v>TST</v>
      </c>
      <c r="G77" s="94" t="str">
        <v>Sexton Single Malt</v>
      </c>
      <c r="H77" s="94" t="str">
        <v>700ml</v>
      </c>
      <c r="I77" s="174">
        <v>6</v>
      </c>
      <c r="J77" s="283"/>
      <c r="K77" s="178"/>
      <c r="L77" s="85"/>
      <c r="M77" s="15"/>
      <c r="N77" s="86"/>
      <c r="O77" s="6"/>
      <c r="P77" s="152">
        <v>0</v>
      </c>
      <c r="Q77" s="6"/>
      <c r="R77" s="96">
        <f t="shared" ref="R77:R140" si="5">IF(K77&gt;0,K77*N77,L77*1.07*N77)</f>
        <v>0</v>
      </c>
      <c r="S77" s="97">
        <f t="shared" si="4"/>
        <v>0</v>
      </c>
      <c r="T77" s="98">
        <f t="shared" si="2"/>
        <v>0</v>
      </c>
      <c r="U77" s="117" t="str">
        <f t="shared" si="3"/>
        <v>OK</v>
      </c>
      <c r="V77" s="117" t="b">
        <f>'CASH REBATE'!$P$22</f>
        <v>0</v>
      </c>
      <c r="W77" s="1" t="str">
        <v>ALCHEMY</v>
      </c>
    </row>
    <row r="78" spans="2:23" ht="17.399999999999999" x14ac:dyDescent="0.3">
      <c r="B78" s="161" t="str">
        <v>37-SPWHI-07003251</v>
      </c>
      <c r="C78" s="156" t="str">
        <v>Campari</v>
      </c>
      <c r="D78" s="94" t="str">
        <v>American Whiskey</v>
      </c>
      <c r="E78" s="94" t="str">
        <v>Wild Turkey</v>
      </c>
      <c r="F78" s="94" t="str">
        <v>WTK</v>
      </c>
      <c r="G78" s="94" t="str">
        <v>Wild Turkey Aged 8 YO</v>
      </c>
      <c r="H78" s="94" t="str">
        <v>700ml</v>
      </c>
      <c r="I78" s="174">
        <v>12</v>
      </c>
      <c r="J78" s="283"/>
      <c r="K78" s="178"/>
      <c r="L78" s="85"/>
      <c r="M78" s="15"/>
      <c r="N78" s="86"/>
      <c r="O78" s="6"/>
      <c r="P78" s="152">
        <v>0</v>
      </c>
      <c r="Q78" s="6"/>
      <c r="R78" s="96">
        <f t="shared" si="5"/>
        <v>0</v>
      </c>
      <c r="S78" s="97">
        <f t="shared" si="4"/>
        <v>0</v>
      </c>
      <c r="T78" s="98">
        <f t="shared" ref="T78:T141" si="6">IF(U78="Input Price only 1 column","",P78*S78)</f>
        <v>0</v>
      </c>
      <c r="U78" s="117" t="str">
        <f t="shared" ref="U78:U141" si="7">IF(AND(K78&gt;0,L78&gt;0),"Input Price only 1 column","OK")</f>
        <v>OK</v>
      </c>
      <c r="V78" s="117" t="b">
        <f>'CASH REBATE'!$P$22</f>
        <v>0</v>
      </c>
      <c r="W78" s="1" t="str">
        <v>ALCHEMY</v>
      </c>
    </row>
    <row r="79" spans="2:23" ht="17.399999999999999" x14ac:dyDescent="0.3">
      <c r="B79" s="161" t="str">
        <v>37-SPWHI-07507508</v>
      </c>
      <c r="C79" s="156" t="str">
        <v>Campari</v>
      </c>
      <c r="D79" s="94" t="str">
        <v>American Whiskey</v>
      </c>
      <c r="E79" s="94" t="str">
        <v>Wild Turkey</v>
      </c>
      <c r="F79" s="94" t="str">
        <v>WTK</v>
      </c>
      <c r="G79" s="94" t="str">
        <v>Wild Turkey 101 Bourbon</v>
      </c>
      <c r="H79" s="94" t="str">
        <v>750ml</v>
      </c>
      <c r="I79" s="174">
        <v>12</v>
      </c>
      <c r="J79" s="283"/>
      <c r="K79" s="178"/>
      <c r="L79" s="85"/>
      <c r="M79" s="15"/>
      <c r="N79" s="86"/>
      <c r="O79" s="6"/>
      <c r="P79" s="152">
        <v>0</v>
      </c>
      <c r="Q79" s="6"/>
      <c r="R79" s="96">
        <f t="shared" si="5"/>
        <v>0</v>
      </c>
      <c r="S79" s="97">
        <f t="shared" ref="S79:S142" si="8">ROUND(R79/1.07,2)</f>
        <v>0</v>
      </c>
      <c r="T79" s="98">
        <f t="shared" si="6"/>
        <v>0</v>
      </c>
      <c r="U79" s="117" t="str">
        <f t="shared" si="7"/>
        <v>OK</v>
      </c>
      <c r="V79" s="117" t="b">
        <f>'CASH REBATE'!$P$22</f>
        <v>0</v>
      </c>
      <c r="W79" s="1" t="str">
        <v>ALCHEMY</v>
      </c>
    </row>
    <row r="80" spans="2:23" ht="17.399999999999999" x14ac:dyDescent="0.3">
      <c r="B80" s="161" t="str">
        <v>37-SPWHI-07507503</v>
      </c>
      <c r="C80" s="156" t="str">
        <v>Campari</v>
      </c>
      <c r="D80" s="94" t="str">
        <v>American Whiskey</v>
      </c>
      <c r="E80" s="94" t="str">
        <v>Wild Turkey</v>
      </c>
      <c r="F80" s="94" t="str">
        <v>WTK</v>
      </c>
      <c r="G80" s="94" t="str">
        <v>Wild Turkey Bourbon 750ml</v>
      </c>
      <c r="H80" s="94" t="str">
        <v>750ml</v>
      </c>
      <c r="I80" s="174">
        <v>12</v>
      </c>
      <c r="J80" s="283"/>
      <c r="K80" s="178"/>
      <c r="L80" s="85"/>
      <c r="M80" s="15"/>
      <c r="N80" s="86"/>
      <c r="O80" s="6"/>
      <c r="P80" s="152">
        <v>0</v>
      </c>
      <c r="Q80" s="6"/>
      <c r="R80" s="96">
        <f t="shared" si="5"/>
        <v>0</v>
      </c>
      <c r="S80" s="97">
        <f t="shared" si="8"/>
        <v>0</v>
      </c>
      <c r="T80" s="98">
        <f t="shared" si="6"/>
        <v>0</v>
      </c>
      <c r="U80" s="117" t="str">
        <f t="shared" si="7"/>
        <v>OK</v>
      </c>
      <c r="V80" s="117" t="b">
        <f>'CASH REBATE'!$P$22</f>
        <v>0</v>
      </c>
      <c r="W80" s="1" t="str">
        <v>ALCHEMY</v>
      </c>
    </row>
    <row r="81" spans="2:23" ht="17.399999999999999" x14ac:dyDescent="0.3">
      <c r="B81" s="161" t="str">
        <v>37-SPWHI-10001006</v>
      </c>
      <c r="C81" s="156" t="str">
        <v>Campari</v>
      </c>
      <c r="D81" s="94" t="str">
        <v>American Whiskey</v>
      </c>
      <c r="E81" s="94" t="str">
        <v>Wild Turkey</v>
      </c>
      <c r="F81" s="94" t="str">
        <v>WTK</v>
      </c>
      <c r="G81" s="94" t="str">
        <v>Wild Turkey Bourbon 1L</v>
      </c>
      <c r="H81" s="94" t="str">
        <v>1000ml</v>
      </c>
      <c r="I81" s="174">
        <v>12</v>
      </c>
      <c r="J81" s="283"/>
      <c r="K81" s="178"/>
      <c r="L81" s="85"/>
      <c r="M81" s="15"/>
      <c r="N81" s="86"/>
      <c r="O81" s="6"/>
      <c r="P81" s="152">
        <v>0</v>
      </c>
      <c r="Q81" s="6"/>
      <c r="R81" s="96">
        <f t="shared" si="5"/>
        <v>0</v>
      </c>
      <c r="S81" s="97">
        <f t="shared" si="8"/>
        <v>0</v>
      </c>
      <c r="T81" s="98">
        <f t="shared" si="6"/>
        <v>0</v>
      </c>
      <c r="U81" s="117" t="str">
        <f t="shared" si="7"/>
        <v>OK</v>
      </c>
      <c r="V81" s="117" t="b">
        <f>'CASH REBATE'!$P$22</f>
        <v>0</v>
      </c>
      <c r="W81" s="1" t="str">
        <v>ALCHEMY</v>
      </c>
    </row>
    <row r="82" spans="2:23" ht="17.399999999999999" x14ac:dyDescent="0.3">
      <c r="B82" s="161" t="str">
        <v>37-SPWHI-07007019</v>
      </c>
      <c r="C82" s="156" t="str">
        <v>Campari</v>
      </c>
      <c r="D82" s="94" t="str">
        <v>American Whiskey</v>
      </c>
      <c r="E82" s="94" t="str">
        <v>Wild Turkey</v>
      </c>
      <c r="F82" s="94" t="str">
        <v>WTK</v>
      </c>
      <c r="G82" s="94" t="str">
        <v>Wild Turkey Rye 40.5% 700ml</v>
      </c>
      <c r="H82" s="94" t="str">
        <v>700ml</v>
      </c>
      <c r="I82" s="174">
        <v>6</v>
      </c>
      <c r="J82" s="283"/>
      <c r="K82" s="178"/>
      <c r="L82" s="85"/>
      <c r="M82" s="15"/>
      <c r="N82" s="86"/>
      <c r="O82" s="6"/>
      <c r="P82" s="152">
        <v>0</v>
      </c>
      <c r="Q82" s="6"/>
      <c r="R82" s="96">
        <f t="shared" si="5"/>
        <v>0</v>
      </c>
      <c r="S82" s="97">
        <f t="shared" si="8"/>
        <v>0</v>
      </c>
      <c r="T82" s="98">
        <f t="shared" si="6"/>
        <v>0</v>
      </c>
      <c r="U82" s="117" t="str">
        <f t="shared" si="7"/>
        <v>OK</v>
      </c>
      <c r="V82" s="117" t="b">
        <f>'CASH REBATE'!$P$22</f>
        <v>0</v>
      </c>
      <c r="W82" s="1" t="str">
        <v>ALCHEMY</v>
      </c>
    </row>
    <row r="83" spans="2:23" ht="17.399999999999999" x14ac:dyDescent="0.3">
      <c r="B83" s="161" t="str">
        <v>37-SPWHI-07500229</v>
      </c>
      <c r="C83" s="156" t="str">
        <v>Campari</v>
      </c>
      <c r="D83" s="94" t="str">
        <v>American Whiskey</v>
      </c>
      <c r="E83" s="94" t="str">
        <v>Wild Turkey</v>
      </c>
      <c r="F83" s="94" t="str">
        <v>WTK</v>
      </c>
      <c r="G83" s="94" t="str">
        <v>Wild Turkey Rare Breed Bourbon 54.1%</v>
      </c>
      <c r="H83" s="94" t="str">
        <v>750ml</v>
      </c>
      <c r="I83" s="174">
        <v>6</v>
      </c>
      <c r="J83" s="283"/>
      <c r="K83" s="178"/>
      <c r="L83" s="85"/>
      <c r="M83" s="15"/>
      <c r="N83" s="86"/>
      <c r="O83" s="6"/>
      <c r="P83" s="152">
        <v>0</v>
      </c>
      <c r="Q83" s="6"/>
      <c r="R83" s="96">
        <f t="shared" si="5"/>
        <v>0</v>
      </c>
      <c r="S83" s="97">
        <f t="shared" si="8"/>
        <v>0</v>
      </c>
      <c r="T83" s="98">
        <f t="shared" si="6"/>
        <v>0</v>
      </c>
      <c r="U83" s="117" t="str">
        <f t="shared" si="7"/>
        <v>OK</v>
      </c>
      <c r="V83" s="117" t="b">
        <f>'CASH REBATE'!$P$22</f>
        <v>0</v>
      </c>
      <c r="W83" s="1" t="str">
        <v>ALCHEMY</v>
      </c>
    </row>
    <row r="84" spans="2:23" ht="17.399999999999999" x14ac:dyDescent="0.3">
      <c r="B84" s="161" t="str">
        <v>37-SPWHI-07003268</v>
      </c>
      <c r="C84" s="156" t="str">
        <v>Campari</v>
      </c>
      <c r="D84" s="94" t="str">
        <v>American Whiskey</v>
      </c>
      <c r="E84" s="94" t="str">
        <v>Wild Turkey</v>
      </c>
      <c r="F84" s="94" t="str">
        <v>WTK</v>
      </c>
      <c r="G84" s="94" t="str">
        <v>Wild Turkey Aged 12 Years GB</v>
      </c>
      <c r="H84" s="94" t="str">
        <v>700ml</v>
      </c>
      <c r="I84" s="174">
        <v>6</v>
      </c>
      <c r="J84" s="283"/>
      <c r="K84" s="178"/>
      <c r="L84" s="85"/>
      <c r="M84" s="15"/>
      <c r="N84" s="86"/>
      <c r="O84" s="6"/>
      <c r="P84" s="152">
        <v>0</v>
      </c>
      <c r="Q84" s="6"/>
      <c r="R84" s="96">
        <f t="shared" si="5"/>
        <v>0</v>
      </c>
      <c r="S84" s="97">
        <f t="shared" si="8"/>
        <v>0</v>
      </c>
      <c r="T84" s="98">
        <f t="shared" si="6"/>
        <v>0</v>
      </c>
      <c r="U84" s="117" t="str">
        <f t="shared" si="7"/>
        <v>OK</v>
      </c>
      <c r="V84" s="117" t="b">
        <f>'CASH REBATE'!$P$22</f>
        <v>0</v>
      </c>
      <c r="W84" s="1" t="str">
        <v>ALCHEMY</v>
      </c>
    </row>
    <row r="85" spans="2:23" ht="17.399999999999999" x14ac:dyDescent="0.3">
      <c r="B85" s="161" t="str">
        <v>37-SPLIQ-07507506</v>
      </c>
      <c r="C85" s="156" t="str">
        <v>Campari</v>
      </c>
      <c r="D85" s="94" t="str">
        <v>American Whiskey</v>
      </c>
      <c r="E85" s="94" t="str">
        <v>Wild Turkey</v>
      </c>
      <c r="F85" s="94" t="str">
        <v>WTK</v>
      </c>
      <c r="G85" s="94" t="str">
        <v>Wild Turkey American Honey 35.5%</v>
      </c>
      <c r="H85" s="94" t="str">
        <v>750ml</v>
      </c>
      <c r="I85" s="174">
        <v>12</v>
      </c>
      <c r="J85" s="283"/>
      <c r="K85" s="178"/>
      <c r="L85" s="85"/>
      <c r="M85" s="15"/>
      <c r="N85" s="86"/>
      <c r="O85" s="6"/>
      <c r="P85" s="152">
        <v>0</v>
      </c>
      <c r="Q85" s="6"/>
      <c r="R85" s="96">
        <f t="shared" si="5"/>
        <v>0</v>
      </c>
      <c r="S85" s="97">
        <f t="shared" si="8"/>
        <v>0</v>
      </c>
      <c r="T85" s="98">
        <f t="shared" si="6"/>
        <v>0</v>
      </c>
      <c r="U85" s="117" t="str">
        <f t="shared" si="7"/>
        <v>OK</v>
      </c>
      <c r="V85" s="117" t="b">
        <f>'CASH REBATE'!$P$22</f>
        <v>0</v>
      </c>
      <c r="W85" s="1" t="str">
        <v>ALCHEMY</v>
      </c>
    </row>
    <row r="86" spans="2:23" ht="17.399999999999999" x14ac:dyDescent="0.3">
      <c r="B86" s="161" t="str">
        <v>37-WTWHI-07507507</v>
      </c>
      <c r="C86" s="156" t="str">
        <v>Campari</v>
      </c>
      <c r="D86" s="94" t="str">
        <v>American Whiskey</v>
      </c>
      <c r="E86" s="94" t="str">
        <v>Wild Turkey</v>
      </c>
      <c r="F86" s="94" t="str">
        <v>WTK</v>
      </c>
      <c r="G86" s="94" t="str">
        <v>Wild Turkey Kentucky Spirit Single Barrel</v>
      </c>
      <c r="H86" s="94" t="str">
        <v>750ml</v>
      </c>
      <c r="I86" s="174">
        <v>6</v>
      </c>
      <c r="J86" s="283"/>
      <c r="K86" s="178"/>
      <c r="L86" s="85"/>
      <c r="M86" s="15"/>
      <c r="N86" s="86"/>
      <c r="O86" s="6"/>
      <c r="P86" s="152">
        <v>0</v>
      </c>
      <c r="Q86" s="6"/>
      <c r="R86" s="96">
        <f t="shared" si="5"/>
        <v>0</v>
      </c>
      <c r="S86" s="97">
        <f t="shared" si="8"/>
        <v>0</v>
      </c>
      <c r="T86" s="98">
        <f t="shared" si="6"/>
        <v>0</v>
      </c>
      <c r="U86" s="117" t="str">
        <f t="shared" si="7"/>
        <v>OK</v>
      </c>
      <c r="V86" s="117" t="b">
        <f>'CASH REBATE'!$P$22</f>
        <v>0</v>
      </c>
      <c r="W86" s="1" t="str">
        <v>ALCHEMY</v>
      </c>
    </row>
    <row r="87" spans="2:23" ht="17.399999999999999" x14ac:dyDescent="0.3">
      <c r="B87" s="161" t="str">
        <v>39-SPWHI-07500007</v>
      </c>
      <c r="C87" s="156" t="str">
        <v>Campari</v>
      </c>
      <c r="D87" s="94" t="str">
        <v>American Whiskey</v>
      </c>
      <c r="E87" s="94" t="str">
        <v>Russell's</v>
      </c>
      <c r="F87" s="94" t="str">
        <v>WTK</v>
      </c>
      <c r="G87" s="94" t="str">
        <v>Russell's Reserve Single Barrel</v>
      </c>
      <c r="H87" s="94" t="str">
        <v>750ml</v>
      </c>
      <c r="I87" s="174">
        <v>6</v>
      </c>
      <c r="J87" s="283"/>
      <c r="K87" s="178"/>
      <c r="L87" s="85"/>
      <c r="M87" s="15"/>
      <c r="N87" s="86"/>
      <c r="O87" s="6"/>
      <c r="P87" s="152">
        <v>0</v>
      </c>
      <c r="Q87" s="6"/>
      <c r="R87" s="96">
        <f t="shared" si="5"/>
        <v>0</v>
      </c>
      <c r="S87" s="97">
        <f t="shared" si="8"/>
        <v>0</v>
      </c>
      <c r="T87" s="98">
        <f t="shared" si="6"/>
        <v>0</v>
      </c>
      <c r="U87" s="117" t="str">
        <f t="shared" si="7"/>
        <v>OK</v>
      </c>
      <c r="V87" s="117" t="b">
        <f>'CASH REBATE'!$P$22</f>
        <v>0</v>
      </c>
      <c r="W87" s="1" t="str">
        <v>ALCHEMY</v>
      </c>
    </row>
    <row r="88" spans="2:23" ht="17.399999999999999" x14ac:dyDescent="0.3">
      <c r="B88" s="161" t="str">
        <v>39-SPWHI-07507509</v>
      </c>
      <c r="C88" s="156" t="str">
        <v>Campari</v>
      </c>
      <c r="D88" s="94" t="str">
        <v>American Whiskey</v>
      </c>
      <c r="E88" s="94" t="str">
        <v>Russell's</v>
      </c>
      <c r="F88" s="94" t="str">
        <v>WTK</v>
      </c>
      <c r="G88" s="94" t="str">
        <v>Russell's Reserve 10YO</v>
      </c>
      <c r="H88" s="94" t="str">
        <v>750ml</v>
      </c>
      <c r="I88" s="174">
        <v>6</v>
      </c>
      <c r="J88" s="283"/>
      <c r="K88" s="178"/>
      <c r="L88" s="85"/>
      <c r="M88" s="15"/>
      <c r="N88" s="86"/>
      <c r="O88" s="6"/>
      <c r="P88" s="152">
        <v>0</v>
      </c>
      <c r="Q88" s="6"/>
      <c r="R88" s="96">
        <f t="shared" si="5"/>
        <v>0</v>
      </c>
      <c r="S88" s="97">
        <f t="shared" si="8"/>
        <v>0</v>
      </c>
      <c r="T88" s="98">
        <f t="shared" si="6"/>
        <v>0</v>
      </c>
      <c r="U88" s="117" t="str">
        <f t="shared" si="7"/>
        <v>OK</v>
      </c>
      <c r="V88" s="117" t="b">
        <f>'CASH REBATE'!$P$22</f>
        <v>0</v>
      </c>
      <c r="W88" s="1" t="str">
        <v>ALCHEMY</v>
      </c>
    </row>
    <row r="89" spans="2:23" ht="17.399999999999999" x14ac:dyDescent="0.3">
      <c r="B89" s="161" t="str">
        <v>75-SPWHI-07007038</v>
      </c>
      <c r="C89" s="156" t="str">
        <v>Independent</v>
      </c>
      <c r="D89" s="94" t="str">
        <v>American Whiskey</v>
      </c>
      <c r="E89" s="94" t="str">
        <v>Real Mccoy</v>
      </c>
      <c r="F89" s="94" t="str">
        <v>RMC</v>
      </c>
      <c r="G89" s="94" t="str">
        <v>Real Mccoy Bourbon Whiskey</v>
      </c>
      <c r="H89" s="94" t="str">
        <v>700ml</v>
      </c>
      <c r="I89" s="174">
        <v>12</v>
      </c>
      <c r="J89" s="283"/>
      <c r="K89" s="178"/>
      <c r="L89" s="85"/>
      <c r="M89" s="15"/>
      <c r="N89" s="86"/>
      <c r="O89" s="6"/>
      <c r="P89" s="152">
        <v>0</v>
      </c>
      <c r="Q89" s="6"/>
      <c r="R89" s="96">
        <f t="shared" si="5"/>
        <v>0</v>
      </c>
      <c r="S89" s="97">
        <f t="shared" si="8"/>
        <v>0</v>
      </c>
      <c r="T89" s="98">
        <f t="shared" si="6"/>
        <v>0</v>
      </c>
      <c r="U89" s="117" t="str">
        <f t="shared" si="7"/>
        <v>OK</v>
      </c>
      <c r="V89" s="117" t="b">
        <f>'CASH REBATE'!$P$22</f>
        <v>0</v>
      </c>
      <c r="W89" s="1" t="str">
        <v>ALCHEMY</v>
      </c>
    </row>
    <row r="90" spans="2:23" ht="17.399999999999999" x14ac:dyDescent="0.3">
      <c r="B90" s="161" t="str">
        <v>74-SPWHI-07000029</v>
      </c>
      <c r="C90" s="156" t="str">
        <v>Independent</v>
      </c>
      <c r="D90" s="94" t="str">
        <v>Japanese Whiskey</v>
      </c>
      <c r="E90" s="94" t="str">
        <v>Kaibutsu</v>
      </c>
      <c r="F90" s="94" t="str">
        <v>KAI</v>
      </c>
      <c r="G90" s="94" t="str">
        <v>Kaibutsu Doragon 43%</v>
      </c>
      <c r="H90" s="94" t="str">
        <v>700ml</v>
      </c>
      <c r="I90" s="174">
        <v>12</v>
      </c>
      <c r="J90" s="283"/>
      <c r="K90" s="178"/>
      <c r="L90" s="85"/>
      <c r="M90" s="15"/>
      <c r="N90" s="86"/>
      <c r="O90" s="6"/>
      <c r="P90" s="152">
        <v>0</v>
      </c>
      <c r="Q90" s="6"/>
      <c r="R90" s="96">
        <f t="shared" si="5"/>
        <v>0</v>
      </c>
      <c r="S90" s="97">
        <f t="shared" si="8"/>
        <v>0</v>
      </c>
      <c r="T90" s="98">
        <f t="shared" si="6"/>
        <v>0</v>
      </c>
      <c r="U90" s="117" t="str">
        <f t="shared" si="7"/>
        <v>OK</v>
      </c>
      <c r="V90" s="117" t="b">
        <f>'CASH REBATE'!$P$22</f>
        <v>0</v>
      </c>
      <c r="W90" s="1" t="str">
        <v>ALCHEMY</v>
      </c>
    </row>
    <row r="91" spans="2:23" ht="17.399999999999999" x14ac:dyDescent="0.3">
      <c r="B91" s="161" t="str">
        <v>74-SPWHI-07000012</v>
      </c>
      <c r="C91" s="156" t="str">
        <v>Independent</v>
      </c>
      <c r="D91" s="94" t="str">
        <v>Japanese Whiskey</v>
      </c>
      <c r="E91" s="94" t="str">
        <v>Kaibutsu</v>
      </c>
      <c r="F91" s="94" t="str">
        <v>KAI</v>
      </c>
      <c r="G91" s="94" t="str">
        <v>Kaibutsu Monki 43%</v>
      </c>
      <c r="H91" s="94" t="str">
        <v>700ml</v>
      </c>
      <c r="I91" s="174">
        <v>12</v>
      </c>
      <c r="J91" s="283"/>
      <c r="K91" s="178"/>
      <c r="L91" s="85"/>
      <c r="M91" s="15"/>
      <c r="N91" s="86"/>
      <c r="O91" s="6"/>
      <c r="P91" s="152">
        <v>0</v>
      </c>
      <c r="Q91" s="6"/>
      <c r="R91" s="96">
        <f t="shared" si="5"/>
        <v>0</v>
      </c>
      <c r="S91" s="97">
        <f t="shared" si="8"/>
        <v>0</v>
      </c>
      <c r="T91" s="98">
        <f t="shared" si="6"/>
        <v>0</v>
      </c>
      <c r="U91" s="117" t="str">
        <f t="shared" si="7"/>
        <v>OK</v>
      </c>
      <c r="V91" s="117" t="b">
        <f>'CASH REBATE'!$P$22</f>
        <v>0</v>
      </c>
      <c r="W91" s="1" t="str">
        <v>ALCHEMY</v>
      </c>
    </row>
    <row r="92" spans="2:23" ht="17.399999999999999" x14ac:dyDescent="0.3">
      <c r="B92" s="161" t="str">
        <v>45-SPRUM-07000051</v>
      </c>
      <c r="C92" s="156" t="str">
        <v>Campari</v>
      </c>
      <c r="D92" s="94" t="str">
        <v>Cachaca</v>
      </c>
      <c r="E92" s="94" t="str">
        <v>Sagatiba</v>
      </c>
      <c r="F92" s="94" t="str">
        <v>SGT</v>
      </c>
      <c r="G92" s="94" t="str">
        <v>Sagatiba Cachaca</v>
      </c>
      <c r="H92" s="94" t="str">
        <v>700ml</v>
      </c>
      <c r="I92" s="174">
        <v>6</v>
      </c>
      <c r="J92" s="283"/>
      <c r="K92" s="178"/>
      <c r="L92" s="85"/>
      <c r="M92" s="15"/>
      <c r="N92" s="86"/>
      <c r="O92" s="6"/>
      <c r="P92" s="152">
        <v>0</v>
      </c>
      <c r="Q92" s="6"/>
      <c r="R92" s="96">
        <f t="shared" si="5"/>
        <v>0</v>
      </c>
      <c r="S92" s="97">
        <f t="shared" si="8"/>
        <v>0</v>
      </c>
      <c r="T92" s="98">
        <f t="shared" si="6"/>
        <v>0</v>
      </c>
      <c r="U92" s="117" t="str">
        <f t="shared" si="7"/>
        <v>OK</v>
      </c>
      <c r="V92" s="117" t="b">
        <f>'CASH REBATE'!$P$22</f>
        <v>0</v>
      </c>
      <c r="W92" s="1" t="str">
        <v>ALCHEMY</v>
      </c>
    </row>
    <row r="93" spans="2:23" ht="17.399999999999999" x14ac:dyDescent="0.3">
      <c r="B93" s="161" t="str">
        <v>40-SPRUM-07505400</v>
      </c>
      <c r="C93" s="156" t="str">
        <v>Campari</v>
      </c>
      <c r="D93" s="94" t="str">
        <v>RUM</v>
      </c>
      <c r="E93" s="94" t="str">
        <v>Appleton</v>
      </c>
      <c r="F93" s="94" t="str">
        <v>APT</v>
      </c>
      <c r="G93" s="94" t="str">
        <v>Appleton White Jamaican</v>
      </c>
      <c r="H93" s="94" t="str">
        <v>750ml</v>
      </c>
      <c r="I93" s="174">
        <v>12</v>
      </c>
      <c r="J93" s="283"/>
      <c r="K93" s="178"/>
      <c r="L93" s="85"/>
      <c r="M93" s="15"/>
      <c r="N93" s="86"/>
      <c r="O93" s="6"/>
      <c r="P93" s="152">
        <v>0</v>
      </c>
      <c r="Q93" s="6"/>
      <c r="R93" s="96">
        <f t="shared" si="5"/>
        <v>0</v>
      </c>
      <c r="S93" s="97">
        <f t="shared" si="8"/>
        <v>0</v>
      </c>
      <c r="T93" s="98">
        <f t="shared" si="6"/>
        <v>0</v>
      </c>
      <c r="U93" s="117" t="str">
        <f t="shared" si="7"/>
        <v>OK</v>
      </c>
      <c r="V93" s="117" t="b">
        <f>'CASH REBATE'!$P$22</f>
        <v>0</v>
      </c>
      <c r="W93" s="1" t="str">
        <v>ALCHEMY</v>
      </c>
    </row>
    <row r="94" spans="2:23" ht="17.399999999999999" x14ac:dyDescent="0.3">
      <c r="B94" s="161" t="str">
        <v>40-SPRUM-07507404</v>
      </c>
      <c r="C94" s="156" t="str">
        <v>Campari</v>
      </c>
      <c r="D94" s="94" t="str">
        <v>RUM</v>
      </c>
      <c r="E94" s="94" t="str">
        <v>Appleton</v>
      </c>
      <c r="F94" s="94" t="str">
        <v>APT</v>
      </c>
      <c r="G94" s="94" t="str">
        <v>Appleton Special Dark Jamaican</v>
      </c>
      <c r="H94" s="94" t="str">
        <v>750ml</v>
      </c>
      <c r="I94" s="174">
        <v>12</v>
      </c>
      <c r="J94" s="283"/>
      <c r="K94" s="178"/>
      <c r="L94" s="85"/>
      <c r="M94" s="15"/>
      <c r="N94" s="86"/>
      <c r="O94" s="6"/>
      <c r="P94" s="152">
        <v>0</v>
      </c>
      <c r="Q94" s="6"/>
      <c r="R94" s="96">
        <f t="shared" si="5"/>
        <v>0</v>
      </c>
      <c r="S94" s="97">
        <f t="shared" si="8"/>
        <v>0</v>
      </c>
      <c r="T94" s="98">
        <f t="shared" si="6"/>
        <v>0</v>
      </c>
      <c r="U94" s="117" t="str">
        <f t="shared" si="7"/>
        <v>OK</v>
      </c>
      <c r="V94" s="117" t="b">
        <f>'CASH REBATE'!$P$22</f>
        <v>0</v>
      </c>
      <c r="W94" s="1" t="str">
        <v>ALCHEMY</v>
      </c>
    </row>
    <row r="95" spans="2:23" ht="17.399999999999999" x14ac:dyDescent="0.3">
      <c r="B95" s="161" t="str">
        <v>40-SPRUM-07500403</v>
      </c>
      <c r="C95" s="156" t="str">
        <v>Campari</v>
      </c>
      <c r="D95" s="94" t="str">
        <v>RUM</v>
      </c>
      <c r="E95" s="94" t="str">
        <v>Appleton</v>
      </c>
      <c r="F95" s="94" t="str">
        <v>APT</v>
      </c>
      <c r="G95" s="94" t="str">
        <v>Appleton Estate Reserve Jamaican</v>
      </c>
      <c r="H95" s="94" t="str">
        <v>750ml</v>
      </c>
      <c r="I95" s="174">
        <v>12</v>
      </c>
      <c r="J95" s="283"/>
      <c r="K95" s="178"/>
      <c r="L95" s="85"/>
      <c r="M95" s="15"/>
      <c r="N95" s="86"/>
      <c r="O95" s="6"/>
      <c r="P95" s="152">
        <v>0</v>
      </c>
      <c r="Q95" s="6"/>
      <c r="R95" s="96">
        <f t="shared" si="5"/>
        <v>0</v>
      </c>
      <c r="S95" s="97">
        <f t="shared" si="8"/>
        <v>0</v>
      </c>
      <c r="T95" s="98">
        <f t="shared" si="6"/>
        <v>0</v>
      </c>
      <c r="U95" s="117" t="str">
        <f t="shared" si="7"/>
        <v>OK</v>
      </c>
      <c r="V95" s="117" t="b">
        <f>'CASH REBATE'!$P$22</f>
        <v>0</v>
      </c>
      <c r="W95" s="1" t="str">
        <v>ALCHEMY</v>
      </c>
    </row>
    <row r="96" spans="2:23" ht="17.399999999999999" x14ac:dyDescent="0.3">
      <c r="B96" s="161" t="str">
        <v>40-SPRUM-07503406</v>
      </c>
      <c r="C96" s="156" t="str">
        <v>Campari</v>
      </c>
      <c r="D96" s="94" t="str">
        <v>RUM</v>
      </c>
      <c r="E96" s="94" t="str">
        <v>Appleton</v>
      </c>
      <c r="F96" s="94" t="str">
        <v>APT</v>
      </c>
      <c r="G96" s="94" t="str">
        <v>Appleton Estate Signature Jamaican Blend</v>
      </c>
      <c r="H96" s="94" t="str">
        <v>750ml</v>
      </c>
      <c r="I96" s="174">
        <v>12</v>
      </c>
      <c r="J96" s="283"/>
      <c r="K96" s="178"/>
      <c r="L96" s="85"/>
      <c r="M96" s="15"/>
      <c r="N96" s="86"/>
      <c r="O96" s="6"/>
      <c r="P96" s="152">
        <v>0</v>
      </c>
      <c r="Q96" s="6"/>
      <c r="R96" s="96">
        <f t="shared" si="5"/>
        <v>0</v>
      </c>
      <c r="S96" s="97">
        <f t="shared" si="8"/>
        <v>0</v>
      </c>
      <c r="T96" s="98">
        <f t="shared" si="6"/>
        <v>0</v>
      </c>
      <c r="U96" s="117" t="str">
        <f t="shared" si="7"/>
        <v>OK</v>
      </c>
      <c r="V96" s="117" t="b">
        <f>'CASH REBATE'!$P$22</f>
        <v>0</v>
      </c>
      <c r="W96" s="1" t="str">
        <v>ALCHEMY</v>
      </c>
    </row>
    <row r="97" spans="2:23" ht="17.399999999999999" x14ac:dyDescent="0.3">
      <c r="B97" s="161" t="str">
        <v>40-SPRUM-07500408</v>
      </c>
      <c r="C97" s="156" t="str">
        <v>Campari</v>
      </c>
      <c r="D97" s="94" t="str">
        <v>RUM</v>
      </c>
      <c r="E97" s="94" t="str">
        <v>Appleton</v>
      </c>
      <c r="F97" s="94" t="str">
        <v>APT</v>
      </c>
      <c r="G97" s="94" t="str">
        <v>Appleton Estate 12YO Rare Cask</v>
      </c>
      <c r="H97" s="94" t="str">
        <v>750ml</v>
      </c>
      <c r="I97" s="174">
        <v>12</v>
      </c>
      <c r="J97" s="283"/>
      <c r="K97" s="178"/>
      <c r="L97" s="85"/>
      <c r="M97" s="15"/>
      <c r="N97" s="86"/>
      <c r="O97" s="6"/>
      <c r="P97" s="152">
        <v>0</v>
      </c>
      <c r="Q97" s="6"/>
      <c r="R97" s="96">
        <f t="shared" si="5"/>
        <v>0</v>
      </c>
      <c r="S97" s="97">
        <f t="shared" si="8"/>
        <v>0</v>
      </c>
      <c r="T97" s="98">
        <f t="shared" si="6"/>
        <v>0</v>
      </c>
      <c r="U97" s="117" t="str">
        <f t="shared" si="7"/>
        <v>OK</v>
      </c>
      <c r="V97" s="117" t="b">
        <f>'CASH REBATE'!$P$22</f>
        <v>0</v>
      </c>
      <c r="W97" s="1" t="str">
        <v>ALCHEMY</v>
      </c>
    </row>
    <row r="98" spans="2:23" ht="17.399999999999999" x14ac:dyDescent="0.3">
      <c r="B98" s="161" t="str">
        <v>40-SPRUM-07504405</v>
      </c>
      <c r="C98" s="156" t="str">
        <v>Campari</v>
      </c>
      <c r="D98" s="94" t="str">
        <v>RUM</v>
      </c>
      <c r="E98" s="94" t="str">
        <v>Appleton</v>
      </c>
      <c r="F98" s="94" t="str">
        <v>APT</v>
      </c>
      <c r="G98" s="94" t="str">
        <v>Appleton Estate 21YO Jamaican</v>
      </c>
      <c r="H98" s="94" t="str">
        <v>750ml</v>
      </c>
      <c r="I98" s="174">
        <v>6</v>
      </c>
      <c r="J98" s="283"/>
      <c r="K98" s="178"/>
      <c r="L98" s="85"/>
      <c r="M98" s="15"/>
      <c r="N98" s="86"/>
      <c r="O98" s="6"/>
      <c r="P98" s="152">
        <v>0</v>
      </c>
      <c r="Q98" s="6"/>
      <c r="R98" s="96">
        <f t="shared" si="5"/>
        <v>0</v>
      </c>
      <c r="S98" s="97">
        <f t="shared" si="8"/>
        <v>0</v>
      </c>
      <c r="T98" s="98">
        <f t="shared" si="6"/>
        <v>0</v>
      </c>
      <c r="U98" s="117" t="str">
        <f t="shared" si="7"/>
        <v>OK</v>
      </c>
      <c r="V98" s="117" t="b">
        <f>'CASH REBATE'!$P$22</f>
        <v>0</v>
      </c>
      <c r="W98" s="1" t="str">
        <v>ALCHEMY</v>
      </c>
    </row>
    <row r="99" spans="2:23" ht="17.399999999999999" x14ac:dyDescent="0.3">
      <c r="B99" s="161" t="str">
        <v>40-SPRUM-07502400</v>
      </c>
      <c r="C99" s="156" t="str">
        <v>Campari</v>
      </c>
      <c r="D99" s="94" t="str">
        <v>RUM</v>
      </c>
      <c r="E99" s="94" t="str">
        <v>Appleton</v>
      </c>
      <c r="F99" s="94" t="str">
        <v>APT</v>
      </c>
      <c r="G99" s="94" t="str">
        <v>Appleton Estate 30YO Jamaican</v>
      </c>
      <c r="H99" s="94" t="str">
        <v>750ml</v>
      </c>
      <c r="I99" s="174">
        <v>6</v>
      </c>
      <c r="J99" s="283"/>
      <c r="K99" s="178"/>
      <c r="L99" s="85"/>
      <c r="M99" s="15"/>
      <c r="N99" s="86"/>
      <c r="O99" s="6"/>
      <c r="P99" s="152">
        <v>0</v>
      </c>
      <c r="Q99" s="6"/>
      <c r="R99" s="96">
        <f t="shared" si="5"/>
        <v>0</v>
      </c>
      <c r="S99" s="97">
        <f t="shared" si="8"/>
        <v>0</v>
      </c>
      <c r="T99" s="98">
        <f t="shared" si="6"/>
        <v>0</v>
      </c>
      <c r="U99" s="117" t="str">
        <f t="shared" si="7"/>
        <v>OK</v>
      </c>
      <c r="V99" s="117" t="b">
        <f>'CASH REBATE'!$P$22</f>
        <v>0</v>
      </c>
      <c r="W99" s="1" t="str">
        <v>ALCHEMY</v>
      </c>
    </row>
    <row r="100" spans="2:23" ht="17.399999999999999" x14ac:dyDescent="0.3">
      <c r="B100" s="161" t="str">
        <v>40-SPRUM-07517404</v>
      </c>
      <c r="C100" s="156" t="str">
        <v>Campari</v>
      </c>
      <c r="D100" s="94" t="str">
        <v>RUM</v>
      </c>
      <c r="E100" s="94" t="str">
        <v>Kingston</v>
      </c>
      <c r="F100" s="94" t="str">
        <v>KIN</v>
      </c>
      <c r="G100" s="94" t="str">
        <v>Kingston 62 Jamaica Gold Rum</v>
      </c>
      <c r="H100" s="94" t="str">
        <v>750ml</v>
      </c>
      <c r="I100" s="174">
        <v>12</v>
      </c>
      <c r="J100" s="283"/>
      <c r="K100" s="178"/>
      <c r="L100" s="85"/>
      <c r="M100" s="15"/>
      <c r="N100" s="86"/>
      <c r="O100" s="6"/>
      <c r="P100" s="152">
        <v>0</v>
      </c>
      <c r="Q100" s="6"/>
      <c r="R100" s="96">
        <f t="shared" si="5"/>
        <v>0</v>
      </c>
      <c r="S100" s="97">
        <f t="shared" si="8"/>
        <v>0</v>
      </c>
      <c r="T100" s="98">
        <f t="shared" si="6"/>
        <v>0</v>
      </c>
      <c r="U100" s="117" t="str">
        <f t="shared" si="7"/>
        <v>OK</v>
      </c>
      <c r="V100" s="117" t="b">
        <f>'CASH REBATE'!$P$22</f>
        <v>0</v>
      </c>
      <c r="W100" s="1" t="str">
        <v>ALCHEMY</v>
      </c>
    </row>
    <row r="101" spans="2:23" ht="17.399999999999999" x14ac:dyDescent="0.3">
      <c r="B101" s="161" t="str">
        <v>40-SPRUM-07515400</v>
      </c>
      <c r="C101" s="156" t="str">
        <v>Campari</v>
      </c>
      <c r="D101" s="94" t="str">
        <v>RUM</v>
      </c>
      <c r="E101" s="94" t="str">
        <v>Kingston</v>
      </c>
      <c r="F101" s="94" t="str">
        <v>KIN</v>
      </c>
      <c r="G101" s="94" t="str">
        <v>Kingston 62 Jamaica White Rum</v>
      </c>
      <c r="H101" s="94" t="str">
        <v>750ml</v>
      </c>
      <c r="I101" s="174">
        <v>12</v>
      </c>
      <c r="J101" s="283"/>
      <c r="K101" s="178"/>
      <c r="L101" s="85"/>
      <c r="M101" s="15"/>
      <c r="N101" s="86"/>
      <c r="O101" s="6"/>
      <c r="P101" s="152">
        <v>0</v>
      </c>
      <c r="Q101" s="6"/>
      <c r="R101" s="96">
        <f t="shared" si="5"/>
        <v>0</v>
      </c>
      <c r="S101" s="97">
        <f t="shared" si="8"/>
        <v>0</v>
      </c>
      <c r="T101" s="98">
        <f t="shared" si="6"/>
        <v>0</v>
      </c>
      <c r="U101" s="117" t="str">
        <f t="shared" si="7"/>
        <v>OK</v>
      </c>
      <c r="V101" s="117" t="b">
        <f>'CASH REBATE'!$P$22</f>
        <v>0</v>
      </c>
      <c r="W101" s="1" t="str">
        <v>ALCHEMY</v>
      </c>
    </row>
    <row r="102" spans="2:23" ht="17.399999999999999" x14ac:dyDescent="0.3">
      <c r="B102" s="161" t="str">
        <v>30-SPRUM-07005168</v>
      </c>
      <c r="C102" s="156" t="str">
        <v>RC</v>
      </c>
      <c r="D102" s="94" t="str">
        <v>RUM</v>
      </c>
      <c r="E102" s="94" t="str">
        <v>Mount Gay</v>
      </c>
      <c r="F102" s="94" t="str">
        <v>MGY</v>
      </c>
      <c r="G102" s="94" t="str">
        <v>Mt Gay Eclipse Barbados</v>
      </c>
      <c r="H102" s="94" t="str">
        <v>700ml</v>
      </c>
      <c r="I102" s="174">
        <v>6</v>
      </c>
      <c r="J102" s="283"/>
      <c r="K102" s="178"/>
      <c r="L102" s="85"/>
      <c r="M102" s="15"/>
      <c r="N102" s="86"/>
      <c r="O102" s="6"/>
      <c r="P102" s="152">
        <v>0</v>
      </c>
      <c r="Q102" s="6"/>
      <c r="R102" s="96">
        <f t="shared" si="5"/>
        <v>0</v>
      </c>
      <c r="S102" s="97">
        <f t="shared" si="8"/>
        <v>0</v>
      </c>
      <c r="T102" s="98">
        <f t="shared" si="6"/>
        <v>0</v>
      </c>
      <c r="U102" s="117" t="str">
        <f t="shared" si="7"/>
        <v>OK</v>
      </c>
      <c r="V102" s="117" t="b">
        <f>'CASH REBATE'!$P$22</f>
        <v>0</v>
      </c>
      <c r="W102" s="1" t="str">
        <v>ALCHEMY</v>
      </c>
    </row>
    <row r="103" spans="2:23" ht="17.399999999999999" x14ac:dyDescent="0.3">
      <c r="B103" s="161" t="str">
        <v>30-SPRUM-07003508</v>
      </c>
      <c r="C103" s="156" t="str">
        <v>RC</v>
      </c>
      <c r="D103" s="94" t="str">
        <v>RUM</v>
      </c>
      <c r="E103" s="94" t="str">
        <v>Mount Gay</v>
      </c>
      <c r="F103" s="94" t="str">
        <v>MGY</v>
      </c>
      <c r="G103" s="94" t="str">
        <v>Mt Gay Black Barrel Barbados</v>
      </c>
      <c r="H103" s="94" t="str">
        <v>700ml</v>
      </c>
      <c r="I103" s="174">
        <v>6</v>
      </c>
      <c r="J103" s="283"/>
      <c r="K103" s="178"/>
      <c r="L103" s="85"/>
      <c r="M103" s="15"/>
      <c r="N103" s="86"/>
      <c r="O103" s="6"/>
      <c r="P103" s="152">
        <v>0</v>
      </c>
      <c r="Q103" s="6"/>
      <c r="R103" s="96">
        <f t="shared" si="5"/>
        <v>0</v>
      </c>
      <c r="S103" s="97">
        <f t="shared" si="8"/>
        <v>0</v>
      </c>
      <c r="T103" s="98">
        <f t="shared" si="6"/>
        <v>0</v>
      </c>
      <c r="U103" s="117" t="str">
        <f t="shared" si="7"/>
        <v>OK</v>
      </c>
      <c r="V103" s="117" t="b">
        <f>'CASH REBATE'!$P$22</f>
        <v>0</v>
      </c>
      <c r="W103" s="1" t="str">
        <v>ALCHEMY</v>
      </c>
    </row>
    <row r="104" spans="2:23" ht="17.399999999999999" x14ac:dyDescent="0.3">
      <c r="B104" s="161" t="str">
        <v>30-SPRUM-07003502</v>
      </c>
      <c r="C104" s="156" t="str">
        <v>RC</v>
      </c>
      <c r="D104" s="94" t="str">
        <v>RUM</v>
      </c>
      <c r="E104" s="94" t="str">
        <v>Mount Gay</v>
      </c>
      <c r="F104" s="94" t="str">
        <v>MGY</v>
      </c>
      <c r="G104" s="94" t="str">
        <v>Mt Gay XO Barbados</v>
      </c>
      <c r="H104" s="94" t="str">
        <v>700ml</v>
      </c>
      <c r="I104" s="174">
        <v>6</v>
      </c>
      <c r="J104" s="283"/>
      <c r="K104" s="178"/>
      <c r="L104" s="85"/>
      <c r="M104" s="15"/>
      <c r="N104" s="86"/>
      <c r="O104" s="6"/>
      <c r="P104" s="152">
        <v>0</v>
      </c>
      <c r="Q104" s="6"/>
      <c r="R104" s="96">
        <f t="shared" si="5"/>
        <v>0</v>
      </c>
      <c r="S104" s="97">
        <f t="shared" si="8"/>
        <v>0</v>
      </c>
      <c r="T104" s="98">
        <f t="shared" si="6"/>
        <v>0</v>
      </c>
      <c r="U104" s="117" t="str">
        <f t="shared" si="7"/>
        <v>OK</v>
      </c>
      <c r="V104" s="117" t="b">
        <f>'CASH REBATE'!$P$22</f>
        <v>0</v>
      </c>
      <c r="W104" s="1" t="str">
        <v>ALCHEMY</v>
      </c>
    </row>
    <row r="105" spans="2:23" ht="17.399999999999999" x14ac:dyDescent="0.3">
      <c r="B105" s="161" t="str">
        <v>30-SPRUM-07002463</v>
      </c>
      <c r="C105" s="156" t="str">
        <v>RC</v>
      </c>
      <c r="D105" s="94" t="str">
        <v>RUM</v>
      </c>
      <c r="E105" s="94" t="str">
        <v>Mount Gay</v>
      </c>
      <c r="F105" s="94" t="str">
        <v>MGY</v>
      </c>
      <c r="G105" s="94" t="str">
        <v>Mt Gay Estate Rum</v>
      </c>
      <c r="H105" s="94" t="str">
        <v>700ml</v>
      </c>
      <c r="I105" s="174">
        <v>6</v>
      </c>
      <c r="J105" s="283"/>
      <c r="K105" s="178"/>
      <c r="L105" s="85"/>
      <c r="M105" s="15"/>
      <c r="N105" s="86"/>
      <c r="O105" s="6"/>
      <c r="P105" s="152">
        <v>0</v>
      </c>
      <c r="Q105" s="6"/>
      <c r="R105" s="96">
        <f t="shared" si="5"/>
        <v>0</v>
      </c>
      <c r="S105" s="97">
        <f t="shared" si="8"/>
        <v>0</v>
      </c>
      <c r="T105" s="98">
        <f t="shared" si="6"/>
        <v>0</v>
      </c>
      <c r="U105" s="117" t="str">
        <f t="shared" si="7"/>
        <v>OK</v>
      </c>
      <c r="V105" s="117" t="b">
        <f>'CASH REBATE'!$P$22</f>
        <v>0</v>
      </c>
      <c r="W105" s="1" t="str">
        <v>ALCHEMY</v>
      </c>
    </row>
    <row r="106" spans="2:23" ht="17.399999999999999" x14ac:dyDescent="0.3">
      <c r="B106" s="161" t="str">
        <v>07-SPRUM-07000534</v>
      </c>
      <c r="C106" s="156" t="str">
        <v>TEG</v>
      </c>
      <c r="D106" s="94" t="str">
        <v>RUM</v>
      </c>
      <c r="E106" s="94" t="str">
        <v>Brugal</v>
      </c>
      <c r="F106" s="94" t="str">
        <v>BRU</v>
      </c>
      <c r="G106" s="94" t="str">
        <v>Brugal Supremo Blanco White Rum</v>
      </c>
      <c r="H106" s="94" t="str">
        <v>700ml</v>
      </c>
      <c r="I106" s="174">
        <v>12</v>
      </c>
      <c r="J106" s="283"/>
      <c r="K106" s="178"/>
      <c r="L106" s="85"/>
      <c r="M106" s="15"/>
      <c r="N106" s="86"/>
      <c r="O106" s="6"/>
      <c r="P106" s="152">
        <v>0</v>
      </c>
      <c r="Q106" s="6"/>
      <c r="R106" s="96">
        <f t="shared" si="5"/>
        <v>0</v>
      </c>
      <c r="S106" s="97">
        <f t="shared" si="8"/>
        <v>0</v>
      </c>
      <c r="T106" s="98">
        <f t="shared" si="6"/>
        <v>0</v>
      </c>
      <c r="U106" s="117" t="str">
        <f t="shared" si="7"/>
        <v>OK</v>
      </c>
      <c r="V106" s="117" t="b">
        <f>'CASH REBATE'!$P$22</f>
        <v>0</v>
      </c>
      <c r="W106" s="1" t="str">
        <v>ALCHEMY</v>
      </c>
    </row>
    <row r="107" spans="2:23" ht="17.399999999999999" x14ac:dyDescent="0.3">
      <c r="B107" s="161" t="str">
        <v>07-SPRUM-07001468</v>
      </c>
      <c r="C107" s="156" t="str">
        <v>TEG</v>
      </c>
      <c r="D107" s="94" t="str">
        <v>RUM</v>
      </c>
      <c r="E107" s="94" t="str">
        <v>Brugal</v>
      </c>
      <c r="F107" s="94" t="str">
        <v>BRU</v>
      </c>
      <c r="G107" s="94" t="str">
        <v>Brugal Anejo Superior Rum</v>
      </c>
      <c r="H107" s="94" t="str">
        <v>700ml</v>
      </c>
      <c r="I107" s="174">
        <v>6</v>
      </c>
      <c r="J107" s="283"/>
      <c r="K107" s="178"/>
      <c r="L107" s="85"/>
      <c r="M107" s="15"/>
      <c r="N107" s="86"/>
      <c r="O107" s="6"/>
      <c r="P107" s="152">
        <v>0</v>
      </c>
      <c r="Q107" s="6"/>
      <c r="R107" s="96">
        <f t="shared" si="5"/>
        <v>0</v>
      </c>
      <c r="S107" s="97">
        <f t="shared" si="8"/>
        <v>0</v>
      </c>
      <c r="T107" s="98">
        <f t="shared" si="6"/>
        <v>0</v>
      </c>
      <c r="U107" s="117" t="str">
        <f t="shared" si="7"/>
        <v>OK</v>
      </c>
      <c r="V107" s="117" t="b">
        <f>'CASH REBATE'!$P$22</f>
        <v>0</v>
      </c>
      <c r="W107" s="1" t="str">
        <v>ALCHEMY</v>
      </c>
    </row>
    <row r="108" spans="2:23" ht="17.399999999999999" x14ac:dyDescent="0.3">
      <c r="B108" s="161" t="str">
        <v>07-SPRUM-07002960</v>
      </c>
      <c r="C108" s="156" t="str">
        <v>TEG</v>
      </c>
      <c r="D108" s="94" t="str">
        <v>RUM</v>
      </c>
      <c r="E108" s="94" t="str">
        <v>Brugal</v>
      </c>
      <c r="F108" s="94" t="str">
        <v>BRU</v>
      </c>
      <c r="G108" s="94" t="str">
        <v>Brugal 1888 Dominican</v>
      </c>
      <c r="H108" s="94" t="str">
        <v>700ml</v>
      </c>
      <c r="I108" s="174">
        <v>6</v>
      </c>
      <c r="J108" s="283"/>
      <c r="K108" s="178"/>
      <c r="L108" s="85"/>
      <c r="M108" s="15"/>
      <c r="N108" s="86"/>
      <c r="O108" s="6"/>
      <c r="P108" s="152">
        <v>0</v>
      </c>
      <c r="Q108" s="6"/>
      <c r="R108" s="96">
        <f t="shared" si="5"/>
        <v>0</v>
      </c>
      <c r="S108" s="97">
        <f t="shared" si="8"/>
        <v>0</v>
      </c>
      <c r="T108" s="98">
        <f t="shared" si="6"/>
        <v>0</v>
      </c>
      <c r="U108" s="117" t="str">
        <f t="shared" si="7"/>
        <v>OK</v>
      </c>
      <c r="V108" s="117" t="b">
        <f>'CASH REBATE'!$P$22</f>
        <v>0</v>
      </c>
      <c r="W108" s="1" t="str">
        <v>ALCHEMY</v>
      </c>
    </row>
    <row r="109" spans="2:23" ht="17.399999999999999" x14ac:dyDescent="0.3">
      <c r="B109" s="161" t="str">
        <v>21-SPRUM-07003069</v>
      </c>
      <c r="C109" s="156" t="str">
        <v>Proximo</v>
      </c>
      <c r="D109" s="94" t="str">
        <v>RUM</v>
      </c>
      <c r="E109" s="94" t="str">
        <v>Kraken</v>
      </c>
      <c r="F109" s="94" t="str">
        <v>KKR</v>
      </c>
      <c r="G109" s="94" t="str">
        <v>Kraken Black Spiced</v>
      </c>
      <c r="H109" s="94" t="str">
        <v>700ml</v>
      </c>
      <c r="I109" s="174">
        <v>6</v>
      </c>
      <c r="J109" s="283"/>
      <c r="K109" s="178"/>
      <c r="L109" s="85"/>
      <c r="M109" s="15"/>
      <c r="N109" s="86"/>
      <c r="O109" s="6"/>
      <c r="P109" s="152">
        <v>0</v>
      </c>
      <c r="Q109" s="6"/>
      <c r="R109" s="96">
        <f t="shared" si="5"/>
        <v>0</v>
      </c>
      <c r="S109" s="97">
        <f t="shared" si="8"/>
        <v>0</v>
      </c>
      <c r="T109" s="98">
        <f t="shared" si="6"/>
        <v>0</v>
      </c>
      <c r="U109" s="117" t="str">
        <f t="shared" si="7"/>
        <v>OK</v>
      </c>
      <c r="V109" s="117" t="b">
        <f>'CASH REBATE'!$P$22</f>
        <v>0</v>
      </c>
      <c r="W109" s="1" t="str">
        <v>ALCHEMY</v>
      </c>
    </row>
    <row r="110" spans="2:23" ht="17.399999999999999" x14ac:dyDescent="0.3">
      <c r="B110" s="161" t="str">
        <v>63-SPRUM-07000050</v>
      </c>
      <c r="C110" s="156" t="str">
        <v>Independent</v>
      </c>
      <c r="D110" s="94" t="str">
        <v>RUM</v>
      </c>
      <c r="E110" s="94" t="str">
        <v>Matusalem</v>
      </c>
      <c r="F110" s="94" t="str">
        <v>MAT</v>
      </c>
      <c r="G110" s="94" t="str">
        <v>Matusalem Platino Rum</v>
      </c>
      <c r="H110" s="94" t="str">
        <v>700ml</v>
      </c>
      <c r="I110" s="174">
        <v>6</v>
      </c>
      <c r="J110" s="283"/>
      <c r="K110" s="178"/>
      <c r="L110" s="85"/>
      <c r="M110" s="15"/>
      <c r="N110" s="86"/>
      <c r="O110" s="6"/>
      <c r="P110" s="152">
        <v>0</v>
      </c>
      <c r="Q110" s="6"/>
      <c r="R110" s="96">
        <f t="shared" si="5"/>
        <v>0</v>
      </c>
      <c r="S110" s="97">
        <f t="shared" si="8"/>
        <v>0</v>
      </c>
      <c r="T110" s="98">
        <f t="shared" si="6"/>
        <v>0</v>
      </c>
      <c r="U110" s="117" t="str">
        <f t="shared" si="7"/>
        <v>OK</v>
      </c>
      <c r="V110" s="117" t="b">
        <f>'CASH REBATE'!$P$22</f>
        <v>0</v>
      </c>
      <c r="W110" s="1" t="str">
        <v>ALCHEMY</v>
      </c>
    </row>
    <row r="111" spans="2:23" ht="17.399999999999999" x14ac:dyDescent="0.3">
      <c r="B111" s="161" t="str">
        <v>63-SPRUM-07000053</v>
      </c>
      <c r="C111" s="156" t="str">
        <v>Independent</v>
      </c>
      <c r="D111" s="94" t="str">
        <v>RUM</v>
      </c>
      <c r="E111" s="94" t="str">
        <v>Matusalem</v>
      </c>
      <c r="F111" s="94" t="str">
        <v>MAT</v>
      </c>
      <c r="G111" s="94" t="str">
        <v>Matusalem Solera 7 Rum</v>
      </c>
      <c r="H111" s="94" t="str">
        <v>700ml</v>
      </c>
      <c r="I111" s="174">
        <v>6</v>
      </c>
      <c r="J111" s="283"/>
      <c r="K111" s="178"/>
      <c r="L111" s="85"/>
      <c r="M111" s="15"/>
      <c r="N111" s="86"/>
      <c r="O111" s="6"/>
      <c r="P111" s="152">
        <v>0</v>
      </c>
      <c r="Q111" s="6"/>
      <c r="R111" s="96">
        <f t="shared" si="5"/>
        <v>0</v>
      </c>
      <c r="S111" s="97">
        <f t="shared" si="8"/>
        <v>0</v>
      </c>
      <c r="T111" s="98">
        <f t="shared" si="6"/>
        <v>0</v>
      </c>
      <c r="U111" s="117" t="str">
        <f t="shared" si="7"/>
        <v>OK</v>
      </c>
      <c r="V111" s="117" t="b">
        <f>'CASH REBATE'!$P$22</f>
        <v>0</v>
      </c>
      <c r="W111" s="1" t="str">
        <v>ALCHEMY</v>
      </c>
    </row>
    <row r="112" spans="2:23" ht="17.399999999999999" x14ac:dyDescent="0.3">
      <c r="B112" s="161" t="str">
        <v>63-SPRUM-07000055</v>
      </c>
      <c r="C112" s="156" t="str">
        <v>Independent</v>
      </c>
      <c r="D112" s="94" t="str">
        <v>RUM</v>
      </c>
      <c r="E112" s="94" t="str">
        <v>Matusalem</v>
      </c>
      <c r="F112" s="94" t="str">
        <v>MAT</v>
      </c>
      <c r="G112" s="94" t="str">
        <v>Matusalem Gran Reserva 15 Rum</v>
      </c>
      <c r="H112" s="94" t="str">
        <v>700ml</v>
      </c>
      <c r="I112" s="174">
        <v>6</v>
      </c>
      <c r="J112" s="283"/>
      <c r="K112" s="178"/>
      <c r="L112" s="85"/>
      <c r="M112" s="15"/>
      <c r="N112" s="86"/>
      <c r="O112" s="6"/>
      <c r="P112" s="152">
        <v>0</v>
      </c>
      <c r="Q112" s="6"/>
      <c r="R112" s="96">
        <f t="shared" si="5"/>
        <v>0</v>
      </c>
      <c r="S112" s="97">
        <f t="shared" si="8"/>
        <v>0</v>
      </c>
      <c r="T112" s="98">
        <f t="shared" si="6"/>
        <v>0</v>
      </c>
      <c r="U112" s="117" t="str">
        <f t="shared" si="7"/>
        <v>OK</v>
      </c>
      <c r="V112" s="117" t="b">
        <f>'CASH REBATE'!$P$22</f>
        <v>0</v>
      </c>
      <c r="W112" s="1" t="str">
        <v>ALCHEMY</v>
      </c>
    </row>
    <row r="113" spans="2:23" ht="17.399999999999999" x14ac:dyDescent="0.3">
      <c r="B113" s="161" t="str">
        <v>63-SPRUM-07000052</v>
      </c>
      <c r="C113" s="156" t="str">
        <v>Independent</v>
      </c>
      <c r="D113" s="94" t="str">
        <v>RUM</v>
      </c>
      <c r="E113" s="94" t="str">
        <v>Matusalem</v>
      </c>
      <c r="F113" s="94" t="str">
        <v>MAT</v>
      </c>
      <c r="G113" s="94" t="str">
        <v>Matusalem Gran Reserva 23 Rum</v>
      </c>
      <c r="H113" s="94" t="str">
        <v>700ml</v>
      </c>
      <c r="I113" s="174">
        <v>3</v>
      </c>
      <c r="J113" s="283"/>
      <c r="K113" s="178"/>
      <c r="L113" s="85"/>
      <c r="M113" s="15"/>
      <c r="N113" s="86"/>
      <c r="O113" s="6"/>
      <c r="P113" s="152">
        <v>0</v>
      </c>
      <c r="Q113" s="6"/>
      <c r="R113" s="96">
        <f t="shared" si="5"/>
        <v>0</v>
      </c>
      <c r="S113" s="97">
        <f t="shared" si="8"/>
        <v>0</v>
      </c>
      <c r="T113" s="98">
        <f t="shared" si="6"/>
        <v>0</v>
      </c>
      <c r="U113" s="117" t="str">
        <f t="shared" si="7"/>
        <v>OK</v>
      </c>
      <c r="V113" s="117" t="b">
        <f>'CASH REBATE'!$P$22</f>
        <v>0</v>
      </c>
      <c r="W113" s="1" t="str">
        <v>ALCHEMY</v>
      </c>
    </row>
    <row r="114" spans="2:23" ht="17.399999999999999" x14ac:dyDescent="0.3">
      <c r="B114" s="161" t="str">
        <v>63-SPRUM-07010055</v>
      </c>
      <c r="C114" s="156" t="str">
        <v>Independent</v>
      </c>
      <c r="D114" s="94" t="str">
        <v>RUM</v>
      </c>
      <c r="E114" s="94" t="str">
        <v>Matusalem</v>
      </c>
      <c r="F114" s="94" t="str">
        <v>MAT</v>
      </c>
      <c r="G114" s="94" t="str">
        <v>Matusalem Gran Reserva Lefebre Rum</v>
      </c>
      <c r="H114" s="94" t="str">
        <v>700ml</v>
      </c>
      <c r="I114" s="174">
        <v>3</v>
      </c>
      <c r="J114" s="283"/>
      <c r="K114" s="178"/>
      <c r="L114" s="85"/>
      <c r="M114" s="15"/>
      <c r="N114" s="86"/>
      <c r="O114" s="6"/>
      <c r="P114" s="152">
        <v>0</v>
      </c>
      <c r="Q114" s="6"/>
      <c r="R114" s="96">
        <f t="shared" si="5"/>
        <v>0</v>
      </c>
      <c r="S114" s="97">
        <f t="shared" si="8"/>
        <v>0</v>
      </c>
      <c r="T114" s="98">
        <f t="shared" si="6"/>
        <v>0</v>
      </c>
      <c r="U114" s="117" t="str">
        <f t="shared" si="7"/>
        <v>OK</v>
      </c>
      <c r="V114" s="117" t="b">
        <f>'CASH REBATE'!$P$22</f>
        <v>0</v>
      </c>
      <c r="W114" s="1" t="str">
        <v>ALCHEMY</v>
      </c>
    </row>
    <row r="115" spans="2:23" ht="17.399999999999999" x14ac:dyDescent="0.3">
      <c r="B115" s="161" t="str">
        <v>63-SPRUM-07000057</v>
      </c>
      <c r="C115" s="156" t="str">
        <v>Independent</v>
      </c>
      <c r="D115" s="94" t="str">
        <v>RUM</v>
      </c>
      <c r="E115" s="94" t="str">
        <v>Matusalem</v>
      </c>
      <c r="F115" s="94" t="str">
        <v>MAT</v>
      </c>
      <c r="G115" s="94" t="str">
        <v>Matusalem Insolito Rum</v>
      </c>
      <c r="H115" s="94" t="str">
        <v>700ml</v>
      </c>
      <c r="I115" s="174">
        <v>3</v>
      </c>
      <c r="J115" s="283"/>
      <c r="K115" s="178"/>
      <c r="L115" s="85"/>
      <c r="M115" s="15"/>
      <c r="N115" s="86"/>
      <c r="O115" s="6"/>
      <c r="P115" s="152">
        <v>0</v>
      </c>
      <c r="Q115" s="6"/>
      <c r="R115" s="96">
        <f t="shared" si="5"/>
        <v>0</v>
      </c>
      <c r="S115" s="97">
        <f t="shared" si="8"/>
        <v>0</v>
      </c>
      <c r="T115" s="98">
        <f t="shared" si="6"/>
        <v>0</v>
      </c>
      <c r="U115" s="117" t="str">
        <f t="shared" si="7"/>
        <v>OK</v>
      </c>
      <c r="V115" s="117" t="b">
        <f>'CASH REBATE'!$P$22</f>
        <v>0</v>
      </c>
      <c r="W115" s="1" t="str">
        <v>ALCHEMY</v>
      </c>
    </row>
    <row r="116" spans="2:23" ht="17.399999999999999" x14ac:dyDescent="0.3">
      <c r="B116" s="161" t="str">
        <v>24-SPBRA-03758190</v>
      </c>
      <c r="C116" s="156" t="str">
        <v>RC</v>
      </c>
      <c r="D116" s="94" t="str">
        <v>Brandy and Cognac</v>
      </c>
      <c r="E116" s="94" t="str">
        <v>Remy</v>
      </c>
      <c r="F116" s="94" t="str">
        <v>RMM</v>
      </c>
      <c r="G116" s="94" t="str">
        <v>Remy Martin VSOP 375ml</v>
      </c>
      <c r="H116" s="94" t="str">
        <v>375ml</v>
      </c>
      <c r="I116" s="174">
        <v>12</v>
      </c>
      <c r="J116" s="283"/>
      <c r="K116" s="178"/>
      <c r="L116" s="85"/>
      <c r="M116" s="15"/>
      <c r="N116" s="86"/>
      <c r="O116" s="6"/>
      <c r="P116" s="152">
        <v>0</v>
      </c>
      <c r="Q116" s="6"/>
      <c r="R116" s="96">
        <f t="shared" si="5"/>
        <v>0</v>
      </c>
      <c r="S116" s="97">
        <f t="shared" si="8"/>
        <v>0</v>
      </c>
      <c r="T116" s="98">
        <f t="shared" si="6"/>
        <v>0</v>
      </c>
      <c r="U116" s="117" t="str">
        <f t="shared" si="7"/>
        <v>OK</v>
      </c>
      <c r="V116" s="117" t="b">
        <f>'CASH REBATE'!$P$22</f>
        <v>0</v>
      </c>
      <c r="W116" s="1" t="str">
        <v>ALCHEMY</v>
      </c>
    </row>
    <row r="117" spans="2:23" ht="17.399999999999999" x14ac:dyDescent="0.3">
      <c r="B117" s="161" t="str">
        <v>24-SPBRA-07000427</v>
      </c>
      <c r="C117" s="156" t="str">
        <v>RC</v>
      </c>
      <c r="D117" s="94" t="str">
        <v>Brandy and Cognac</v>
      </c>
      <c r="E117" s="94" t="str">
        <v>Remy</v>
      </c>
      <c r="F117" s="94" t="str">
        <v>RMM</v>
      </c>
      <c r="G117" s="94" t="str">
        <v>Remy Martin VSOP 700ml</v>
      </c>
      <c r="H117" s="94" t="str">
        <v>700ml</v>
      </c>
      <c r="I117" s="174">
        <v>12</v>
      </c>
      <c r="J117" s="283"/>
      <c r="K117" s="178"/>
      <c r="L117" s="85"/>
      <c r="M117" s="15"/>
      <c r="N117" s="86"/>
      <c r="O117" s="6"/>
      <c r="P117" s="152">
        <v>0</v>
      </c>
      <c r="Q117" s="6"/>
      <c r="R117" s="96">
        <f t="shared" si="5"/>
        <v>0</v>
      </c>
      <c r="S117" s="97">
        <f t="shared" si="8"/>
        <v>0</v>
      </c>
      <c r="T117" s="98">
        <f t="shared" si="6"/>
        <v>0</v>
      </c>
      <c r="U117" s="117" t="str">
        <f t="shared" si="7"/>
        <v>OK</v>
      </c>
      <c r="V117" s="117" t="b">
        <f>'CASH REBATE'!$P$22</f>
        <v>0</v>
      </c>
      <c r="W117" s="1" t="str">
        <v>ALCHEMY</v>
      </c>
    </row>
    <row r="118" spans="2:23" ht="17.399999999999999" x14ac:dyDescent="0.3">
      <c r="B118" s="161" t="str">
        <v>24-SPBRA-07004581</v>
      </c>
      <c r="C118" s="156" t="str">
        <v>RC</v>
      </c>
      <c r="D118" s="94" t="str">
        <v>Brandy and Cognac</v>
      </c>
      <c r="E118" s="94" t="str">
        <v>Remy</v>
      </c>
      <c r="F118" s="94" t="str">
        <v>RMM</v>
      </c>
      <c r="G118" s="94" t="str">
        <v>Remy Martin XO 700ml</v>
      </c>
      <c r="H118" s="94" t="str">
        <v>700ml</v>
      </c>
      <c r="I118" s="174">
        <v>12</v>
      </c>
      <c r="J118" s="283"/>
      <c r="K118" s="178"/>
      <c r="L118" s="85"/>
      <c r="M118" s="15"/>
      <c r="N118" s="86"/>
      <c r="O118" s="6"/>
      <c r="P118" s="152">
        <v>0</v>
      </c>
      <c r="Q118" s="6"/>
      <c r="R118" s="96">
        <f t="shared" si="5"/>
        <v>0</v>
      </c>
      <c r="S118" s="97">
        <f t="shared" si="8"/>
        <v>0</v>
      </c>
      <c r="T118" s="98">
        <f t="shared" si="6"/>
        <v>0</v>
      </c>
      <c r="U118" s="117" t="str">
        <f t="shared" si="7"/>
        <v>OK</v>
      </c>
      <c r="V118" s="117" t="b">
        <f>'CASH REBATE'!$P$22</f>
        <v>0</v>
      </c>
      <c r="W118" s="1" t="str">
        <v>ALCHEMY</v>
      </c>
    </row>
    <row r="119" spans="2:23" ht="17.399999999999999" x14ac:dyDescent="0.3">
      <c r="B119" s="161" t="str">
        <v>24-SPBRA-07002463</v>
      </c>
      <c r="C119" s="156" t="str">
        <v>RC</v>
      </c>
      <c r="D119" s="94" t="str">
        <v>Brandy and Cognac</v>
      </c>
      <c r="E119" s="94" t="str">
        <v>Remy</v>
      </c>
      <c r="F119" s="94" t="str">
        <v>RMM</v>
      </c>
      <c r="G119" s="94" t="str">
        <v>Remy Martin XO Night 700ml</v>
      </c>
      <c r="H119" s="94" t="str">
        <v>700ml</v>
      </c>
      <c r="I119" s="174">
        <v>12</v>
      </c>
      <c r="J119" s="283"/>
      <c r="K119" s="178"/>
      <c r="L119" s="85"/>
      <c r="M119" s="15"/>
      <c r="N119" s="86"/>
      <c r="O119" s="6"/>
      <c r="P119" s="152">
        <v>0</v>
      </c>
      <c r="Q119" s="6"/>
      <c r="R119" s="96">
        <f t="shared" si="5"/>
        <v>0</v>
      </c>
      <c r="S119" s="97">
        <f t="shared" si="8"/>
        <v>0</v>
      </c>
      <c r="T119" s="98">
        <f t="shared" si="6"/>
        <v>0</v>
      </c>
      <c r="U119" s="117" t="str">
        <f t="shared" si="7"/>
        <v>OK</v>
      </c>
      <c r="V119" s="117" t="b">
        <f>'CASH REBATE'!$P$22</f>
        <v>0</v>
      </c>
      <c r="W119" s="1" t="str">
        <v>ALCHEMY</v>
      </c>
    </row>
    <row r="120" spans="2:23" ht="17.399999999999999" x14ac:dyDescent="0.3">
      <c r="B120" s="161" t="str">
        <v>24-SPBRA-07005366</v>
      </c>
      <c r="C120" s="156" t="str">
        <v>RC</v>
      </c>
      <c r="D120" s="94" t="str">
        <v>Brandy and Cognac</v>
      </c>
      <c r="E120" s="94" t="str">
        <v>Remy</v>
      </c>
      <c r="F120" s="94" t="str">
        <v>RMM</v>
      </c>
      <c r="G120" s="94" t="str">
        <v>Remy Martin 1738</v>
      </c>
      <c r="H120" s="94" t="str">
        <v>700ml</v>
      </c>
      <c r="I120" s="174">
        <v>12</v>
      </c>
      <c r="J120" s="283"/>
      <c r="K120" s="178"/>
      <c r="L120" s="85"/>
      <c r="M120" s="15"/>
      <c r="N120" s="86"/>
      <c r="O120" s="6"/>
      <c r="P120" s="152">
        <v>0</v>
      </c>
      <c r="Q120" s="6"/>
      <c r="R120" s="96">
        <f t="shared" si="5"/>
        <v>0</v>
      </c>
      <c r="S120" s="97">
        <f t="shared" si="8"/>
        <v>0</v>
      </c>
      <c r="T120" s="98">
        <f t="shared" si="6"/>
        <v>0</v>
      </c>
      <c r="U120" s="117" t="str">
        <f t="shared" si="7"/>
        <v>OK</v>
      </c>
      <c r="V120" s="117" t="b">
        <f>'CASH REBATE'!$P$22</f>
        <v>0</v>
      </c>
      <c r="W120" s="1" t="str">
        <v>ALCHEMY</v>
      </c>
    </row>
    <row r="121" spans="2:23" ht="17.399999999999999" x14ac:dyDescent="0.3">
      <c r="B121" s="161" t="str">
        <v>27-SPBRA-07007452</v>
      </c>
      <c r="C121" s="156" t="str">
        <v>RC</v>
      </c>
      <c r="D121" s="94" t="str">
        <v>Brandy and Cognac</v>
      </c>
      <c r="E121" s="94" t="str">
        <v>LOUIS XIII</v>
      </c>
      <c r="F121" s="94" t="str">
        <v>RMM</v>
      </c>
      <c r="G121" s="94" t="str">
        <v>Remy Martin Louis XIII 700ml</v>
      </c>
      <c r="H121" s="94" t="str">
        <v>700ml</v>
      </c>
      <c r="I121" s="174">
        <v>3</v>
      </c>
      <c r="J121" s="283"/>
      <c r="K121" s="178"/>
      <c r="L121" s="85"/>
      <c r="M121" s="15"/>
      <c r="N121" s="86"/>
      <c r="O121" s="6"/>
      <c r="P121" s="152">
        <v>0</v>
      </c>
      <c r="Q121" s="6"/>
      <c r="R121" s="96">
        <f t="shared" si="5"/>
        <v>0</v>
      </c>
      <c r="S121" s="97">
        <f t="shared" si="8"/>
        <v>0</v>
      </c>
      <c r="T121" s="98">
        <f t="shared" si="6"/>
        <v>0</v>
      </c>
      <c r="U121" s="117" t="str">
        <f t="shared" si="7"/>
        <v>OK</v>
      </c>
      <c r="V121" s="117" t="b">
        <f>'CASH REBATE'!$P$22</f>
        <v>0</v>
      </c>
      <c r="W121" s="1" t="str">
        <v>ALCHEMY</v>
      </c>
    </row>
    <row r="122" spans="2:23" ht="17.399999999999999" x14ac:dyDescent="0.3">
      <c r="B122" s="161" t="str">
        <v>27-SPBRA-15008565</v>
      </c>
      <c r="C122" s="156" t="str">
        <v>RC</v>
      </c>
      <c r="D122" s="94" t="str">
        <v>Brandy and Cognac</v>
      </c>
      <c r="E122" s="94" t="str">
        <v>LOUIS XIII</v>
      </c>
      <c r="F122" s="94" t="str">
        <v>RMM</v>
      </c>
      <c r="G122" s="94" t="str">
        <v>Louis XIII Magnum 1.5L</v>
      </c>
      <c r="H122" s="94" t="str">
        <v>1500ml</v>
      </c>
      <c r="I122" s="174">
        <v>1</v>
      </c>
      <c r="J122" s="283"/>
      <c r="K122" s="178"/>
      <c r="L122" s="85"/>
      <c r="M122" s="15"/>
      <c r="N122" s="86"/>
      <c r="O122" s="6"/>
      <c r="P122" s="152">
        <v>0</v>
      </c>
      <c r="Q122" s="6"/>
      <c r="R122" s="96">
        <f t="shared" si="5"/>
        <v>0</v>
      </c>
      <c r="S122" s="97">
        <f t="shared" si="8"/>
        <v>0</v>
      </c>
      <c r="T122" s="98">
        <f t="shared" si="6"/>
        <v>0</v>
      </c>
      <c r="U122" s="117" t="str">
        <f t="shared" si="7"/>
        <v>OK</v>
      </c>
      <c r="V122" s="117" t="b">
        <f>'CASH REBATE'!$P$22</f>
        <v>0</v>
      </c>
      <c r="W122" s="1" t="str">
        <v>ALCHEMY</v>
      </c>
    </row>
    <row r="123" spans="2:23" ht="17.399999999999999" x14ac:dyDescent="0.3">
      <c r="B123" s="161" t="str">
        <v>27-SPBRA-30008169</v>
      </c>
      <c r="C123" s="156" t="str">
        <v>RC</v>
      </c>
      <c r="D123" s="94" t="str">
        <v>Brandy and Cognac</v>
      </c>
      <c r="E123" s="94" t="str">
        <v>LOUIS XIII</v>
      </c>
      <c r="F123" s="94" t="str">
        <v>RMM</v>
      </c>
      <c r="G123" s="94" t="str">
        <v>Louis XIII Decanter Jeroboam 3L</v>
      </c>
      <c r="H123" s="94" t="str">
        <v>3000ml</v>
      </c>
      <c r="I123" s="174">
        <v>1</v>
      </c>
      <c r="J123" s="283"/>
      <c r="K123" s="178"/>
      <c r="L123" s="85"/>
      <c r="M123" s="15"/>
      <c r="N123" s="86"/>
      <c r="O123" s="6"/>
      <c r="P123" s="152">
        <v>0</v>
      </c>
      <c r="Q123" s="6"/>
      <c r="R123" s="96">
        <f t="shared" si="5"/>
        <v>0</v>
      </c>
      <c r="S123" s="97">
        <f t="shared" si="8"/>
        <v>0</v>
      </c>
      <c r="T123" s="98">
        <f t="shared" si="6"/>
        <v>0</v>
      </c>
      <c r="U123" s="117" t="str">
        <f t="shared" si="7"/>
        <v>OK</v>
      </c>
      <c r="V123" s="117" t="b">
        <f>'CASH REBATE'!$P$22</f>
        <v>0</v>
      </c>
      <c r="W123" s="1" t="str">
        <v>ALCHEMY</v>
      </c>
    </row>
    <row r="124" spans="2:23" ht="17.399999999999999" x14ac:dyDescent="0.3">
      <c r="B124" s="161" t="str">
        <v>27-SPBRA-60000155</v>
      </c>
      <c r="C124" s="156" t="str">
        <v>RC</v>
      </c>
      <c r="D124" s="94" t="str">
        <v>Brandy and Cognac</v>
      </c>
      <c r="E124" s="94" t="str">
        <v>LOUIS XIII</v>
      </c>
      <c r="F124" s="94" t="str">
        <v>RMM</v>
      </c>
      <c r="G124" s="94" t="str">
        <v>Louis XIII Mathusalem 6L</v>
      </c>
      <c r="H124" s="94" t="str">
        <v>6000ml</v>
      </c>
      <c r="I124" s="174">
        <v>1</v>
      </c>
      <c r="J124" s="283"/>
      <c r="K124" s="178"/>
      <c r="L124" s="85"/>
      <c r="M124" s="15"/>
      <c r="N124" s="86"/>
      <c r="O124" s="6"/>
      <c r="P124" s="152">
        <v>0</v>
      </c>
      <c r="Q124" s="6"/>
      <c r="R124" s="96">
        <f t="shared" si="5"/>
        <v>0</v>
      </c>
      <c r="S124" s="97">
        <f t="shared" si="8"/>
        <v>0</v>
      </c>
      <c r="T124" s="98">
        <f t="shared" si="6"/>
        <v>0</v>
      </c>
      <c r="U124" s="117" t="str">
        <f t="shared" si="7"/>
        <v>OK</v>
      </c>
      <c r="V124" s="117" t="b">
        <f>'CASH REBATE'!$P$22</f>
        <v>0</v>
      </c>
      <c r="W124" s="1" t="str">
        <v>ALCHEMY</v>
      </c>
    </row>
    <row r="125" spans="2:23" ht="17.399999999999999" x14ac:dyDescent="0.3">
      <c r="B125" s="161" t="str">
        <v>26-SPBRA-07002153</v>
      </c>
      <c r="C125" s="156" t="str">
        <v>RC</v>
      </c>
      <c r="D125" s="94" t="str">
        <v>Brandy and Cognac</v>
      </c>
      <c r="E125" s="94" t="str">
        <v>St Remy</v>
      </c>
      <c r="F125" s="94" t="str">
        <v>RMM</v>
      </c>
      <c r="G125" s="94" t="str">
        <v>St Remy VSOP</v>
      </c>
      <c r="H125" s="94" t="str">
        <v>700ml</v>
      </c>
      <c r="I125" s="174">
        <v>12</v>
      </c>
      <c r="J125" s="283"/>
      <c r="K125" s="178"/>
      <c r="L125" s="85"/>
      <c r="M125" s="15"/>
      <c r="N125" s="86"/>
      <c r="O125" s="6"/>
      <c r="P125" s="152">
        <v>0</v>
      </c>
      <c r="Q125" s="6"/>
      <c r="R125" s="96">
        <f t="shared" si="5"/>
        <v>0</v>
      </c>
      <c r="S125" s="97">
        <f t="shared" si="8"/>
        <v>0</v>
      </c>
      <c r="T125" s="98">
        <f t="shared" si="6"/>
        <v>0</v>
      </c>
      <c r="U125" s="117" t="str">
        <f t="shared" si="7"/>
        <v>OK</v>
      </c>
      <c r="V125" s="117" t="b">
        <f>'CASH REBATE'!$P$22</f>
        <v>0</v>
      </c>
      <c r="W125" s="1" t="str">
        <v>ALCHEMY</v>
      </c>
    </row>
    <row r="126" spans="2:23" ht="17.399999999999999" x14ac:dyDescent="0.3">
      <c r="B126" s="161" t="str">
        <v>26-SPBRA-07002603</v>
      </c>
      <c r="C126" s="156" t="str">
        <v>RC</v>
      </c>
      <c r="D126" s="94" t="str">
        <v>Brandy and Cognac</v>
      </c>
      <c r="E126" s="94" t="str">
        <v>St Remy</v>
      </c>
      <c r="F126" s="94" t="str">
        <v>RMM</v>
      </c>
      <c r="G126" s="94" t="str">
        <v>St Remy XO</v>
      </c>
      <c r="H126" s="94" t="str">
        <v>700ml</v>
      </c>
      <c r="I126" s="174">
        <v>12</v>
      </c>
      <c r="J126" s="283"/>
      <c r="K126" s="178"/>
      <c r="L126" s="85"/>
      <c r="M126" s="15"/>
      <c r="N126" s="86"/>
      <c r="O126" s="6"/>
      <c r="P126" s="152">
        <v>0</v>
      </c>
      <c r="Q126" s="6"/>
      <c r="R126" s="96">
        <f t="shared" si="5"/>
        <v>0</v>
      </c>
      <c r="S126" s="97">
        <f t="shared" si="8"/>
        <v>0</v>
      </c>
      <c r="T126" s="98">
        <f t="shared" si="6"/>
        <v>0</v>
      </c>
      <c r="U126" s="117" t="str">
        <f t="shared" si="7"/>
        <v>OK</v>
      </c>
      <c r="V126" s="117" t="b">
        <f>'CASH REBATE'!$P$22</f>
        <v>0</v>
      </c>
      <c r="W126" s="1" t="str">
        <v>ALCHEMY</v>
      </c>
    </row>
    <row r="127" spans="2:23" ht="17.399999999999999" x14ac:dyDescent="0.3">
      <c r="B127" s="161" t="str">
        <v>01-SPVOD-07008530</v>
      </c>
      <c r="C127" s="156" t="str">
        <v>Lucas Bols</v>
      </c>
      <c r="D127" s="94" t="str">
        <v>Vodka</v>
      </c>
      <c r="E127" s="94" t="str">
        <v>Bols Vodka</v>
      </c>
      <c r="F127" s="94" t="str">
        <v>BLV</v>
      </c>
      <c r="G127" s="94" t="str">
        <v>Bols Vodka 700ml</v>
      </c>
      <c r="H127" s="94" t="str">
        <v>700ml</v>
      </c>
      <c r="I127" s="174">
        <v>12</v>
      </c>
      <c r="J127" s="283"/>
      <c r="K127" s="178"/>
      <c r="L127" s="85"/>
      <c r="M127" s="15"/>
      <c r="N127" s="86"/>
      <c r="O127" s="6"/>
      <c r="P127" s="152">
        <v>0</v>
      </c>
      <c r="Q127" s="6"/>
      <c r="R127" s="96">
        <f t="shared" si="5"/>
        <v>0</v>
      </c>
      <c r="S127" s="97">
        <f t="shared" si="8"/>
        <v>0</v>
      </c>
      <c r="T127" s="98">
        <f t="shared" si="6"/>
        <v>0</v>
      </c>
      <c r="U127" s="117" t="str">
        <f t="shared" si="7"/>
        <v>OK</v>
      </c>
      <c r="V127" s="117" t="b">
        <f>'CASH REBATE'!$P$22</f>
        <v>0</v>
      </c>
      <c r="W127" s="1" t="str">
        <v>ALCHEMY</v>
      </c>
    </row>
    <row r="128" spans="2:23" ht="17.399999999999999" x14ac:dyDescent="0.3">
      <c r="B128" s="161" t="str">
        <v>01-SPVOD-10008547</v>
      </c>
      <c r="C128" s="156" t="str">
        <v>Lucas Bols</v>
      </c>
      <c r="D128" s="94" t="str">
        <v>Vodka</v>
      </c>
      <c r="E128" s="94" t="str">
        <v>Bols Vodka</v>
      </c>
      <c r="F128" s="94" t="str">
        <v>BLV</v>
      </c>
      <c r="G128" s="94" t="str">
        <v>Bols Vodka 1L</v>
      </c>
      <c r="H128" s="94" t="str">
        <v>1000ml</v>
      </c>
      <c r="I128" s="174">
        <v>6</v>
      </c>
      <c r="J128" s="283"/>
      <c r="K128" s="178"/>
      <c r="L128" s="85"/>
      <c r="M128" s="15"/>
      <c r="N128" s="86"/>
      <c r="O128" s="6"/>
      <c r="P128" s="152">
        <v>0</v>
      </c>
      <c r="Q128" s="6"/>
      <c r="R128" s="96">
        <f t="shared" si="5"/>
        <v>0</v>
      </c>
      <c r="S128" s="97">
        <f t="shared" si="8"/>
        <v>0</v>
      </c>
      <c r="T128" s="98">
        <f t="shared" si="6"/>
        <v>0</v>
      </c>
      <c r="U128" s="117" t="str">
        <f t="shared" si="7"/>
        <v>OK</v>
      </c>
      <c r="V128" s="117" t="b">
        <f>'CASH REBATE'!$P$22</f>
        <v>0</v>
      </c>
      <c r="W128" s="1" t="str">
        <v>ALCHEMY</v>
      </c>
    </row>
    <row r="129" spans="2:23" ht="17.399999999999999" x14ac:dyDescent="0.3">
      <c r="B129" s="161" t="str">
        <v>34-SPVOD-01808261</v>
      </c>
      <c r="C129" s="156" t="str">
        <v>Campari</v>
      </c>
      <c r="D129" s="94" t="str">
        <v>Vodka</v>
      </c>
      <c r="E129" s="94" t="str">
        <v>Skyy</v>
      </c>
      <c r="F129" s="94" t="str">
        <v>SKY</v>
      </c>
      <c r="G129" s="94" t="str">
        <v>Skyy 180ml</v>
      </c>
      <c r="H129" s="94" t="str">
        <v>180ml</v>
      </c>
      <c r="I129" s="174">
        <v>12</v>
      </c>
      <c r="J129" s="283"/>
      <c r="K129" s="178"/>
      <c r="L129" s="85"/>
      <c r="M129" s="15"/>
      <c r="N129" s="86"/>
      <c r="O129" s="6"/>
      <c r="P129" s="152">
        <v>0</v>
      </c>
      <c r="Q129" s="6"/>
      <c r="R129" s="96">
        <f t="shared" si="5"/>
        <v>0</v>
      </c>
      <c r="S129" s="97">
        <f t="shared" si="8"/>
        <v>0</v>
      </c>
      <c r="T129" s="98">
        <f t="shared" si="6"/>
        <v>0</v>
      </c>
      <c r="U129" s="117" t="str">
        <f t="shared" si="7"/>
        <v>OK</v>
      </c>
      <c r="V129" s="117" t="b">
        <f>'CASH REBATE'!$P$22</f>
        <v>0</v>
      </c>
      <c r="W129" s="1" t="str">
        <v>ALCHEMY</v>
      </c>
    </row>
    <row r="130" spans="2:23" ht="17.399999999999999" x14ac:dyDescent="0.3">
      <c r="B130" s="161" t="str">
        <v>34-SPVOD-07507004</v>
      </c>
      <c r="C130" s="156" t="str">
        <v>Campari</v>
      </c>
      <c r="D130" s="94" t="str">
        <v>Vodka</v>
      </c>
      <c r="E130" s="94" t="str">
        <v>Skyy</v>
      </c>
      <c r="F130" s="94" t="str">
        <v>SKY</v>
      </c>
      <c r="G130" s="94" t="str">
        <v>Skyy 750ml</v>
      </c>
      <c r="H130" s="94" t="str">
        <v>750ml</v>
      </c>
      <c r="I130" s="174">
        <v>12</v>
      </c>
      <c r="J130" s="283"/>
      <c r="K130" s="178"/>
      <c r="L130" s="85"/>
      <c r="M130" s="15"/>
      <c r="N130" s="86"/>
      <c r="O130" s="6"/>
      <c r="P130" s="152">
        <v>0</v>
      </c>
      <c r="Q130" s="6"/>
      <c r="R130" s="96">
        <f t="shared" si="5"/>
        <v>0</v>
      </c>
      <c r="S130" s="97">
        <f t="shared" si="8"/>
        <v>0</v>
      </c>
      <c r="T130" s="98">
        <f t="shared" si="6"/>
        <v>0</v>
      </c>
      <c r="U130" s="117" t="str">
        <f t="shared" si="7"/>
        <v>OK</v>
      </c>
      <c r="V130" s="117" t="b">
        <f>'CASH REBATE'!$P$22</f>
        <v>0</v>
      </c>
      <c r="W130" s="1" t="str">
        <v>ALCHEMY</v>
      </c>
    </row>
    <row r="131" spans="2:23" ht="17.399999999999999" x14ac:dyDescent="0.3">
      <c r="B131" s="161" t="str">
        <v>34-SPVOD-10001002</v>
      </c>
      <c r="C131" s="156" t="str">
        <v>Campari</v>
      </c>
      <c r="D131" s="94" t="str">
        <v>Vodka</v>
      </c>
      <c r="E131" s="94" t="str">
        <v>Skyy</v>
      </c>
      <c r="F131" s="94" t="str">
        <v>SKY</v>
      </c>
      <c r="G131" s="94" t="str">
        <v>Skyy 1L</v>
      </c>
      <c r="H131" s="94" t="str">
        <v>1000ml</v>
      </c>
      <c r="I131" s="174">
        <v>12</v>
      </c>
      <c r="J131" s="283"/>
      <c r="K131" s="178"/>
      <c r="L131" s="85"/>
      <c r="M131" s="15"/>
      <c r="N131" s="86"/>
      <c r="O131" s="6"/>
      <c r="P131" s="152">
        <v>0</v>
      </c>
      <c r="Q131" s="6"/>
      <c r="R131" s="96">
        <f t="shared" si="5"/>
        <v>0</v>
      </c>
      <c r="S131" s="97">
        <f t="shared" si="8"/>
        <v>0</v>
      </c>
      <c r="T131" s="98">
        <f t="shared" si="6"/>
        <v>0</v>
      </c>
      <c r="U131" s="117" t="str">
        <f t="shared" si="7"/>
        <v>OK</v>
      </c>
      <c r="V131" s="117" t="b">
        <f>'CASH REBATE'!$P$22</f>
        <v>0</v>
      </c>
      <c r="W131" s="1" t="str">
        <v>ALCHEMY</v>
      </c>
    </row>
    <row r="132" spans="2:23" ht="17.399999999999999" x14ac:dyDescent="0.3">
      <c r="B132" s="161" t="str">
        <v>34-SPVOD-07017004</v>
      </c>
      <c r="C132" s="156" t="str">
        <v>Campari</v>
      </c>
      <c r="D132" s="94" t="str">
        <v>Vodka</v>
      </c>
      <c r="E132" s="94" t="str">
        <v>Skyy</v>
      </c>
      <c r="F132" s="94" t="str">
        <v>SKY</v>
      </c>
      <c r="G132" s="94" t="str">
        <v>Skyy Neptune</v>
      </c>
      <c r="H132" s="94" t="str">
        <v>700ml</v>
      </c>
      <c r="I132" s="174">
        <v>12</v>
      </c>
      <c r="J132" s="283"/>
      <c r="K132" s="178"/>
      <c r="L132" s="85"/>
      <c r="M132" s="15"/>
      <c r="N132" s="86"/>
      <c r="O132" s="6"/>
      <c r="P132" s="152">
        <v>0</v>
      </c>
      <c r="Q132" s="6"/>
      <c r="R132" s="96">
        <f t="shared" si="5"/>
        <v>0</v>
      </c>
      <c r="S132" s="97">
        <f t="shared" si="8"/>
        <v>0</v>
      </c>
      <c r="T132" s="98">
        <f t="shared" si="6"/>
        <v>0</v>
      </c>
      <c r="U132" s="117" t="str">
        <f t="shared" si="7"/>
        <v>OK</v>
      </c>
      <c r="V132" s="117" t="b">
        <f>'CASH REBATE'!$P$22</f>
        <v>0</v>
      </c>
      <c r="W132" s="1" t="str">
        <v>ALCHEMY</v>
      </c>
    </row>
    <row r="133" spans="2:23" ht="17.399999999999999" x14ac:dyDescent="0.3">
      <c r="B133" s="161" t="str">
        <v>34-SPLIQ-07007012</v>
      </c>
      <c r="C133" s="156" t="str">
        <v>Campari</v>
      </c>
      <c r="D133" s="94" t="str">
        <v>Vodka</v>
      </c>
      <c r="E133" s="94" t="str">
        <v>Skyy</v>
      </c>
      <c r="F133" s="94" t="str">
        <v>SKY</v>
      </c>
      <c r="G133" s="94" t="str">
        <v>Skyy Citrus</v>
      </c>
      <c r="H133" s="94" t="str">
        <v>700ml</v>
      </c>
      <c r="I133" s="174">
        <v>6</v>
      </c>
      <c r="J133" s="283"/>
      <c r="K133" s="178"/>
      <c r="L133" s="85"/>
      <c r="M133" s="15"/>
      <c r="N133" s="86"/>
      <c r="O133" s="6"/>
      <c r="P133" s="152">
        <v>0</v>
      </c>
      <c r="Q133" s="6"/>
      <c r="R133" s="96">
        <f t="shared" si="5"/>
        <v>0</v>
      </c>
      <c r="S133" s="97">
        <f t="shared" si="8"/>
        <v>0</v>
      </c>
      <c r="T133" s="98">
        <f t="shared" si="6"/>
        <v>0</v>
      </c>
      <c r="U133" s="117" t="str">
        <f t="shared" si="7"/>
        <v>OK</v>
      </c>
      <c r="V133" s="117" t="b">
        <f>'CASH REBATE'!$P$22</f>
        <v>0</v>
      </c>
      <c r="W133" s="1" t="str">
        <v>ALCHEMY</v>
      </c>
    </row>
    <row r="134" spans="2:23" ht="17.399999999999999" x14ac:dyDescent="0.3">
      <c r="B134" s="161" t="str">
        <v>34-SPLIQ-07007036</v>
      </c>
      <c r="C134" s="156" t="str">
        <v>Campari</v>
      </c>
      <c r="D134" s="94" t="str">
        <v>Vodka</v>
      </c>
      <c r="E134" s="94" t="str">
        <v>Skyy</v>
      </c>
      <c r="F134" s="94" t="str">
        <v>SKY</v>
      </c>
      <c r="G134" s="94" t="str">
        <v>Skyy Raspberry</v>
      </c>
      <c r="H134" s="94" t="str">
        <v>700ml</v>
      </c>
      <c r="I134" s="174">
        <v>6</v>
      </c>
      <c r="J134" s="283"/>
      <c r="K134" s="178"/>
      <c r="L134" s="85"/>
      <c r="M134" s="15"/>
      <c r="N134" s="86"/>
      <c r="O134" s="6"/>
      <c r="P134" s="152">
        <v>0</v>
      </c>
      <c r="Q134" s="6"/>
      <c r="R134" s="96">
        <f t="shared" si="5"/>
        <v>0</v>
      </c>
      <c r="S134" s="97">
        <f t="shared" si="8"/>
        <v>0</v>
      </c>
      <c r="T134" s="98">
        <f t="shared" si="6"/>
        <v>0</v>
      </c>
      <c r="U134" s="117" t="str">
        <f t="shared" si="7"/>
        <v>OK</v>
      </c>
      <c r="V134" s="117" t="b">
        <f>'CASH REBATE'!$P$22</f>
        <v>0</v>
      </c>
      <c r="W134" s="1" t="str">
        <v>ALCHEMY</v>
      </c>
    </row>
    <row r="135" spans="2:23" ht="17.399999999999999" x14ac:dyDescent="0.3">
      <c r="B135" s="161" t="str">
        <v>34-SPLIQ-07007050</v>
      </c>
      <c r="C135" s="156" t="str">
        <v>Campari</v>
      </c>
      <c r="D135" s="94" t="str">
        <v>Vodka</v>
      </c>
      <c r="E135" s="94" t="str">
        <v>Skyy</v>
      </c>
      <c r="F135" s="94" t="str">
        <v>SKY</v>
      </c>
      <c r="G135" s="94" t="str">
        <v>Skyy Passionfruit</v>
      </c>
      <c r="H135" s="94" t="str">
        <v>700ml</v>
      </c>
      <c r="I135" s="174">
        <v>6</v>
      </c>
      <c r="J135" s="283"/>
      <c r="K135" s="178"/>
      <c r="L135" s="85"/>
      <c r="M135" s="15"/>
      <c r="N135" s="86"/>
      <c r="O135" s="6"/>
      <c r="P135" s="152">
        <v>0</v>
      </c>
      <c r="Q135" s="6"/>
      <c r="R135" s="96">
        <f t="shared" si="5"/>
        <v>0</v>
      </c>
      <c r="S135" s="97">
        <f t="shared" si="8"/>
        <v>0</v>
      </c>
      <c r="T135" s="98">
        <f t="shared" si="6"/>
        <v>0</v>
      </c>
      <c r="U135" s="117" t="str">
        <f t="shared" si="7"/>
        <v>OK</v>
      </c>
      <c r="V135" s="117" t="b">
        <f>'CASH REBATE'!$P$22</f>
        <v>0</v>
      </c>
      <c r="W135" s="1" t="str">
        <v>ALCHEMY</v>
      </c>
    </row>
    <row r="136" spans="2:23" ht="17.399999999999999" x14ac:dyDescent="0.3">
      <c r="B136" s="161" t="str">
        <v>34-SPVOD-07001021</v>
      </c>
      <c r="C136" s="156" t="str">
        <v>Campari</v>
      </c>
      <c r="D136" s="94" t="str">
        <v>Vodka</v>
      </c>
      <c r="E136" s="94" t="str">
        <v>Skyy</v>
      </c>
      <c r="F136" s="94" t="str">
        <v>SKY</v>
      </c>
      <c r="G136" s="94" t="str">
        <v>Skyy 90 Luxury</v>
      </c>
      <c r="H136" s="94" t="str">
        <v>700ml</v>
      </c>
      <c r="I136" s="174">
        <v>6</v>
      </c>
      <c r="J136" s="283"/>
      <c r="K136" s="178"/>
      <c r="L136" s="85"/>
      <c r="M136" s="15"/>
      <c r="N136" s="86"/>
      <c r="O136" s="6"/>
      <c r="P136" s="152">
        <v>0</v>
      </c>
      <c r="Q136" s="6"/>
      <c r="R136" s="96">
        <f t="shared" si="5"/>
        <v>0</v>
      </c>
      <c r="S136" s="97">
        <f t="shared" si="8"/>
        <v>0</v>
      </c>
      <c r="T136" s="98">
        <f t="shared" si="6"/>
        <v>0</v>
      </c>
      <c r="U136" s="117" t="str">
        <f t="shared" si="7"/>
        <v>OK</v>
      </c>
      <c r="V136" s="117" t="b">
        <f>'CASH REBATE'!$P$22</f>
        <v>0</v>
      </c>
      <c r="W136" s="1" t="str">
        <v>ALCHEMY</v>
      </c>
    </row>
    <row r="137" spans="2:23" ht="17.399999999999999" x14ac:dyDescent="0.3">
      <c r="B137" s="161" t="str">
        <v>65-SPVOD-07507828</v>
      </c>
      <c r="C137" s="156" t="str">
        <v>Proximo</v>
      </c>
      <c r="D137" s="94" t="str">
        <v>Vodka</v>
      </c>
      <c r="E137" s="94" t="str">
        <v>Hangar</v>
      </c>
      <c r="F137" s="94" t="str">
        <v>HG1</v>
      </c>
      <c r="G137" s="94" t="str">
        <v>Hangar 1 Straight Vodka</v>
      </c>
      <c r="H137" s="94" t="str">
        <v>750ml</v>
      </c>
      <c r="I137" s="174">
        <v>12</v>
      </c>
      <c r="J137" s="283"/>
      <c r="K137" s="178"/>
      <c r="L137" s="85"/>
      <c r="M137" s="15"/>
      <c r="N137" s="86"/>
      <c r="O137" s="6"/>
      <c r="P137" s="152">
        <v>0</v>
      </c>
      <c r="Q137" s="6"/>
      <c r="R137" s="96">
        <f t="shared" si="5"/>
        <v>0</v>
      </c>
      <c r="S137" s="97">
        <f t="shared" si="8"/>
        <v>0</v>
      </c>
      <c r="T137" s="98">
        <f t="shared" si="6"/>
        <v>0</v>
      </c>
      <c r="U137" s="117" t="str">
        <f t="shared" si="7"/>
        <v>OK</v>
      </c>
      <c r="V137" s="117" t="b">
        <f>'CASH REBATE'!$P$22</f>
        <v>0</v>
      </c>
      <c r="W137" s="1" t="str">
        <v>ALCHEMY</v>
      </c>
    </row>
    <row r="138" spans="2:23" ht="17.399999999999999" x14ac:dyDescent="0.3">
      <c r="B138" s="161" t="str">
        <v>65-SPVOD-07507842</v>
      </c>
      <c r="C138" s="156" t="str">
        <v>Proximo</v>
      </c>
      <c r="D138" s="94" t="str">
        <v>Vodka</v>
      </c>
      <c r="E138" s="94" t="str">
        <v>Hangar</v>
      </c>
      <c r="F138" s="94" t="str">
        <v>HG1</v>
      </c>
      <c r="G138" s="94" t="str">
        <v>Hangar 1 Buddha'S Hand Citron Vodka</v>
      </c>
      <c r="H138" s="94" t="str">
        <v>750ml</v>
      </c>
      <c r="I138" s="174">
        <v>12</v>
      </c>
      <c r="J138" s="283"/>
      <c r="K138" s="178"/>
      <c r="L138" s="85"/>
      <c r="M138" s="15"/>
      <c r="N138" s="86"/>
      <c r="O138" s="6"/>
      <c r="P138" s="152">
        <v>0</v>
      </c>
      <c r="Q138" s="6"/>
      <c r="R138" s="96">
        <f t="shared" si="5"/>
        <v>0</v>
      </c>
      <c r="S138" s="97">
        <f t="shared" si="8"/>
        <v>0</v>
      </c>
      <c r="T138" s="98">
        <f t="shared" si="6"/>
        <v>0</v>
      </c>
      <c r="U138" s="117" t="str">
        <f t="shared" si="7"/>
        <v>OK</v>
      </c>
      <c r="V138" s="117" t="b">
        <f>'CASH REBATE'!$P$22</f>
        <v>0</v>
      </c>
      <c r="W138" s="1" t="str">
        <v>ALCHEMY</v>
      </c>
    </row>
    <row r="139" spans="2:23" ht="17.399999999999999" x14ac:dyDescent="0.3">
      <c r="B139" s="161" t="str">
        <v>65-SPVOD-07507866</v>
      </c>
      <c r="C139" s="156" t="str">
        <v>Proximo</v>
      </c>
      <c r="D139" s="94" t="str">
        <v>Vodka</v>
      </c>
      <c r="E139" s="94" t="str">
        <v>Hangar</v>
      </c>
      <c r="F139" s="94" t="str">
        <v>HG1</v>
      </c>
      <c r="G139" s="94" t="str">
        <v>Hangar 1 Mandarin Blossom Vodka</v>
      </c>
      <c r="H139" s="94" t="str">
        <v>750ml</v>
      </c>
      <c r="I139" s="174">
        <v>12</v>
      </c>
      <c r="J139" s="283"/>
      <c r="K139" s="178"/>
      <c r="L139" s="85"/>
      <c r="M139" s="15"/>
      <c r="N139" s="86"/>
      <c r="O139" s="6"/>
      <c r="P139" s="152">
        <v>0</v>
      </c>
      <c r="Q139" s="6"/>
      <c r="R139" s="96">
        <f t="shared" si="5"/>
        <v>0</v>
      </c>
      <c r="S139" s="97">
        <f t="shared" si="8"/>
        <v>0</v>
      </c>
      <c r="T139" s="98">
        <f t="shared" si="6"/>
        <v>0</v>
      </c>
      <c r="U139" s="117" t="str">
        <f t="shared" si="7"/>
        <v>OK</v>
      </c>
      <c r="V139" s="117" t="b">
        <f>'CASH REBATE'!$P$22</f>
        <v>0</v>
      </c>
      <c r="W139" s="1" t="str">
        <v>ALCHEMY</v>
      </c>
    </row>
    <row r="140" spans="2:23" ht="17.399999999999999" x14ac:dyDescent="0.3">
      <c r="B140" s="161" t="str">
        <v>65-SPVOD-07507361</v>
      </c>
      <c r="C140" s="156" t="str">
        <v>Proximo</v>
      </c>
      <c r="D140" s="94" t="str">
        <v>Vodka</v>
      </c>
      <c r="E140" s="94" t="str">
        <v>Hangar</v>
      </c>
      <c r="F140" s="94" t="str">
        <v>HG1</v>
      </c>
      <c r="G140" s="94" t="str">
        <v>Hangar 1 Rose Vodka</v>
      </c>
      <c r="H140" s="94" t="str">
        <v>750ml</v>
      </c>
      <c r="I140" s="174">
        <v>12</v>
      </c>
      <c r="J140" s="283"/>
      <c r="K140" s="178"/>
      <c r="L140" s="85"/>
      <c r="M140" s="15"/>
      <c r="N140" s="86"/>
      <c r="O140" s="6"/>
      <c r="P140" s="152">
        <v>0</v>
      </c>
      <c r="Q140" s="6"/>
      <c r="R140" s="96">
        <f t="shared" si="5"/>
        <v>0</v>
      </c>
      <c r="S140" s="97">
        <f t="shared" si="8"/>
        <v>0</v>
      </c>
      <c r="T140" s="98">
        <f t="shared" si="6"/>
        <v>0</v>
      </c>
      <c r="U140" s="117" t="str">
        <f t="shared" si="7"/>
        <v>OK</v>
      </c>
      <c r="V140" s="117" t="b">
        <f>'CASH REBATE'!$P$22</f>
        <v>0</v>
      </c>
      <c r="W140" s="1" t="str">
        <v>ALCHEMY</v>
      </c>
    </row>
    <row r="141" spans="2:23" ht="17.399999999999999" x14ac:dyDescent="0.3">
      <c r="B141" s="161" t="str">
        <v>48-SPVOD-02000045</v>
      </c>
      <c r="C141" s="156" t="str">
        <v>Independent</v>
      </c>
      <c r="D141" s="94" t="str">
        <v>Vodka</v>
      </c>
      <c r="E141" s="94" t="str">
        <v>Tito's</v>
      </c>
      <c r="F141" s="94" t="str">
        <v>TTO</v>
      </c>
      <c r="G141" s="94" t="str">
        <v>Tito's Vodka 200ml</v>
      </c>
      <c r="H141" s="94" t="str">
        <v>200ml</v>
      </c>
      <c r="I141" s="174">
        <v>24</v>
      </c>
      <c r="J141" s="283"/>
      <c r="K141" s="178"/>
      <c r="L141" s="85"/>
      <c r="M141" s="15"/>
      <c r="N141" s="86"/>
      <c r="O141" s="6"/>
      <c r="P141" s="152">
        <v>0</v>
      </c>
      <c r="Q141" s="6"/>
      <c r="R141" s="96">
        <f t="shared" ref="R141:R204" si="9">IF(K141&gt;0,K141*N141,L141*1.07*N141)</f>
        <v>0</v>
      </c>
      <c r="S141" s="97">
        <f t="shared" si="8"/>
        <v>0</v>
      </c>
      <c r="T141" s="98">
        <f t="shared" si="6"/>
        <v>0</v>
      </c>
      <c r="U141" s="117" t="str">
        <f t="shared" si="7"/>
        <v>OK</v>
      </c>
      <c r="V141" s="117" t="b">
        <f>'CASH REBATE'!$P$22</f>
        <v>0</v>
      </c>
      <c r="W141" s="1" t="str">
        <v>ALCHEMY</v>
      </c>
    </row>
    <row r="142" spans="2:23" ht="17.399999999999999" x14ac:dyDescent="0.3">
      <c r="B142" s="161" t="str">
        <v>48-SPVOD-07500027</v>
      </c>
      <c r="C142" s="156" t="str">
        <v>Independent</v>
      </c>
      <c r="D142" s="94" t="str">
        <v>Vodka</v>
      </c>
      <c r="E142" s="94" t="str">
        <v>Tito's</v>
      </c>
      <c r="F142" s="94" t="str">
        <v>TTO</v>
      </c>
      <c r="G142" s="94" t="str">
        <v>Tito's Vodka 750ml</v>
      </c>
      <c r="H142" s="94" t="str">
        <v>750ml</v>
      </c>
      <c r="I142" s="174">
        <v>12</v>
      </c>
      <c r="J142" s="283"/>
      <c r="K142" s="178"/>
      <c r="L142" s="85"/>
      <c r="M142" s="15"/>
      <c r="N142" s="86"/>
      <c r="O142" s="6"/>
      <c r="P142" s="152">
        <v>0</v>
      </c>
      <c r="Q142" s="6"/>
      <c r="R142" s="96">
        <f t="shared" si="9"/>
        <v>0</v>
      </c>
      <c r="S142" s="97">
        <f t="shared" si="8"/>
        <v>0</v>
      </c>
      <c r="T142" s="98">
        <f t="shared" ref="T142:T205" si="10">IF(U142="Input Price only 1 column","",P142*S142)</f>
        <v>0</v>
      </c>
      <c r="U142" s="117" t="str">
        <f t="shared" ref="U142:U205" si="11">IF(AND(K142&gt;0,L142&gt;0),"Input Price only 1 column","OK")</f>
        <v>OK</v>
      </c>
      <c r="V142" s="117" t="b">
        <f>'CASH REBATE'!$P$22</f>
        <v>0</v>
      </c>
      <c r="W142" s="1" t="str">
        <v>ALCHEMY</v>
      </c>
    </row>
    <row r="143" spans="2:23" ht="17.399999999999999" x14ac:dyDescent="0.3">
      <c r="B143" s="161" t="str">
        <v>48-SPVOD-10000010</v>
      </c>
      <c r="C143" s="156" t="str">
        <v>Independent</v>
      </c>
      <c r="D143" s="94" t="str">
        <v>Vodka</v>
      </c>
      <c r="E143" s="94" t="str">
        <v>Tito's</v>
      </c>
      <c r="F143" s="94" t="str">
        <v>TTO</v>
      </c>
      <c r="G143" s="94" t="str">
        <v>Tito's Vodka 1L</v>
      </c>
      <c r="H143" s="94" t="str">
        <v>1000ml</v>
      </c>
      <c r="I143" s="174">
        <v>12</v>
      </c>
      <c r="J143" s="283"/>
      <c r="K143" s="178"/>
      <c r="L143" s="85"/>
      <c r="M143" s="15"/>
      <c r="N143" s="86"/>
      <c r="O143" s="6"/>
      <c r="P143" s="152">
        <v>0</v>
      </c>
      <c r="Q143" s="6"/>
      <c r="R143" s="96">
        <f t="shared" si="9"/>
        <v>0</v>
      </c>
      <c r="S143" s="97">
        <f t="shared" ref="S143:S206" si="12">ROUND(R143/1.07,2)</f>
        <v>0</v>
      </c>
      <c r="T143" s="98">
        <f t="shared" si="10"/>
        <v>0</v>
      </c>
      <c r="U143" s="117" t="str">
        <f t="shared" si="11"/>
        <v>OK</v>
      </c>
      <c r="V143" s="117" t="b">
        <f>'CASH REBATE'!$P$22</f>
        <v>0</v>
      </c>
      <c r="W143" s="1" t="str">
        <v>ALCHEMY</v>
      </c>
    </row>
    <row r="144" spans="2:23" ht="17.399999999999999" x14ac:dyDescent="0.3">
      <c r="B144" s="161" t="str">
        <v>48-SPVOD-17500034</v>
      </c>
      <c r="C144" s="156" t="str">
        <v>Independent</v>
      </c>
      <c r="D144" s="94" t="str">
        <v>Vodka</v>
      </c>
      <c r="E144" s="94" t="str">
        <v>Tito's</v>
      </c>
      <c r="F144" s="94" t="str">
        <v>TTO</v>
      </c>
      <c r="G144" s="94" t="str">
        <v>Tito's Vodka 1.75L</v>
      </c>
      <c r="H144" s="94" t="str">
        <v>1750ml</v>
      </c>
      <c r="I144" s="174">
        <v>6</v>
      </c>
      <c r="J144" s="283"/>
      <c r="K144" s="178"/>
      <c r="L144" s="85"/>
      <c r="M144" s="15"/>
      <c r="N144" s="86"/>
      <c r="O144" s="6"/>
      <c r="P144" s="152">
        <v>0</v>
      </c>
      <c r="Q144" s="6"/>
      <c r="R144" s="96">
        <f t="shared" si="9"/>
        <v>0</v>
      </c>
      <c r="S144" s="97">
        <f t="shared" si="12"/>
        <v>0</v>
      </c>
      <c r="T144" s="98">
        <f t="shared" si="10"/>
        <v>0</v>
      </c>
      <c r="U144" s="117" t="str">
        <f t="shared" si="11"/>
        <v>OK</v>
      </c>
      <c r="V144" s="117" t="b">
        <f>'CASH REBATE'!$P$22</f>
        <v>0</v>
      </c>
      <c r="W144" s="1" t="str">
        <v>ALCHEMY</v>
      </c>
    </row>
    <row r="145" spans="2:23" ht="17.399999999999999" x14ac:dyDescent="0.3">
      <c r="B145" s="161" t="str">
        <v>01-SPGIN-07003727</v>
      </c>
      <c r="C145" s="156" t="str">
        <v>Lucas Bols</v>
      </c>
      <c r="D145" s="94" t="str">
        <v>GIN</v>
      </c>
      <c r="E145" s="94" t="str">
        <v>Bols Gin</v>
      </c>
      <c r="F145" s="94" t="str">
        <v>SVT</v>
      </c>
      <c r="G145" s="94" t="str">
        <v>Bols Silvertop Dutch</v>
      </c>
      <c r="H145" s="94" t="str">
        <v>700ml</v>
      </c>
      <c r="I145" s="174">
        <v>6</v>
      </c>
      <c r="J145" s="283"/>
      <c r="K145" s="178"/>
      <c r="L145" s="85"/>
      <c r="M145" s="15"/>
      <c r="N145" s="86"/>
      <c r="O145" s="6"/>
      <c r="P145" s="152">
        <v>0</v>
      </c>
      <c r="Q145" s="6"/>
      <c r="R145" s="96">
        <f t="shared" si="9"/>
        <v>0</v>
      </c>
      <c r="S145" s="97">
        <f t="shared" si="12"/>
        <v>0</v>
      </c>
      <c r="T145" s="98">
        <f t="shared" si="10"/>
        <v>0</v>
      </c>
      <c r="U145" s="117" t="str">
        <f t="shared" si="11"/>
        <v>OK</v>
      </c>
      <c r="V145" s="117" t="b">
        <f>'CASH REBATE'!$P$22</f>
        <v>0</v>
      </c>
      <c r="W145" s="1" t="str">
        <v>ALCHEMY</v>
      </c>
    </row>
    <row r="146" spans="2:23" ht="17.399999999999999" x14ac:dyDescent="0.3">
      <c r="B146" s="161" t="str">
        <v>33-SPGIN-07507509</v>
      </c>
      <c r="C146" s="156" t="str">
        <v>Campari</v>
      </c>
      <c r="D146" s="94" t="str">
        <v>GIN</v>
      </c>
      <c r="E146" s="94" t="str">
        <v>Bulldog</v>
      </c>
      <c r="F146" s="94" t="str">
        <v>BUL</v>
      </c>
      <c r="G146" s="94" t="str">
        <v>Bulldog London Dry 750ml</v>
      </c>
      <c r="H146" s="94" t="str">
        <v>750ml</v>
      </c>
      <c r="I146" s="174">
        <v>6</v>
      </c>
      <c r="J146" s="283"/>
      <c r="K146" s="178"/>
      <c r="L146" s="85"/>
      <c r="M146" s="15"/>
      <c r="N146" s="86"/>
      <c r="O146" s="6"/>
      <c r="P146" s="152">
        <v>0</v>
      </c>
      <c r="Q146" s="6"/>
      <c r="R146" s="96">
        <f t="shared" si="9"/>
        <v>0</v>
      </c>
      <c r="S146" s="97">
        <f t="shared" si="12"/>
        <v>0</v>
      </c>
      <c r="T146" s="98">
        <f t="shared" si="10"/>
        <v>0</v>
      </c>
      <c r="U146" s="117" t="str">
        <f t="shared" si="11"/>
        <v>OK</v>
      </c>
      <c r="V146" s="117" t="b">
        <f>'CASH REBATE'!$P$22</f>
        <v>0</v>
      </c>
      <c r="W146" s="1" t="str">
        <v>ALCHEMY</v>
      </c>
    </row>
    <row r="147" spans="2:23" ht="17.399999999999999" x14ac:dyDescent="0.3">
      <c r="B147" s="161" t="str">
        <v>33-SPGIN-10002048</v>
      </c>
      <c r="C147" s="156" t="str">
        <v>Campari</v>
      </c>
      <c r="D147" s="94" t="str">
        <v>GIN</v>
      </c>
      <c r="E147" s="94" t="str">
        <v>Bulldog</v>
      </c>
      <c r="F147" s="94" t="str">
        <v>BUL</v>
      </c>
      <c r="G147" s="94" t="str">
        <v>Bulldog London Dry 1L</v>
      </c>
      <c r="H147" s="94" t="str">
        <v>1000ml</v>
      </c>
      <c r="I147" s="174">
        <v>6</v>
      </c>
      <c r="J147" s="283"/>
      <c r="K147" s="178"/>
      <c r="L147" s="85"/>
      <c r="M147" s="15"/>
      <c r="N147" s="86"/>
      <c r="O147" s="6"/>
      <c r="P147" s="152">
        <v>0</v>
      </c>
      <c r="Q147" s="6"/>
      <c r="R147" s="96">
        <f t="shared" si="9"/>
        <v>0</v>
      </c>
      <c r="S147" s="97">
        <f t="shared" si="12"/>
        <v>0</v>
      </c>
      <c r="T147" s="98">
        <f t="shared" si="10"/>
        <v>0</v>
      </c>
      <c r="U147" s="117" t="str">
        <f t="shared" si="11"/>
        <v>OK</v>
      </c>
      <c r="V147" s="117" t="b">
        <f>'CASH REBATE'!$P$22</f>
        <v>0</v>
      </c>
      <c r="W147" s="1" t="str">
        <v>ALCHEMY</v>
      </c>
    </row>
    <row r="148" spans="2:23" ht="17.399999999999999" x14ac:dyDescent="0.3">
      <c r="B148" s="161" t="str">
        <v>59-SPGIN-10000065</v>
      </c>
      <c r="C148" s="156" t="str">
        <v>Campari</v>
      </c>
      <c r="D148" s="94" t="str">
        <v>GIN</v>
      </c>
      <c r="E148" s="94" t="str">
        <v>Bickens</v>
      </c>
      <c r="F148" s="94" t="str">
        <v>BIC</v>
      </c>
      <c r="G148" s="94" t="str">
        <v>Bickens London Dry Gin</v>
      </c>
      <c r="H148" s="94" t="str">
        <v>1000ml</v>
      </c>
      <c r="I148" s="174">
        <v>6</v>
      </c>
      <c r="J148" s="283"/>
      <c r="K148" s="178"/>
      <c r="L148" s="85"/>
      <c r="M148" s="15"/>
      <c r="N148" s="86"/>
      <c r="O148" s="6"/>
      <c r="P148" s="152">
        <v>0</v>
      </c>
      <c r="Q148" s="6"/>
      <c r="R148" s="96">
        <f t="shared" si="9"/>
        <v>0</v>
      </c>
      <c r="S148" s="97">
        <f t="shared" si="12"/>
        <v>0</v>
      </c>
      <c r="T148" s="98">
        <f t="shared" si="10"/>
        <v>0</v>
      </c>
      <c r="U148" s="117" t="str">
        <f t="shared" si="11"/>
        <v>OK</v>
      </c>
      <c r="V148" s="117" t="b">
        <f>'CASH REBATE'!$P$22</f>
        <v>0</v>
      </c>
      <c r="W148" s="1" t="str">
        <v>ALCHEMY</v>
      </c>
    </row>
    <row r="149" spans="2:23" ht="17.399999999999999" x14ac:dyDescent="0.3">
      <c r="B149" s="161" t="str">
        <v>22-SPGIN-07000693</v>
      </c>
      <c r="C149" s="156" t="str">
        <v>Proximo</v>
      </c>
      <c r="D149" s="94" t="str">
        <v>GIN</v>
      </c>
      <c r="E149" s="94" t="str">
        <v>Boodles</v>
      </c>
      <c r="F149" s="94" t="str">
        <v>BOD</v>
      </c>
      <c r="G149" s="94" t="str">
        <v>Boodles London Dry</v>
      </c>
      <c r="H149" s="94" t="str">
        <v>700ml</v>
      </c>
      <c r="I149" s="174">
        <v>6</v>
      </c>
      <c r="J149" s="283"/>
      <c r="K149" s="178"/>
      <c r="L149" s="85"/>
      <c r="M149" s="15"/>
      <c r="N149" s="86"/>
      <c r="O149" s="6"/>
      <c r="P149" s="152">
        <v>0</v>
      </c>
      <c r="Q149" s="6"/>
      <c r="R149" s="96">
        <f t="shared" si="9"/>
        <v>0</v>
      </c>
      <c r="S149" s="97">
        <f t="shared" si="12"/>
        <v>0</v>
      </c>
      <c r="T149" s="98">
        <f t="shared" si="10"/>
        <v>0</v>
      </c>
      <c r="U149" s="117" t="str">
        <f t="shared" si="11"/>
        <v>OK</v>
      </c>
      <c r="V149" s="117" t="b">
        <f>'CASH REBATE'!$P$22</f>
        <v>0</v>
      </c>
      <c r="W149" s="1" t="str">
        <v>ALCHEMY</v>
      </c>
    </row>
    <row r="150" spans="2:23" ht="17.399999999999999" x14ac:dyDescent="0.3">
      <c r="B150" s="161" t="str">
        <v>13-SPGIN-07006017</v>
      </c>
      <c r="C150" s="156" t="str">
        <v>TEG</v>
      </c>
      <c r="D150" s="94" t="str">
        <v>GIN</v>
      </c>
      <c r="E150" s="94" t="str">
        <v>No.3 London Dry</v>
      </c>
      <c r="F150" s="94" t="str">
        <v>NO3</v>
      </c>
      <c r="G150" s="94" t="str">
        <v>No.3 London Dry</v>
      </c>
      <c r="H150" s="94" t="str">
        <v>700ml</v>
      </c>
      <c r="I150" s="174">
        <v>6</v>
      </c>
      <c r="J150" s="283"/>
      <c r="K150" s="178"/>
      <c r="L150" s="85"/>
      <c r="M150" s="15"/>
      <c r="N150" s="86"/>
      <c r="O150" s="6"/>
      <c r="P150" s="152">
        <v>0</v>
      </c>
      <c r="Q150" s="6"/>
      <c r="R150" s="96">
        <f t="shared" si="9"/>
        <v>0</v>
      </c>
      <c r="S150" s="97">
        <f t="shared" si="12"/>
        <v>0</v>
      </c>
      <c r="T150" s="98">
        <f t="shared" si="10"/>
        <v>0</v>
      </c>
      <c r="U150" s="117" t="str">
        <f t="shared" si="11"/>
        <v>OK</v>
      </c>
      <c r="V150" s="117" t="b">
        <f>'CASH REBATE'!$P$22</f>
        <v>0</v>
      </c>
      <c r="W150" s="1" t="str">
        <v>ALCHEMY</v>
      </c>
    </row>
    <row r="151" spans="2:23" ht="17.399999999999999" x14ac:dyDescent="0.3">
      <c r="B151" s="161" t="str">
        <v>03-SPGIN-07006598</v>
      </c>
      <c r="C151" s="156" t="str">
        <v>Lucas Bols</v>
      </c>
      <c r="D151" s="94" t="str">
        <v>GIN</v>
      </c>
      <c r="E151" s="94" t="str">
        <v>Damrak</v>
      </c>
      <c r="F151" s="94" t="str">
        <v>DAM</v>
      </c>
      <c r="G151" s="94" t="str">
        <v>Damrak Dutch</v>
      </c>
      <c r="H151" s="94" t="str">
        <v>700ml</v>
      </c>
      <c r="I151" s="174">
        <v>6</v>
      </c>
      <c r="J151" s="283"/>
      <c r="K151" s="178"/>
      <c r="L151" s="85"/>
      <c r="M151" s="15"/>
      <c r="N151" s="86"/>
      <c r="O151" s="6"/>
      <c r="P151" s="152">
        <v>0</v>
      </c>
      <c r="Q151" s="6"/>
      <c r="R151" s="96">
        <f t="shared" si="9"/>
        <v>0</v>
      </c>
      <c r="S151" s="97">
        <f t="shared" si="12"/>
        <v>0</v>
      </c>
      <c r="T151" s="98">
        <f t="shared" si="10"/>
        <v>0</v>
      </c>
      <c r="U151" s="117" t="str">
        <f t="shared" si="11"/>
        <v>OK</v>
      </c>
      <c r="V151" s="117" t="b">
        <f>'CASH REBATE'!$P$22</f>
        <v>0</v>
      </c>
      <c r="W151" s="1" t="str">
        <v>ALCHEMY</v>
      </c>
    </row>
    <row r="152" spans="2:23" ht="17.399999999999999" x14ac:dyDescent="0.3">
      <c r="B152" s="161" t="str">
        <v>01-SPGIN-07008005</v>
      </c>
      <c r="C152" s="156" t="str">
        <v>Lucas Bols</v>
      </c>
      <c r="D152" s="94" t="str">
        <v>GIN</v>
      </c>
      <c r="E152" s="94" t="str">
        <v>Bols Gin</v>
      </c>
      <c r="F152" s="94" t="str">
        <v>BLG</v>
      </c>
      <c r="G152" s="94" t="str">
        <v>Bols Dutch Genever</v>
      </c>
      <c r="H152" s="94" t="str">
        <v>700ml</v>
      </c>
      <c r="I152" s="174">
        <v>6</v>
      </c>
      <c r="J152" s="283"/>
      <c r="K152" s="178"/>
      <c r="L152" s="85"/>
      <c r="M152" s="15"/>
      <c r="N152" s="86"/>
      <c r="O152" s="6"/>
      <c r="P152" s="152">
        <v>0</v>
      </c>
      <c r="Q152" s="6"/>
      <c r="R152" s="96">
        <f t="shared" si="9"/>
        <v>0</v>
      </c>
      <c r="S152" s="97">
        <f t="shared" si="12"/>
        <v>0</v>
      </c>
      <c r="T152" s="98">
        <f t="shared" si="10"/>
        <v>0</v>
      </c>
      <c r="U152" s="117" t="str">
        <f t="shared" si="11"/>
        <v>OK</v>
      </c>
      <c r="V152" s="117" t="b">
        <f>'CASH REBATE'!$P$22</f>
        <v>0</v>
      </c>
      <c r="W152" s="1" t="str">
        <v>ALCHEMY</v>
      </c>
    </row>
    <row r="153" spans="2:23" ht="17.399999999999999" x14ac:dyDescent="0.3">
      <c r="B153" s="161" t="str">
        <v>03-SPGIN-07504125</v>
      </c>
      <c r="C153" s="156" t="str">
        <v>Lucas Bols</v>
      </c>
      <c r="D153" s="94" t="str">
        <v>GIN</v>
      </c>
      <c r="E153" s="94" t="str">
        <v>Henkes</v>
      </c>
      <c r="F153" s="94" t="str">
        <v>HEK</v>
      </c>
      <c r="G153" s="94" t="str">
        <v>Henkes Gin</v>
      </c>
      <c r="H153" s="94" t="str">
        <v>750ml</v>
      </c>
      <c r="I153" s="174">
        <v>6</v>
      </c>
      <c r="J153" s="283"/>
      <c r="K153" s="178"/>
      <c r="L153" s="85"/>
      <c r="M153" s="15"/>
      <c r="N153" s="86"/>
      <c r="O153" s="6"/>
      <c r="P153" s="152">
        <v>0</v>
      </c>
      <c r="Q153" s="6"/>
      <c r="R153" s="96">
        <f t="shared" si="9"/>
        <v>0</v>
      </c>
      <c r="S153" s="97">
        <f t="shared" si="12"/>
        <v>0</v>
      </c>
      <c r="T153" s="98">
        <f t="shared" si="10"/>
        <v>0</v>
      </c>
      <c r="U153" s="117" t="str">
        <f t="shared" si="11"/>
        <v>OK</v>
      </c>
      <c r="V153" s="117" t="b">
        <f>'CASH REBATE'!$P$22</f>
        <v>0</v>
      </c>
      <c r="W153" s="1" t="str">
        <v>ALCHEMY</v>
      </c>
    </row>
    <row r="154" spans="2:23" ht="17.399999999999999" x14ac:dyDescent="0.3">
      <c r="B154" s="161" t="str">
        <v>29-SPGIN-07000602</v>
      </c>
      <c r="C154" s="156" t="str">
        <v>RC</v>
      </c>
      <c r="D154" s="94" t="str">
        <v>GIN</v>
      </c>
      <c r="E154" s="94" t="str">
        <v>Botanist</v>
      </c>
      <c r="F154" s="94" t="str">
        <v>BOT</v>
      </c>
      <c r="G154" s="94" t="str">
        <v>The Botanist Islay Scotland</v>
      </c>
      <c r="H154" s="94" t="str">
        <v>700ml</v>
      </c>
      <c r="I154" s="174">
        <v>6</v>
      </c>
      <c r="J154" s="283"/>
      <c r="K154" s="178"/>
      <c r="L154" s="85"/>
      <c r="M154" s="15"/>
      <c r="N154" s="86"/>
      <c r="O154" s="6"/>
      <c r="P154" s="152">
        <v>0</v>
      </c>
      <c r="Q154" s="6"/>
      <c r="R154" s="96">
        <f t="shared" si="9"/>
        <v>0</v>
      </c>
      <c r="S154" s="97">
        <f t="shared" si="12"/>
        <v>0</v>
      </c>
      <c r="T154" s="98">
        <f t="shared" si="10"/>
        <v>0</v>
      </c>
      <c r="U154" s="117" t="str">
        <f t="shared" si="11"/>
        <v>OK</v>
      </c>
      <c r="V154" s="117" t="b">
        <f>'CASH REBATE'!$P$22</f>
        <v>0</v>
      </c>
      <c r="W154" s="1" t="str">
        <v>ALCHEMY</v>
      </c>
    </row>
    <row r="155" spans="2:23" ht="17.399999999999999" x14ac:dyDescent="0.3">
      <c r="B155" s="161" t="str">
        <v>29-SPGIN-07008423</v>
      </c>
      <c r="C155" s="156" t="str">
        <v>RC</v>
      </c>
      <c r="D155" s="94" t="str">
        <v>GIN</v>
      </c>
      <c r="E155" s="94" t="str">
        <v>Botanist</v>
      </c>
      <c r="F155" s="94" t="str">
        <v>BOT</v>
      </c>
      <c r="G155" s="94" t="str">
        <v>The Botanist Islay Cask Rested Gin</v>
      </c>
      <c r="H155" s="94" t="str">
        <v>700ml</v>
      </c>
      <c r="I155" s="174">
        <v>6</v>
      </c>
      <c r="J155" s="283"/>
      <c r="K155" s="178"/>
      <c r="L155" s="85"/>
      <c r="M155" s="15"/>
      <c r="N155" s="86"/>
      <c r="O155" s="6"/>
      <c r="P155" s="152">
        <v>0</v>
      </c>
      <c r="Q155" s="6"/>
      <c r="R155" s="96">
        <f t="shared" si="9"/>
        <v>0</v>
      </c>
      <c r="S155" s="97">
        <f t="shared" si="12"/>
        <v>0</v>
      </c>
      <c r="T155" s="98">
        <f t="shared" si="10"/>
        <v>0</v>
      </c>
      <c r="U155" s="117" t="str">
        <f t="shared" si="11"/>
        <v>OK</v>
      </c>
      <c r="V155" s="117" t="b">
        <f>'CASH REBATE'!$P$22</f>
        <v>0</v>
      </c>
      <c r="W155" s="1" t="str">
        <v>ALCHEMY</v>
      </c>
    </row>
    <row r="156" spans="2:23" ht="17.399999999999999" x14ac:dyDescent="0.3">
      <c r="B156" s="161" t="str">
        <v>29-SPGIN-07008683</v>
      </c>
      <c r="C156" s="156" t="str">
        <v>RC</v>
      </c>
      <c r="D156" s="94" t="str">
        <v>GIN</v>
      </c>
      <c r="E156" s="94" t="str">
        <v>Botanist</v>
      </c>
      <c r="F156" s="94" t="str">
        <v>BOT</v>
      </c>
      <c r="G156" s="94" t="str">
        <v>The Botanist Islay Cask Aged Gin</v>
      </c>
      <c r="H156" s="94" t="str">
        <v>700ml</v>
      </c>
      <c r="I156" s="174">
        <v>6</v>
      </c>
      <c r="J156" s="283"/>
      <c r="K156" s="178"/>
      <c r="L156" s="85"/>
      <c r="M156" s="15"/>
      <c r="N156" s="86"/>
      <c r="O156" s="6"/>
      <c r="P156" s="152">
        <v>0</v>
      </c>
      <c r="Q156" s="6"/>
      <c r="R156" s="96">
        <f t="shared" si="9"/>
        <v>0</v>
      </c>
      <c r="S156" s="97">
        <f t="shared" si="12"/>
        <v>0</v>
      </c>
      <c r="T156" s="98">
        <f t="shared" si="10"/>
        <v>0</v>
      </c>
      <c r="U156" s="117" t="str">
        <f t="shared" si="11"/>
        <v>OK</v>
      </c>
      <c r="V156" s="117" t="b">
        <f>'CASH REBATE'!$P$22</f>
        <v>0</v>
      </c>
      <c r="W156" s="1" t="str">
        <v>ALCHEMY</v>
      </c>
    </row>
    <row r="157" spans="2:23" ht="17.399999999999999" x14ac:dyDescent="0.3">
      <c r="B157" s="161" t="str">
        <v>16-SPGIN-07000194</v>
      </c>
      <c r="C157" s="156" t="str">
        <v>Independent</v>
      </c>
      <c r="D157" s="94" t="str">
        <v>GIN</v>
      </c>
      <c r="E157" s="94" t="str">
        <v>Four Pillars</v>
      </c>
      <c r="F157" s="94" t="str">
        <v>FPL</v>
      </c>
      <c r="G157" s="94" t="str">
        <v>Four Pillars Rare Dry Australian</v>
      </c>
      <c r="H157" s="94" t="str">
        <v>700ml</v>
      </c>
      <c r="I157" s="174">
        <v>6</v>
      </c>
      <c r="J157" s="283"/>
      <c r="K157" s="178"/>
      <c r="L157" s="85"/>
      <c r="M157" s="15"/>
      <c r="N157" s="86"/>
      <c r="O157" s="6"/>
      <c r="P157" s="152">
        <v>0</v>
      </c>
      <c r="Q157" s="6"/>
      <c r="R157" s="96">
        <f t="shared" si="9"/>
        <v>0</v>
      </c>
      <c r="S157" s="97">
        <f t="shared" si="12"/>
        <v>0</v>
      </c>
      <c r="T157" s="98">
        <f t="shared" si="10"/>
        <v>0</v>
      </c>
      <c r="U157" s="117" t="str">
        <f t="shared" si="11"/>
        <v>OK</v>
      </c>
      <c r="V157" s="117" t="b">
        <f>'CASH REBATE'!$P$22</f>
        <v>0</v>
      </c>
      <c r="W157" s="1" t="str">
        <v>ALCHEMY</v>
      </c>
    </row>
    <row r="158" spans="2:23" ht="17.399999999999999" x14ac:dyDescent="0.3">
      <c r="B158" s="161" t="str">
        <v>16-SPGIN-07001741</v>
      </c>
      <c r="C158" s="156" t="str">
        <v>Independent</v>
      </c>
      <c r="D158" s="94" t="str">
        <v>GIN</v>
      </c>
      <c r="E158" s="94" t="str">
        <v>Four Pillars</v>
      </c>
      <c r="F158" s="94" t="str">
        <v>FPL</v>
      </c>
      <c r="G158" s="94" t="str">
        <v>Four Pillars Fresh Yuzu</v>
      </c>
      <c r="H158" s="94" t="str">
        <v>700ml</v>
      </c>
      <c r="I158" s="174">
        <v>6</v>
      </c>
      <c r="J158" s="283"/>
      <c r="K158" s="178"/>
      <c r="L158" s="85"/>
      <c r="M158" s="15"/>
      <c r="N158" s="86"/>
      <c r="O158" s="6"/>
      <c r="P158" s="152">
        <v>0</v>
      </c>
      <c r="Q158" s="6"/>
      <c r="R158" s="96">
        <f t="shared" si="9"/>
        <v>0</v>
      </c>
      <c r="S158" s="97">
        <f t="shared" si="12"/>
        <v>0</v>
      </c>
      <c r="T158" s="98">
        <f t="shared" si="10"/>
        <v>0</v>
      </c>
      <c r="U158" s="117" t="str">
        <f t="shared" si="11"/>
        <v>OK</v>
      </c>
      <c r="V158" s="117" t="b">
        <f>'CASH REBATE'!$P$22</f>
        <v>0</v>
      </c>
      <c r="W158" s="1" t="str">
        <v>ALCHEMY</v>
      </c>
    </row>
    <row r="159" spans="2:23" ht="17.399999999999999" x14ac:dyDescent="0.3">
      <c r="B159" s="161" t="str">
        <v>16-SPGIN-07000256</v>
      </c>
      <c r="C159" s="156" t="str">
        <v>Independent</v>
      </c>
      <c r="D159" s="94" t="str">
        <v>GIN</v>
      </c>
      <c r="E159" s="94" t="str">
        <v>Four Pillars</v>
      </c>
      <c r="F159" s="94" t="str">
        <v>FPL</v>
      </c>
      <c r="G159" s="94" t="str">
        <v>Four Pillars Bloody Shiraz Australian</v>
      </c>
      <c r="H159" s="94" t="str">
        <v>700ml</v>
      </c>
      <c r="I159" s="174">
        <v>6</v>
      </c>
      <c r="J159" s="283"/>
      <c r="K159" s="178"/>
      <c r="L159" s="85"/>
      <c r="M159" s="15"/>
      <c r="N159" s="86"/>
      <c r="O159" s="6"/>
      <c r="P159" s="152">
        <v>0</v>
      </c>
      <c r="Q159" s="6"/>
      <c r="R159" s="96">
        <f t="shared" si="9"/>
        <v>0</v>
      </c>
      <c r="S159" s="97">
        <f t="shared" si="12"/>
        <v>0</v>
      </c>
      <c r="T159" s="98">
        <f t="shared" si="10"/>
        <v>0</v>
      </c>
      <c r="U159" s="117" t="str">
        <f t="shared" si="11"/>
        <v>OK</v>
      </c>
      <c r="V159" s="117" t="b">
        <f>'CASH REBATE'!$P$22</f>
        <v>0</v>
      </c>
      <c r="W159" s="1" t="str">
        <v>ALCHEMY</v>
      </c>
    </row>
    <row r="160" spans="2:23" ht="17.399999999999999" x14ac:dyDescent="0.3">
      <c r="B160" s="161" t="str">
        <v>16-SPGIN-07000263</v>
      </c>
      <c r="C160" s="156" t="str">
        <v>Independent</v>
      </c>
      <c r="D160" s="94" t="str">
        <v>GIN</v>
      </c>
      <c r="E160" s="94" t="str">
        <v>Four Pillars</v>
      </c>
      <c r="F160" s="94" t="str">
        <v>FPL</v>
      </c>
      <c r="G160" s="94" t="str">
        <v>Four Pillars Spiced Negroni Australian</v>
      </c>
      <c r="H160" s="94" t="str">
        <v>700ml</v>
      </c>
      <c r="I160" s="174">
        <v>6</v>
      </c>
      <c r="J160" s="283"/>
      <c r="K160" s="178"/>
      <c r="L160" s="85"/>
      <c r="M160" s="15"/>
      <c r="N160" s="86"/>
      <c r="O160" s="6"/>
      <c r="P160" s="152">
        <v>0</v>
      </c>
      <c r="Q160" s="6"/>
      <c r="R160" s="96">
        <f t="shared" si="9"/>
        <v>0</v>
      </c>
      <c r="S160" s="97">
        <f t="shared" si="12"/>
        <v>0</v>
      </c>
      <c r="T160" s="98">
        <f t="shared" si="10"/>
        <v>0</v>
      </c>
      <c r="U160" s="117" t="str">
        <f t="shared" si="11"/>
        <v>OK</v>
      </c>
      <c r="V160" s="117" t="b">
        <f>'CASH REBATE'!$P$22</f>
        <v>0</v>
      </c>
      <c r="W160" s="1" t="str">
        <v>ALCHEMY</v>
      </c>
    </row>
    <row r="161" spans="2:23" ht="17.399999999999999" x14ac:dyDescent="0.3">
      <c r="B161" s="161" t="str">
        <v>16-SPGIN-07000157</v>
      </c>
      <c r="C161" s="156" t="str">
        <v>Independent</v>
      </c>
      <c r="D161" s="94" t="str">
        <v>GIN</v>
      </c>
      <c r="E161" s="94" t="str">
        <v>Four Pillars</v>
      </c>
      <c r="F161" s="94" t="str">
        <v>FPL</v>
      </c>
      <c r="G161" s="94" t="str">
        <v>Four Pillars Barrel Aged Australian</v>
      </c>
      <c r="H161" s="94" t="str">
        <v>700ml</v>
      </c>
      <c r="I161" s="174">
        <v>6</v>
      </c>
      <c r="J161" s="283"/>
      <c r="K161" s="178"/>
      <c r="L161" s="85"/>
      <c r="M161" s="15"/>
      <c r="N161" s="86"/>
      <c r="O161" s="6"/>
      <c r="P161" s="152">
        <v>0</v>
      </c>
      <c r="Q161" s="6"/>
      <c r="R161" s="96">
        <f t="shared" si="9"/>
        <v>0</v>
      </c>
      <c r="S161" s="97">
        <f t="shared" si="12"/>
        <v>0</v>
      </c>
      <c r="T161" s="98">
        <f t="shared" si="10"/>
        <v>0</v>
      </c>
      <c r="U161" s="117" t="str">
        <f t="shared" si="11"/>
        <v>OK</v>
      </c>
      <c r="V161" s="117" t="b">
        <f>'CASH REBATE'!$P$22</f>
        <v>0</v>
      </c>
      <c r="W161" s="1" t="str">
        <v>ALCHEMY</v>
      </c>
    </row>
    <row r="162" spans="2:23" ht="17.399999999999999" x14ac:dyDescent="0.3">
      <c r="B162" s="161" t="str">
        <v>16-SPGIN-07000648</v>
      </c>
      <c r="C162" s="156" t="str">
        <v>Independent</v>
      </c>
      <c r="D162" s="94" t="str">
        <v>GIN</v>
      </c>
      <c r="E162" s="94" t="str">
        <v>Four Pillars</v>
      </c>
      <c r="F162" s="94" t="str">
        <v>FPL</v>
      </c>
      <c r="G162" s="94" t="str">
        <v>Four Pillars Navy Strength Australian</v>
      </c>
      <c r="H162" s="94" t="str">
        <v>700ml</v>
      </c>
      <c r="I162" s="174">
        <v>6</v>
      </c>
      <c r="J162" s="283"/>
      <c r="K162" s="178"/>
      <c r="L162" s="85"/>
      <c r="M162" s="15"/>
      <c r="N162" s="86"/>
      <c r="O162" s="6"/>
      <c r="P162" s="152">
        <v>0</v>
      </c>
      <c r="Q162" s="6"/>
      <c r="R162" s="96">
        <f t="shared" si="9"/>
        <v>0</v>
      </c>
      <c r="S162" s="97">
        <f t="shared" si="12"/>
        <v>0</v>
      </c>
      <c r="T162" s="98">
        <f t="shared" si="10"/>
        <v>0</v>
      </c>
      <c r="U162" s="117" t="str">
        <f t="shared" si="11"/>
        <v>OK</v>
      </c>
      <c r="V162" s="117" t="b">
        <f>'CASH REBATE'!$P$22</f>
        <v>0</v>
      </c>
      <c r="W162" s="1" t="str">
        <v>ALCHEMY</v>
      </c>
    </row>
    <row r="163" spans="2:23" ht="17.399999999999999" x14ac:dyDescent="0.3">
      <c r="B163" s="161" t="str">
        <v>16-SPGIN-07000348</v>
      </c>
      <c r="C163" s="156" t="str">
        <v>Independent</v>
      </c>
      <c r="D163" s="94" t="str">
        <v>GIN</v>
      </c>
      <c r="E163" s="94" t="str">
        <v>Four Pillars</v>
      </c>
      <c r="F163" s="94" t="str">
        <v>FPL</v>
      </c>
      <c r="G163" s="94" t="str">
        <v>Four Pillars Australian Christmas</v>
      </c>
      <c r="H163" s="94" t="str">
        <v>700ml</v>
      </c>
      <c r="I163" s="174">
        <v>6</v>
      </c>
      <c r="J163" s="283"/>
      <c r="K163" s="178"/>
      <c r="L163" s="85"/>
      <c r="M163" s="15"/>
      <c r="N163" s="86"/>
      <c r="O163" s="6"/>
      <c r="P163" s="152">
        <v>0</v>
      </c>
      <c r="Q163" s="6"/>
      <c r="R163" s="96">
        <f t="shared" si="9"/>
        <v>0</v>
      </c>
      <c r="S163" s="97">
        <f t="shared" si="12"/>
        <v>0</v>
      </c>
      <c r="T163" s="98">
        <f t="shared" si="10"/>
        <v>0</v>
      </c>
      <c r="U163" s="117" t="str">
        <f t="shared" si="11"/>
        <v>OK</v>
      </c>
      <c r="V163" s="117" t="b">
        <f>'CASH REBATE'!$P$22</f>
        <v>0</v>
      </c>
      <c r="W163" s="1" t="str">
        <v>ALCHEMY</v>
      </c>
    </row>
    <row r="164" spans="2:23" ht="17.399999999999999" x14ac:dyDescent="0.3">
      <c r="B164" s="161" t="str">
        <v>67-SPGIN-07007296</v>
      </c>
      <c r="C164" s="156" t="str">
        <v>Independent</v>
      </c>
      <c r="D164" s="94" t="str">
        <v>GIN</v>
      </c>
      <c r="E164" s="94" t="str">
        <v>Lady Trieu</v>
      </c>
      <c r="F164" s="94" t="str">
        <v>LDT</v>
      </c>
      <c r="G164" s="94" t="str">
        <v>Lady Trieu Contemporary Gin</v>
      </c>
      <c r="H164" s="94" t="str">
        <v>700ml</v>
      </c>
      <c r="I164" s="174">
        <v>6</v>
      </c>
      <c r="J164" s="283"/>
      <c r="K164" s="178"/>
      <c r="L164" s="85"/>
      <c r="M164" s="15"/>
      <c r="N164" s="86"/>
      <c r="O164" s="6"/>
      <c r="P164" s="152">
        <v>0</v>
      </c>
      <c r="Q164" s="6"/>
      <c r="R164" s="96">
        <f t="shared" si="9"/>
        <v>0</v>
      </c>
      <c r="S164" s="97">
        <f t="shared" si="12"/>
        <v>0</v>
      </c>
      <c r="T164" s="98">
        <f t="shared" si="10"/>
        <v>0</v>
      </c>
      <c r="U164" s="117" t="str">
        <f t="shared" si="11"/>
        <v>OK</v>
      </c>
      <c r="V164" s="117" t="b">
        <f>'CASH REBATE'!$P$22</f>
        <v>0</v>
      </c>
      <c r="W164" s="1" t="str">
        <v>ALCHEMY</v>
      </c>
    </row>
    <row r="165" spans="2:23" ht="17.399999999999999" x14ac:dyDescent="0.3">
      <c r="B165" s="161" t="str">
        <v>67-SPGIN-07007265</v>
      </c>
      <c r="C165" s="156" t="str">
        <v>Independent</v>
      </c>
      <c r="D165" s="94" t="str">
        <v>GIN</v>
      </c>
      <c r="E165" s="94" t="str">
        <v>Lady Trieu</v>
      </c>
      <c r="F165" s="94" t="str">
        <v>LDT</v>
      </c>
      <c r="G165" s="94" t="str">
        <v>Lady Trieu Dalat Flowerbomb Gin</v>
      </c>
      <c r="H165" s="94" t="str">
        <v>700ml</v>
      </c>
      <c r="I165" s="174">
        <v>6</v>
      </c>
      <c r="J165" s="283"/>
      <c r="K165" s="178"/>
      <c r="L165" s="85"/>
      <c r="M165" s="15"/>
      <c r="N165" s="86"/>
      <c r="O165" s="6"/>
      <c r="P165" s="152">
        <v>0</v>
      </c>
      <c r="Q165" s="6"/>
      <c r="R165" s="96">
        <f t="shared" si="9"/>
        <v>0</v>
      </c>
      <c r="S165" s="97">
        <f t="shared" si="12"/>
        <v>0</v>
      </c>
      <c r="T165" s="98">
        <f t="shared" si="10"/>
        <v>0</v>
      </c>
      <c r="U165" s="117" t="str">
        <f t="shared" si="11"/>
        <v>OK</v>
      </c>
      <c r="V165" s="117" t="b">
        <f>'CASH REBATE'!$P$22</f>
        <v>0</v>
      </c>
      <c r="W165" s="1" t="str">
        <v>ALCHEMY</v>
      </c>
    </row>
    <row r="166" spans="2:23" ht="17.399999999999999" x14ac:dyDescent="0.3">
      <c r="B166" s="161" t="str">
        <v>67-SPGIN-07007272</v>
      </c>
      <c r="C166" s="156" t="str">
        <v>Independent</v>
      </c>
      <c r="D166" s="94" t="str">
        <v>GIN</v>
      </c>
      <c r="E166" s="94" t="str">
        <v>Lady Trieu</v>
      </c>
      <c r="F166" s="94" t="str">
        <v>LDT</v>
      </c>
      <c r="G166" s="94" t="str">
        <v>Lady Trieu Hoi An Spice Road Gin</v>
      </c>
      <c r="H166" s="94" t="str">
        <v>700ml</v>
      </c>
      <c r="I166" s="174">
        <v>6</v>
      </c>
      <c r="J166" s="283"/>
      <c r="K166" s="178"/>
      <c r="L166" s="85"/>
      <c r="M166" s="15"/>
      <c r="N166" s="86"/>
      <c r="O166" s="6"/>
      <c r="P166" s="152">
        <v>0</v>
      </c>
      <c r="Q166" s="6"/>
      <c r="R166" s="96">
        <f t="shared" si="9"/>
        <v>0</v>
      </c>
      <c r="S166" s="97">
        <f t="shared" si="12"/>
        <v>0</v>
      </c>
      <c r="T166" s="98">
        <f t="shared" si="10"/>
        <v>0</v>
      </c>
      <c r="U166" s="117" t="str">
        <f t="shared" si="11"/>
        <v>OK</v>
      </c>
      <c r="V166" s="117" t="b">
        <f>'CASH REBATE'!$P$22</f>
        <v>0</v>
      </c>
      <c r="W166" s="1" t="str">
        <v>ALCHEMY</v>
      </c>
    </row>
    <row r="167" spans="2:23" ht="17.399999999999999" x14ac:dyDescent="0.3">
      <c r="B167" s="161" t="str">
        <v>67-SPGIN-02007163</v>
      </c>
      <c r="C167" s="156" t="str">
        <v>Independent</v>
      </c>
      <c r="D167" s="94" t="str">
        <v>GIN</v>
      </c>
      <c r="E167" s="94" t="str">
        <v>Lady Trieu</v>
      </c>
      <c r="F167" s="94" t="str">
        <v>LDT</v>
      </c>
      <c r="G167" s="94" t="str">
        <v>Lady Trieu Mekong Delta Dry Gin 200ml</v>
      </c>
      <c r="H167" s="94" t="str">
        <v>200ml</v>
      </c>
      <c r="I167" s="174">
        <v>12</v>
      </c>
      <c r="J167" s="283"/>
      <c r="K167" s="178"/>
      <c r="L167" s="85"/>
      <c r="M167" s="15"/>
      <c r="N167" s="86"/>
      <c r="O167" s="6"/>
      <c r="P167" s="152">
        <v>0</v>
      </c>
      <c r="Q167" s="6"/>
      <c r="R167" s="96">
        <f t="shared" si="9"/>
        <v>0</v>
      </c>
      <c r="S167" s="97">
        <f t="shared" si="12"/>
        <v>0</v>
      </c>
      <c r="T167" s="98">
        <f t="shared" si="10"/>
        <v>0</v>
      </c>
      <c r="U167" s="117" t="str">
        <f t="shared" si="11"/>
        <v>OK</v>
      </c>
      <c r="V167" s="117" t="b">
        <f>'CASH REBATE'!$P$22</f>
        <v>0</v>
      </c>
      <c r="W167" s="1" t="str">
        <v>ALCHEMY</v>
      </c>
    </row>
    <row r="168" spans="2:23" ht="17.399999999999999" x14ac:dyDescent="0.3">
      <c r="B168" s="161" t="str">
        <v>67-SPGIN-07007258</v>
      </c>
      <c r="C168" s="156" t="str">
        <v>Independent</v>
      </c>
      <c r="D168" s="94" t="str">
        <v>GIN</v>
      </c>
      <c r="E168" s="94" t="str">
        <v>Lady Trieu</v>
      </c>
      <c r="F168" s="94" t="str">
        <v>LDT</v>
      </c>
      <c r="G168" s="94" t="str">
        <v>Lady Trieu Mekong Delta Dry Gin</v>
      </c>
      <c r="H168" s="94" t="str">
        <v>700ml</v>
      </c>
      <c r="I168" s="174">
        <v>6</v>
      </c>
      <c r="J168" s="283"/>
      <c r="K168" s="178"/>
      <c r="L168" s="85"/>
      <c r="M168" s="15"/>
      <c r="N168" s="86"/>
      <c r="O168" s="6"/>
      <c r="P168" s="152">
        <v>0</v>
      </c>
      <c r="Q168" s="6"/>
      <c r="R168" s="96">
        <f t="shared" si="9"/>
        <v>0</v>
      </c>
      <c r="S168" s="97">
        <f t="shared" si="12"/>
        <v>0</v>
      </c>
      <c r="T168" s="98">
        <f t="shared" si="10"/>
        <v>0</v>
      </c>
      <c r="U168" s="117" t="str">
        <f t="shared" si="11"/>
        <v>OK</v>
      </c>
      <c r="V168" s="117" t="b">
        <f>'CASH REBATE'!$P$22</f>
        <v>0</v>
      </c>
      <c r="W168" s="1" t="str">
        <v>ALCHEMY</v>
      </c>
    </row>
    <row r="169" spans="2:23" ht="17.399999999999999" x14ac:dyDescent="0.3">
      <c r="B169" s="161" t="str">
        <v>67-SPGIN-07007289</v>
      </c>
      <c r="C169" s="156" t="str">
        <v>Independent</v>
      </c>
      <c r="D169" s="94" t="str">
        <v>GIN</v>
      </c>
      <c r="E169" s="94" t="str">
        <v>Lady Trieu</v>
      </c>
      <c r="F169" s="94" t="str">
        <v>LDT</v>
      </c>
      <c r="G169" s="94" t="str">
        <v>Lady Trieu Sapa Citrus Tea Gin</v>
      </c>
      <c r="H169" s="94" t="str">
        <v>700ml</v>
      </c>
      <c r="I169" s="174">
        <v>6</v>
      </c>
      <c r="J169" s="283"/>
      <c r="K169" s="178"/>
      <c r="L169" s="85"/>
      <c r="M169" s="15"/>
      <c r="N169" s="86"/>
      <c r="O169" s="6"/>
      <c r="P169" s="152">
        <v>0</v>
      </c>
      <c r="Q169" s="6"/>
      <c r="R169" s="96">
        <f t="shared" si="9"/>
        <v>0</v>
      </c>
      <c r="S169" s="97">
        <f t="shared" si="12"/>
        <v>0</v>
      </c>
      <c r="T169" s="98">
        <f t="shared" si="10"/>
        <v>0</v>
      </c>
      <c r="U169" s="117" t="str">
        <f t="shared" si="11"/>
        <v>OK</v>
      </c>
      <c r="V169" s="117" t="b">
        <f>'CASH REBATE'!$P$22</f>
        <v>0</v>
      </c>
      <c r="W169" s="1" t="str">
        <v>ALCHEMY</v>
      </c>
    </row>
    <row r="170" spans="2:23" ht="17.399999999999999" x14ac:dyDescent="0.3">
      <c r="B170" s="161" t="str">
        <v>67-SPGIN-07007248</v>
      </c>
      <c r="C170" s="156" t="str">
        <v>Independent</v>
      </c>
      <c r="D170" s="94" t="str">
        <v>GIN</v>
      </c>
      <c r="E170" s="94" t="str">
        <v>Lady Trieu</v>
      </c>
      <c r="F170" s="94" t="str">
        <v>LDT</v>
      </c>
      <c r="G170" s="94" t="str">
        <v>Lady Trieu King Orange Gin</v>
      </c>
      <c r="H170" s="94" t="str">
        <v>700ml</v>
      </c>
      <c r="I170" s="174">
        <v>6</v>
      </c>
      <c r="J170" s="283"/>
      <c r="K170" s="178"/>
      <c r="L170" s="85"/>
      <c r="M170" s="15"/>
      <c r="N170" s="86"/>
      <c r="O170" s="6"/>
      <c r="P170" s="152">
        <v>0</v>
      </c>
      <c r="Q170" s="6"/>
      <c r="R170" s="96">
        <f t="shared" si="9"/>
        <v>0</v>
      </c>
      <c r="S170" s="97">
        <f t="shared" si="12"/>
        <v>0</v>
      </c>
      <c r="T170" s="98">
        <f t="shared" si="10"/>
        <v>0</v>
      </c>
      <c r="U170" s="117" t="str">
        <f t="shared" si="11"/>
        <v>OK</v>
      </c>
      <c r="V170" s="117" t="b">
        <f>'CASH REBATE'!$P$22</f>
        <v>0</v>
      </c>
      <c r="W170" s="1" t="str">
        <v>ALCHEMY</v>
      </c>
    </row>
    <row r="171" spans="2:23" ht="17.399999999999999" x14ac:dyDescent="0.3">
      <c r="B171" s="161" t="str">
        <v>49-SPMEZ-07501154</v>
      </c>
      <c r="C171" s="156" t="str">
        <v>Proximo</v>
      </c>
      <c r="D171" s="94" t="str">
        <v>Mezcal</v>
      </c>
      <c r="E171" s="94" t="str">
        <v>400 Conejos</v>
      </c>
      <c r="F171" s="94" t="str">
        <v>400</v>
      </c>
      <c r="G171" s="94" t="str">
        <v>400 Conejos Mezcal</v>
      </c>
      <c r="H171" s="94" t="str">
        <v>750ml</v>
      </c>
      <c r="I171" s="174">
        <v>6</v>
      </c>
      <c r="J171" s="283"/>
      <c r="K171" s="178"/>
      <c r="L171" s="85"/>
      <c r="M171" s="15"/>
      <c r="N171" s="86"/>
      <c r="O171" s="6"/>
      <c r="P171" s="152">
        <v>0</v>
      </c>
      <c r="Q171" s="6"/>
      <c r="R171" s="96">
        <f t="shared" si="9"/>
        <v>0</v>
      </c>
      <c r="S171" s="97">
        <f t="shared" si="12"/>
        <v>0</v>
      </c>
      <c r="T171" s="98">
        <f t="shared" si="10"/>
        <v>0</v>
      </c>
      <c r="U171" s="117" t="str">
        <f t="shared" si="11"/>
        <v>OK</v>
      </c>
      <c r="V171" s="117" t="b">
        <f>'CASH REBATE'!$P$22</f>
        <v>0</v>
      </c>
      <c r="W171" s="1" t="str">
        <v>ALCHEMY</v>
      </c>
    </row>
    <row r="172" spans="2:23" ht="17.399999999999999" x14ac:dyDescent="0.3">
      <c r="B172" s="161" t="str">
        <v>49-SPMEZ-07502090</v>
      </c>
      <c r="C172" s="156" t="str">
        <v>Proximo</v>
      </c>
      <c r="D172" s="94" t="str">
        <v>Mezcal</v>
      </c>
      <c r="E172" s="94" t="str">
        <v>Creyente</v>
      </c>
      <c r="F172" s="94" t="str">
        <v>CYT</v>
      </c>
      <c r="G172" s="94" t="str">
        <v>Creyente Mezcal</v>
      </c>
      <c r="H172" s="94" t="str">
        <v>750ml</v>
      </c>
      <c r="I172" s="174">
        <v>6</v>
      </c>
      <c r="J172" s="283"/>
      <c r="K172" s="178"/>
      <c r="L172" s="85"/>
      <c r="M172" s="15"/>
      <c r="N172" s="86"/>
      <c r="O172" s="6"/>
      <c r="P172" s="152">
        <v>0</v>
      </c>
      <c r="Q172" s="6"/>
      <c r="R172" s="96">
        <f t="shared" si="9"/>
        <v>0</v>
      </c>
      <c r="S172" s="97">
        <f t="shared" si="12"/>
        <v>0</v>
      </c>
      <c r="T172" s="98">
        <f t="shared" si="10"/>
        <v>0</v>
      </c>
      <c r="U172" s="117" t="str">
        <f t="shared" si="11"/>
        <v>OK</v>
      </c>
      <c r="V172" s="117" t="b">
        <f>'CASH REBATE'!$P$22</f>
        <v>0</v>
      </c>
      <c r="W172" s="1" t="str">
        <v>ALCHEMY</v>
      </c>
    </row>
    <row r="173" spans="2:23" ht="17.399999999999999" x14ac:dyDescent="0.3">
      <c r="B173" s="161" t="str">
        <v>72-SPTEQ-07001004</v>
      </c>
      <c r="C173" s="156" t="str">
        <v>Proximo</v>
      </c>
      <c r="D173" s="94" t="str">
        <v>Tequila</v>
      </c>
      <c r="E173" s="94" t="str">
        <v>Gran Centenario</v>
      </c>
      <c r="F173" s="94" t="str">
        <v>GCN</v>
      </c>
      <c r="G173" s="94" t="str">
        <v>Gran Centenario Plata Tequila</v>
      </c>
      <c r="H173" s="94" t="str">
        <v>700ml</v>
      </c>
      <c r="I173" s="174">
        <v>6</v>
      </c>
      <c r="J173" s="283"/>
      <c r="K173" s="178"/>
      <c r="L173" s="85"/>
      <c r="M173" s="15"/>
      <c r="N173" s="86"/>
      <c r="O173" s="6"/>
      <c r="P173" s="152">
        <v>0</v>
      </c>
      <c r="Q173" s="6"/>
      <c r="R173" s="96">
        <f t="shared" si="9"/>
        <v>0</v>
      </c>
      <c r="S173" s="97">
        <f t="shared" si="12"/>
        <v>0</v>
      </c>
      <c r="T173" s="98">
        <f t="shared" si="10"/>
        <v>0</v>
      </c>
      <c r="U173" s="117" t="str">
        <f t="shared" si="11"/>
        <v>OK</v>
      </c>
      <c r="V173" s="117" t="b">
        <f>'CASH REBATE'!$P$22</f>
        <v>0</v>
      </c>
      <c r="W173" s="1" t="str">
        <v>ALCHEMY</v>
      </c>
    </row>
    <row r="174" spans="2:23" ht="17.399999999999999" x14ac:dyDescent="0.3">
      <c r="B174" s="161" t="str">
        <v>72-SPTEQ-07001001</v>
      </c>
      <c r="C174" s="156" t="str">
        <v>Proximo</v>
      </c>
      <c r="D174" s="94" t="str">
        <v>Tequila</v>
      </c>
      <c r="E174" s="94" t="str">
        <v>Gran Centenario</v>
      </c>
      <c r="F174" s="94" t="str">
        <v>GCN</v>
      </c>
      <c r="G174" s="94" t="str">
        <v>Gran Centenario Reposado Tequila</v>
      </c>
      <c r="H174" s="94" t="str">
        <v>700ml</v>
      </c>
      <c r="I174" s="174">
        <v>6</v>
      </c>
      <c r="J174" s="283"/>
      <c r="K174" s="178"/>
      <c r="L174" s="85"/>
      <c r="M174" s="15"/>
      <c r="N174" s="86"/>
      <c r="O174" s="6"/>
      <c r="P174" s="152">
        <v>0</v>
      </c>
      <c r="Q174" s="6"/>
      <c r="R174" s="96">
        <f t="shared" si="9"/>
        <v>0</v>
      </c>
      <c r="S174" s="97">
        <f t="shared" si="12"/>
        <v>0</v>
      </c>
      <c r="T174" s="98">
        <f t="shared" si="10"/>
        <v>0</v>
      </c>
      <c r="U174" s="117" t="str">
        <f t="shared" si="11"/>
        <v>OK</v>
      </c>
      <c r="V174" s="117" t="b">
        <f>'CASH REBATE'!$P$22</f>
        <v>0</v>
      </c>
      <c r="W174" s="1" t="str">
        <v>ALCHEMY</v>
      </c>
    </row>
    <row r="175" spans="2:23" ht="17.399999999999999" x14ac:dyDescent="0.3">
      <c r="B175" s="161" t="str">
        <v>72-SPTEQ-07001011</v>
      </c>
      <c r="C175" s="156" t="str">
        <v>Proximo</v>
      </c>
      <c r="D175" s="94" t="str">
        <v>Tequila</v>
      </c>
      <c r="E175" s="94" t="str">
        <v>Gran Centenario</v>
      </c>
      <c r="F175" s="94" t="str">
        <v>GCN</v>
      </c>
      <c r="G175" s="94" t="str">
        <v>Gran Centenario Anejo Tequila</v>
      </c>
      <c r="H175" s="94" t="str">
        <v>700ml</v>
      </c>
      <c r="I175" s="174">
        <v>6</v>
      </c>
      <c r="J175" s="283"/>
      <c r="K175" s="178"/>
      <c r="L175" s="85"/>
      <c r="M175" s="15"/>
      <c r="N175" s="86"/>
      <c r="O175" s="6"/>
      <c r="P175" s="152">
        <v>0</v>
      </c>
      <c r="Q175" s="6"/>
      <c r="R175" s="96">
        <f t="shared" si="9"/>
        <v>0</v>
      </c>
      <c r="S175" s="97">
        <f t="shared" si="12"/>
        <v>0</v>
      </c>
      <c r="T175" s="98">
        <f t="shared" si="10"/>
        <v>0</v>
      </c>
      <c r="U175" s="117" t="str">
        <f t="shared" si="11"/>
        <v>OK</v>
      </c>
      <c r="V175" s="117" t="b">
        <f>'CASH REBATE'!$P$22</f>
        <v>0</v>
      </c>
      <c r="W175" s="1" t="str">
        <v>ALCHEMY</v>
      </c>
    </row>
    <row r="176" spans="2:23" ht="17.399999999999999" x14ac:dyDescent="0.3">
      <c r="B176" s="161" t="str">
        <v>72-SPTEQ-07507409</v>
      </c>
      <c r="C176" s="156" t="str">
        <v>Proximo</v>
      </c>
      <c r="D176" s="94" t="str">
        <v>Tequila</v>
      </c>
      <c r="E176" s="94" t="str">
        <v>Gran Centenario</v>
      </c>
      <c r="F176" s="94" t="str">
        <v>GCN</v>
      </c>
      <c r="G176" s="94" t="str">
        <v>Gran Centenario Leyenda Extra Anejo Tequila</v>
      </c>
      <c r="H176" s="94" t="str">
        <v>750ml</v>
      </c>
      <c r="I176" s="174">
        <v>3</v>
      </c>
      <c r="J176" s="283"/>
      <c r="K176" s="178"/>
      <c r="L176" s="85"/>
      <c r="M176" s="15"/>
      <c r="N176" s="86"/>
      <c r="O176" s="6"/>
      <c r="P176" s="152">
        <v>0</v>
      </c>
      <c r="Q176" s="6"/>
      <c r="R176" s="96">
        <f t="shared" si="9"/>
        <v>0</v>
      </c>
      <c r="S176" s="97">
        <f t="shared" si="12"/>
        <v>0</v>
      </c>
      <c r="T176" s="98">
        <f t="shared" si="10"/>
        <v>0</v>
      </c>
      <c r="U176" s="117" t="str">
        <f t="shared" si="11"/>
        <v>OK</v>
      </c>
      <c r="V176" s="117" t="b">
        <f>'CASH REBATE'!$P$22</f>
        <v>0</v>
      </c>
      <c r="W176" s="1" t="str">
        <v>ALCHEMY</v>
      </c>
    </row>
    <row r="177" spans="2:23" ht="17.399999999999999" x14ac:dyDescent="0.3">
      <c r="B177" s="161" t="str">
        <v>73-SPTEQ-07500217</v>
      </c>
      <c r="C177" s="156" t="str">
        <v>Proximo</v>
      </c>
      <c r="D177" s="94" t="str">
        <v>Tequila</v>
      </c>
      <c r="E177" s="94" t="str">
        <v>Maestro Dobel</v>
      </c>
      <c r="F177" s="94" t="str">
        <v>MTD</v>
      </c>
      <c r="G177" s="94" t="str">
        <v>Maestro Dobel Silver Tequila</v>
      </c>
      <c r="H177" s="94" t="str">
        <v>750ml</v>
      </c>
      <c r="I177" s="174">
        <v>6</v>
      </c>
      <c r="J177" s="283"/>
      <c r="K177" s="178"/>
      <c r="L177" s="85"/>
      <c r="M177" s="15"/>
      <c r="N177" s="86"/>
      <c r="O177" s="6"/>
      <c r="P177" s="152">
        <v>0</v>
      </c>
      <c r="Q177" s="6"/>
      <c r="R177" s="96">
        <f t="shared" si="9"/>
        <v>0</v>
      </c>
      <c r="S177" s="97">
        <f t="shared" si="12"/>
        <v>0</v>
      </c>
      <c r="T177" s="98">
        <f t="shared" si="10"/>
        <v>0</v>
      </c>
      <c r="U177" s="117" t="str">
        <f t="shared" si="11"/>
        <v>OK</v>
      </c>
      <c r="V177" s="117" t="b">
        <f>'CASH REBATE'!$P$22</f>
        <v>0</v>
      </c>
      <c r="W177" s="1" t="str">
        <v>ALCHEMY</v>
      </c>
    </row>
    <row r="178" spans="2:23" ht="17.399999999999999" x14ac:dyDescent="0.3">
      <c r="B178" s="161" t="str">
        <v>73-SPTEQ-07500248</v>
      </c>
      <c r="C178" s="156" t="str">
        <v>Proximo</v>
      </c>
      <c r="D178" s="94" t="str">
        <v>Tequila</v>
      </c>
      <c r="E178" s="94" t="str">
        <v>Maestro Dobel</v>
      </c>
      <c r="F178" s="94" t="str">
        <v>MTD</v>
      </c>
      <c r="G178" s="94" t="str">
        <v>Maestro Dobel Diamante Tequila</v>
      </c>
      <c r="H178" s="94" t="str">
        <v>750ml</v>
      </c>
      <c r="I178" s="174">
        <v>6</v>
      </c>
      <c r="J178" s="283"/>
      <c r="K178" s="178"/>
      <c r="L178" s="85"/>
      <c r="M178" s="15"/>
      <c r="N178" s="86"/>
      <c r="O178" s="6"/>
      <c r="P178" s="152">
        <v>0</v>
      </c>
      <c r="Q178" s="6"/>
      <c r="R178" s="96">
        <f t="shared" si="9"/>
        <v>0</v>
      </c>
      <c r="S178" s="97">
        <f t="shared" si="12"/>
        <v>0</v>
      </c>
      <c r="T178" s="98">
        <f t="shared" si="10"/>
        <v>0</v>
      </c>
      <c r="U178" s="117" t="str">
        <f t="shared" si="11"/>
        <v>OK</v>
      </c>
      <c r="V178" s="117" t="b">
        <f>'CASH REBATE'!$P$22</f>
        <v>0</v>
      </c>
      <c r="W178" s="1" t="str">
        <v>ALCHEMY</v>
      </c>
    </row>
    <row r="179" spans="2:23" ht="17.399999999999999" x14ac:dyDescent="0.3">
      <c r="B179" s="161" t="str">
        <v>73-SPTEQ-07500224</v>
      </c>
      <c r="C179" s="156" t="str">
        <v>Proximo</v>
      </c>
      <c r="D179" s="94" t="str">
        <v>Tequila</v>
      </c>
      <c r="E179" s="94" t="str">
        <v>Maestro Dobel</v>
      </c>
      <c r="F179" s="94" t="str">
        <v>MTD</v>
      </c>
      <c r="G179" s="94" t="str">
        <v>Maestro Dobel Reposado Tequila</v>
      </c>
      <c r="H179" s="94" t="str">
        <v>750ml</v>
      </c>
      <c r="I179" s="174">
        <v>6</v>
      </c>
      <c r="J179" s="283"/>
      <c r="K179" s="178"/>
      <c r="L179" s="85"/>
      <c r="M179" s="15"/>
      <c r="N179" s="86"/>
      <c r="O179" s="6"/>
      <c r="P179" s="152">
        <v>0</v>
      </c>
      <c r="Q179" s="6"/>
      <c r="R179" s="96">
        <f t="shared" si="9"/>
        <v>0</v>
      </c>
      <c r="S179" s="97">
        <f t="shared" si="12"/>
        <v>0</v>
      </c>
      <c r="T179" s="98">
        <f t="shared" si="10"/>
        <v>0</v>
      </c>
      <c r="U179" s="117" t="str">
        <f t="shared" si="11"/>
        <v>OK</v>
      </c>
      <c r="V179" s="117" t="b">
        <f>'CASH REBATE'!$P$22</f>
        <v>0</v>
      </c>
      <c r="W179" s="1" t="str">
        <v>ALCHEMY</v>
      </c>
    </row>
    <row r="180" spans="2:23" ht="17.399999999999999" x14ac:dyDescent="0.3">
      <c r="B180" s="161" t="str">
        <v>73-SPTEQ-07500231</v>
      </c>
      <c r="C180" s="156" t="str">
        <v>Proximo</v>
      </c>
      <c r="D180" s="94" t="str">
        <v>Tequila</v>
      </c>
      <c r="E180" s="94" t="str">
        <v>Maestro Dobel</v>
      </c>
      <c r="F180" s="94" t="str">
        <v>MTD</v>
      </c>
      <c r="G180" s="94" t="str">
        <v>Maestro Dobel Anejo Tequila</v>
      </c>
      <c r="H180" s="94" t="str">
        <v>750ml</v>
      </c>
      <c r="I180" s="174">
        <v>6</v>
      </c>
      <c r="J180" s="283"/>
      <c r="K180" s="178"/>
      <c r="L180" s="85"/>
      <c r="M180" s="15"/>
      <c r="N180" s="86"/>
      <c r="O180" s="6"/>
      <c r="P180" s="152">
        <v>0</v>
      </c>
      <c r="Q180" s="6"/>
      <c r="R180" s="96">
        <f t="shared" si="9"/>
        <v>0</v>
      </c>
      <c r="S180" s="97">
        <f t="shared" si="12"/>
        <v>0</v>
      </c>
      <c r="T180" s="98">
        <f t="shared" si="10"/>
        <v>0</v>
      </c>
      <c r="U180" s="117" t="str">
        <f t="shared" si="11"/>
        <v>OK</v>
      </c>
      <c r="V180" s="117" t="b">
        <f>'CASH REBATE'!$P$22</f>
        <v>0</v>
      </c>
      <c r="W180" s="1" t="str">
        <v>ALCHEMY</v>
      </c>
    </row>
    <row r="181" spans="2:23" ht="17.399999999999999" x14ac:dyDescent="0.3">
      <c r="B181" s="161" t="str">
        <v>73-SPTEQ-07500255</v>
      </c>
      <c r="C181" s="156" t="str">
        <v>Proximo</v>
      </c>
      <c r="D181" s="94" t="str">
        <v>Tequila</v>
      </c>
      <c r="E181" s="94" t="str">
        <v>Maestro Dobel</v>
      </c>
      <c r="F181" s="94" t="str">
        <v>MTD</v>
      </c>
      <c r="G181" s="94" t="str">
        <v>Maestro Dobel Humito Smoked Silver Tequila</v>
      </c>
      <c r="H181" s="94" t="str">
        <v>750ml</v>
      </c>
      <c r="I181" s="174">
        <v>6</v>
      </c>
      <c r="J181" s="283"/>
      <c r="K181" s="178"/>
      <c r="L181" s="85"/>
      <c r="M181" s="15"/>
      <c r="N181" s="86"/>
      <c r="O181" s="6"/>
      <c r="P181" s="152">
        <v>0</v>
      </c>
      <c r="Q181" s="6"/>
      <c r="R181" s="96">
        <f t="shared" si="9"/>
        <v>0</v>
      </c>
      <c r="S181" s="97">
        <f t="shared" si="12"/>
        <v>0</v>
      </c>
      <c r="T181" s="98">
        <f t="shared" si="10"/>
        <v>0</v>
      </c>
      <c r="U181" s="117" t="str">
        <f t="shared" si="11"/>
        <v>OK</v>
      </c>
      <c r="V181" s="117" t="b">
        <f>'CASH REBATE'!$P$22</f>
        <v>0</v>
      </c>
      <c r="W181" s="1" t="str">
        <v>ALCHEMY</v>
      </c>
    </row>
    <row r="182" spans="2:23" ht="17.399999999999999" x14ac:dyDescent="0.3">
      <c r="B182" s="161" t="str">
        <v>73-SPTEQ-07507591</v>
      </c>
      <c r="C182" s="156" t="str">
        <v>Proximo</v>
      </c>
      <c r="D182" s="94" t="str">
        <v>Tequila</v>
      </c>
      <c r="E182" s="94" t="str">
        <v>Maestro Dobel</v>
      </c>
      <c r="F182" s="94" t="str">
        <v>MTD</v>
      </c>
      <c r="G182" s="94" t="str">
        <v>Maestro Dobel 50 Cristalino</v>
      </c>
      <c r="H182" s="94" t="str">
        <v>750ml</v>
      </c>
      <c r="I182" s="174">
        <v>3</v>
      </c>
      <c r="J182" s="283"/>
      <c r="K182" s="178"/>
      <c r="L182" s="85"/>
      <c r="M182" s="15"/>
      <c r="N182" s="86"/>
      <c r="O182" s="6"/>
      <c r="P182" s="152">
        <v>0</v>
      </c>
      <c r="Q182" s="6"/>
      <c r="R182" s="96">
        <f t="shared" si="9"/>
        <v>0</v>
      </c>
      <c r="S182" s="97">
        <f t="shared" si="12"/>
        <v>0</v>
      </c>
      <c r="T182" s="98">
        <f t="shared" si="10"/>
        <v>0</v>
      </c>
      <c r="U182" s="117" t="str">
        <f t="shared" si="11"/>
        <v>OK</v>
      </c>
      <c r="V182" s="117" t="b">
        <f>'CASH REBATE'!$P$22</f>
        <v>0</v>
      </c>
      <c r="W182" s="1" t="str">
        <v>ALCHEMY</v>
      </c>
    </row>
    <row r="183" spans="2:23" ht="17.399999999999999" x14ac:dyDescent="0.3">
      <c r="B183" s="161" t="str">
        <v>19-SPTEQ-07503234</v>
      </c>
      <c r="C183" s="156" t="str">
        <v>Proximo</v>
      </c>
      <c r="D183" s="94" t="str">
        <v>Tequila</v>
      </c>
      <c r="E183" s="94" t="str">
        <v>1800</v>
      </c>
      <c r="F183" s="94" t="str">
        <v>18T</v>
      </c>
      <c r="G183" s="94" t="str">
        <v>1800 Tequila Silver</v>
      </c>
      <c r="H183" s="94" t="str">
        <v>750ml</v>
      </c>
      <c r="I183" s="174">
        <v>12</v>
      </c>
      <c r="J183" s="283"/>
      <c r="K183" s="178"/>
      <c r="L183" s="85"/>
      <c r="M183" s="15"/>
      <c r="N183" s="86"/>
      <c r="O183" s="6"/>
      <c r="P183" s="152">
        <v>0</v>
      </c>
      <c r="Q183" s="6"/>
      <c r="R183" s="96">
        <f t="shared" si="9"/>
        <v>0</v>
      </c>
      <c r="S183" s="97">
        <f t="shared" si="12"/>
        <v>0</v>
      </c>
      <c r="T183" s="98">
        <f t="shared" si="10"/>
        <v>0</v>
      </c>
      <c r="U183" s="117" t="str">
        <f t="shared" si="11"/>
        <v>OK</v>
      </c>
      <c r="V183" s="117" t="b">
        <f>'CASH REBATE'!$P$22</f>
        <v>0</v>
      </c>
      <c r="W183" s="1" t="str">
        <v>ALCHEMY</v>
      </c>
    </row>
    <row r="184" spans="2:23" ht="17.399999999999999" x14ac:dyDescent="0.3">
      <c r="B184" s="161" t="str">
        <v>19-SPTEQ-07500196</v>
      </c>
      <c r="C184" s="156" t="str">
        <v>Proximo</v>
      </c>
      <c r="D184" s="94" t="str">
        <v>Tequila</v>
      </c>
      <c r="E184" s="94" t="str">
        <v>1800</v>
      </c>
      <c r="F184" s="94" t="str">
        <v>18T</v>
      </c>
      <c r="G184" s="94" t="str">
        <v>1800 Tequila Reposado</v>
      </c>
      <c r="H184" s="94" t="str">
        <v>750ml</v>
      </c>
      <c r="I184" s="174">
        <v>12</v>
      </c>
      <c r="J184" s="283"/>
      <c r="K184" s="178"/>
      <c r="L184" s="85"/>
      <c r="M184" s="15"/>
      <c r="N184" s="86"/>
      <c r="O184" s="6"/>
      <c r="P184" s="152">
        <v>0</v>
      </c>
      <c r="Q184" s="6"/>
      <c r="R184" s="96">
        <f t="shared" si="9"/>
        <v>0</v>
      </c>
      <c r="S184" s="97">
        <f t="shared" si="12"/>
        <v>0</v>
      </c>
      <c r="T184" s="98">
        <f t="shared" si="10"/>
        <v>0</v>
      </c>
      <c r="U184" s="117" t="str">
        <f t="shared" si="11"/>
        <v>OK</v>
      </c>
      <c r="V184" s="117" t="b">
        <f>'CASH REBATE'!$P$22</f>
        <v>0</v>
      </c>
      <c r="W184" s="1" t="str">
        <v>ALCHEMY</v>
      </c>
    </row>
    <row r="185" spans="2:23" ht="17.399999999999999" x14ac:dyDescent="0.3">
      <c r="B185" s="161" t="str">
        <v>19-SPTEQ-07500379</v>
      </c>
      <c r="C185" s="156" t="str">
        <v>Proximo</v>
      </c>
      <c r="D185" s="94" t="str">
        <v>Tequila</v>
      </c>
      <c r="E185" s="94" t="str">
        <v>1800</v>
      </c>
      <c r="F185" s="94" t="str">
        <v>18T</v>
      </c>
      <c r="G185" s="94" t="str">
        <v>1800 Tequila Coconut</v>
      </c>
      <c r="H185" s="94" t="str">
        <v>750ml</v>
      </c>
      <c r="I185" s="174">
        <v>12</v>
      </c>
      <c r="J185" s="283"/>
      <c r="K185" s="178"/>
      <c r="L185" s="85"/>
      <c r="M185" s="15"/>
      <c r="N185" s="86"/>
      <c r="O185" s="6"/>
      <c r="P185" s="152">
        <v>0</v>
      </c>
      <c r="Q185" s="6"/>
      <c r="R185" s="96">
        <f t="shared" si="9"/>
        <v>0</v>
      </c>
      <c r="S185" s="97">
        <f t="shared" si="12"/>
        <v>0</v>
      </c>
      <c r="T185" s="98">
        <f t="shared" si="10"/>
        <v>0</v>
      </c>
      <c r="U185" s="117" t="str">
        <f t="shared" si="11"/>
        <v>OK</v>
      </c>
      <c r="V185" s="117" t="b">
        <f>'CASH REBATE'!$P$22</f>
        <v>0</v>
      </c>
      <c r="W185" s="1" t="str">
        <v>ALCHEMY</v>
      </c>
    </row>
    <row r="186" spans="2:23" ht="17.399999999999999" x14ac:dyDescent="0.3">
      <c r="B186" s="161" t="str">
        <v>19-SPTEQ-07500205</v>
      </c>
      <c r="C186" s="156" t="str">
        <v>Proximo</v>
      </c>
      <c r="D186" s="94" t="str">
        <v>Tequila</v>
      </c>
      <c r="E186" s="94" t="str">
        <v>1800</v>
      </c>
      <c r="F186" s="94" t="str">
        <v>18T</v>
      </c>
      <c r="G186" s="94" t="str">
        <v>1800 Tequila Anejo</v>
      </c>
      <c r="H186" s="94" t="str">
        <v>750ml</v>
      </c>
      <c r="I186" s="174">
        <v>6</v>
      </c>
      <c r="J186" s="283"/>
      <c r="K186" s="178"/>
      <c r="L186" s="85"/>
      <c r="M186" s="15"/>
      <c r="N186" s="86"/>
      <c r="O186" s="6"/>
      <c r="P186" s="152">
        <v>0</v>
      </c>
      <c r="Q186" s="6"/>
      <c r="R186" s="96">
        <f t="shared" si="9"/>
        <v>0</v>
      </c>
      <c r="S186" s="97">
        <f t="shared" si="12"/>
        <v>0</v>
      </c>
      <c r="T186" s="98">
        <f t="shared" si="10"/>
        <v>0</v>
      </c>
      <c r="U186" s="117" t="str">
        <f t="shared" si="11"/>
        <v>OK</v>
      </c>
      <c r="V186" s="117" t="b">
        <f>'CASH REBATE'!$P$22</f>
        <v>0</v>
      </c>
      <c r="W186" s="1" t="str">
        <v>ALCHEMY</v>
      </c>
    </row>
    <row r="187" spans="2:23" ht="17.399999999999999" x14ac:dyDescent="0.3">
      <c r="B187" s="161" t="str">
        <v>19-SPTEQ-07506466</v>
      </c>
      <c r="C187" s="156" t="str">
        <v>Proximo</v>
      </c>
      <c r="D187" s="94" t="str">
        <v>Tequila</v>
      </c>
      <c r="E187" s="94" t="str">
        <v>1800</v>
      </c>
      <c r="F187" s="94" t="str">
        <v>18T</v>
      </c>
      <c r="G187" s="94" t="str">
        <v>1800 Tequila Cristalino</v>
      </c>
      <c r="H187" s="94" t="str">
        <v>750ml</v>
      </c>
      <c r="I187" s="174">
        <v>6</v>
      </c>
      <c r="J187" s="283"/>
      <c r="K187" s="178"/>
      <c r="L187" s="85"/>
      <c r="M187" s="15"/>
      <c r="N187" s="86"/>
      <c r="O187" s="6"/>
      <c r="P187" s="152">
        <v>0</v>
      </c>
      <c r="Q187" s="6"/>
      <c r="R187" s="96">
        <f t="shared" si="9"/>
        <v>0</v>
      </c>
      <c r="S187" s="97">
        <f t="shared" si="12"/>
        <v>0</v>
      </c>
      <c r="T187" s="98">
        <f t="shared" si="10"/>
        <v>0</v>
      </c>
      <c r="U187" s="117" t="str">
        <f t="shared" si="11"/>
        <v>OK</v>
      </c>
      <c r="V187" s="117" t="b">
        <f>'CASH REBATE'!$P$22</f>
        <v>0</v>
      </c>
      <c r="W187" s="1" t="str">
        <v>ALCHEMY</v>
      </c>
    </row>
    <row r="188" spans="2:23" ht="17.399999999999999" x14ac:dyDescent="0.3">
      <c r="B188" s="161" t="str">
        <v>19-SPTEQ-07500462</v>
      </c>
      <c r="C188" s="156" t="str">
        <v>Proximo</v>
      </c>
      <c r="D188" s="94" t="str">
        <v>Tequila</v>
      </c>
      <c r="E188" s="94" t="str">
        <v>1800</v>
      </c>
      <c r="F188" s="94" t="str">
        <v>18T</v>
      </c>
      <c r="G188" s="94" t="str">
        <v>1800 Tequila Milenio</v>
      </c>
      <c r="H188" s="94" t="str">
        <v>700ml</v>
      </c>
      <c r="I188" s="174">
        <v>3</v>
      </c>
      <c r="J188" s="283"/>
      <c r="K188" s="178"/>
      <c r="L188" s="85"/>
      <c r="M188" s="15"/>
      <c r="N188" s="86"/>
      <c r="O188" s="6"/>
      <c r="P188" s="152">
        <v>0</v>
      </c>
      <c r="Q188" s="6"/>
      <c r="R188" s="96">
        <f t="shared" si="9"/>
        <v>0</v>
      </c>
      <c r="S188" s="97">
        <f t="shared" si="12"/>
        <v>0</v>
      </c>
      <c r="T188" s="98">
        <f t="shared" si="10"/>
        <v>0</v>
      </c>
      <c r="U188" s="117" t="str">
        <f t="shared" si="11"/>
        <v>OK</v>
      </c>
      <c r="V188" s="117" t="b">
        <f>'CASH REBATE'!$P$22</f>
        <v>0</v>
      </c>
      <c r="W188" s="1" t="str">
        <v>ALCHEMY</v>
      </c>
    </row>
    <row r="189" spans="2:23" ht="17.399999999999999" x14ac:dyDescent="0.3">
      <c r="B189" s="161" t="str">
        <v>19-SPTEQ-07503891</v>
      </c>
      <c r="C189" s="156" t="str">
        <v>Proximo</v>
      </c>
      <c r="D189" s="94" t="str">
        <v>Tequila</v>
      </c>
      <c r="E189" s="94" t="str">
        <v>1800</v>
      </c>
      <c r="F189" s="94" t="str">
        <v>18T</v>
      </c>
      <c r="G189" s="94" t="str">
        <v>1800 Tequila Guachimonton Anejo</v>
      </c>
      <c r="H189" s="94" t="str">
        <v>750ml</v>
      </c>
      <c r="I189" s="174">
        <v>3</v>
      </c>
      <c r="J189" s="283"/>
      <c r="K189" s="178"/>
      <c r="L189" s="85"/>
      <c r="M189" s="15"/>
      <c r="N189" s="86"/>
      <c r="O189" s="6"/>
      <c r="P189" s="152">
        <v>0</v>
      </c>
      <c r="Q189" s="6"/>
      <c r="R189" s="96">
        <f t="shared" si="9"/>
        <v>0</v>
      </c>
      <c r="S189" s="97">
        <f t="shared" si="12"/>
        <v>0</v>
      </c>
      <c r="T189" s="98">
        <f t="shared" si="10"/>
        <v>0</v>
      </c>
      <c r="U189" s="117" t="str">
        <f t="shared" si="11"/>
        <v>OK</v>
      </c>
      <c r="V189" s="117" t="b">
        <f>'CASH REBATE'!$P$22</f>
        <v>0</v>
      </c>
      <c r="W189" s="1" t="str">
        <v>ALCHEMY</v>
      </c>
    </row>
    <row r="190" spans="2:23" ht="17.399999999999999" x14ac:dyDescent="0.3">
      <c r="B190" s="161" t="str">
        <v>20-SPTEQ-07000830</v>
      </c>
      <c r="C190" s="156" t="str">
        <v>Proximo</v>
      </c>
      <c r="D190" s="94" t="str">
        <v>Tequila</v>
      </c>
      <c r="E190" s="94" t="str">
        <v>Jose Cuervo</v>
      </c>
      <c r="F190" s="94" t="str">
        <v>JOC</v>
      </c>
      <c r="G190" s="94" t="str">
        <v>Jose Cuervo Platino</v>
      </c>
      <c r="H190" s="94" t="str">
        <v>700ml</v>
      </c>
      <c r="I190" s="174">
        <v>6</v>
      </c>
      <c r="J190" s="283"/>
      <c r="K190" s="178"/>
      <c r="L190" s="85"/>
      <c r="M190" s="15"/>
      <c r="N190" s="86"/>
      <c r="O190" s="6"/>
      <c r="P190" s="152">
        <v>0</v>
      </c>
      <c r="Q190" s="6"/>
      <c r="R190" s="96">
        <f t="shared" si="9"/>
        <v>0</v>
      </c>
      <c r="S190" s="97">
        <f t="shared" si="12"/>
        <v>0</v>
      </c>
      <c r="T190" s="98">
        <f t="shared" si="10"/>
        <v>0</v>
      </c>
      <c r="U190" s="117" t="str">
        <f t="shared" si="11"/>
        <v>OK</v>
      </c>
      <c r="V190" s="117" t="b">
        <f>'CASH REBATE'!$P$22</f>
        <v>0</v>
      </c>
      <c r="W190" s="1" t="str">
        <v>ALCHEMY</v>
      </c>
    </row>
    <row r="191" spans="2:23" ht="17.399999999999999" x14ac:dyDescent="0.3">
      <c r="B191" s="161" t="str">
        <v>20-SPTEQ-07501478</v>
      </c>
      <c r="C191" s="156" t="str">
        <v>Proximo</v>
      </c>
      <c r="D191" s="94" t="str">
        <v>Tequila</v>
      </c>
      <c r="E191" s="94" t="str">
        <v>Jose Cuervo</v>
      </c>
      <c r="F191" s="94" t="str">
        <v>JOC</v>
      </c>
      <c r="G191" s="94" t="str">
        <v>Jose Cuervo Reserva De La Familia Platino</v>
      </c>
      <c r="H191" s="94" t="str">
        <v>750ml</v>
      </c>
      <c r="I191" s="174">
        <v>3</v>
      </c>
      <c r="J191" s="283"/>
      <c r="K191" s="178"/>
      <c r="L191" s="85"/>
      <c r="M191" s="15"/>
      <c r="N191" s="86"/>
      <c r="O191" s="6"/>
      <c r="P191" s="152">
        <v>0</v>
      </c>
      <c r="Q191" s="6"/>
      <c r="R191" s="96">
        <f t="shared" si="9"/>
        <v>0</v>
      </c>
      <c r="S191" s="97">
        <f t="shared" si="12"/>
        <v>0</v>
      </c>
      <c r="T191" s="98">
        <f t="shared" si="10"/>
        <v>0</v>
      </c>
      <c r="U191" s="117" t="str">
        <f t="shared" si="11"/>
        <v>OK</v>
      </c>
      <c r="V191" s="117" t="b">
        <f>'CASH REBATE'!$P$22</f>
        <v>0</v>
      </c>
      <c r="W191" s="1" t="str">
        <v>ALCHEMY</v>
      </c>
    </row>
    <row r="192" spans="2:23" ht="17.399999999999999" x14ac:dyDescent="0.3">
      <c r="B192" s="161" t="str">
        <v>20-SPTEQ-07501452</v>
      </c>
      <c r="C192" s="156" t="str">
        <v>Proximo</v>
      </c>
      <c r="D192" s="94" t="str">
        <v>Tequila</v>
      </c>
      <c r="E192" s="94" t="str">
        <v>Jose Cuervo</v>
      </c>
      <c r="F192" s="94" t="str">
        <v>JOC</v>
      </c>
      <c r="G192" s="94" t="str">
        <v>Jose Cuervo Reserva De La Familia Extra Anejo Tequila</v>
      </c>
      <c r="H192" s="94" t="str">
        <v>750ml</v>
      </c>
      <c r="I192" s="174">
        <v>3</v>
      </c>
      <c r="J192" s="283"/>
      <c r="K192" s="178"/>
      <c r="L192" s="85"/>
      <c r="M192" s="15"/>
      <c r="N192" s="86"/>
      <c r="O192" s="6"/>
      <c r="P192" s="152">
        <v>0</v>
      </c>
      <c r="Q192" s="6"/>
      <c r="R192" s="96">
        <f t="shared" si="9"/>
        <v>0</v>
      </c>
      <c r="S192" s="97">
        <f t="shared" si="12"/>
        <v>0</v>
      </c>
      <c r="T192" s="98">
        <f t="shared" si="10"/>
        <v>0</v>
      </c>
      <c r="U192" s="117" t="str">
        <f t="shared" si="11"/>
        <v>OK</v>
      </c>
      <c r="V192" s="117" t="b">
        <f>'CASH REBATE'!$P$22</f>
        <v>0</v>
      </c>
      <c r="W192" s="1" t="str">
        <v>ALCHEMY</v>
      </c>
    </row>
    <row r="193" spans="2:23" ht="17.399999999999999" x14ac:dyDescent="0.3">
      <c r="B193" s="161" t="str">
        <v>20-SPTEQ-07002216</v>
      </c>
      <c r="C193" s="156" t="str">
        <v>Proximo</v>
      </c>
      <c r="D193" s="94" t="str">
        <v>Tequila</v>
      </c>
      <c r="E193" s="94" t="str">
        <v>Jose Cuervo</v>
      </c>
      <c r="F193" s="94" t="str">
        <v>JOC</v>
      </c>
      <c r="G193" s="94" t="str">
        <v>Jose Cuervo Tradicional Reposado</v>
      </c>
      <c r="H193" s="94" t="str">
        <v>700ml</v>
      </c>
      <c r="I193" s="174">
        <v>6</v>
      </c>
      <c r="J193" s="283"/>
      <c r="K193" s="178"/>
      <c r="L193" s="85"/>
      <c r="M193" s="15"/>
      <c r="N193" s="86"/>
      <c r="O193" s="6"/>
      <c r="P193" s="152">
        <v>0</v>
      </c>
      <c r="Q193" s="6"/>
      <c r="R193" s="96">
        <f t="shared" si="9"/>
        <v>0</v>
      </c>
      <c r="S193" s="97">
        <f t="shared" si="12"/>
        <v>0</v>
      </c>
      <c r="T193" s="98">
        <f t="shared" si="10"/>
        <v>0</v>
      </c>
      <c r="U193" s="117" t="str">
        <f t="shared" si="11"/>
        <v>OK</v>
      </c>
      <c r="V193" s="117" t="b">
        <f>'CASH REBATE'!$P$22</f>
        <v>0</v>
      </c>
      <c r="W193" s="1" t="str">
        <v>ALCHEMY</v>
      </c>
    </row>
    <row r="194" spans="2:23" ht="17.399999999999999" x14ac:dyDescent="0.3">
      <c r="B194" s="161" t="str">
        <v>20-SPTEQ-07002230</v>
      </c>
      <c r="C194" s="156" t="str">
        <v>Proximo</v>
      </c>
      <c r="D194" s="94" t="str">
        <v>Tequila</v>
      </c>
      <c r="E194" s="94" t="str">
        <v>Jose Cuervo</v>
      </c>
      <c r="F194" s="94" t="str">
        <v>JOC</v>
      </c>
      <c r="G194" s="94" t="str">
        <v>Jose Cuervo Tradicional Silver</v>
      </c>
      <c r="H194" s="94" t="str">
        <v>700ml</v>
      </c>
      <c r="I194" s="174">
        <v>6</v>
      </c>
      <c r="J194" s="283"/>
      <c r="K194" s="178"/>
      <c r="L194" s="85"/>
      <c r="M194" s="15"/>
      <c r="N194" s="86"/>
      <c r="O194" s="6"/>
      <c r="P194" s="152">
        <v>0</v>
      </c>
      <c r="Q194" s="6"/>
      <c r="R194" s="96">
        <f t="shared" si="9"/>
        <v>0</v>
      </c>
      <c r="S194" s="97">
        <f t="shared" si="12"/>
        <v>0</v>
      </c>
      <c r="T194" s="98">
        <f t="shared" si="10"/>
        <v>0</v>
      </c>
      <c r="U194" s="117" t="str">
        <f t="shared" si="11"/>
        <v>OK</v>
      </c>
      <c r="V194" s="117" t="b">
        <f>'CASH REBATE'!$P$22</f>
        <v>0</v>
      </c>
      <c r="W194" s="1" t="str">
        <v>ALCHEMY</v>
      </c>
    </row>
    <row r="195" spans="2:23" ht="17.399999999999999" x14ac:dyDescent="0.3">
      <c r="B195" s="161" t="str">
        <v>20-SPTEQ-07002135</v>
      </c>
      <c r="C195" s="156" t="str">
        <v>Proximo</v>
      </c>
      <c r="D195" s="94" t="str">
        <v>Tequila</v>
      </c>
      <c r="E195" s="94" t="str">
        <v>Jose Cuervo</v>
      </c>
      <c r="F195" s="94" t="str">
        <v>JOC</v>
      </c>
      <c r="G195" s="94" t="str">
        <v>Jose Cuervo Especial Reposado</v>
      </c>
      <c r="H195" s="94" t="str">
        <v>700ml</v>
      </c>
      <c r="I195" s="174">
        <v>12</v>
      </c>
      <c r="J195" s="283"/>
      <c r="K195" s="178"/>
      <c r="L195" s="85"/>
      <c r="M195" s="15"/>
      <c r="N195" s="86"/>
      <c r="O195" s="6"/>
      <c r="P195" s="152">
        <v>0</v>
      </c>
      <c r="Q195" s="6"/>
      <c r="R195" s="96">
        <f t="shared" si="9"/>
        <v>0</v>
      </c>
      <c r="S195" s="97">
        <f t="shared" si="12"/>
        <v>0</v>
      </c>
      <c r="T195" s="98">
        <f t="shared" si="10"/>
        <v>0</v>
      </c>
      <c r="U195" s="117" t="str">
        <f t="shared" si="11"/>
        <v>OK</v>
      </c>
      <c r="V195" s="117" t="b">
        <f>'CASH REBATE'!$P$22</f>
        <v>0</v>
      </c>
      <c r="W195" s="1" t="str">
        <v>ALCHEMY</v>
      </c>
    </row>
    <row r="196" spans="2:23" ht="17.399999999999999" x14ac:dyDescent="0.3">
      <c r="B196" s="161" t="str">
        <v>20-SPTEQ-07002302</v>
      </c>
      <c r="C196" s="156" t="str">
        <v>Proximo</v>
      </c>
      <c r="D196" s="94" t="str">
        <v>Tequila</v>
      </c>
      <c r="E196" s="94" t="str">
        <v>Jose Cuervo</v>
      </c>
      <c r="F196" s="94" t="str">
        <v>JOC</v>
      </c>
      <c r="G196" s="94" t="str">
        <v>Jose Cuervo Especial Silver</v>
      </c>
      <c r="H196" s="94" t="str">
        <v>700ml</v>
      </c>
      <c r="I196" s="174">
        <v>12</v>
      </c>
      <c r="J196" s="283"/>
      <c r="K196" s="178"/>
      <c r="L196" s="85"/>
      <c r="M196" s="15"/>
      <c r="N196" s="86"/>
      <c r="O196" s="6"/>
      <c r="P196" s="152">
        <v>0</v>
      </c>
      <c r="Q196" s="6"/>
      <c r="R196" s="96">
        <f t="shared" si="9"/>
        <v>0</v>
      </c>
      <c r="S196" s="97">
        <f t="shared" si="12"/>
        <v>0</v>
      </c>
      <c r="T196" s="98">
        <f t="shared" si="10"/>
        <v>0</v>
      </c>
      <c r="U196" s="117" t="str">
        <f t="shared" si="11"/>
        <v>OK</v>
      </c>
      <c r="V196" s="117" t="b">
        <f>'CASH REBATE'!$P$22</f>
        <v>0</v>
      </c>
      <c r="W196" s="1" t="str">
        <v>ALCHEMY</v>
      </c>
    </row>
    <row r="197" spans="2:23" ht="17.399999999999999" x14ac:dyDescent="0.3">
      <c r="B197" s="161" t="str">
        <v>20-SPTEQ-07502135</v>
      </c>
      <c r="C197" s="156" t="str">
        <v>Proximo</v>
      </c>
      <c r="D197" s="94" t="str">
        <v>Tequila</v>
      </c>
      <c r="E197" s="94" t="str">
        <v>Jose Cuervo</v>
      </c>
      <c r="F197" s="94" t="str">
        <v>JOC</v>
      </c>
      <c r="G197" s="94" t="str">
        <v>Jose Cuervo Especial Reposado Limited Edition 2022</v>
      </c>
      <c r="H197" s="94" t="str">
        <v>750ml</v>
      </c>
      <c r="I197" s="174">
        <v>12</v>
      </c>
      <c r="J197" s="283"/>
      <c r="K197" s="178"/>
      <c r="L197" s="85"/>
      <c r="M197" s="15"/>
      <c r="N197" s="86"/>
      <c r="O197" s="6"/>
      <c r="P197" s="152">
        <v>0</v>
      </c>
      <c r="Q197" s="6"/>
      <c r="R197" s="96">
        <f t="shared" si="9"/>
        <v>0</v>
      </c>
      <c r="S197" s="97">
        <f t="shared" si="12"/>
        <v>0</v>
      </c>
      <c r="T197" s="98">
        <f t="shared" si="10"/>
        <v>0</v>
      </c>
      <c r="U197" s="117" t="str">
        <f t="shared" si="11"/>
        <v>OK</v>
      </c>
      <c r="V197" s="117" t="b">
        <f>'CASH REBATE'!$P$22</f>
        <v>0</v>
      </c>
      <c r="W197" s="1" t="str">
        <v>ALCHEMY</v>
      </c>
    </row>
    <row r="198" spans="2:23" ht="17.399999999999999" x14ac:dyDescent="0.3">
      <c r="B198" s="161" t="str">
        <v>20-SPTEQ-07500103</v>
      </c>
      <c r="C198" s="156" t="str">
        <v>Proximo</v>
      </c>
      <c r="D198" s="94" t="str">
        <v>Tequila</v>
      </c>
      <c r="E198" s="94" t="str">
        <v>Jose Cuervo</v>
      </c>
      <c r="F198" s="94" t="str">
        <v>JOC</v>
      </c>
      <c r="G198" s="94" t="str">
        <v>Jose Cuervo Especial Reposado Limited Edition 2023</v>
      </c>
      <c r="H198" s="94" t="str">
        <v>750ml</v>
      </c>
      <c r="I198" s="174">
        <v>12</v>
      </c>
      <c r="J198" s="283"/>
      <c r="K198" s="178"/>
      <c r="L198" s="85"/>
      <c r="M198" s="15"/>
      <c r="N198" s="86"/>
      <c r="O198" s="6"/>
      <c r="P198" s="152">
        <v>0</v>
      </c>
      <c r="Q198" s="6"/>
      <c r="R198" s="96">
        <f t="shared" si="9"/>
        <v>0</v>
      </c>
      <c r="S198" s="97">
        <f t="shared" si="12"/>
        <v>0</v>
      </c>
      <c r="T198" s="98">
        <f t="shared" si="10"/>
        <v>0</v>
      </c>
      <c r="U198" s="117" t="str">
        <f t="shared" si="11"/>
        <v>OK</v>
      </c>
      <c r="V198" s="117" t="b">
        <f>'CASH REBATE'!$P$22</f>
        <v>0</v>
      </c>
      <c r="W198" s="1" t="str">
        <v>ALCHEMY</v>
      </c>
    </row>
    <row r="199" spans="2:23" ht="17.399999999999999" x14ac:dyDescent="0.3">
      <c r="B199" s="161" t="str">
        <v>20-24REP-07500109</v>
      </c>
      <c r="C199" s="156" t="str">
        <v>Proximo</v>
      </c>
      <c r="D199" s="94" t="str">
        <v>Tequila</v>
      </c>
      <c r="E199" s="94" t="str">
        <v>Jose Cuervo</v>
      </c>
      <c r="F199" s="94" t="str">
        <v>JOC</v>
      </c>
      <c r="G199" s="94" t="str">
        <v>Jose Cuervo Especial Reposado Limited Edition 2024</v>
      </c>
      <c r="H199" s="94" t="str">
        <v>750ml</v>
      </c>
      <c r="I199" s="174">
        <v>12</v>
      </c>
      <c r="J199" s="283"/>
      <c r="K199" s="178"/>
      <c r="L199" s="85"/>
      <c r="M199" s="15"/>
      <c r="N199" s="86"/>
      <c r="O199" s="6"/>
      <c r="P199" s="152">
        <v>0</v>
      </c>
      <c r="Q199" s="6"/>
      <c r="R199" s="96">
        <f t="shared" si="9"/>
        <v>0</v>
      </c>
      <c r="S199" s="97">
        <f t="shared" si="12"/>
        <v>0</v>
      </c>
      <c r="T199" s="98">
        <f t="shared" si="10"/>
        <v>0</v>
      </c>
      <c r="U199" s="117" t="str">
        <f t="shared" si="11"/>
        <v>OK</v>
      </c>
      <c r="V199" s="117" t="b">
        <f>'CASH REBATE'!$P$22</f>
        <v>0</v>
      </c>
      <c r="W199" s="1" t="str">
        <v>ALCHEMY</v>
      </c>
    </row>
    <row r="200" spans="2:23" ht="17.399999999999999" x14ac:dyDescent="0.3">
      <c r="B200" s="161" t="str">
        <v>20-25REP-07001301</v>
      </c>
      <c r="C200" s="156" t="str">
        <v>Proximo</v>
      </c>
      <c r="D200" s="94" t="str">
        <v>Tequila</v>
      </c>
      <c r="E200" s="94" t="str">
        <v>Jose Cuervo</v>
      </c>
      <c r="F200" s="94" t="str">
        <v>JOC</v>
      </c>
      <c r="G200" s="94" t="str">
        <v>Jose Cuervo Especial Reposado Limited Edition 2025</v>
      </c>
      <c r="H200" s="94" t="str">
        <v>700ml</v>
      </c>
      <c r="I200" s="174">
        <v>12</v>
      </c>
      <c r="J200" s="283"/>
      <c r="K200" s="178"/>
      <c r="L200" s="85"/>
      <c r="M200" s="15"/>
      <c r="N200" s="86"/>
      <c r="O200" s="6"/>
      <c r="P200" s="152">
        <v>0</v>
      </c>
      <c r="Q200" s="6"/>
      <c r="R200" s="96">
        <f t="shared" si="9"/>
        <v>0</v>
      </c>
      <c r="S200" s="97">
        <f t="shared" si="12"/>
        <v>0</v>
      </c>
      <c r="T200" s="98">
        <f t="shared" si="10"/>
        <v>0</v>
      </c>
      <c r="U200" s="117" t="str">
        <f t="shared" si="11"/>
        <v>OK</v>
      </c>
      <c r="V200" s="117" t="b">
        <f>'CASH REBATE'!$P$22</f>
        <v>0</v>
      </c>
      <c r="W200" s="1" t="str">
        <v>ALCHEMY</v>
      </c>
    </row>
    <row r="201" spans="2:23" ht="17.399999999999999" x14ac:dyDescent="0.3">
      <c r="B201" s="161" t="str">
        <v>20-24SIL-07502322</v>
      </c>
      <c r="C201" s="156" t="str">
        <v>Proximo</v>
      </c>
      <c r="D201" s="94" t="str">
        <v>Tequila</v>
      </c>
      <c r="E201" s="94" t="str">
        <v>Jose Cuervo</v>
      </c>
      <c r="F201" s="94" t="str">
        <v>JOC</v>
      </c>
      <c r="G201" s="94" t="str">
        <v>Jose Cuervo Especial Silver Limited Edition 2024</v>
      </c>
      <c r="H201" s="94" t="str">
        <v>750ml</v>
      </c>
      <c r="I201" s="174">
        <v>12</v>
      </c>
      <c r="J201" s="283"/>
      <c r="K201" s="178"/>
      <c r="L201" s="85"/>
      <c r="M201" s="15"/>
      <c r="N201" s="86"/>
      <c r="O201" s="6"/>
      <c r="P201" s="152">
        <v>0</v>
      </c>
      <c r="Q201" s="6"/>
      <c r="R201" s="96">
        <f t="shared" si="9"/>
        <v>0</v>
      </c>
      <c r="S201" s="97">
        <f t="shared" si="12"/>
        <v>0</v>
      </c>
      <c r="T201" s="98">
        <f t="shared" si="10"/>
        <v>0</v>
      </c>
      <c r="U201" s="117" t="str">
        <f t="shared" si="11"/>
        <v>OK</v>
      </c>
      <c r="V201" s="117" t="b">
        <f>'CASH REBATE'!$P$22</f>
        <v>0</v>
      </c>
      <c r="W201" s="1" t="str">
        <v>ALCHEMY</v>
      </c>
    </row>
    <row r="202" spans="2:23" ht="17.399999999999999" x14ac:dyDescent="0.3">
      <c r="B202" s="161" t="str">
        <v>20-25SIL-07001318</v>
      </c>
      <c r="C202" s="156" t="str">
        <v>Proximo</v>
      </c>
      <c r="D202" s="94" t="str">
        <v>Tequila</v>
      </c>
      <c r="E202" s="94" t="str">
        <v>Jose Cuervo</v>
      </c>
      <c r="F202" s="94" t="str">
        <v>JOC</v>
      </c>
      <c r="G202" s="94" t="str">
        <v>Jose Cuervo Especial Silver Limited Edition 2025</v>
      </c>
      <c r="H202" s="94" t="str">
        <v>700ml</v>
      </c>
      <c r="I202" s="174">
        <v>12</v>
      </c>
      <c r="J202" s="283"/>
      <c r="K202" s="178"/>
      <c r="L202" s="85"/>
      <c r="M202" s="15"/>
      <c r="N202" s="86"/>
      <c r="O202" s="6"/>
      <c r="P202" s="152">
        <v>0</v>
      </c>
      <c r="Q202" s="6"/>
      <c r="R202" s="96">
        <f t="shared" si="9"/>
        <v>0</v>
      </c>
      <c r="S202" s="97">
        <f t="shared" si="12"/>
        <v>0</v>
      </c>
      <c r="T202" s="98">
        <f t="shared" si="10"/>
        <v>0</v>
      </c>
      <c r="U202" s="117" t="str">
        <f t="shared" si="11"/>
        <v>OK</v>
      </c>
      <c r="V202" s="117" t="b">
        <f>'CASH REBATE'!$P$22</f>
        <v>0</v>
      </c>
      <c r="W202" s="1" t="str">
        <v>ALCHEMY</v>
      </c>
    </row>
    <row r="203" spans="2:23" ht="17.399999999999999" x14ac:dyDescent="0.3">
      <c r="B203" s="161" t="str">
        <v>20-SPTEQ-07502302</v>
      </c>
      <c r="C203" s="156" t="str">
        <v>Proximo</v>
      </c>
      <c r="D203" s="94" t="str">
        <v>Tequila</v>
      </c>
      <c r="E203" s="94" t="str">
        <v>Jose Cuervo</v>
      </c>
      <c r="F203" s="94" t="str">
        <v>JOC</v>
      </c>
      <c r="G203" s="94" t="str">
        <v>Jose Cuervo Especial Plata Limited Edition</v>
      </c>
      <c r="H203" s="94" t="str">
        <v>750ml</v>
      </c>
      <c r="I203" s="174">
        <v>12</v>
      </c>
      <c r="J203" s="283"/>
      <c r="K203" s="178"/>
      <c r="L203" s="85"/>
      <c r="M203" s="15"/>
      <c r="N203" s="86"/>
      <c r="O203" s="6"/>
      <c r="P203" s="152">
        <v>0</v>
      </c>
      <c r="Q203" s="6"/>
      <c r="R203" s="96">
        <f t="shared" si="9"/>
        <v>0</v>
      </c>
      <c r="S203" s="97">
        <f t="shared" si="12"/>
        <v>0</v>
      </c>
      <c r="T203" s="98">
        <f t="shared" si="10"/>
        <v>0</v>
      </c>
      <c r="U203" s="117" t="str">
        <f t="shared" si="11"/>
        <v>OK</v>
      </c>
      <c r="V203" s="117" t="b">
        <f>'CASH REBATE'!$P$22</f>
        <v>0</v>
      </c>
      <c r="W203" s="1" t="str">
        <v>ALCHEMY</v>
      </c>
    </row>
    <row r="204" spans="2:23" ht="17.399999999999999" x14ac:dyDescent="0.3">
      <c r="B204" s="161" t="str">
        <v>25-SPLIQ-03502608</v>
      </c>
      <c r="C204" s="156" t="str">
        <v>RC</v>
      </c>
      <c r="D204" s="94" t="str">
        <v>Liqueur</v>
      </c>
      <c r="E204" s="94" t="str">
        <v>Cointreau</v>
      </c>
      <c r="F204" s="94" t="str">
        <v>COT</v>
      </c>
      <c r="G204" s="94" t="str">
        <v>Cointreau 350ml</v>
      </c>
      <c r="H204" s="94" t="str">
        <v>350ml</v>
      </c>
      <c r="I204" s="174">
        <v>24</v>
      </c>
      <c r="J204" s="283"/>
      <c r="K204" s="178"/>
      <c r="L204" s="85"/>
      <c r="M204" s="15"/>
      <c r="N204" s="86"/>
      <c r="O204" s="6"/>
      <c r="P204" s="152">
        <v>0</v>
      </c>
      <c r="Q204" s="6"/>
      <c r="R204" s="96">
        <f t="shared" si="9"/>
        <v>0</v>
      </c>
      <c r="S204" s="97">
        <f t="shared" si="12"/>
        <v>0</v>
      </c>
      <c r="T204" s="98">
        <f t="shared" si="10"/>
        <v>0</v>
      </c>
      <c r="U204" s="117" t="str">
        <f t="shared" si="11"/>
        <v>OK</v>
      </c>
      <c r="V204" s="117" t="b">
        <f>'CASH REBATE'!$P$22</f>
        <v>0</v>
      </c>
      <c r="W204" s="1" t="str">
        <v>ALCHEMY</v>
      </c>
    </row>
    <row r="205" spans="2:23" ht="17.399999999999999" x14ac:dyDescent="0.3">
      <c r="B205" s="161" t="str">
        <v>25-SPLIQ-07004200</v>
      </c>
      <c r="C205" s="156" t="str">
        <v>RC</v>
      </c>
      <c r="D205" s="94" t="str">
        <v>Liqueur</v>
      </c>
      <c r="E205" s="94" t="str">
        <v>Cointreau</v>
      </c>
      <c r="F205" s="94" t="str">
        <v>COT</v>
      </c>
      <c r="G205" s="94" t="str">
        <v>Cointreau 700ml</v>
      </c>
      <c r="H205" s="94" t="str">
        <v>700ml</v>
      </c>
      <c r="I205" s="174">
        <v>12</v>
      </c>
      <c r="J205" s="283"/>
      <c r="K205" s="178"/>
      <c r="L205" s="85"/>
      <c r="M205" s="15"/>
      <c r="N205" s="86"/>
      <c r="O205" s="6"/>
      <c r="P205" s="152">
        <v>0</v>
      </c>
      <c r="Q205" s="6"/>
      <c r="R205" s="96">
        <f t="shared" ref="R205:R268" si="13">IF(K205&gt;0,K205*N205,L205*1.07*N205)</f>
        <v>0</v>
      </c>
      <c r="S205" s="97">
        <f t="shared" si="12"/>
        <v>0</v>
      </c>
      <c r="T205" s="98">
        <f t="shared" si="10"/>
        <v>0</v>
      </c>
      <c r="U205" s="117" t="str">
        <f t="shared" si="11"/>
        <v>OK</v>
      </c>
      <c r="V205" s="117" t="b">
        <f>'CASH REBATE'!$P$22</f>
        <v>0</v>
      </c>
      <c r="W205" s="1" t="str">
        <v>ALCHEMY</v>
      </c>
    </row>
    <row r="206" spans="2:23" ht="17.399999999999999" x14ac:dyDescent="0.3">
      <c r="B206" s="161" t="str">
        <v>02-SPLIQ-05001661</v>
      </c>
      <c r="C206" s="156" t="str">
        <v>Lucas Bols</v>
      </c>
      <c r="D206" s="94" t="str">
        <v>Liqueur</v>
      </c>
      <c r="E206" s="94" t="str">
        <v>Galliano Espresso</v>
      </c>
      <c r="F206" s="94" t="str">
        <v>GAL</v>
      </c>
      <c r="G206" s="94" t="str">
        <v>Galliano Espresso Liqueur 500ml</v>
      </c>
      <c r="H206" s="94" t="str">
        <v>500ml</v>
      </c>
      <c r="I206" s="174">
        <v>6</v>
      </c>
      <c r="J206" s="283"/>
      <c r="K206" s="178"/>
      <c r="L206" s="85"/>
      <c r="M206" s="15"/>
      <c r="N206" s="86"/>
      <c r="O206" s="6"/>
      <c r="P206" s="152">
        <v>0</v>
      </c>
      <c r="Q206" s="6"/>
      <c r="R206" s="96">
        <f t="shared" si="13"/>
        <v>0</v>
      </c>
      <c r="S206" s="97">
        <f t="shared" si="12"/>
        <v>0</v>
      </c>
      <c r="T206" s="98">
        <f t="shared" ref="T206:T269" si="14">IF(U206="Input Price only 1 column","",P206*S206)</f>
        <v>0</v>
      </c>
      <c r="U206" s="117" t="str">
        <f t="shared" ref="U206:U269" si="15">IF(AND(K206&gt;0,L206&gt;0),"Input Price only 1 column","OK")</f>
        <v>OK</v>
      </c>
      <c r="V206" s="117" t="b">
        <f>'CASH REBATE'!$P$22</f>
        <v>0</v>
      </c>
      <c r="W206" s="1" t="str">
        <v>ALCHEMY</v>
      </c>
    </row>
    <row r="207" spans="2:23" ht="17.399999999999999" x14ac:dyDescent="0.3">
      <c r="B207" s="161" t="str">
        <v>02-SPLIQ-05009501</v>
      </c>
      <c r="C207" s="156" t="str">
        <v>Lucas Bols</v>
      </c>
      <c r="D207" s="94" t="str">
        <v>Liqueur</v>
      </c>
      <c r="E207" s="94" t="str">
        <v>Galliano Vanilla</v>
      </c>
      <c r="F207" s="94" t="str">
        <v>GAL</v>
      </c>
      <c r="G207" s="94" t="str">
        <v>Galliano Vanilla Liqueur 500ml</v>
      </c>
      <c r="H207" s="94" t="str">
        <v>500ml</v>
      </c>
      <c r="I207" s="174">
        <v>6</v>
      </c>
      <c r="J207" s="283"/>
      <c r="K207" s="178"/>
      <c r="L207" s="85"/>
      <c r="M207" s="15"/>
      <c r="N207" s="86"/>
      <c r="O207" s="6"/>
      <c r="P207" s="152">
        <v>0</v>
      </c>
      <c r="Q207" s="6"/>
      <c r="R207" s="96">
        <f t="shared" si="13"/>
        <v>0</v>
      </c>
      <c r="S207" s="97">
        <f t="shared" ref="S207:S270" si="16">ROUND(R207/1.07,2)</f>
        <v>0</v>
      </c>
      <c r="T207" s="98">
        <f t="shared" si="14"/>
        <v>0</v>
      </c>
      <c r="U207" s="117" t="str">
        <f t="shared" si="15"/>
        <v>OK</v>
      </c>
      <c r="V207" s="117" t="b">
        <f>'CASH REBATE'!$P$22</f>
        <v>0</v>
      </c>
      <c r="W207" s="1" t="str">
        <v>ALCHEMY</v>
      </c>
    </row>
    <row r="208" spans="2:23" ht="17.399999999999999" x14ac:dyDescent="0.3">
      <c r="B208" s="161" t="str">
        <v>02-SPLIQ-07009594</v>
      </c>
      <c r="C208" s="156" t="str">
        <v>Lucas Bols</v>
      </c>
      <c r="D208" s="94" t="str">
        <v>Liqueur</v>
      </c>
      <c r="E208" s="94" t="str">
        <v>Galliano Vanilla</v>
      </c>
      <c r="F208" s="94" t="str">
        <v>GAL</v>
      </c>
      <c r="G208" s="94" t="str">
        <v>Galliano Vanilla Liqueur 700ml</v>
      </c>
      <c r="H208" s="94" t="str">
        <v>700ml</v>
      </c>
      <c r="I208" s="174">
        <v>6</v>
      </c>
      <c r="J208" s="283"/>
      <c r="K208" s="178"/>
      <c r="L208" s="85"/>
      <c r="M208" s="15"/>
      <c r="N208" s="86"/>
      <c r="O208" s="6"/>
      <c r="P208" s="152">
        <v>0</v>
      </c>
      <c r="Q208" s="6"/>
      <c r="R208" s="96">
        <f t="shared" si="13"/>
        <v>0</v>
      </c>
      <c r="S208" s="97">
        <f t="shared" si="16"/>
        <v>0</v>
      </c>
      <c r="T208" s="98">
        <f t="shared" si="14"/>
        <v>0</v>
      </c>
      <c r="U208" s="117" t="str">
        <f t="shared" si="15"/>
        <v>OK</v>
      </c>
      <c r="V208" s="117" t="b">
        <f>'CASH REBATE'!$P$22</f>
        <v>0</v>
      </c>
      <c r="W208" s="1" t="str">
        <v>ALCHEMY</v>
      </c>
    </row>
    <row r="209" spans="2:23" ht="17.399999999999999" x14ac:dyDescent="0.3">
      <c r="B209" s="161" t="str">
        <v>09-SPLIQ-07009136</v>
      </c>
      <c r="C209" s="156" t="str">
        <v>Lucas Bols</v>
      </c>
      <c r="D209" s="94" t="str">
        <v>Liqueur</v>
      </c>
      <c r="E209" s="94" t="str">
        <v>Vaccari Sambuca</v>
      </c>
      <c r="F209" s="94" t="str">
        <v>VAC</v>
      </c>
      <c r="G209" s="94" t="str">
        <v>Vaccari Sambuca</v>
      </c>
      <c r="H209" s="94" t="str">
        <v>700ml</v>
      </c>
      <c r="I209" s="174">
        <v>6</v>
      </c>
      <c r="J209" s="283"/>
      <c r="K209" s="178"/>
      <c r="L209" s="85"/>
      <c r="M209" s="15"/>
      <c r="N209" s="86"/>
      <c r="O209" s="6"/>
      <c r="P209" s="152">
        <v>0</v>
      </c>
      <c r="Q209" s="6"/>
      <c r="R209" s="96">
        <f t="shared" si="13"/>
        <v>0</v>
      </c>
      <c r="S209" s="97">
        <f t="shared" si="16"/>
        <v>0</v>
      </c>
      <c r="T209" s="98">
        <f t="shared" si="14"/>
        <v>0</v>
      </c>
      <c r="U209" s="117" t="str">
        <f t="shared" si="15"/>
        <v>OK</v>
      </c>
      <c r="V209" s="117" t="b">
        <f>'CASH REBATE'!$P$22</f>
        <v>0</v>
      </c>
      <c r="W209" s="1" t="str">
        <v>ALCHEMY</v>
      </c>
    </row>
    <row r="210" spans="2:23" ht="17.399999999999999" x14ac:dyDescent="0.3">
      <c r="B210" s="161" t="str">
        <v>44-SPLIQ-07000397</v>
      </c>
      <c r="C210" s="156" t="str">
        <v>Campari</v>
      </c>
      <c r="D210" s="94" t="str">
        <v>Liqueur</v>
      </c>
      <c r="E210" s="94" t="str">
        <v>Frangelico</v>
      </c>
      <c r="F210" s="94" t="str">
        <v>FRG</v>
      </c>
      <c r="G210" s="94" t="str">
        <v>Frangelico</v>
      </c>
      <c r="H210" s="94" t="str">
        <v>700ml</v>
      </c>
      <c r="I210" s="174">
        <v>12</v>
      </c>
      <c r="J210" s="283"/>
      <c r="K210" s="178"/>
      <c r="L210" s="85"/>
      <c r="M210" s="15"/>
      <c r="N210" s="86"/>
      <c r="O210" s="6"/>
      <c r="P210" s="152">
        <v>0</v>
      </c>
      <c r="Q210" s="6"/>
      <c r="R210" s="96">
        <f t="shared" si="13"/>
        <v>0</v>
      </c>
      <c r="S210" s="97">
        <f t="shared" si="16"/>
        <v>0</v>
      </c>
      <c r="T210" s="98">
        <f t="shared" si="14"/>
        <v>0</v>
      </c>
      <c r="U210" s="117" t="str">
        <f t="shared" si="15"/>
        <v>OK</v>
      </c>
      <c r="V210" s="117" t="b">
        <f>'CASH REBATE'!$P$22</f>
        <v>0</v>
      </c>
      <c r="W210" s="1" t="str">
        <v>ALCHEMY</v>
      </c>
    </row>
    <row r="211" spans="2:23" ht="17.399999999999999" x14ac:dyDescent="0.3">
      <c r="B211" s="161" t="str">
        <v>09-SPLIQ-07001757</v>
      </c>
      <c r="C211" s="156" t="str">
        <v>Lucas Bols</v>
      </c>
      <c r="D211" s="94" t="str">
        <v>Liqueur</v>
      </c>
      <c r="E211" s="94" t="str">
        <v>Passoa</v>
      </c>
      <c r="F211" s="94" t="str">
        <v>PSO</v>
      </c>
      <c r="G211" s="94" t="str">
        <v>Passoa Liqueur</v>
      </c>
      <c r="H211" s="94" t="str">
        <v>700ml</v>
      </c>
      <c r="I211" s="174">
        <v>6</v>
      </c>
      <c r="J211" s="283"/>
      <c r="K211" s="178"/>
      <c r="L211" s="85"/>
      <c r="M211" s="15"/>
      <c r="N211" s="86"/>
      <c r="O211" s="6"/>
      <c r="P211" s="152">
        <v>0</v>
      </c>
      <c r="Q211" s="6"/>
      <c r="R211" s="96">
        <f t="shared" si="13"/>
        <v>0</v>
      </c>
      <c r="S211" s="97">
        <f t="shared" si="16"/>
        <v>0</v>
      </c>
      <c r="T211" s="98">
        <f t="shared" si="14"/>
        <v>0</v>
      </c>
      <c r="U211" s="117" t="str">
        <f t="shared" si="15"/>
        <v>OK</v>
      </c>
      <c r="V211" s="117" t="b">
        <f>'CASH REBATE'!$P$22</f>
        <v>0</v>
      </c>
      <c r="W211" s="1" t="str">
        <v>ALCHEMY</v>
      </c>
    </row>
    <row r="212" spans="2:23" ht="17.399999999999999" x14ac:dyDescent="0.3">
      <c r="B212" s="161" t="str">
        <v>68-SPLIQ-10002002</v>
      </c>
      <c r="C212" s="156" t="str">
        <v>Campari</v>
      </c>
      <c r="D212" s="94" t="str">
        <v>Liqueur</v>
      </c>
      <c r="E212" s="94" t="str">
        <v>X-Rated</v>
      </c>
      <c r="F212" s="94" t="str">
        <v>XRT</v>
      </c>
      <c r="G212" s="94" t="str">
        <v>X-Rated Fusion Liqueur</v>
      </c>
      <c r="H212" s="94" t="str">
        <v>1000ml</v>
      </c>
      <c r="I212" s="174">
        <v>6</v>
      </c>
      <c r="J212" s="283"/>
      <c r="K212" s="178"/>
      <c r="L212" s="85"/>
      <c r="M212" s="15"/>
      <c r="N212" s="86"/>
      <c r="O212" s="6"/>
      <c r="P212" s="152">
        <v>0</v>
      </c>
      <c r="Q212" s="6"/>
      <c r="R212" s="96">
        <f t="shared" si="13"/>
        <v>0</v>
      </c>
      <c r="S212" s="97">
        <f t="shared" si="16"/>
        <v>0</v>
      </c>
      <c r="T212" s="98">
        <f t="shared" si="14"/>
        <v>0</v>
      </c>
      <c r="U212" s="117" t="str">
        <f t="shared" si="15"/>
        <v>OK</v>
      </c>
      <c r="V212" s="117" t="b">
        <f>'CASH REBATE'!$P$22</f>
        <v>0</v>
      </c>
      <c r="W212" s="1" t="str">
        <v>ALCHEMY</v>
      </c>
    </row>
    <row r="213" spans="2:23" ht="17.399999999999999" x14ac:dyDescent="0.3">
      <c r="B213" s="161" t="str">
        <v>01-SPLIQ-07006625</v>
      </c>
      <c r="C213" s="156" t="str">
        <v>Lucas Bols</v>
      </c>
      <c r="D213" s="94" t="str">
        <v>Liqueur</v>
      </c>
      <c r="E213" s="94" t="str">
        <v>Bols Liqueur</v>
      </c>
      <c r="F213" s="94" t="str">
        <v>BOL</v>
      </c>
      <c r="G213" s="94" t="str">
        <v>Bols Amaretto</v>
      </c>
      <c r="H213" s="94" t="str">
        <v>700ml</v>
      </c>
      <c r="I213" s="174">
        <v>6</v>
      </c>
      <c r="J213" s="283"/>
      <c r="K213" s="178"/>
      <c r="L213" s="85"/>
      <c r="M213" s="15"/>
      <c r="N213" s="86"/>
      <c r="O213" s="6"/>
      <c r="P213" s="152">
        <v>0</v>
      </c>
      <c r="Q213" s="6"/>
      <c r="R213" s="96">
        <f t="shared" si="13"/>
        <v>0</v>
      </c>
      <c r="S213" s="97">
        <f t="shared" si="16"/>
        <v>0</v>
      </c>
      <c r="T213" s="98">
        <f t="shared" si="14"/>
        <v>0</v>
      </c>
      <c r="U213" s="117" t="str">
        <f t="shared" si="15"/>
        <v>OK</v>
      </c>
      <c r="V213" s="117" t="b">
        <f>'CASH REBATE'!$P$22</f>
        <v>0</v>
      </c>
      <c r="W213" s="1" t="str">
        <v>ALCHEMY</v>
      </c>
    </row>
    <row r="214" spans="2:23" ht="17.399999999999999" x14ac:dyDescent="0.3">
      <c r="B214" s="161" t="str">
        <v>01-SPLIQ-07006632</v>
      </c>
      <c r="C214" s="156" t="str">
        <v>Lucas Bols</v>
      </c>
      <c r="D214" s="94" t="str">
        <v>Liqueur</v>
      </c>
      <c r="E214" s="94" t="str">
        <v>Bols Liqueur</v>
      </c>
      <c r="F214" s="94" t="str">
        <v>BOL</v>
      </c>
      <c r="G214" s="94" t="str">
        <v>Bols Apricot Brandy</v>
      </c>
      <c r="H214" s="94" t="str">
        <v>700ml</v>
      </c>
      <c r="I214" s="174">
        <v>6</v>
      </c>
      <c r="J214" s="283"/>
      <c r="K214" s="178"/>
      <c r="L214" s="85"/>
      <c r="M214" s="15"/>
      <c r="N214" s="86"/>
      <c r="O214" s="6"/>
      <c r="P214" s="152">
        <v>0</v>
      </c>
      <c r="Q214" s="6"/>
      <c r="R214" s="96">
        <f t="shared" si="13"/>
        <v>0</v>
      </c>
      <c r="S214" s="97">
        <f t="shared" si="16"/>
        <v>0</v>
      </c>
      <c r="T214" s="98">
        <f t="shared" si="14"/>
        <v>0</v>
      </c>
      <c r="U214" s="117" t="str">
        <f t="shared" si="15"/>
        <v>OK</v>
      </c>
      <c r="V214" s="117" t="b">
        <f>'CASH REBATE'!$P$22</f>
        <v>0</v>
      </c>
      <c r="W214" s="1" t="str">
        <v>ALCHEMY</v>
      </c>
    </row>
    <row r="215" spans="2:23" ht="17.399999999999999" x14ac:dyDescent="0.3">
      <c r="B215" s="161" t="str">
        <v>01-SPLIQ-07006694</v>
      </c>
      <c r="C215" s="156" t="str">
        <v>Lucas Bols</v>
      </c>
      <c r="D215" s="94" t="str">
        <v>Liqueur</v>
      </c>
      <c r="E215" s="94" t="str">
        <v>Bols Liqueur</v>
      </c>
      <c r="F215" s="94" t="str">
        <v>BOL</v>
      </c>
      <c r="G215" s="94" t="str">
        <v>Bols Banana</v>
      </c>
      <c r="H215" s="94" t="str">
        <v>700ml</v>
      </c>
      <c r="I215" s="174">
        <v>6</v>
      </c>
      <c r="J215" s="283"/>
      <c r="K215" s="178"/>
      <c r="L215" s="85"/>
      <c r="M215" s="15"/>
      <c r="N215" s="86"/>
      <c r="O215" s="6"/>
      <c r="P215" s="152">
        <v>0</v>
      </c>
      <c r="Q215" s="6"/>
      <c r="R215" s="96">
        <f t="shared" si="13"/>
        <v>0</v>
      </c>
      <c r="S215" s="97">
        <f t="shared" si="16"/>
        <v>0</v>
      </c>
      <c r="T215" s="98">
        <f t="shared" si="14"/>
        <v>0</v>
      </c>
      <c r="U215" s="117" t="str">
        <f t="shared" si="15"/>
        <v>OK</v>
      </c>
      <c r="V215" s="117" t="b">
        <f>'CASH REBATE'!$P$22</f>
        <v>0</v>
      </c>
      <c r="W215" s="1" t="str">
        <v>ALCHEMY</v>
      </c>
    </row>
    <row r="216" spans="2:23" ht="17.399999999999999" x14ac:dyDescent="0.3">
      <c r="B216" s="161" t="str">
        <v>01-SPLIQ-07006656</v>
      </c>
      <c r="C216" s="156" t="str">
        <v>Lucas Bols</v>
      </c>
      <c r="D216" s="94" t="str">
        <v>Liqueur</v>
      </c>
      <c r="E216" s="94" t="str">
        <v>Bols Liqueur</v>
      </c>
      <c r="F216" s="94" t="str">
        <v>BOL</v>
      </c>
      <c r="G216" s="94" t="str">
        <v>Bols Blue Curacao</v>
      </c>
      <c r="H216" s="94" t="str">
        <v>700ml</v>
      </c>
      <c r="I216" s="174">
        <v>6</v>
      </c>
      <c r="J216" s="283"/>
      <c r="K216" s="178"/>
      <c r="L216" s="85"/>
      <c r="M216" s="15"/>
      <c r="N216" s="86"/>
      <c r="O216" s="6"/>
      <c r="P216" s="152">
        <v>0</v>
      </c>
      <c r="Q216" s="6"/>
      <c r="R216" s="96">
        <f t="shared" si="13"/>
        <v>0</v>
      </c>
      <c r="S216" s="97">
        <f t="shared" si="16"/>
        <v>0</v>
      </c>
      <c r="T216" s="98">
        <f t="shared" si="14"/>
        <v>0</v>
      </c>
      <c r="U216" s="117" t="str">
        <f t="shared" si="15"/>
        <v>OK</v>
      </c>
      <c r="V216" s="117" t="b">
        <f>'CASH REBATE'!$P$22</f>
        <v>0</v>
      </c>
      <c r="W216" s="1" t="str">
        <v>ALCHEMY</v>
      </c>
    </row>
    <row r="217" spans="2:23" ht="17.399999999999999" x14ac:dyDescent="0.3">
      <c r="B217" s="161" t="str">
        <v>01-SPLIQ-07006717</v>
      </c>
      <c r="C217" s="156" t="str">
        <v>Lucas Bols</v>
      </c>
      <c r="D217" s="94" t="str">
        <v>Liqueur</v>
      </c>
      <c r="E217" s="94" t="str">
        <v>Bols Liqueur</v>
      </c>
      <c r="F217" s="94" t="str">
        <v>BOL</v>
      </c>
      <c r="G217" s="94" t="str">
        <v>Bols Cacao Brown</v>
      </c>
      <c r="H217" s="94" t="str">
        <v>700ml</v>
      </c>
      <c r="I217" s="174">
        <v>6</v>
      </c>
      <c r="J217" s="283"/>
      <c r="K217" s="178"/>
      <c r="L217" s="85"/>
      <c r="M217" s="15"/>
      <c r="N217" s="86"/>
      <c r="O217" s="6"/>
      <c r="P217" s="152">
        <v>0</v>
      </c>
      <c r="Q217" s="6"/>
      <c r="R217" s="96">
        <f t="shared" si="13"/>
        <v>0</v>
      </c>
      <c r="S217" s="97">
        <f t="shared" si="16"/>
        <v>0</v>
      </c>
      <c r="T217" s="98">
        <f t="shared" si="14"/>
        <v>0</v>
      </c>
      <c r="U217" s="117" t="str">
        <f t="shared" si="15"/>
        <v>OK</v>
      </c>
      <c r="V217" s="117" t="b">
        <f>'CASH REBATE'!$P$22</f>
        <v>0</v>
      </c>
      <c r="W217" s="1" t="str">
        <v>ALCHEMY</v>
      </c>
    </row>
    <row r="218" spans="2:23" ht="17.399999999999999" x14ac:dyDescent="0.3">
      <c r="B218" s="161" t="str">
        <v>01-SPLIQ-07006724</v>
      </c>
      <c r="C218" s="156" t="str">
        <v>Lucas Bols</v>
      </c>
      <c r="D218" s="94" t="str">
        <v>Liqueur</v>
      </c>
      <c r="E218" s="94" t="str">
        <v>Bols Liqueur</v>
      </c>
      <c r="F218" s="94" t="str">
        <v>BOL</v>
      </c>
      <c r="G218" s="94" t="str">
        <v>Bols Cacao White</v>
      </c>
      <c r="H218" s="94" t="str">
        <v>700ml</v>
      </c>
      <c r="I218" s="174">
        <v>6</v>
      </c>
      <c r="J218" s="283"/>
      <c r="K218" s="178"/>
      <c r="L218" s="85"/>
      <c r="M218" s="15"/>
      <c r="N218" s="86"/>
      <c r="O218" s="6"/>
      <c r="P218" s="152">
        <v>0</v>
      </c>
      <c r="Q218" s="6"/>
      <c r="R218" s="96">
        <f t="shared" si="13"/>
        <v>0</v>
      </c>
      <c r="S218" s="97">
        <f t="shared" si="16"/>
        <v>0</v>
      </c>
      <c r="T218" s="98">
        <f t="shared" si="14"/>
        <v>0</v>
      </c>
      <c r="U218" s="117" t="str">
        <f t="shared" si="15"/>
        <v>OK</v>
      </c>
      <c r="V218" s="117" t="b">
        <f>'CASH REBATE'!$P$22</f>
        <v>0</v>
      </c>
      <c r="W218" s="1" t="str">
        <v>ALCHEMY</v>
      </c>
    </row>
    <row r="219" spans="2:23" ht="17.399999999999999" x14ac:dyDescent="0.3">
      <c r="B219" s="161" t="str">
        <v>01-SPLIQ-07006663</v>
      </c>
      <c r="C219" s="156" t="str">
        <v>Lucas Bols</v>
      </c>
      <c r="D219" s="94" t="str">
        <v>Liqueur</v>
      </c>
      <c r="E219" s="94" t="str">
        <v>Bols Liqueur</v>
      </c>
      <c r="F219" s="94" t="str">
        <v>BOL</v>
      </c>
      <c r="G219" s="94" t="str">
        <v>Bols Cherry Brandy</v>
      </c>
      <c r="H219" s="94" t="str">
        <v>700ml</v>
      </c>
      <c r="I219" s="174">
        <v>6</v>
      </c>
      <c r="J219" s="283"/>
      <c r="K219" s="178"/>
      <c r="L219" s="85"/>
      <c r="M219" s="15"/>
      <c r="N219" s="86"/>
      <c r="O219" s="6"/>
      <c r="P219" s="152">
        <v>0</v>
      </c>
      <c r="Q219" s="6"/>
      <c r="R219" s="96">
        <f t="shared" si="13"/>
        <v>0</v>
      </c>
      <c r="S219" s="97">
        <f t="shared" si="16"/>
        <v>0</v>
      </c>
      <c r="T219" s="98">
        <f t="shared" si="14"/>
        <v>0</v>
      </c>
      <c r="U219" s="117" t="str">
        <f t="shared" si="15"/>
        <v>OK</v>
      </c>
      <c r="V219" s="117" t="b">
        <f>'CASH REBATE'!$P$22</f>
        <v>0</v>
      </c>
      <c r="W219" s="1" t="str">
        <v>ALCHEMY</v>
      </c>
    </row>
    <row r="220" spans="2:23" ht="17.399999999999999" x14ac:dyDescent="0.3">
      <c r="B220" s="161" t="str">
        <v>01-SPLIQ-07006700</v>
      </c>
      <c r="C220" s="156" t="str">
        <v>Lucas Bols</v>
      </c>
      <c r="D220" s="94" t="str">
        <v>Liqueur</v>
      </c>
      <c r="E220" s="94" t="str">
        <v>Bols Liqueur</v>
      </c>
      <c r="F220" s="94" t="str">
        <v>BOL</v>
      </c>
      <c r="G220" s="94" t="str">
        <v>Bols Crème De Cassis</v>
      </c>
      <c r="H220" s="94" t="str">
        <v>700ml</v>
      </c>
      <c r="I220" s="174">
        <v>6</v>
      </c>
      <c r="J220" s="283"/>
      <c r="K220" s="178"/>
      <c r="L220" s="85"/>
      <c r="M220" s="15"/>
      <c r="N220" s="86"/>
      <c r="O220" s="6"/>
      <c r="P220" s="152">
        <v>0</v>
      </c>
      <c r="Q220" s="6"/>
      <c r="R220" s="96">
        <f t="shared" si="13"/>
        <v>0</v>
      </c>
      <c r="S220" s="97">
        <f t="shared" si="16"/>
        <v>0</v>
      </c>
      <c r="T220" s="98">
        <f t="shared" si="14"/>
        <v>0</v>
      </c>
      <c r="U220" s="117" t="str">
        <f t="shared" si="15"/>
        <v>OK</v>
      </c>
      <c r="V220" s="117" t="b">
        <f>'CASH REBATE'!$P$22</f>
        <v>0</v>
      </c>
      <c r="W220" s="1" t="str">
        <v>ALCHEMY</v>
      </c>
    </row>
    <row r="221" spans="2:23" ht="17.399999999999999" x14ac:dyDescent="0.3">
      <c r="B221" s="161" t="str">
        <v>01-SPLIQ-07006731</v>
      </c>
      <c r="C221" s="156" t="str">
        <v>Lucas Bols</v>
      </c>
      <c r="D221" s="94" t="str">
        <v>Liqueur</v>
      </c>
      <c r="E221" s="94" t="str">
        <v>Bols Liqueur</v>
      </c>
      <c r="F221" s="94" t="str">
        <v>BOL</v>
      </c>
      <c r="G221" s="94" t="str">
        <v>Bols Dry Orange</v>
      </c>
      <c r="H221" s="94" t="str">
        <v>700ml</v>
      </c>
      <c r="I221" s="174">
        <v>6</v>
      </c>
      <c r="J221" s="283"/>
      <c r="K221" s="178"/>
      <c r="L221" s="85"/>
      <c r="M221" s="15"/>
      <c r="N221" s="86"/>
      <c r="O221" s="6"/>
      <c r="P221" s="152">
        <v>0</v>
      </c>
      <c r="Q221" s="6"/>
      <c r="R221" s="96">
        <f t="shared" si="13"/>
        <v>0</v>
      </c>
      <c r="S221" s="97">
        <f t="shared" si="16"/>
        <v>0</v>
      </c>
      <c r="T221" s="98">
        <f t="shared" si="14"/>
        <v>0</v>
      </c>
      <c r="U221" s="117" t="str">
        <f t="shared" si="15"/>
        <v>OK</v>
      </c>
      <c r="V221" s="117" t="b">
        <f>'CASH REBATE'!$P$22</f>
        <v>0</v>
      </c>
      <c r="W221" s="1" t="str">
        <v>ALCHEMY</v>
      </c>
    </row>
    <row r="222" spans="2:23" ht="17.399999999999999" x14ac:dyDescent="0.3">
      <c r="B222" s="161" t="str">
        <v>01-SPLIQ-07002897</v>
      </c>
      <c r="C222" s="156" t="str">
        <v>Lucas Bols</v>
      </c>
      <c r="D222" s="94" t="str">
        <v>Liqueur</v>
      </c>
      <c r="E222" s="94" t="str">
        <v>Bols Liqueur</v>
      </c>
      <c r="F222" s="94" t="str">
        <v>BOL</v>
      </c>
      <c r="G222" s="94" t="str">
        <v>Bols Elderflower</v>
      </c>
      <c r="H222" s="94" t="str">
        <v>700ml</v>
      </c>
      <c r="I222" s="174">
        <v>6</v>
      </c>
      <c r="J222" s="283"/>
      <c r="K222" s="178"/>
      <c r="L222" s="85"/>
      <c r="M222" s="15"/>
      <c r="N222" s="86"/>
      <c r="O222" s="6"/>
      <c r="P222" s="152">
        <v>0</v>
      </c>
      <c r="Q222" s="6"/>
      <c r="R222" s="96">
        <f t="shared" si="13"/>
        <v>0</v>
      </c>
      <c r="S222" s="97">
        <f t="shared" si="16"/>
        <v>0</v>
      </c>
      <c r="T222" s="98">
        <f t="shared" si="14"/>
        <v>0</v>
      </c>
      <c r="U222" s="117" t="str">
        <f t="shared" si="15"/>
        <v>OK</v>
      </c>
      <c r="V222" s="117" t="b">
        <f>'CASH REBATE'!$P$22</f>
        <v>0</v>
      </c>
      <c r="W222" s="1" t="str">
        <v>ALCHEMY</v>
      </c>
    </row>
    <row r="223" spans="2:23" ht="17.399999999999999" x14ac:dyDescent="0.3">
      <c r="B223" s="161" t="str">
        <v>01-SPLIQ-07006786</v>
      </c>
      <c r="C223" s="156" t="str">
        <v>Lucas Bols</v>
      </c>
      <c r="D223" s="94" t="str">
        <v>Liqueur</v>
      </c>
      <c r="E223" s="94" t="str">
        <v>Bols Liqueur</v>
      </c>
      <c r="F223" s="94" t="str">
        <v>BOL</v>
      </c>
      <c r="G223" s="94" t="str">
        <v>Bols Lychee</v>
      </c>
      <c r="H223" s="94" t="str">
        <v>700ml</v>
      </c>
      <c r="I223" s="174">
        <v>6</v>
      </c>
      <c r="J223" s="283"/>
      <c r="K223" s="178"/>
      <c r="L223" s="85"/>
      <c r="M223" s="15"/>
      <c r="N223" s="86"/>
      <c r="O223" s="6"/>
      <c r="P223" s="152">
        <v>0</v>
      </c>
      <c r="Q223" s="6"/>
      <c r="R223" s="96">
        <f t="shared" si="13"/>
        <v>0</v>
      </c>
      <c r="S223" s="97">
        <f t="shared" si="16"/>
        <v>0</v>
      </c>
      <c r="T223" s="98">
        <f t="shared" si="14"/>
        <v>0</v>
      </c>
      <c r="U223" s="117" t="str">
        <f t="shared" si="15"/>
        <v>OK</v>
      </c>
      <c r="V223" s="117" t="b">
        <f>'CASH REBATE'!$P$22</f>
        <v>0</v>
      </c>
      <c r="W223" s="1" t="str">
        <v>ALCHEMY</v>
      </c>
    </row>
    <row r="224" spans="2:23" ht="17.399999999999999" x14ac:dyDescent="0.3">
      <c r="B224" s="161" t="str">
        <v>01-SPLIQ-07006809</v>
      </c>
      <c r="C224" s="156" t="str">
        <v>Lucas Bols</v>
      </c>
      <c r="D224" s="94" t="str">
        <v>Liqueur</v>
      </c>
      <c r="E224" s="94" t="str">
        <v>Bols Liqueur</v>
      </c>
      <c r="F224" s="94" t="str">
        <v>BOL</v>
      </c>
      <c r="G224" s="94" t="str">
        <v>Bols Melon</v>
      </c>
      <c r="H224" s="94" t="str">
        <v>700ml</v>
      </c>
      <c r="I224" s="174">
        <v>6</v>
      </c>
      <c r="J224" s="283"/>
      <c r="K224" s="178"/>
      <c r="L224" s="85"/>
      <c r="M224" s="15"/>
      <c r="N224" s="86"/>
      <c r="O224" s="6"/>
      <c r="P224" s="152">
        <v>0</v>
      </c>
      <c r="Q224" s="6"/>
      <c r="R224" s="96">
        <f t="shared" si="13"/>
        <v>0</v>
      </c>
      <c r="S224" s="97">
        <f t="shared" si="16"/>
        <v>0</v>
      </c>
      <c r="T224" s="98">
        <f t="shared" si="14"/>
        <v>0</v>
      </c>
      <c r="U224" s="117" t="str">
        <f t="shared" si="15"/>
        <v>OK</v>
      </c>
      <c r="V224" s="117" t="b">
        <f>'CASH REBATE'!$P$22</f>
        <v>0</v>
      </c>
      <c r="W224" s="1" t="str">
        <v>ALCHEMY</v>
      </c>
    </row>
    <row r="225" spans="2:23" ht="17.399999999999999" x14ac:dyDescent="0.3">
      <c r="B225" s="161" t="str">
        <v>01-SPLIQ-07006830</v>
      </c>
      <c r="C225" s="156" t="str">
        <v>Lucas Bols</v>
      </c>
      <c r="D225" s="94" t="str">
        <v>Liqueur</v>
      </c>
      <c r="E225" s="94" t="str">
        <v>Bols Liqueur</v>
      </c>
      <c r="F225" s="94" t="str">
        <v>BOL</v>
      </c>
      <c r="G225" s="94" t="str">
        <v>Bols Peach</v>
      </c>
      <c r="H225" s="94" t="str">
        <v>700ml</v>
      </c>
      <c r="I225" s="174">
        <v>6</v>
      </c>
      <c r="J225" s="283"/>
      <c r="K225" s="178"/>
      <c r="L225" s="85"/>
      <c r="M225" s="15"/>
      <c r="N225" s="86"/>
      <c r="O225" s="6"/>
      <c r="P225" s="152">
        <v>0</v>
      </c>
      <c r="Q225" s="6"/>
      <c r="R225" s="96">
        <f t="shared" si="13"/>
        <v>0</v>
      </c>
      <c r="S225" s="97">
        <f t="shared" si="16"/>
        <v>0</v>
      </c>
      <c r="T225" s="98">
        <f t="shared" si="14"/>
        <v>0</v>
      </c>
      <c r="U225" s="117" t="str">
        <f t="shared" si="15"/>
        <v>OK</v>
      </c>
      <c r="V225" s="117" t="b">
        <f>'CASH REBATE'!$P$22</f>
        <v>0</v>
      </c>
      <c r="W225" s="1" t="str">
        <v>ALCHEMY</v>
      </c>
    </row>
    <row r="226" spans="2:23" ht="17.399999999999999" x14ac:dyDescent="0.3">
      <c r="B226" s="161" t="str">
        <v>01-SPLIQ-07009408</v>
      </c>
      <c r="C226" s="156" t="str">
        <v>Lucas Bols</v>
      </c>
      <c r="D226" s="94" t="str">
        <v>Liqueur</v>
      </c>
      <c r="E226" s="94" t="str">
        <v>Bols Liqueur</v>
      </c>
      <c r="F226" s="94" t="str">
        <v>BOL</v>
      </c>
      <c r="G226" s="94" t="str">
        <v>Bols Peppermint Green</v>
      </c>
      <c r="H226" s="94" t="str">
        <v>700ml</v>
      </c>
      <c r="I226" s="174">
        <v>6</v>
      </c>
      <c r="J226" s="283"/>
      <c r="K226" s="178"/>
      <c r="L226" s="85"/>
      <c r="M226" s="15"/>
      <c r="N226" s="86"/>
      <c r="O226" s="6"/>
      <c r="P226" s="152">
        <v>0</v>
      </c>
      <c r="Q226" s="6"/>
      <c r="R226" s="96">
        <f t="shared" si="13"/>
        <v>0</v>
      </c>
      <c r="S226" s="97">
        <f t="shared" si="16"/>
        <v>0</v>
      </c>
      <c r="T226" s="98">
        <f t="shared" si="14"/>
        <v>0</v>
      </c>
      <c r="U226" s="117" t="str">
        <f t="shared" si="15"/>
        <v>OK</v>
      </c>
      <c r="V226" s="117" t="b">
        <f>'CASH REBATE'!$P$22</f>
        <v>0</v>
      </c>
      <c r="W226" s="1" t="str">
        <v>ALCHEMY</v>
      </c>
    </row>
    <row r="227" spans="2:23" ht="17.399999999999999" x14ac:dyDescent="0.3">
      <c r="B227" s="161" t="str">
        <v>01-SPLIQ-07009334</v>
      </c>
      <c r="C227" s="156" t="str">
        <v>Lucas Bols</v>
      </c>
      <c r="D227" s="94" t="str">
        <v>Liqueur</v>
      </c>
      <c r="E227" s="94" t="str">
        <v>Bols Liqueur</v>
      </c>
      <c r="F227" s="94" t="str">
        <v>BOL</v>
      </c>
      <c r="G227" s="94" t="str">
        <v>Bols Sour Apple</v>
      </c>
      <c r="H227" s="94" t="str">
        <v>700ml</v>
      </c>
      <c r="I227" s="174">
        <v>6</v>
      </c>
      <c r="J227" s="283"/>
      <c r="K227" s="178"/>
      <c r="L227" s="85"/>
      <c r="M227" s="15"/>
      <c r="N227" s="86"/>
      <c r="O227" s="6"/>
      <c r="P227" s="152">
        <v>0</v>
      </c>
      <c r="Q227" s="6"/>
      <c r="R227" s="96">
        <f t="shared" si="13"/>
        <v>0</v>
      </c>
      <c r="S227" s="97">
        <f t="shared" si="16"/>
        <v>0</v>
      </c>
      <c r="T227" s="98">
        <f t="shared" si="14"/>
        <v>0</v>
      </c>
      <c r="U227" s="117" t="str">
        <f t="shared" si="15"/>
        <v>OK</v>
      </c>
      <c r="V227" s="117" t="b">
        <f>'CASH REBATE'!$P$22</f>
        <v>0</v>
      </c>
      <c r="W227" s="1" t="str">
        <v>ALCHEMY</v>
      </c>
    </row>
    <row r="228" spans="2:23" ht="17.399999999999999" x14ac:dyDescent="0.3">
      <c r="B228" s="161" t="str">
        <v>01-SPLIQ-07006885</v>
      </c>
      <c r="C228" s="156" t="str">
        <v>Lucas Bols</v>
      </c>
      <c r="D228" s="94" t="str">
        <v>Liqueur</v>
      </c>
      <c r="E228" s="94" t="str">
        <v>Bols Liqueur</v>
      </c>
      <c r="F228" s="94" t="str">
        <v>BOL</v>
      </c>
      <c r="G228" s="94" t="str">
        <v>Bols Strawberry</v>
      </c>
      <c r="H228" s="94" t="str">
        <v>700ml</v>
      </c>
      <c r="I228" s="174">
        <v>6</v>
      </c>
      <c r="J228" s="283"/>
      <c r="K228" s="178"/>
      <c r="L228" s="85"/>
      <c r="M228" s="15"/>
      <c r="N228" s="86"/>
      <c r="O228" s="6"/>
      <c r="P228" s="152">
        <v>0</v>
      </c>
      <c r="Q228" s="6"/>
      <c r="R228" s="96">
        <f t="shared" si="13"/>
        <v>0</v>
      </c>
      <c r="S228" s="97">
        <f t="shared" si="16"/>
        <v>0</v>
      </c>
      <c r="T228" s="98">
        <f t="shared" si="14"/>
        <v>0</v>
      </c>
      <c r="U228" s="117" t="str">
        <f t="shared" si="15"/>
        <v>OK</v>
      </c>
      <c r="V228" s="117" t="b">
        <f>'CASH REBATE'!$P$22</f>
        <v>0</v>
      </c>
      <c r="W228" s="1" t="str">
        <v>ALCHEMY</v>
      </c>
    </row>
    <row r="229" spans="2:23" ht="17.399999999999999" x14ac:dyDescent="0.3">
      <c r="B229" s="161" t="str">
        <v>01-SPLIQ-07002941</v>
      </c>
      <c r="C229" s="156" t="str">
        <v>Lucas Bols</v>
      </c>
      <c r="D229" s="94" t="str">
        <v>Liqueur</v>
      </c>
      <c r="E229" s="94" t="str">
        <v>Bols Liqueur</v>
      </c>
      <c r="F229" s="94" t="str">
        <v>BOL</v>
      </c>
      <c r="G229" s="94" t="str">
        <v>Bols Triple Sec</v>
      </c>
      <c r="H229" s="94" t="str">
        <v>700ml</v>
      </c>
      <c r="I229" s="174">
        <v>6</v>
      </c>
      <c r="J229" s="283"/>
      <c r="K229" s="178"/>
      <c r="L229" s="85"/>
      <c r="M229" s="15"/>
      <c r="N229" s="86"/>
      <c r="O229" s="6"/>
      <c r="P229" s="152">
        <v>0</v>
      </c>
      <c r="Q229" s="6"/>
      <c r="R229" s="96">
        <f t="shared" si="13"/>
        <v>0</v>
      </c>
      <c r="S229" s="97">
        <f t="shared" si="16"/>
        <v>0</v>
      </c>
      <c r="T229" s="98">
        <f t="shared" si="14"/>
        <v>0</v>
      </c>
      <c r="U229" s="117" t="str">
        <f t="shared" si="15"/>
        <v>OK</v>
      </c>
      <c r="V229" s="117" t="b">
        <f>'CASH REBATE'!$P$22</f>
        <v>0</v>
      </c>
      <c r="W229" s="1" t="str">
        <v>ALCHEMY</v>
      </c>
    </row>
    <row r="230" spans="2:23" ht="17.399999999999999" x14ac:dyDescent="0.3">
      <c r="B230" s="161" t="str">
        <v>01-SPLIQ-07002551</v>
      </c>
      <c r="C230" s="156" t="str">
        <v>Lucas Bols</v>
      </c>
      <c r="D230" s="94" t="str">
        <v>Liqueur</v>
      </c>
      <c r="E230" s="94" t="str">
        <v>Bols Liqueur</v>
      </c>
      <c r="F230" s="94" t="str">
        <v>BOL</v>
      </c>
      <c r="G230" s="94" t="str">
        <v>Bols Brown Cream</v>
      </c>
      <c r="H230" s="94" t="str">
        <v>700ml</v>
      </c>
      <c r="I230" s="174">
        <v>6</v>
      </c>
      <c r="J230" s="283"/>
      <c r="K230" s="178"/>
      <c r="L230" s="85"/>
      <c r="M230" s="15"/>
      <c r="N230" s="86"/>
      <c r="O230" s="6"/>
      <c r="P230" s="152">
        <v>0</v>
      </c>
      <c r="Q230" s="6"/>
      <c r="R230" s="96">
        <f t="shared" si="13"/>
        <v>0</v>
      </c>
      <c r="S230" s="97">
        <f t="shared" si="16"/>
        <v>0</v>
      </c>
      <c r="T230" s="98">
        <f t="shared" si="14"/>
        <v>0</v>
      </c>
      <c r="U230" s="117" t="str">
        <f t="shared" si="15"/>
        <v>OK</v>
      </c>
      <c r="V230" s="117" t="b">
        <f>'CASH REBATE'!$P$22</f>
        <v>0</v>
      </c>
      <c r="W230" s="1" t="str">
        <v>ALCHEMY</v>
      </c>
    </row>
    <row r="231" spans="2:23" ht="17.399999999999999" x14ac:dyDescent="0.3">
      <c r="B231" s="161" t="str">
        <v>31-SPLIQ-07000575</v>
      </c>
      <c r="C231" s="156" t="str">
        <v>Campari</v>
      </c>
      <c r="D231" s="94" t="str">
        <v>Aperitif &amp; Bitters</v>
      </c>
      <c r="E231" s="94" t="str">
        <v>Aperol</v>
      </c>
      <c r="F231" s="94" t="str">
        <v>APR</v>
      </c>
      <c r="G231" s="94" t="str">
        <v>Aperol 700ml</v>
      </c>
      <c r="H231" s="94" t="str">
        <v>700ml</v>
      </c>
      <c r="I231" s="174">
        <v>6</v>
      </c>
      <c r="J231" s="283"/>
      <c r="K231" s="178"/>
      <c r="L231" s="85"/>
      <c r="M231" s="15"/>
      <c r="N231" s="86"/>
      <c r="O231" s="6"/>
      <c r="P231" s="152">
        <v>0</v>
      </c>
      <c r="Q231" s="6"/>
      <c r="R231" s="96">
        <f t="shared" si="13"/>
        <v>0</v>
      </c>
      <c r="S231" s="97">
        <f t="shared" si="16"/>
        <v>0</v>
      </c>
      <c r="T231" s="98">
        <f t="shared" si="14"/>
        <v>0</v>
      </c>
      <c r="U231" s="117" t="str">
        <f t="shared" si="15"/>
        <v>OK</v>
      </c>
      <c r="V231" s="117" t="b">
        <f>'CASH REBATE'!$P$22</f>
        <v>0</v>
      </c>
      <c r="W231" s="1" t="str">
        <v>ALCHEMY</v>
      </c>
    </row>
    <row r="232" spans="2:23" ht="17.399999999999999" x14ac:dyDescent="0.3">
      <c r="B232" s="161" t="str">
        <v>31-SPLIQ-10000278</v>
      </c>
      <c r="C232" s="156" t="str">
        <v>Campari</v>
      </c>
      <c r="D232" s="94" t="str">
        <v>Aperitif &amp; Bitters</v>
      </c>
      <c r="E232" s="94" t="str">
        <v>Aperol</v>
      </c>
      <c r="F232" s="94" t="str">
        <v>APR</v>
      </c>
      <c r="G232" s="94" t="str">
        <v>Aperol 1L</v>
      </c>
      <c r="H232" s="94" t="str">
        <v>1000ml</v>
      </c>
      <c r="I232" s="174">
        <v>6</v>
      </c>
      <c r="J232" s="283"/>
      <c r="K232" s="178"/>
      <c r="L232" s="85"/>
      <c r="M232" s="15"/>
      <c r="N232" s="86"/>
      <c r="O232" s="6"/>
      <c r="P232" s="152">
        <v>0</v>
      </c>
      <c r="Q232" s="6"/>
      <c r="R232" s="96">
        <f t="shared" si="13"/>
        <v>0</v>
      </c>
      <c r="S232" s="97">
        <f t="shared" si="16"/>
        <v>0</v>
      </c>
      <c r="T232" s="98">
        <f t="shared" si="14"/>
        <v>0</v>
      </c>
      <c r="U232" s="117" t="str">
        <f t="shared" si="15"/>
        <v>OK</v>
      </c>
      <c r="V232" s="117" t="b">
        <f>'CASH REBATE'!$P$22</f>
        <v>0</v>
      </c>
      <c r="W232" s="1" t="str">
        <v>ALCHEMY</v>
      </c>
    </row>
    <row r="233" spans="2:23" ht="17.399999999999999" x14ac:dyDescent="0.3">
      <c r="B233" s="161" t="str">
        <v>32-SPLIQ-02001054</v>
      </c>
      <c r="C233" s="156" t="str">
        <v>Campari</v>
      </c>
      <c r="D233" s="94" t="str">
        <v>Aperitif &amp; Bitters</v>
      </c>
      <c r="E233" s="94" t="str">
        <v>Campari</v>
      </c>
      <c r="F233" s="94" t="str">
        <v>CAM</v>
      </c>
      <c r="G233" s="94" t="str">
        <v>Campari 25% 200ml</v>
      </c>
      <c r="H233" s="94" t="str">
        <v>200ml</v>
      </c>
      <c r="I233" s="174">
        <v>24</v>
      </c>
      <c r="J233" s="283"/>
      <c r="K233" s="178"/>
      <c r="L233" s="85"/>
      <c r="M233" s="15"/>
      <c r="N233" s="86"/>
      <c r="O233" s="6"/>
      <c r="P233" s="152">
        <v>0</v>
      </c>
      <c r="Q233" s="6"/>
      <c r="R233" s="96">
        <f t="shared" si="13"/>
        <v>0</v>
      </c>
      <c r="S233" s="97">
        <f t="shared" si="16"/>
        <v>0</v>
      </c>
      <c r="T233" s="98">
        <f t="shared" si="14"/>
        <v>0</v>
      </c>
      <c r="U233" s="117" t="str">
        <f t="shared" si="15"/>
        <v>OK</v>
      </c>
      <c r="V233" s="117" t="b">
        <f>'CASH REBATE'!$P$22</f>
        <v>0</v>
      </c>
      <c r="W233" s="1" t="str">
        <v>ALCHEMY</v>
      </c>
    </row>
    <row r="234" spans="2:23" ht="17.399999999999999" x14ac:dyDescent="0.3">
      <c r="B234" s="161" t="str">
        <v>32-SPLIQ-07501402</v>
      </c>
      <c r="C234" s="156" t="str">
        <v>Campari</v>
      </c>
      <c r="D234" s="94" t="str">
        <v>Aperitif &amp; Bitters</v>
      </c>
      <c r="E234" s="94" t="str">
        <v>Campari</v>
      </c>
      <c r="F234" s="94" t="str">
        <v>CAM</v>
      </c>
      <c r="G234" s="94" t="str">
        <v>Campari 25% 750ml</v>
      </c>
      <c r="H234" s="94" t="str">
        <v>750ml</v>
      </c>
      <c r="I234" s="174">
        <v>12</v>
      </c>
      <c r="J234" s="283"/>
      <c r="K234" s="178"/>
      <c r="L234" s="85"/>
      <c r="M234" s="15"/>
      <c r="N234" s="86"/>
      <c r="O234" s="6"/>
      <c r="P234" s="152">
        <v>0</v>
      </c>
      <c r="Q234" s="6"/>
      <c r="R234" s="96">
        <f t="shared" si="13"/>
        <v>0</v>
      </c>
      <c r="S234" s="97">
        <f t="shared" si="16"/>
        <v>0</v>
      </c>
      <c r="T234" s="98">
        <f t="shared" si="14"/>
        <v>0</v>
      </c>
      <c r="U234" s="117" t="str">
        <f t="shared" si="15"/>
        <v>OK</v>
      </c>
      <c r="V234" s="117" t="b">
        <f>'CASH REBATE'!$P$22</f>
        <v>0</v>
      </c>
      <c r="W234" s="1" t="str">
        <v>ALCHEMY</v>
      </c>
    </row>
    <row r="235" spans="2:23" ht="17.399999999999999" x14ac:dyDescent="0.3">
      <c r="B235" s="161" t="str">
        <v>32-SPLIQ-10001006</v>
      </c>
      <c r="C235" s="156" t="str">
        <v>Campari</v>
      </c>
      <c r="D235" s="94" t="str">
        <v>Aperitif &amp; Bitters</v>
      </c>
      <c r="E235" s="94" t="str">
        <v>Campari</v>
      </c>
      <c r="F235" s="94" t="str">
        <v>CAM</v>
      </c>
      <c r="G235" s="94" t="str">
        <v>Campari 25% 1L</v>
      </c>
      <c r="H235" s="94" t="str">
        <v>1000ml</v>
      </c>
      <c r="I235" s="174">
        <v>12</v>
      </c>
      <c r="J235" s="283"/>
      <c r="K235" s="178"/>
      <c r="L235" s="85"/>
      <c r="M235" s="15"/>
      <c r="N235" s="86"/>
      <c r="O235" s="6"/>
      <c r="P235" s="152">
        <v>0</v>
      </c>
      <c r="Q235" s="6"/>
      <c r="R235" s="96">
        <f t="shared" si="13"/>
        <v>0</v>
      </c>
      <c r="S235" s="97">
        <f t="shared" si="16"/>
        <v>0</v>
      </c>
      <c r="T235" s="98">
        <f t="shared" si="14"/>
        <v>0</v>
      </c>
      <c r="U235" s="117" t="str">
        <f t="shared" si="15"/>
        <v>OK</v>
      </c>
      <c r="V235" s="117" t="b">
        <f>'CASH REBATE'!$P$22</f>
        <v>0</v>
      </c>
      <c r="W235" s="1" t="str">
        <v>ALCHEMY</v>
      </c>
    </row>
    <row r="236" spans="2:23" ht="17.399999999999999" x14ac:dyDescent="0.3">
      <c r="B236" s="161" t="str">
        <v>32-SPLIQ-05001051</v>
      </c>
      <c r="C236" s="156" t="str">
        <v>Campari</v>
      </c>
      <c r="D236" s="94" t="str">
        <v>Aperitif &amp; Bitters</v>
      </c>
      <c r="E236" s="94" t="str">
        <v>Campari</v>
      </c>
      <c r="F236" s="94" t="str">
        <v>CAM</v>
      </c>
      <c r="G236" s="94" t="str">
        <v>Campari Negroni RTE</v>
      </c>
      <c r="H236" s="94" t="str">
        <v>500ml</v>
      </c>
      <c r="I236" s="174">
        <v>12</v>
      </c>
      <c r="J236" s="283"/>
      <c r="K236" s="178"/>
      <c r="L236" s="85"/>
      <c r="M236" s="15"/>
      <c r="N236" s="86"/>
      <c r="O236" s="6"/>
      <c r="P236" s="152">
        <v>0</v>
      </c>
      <c r="Q236" s="6"/>
      <c r="R236" s="96">
        <f t="shared" si="13"/>
        <v>0</v>
      </c>
      <c r="S236" s="97">
        <f t="shared" si="16"/>
        <v>0</v>
      </c>
      <c r="T236" s="98">
        <f t="shared" si="14"/>
        <v>0</v>
      </c>
      <c r="U236" s="117" t="str">
        <f t="shared" si="15"/>
        <v>OK</v>
      </c>
      <c r="V236" s="117" t="b">
        <f>'CASH REBATE'!$P$22</f>
        <v>0</v>
      </c>
      <c r="W236" s="1" t="str">
        <v>ALCHEMY</v>
      </c>
    </row>
    <row r="237" spans="2:23" ht="17.399999999999999" x14ac:dyDescent="0.3">
      <c r="B237" s="161" t="str">
        <v>32-SPLIQ-10000969</v>
      </c>
      <c r="C237" s="156" t="str">
        <v>Campari</v>
      </c>
      <c r="D237" s="94" t="str">
        <v>Aperitif &amp; Bitters</v>
      </c>
      <c r="E237" s="94" t="str">
        <v>Campari</v>
      </c>
      <c r="F237" s="94" t="str">
        <v>CAM</v>
      </c>
      <c r="G237" s="94" t="str">
        <v>Campari Cask Tales Bourbon Barrels</v>
      </c>
      <c r="H237" s="94" t="str">
        <v>1000ml</v>
      </c>
      <c r="I237" s="174">
        <v>6</v>
      </c>
      <c r="J237" s="283"/>
      <c r="K237" s="178"/>
      <c r="L237" s="85"/>
      <c r="M237" s="15"/>
      <c r="N237" s="86"/>
      <c r="O237" s="6"/>
      <c r="P237" s="152">
        <v>0</v>
      </c>
      <c r="Q237" s="6"/>
      <c r="R237" s="96">
        <f t="shared" si="13"/>
        <v>0</v>
      </c>
      <c r="S237" s="97">
        <f t="shared" si="16"/>
        <v>0</v>
      </c>
      <c r="T237" s="98">
        <f t="shared" si="14"/>
        <v>0</v>
      </c>
      <c r="U237" s="117" t="str">
        <f t="shared" si="15"/>
        <v>OK</v>
      </c>
      <c r="V237" s="117" t="b">
        <f>'CASH REBATE'!$P$22</f>
        <v>0</v>
      </c>
      <c r="W237" s="1" t="str">
        <v>ALCHEMY</v>
      </c>
    </row>
    <row r="238" spans="2:23" ht="17.399999999999999" x14ac:dyDescent="0.3">
      <c r="B238" s="161" t="str">
        <v>36-SPLIQ-07003805</v>
      </c>
      <c r="C238" s="156" t="str">
        <v>Campari</v>
      </c>
      <c r="D238" s="94" t="str">
        <v>Aperitif &amp; Bitters</v>
      </c>
      <c r="E238" s="94" t="str">
        <v>Averna</v>
      </c>
      <c r="F238" s="94" t="str">
        <v>AVN</v>
      </c>
      <c r="G238" s="94" t="str">
        <v>Amaro Averna 29%</v>
      </c>
      <c r="H238" s="94" t="str">
        <v>700ml</v>
      </c>
      <c r="I238" s="174">
        <v>6</v>
      </c>
      <c r="J238" s="283"/>
      <c r="K238" s="178"/>
      <c r="L238" s="85"/>
      <c r="M238" s="15"/>
      <c r="N238" s="86"/>
      <c r="O238" s="6"/>
      <c r="P238" s="152">
        <v>0</v>
      </c>
      <c r="Q238" s="6"/>
      <c r="R238" s="96">
        <f t="shared" si="13"/>
        <v>0</v>
      </c>
      <c r="S238" s="97">
        <f t="shared" si="16"/>
        <v>0</v>
      </c>
      <c r="T238" s="98">
        <f t="shared" si="14"/>
        <v>0</v>
      </c>
      <c r="U238" s="117" t="str">
        <f t="shared" si="15"/>
        <v>OK</v>
      </c>
      <c r="V238" s="117" t="b">
        <f>'CASH REBATE'!$P$22</f>
        <v>0</v>
      </c>
      <c r="W238" s="1" t="str">
        <v>ALCHEMY</v>
      </c>
    </row>
    <row r="239" spans="2:23" ht="17.399999999999999" x14ac:dyDescent="0.3">
      <c r="B239" s="161" t="str">
        <v>38-SPLIQ-07001067</v>
      </c>
      <c r="C239" s="156" t="str">
        <v>Campari</v>
      </c>
      <c r="D239" s="94" t="str">
        <v>Aperitif &amp; Bitters</v>
      </c>
      <c r="E239" s="94" t="str">
        <v>Braulio</v>
      </c>
      <c r="F239" s="94" t="str">
        <v>BRA</v>
      </c>
      <c r="G239" s="94" t="str">
        <v>Braulio Bormio Amaro Alpino 21%</v>
      </c>
      <c r="H239" s="94" t="str">
        <v>700ml</v>
      </c>
      <c r="I239" s="174">
        <v>6</v>
      </c>
      <c r="J239" s="283"/>
      <c r="K239" s="178"/>
      <c r="L239" s="85"/>
      <c r="M239" s="15"/>
      <c r="N239" s="86"/>
      <c r="O239" s="6"/>
      <c r="P239" s="152">
        <v>0</v>
      </c>
      <c r="Q239" s="6"/>
      <c r="R239" s="96">
        <f t="shared" si="13"/>
        <v>0</v>
      </c>
      <c r="S239" s="97">
        <f t="shared" si="16"/>
        <v>0</v>
      </c>
      <c r="T239" s="98">
        <f t="shared" si="14"/>
        <v>0</v>
      </c>
      <c r="U239" s="117" t="str">
        <f t="shared" si="15"/>
        <v>OK</v>
      </c>
      <c r="V239" s="117" t="b">
        <f>'CASH REBATE'!$P$22</f>
        <v>0</v>
      </c>
      <c r="W239" s="1" t="str">
        <v>ALCHEMY</v>
      </c>
    </row>
    <row r="240" spans="2:23" ht="17.399999999999999" x14ac:dyDescent="0.3">
      <c r="B240" s="161" t="str">
        <v>43-SPLIQ-07000074</v>
      </c>
      <c r="C240" s="156" t="str">
        <v>Campari</v>
      </c>
      <c r="D240" s="94" t="str">
        <v>Aperitif &amp; Bitters</v>
      </c>
      <c r="E240" s="94" t="str">
        <v>Cynar</v>
      </c>
      <c r="F240" s="94" t="str">
        <v>CYN</v>
      </c>
      <c r="G240" s="94" t="str">
        <v>Cynar 16.5%</v>
      </c>
      <c r="H240" s="94" t="str">
        <v>700ml</v>
      </c>
      <c r="I240" s="174">
        <v>6</v>
      </c>
      <c r="J240" s="283"/>
      <c r="K240" s="178"/>
      <c r="L240" s="85"/>
      <c r="M240" s="15"/>
      <c r="N240" s="86"/>
      <c r="O240" s="6"/>
      <c r="P240" s="152">
        <v>0</v>
      </c>
      <c r="Q240" s="6"/>
      <c r="R240" s="96">
        <f t="shared" si="13"/>
        <v>0</v>
      </c>
      <c r="S240" s="97">
        <f t="shared" si="16"/>
        <v>0</v>
      </c>
      <c r="T240" s="98">
        <f t="shared" si="14"/>
        <v>0</v>
      </c>
      <c r="U240" s="117" t="str">
        <f t="shared" si="15"/>
        <v>OK</v>
      </c>
      <c r="V240" s="117" t="b">
        <f>'CASH REBATE'!$P$22</f>
        <v>0</v>
      </c>
      <c r="W240" s="1" t="str">
        <v>ALCHEMY</v>
      </c>
    </row>
    <row r="241" spans="2:23" ht="17.399999999999999" x14ac:dyDescent="0.3">
      <c r="B241" s="161" t="str">
        <v>42-SPVER-10000846</v>
      </c>
      <c r="C241" s="156" t="str">
        <v>Campari</v>
      </c>
      <c r="D241" s="94" t="str">
        <v>Vermouth</v>
      </c>
      <c r="E241" s="94" t="str">
        <v>Cinzano</v>
      </c>
      <c r="F241" s="94" t="str">
        <v>CZV</v>
      </c>
      <c r="G241" s="94" t="str">
        <v>Cinzano Vermouth Rosso 1L</v>
      </c>
      <c r="H241" s="94" t="str">
        <v>1000ml</v>
      </c>
      <c r="I241" s="174">
        <v>12</v>
      </c>
      <c r="J241" s="283"/>
      <c r="K241" s="178"/>
      <c r="L241" s="85"/>
      <c r="M241" s="15"/>
      <c r="N241" s="86"/>
      <c r="O241" s="6"/>
      <c r="P241" s="152">
        <v>0</v>
      </c>
      <c r="Q241" s="6"/>
      <c r="R241" s="96">
        <f t="shared" si="13"/>
        <v>0</v>
      </c>
      <c r="S241" s="97">
        <f t="shared" si="16"/>
        <v>0</v>
      </c>
      <c r="T241" s="98">
        <f t="shared" si="14"/>
        <v>0</v>
      </c>
      <c r="U241" s="117" t="str">
        <f t="shared" si="15"/>
        <v>OK</v>
      </c>
      <c r="V241" s="117" t="b">
        <f>'CASH REBATE'!$P$22</f>
        <v>0</v>
      </c>
      <c r="W241" s="1" t="str">
        <v>ALCHEMY</v>
      </c>
    </row>
    <row r="242" spans="2:23" ht="17.399999999999999" x14ac:dyDescent="0.3">
      <c r="B242" s="161" t="str">
        <v>42-SPVER-07501423</v>
      </c>
      <c r="C242" s="156" t="str">
        <v>Campari</v>
      </c>
      <c r="D242" s="94" t="str">
        <v>Vermouth</v>
      </c>
      <c r="E242" s="94" t="str">
        <v>Cinzano</v>
      </c>
      <c r="F242" s="94" t="str">
        <v>CZV</v>
      </c>
      <c r="G242" s="94" t="str">
        <v>Cinzano Vermouth Rosso</v>
      </c>
      <c r="H242" s="94" t="str">
        <v>750ml</v>
      </c>
      <c r="I242" s="174">
        <v>12</v>
      </c>
      <c r="J242" s="283"/>
      <c r="K242" s="178"/>
      <c r="L242" s="85"/>
      <c r="M242" s="15"/>
      <c r="N242" s="86"/>
      <c r="O242" s="6"/>
      <c r="P242" s="152">
        <v>0</v>
      </c>
      <c r="Q242" s="6"/>
      <c r="R242" s="96">
        <f t="shared" si="13"/>
        <v>0</v>
      </c>
      <c r="S242" s="97">
        <f t="shared" si="16"/>
        <v>0</v>
      </c>
      <c r="T242" s="98">
        <f t="shared" si="14"/>
        <v>0</v>
      </c>
      <c r="U242" s="117" t="str">
        <f t="shared" si="15"/>
        <v>OK</v>
      </c>
      <c r="V242" s="117" t="b">
        <f>'CASH REBATE'!$P$22</f>
        <v>0</v>
      </c>
      <c r="W242" s="1" t="str">
        <v>ALCHEMY</v>
      </c>
    </row>
    <row r="243" spans="2:23" ht="17.399999999999999" x14ac:dyDescent="0.3">
      <c r="B243" s="161" t="str">
        <v>42-SPVER-07501416</v>
      </c>
      <c r="C243" s="156" t="str">
        <v>Campari</v>
      </c>
      <c r="D243" s="94" t="str">
        <v>Vermouth</v>
      </c>
      <c r="E243" s="94" t="str">
        <v>Cinzano</v>
      </c>
      <c r="F243" s="94" t="str">
        <v>CZV</v>
      </c>
      <c r="G243" s="94" t="str">
        <v>Cinzano Vermouth Bianco</v>
      </c>
      <c r="H243" s="94" t="str">
        <v>750ml</v>
      </c>
      <c r="I243" s="174">
        <v>12</v>
      </c>
      <c r="J243" s="283"/>
      <c r="K243" s="178"/>
      <c r="L243" s="85"/>
      <c r="M243" s="15"/>
      <c r="N243" s="86"/>
      <c r="O243" s="6"/>
      <c r="P243" s="152">
        <v>0</v>
      </c>
      <c r="Q243" s="6"/>
      <c r="R243" s="96">
        <f t="shared" si="13"/>
        <v>0</v>
      </c>
      <c r="S243" s="97">
        <f t="shared" si="16"/>
        <v>0</v>
      </c>
      <c r="T243" s="98">
        <f t="shared" si="14"/>
        <v>0</v>
      </c>
      <c r="U243" s="117" t="str">
        <f t="shared" si="15"/>
        <v>OK</v>
      </c>
      <c r="V243" s="117" t="b">
        <f>'CASH REBATE'!$P$22</f>
        <v>0</v>
      </c>
      <c r="W243" s="1" t="str">
        <v>ALCHEMY</v>
      </c>
    </row>
    <row r="244" spans="2:23" ht="17.399999999999999" x14ac:dyDescent="0.3">
      <c r="B244" s="161" t="str">
        <v>42-SPVER-07502734</v>
      </c>
      <c r="C244" s="156" t="str">
        <v>Campari</v>
      </c>
      <c r="D244" s="94" t="str">
        <v>Vermouth</v>
      </c>
      <c r="E244" s="94" t="str">
        <v>Cinzano</v>
      </c>
      <c r="F244" s="94" t="str">
        <v>CZV</v>
      </c>
      <c r="G244" s="94" t="str">
        <v>Cinzano Vermouth Extra Dry</v>
      </c>
      <c r="H244" s="94" t="str">
        <v>750ml</v>
      </c>
      <c r="I244" s="174">
        <v>12</v>
      </c>
      <c r="J244" s="283"/>
      <c r="K244" s="178"/>
      <c r="L244" s="85"/>
      <c r="M244" s="15"/>
      <c r="N244" s="86"/>
      <c r="O244" s="6"/>
      <c r="P244" s="152">
        <v>0</v>
      </c>
      <c r="Q244" s="6"/>
      <c r="R244" s="96">
        <f t="shared" si="13"/>
        <v>0</v>
      </c>
      <c r="S244" s="97">
        <f t="shared" si="16"/>
        <v>0</v>
      </c>
      <c r="T244" s="98">
        <f t="shared" si="14"/>
        <v>0</v>
      </c>
      <c r="U244" s="117" t="str">
        <f t="shared" si="15"/>
        <v>OK</v>
      </c>
      <c r="V244" s="117" t="b">
        <f>'CASH REBATE'!$P$22</f>
        <v>0</v>
      </c>
      <c r="W244" s="1" t="str">
        <v>ALCHEMY</v>
      </c>
    </row>
    <row r="245" spans="2:23" ht="17.399999999999999" x14ac:dyDescent="0.3">
      <c r="B245" s="161" t="str">
        <v>42-SPVER-10005810</v>
      </c>
      <c r="C245" s="156" t="str">
        <v>Campari</v>
      </c>
      <c r="D245" s="94" t="str">
        <v>Vermouth</v>
      </c>
      <c r="E245" s="94" t="str">
        <v>Cinzano</v>
      </c>
      <c r="F245" s="94" t="str">
        <v>CZV</v>
      </c>
      <c r="G245" s="94" t="str">
        <v>Cinzano 1757 Vermouth Rosso</v>
      </c>
      <c r="H245" s="94" t="str">
        <v>1000ml</v>
      </c>
      <c r="I245" s="174">
        <v>6</v>
      </c>
      <c r="J245" s="283"/>
      <c r="K245" s="178"/>
      <c r="L245" s="85"/>
      <c r="M245" s="15"/>
      <c r="N245" s="86"/>
      <c r="O245" s="6"/>
      <c r="P245" s="152">
        <v>0</v>
      </c>
      <c r="Q245" s="6"/>
      <c r="R245" s="96">
        <f t="shared" si="13"/>
        <v>0</v>
      </c>
      <c r="S245" s="97">
        <f t="shared" si="16"/>
        <v>0</v>
      </c>
      <c r="T245" s="98">
        <f t="shared" si="14"/>
        <v>0</v>
      </c>
      <c r="U245" s="117" t="str">
        <f t="shared" si="15"/>
        <v>OK</v>
      </c>
      <c r="V245" s="117" t="b">
        <f>'CASH REBATE'!$P$22</f>
        <v>0</v>
      </c>
      <c r="W245" s="1" t="str">
        <v>ALCHEMY</v>
      </c>
    </row>
    <row r="246" spans="2:23" ht="17.399999999999999" x14ac:dyDescent="0.3">
      <c r="B246" s="161" t="str">
        <v>42-SPVER-10005834</v>
      </c>
      <c r="C246" s="156" t="str">
        <v>Campari</v>
      </c>
      <c r="D246" s="94" t="str">
        <v>Vermouth</v>
      </c>
      <c r="E246" s="94" t="str">
        <v>Cinzano</v>
      </c>
      <c r="F246" s="94" t="str">
        <v>CZV</v>
      </c>
      <c r="G246" s="94" t="str">
        <v>Cinzano 1757 Vermouth Extra Dry</v>
      </c>
      <c r="H246" s="94" t="str">
        <v>1000ml</v>
      </c>
      <c r="I246" s="174">
        <v>6</v>
      </c>
      <c r="J246" s="283"/>
      <c r="K246" s="178"/>
      <c r="L246" s="85"/>
      <c r="M246" s="15"/>
      <c r="N246" s="86"/>
      <c r="O246" s="6"/>
      <c r="P246" s="152">
        <v>0</v>
      </c>
      <c r="Q246" s="6"/>
      <c r="R246" s="96">
        <f t="shared" si="13"/>
        <v>0</v>
      </c>
      <c r="S246" s="97">
        <f t="shared" si="16"/>
        <v>0</v>
      </c>
      <c r="T246" s="98">
        <f t="shared" si="14"/>
        <v>0</v>
      </c>
      <c r="U246" s="117" t="str">
        <f t="shared" si="15"/>
        <v>OK</v>
      </c>
      <c r="V246" s="117" t="b">
        <f>'CASH REBATE'!$P$22</f>
        <v>0</v>
      </c>
      <c r="W246" s="1" t="str">
        <v>ALCHEMY</v>
      </c>
    </row>
    <row r="247" spans="2:23" ht="17.399999999999999" x14ac:dyDescent="0.3">
      <c r="B247" s="161" t="str">
        <v>42-SPVER-10005896</v>
      </c>
      <c r="C247" s="156" t="str">
        <v>Campari</v>
      </c>
      <c r="D247" s="94" t="str">
        <v>Vermouth</v>
      </c>
      <c r="E247" s="94" t="str">
        <v>Cinzano</v>
      </c>
      <c r="F247" s="94" t="str">
        <v>CZV</v>
      </c>
      <c r="G247" s="94" t="str">
        <v>Cinzano Bottega Rosso 1757</v>
      </c>
      <c r="H247" s="94" t="str">
        <v>1000ml</v>
      </c>
      <c r="I247" s="174">
        <v>6</v>
      </c>
      <c r="J247" s="283"/>
      <c r="K247" s="178"/>
      <c r="L247" s="85"/>
      <c r="M247" s="15"/>
      <c r="N247" s="86"/>
      <c r="O247" s="6"/>
      <c r="P247" s="152">
        <v>0</v>
      </c>
      <c r="Q247" s="6"/>
      <c r="R247" s="96">
        <f t="shared" si="13"/>
        <v>0</v>
      </c>
      <c r="S247" s="97">
        <f t="shared" si="16"/>
        <v>0</v>
      </c>
      <c r="T247" s="98">
        <f t="shared" si="14"/>
        <v>0</v>
      </c>
      <c r="U247" s="117" t="str">
        <f t="shared" si="15"/>
        <v>OK</v>
      </c>
      <c r="V247" s="117" t="b">
        <f>'CASH REBATE'!$P$22</f>
        <v>0</v>
      </c>
      <c r="W247" s="1" t="str">
        <v>ALCHEMY</v>
      </c>
    </row>
    <row r="248" spans="2:23" ht="17.399999999999999" x14ac:dyDescent="0.3">
      <c r="B248" s="161" t="str">
        <v>42-SPVER-10005909</v>
      </c>
      <c r="C248" s="156" t="str">
        <v>Campari</v>
      </c>
      <c r="D248" s="94" t="str">
        <v>Vermouth</v>
      </c>
      <c r="E248" s="94" t="str">
        <v>Cinzano</v>
      </c>
      <c r="F248" s="94" t="str">
        <v>CZV</v>
      </c>
      <c r="G248" s="94" t="str">
        <v>Cinzano Bottega Extra Dry 1757</v>
      </c>
      <c r="H248" s="94" t="str">
        <v>1000ml</v>
      </c>
      <c r="I248" s="174">
        <v>6</v>
      </c>
      <c r="J248" s="283"/>
      <c r="K248" s="178"/>
      <c r="L248" s="85"/>
      <c r="M248" s="15"/>
      <c r="N248" s="86"/>
      <c r="O248" s="6"/>
      <c r="P248" s="152">
        <v>0</v>
      </c>
      <c r="Q248" s="6"/>
      <c r="R248" s="96">
        <f t="shared" si="13"/>
        <v>0</v>
      </c>
      <c r="S248" s="97">
        <f t="shared" si="16"/>
        <v>0</v>
      </c>
      <c r="T248" s="98">
        <f t="shared" si="14"/>
        <v>0</v>
      </c>
      <c r="U248" s="117" t="str">
        <f t="shared" si="15"/>
        <v>OK</v>
      </c>
      <c r="V248" s="117" t="b">
        <f>'CASH REBATE'!$P$22</f>
        <v>0</v>
      </c>
      <c r="W248" s="1" t="str">
        <v>ALCHEMY</v>
      </c>
    </row>
    <row r="249" spans="2:23" ht="17.399999999999999" x14ac:dyDescent="0.3">
      <c r="B249" s="161" t="str">
        <v>42-SPSPA-07505292</v>
      </c>
      <c r="C249" s="156" t="str">
        <v>Campari</v>
      </c>
      <c r="D249" s="94" t="str">
        <v>Sparkling</v>
      </c>
      <c r="E249" s="94" t="str">
        <v>Cinzano</v>
      </c>
      <c r="F249" s="94" t="str">
        <v>CZV</v>
      </c>
      <c r="G249" s="94" t="str">
        <v>Cinzano Prosecco</v>
      </c>
      <c r="H249" s="94" t="str">
        <v>750ml</v>
      </c>
      <c r="I249" s="174">
        <v>6</v>
      </c>
      <c r="J249" s="283"/>
      <c r="K249" s="178"/>
      <c r="L249" s="85"/>
      <c r="M249" s="15"/>
      <c r="N249" s="86"/>
      <c r="O249" s="6"/>
      <c r="P249" s="152">
        <v>0</v>
      </c>
      <c r="Q249" s="6"/>
      <c r="R249" s="96">
        <f t="shared" si="13"/>
        <v>0</v>
      </c>
      <c r="S249" s="97">
        <f t="shared" si="16"/>
        <v>0</v>
      </c>
      <c r="T249" s="98">
        <f t="shared" si="14"/>
        <v>0</v>
      </c>
      <c r="U249" s="117" t="str">
        <f t="shared" si="15"/>
        <v>OK</v>
      </c>
      <c r="V249" s="117" t="b">
        <f>'CASH REBATE'!$P$22</f>
        <v>0</v>
      </c>
      <c r="W249" s="1" t="str">
        <v>ALCHEMY</v>
      </c>
    </row>
    <row r="250" spans="2:23" ht="17.399999999999999" x14ac:dyDescent="0.3">
      <c r="B250" s="161" t="str">
        <v>42-SPSPA-07500969</v>
      </c>
      <c r="C250" s="156" t="str">
        <v>Campari</v>
      </c>
      <c r="D250" s="94" t="str">
        <v>Sparkling</v>
      </c>
      <c r="E250" s="94" t="str">
        <v>Cinzano</v>
      </c>
      <c r="F250" s="94" t="str">
        <v>CZS</v>
      </c>
      <c r="G250" s="94" t="str">
        <v>Cinzano Pinot Chardonnay</v>
      </c>
      <c r="H250" s="94" t="str">
        <v>750ml</v>
      </c>
      <c r="I250" s="174">
        <v>6</v>
      </c>
      <c r="J250" s="283"/>
      <c r="K250" s="178"/>
      <c r="L250" s="85"/>
      <c r="M250" s="15"/>
      <c r="N250" s="86"/>
      <c r="O250" s="6"/>
      <c r="P250" s="152">
        <v>0</v>
      </c>
      <c r="Q250" s="6"/>
      <c r="R250" s="96">
        <f t="shared" si="13"/>
        <v>0</v>
      </c>
      <c r="S250" s="97">
        <f t="shared" si="16"/>
        <v>0</v>
      </c>
      <c r="T250" s="98">
        <f t="shared" si="14"/>
        <v>0</v>
      </c>
      <c r="U250" s="117" t="str">
        <f t="shared" si="15"/>
        <v>OK</v>
      </c>
      <c r="V250" s="117" t="b">
        <f>'CASH REBATE'!$P$22</f>
        <v>0</v>
      </c>
      <c r="W250" s="1" t="str">
        <v>ALCHEMY</v>
      </c>
    </row>
    <row r="251" spans="2:23" ht="17.399999999999999" x14ac:dyDescent="0.3">
      <c r="B251" s="161" t="str">
        <v>42-SPSPA-07500938</v>
      </c>
      <c r="C251" s="156" t="str">
        <v>Campari</v>
      </c>
      <c r="D251" s="94" t="str">
        <v>Sparkling</v>
      </c>
      <c r="E251" s="94" t="str">
        <v>Cinzano</v>
      </c>
      <c r="F251" s="94" t="str">
        <v>CZS</v>
      </c>
      <c r="G251" s="94" t="str">
        <v>Gran Cinzano Dolce</v>
      </c>
      <c r="H251" s="94" t="str">
        <v>750ml</v>
      </c>
      <c r="I251" s="174">
        <v>6</v>
      </c>
      <c r="J251" s="283"/>
      <c r="K251" s="178"/>
      <c r="L251" s="85"/>
      <c r="M251" s="15"/>
      <c r="N251" s="86"/>
      <c r="O251" s="6"/>
      <c r="P251" s="152">
        <v>0</v>
      </c>
      <c r="Q251" s="6"/>
      <c r="R251" s="96">
        <f t="shared" si="13"/>
        <v>0</v>
      </c>
      <c r="S251" s="97">
        <f t="shared" si="16"/>
        <v>0</v>
      </c>
      <c r="T251" s="98">
        <f t="shared" si="14"/>
        <v>0</v>
      </c>
      <c r="U251" s="117" t="str">
        <f t="shared" si="15"/>
        <v>OK</v>
      </c>
      <c r="V251" s="117" t="b">
        <f>'CASH REBATE'!$P$22</f>
        <v>0</v>
      </c>
      <c r="W251" s="1" t="str">
        <v>ALCHEMY</v>
      </c>
    </row>
    <row r="252" spans="2:23" ht="17.399999999999999" x14ac:dyDescent="0.3">
      <c r="B252" s="161" t="str">
        <v>42-WISPA-07500884</v>
      </c>
      <c r="C252" s="156" t="str">
        <v>Campari</v>
      </c>
      <c r="D252" s="94" t="str">
        <v>Sparkling</v>
      </c>
      <c r="E252" s="94" t="str">
        <v>Cinzano</v>
      </c>
      <c r="F252" s="94" t="str">
        <v>CZS</v>
      </c>
      <c r="G252" s="94" t="str">
        <v>Cinzano Asti Sparkling Wine</v>
      </c>
      <c r="H252" s="94" t="str">
        <v>750ml</v>
      </c>
      <c r="I252" s="174">
        <v>6</v>
      </c>
      <c r="J252" s="283"/>
      <c r="K252" s="178"/>
      <c r="L252" s="85"/>
      <c r="M252" s="15"/>
      <c r="N252" s="86"/>
      <c r="O252" s="6"/>
      <c r="P252" s="152">
        <v>0</v>
      </c>
      <c r="Q252" s="6"/>
      <c r="R252" s="96">
        <f t="shared" si="13"/>
        <v>0</v>
      </c>
      <c r="S252" s="97">
        <f t="shared" si="16"/>
        <v>0</v>
      </c>
      <c r="T252" s="98">
        <f t="shared" si="14"/>
        <v>0</v>
      </c>
      <c r="U252" s="117" t="str">
        <f t="shared" si="15"/>
        <v>OK</v>
      </c>
      <c r="V252" s="117" t="b">
        <f>'CASH REBATE'!$P$22</f>
        <v>0</v>
      </c>
      <c r="W252" s="1" t="str">
        <v>ALCHEMY</v>
      </c>
    </row>
    <row r="253" spans="2:23" ht="17.399999999999999" x14ac:dyDescent="0.3">
      <c r="B253" s="161" t="str">
        <v>42-WISPA-07506398</v>
      </c>
      <c r="C253" s="156" t="str">
        <v>Campari</v>
      </c>
      <c r="D253" s="94" t="str">
        <v>Sparkling</v>
      </c>
      <c r="E253" s="94" t="str">
        <v>Cinzano</v>
      </c>
      <c r="F253" s="94" t="str">
        <v>CZS</v>
      </c>
      <c r="G253" s="94" t="str">
        <v>Cinzano Rose Edition Sparkling Wine</v>
      </c>
      <c r="H253" s="94" t="str">
        <v>750ml</v>
      </c>
      <c r="I253" s="174">
        <v>6</v>
      </c>
      <c r="J253" s="283"/>
      <c r="K253" s="178"/>
      <c r="L253" s="85"/>
      <c r="M253" s="15"/>
      <c r="N253" s="86"/>
      <c r="O253" s="6"/>
      <c r="P253" s="152">
        <v>0</v>
      </c>
      <c r="Q253" s="6"/>
      <c r="R253" s="96">
        <f t="shared" si="13"/>
        <v>0</v>
      </c>
      <c r="S253" s="97">
        <f t="shared" si="16"/>
        <v>0</v>
      </c>
      <c r="T253" s="98">
        <f t="shared" si="14"/>
        <v>0</v>
      </c>
      <c r="U253" s="117" t="str">
        <f t="shared" si="15"/>
        <v>OK</v>
      </c>
      <c r="V253" s="117" t="b">
        <f>'CASH REBATE'!$P$22</f>
        <v>0</v>
      </c>
      <c r="W253" s="1" t="str">
        <v>ALCHEMY</v>
      </c>
    </row>
    <row r="254" spans="2:23" ht="17.399999999999999" x14ac:dyDescent="0.3">
      <c r="B254" s="161" t="str">
        <v>42-WISPA-07507064</v>
      </c>
      <c r="C254" s="156" t="str">
        <v>Campari</v>
      </c>
      <c r="D254" s="94" t="str">
        <v>Sparkling</v>
      </c>
      <c r="E254" s="94" t="str">
        <v>Cinzano</v>
      </c>
      <c r="F254" s="94" t="str">
        <v>CZS</v>
      </c>
      <c r="G254" s="94" t="str">
        <v>Cinzano To Spritz Dry Sparkling Wine</v>
      </c>
      <c r="H254" s="94" t="str">
        <v>750ml</v>
      </c>
      <c r="I254" s="174">
        <v>6</v>
      </c>
      <c r="J254" s="283"/>
      <c r="K254" s="178"/>
      <c r="L254" s="85"/>
      <c r="M254" s="15"/>
      <c r="N254" s="86"/>
      <c r="O254" s="6"/>
      <c r="P254" s="152">
        <v>0</v>
      </c>
      <c r="Q254" s="6"/>
      <c r="R254" s="96">
        <f t="shared" si="13"/>
        <v>0</v>
      </c>
      <c r="S254" s="97">
        <f t="shared" si="16"/>
        <v>0</v>
      </c>
      <c r="T254" s="98">
        <f t="shared" si="14"/>
        <v>0</v>
      </c>
      <c r="U254" s="117" t="str">
        <f t="shared" si="15"/>
        <v>OK</v>
      </c>
      <c r="V254" s="117" t="b">
        <f>'CASH REBATE'!$P$22</f>
        <v>0</v>
      </c>
      <c r="W254" s="1" t="str">
        <v>ALCHEMY</v>
      </c>
    </row>
    <row r="255" spans="2:23" ht="17.399999999999999" x14ac:dyDescent="0.3">
      <c r="B255" s="161" t="str">
        <v>52-WISPA-07503752</v>
      </c>
      <c r="C255" s="156" t="str">
        <v>Independent</v>
      </c>
      <c r="D255" s="94" t="str">
        <v>Champagne</v>
      </c>
      <c r="E255" s="94" t="str">
        <v>Pommery</v>
      </c>
      <c r="F255" s="94" t="str">
        <v>POM</v>
      </c>
      <c r="G255" s="94" t="str">
        <v>Champagne Pommery Brut Royal</v>
      </c>
      <c r="H255" s="94" t="str">
        <v>750ml</v>
      </c>
      <c r="I255" s="174">
        <v>6</v>
      </c>
      <c r="J255" s="283"/>
      <c r="K255" s="178"/>
      <c r="L255" s="85"/>
      <c r="M255" s="15"/>
      <c r="N255" s="86"/>
      <c r="O255" s="6"/>
      <c r="P255" s="152">
        <v>0</v>
      </c>
      <c r="Q255" s="6"/>
      <c r="R255" s="96">
        <f t="shared" si="13"/>
        <v>0</v>
      </c>
      <c r="S255" s="97">
        <f t="shared" si="16"/>
        <v>0</v>
      </c>
      <c r="T255" s="98">
        <f t="shared" si="14"/>
        <v>0</v>
      </c>
      <c r="U255" s="117" t="str">
        <f t="shared" si="15"/>
        <v>OK</v>
      </c>
      <c r="V255" s="117" t="b">
        <f>'CASH REBATE'!$P$22</f>
        <v>0</v>
      </c>
      <c r="W255" s="1" t="str">
        <v>ALCHEMY</v>
      </c>
    </row>
    <row r="256" spans="2:23" ht="17.399999999999999" x14ac:dyDescent="0.3">
      <c r="B256" s="161" t="str">
        <v>52-WISPA-07505976</v>
      </c>
      <c r="C256" s="156" t="str">
        <v>Independent</v>
      </c>
      <c r="D256" s="94" t="str">
        <v>Champagne</v>
      </c>
      <c r="E256" s="94" t="str">
        <v>Pommery</v>
      </c>
      <c r="F256" s="94" t="str">
        <v>POM</v>
      </c>
      <c r="G256" s="94" t="str">
        <v>Champagne Pommery Brut Rose Royal</v>
      </c>
      <c r="H256" s="94" t="str">
        <v>750ml</v>
      </c>
      <c r="I256" s="174">
        <v>6</v>
      </c>
      <c r="J256" s="283"/>
      <c r="K256" s="178"/>
      <c r="L256" s="85"/>
      <c r="M256" s="15"/>
      <c r="N256" s="86"/>
      <c r="O256" s="6"/>
      <c r="P256" s="152">
        <v>0</v>
      </c>
      <c r="Q256" s="6"/>
      <c r="R256" s="96">
        <f t="shared" si="13"/>
        <v>0</v>
      </c>
      <c r="S256" s="97">
        <f t="shared" si="16"/>
        <v>0</v>
      </c>
      <c r="T256" s="98">
        <f t="shared" si="14"/>
        <v>0</v>
      </c>
      <c r="U256" s="117" t="str">
        <f t="shared" si="15"/>
        <v>OK</v>
      </c>
      <c r="V256" s="117" t="b">
        <f>'CASH REBATE'!$P$22</f>
        <v>0</v>
      </c>
      <c r="W256" s="1" t="str">
        <v>ALCHEMY</v>
      </c>
    </row>
    <row r="257" spans="2:23" ht="17.399999999999999" x14ac:dyDescent="0.3">
      <c r="B257" s="161" t="str">
        <v>52-WISPA-07509036</v>
      </c>
      <c r="C257" s="156" t="str">
        <v>Independent</v>
      </c>
      <c r="D257" s="94" t="str">
        <v>Champagne</v>
      </c>
      <c r="E257" s="94" t="str">
        <v>Pommery</v>
      </c>
      <c r="F257" s="94" t="str">
        <v>POM</v>
      </c>
      <c r="G257" s="94" t="str">
        <v>Champagne Pommery Royal Blue Sky</v>
      </c>
      <c r="H257" s="94" t="str">
        <v>750ml</v>
      </c>
      <c r="I257" s="174">
        <v>6</v>
      </c>
      <c r="J257" s="283"/>
      <c r="K257" s="178"/>
      <c r="L257" s="85"/>
      <c r="M257" s="15"/>
      <c r="N257" s="86"/>
      <c r="O257" s="6"/>
      <c r="P257" s="152">
        <v>0</v>
      </c>
      <c r="Q257" s="6"/>
      <c r="R257" s="96">
        <f t="shared" si="13"/>
        <v>0</v>
      </c>
      <c r="S257" s="97">
        <f t="shared" si="16"/>
        <v>0</v>
      </c>
      <c r="T257" s="98">
        <f t="shared" si="14"/>
        <v>0</v>
      </c>
      <c r="U257" s="117" t="str">
        <f t="shared" si="15"/>
        <v>OK</v>
      </c>
      <c r="V257" s="117" t="b">
        <f>'CASH REBATE'!$P$22</f>
        <v>0</v>
      </c>
      <c r="W257" s="1" t="str">
        <v>ALCHEMY</v>
      </c>
    </row>
    <row r="258" spans="2:23" ht="17.399999999999999" x14ac:dyDescent="0.3">
      <c r="B258" s="161" t="str">
        <v>52-WISPA-07508039</v>
      </c>
      <c r="C258" s="156" t="str">
        <v>Independent</v>
      </c>
      <c r="D258" s="94" t="str">
        <v>Champagne</v>
      </c>
      <c r="E258" s="94" t="str">
        <v>Pommery</v>
      </c>
      <c r="F258" s="94" t="str">
        <v>POM</v>
      </c>
      <c r="G258" s="94" t="str">
        <v>Champagne Pommery Cuvee Louise 2004</v>
      </c>
      <c r="H258" s="94" t="str">
        <v>750ml</v>
      </c>
      <c r="I258" s="174">
        <v>6</v>
      </c>
      <c r="J258" s="283"/>
      <c r="K258" s="178"/>
      <c r="L258" s="85"/>
      <c r="M258" s="15"/>
      <c r="N258" s="86"/>
      <c r="O258" s="6"/>
      <c r="P258" s="152">
        <v>0</v>
      </c>
      <c r="Q258" s="6"/>
      <c r="R258" s="96">
        <f t="shared" si="13"/>
        <v>0</v>
      </c>
      <c r="S258" s="97">
        <f t="shared" si="16"/>
        <v>0</v>
      </c>
      <c r="T258" s="98">
        <f t="shared" si="14"/>
        <v>0</v>
      </c>
      <c r="U258" s="117" t="str">
        <f t="shared" si="15"/>
        <v>OK</v>
      </c>
      <c r="V258" s="117" t="b">
        <f>'CASH REBATE'!$P$22</f>
        <v>0</v>
      </c>
      <c r="W258" s="1" t="str">
        <v>ALCHEMY</v>
      </c>
    </row>
    <row r="259" spans="2:23" ht="17.399999999999999" x14ac:dyDescent="0.3">
      <c r="B259" s="161" t="str">
        <v>52-WISPA-15003424</v>
      </c>
      <c r="C259" s="157" t="str">
        <v>Independent</v>
      </c>
      <c r="D259" s="99" t="str">
        <v>Champagne</v>
      </c>
      <c r="E259" s="99" t="str">
        <v>Pommery</v>
      </c>
      <c r="F259" s="99" t="str">
        <v>POM</v>
      </c>
      <c r="G259" s="99" t="str">
        <v>Champagne Pommery Brut Royal 1.5L</v>
      </c>
      <c r="H259" s="99" t="str">
        <v>1500ml</v>
      </c>
      <c r="I259" s="175">
        <v>6</v>
      </c>
      <c r="J259" s="283"/>
      <c r="K259" s="178"/>
      <c r="L259" s="85"/>
      <c r="M259" s="15"/>
      <c r="N259" s="86"/>
      <c r="O259" s="6"/>
      <c r="P259" s="152">
        <v>0</v>
      </c>
      <c r="Q259" s="6"/>
      <c r="R259" s="96">
        <f t="shared" si="13"/>
        <v>0</v>
      </c>
      <c r="S259" s="97">
        <f t="shared" si="16"/>
        <v>0</v>
      </c>
      <c r="T259" s="98">
        <f t="shared" si="14"/>
        <v>0</v>
      </c>
      <c r="U259" s="117" t="str">
        <f t="shared" si="15"/>
        <v>OK</v>
      </c>
      <c r="V259" s="117" t="b">
        <f>'CASH REBATE'!$P$22</f>
        <v>0</v>
      </c>
      <c r="W259" s="1" t="str">
        <v>ALCHEMY</v>
      </c>
    </row>
    <row r="260" spans="2:23" ht="17.399999999999999" x14ac:dyDescent="0.3">
      <c r="B260" s="161" t="str">
        <v>52-WISPA-30003356</v>
      </c>
      <c r="C260" s="158" t="str">
        <v>Independent</v>
      </c>
      <c r="D260" s="142" t="str">
        <v>Champagne</v>
      </c>
      <c r="E260" s="142" t="str">
        <v>Pommery</v>
      </c>
      <c r="F260" s="142" t="str">
        <v>POM</v>
      </c>
      <c r="G260" s="142" t="str">
        <v>Champagne Pommery Brut Royal 3L</v>
      </c>
      <c r="H260" s="142" t="str">
        <v>3000ml</v>
      </c>
      <c r="I260" s="176">
        <v>6</v>
      </c>
      <c r="J260" s="283"/>
      <c r="K260" s="178"/>
      <c r="L260" s="85"/>
      <c r="M260" s="143"/>
      <c r="N260" s="86"/>
      <c r="O260" s="53"/>
      <c r="P260" s="152">
        <v>0</v>
      </c>
      <c r="Q260" s="6"/>
      <c r="R260" s="96">
        <f t="shared" si="13"/>
        <v>0</v>
      </c>
      <c r="S260" s="97">
        <f t="shared" si="16"/>
        <v>0</v>
      </c>
      <c r="T260" s="98">
        <f t="shared" si="14"/>
        <v>0</v>
      </c>
      <c r="U260" s="117" t="str">
        <f t="shared" si="15"/>
        <v>OK</v>
      </c>
      <c r="V260" s="117" t="b">
        <f>'CASH REBATE'!$P$22</f>
        <v>0</v>
      </c>
      <c r="W260" s="1" t="str">
        <v>ALCHEMY</v>
      </c>
    </row>
    <row r="261" spans="2:23" ht="17.399999999999999" x14ac:dyDescent="0.3">
      <c r="B261" s="161" t="str">
        <v>52-WISPA-60003325</v>
      </c>
      <c r="C261" s="158" t="str">
        <v>Independent</v>
      </c>
      <c r="D261" s="142" t="str">
        <v>Champagne</v>
      </c>
      <c r="E261" s="142" t="str">
        <v>Pommery</v>
      </c>
      <c r="F261" s="142" t="str">
        <v>POM</v>
      </c>
      <c r="G261" s="142" t="str">
        <v>Champagne Pommery Brut Royal 6L</v>
      </c>
      <c r="H261" s="142" t="str">
        <v>6000ml</v>
      </c>
      <c r="I261" s="176">
        <v>1</v>
      </c>
      <c r="J261" s="283"/>
      <c r="K261" s="178"/>
      <c r="L261" s="85"/>
      <c r="M261" s="143"/>
      <c r="N261" s="86"/>
      <c r="O261" s="53"/>
      <c r="P261" s="152">
        <v>0</v>
      </c>
      <c r="Q261" s="6"/>
      <c r="R261" s="96">
        <f t="shared" si="13"/>
        <v>0</v>
      </c>
      <c r="S261" s="97">
        <f t="shared" si="16"/>
        <v>0</v>
      </c>
      <c r="T261" s="98">
        <f t="shared" si="14"/>
        <v>0</v>
      </c>
      <c r="U261" s="117" t="str">
        <f t="shared" si="15"/>
        <v>OK</v>
      </c>
      <c r="V261" s="117" t="b">
        <f>'CASH REBATE'!$P$22</f>
        <v>0</v>
      </c>
      <c r="W261" s="1" t="str">
        <v>ALCHEMY</v>
      </c>
    </row>
    <row r="262" spans="2:23" ht="17.399999999999999" x14ac:dyDescent="0.3">
      <c r="B262" s="161" t="str">
        <v>52-WISPA-90003295</v>
      </c>
      <c r="C262" s="158" t="str">
        <v>Independent</v>
      </c>
      <c r="D262" s="142" t="str">
        <v>Champagne</v>
      </c>
      <c r="E262" s="142" t="str">
        <v>Pommery</v>
      </c>
      <c r="F262" s="142" t="str">
        <v>POM</v>
      </c>
      <c r="G262" s="142" t="str">
        <v>Champagne Pommery Brut Royal 9L</v>
      </c>
      <c r="H262" s="142" t="str">
        <v>9000ml</v>
      </c>
      <c r="I262" s="176">
        <v>1</v>
      </c>
      <c r="J262" s="283"/>
      <c r="K262" s="178"/>
      <c r="L262" s="85"/>
      <c r="M262" s="143"/>
      <c r="N262" s="86"/>
      <c r="O262" s="53"/>
      <c r="P262" s="152">
        <v>0</v>
      </c>
      <c r="Q262" s="6"/>
      <c r="R262" s="96">
        <f t="shared" si="13"/>
        <v>0</v>
      </c>
      <c r="S262" s="97">
        <f t="shared" si="16"/>
        <v>0</v>
      </c>
      <c r="T262" s="98">
        <f t="shared" si="14"/>
        <v>0</v>
      </c>
      <c r="U262" s="117" t="str">
        <f t="shared" si="15"/>
        <v>OK</v>
      </c>
      <c r="V262" s="117" t="b">
        <f>'CASH REBATE'!$P$22</f>
        <v>0</v>
      </c>
      <c r="W262" s="1" t="str">
        <v>ALCHEMY</v>
      </c>
    </row>
    <row r="263" spans="2:23" ht="17.399999999999999" x14ac:dyDescent="0.3">
      <c r="B263" s="161" t="str">
        <v>52-WISPA-07505021</v>
      </c>
      <c r="C263" s="158" t="str">
        <v>Independent</v>
      </c>
      <c r="D263" s="142" t="str">
        <v>Champagne</v>
      </c>
      <c r="E263" s="142" t="str">
        <v>Pommery</v>
      </c>
      <c r="F263" s="142" t="str">
        <v>POM</v>
      </c>
      <c r="G263" s="142" t="str">
        <v>Champagne Pommery Silver</v>
      </c>
      <c r="H263" s="142" t="str">
        <v>750ml</v>
      </c>
      <c r="I263" s="176">
        <v>6</v>
      </c>
      <c r="J263" s="283"/>
      <c r="K263" s="178"/>
      <c r="L263" s="85"/>
      <c r="M263" s="143"/>
      <c r="N263" s="86"/>
      <c r="O263" s="53"/>
      <c r="P263" s="152">
        <v>0</v>
      </c>
      <c r="Q263" s="6"/>
      <c r="R263" s="96">
        <f t="shared" si="13"/>
        <v>0</v>
      </c>
      <c r="S263" s="97">
        <f t="shared" si="16"/>
        <v>0</v>
      </c>
      <c r="T263" s="98">
        <f t="shared" si="14"/>
        <v>0</v>
      </c>
      <c r="U263" s="117" t="str">
        <f t="shared" si="15"/>
        <v>OK</v>
      </c>
      <c r="V263" s="117" t="b">
        <f>'CASH REBATE'!$P$22</f>
        <v>0</v>
      </c>
      <c r="W263" s="1" t="str">
        <v>ALCHEMY</v>
      </c>
    </row>
    <row r="264" spans="2:23" ht="17.399999999999999" x14ac:dyDescent="0.3">
      <c r="B264" s="161" t="str">
        <v>71-WISPA-07500358</v>
      </c>
      <c r="C264" s="158" t="str">
        <v>RC</v>
      </c>
      <c r="D264" s="142" t="str">
        <v>Champagne</v>
      </c>
      <c r="E264" s="142" t="str">
        <v>Telmont</v>
      </c>
      <c r="F264" s="142" t="str">
        <v>TEL</v>
      </c>
      <c r="G264" s="142" t="str">
        <v>Champagne Telmont Sans Soufre</v>
      </c>
      <c r="H264" s="142" t="str">
        <v>750ml</v>
      </c>
      <c r="I264" s="176">
        <v>6</v>
      </c>
      <c r="J264" s="283"/>
      <c r="K264" s="178"/>
      <c r="L264" s="85"/>
      <c r="M264" s="143"/>
      <c r="N264" s="86"/>
      <c r="O264" s="53"/>
      <c r="P264" s="152">
        <v>0</v>
      </c>
      <c r="Q264" s="6"/>
      <c r="R264" s="96">
        <f t="shared" si="13"/>
        <v>0</v>
      </c>
      <c r="S264" s="97">
        <f t="shared" si="16"/>
        <v>0</v>
      </c>
      <c r="T264" s="98">
        <f t="shared" si="14"/>
        <v>0</v>
      </c>
      <c r="U264" s="117" t="str">
        <f t="shared" si="15"/>
        <v>OK</v>
      </c>
      <c r="V264" s="117" t="b">
        <f>'CASH REBATE'!$P$22</f>
        <v>0</v>
      </c>
      <c r="W264" s="1" t="str">
        <v>ALCHEMY</v>
      </c>
    </row>
    <row r="265" spans="2:23" ht="17.399999999999999" x14ac:dyDescent="0.3">
      <c r="B265" s="161" t="str">
        <v>71-WISPA-07500655</v>
      </c>
      <c r="C265" s="158" t="str">
        <v>RC</v>
      </c>
      <c r="D265" s="142" t="str">
        <v>Champagne</v>
      </c>
      <c r="E265" s="142" t="str">
        <v>Telmont</v>
      </c>
      <c r="F265" s="142" t="str">
        <v>TEL</v>
      </c>
      <c r="G265" s="142" t="str">
        <v>Champagne Telmont Vinotheque</v>
      </c>
      <c r="H265" s="142" t="str">
        <v>750ml</v>
      </c>
      <c r="I265" s="176">
        <v>6</v>
      </c>
      <c r="J265" s="283"/>
      <c r="K265" s="178"/>
      <c r="L265" s="85"/>
      <c r="M265" s="143"/>
      <c r="N265" s="86"/>
      <c r="O265" s="53"/>
      <c r="P265" s="152">
        <v>0</v>
      </c>
      <c r="Q265" s="6"/>
      <c r="R265" s="96">
        <f t="shared" si="13"/>
        <v>0</v>
      </c>
      <c r="S265" s="97">
        <f t="shared" si="16"/>
        <v>0</v>
      </c>
      <c r="T265" s="98">
        <f t="shared" si="14"/>
        <v>0</v>
      </c>
      <c r="U265" s="117" t="str">
        <f t="shared" si="15"/>
        <v>OK</v>
      </c>
      <c r="V265" s="117" t="b">
        <f>'CASH REBATE'!$P$22</f>
        <v>0</v>
      </c>
      <c r="W265" s="1" t="str">
        <v>ALCHEMY</v>
      </c>
    </row>
    <row r="266" spans="2:23" ht="17.399999999999999" x14ac:dyDescent="0.3">
      <c r="B266" s="161" t="str">
        <v>71-WISPA-07500631</v>
      </c>
      <c r="C266" s="158" t="str">
        <v>RC</v>
      </c>
      <c r="D266" s="142" t="str">
        <v>Champagne</v>
      </c>
      <c r="E266" s="142" t="str">
        <v>Telmont</v>
      </c>
      <c r="F266" s="142" t="str">
        <v>TEL</v>
      </c>
      <c r="G266" s="142" t="str">
        <v>Champagne Telmont Blanc De Blancs</v>
      </c>
      <c r="H266" s="142" t="str">
        <v>750ml</v>
      </c>
      <c r="I266" s="176">
        <v>6</v>
      </c>
      <c r="J266" s="283"/>
      <c r="K266" s="178"/>
      <c r="L266" s="85"/>
      <c r="M266" s="143"/>
      <c r="N266" s="86"/>
      <c r="O266" s="53"/>
      <c r="P266" s="152">
        <v>0</v>
      </c>
      <c r="Q266" s="6"/>
      <c r="R266" s="96">
        <f t="shared" si="13"/>
        <v>0</v>
      </c>
      <c r="S266" s="97">
        <f t="shared" si="16"/>
        <v>0</v>
      </c>
      <c r="T266" s="98">
        <f t="shared" si="14"/>
        <v>0</v>
      </c>
      <c r="U266" s="117" t="str">
        <f t="shared" si="15"/>
        <v>OK</v>
      </c>
      <c r="V266" s="117" t="b">
        <f>'CASH REBATE'!$P$22</f>
        <v>0</v>
      </c>
      <c r="W266" s="1" t="str">
        <v>ALCHEMY</v>
      </c>
    </row>
    <row r="267" spans="2:23" ht="17.399999999999999" x14ac:dyDescent="0.3">
      <c r="B267" s="161" t="str">
        <v>71-WISPA-07500617</v>
      </c>
      <c r="C267" s="158" t="str">
        <v>RC</v>
      </c>
      <c r="D267" s="142" t="str">
        <v>Champagne</v>
      </c>
      <c r="E267" s="142" t="str">
        <v>Telmont</v>
      </c>
      <c r="F267" s="142" t="str">
        <v>TEL</v>
      </c>
      <c r="G267" s="142" t="str">
        <v>Champagne Telmont Reserve Rose</v>
      </c>
      <c r="H267" s="142" t="str">
        <v>750ml</v>
      </c>
      <c r="I267" s="176">
        <v>6</v>
      </c>
      <c r="J267" s="283"/>
      <c r="K267" s="178"/>
      <c r="L267" s="85"/>
      <c r="M267" s="143"/>
      <c r="N267" s="86"/>
      <c r="O267" s="53"/>
      <c r="P267" s="152">
        <v>0</v>
      </c>
      <c r="Q267" s="6"/>
      <c r="R267" s="96">
        <f t="shared" si="13"/>
        <v>0</v>
      </c>
      <c r="S267" s="97">
        <f t="shared" si="16"/>
        <v>0</v>
      </c>
      <c r="T267" s="98">
        <f t="shared" si="14"/>
        <v>0</v>
      </c>
      <c r="U267" s="117" t="str">
        <f t="shared" si="15"/>
        <v>OK</v>
      </c>
      <c r="V267" s="117" t="b">
        <f>'CASH REBATE'!$P$22</f>
        <v>0</v>
      </c>
      <c r="W267" s="1" t="str">
        <v>ALCHEMY</v>
      </c>
    </row>
    <row r="268" spans="2:23" ht="17.399999999999999" x14ac:dyDescent="0.3">
      <c r="B268" s="161" t="str">
        <v>71-WISPA-15000303</v>
      </c>
      <c r="C268" s="158" t="str">
        <v>RC</v>
      </c>
      <c r="D268" s="142" t="str">
        <v>Champagne</v>
      </c>
      <c r="E268" s="142" t="str">
        <v>Telmont</v>
      </c>
      <c r="F268" s="142" t="str">
        <v>TEL</v>
      </c>
      <c r="G268" s="142" t="str">
        <v>Champagne Telmont Reserve Rose 1.5L</v>
      </c>
      <c r="H268" s="142" t="str">
        <v>1500ml</v>
      </c>
      <c r="I268" s="176">
        <v>3</v>
      </c>
      <c r="J268" s="283"/>
      <c r="K268" s="178"/>
      <c r="L268" s="85"/>
      <c r="M268" s="143"/>
      <c r="N268" s="86"/>
      <c r="O268" s="53"/>
      <c r="P268" s="152">
        <v>0</v>
      </c>
      <c r="Q268" s="6"/>
      <c r="R268" s="96">
        <f t="shared" si="13"/>
        <v>0</v>
      </c>
      <c r="S268" s="97">
        <f t="shared" si="16"/>
        <v>0</v>
      </c>
      <c r="T268" s="98">
        <f t="shared" si="14"/>
        <v>0</v>
      </c>
      <c r="U268" s="117" t="str">
        <f t="shared" si="15"/>
        <v>OK</v>
      </c>
      <c r="V268" s="117" t="b">
        <f>'CASH REBATE'!$P$22</f>
        <v>0</v>
      </c>
      <c r="W268" s="1" t="str">
        <v>ALCHEMY</v>
      </c>
    </row>
    <row r="269" spans="2:23" ht="17.399999999999999" x14ac:dyDescent="0.3">
      <c r="B269" s="161" t="str">
        <v>71-WISPA-07500211</v>
      </c>
      <c r="C269" s="158" t="str">
        <v>RC</v>
      </c>
      <c r="D269" s="142" t="str">
        <v>Champagne</v>
      </c>
      <c r="E269" s="142" t="str">
        <v>Telmont</v>
      </c>
      <c r="F269" s="142" t="str">
        <v>TEL</v>
      </c>
      <c r="G269" s="142" t="str">
        <v>Champagne Telmont Reserve Brut</v>
      </c>
      <c r="H269" s="142" t="str">
        <v>750ml</v>
      </c>
      <c r="I269" s="176">
        <v>6</v>
      </c>
      <c r="J269" s="283"/>
      <c r="K269" s="178"/>
      <c r="L269" s="85"/>
      <c r="M269" s="143"/>
      <c r="N269" s="86"/>
      <c r="O269" s="53"/>
      <c r="P269" s="152">
        <v>0</v>
      </c>
      <c r="Q269" s="6"/>
      <c r="R269" s="96">
        <f t="shared" ref="R269:R360" si="17">IF(K269&gt;0,K269*N269,L269*1.07*N269)</f>
        <v>0</v>
      </c>
      <c r="S269" s="97">
        <f t="shared" si="16"/>
        <v>0</v>
      </c>
      <c r="T269" s="98">
        <f t="shared" si="14"/>
        <v>0</v>
      </c>
      <c r="U269" s="117" t="str">
        <f t="shared" si="15"/>
        <v>OK</v>
      </c>
      <c r="V269" s="117" t="b">
        <f>'CASH REBATE'!$P$22</f>
        <v>0</v>
      </c>
      <c r="W269" s="1" t="str">
        <v>ALCHEMY</v>
      </c>
    </row>
    <row r="270" spans="2:23" ht="17.399999999999999" x14ac:dyDescent="0.3">
      <c r="B270" s="161" t="str">
        <v>71-WISPA-15000297</v>
      </c>
      <c r="C270" s="158" t="str">
        <v>RC</v>
      </c>
      <c r="D270" s="142" t="str">
        <v>Champagne</v>
      </c>
      <c r="E270" s="142" t="str">
        <v>Telmont</v>
      </c>
      <c r="F270" s="142" t="str">
        <v>TEL</v>
      </c>
      <c r="G270" s="142" t="str">
        <v>Champagne Telmont Reserve Brut 1.5L</v>
      </c>
      <c r="H270" s="142" t="str">
        <v>1500ml</v>
      </c>
      <c r="I270" s="176">
        <v>3</v>
      </c>
      <c r="J270" s="283"/>
      <c r="K270" s="178"/>
      <c r="L270" s="85"/>
      <c r="M270" s="143"/>
      <c r="N270" s="86"/>
      <c r="O270" s="53"/>
      <c r="P270" s="152">
        <v>0</v>
      </c>
      <c r="Q270" s="6"/>
      <c r="R270" s="96">
        <f t="shared" si="17"/>
        <v>0</v>
      </c>
      <c r="S270" s="97">
        <f t="shared" si="16"/>
        <v>0</v>
      </c>
      <c r="T270" s="98">
        <f t="shared" ref="T270:T360" si="18">IF(U270="Input Price only 1 column","",P270*S270)</f>
        <v>0</v>
      </c>
      <c r="U270" s="117" t="str">
        <f t="shared" ref="U270:U360" si="19">IF(AND(K270&gt;0,L270&gt;0),"Input Price only 1 column","OK")</f>
        <v>OK</v>
      </c>
      <c r="V270" s="117" t="b">
        <f>'CASH REBATE'!$P$22</f>
        <v>0</v>
      </c>
      <c r="W270" s="1" t="str">
        <v>ALCHEMY</v>
      </c>
    </row>
    <row r="271" spans="2:23" ht="17.399999999999999" x14ac:dyDescent="0.3">
      <c r="B271" s="161" t="str">
        <v>71-WISPA-30000556</v>
      </c>
      <c r="C271" s="158" t="str">
        <v>RC</v>
      </c>
      <c r="D271" s="142" t="str">
        <v>Champagne</v>
      </c>
      <c r="E271" s="142" t="str">
        <v>Telmont</v>
      </c>
      <c r="F271" s="142" t="str">
        <v>TEL</v>
      </c>
      <c r="G271" s="142" t="str">
        <v>Champagne Telmont Reserve Brut 3L</v>
      </c>
      <c r="H271" s="142" t="str">
        <v>3000ml</v>
      </c>
      <c r="I271" s="176">
        <v>1</v>
      </c>
      <c r="J271" s="283"/>
      <c r="K271" s="178"/>
      <c r="L271" s="85"/>
      <c r="M271" s="143"/>
      <c r="N271" s="86"/>
      <c r="O271" s="53"/>
      <c r="P271" s="152">
        <v>0</v>
      </c>
      <c r="Q271" s="6"/>
      <c r="R271" s="96">
        <f t="shared" si="17"/>
        <v>0</v>
      </c>
      <c r="S271" s="97">
        <f t="shared" ref="S271:S360" si="20">ROUND(R271/1.07,2)</f>
        <v>0</v>
      </c>
      <c r="T271" s="98">
        <f t="shared" si="18"/>
        <v>0</v>
      </c>
      <c r="U271" s="117" t="str">
        <f t="shared" si="19"/>
        <v>OK</v>
      </c>
      <c r="V271" s="117" t="b">
        <f>'CASH REBATE'!$P$22</f>
        <v>0</v>
      </c>
      <c r="W271" s="1" t="str">
        <v>ALCHEMY</v>
      </c>
    </row>
    <row r="272" spans="2:23" ht="17.399999999999999" x14ac:dyDescent="0.3">
      <c r="B272" s="161" t="str">
        <v>71-WISPA-60000570</v>
      </c>
      <c r="C272" s="158" t="str">
        <v>RC</v>
      </c>
      <c r="D272" s="142" t="str">
        <v>Champagne</v>
      </c>
      <c r="E272" s="142" t="str">
        <v>Telmont</v>
      </c>
      <c r="F272" s="142" t="str">
        <v>TEL</v>
      </c>
      <c r="G272" s="142" t="str">
        <v>Champagne Telmont Reserve Brut 6L</v>
      </c>
      <c r="H272" s="142" t="str">
        <v>6000ml</v>
      </c>
      <c r="I272" s="176">
        <v>1</v>
      </c>
      <c r="J272" s="283"/>
      <c r="K272" s="178"/>
      <c r="L272" s="85"/>
      <c r="M272" s="143"/>
      <c r="N272" s="86"/>
      <c r="O272" s="53"/>
      <c r="P272" s="152">
        <v>0</v>
      </c>
      <c r="Q272" s="6"/>
      <c r="R272" s="96">
        <f t="shared" si="17"/>
        <v>0</v>
      </c>
      <c r="S272" s="97">
        <f t="shared" si="20"/>
        <v>0</v>
      </c>
      <c r="T272" s="98">
        <f t="shared" si="18"/>
        <v>0</v>
      </c>
      <c r="U272" s="117" t="str">
        <f t="shared" si="19"/>
        <v>OK</v>
      </c>
      <c r="V272" s="117" t="b">
        <f>'CASH REBATE'!$P$22</f>
        <v>0</v>
      </c>
      <c r="W272" s="1" t="str">
        <v>ALCHEMY</v>
      </c>
    </row>
    <row r="273" spans="2:23" ht="17.399999999999999" x14ac:dyDescent="0.3">
      <c r="B273" s="161" t="str">
        <v>35-SPLIQ-07003779</v>
      </c>
      <c r="C273" s="158" t="str">
        <v>Campari</v>
      </c>
      <c r="D273" s="142" t="str">
        <v>Liqueur</v>
      </c>
      <c r="E273" s="142" t="str">
        <v>Grand Marnier</v>
      </c>
      <c r="F273" s="142" t="str">
        <v>GMN</v>
      </c>
      <c r="G273" s="142" t="str">
        <v>Grand Marnier Liqueur</v>
      </c>
      <c r="H273" s="142" t="str">
        <v>700ml</v>
      </c>
      <c r="I273" s="176">
        <v>12</v>
      </c>
      <c r="J273" s="283"/>
      <c r="K273" s="178"/>
      <c r="L273" s="85"/>
      <c r="M273" s="143"/>
      <c r="N273" s="86"/>
      <c r="O273" s="53"/>
      <c r="P273" s="152">
        <v>0</v>
      </c>
      <c r="Q273" s="6"/>
      <c r="R273" s="96">
        <f t="shared" si="17"/>
        <v>0</v>
      </c>
      <c r="S273" s="97">
        <f t="shared" si="20"/>
        <v>0</v>
      </c>
      <c r="T273" s="98">
        <f t="shared" si="18"/>
        <v>0</v>
      </c>
      <c r="U273" s="117" t="str">
        <f t="shared" si="19"/>
        <v>OK</v>
      </c>
      <c r="V273" s="117" t="b">
        <f>'CASH REBATE'!$P$22</f>
        <v>0</v>
      </c>
      <c r="W273" s="1" t="str">
        <v>ALCHEMY</v>
      </c>
    </row>
    <row r="274" spans="2:23" ht="17.399999999999999" x14ac:dyDescent="0.3">
      <c r="B274" s="161" t="str">
        <v>99-SL001-07000012</v>
      </c>
      <c r="C274" s="158" t="str">
        <v>Branca</v>
      </c>
      <c r="D274" s="142" t="str">
        <v>Bitter</v>
      </c>
      <c r="E274" s="142" t="str">
        <v>Fernet</v>
      </c>
      <c r="F274" s="142" t="str">
        <v>BRC</v>
      </c>
      <c r="G274" s="142" t="str">
        <v>Fernet Branca Bitters 700ml</v>
      </c>
      <c r="H274" s="142" t="str">
        <v>700ml</v>
      </c>
      <c r="I274" s="176">
        <v>6</v>
      </c>
      <c r="J274" s="283"/>
      <c r="K274" s="178"/>
      <c r="L274" s="85"/>
      <c r="M274" s="143"/>
      <c r="N274" s="86"/>
      <c r="O274" s="53"/>
      <c r="P274" s="152">
        <v>0</v>
      </c>
      <c r="Q274" s="6"/>
      <c r="R274" s="96">
        <f t="shared" si="17"/>
        <v>0</v>
      </c>
      <c r="S274" s="97">
        <f t="shared" si="20"/>
        <v>0</v>
      </c>
      <c r="T274" s="98">
        <f t="shared" si="18"/>
        <v>0</v>
      </c>
      <c r="U274" s="117" t="str">
        <f t="shared" si="19"/>
        <v>OK</v>
      </c>
      <c r="V274" s="117" t="b">
        <f>'CASH REBATE'!$P$22</f>
        <v>0</v>
      </c>
      <c r="W274" s="1" t="str">
        <v>ALCHEMY</v>
      </c>
    </row>
    <row r="275" spans="2:23" ht="17.399999999999999" x14ac:dyDescent="0.3">
      <c r="B275" s="161" t="str">
        <v>77-SPLIQ-07502863</v>
      </c>
      <c r="C275" s="158" t="str">
        <v>Branca</v>
      </c>
      <c r="D275" s="142" t="str">
        <v>Liqueur</v>
      </c>
      <c r="E275" s="142" t="str">
        <v>Fernet</v>
      </c>
      <c r="F275" s="142" t="str">
        <v>BRC</v>
      </c>
      <c r="G275" s="142" t="str">
        <v>Branca Fernet Liqueur 750 ML.</v>
      </c>
      <c r="H275" s="142" t="str">
        <v>750ml</v>
      </c>
      <c r="I275" s="176">
        <v>6</v>
      </c>
      <c r="J275" s="283"/>
      <c r="K275" s="178"/>
      <c r="L275" s="85"/>
      <c r="M275" s="143"/>
      <c r="N275" s="86"/>
      <c r="O275" s="53"/>
      <c r="P275" s="152">
        <v>0</v>
      </c>
      <c r="Q275" s="6"/>
      <c r="R275" s="96">
        <f t="shared" si="17"/>
        <v>0</v>
      </c>
      <c r="S275" s="97">
        <f t="shared" si="20"/>
        <v>0</v>
      </c>
      <c r="T275" s="98">
        <f t="shared" si="18"/>
        <v>0</v>
      </c>
      <c r="U275" s="117" t="str">
        <f t="shared" si="19"/>
        <v>OK</v>
      </c>
      <c r="V275" s="117" t="b">
        <f>'CASH REBATE'!$P$22</f>
        <v>0</v>
      </c>
      <c r="W275" s="1" t="str">
        <v>ALCHEMY</v>
      </c>
    </row>
    <row r="276" spans="2:23" ht="17.399999999999999" x14ac:dyDescent="0.3">
      <c r="B276" s="161" t="str">
        <v>77-SPLIQ-10002849</v>
      </c>
      <c r="C276" s="158" t="str">
        <v>Branca</v>
      </c>
      <c r="D276" s="142" t="str">
        <v>Liqueur</v>
      </c>
      <c r="E276" s="142" t="str">
        <v>Fernet</v>
      </c>
      <c r="F276" s="142" t="str">
        <v>BRC</v>
      </c>
      <c r="G276" s="142" t="str">
        <v>Branca Fernet Liqueur</v>
      </c>
      <c r="H276" s="142" t="str">
        <v>1000ml</v>
      </c>
      <c r="I276" s="176">
        <v>6</v>
      </c>
      <c r="J276" s="283"/>
      <c r="K276" s="178"/>
      <c r="L276" s="85"/>
      <c r="M276" s="143"/>
      <c r="N276" s="86"/>
      <c r="O276" s="53"/>
      <c r="P276" s="152">
        <v>0</v>
      </c>
      <c r="Q276" s="6"/>
      <c r="R276" s="96">
        <f t="shared" si="17"/>
        <v>0</v>
      </c>
      <c r="S276" s="97">
        <f t="shared" si="20"/>
        <v>0</v>
      </c>
      <c r="T276" s="98">
        <f t="shared" si="18"/>
        <v>0</v>
      </c>
      <c r="U276" s="117" t="str">
        <f t="shared" si="19"/>
        <v>OK</v>
      </c>
      <c r="V276" s="117" t="b">
        <f>'CASH REBATE'!$P$22</f>
        <v>0</v>
      </c>
      <c r="W276" s="1" t="str">
        <v>ALCHEMY</v>
      </c>
    </row>
    <row r="277" spans="2:23" ht="17.399999999999999" x14ac:dyDescent="0.3">
      <c r="B277" s="161" t="str">
        <v>77-SPVER-10002072</v>
      </c>
      <c r="C277" s="158" t="str">
        <v>Branca</v>
      </c>
      <c r="D277" s="142" t="str">
        <v>Vermouth</v>
      </c>
      <c r="E277" s="142" t="str">
        <v>CARPANO</v>
      </c>
      <c r="F277" s="142" t="str">
        <v>BRC</v>
      </c>
      <c r="G277" s="142" t="str">
        <v>Carpano Classico Vermouth</v>
      </c>
      <c r="H277" s="142" t="str">
        <v>1000ml</v>
      </c>
      <c r="I277" s="176">
        <v>6</v>
      </c>
      <c r="J277" s="283"/>
      <c r="K277" s="178"/>
      <c r="L277" s="85"/>
      <c r="M277" s="143"/>
      <c r="N277" s="86"/>
      <c r="O277" s="53"/>
      <c r="P277" s="152">
        <v>0</v>
      </c>
      <c r="Q277" s="6"/>
      <c r="R277" s="96">
        <f t="shared" si="17"/>
        <v>0</v>
      </c>
      <c r="S277" s="97">
        <f t="shared" si="20"/>
        <v>0</v>
      </c>
      <c r="T277" s="98">
        <f t="shared" si="18"/>
        <v>0</v>
      </c>
      <c r="U277" s="117" t="str">
        <f t="shared" si="19"/>
        <v>OK</v>
      </c>
      <c r="V277" s="117" t="b">
        <f>'CASH REBATE'!$P$22</f>
        <v>0</v>
      </c>
      <c r="W277" s="1" t="str">
        <v>ALCHEMY</v>
      </c>
    </row>
    <row r="278" spans="2:23" ht="17.399999999999999" x14ac:dyDescent="0.3">
      <c r="B278" s="161" t="str">
        <v>77-SPVER-10002157</v>
      </c>
      <c r="C278" s="158" t="str">
        <v>Branca</v>
      </c>
      <c r="D278" s="142" t="str">
        <v>Vermouth</v>
      </c>
      <c r="E278" s="142" t="str">
        <v>CARPANO</v>
      </c>
      <c r="F278" s="142" t="str">
        <v>BRC</v>
      </c>
      <c r="G278" s="142" t="str">
        <v>Carpano Bianco Vermouth</v>
      </c>
      <c r="H278" s="142" t="str">
        <v>1000ml</v>
      </c>
      <c r="I278" s="176">
        <v>6</v>
      </c>
      <c r="J278" s="283"/>
      <c r="K278" s="178"/>
      <c r="L278" s="85"/>
      <c r="M278" s="143"/>
      <c r="N278" s="86"/>
      <c r="O278" s="53"/>
      <c r="P278" s="152">
        <v>0</v>
      </c>
      <c r="Q278" s="6"/>
      <c r="R278" s="96">
        <f t="shared" si="17"/>
        <v>0</v>
      </c>
      <c r="S278" s="97">
        <f t="shared" si="20"/>
        <v>0</v>
      </c>
      <c r="T278" s="98">
        <f t="shared" si="18"/>
        <v>0</v>
      </c>
      <c r="U278" s="117" t="str">
        <f t="shared" si="19"/>
        <v>OK</v>
      </c>
      <c r="V278" s="117" t="b">
        <f>'CASH REBATE'!$P$22</f>
        <v>0</v>
      </c>
      <c r="W278" s="1" t="str">
        <v>ALCHEMY</v>
      </c>
    </row>
    <row r="279" spans="2:23" ht="17.399999999999999" x14ac:dyDescent="0.3">
      <c r="B279" s="161" t="str">
        <v>77-SPVER-10003420</v>
      </c>
      <c r="C279" s="158" t="str">
        <v>Branca</v>
      </c>
      <c r="D279" s="142" t="str">
        <v>Vermouth</v>
      </c>
      <c r="E279" s="142" t="str">
        <v>CARPANO</v>
      </c>
      <c r="F279" s="142" t="str">
        <v>BRC</v>
      </c>
      <c r="G279" s="142" t="str">
        <v>Carpano Antica Formula Vermnouth</v>
      </c>
      <c r="H279" s="142" t="str">
        <v>1000ml</v>
      </c>
      <c r="I279" s="176">
        <v>6</v>
      </c>
      <c r="J279" s="283"/>
      <c r="K279" s="178"/>
      <c r="L279" s="85"/>
      <c r="M279" s="143"/>
      <c r="N279" s="86"/>
      <c r="O279" s="53"/>
      <c r="P279" s="152">
        <v>0</v>
      </c>
      <c r="Q279" s="6"/>
      <c r="R279" s="96">
        <f t="shared" si="17"/>
        <v>0</v>
      </c>
      <c r="S279" s="97">
        <f t="shared" si="20"/>
        <v>0</v>
      </c>
      <c r="T279" s="98">
        <f t="shared" si="18"/>
        <v>0</v>
      </c>
      <c r="U279" s="117" t="str">
        <f t="shared" si="19"/>
        <v>OK</v>
      </c>
      <c r="V279" s="117" t="b">
        <f>'CASH REBATE'!$P$22</f>
        <v>0</v>
      </c>
      <c r="W279" s="1" t="str">
        <v>ALCHEMY</v>
      </c>
    </row>
    <row r="280" spans="2:23" ht="17.399999999999999" x14ac:dyDescent="0.3">
      <c r="B280" s="161" t="str">
        <v>77-SPVER-10006704</v>
      </c>
      <c r="C280" s="158" t="str">
        <v>Branca</v>
      </c>
      <c r="D280" s="142" t="str">
        <v>Vermouth</v>
      </c>
      <c r="E280" s="142" t="str">
        <v>CARPANO</v>
      </c>
      <c r="F280" s="142" t="str">
        <v>BRC</v>
      </c>
      <c r="G280" s="142" t="str">
        <v>Carpano Dry Vermouth</v>
      </c>
      <c r="H280" s="142" t="str">
        <v>1000ml</v>
      </c>
      <c r="I280" s="176">
        <v>6</v>
      </c>
      <c r="J280" s="283"/>
      <c r="K280" s="178"/>
      <c r="L280" s="85"/>
      <c r="M280" s="143"/>
      <c r="N280" s="86"/>
      <c r="O280" s="53"/>
      <c r="P280" s="152">
        <v>0</v>
      </c>
      <c r="Q280" s="6"/>
      <c r="R280" s="96">
        <f t="shared" si="17"/>
        <v>0</v>
      </c>
      <c r="S280" s="97">
        <f t="shared" si="20"/>
        <v>0</v>
      </c>
      <c r="T280" s="98">
        <f t="shared" si="18"/>
        <v>0</v>
      </c>
      <c r="U280" s="117" t="str">
        <f t="shared" si="19"/>
        <v>OK</v>
      </c>
      <c r="V280" s="117" t="b">
        <f>'CASH REBATE'!$P$22</f>
        <v>0</v>
      </c>
      <c r="W280" s="1" t="str">
        <v>ALCHEMY</v>
      </c>
    </row>
    <row r="281" spans="2:23" ht="17.399999999999999" x14ac:dyDescent="0.3">
      <c r="B281" s="161" t="str">
        <v>77-SPVER-10001884</v>
      </c>
      <c r="C281" s="158" t="str">
        <v>Branca</v>
      </c>
      <c r="D281" s="142" t="str">
        <v>Vermouth</v>
      </c>
      <c r="E281" s="142" t="str">
        <v>Branca</v>
      </c>
      <c r="F281" s="142" t="str">
        <v>BRC</v>
      </c>
      <c r="G281" s="142" t="str">
        <v>Carpano Punt E Mes</v>
      </c>
      <c r="H281" s="142" t="str">
        <v>1000ml</v>
      </c>
      <c r="I281" s="176">
        <v>6</v>
      </c>
      <c r="J281" s="283"/>
      <c r="K281" s="178"/>
      <c r="L281" s="85"/>
      <c r="M281" s="143"/>
      <c r="N281" s="86"/>
      <c r="O281" s="53"/>
      <c r="P281" s="152">
        <v>0</v>
      </c>
      <c r="Q281" s="6"/>
      <c r="R281" s="96">
        <f t="shared" si="17"/>
        <v>0</v>
      </c>
      <c r="S281" s="97">
        <f t="shared" si="20"/>
        <v>0</v>
      </c>
      <c r="T281" s="98">
        <f t="shared" si="18"/>
        <v>0</v>
      </c>
      <c r="U281" s="117" t="str">
        <f t="shared" si="19"/>
        <v>OK</v>
      </c>
      <c r="V281" s="117" t="b">
        <f>'CASH REBATE'!$P$22</f>
        <v>0</v>
      </c>
      <c r="W281" s="1" t="str">
        <v>ALCHEMY</v>
      </c>
    </row>
    <row r="282" spans="2:23" ht="17.399999999999999" x14ac:dyDescent="0.3">
      <c r="B282" s="161" t="str">
        <v>35-SPLIQ-07009887</v>
      </c>
      <c r="C282" s="158" t="str">
        <v>Campari</v>
      </c>
      <c r="D282" s="142" t="str">
        <v>Liqueur</v>
      </c>
      <c r="E282" s="142" t="str">
        <v>Grand Marnier</v>
      </c>
      <c r="F282" s="142" t="str">
        <v>GMN</v>
      </c>
      <c r="G282" s="142" t="str">
        <v>Grand Marnier Cuvee Du Centenaire Liqueur</v>
      </c>
      <c r="H282" s="142" t="str">
        <v>700ml</v>
      </c>
      <c r="I282" s="176">
        <v>6</v>
      </c>
      <c r="J282" s="283"/>
      <c r="K282" s="178"/>
      <c r="L282" s="85"/>
      <c r="M282" s="143"/>
      <c r="N282" s="86"/>
      <c r="O282" s="53"/>
      <c r="P282" s="152">
        <v>0</v>
      </c>
      <c r="Q282" s="6"/>
      <c r="R282" s="96">
        <f t="shared" si="17"/>
        <v>0</v>
      </c>
      <c r="S282" s="97">
        <f t="shared" si="20"/>
        <v>0</v>
      </c>
      <c r="T282" s="98">
        <f t="shared" si="18"/>
        <v>0</v>
      </c>
      <c r="U282" s="117" t="str">
        <f t="shared" si="19"/>
        <v>OK</v>
      </c>
      <c r="V282" s="117" t="b">
        <f>'CASH REBATE'!$P$22</f>
        <v>0</v>
      </c>
      <c r="W282" s="1" t="str">
        <v>ALCHEMY</v>
      </c>
    </row>
    <row r="283" spans="2:23" ht="17.399999999999999" x14ac:dyDescent="0.3">
      <c r="B283" s="161" t="str">
        <v>67-SPVOD-07007453</v>
      </c>
      <c r="C283" s="158" t="str">
        <v>Independent</v>
      </c>
      <c r="D283" s="142" t="str">
        <v>Vodka</v>
      </c>
      <c r="E283" s="142" t="str">
        <v>Lady Trieu</v>
      </c>
      <c r="F283" s="142" t="str">
        <v>LDT</v>
      </c>
      <c r="G283" s="142" t="str">
        <v>Nhau Vietnamese Rice Vodka</v>
      </c>
      <c r="H283" s="142" t="str">
        <v>700ml</v>
      </c>
      <c r="I283" s="176">
        <v>6</v>
      </c>
      <c r="J283" s="283"/>
      <c r="K283" s="178"/>
      <c r="L283" s="85"/>
      <c r="M283" s="143"/>
      <c r="N283" s="86"/>
      <c r="O283" s="53"/>
      <c r="P283" s="152">
        <v>0</v>
      </c>
      <c r="Q283" s="6"/>
      <c r="R283" s="96">
        <f t="shared" si="17"/>
        <v>0</v>
      </c>
      <c r="S283" s="97">
        <f t="shared" si="20"/>
        <v>0</v>
      </c>
      <c r="T283" s="98">
        <f t="shared" si="18"/>
        <v>0</v>
      </c>
      <c r="U283" s="117" t="str">
        <f t="shared" si="19"/>
        <v>OK</v>
      </c>
      <c r="V283" s="117" t="b">
        <f>'CASH REBATE'!$P$22</f>
        <v>0</v>
      </c>
      <c r="W283" s="1" t="str">
        <v>ALCHEMY</v>
      </c>
    </row>
    <row r="284" spans="2:23" ht="17.399999999999999" x14ac:dyDescent="0.3">
      <c r="B284" s="161" t="str">
        <v>01-SPVOD-07000328</v>
      </c>
      <c r="C284" s="158" t="str">
        <v>Lucas Bols</v>
      </c>
      <c r="D284" s="142" t="str">
        <v>Vodka</v>
      </c>
      <c r="E284" s="142" t="str">
        <v>Bols Vodka</v>
      </c>
      <c r="F284" s="142" t="str">
        <v>BLV</v>
      </c>
      <c r="G284" s="142" t="str">
        <v>Bols Vodka 700 ml</v>
      </c>
      <c r="H284" s="142" t="str">
        <v>700ml</v>
      </c>
      <c r="I284" s="176">
        <v>12</v>
      </c>
      <c r="J284" s="283"/>
      <c r="K284" s="178"/>
      <c r="L284" s="85"/>
      <c r="M284" s="143"/>
      <c r="N284" s="86"/>
      <c r="O284" s="53"/>
      <c r="P284" s="152">
        <v>0</v>
      </c>
      <c r="Q284" s="6"/>
      <c r="R284" s="96">
        <f t="shared" si="17"/>
        <v>0</v>
      </c>
      <c r="S284" s="97">
        <f t="shared" si="20"/>
        <v>0</v>
      </c>
      <c r="T284" s="98">
        <f t="shared" si="18"/>
        <v>0</v>
      </c>
      <c r="U284" s="117" t="str">
        <f t="shared" si="19"/>
        <v>OK</v>
      </c>
      <c r="V284" s="117" t="b">
        <f>'CASH REBATE'!$P$22</f>
        <v>0</v>
      </c>
      <c r="W284" s="1" t="str">
        <v>ALCHEMY</v>
      </c>
    </row>
    <row r="285" spans="2:23" ht="17.399999999999999" x14ac:dyDescent="0.3">
      <c r="B285" s="161" t="str">
        <v>01-SPVOD-10000311</v>
      </c>
      <c r="C285" s="158" t="str">
        <v>Lucas Bols</v>
      </c>
      <c r="D285" s="142" t="str">
        <v>Vodka</v>
      </c>
      <c r="E285" s="142" t="str">
        <v>Bols Vodka</v>
      </c>
      <c r="F285" s="142" t="str">
        <v>BLV</v>
      </c>
      <c r="G285" s="142" t="str">
        <v>Bols Vodka 1L</v>
      </c>
      <c r="H285" s="142" t="str">
        <v>1000ml</v>
      </c>
      <c r="I285" s="176">
        <v>6</v>
      </c>
      <c r="J285" s="283"/>
      <c r="K285" s="178"/>
      <c r="L285" s="85"/>
      <c r="M285" s="143"/>
      <c r="N285" s="86"/>
      <c r="O285" s="53"/>
      <c r="P285" s="152">
        <v>0</v>
      </c>
      <c r="Q285" s="6"/>
      <c r="R285" s="96">
        <f t="shared" si="17"/>
        <v>0</v>
      </c>
      <c r="S285" s="97">
        <f t="shared" si="20"/>
        <v>0</v>
      </c>
      <c r="T285" s="98">
        <f t="shared" si="18"/>
        <v>0</v>
      </c>
      <c r="U285" s="117" t="str">
        <f t="shared" si="19"/>
        <v>OK</v>
      </c>
      <c r="V285" s="117" t="b">
        <f>'CASH REBATE'!$P$22</f>
        <v>0</v>
      </c>
      <c r="W285" s="1" t="str">
        <v>ALCHEMY</v>
      </c>
    </row>
    <row r="286" spans="2:23" ht="17.399999999999999" x14ac:dyDescent="0.3">
      <c r="B286" s="161" t="str">
        <v>04-23MDC-07000151</v>
      </c>
      <c r="C286" s="158" t="str">
        <v>Edrington</v>
      </c>
      <c r="D286" s="142" t="str">
        <v>Whisky</v>
      </c>
      <c r="E286" s="142" t="str">
        <v>The Macallan</v>
      </c>
      <c r="F286" s="142" t="str">
        <v>MAC</v>
      </c>
      <c r="G286" s="142" t="str">
        <v>The Macallan M Scotch Whisky (2023)</v>
      </c>
      <c r="H286" s="142" t="str">
        <v>700ml</v>
      </c>
      <c r="I286" s="176">
        <v>1</v>
      </c>
      <c r="J286" s="283"/>
      <c r="K286" s="178"/>
      <c r="L286" s="85"/>
      <c r="M286" s="143"/>
      <c r="N286" s="86"/>
      <c r="O286" s="53"/>
      <c r="P286" s="152">
        <v>0</v>
      </c>
      <c r="Q286" s="6"/>
      <c r="R286" s="96">
        <f t="shared" si="17"/>
        <v>0</v>
      </c>
      <c r="S286" s="97">
        <f t="shared" si="20"/>
        <v>0</v>
      </c>
      <c r="T286" s="98">
        <f t="shared" si="18"/>
        <v>0</v>
      </c>
      <c r="U286" s="117" t="str">
        <f t="shared" si="19"/>
        <v>OK</v>
      </c>
      <c r="V286" s="117" t="b">
        <f>'CASH REBATE'!$P$22</f>
        <v>0</v>
      </c>
      <c r="W286" s="1" t="str">
        <v>ALCHEMY</v>
      </c>
    </row>
    <row r="287" spans="2:23" ht="17.399999999999999" x14ac:dyDescent="0.3">
      <c r="B287" s="161" t="str">
        <v>04-SPWHI-07001872</v>
      </c>
      <c r="C287" s="158" t="str">
        <v>Edrington</v>
      </c>
      <c r="D287" s="142" t="str">
        <v>Whisky</v>
      </c>
      <c r="E287" s="142" t="str">
        <v>The Macallan</v>
      </c>
      <c r="F287" s="142" t="str">
        <v>MAC</v>
      </c>
      <c r="G287" s="142" t="str">
        <v>The Macallan Classic Cut 2022 Whisky</v>
      </c>
      <c r="H287" s="142" t="str">
        <v>700ml</v>
      </c>
      <c r="I287" s="176">
        <v>12</v>
      </c>
      <c r="J287" s="283"/>
      <c r="K287" s="178"/>
      <c r="L287" s="85"/>
      <c r="M287" s="143"/>
      <c r="N287" s="86"/>
      <c r="O287" s="53"/>
      <c r="P287" s="152">
        <v>0</v>
      </c>
      <c r="Q287" s="6"/>
      <c r="R287" s="96">
        <f t="shared" si="17"/>
        <v>0</v>
      </c>
      <c r="S287" s="97">
        <f t="shared" si="20"/>
        <v>0</v>
      </c>
      <c r="T287" s="98">
        <f t="shared" si="18"/>
        <v>0</v>
      </c>
      <c r="U287" s="117" t="str">
        <f t="shared" si="19"/>
        <v>OK</v>
      </c>
      <c r="V287" s="117" t="b">
        <f>'CASH REBATE'!$P$22</f>
        <v>0</v>
      </c>
      <c r="W287" s="1" t="str">
        <v>ALCHEMY</v>
      </c>
    </row>
    <row r="288" spans="2:23" ht="17.399999999999999" x14ac:dyDescent="0.3">
      <c r="B288" s="161" t="str">
        <v>04-SPWHI-07002668</v>
      </c>
      <c r="C288" s="158" t="str">
        <v>Edrington</v>
      </c>
      <c r="D288" s="142" t="str">
        <v>Whisky</v>
      </c>
      <c r="E288" s="142" t="str">
        <v>The Macallan</v>
      </c>
      <c r="F288" s="142" t="str">
        <v>MAC</v>
      </c>
      <c r="G288" s="142" t="str">
        <v>The Macallan Edition NO 1 Whisky</v>
      </c>
      <c r="H288" s="142" t="str">
        <v>700ml</v>
      </c>
      <c r="I288" s="176">
        <v>1</v>
      </c>
      <c r="J288" s="283"/>
      <c r="K288" s="178"/>
      <c r="L288" s="85"/>
      <c r="M288" s="143"/>
      <c r="N288" s="86"/>
      <c r="O288" s="53"/>
      <c r="P288" s="152">
        <v>0</v>
      </c>
      <c r="Q288" s="6"/>
      <c r="R288" s="96">
        <f t="shared" si="17"/>
        <v>0</v>
      </c>
      <c r="S288" s="97">
        <f t="shared" si="20"/>
        <v>0</v>
      </c>
      <c r="T288" s="98">
        <f t="shared" si="18"/>
        <v>0</v>
      </c>
      <c r="U288" s="117" t="str">
        <f t="shared" si="19"/>
        <v>OK</v>
      </c>
      <c r="V288" s="117" t="b">
        <f>'CASH REBATE'!$P$22</f>
        <v>0</v>
      </c>
      <c r="W288" s="1" t="str">
        <v>ALCHEMY</v>
      </c>
    </row>
    <row r="289" spans="2:23" ht="17.399999999999999" x14ac:dyDescent="0.3">
      <c r="B289" s="161" t="str">
        <v>04-SPWHI-07002910</v>
      </c>
      <c r="C289" s="158" t="str">
        <v>Edrington</v>
      </c>
      <c r="D289" s="142" t="str">
        <v>Whisky</v>
      </c>
      <c r="E289" s="142" t="str">
        <v>The Macallan</v>
      </c>
      <c r="F289" s="142" t="str">
        <v>MAC</v>
      </c>
      <c r="G289" s="142" t="str">
        <v>The Macallan Edition NO 2 Whisky</v>
      </c>
      <c r="H289" s="142" t="str">
        <v>700ml</v>
      </c>
      <c r="I289" s="176">
        <v>1</v>
      </c>
      <c r="J289" s="283"/>
      <c r="K289" s="178"/>
      <c r="L289" s="85"/>
      <c r="M289" s="143"/>
      <c r="N289" s="86"/>
      <c r="O289" s="53"/>
      <c r="P289" s="152">
        <v>0</v>
      </c>
      <c r="Q289" s="6"/>
      <c r="R289" s="96">
        <f t="shared" si="17"/>
        <v>0</v>
      </c>
      <c r="S289" s="97">
        <f t="shared" si="20"/>
        <v>0</v>
      </c>
      <c r="T289" s="98">
        <f t="shared" si="18"/>
        <v>0</v>
      </c>
      <c r="U289" s="117" t="str">
        <f t="shared" si="19"/>
        <v>OK</v>
      </c>
      <c r="V289" s="117" t="b">
        <f>'CASH REBATE'!$P$22</f>
        <v>0</v>
      </c>
      <c r="W289" s="1" t="str">
        <v>ALCHEMY</v>
      </c>
    </row>
    <row r="290" spans="2:23" ht="17.399999999999999" x14ac:dyDescent="0.3">
      <c r="B290" s="161" t="str">
        <v>04-SPWHI-07004105</v>
      </c>
      <c r="C290" s="158" t="str">
        <v>Edrington</v>
      </c>
      <c r="D290" s="142" t="str">
        <v>Whisky</v>
      </c>
      <c r="E290" s="142" t="str">
        <v>The Macallan</v>
      </c>
      <c r="F290" s="142" t="str">
        <v>MAC</v>
      </c>
      <c r="G290" s="142" t="str">
        <v>The Macallan Edition NO 3 Whisky</v>
      </c>
      <c r="H290" s="142" t="str">
        <v>700ml</v>
      </c>
      <c r="I290" s="176">
        <v>12</v>
      </c>
      <c r="J290" s="283"/>
      <c r="K290" s="178"/>
      <c r="L290" s="85"/>
      <c r="M290" s="143"/>
      <c r="N290" s="86"/>
      <c r="O290" s="53"/>
      <c r="P290" s="152">
        <v>0</v>
      </c>
      <c r="Q290" s="6"/>
      <c r="R290" s="96">
        <f t="shared" si="17"/>
        <v>0</v>
      </c>
      <c r="S290" s="97">
        <f t="shared" si="20"/>
        <v>0</v>
      </c>
      <c r="T290" s="98">
        <f t="shared" si="18"/>
        <v>0</v>
      </c>
      <c r="U290" s="117" t="str">
        <f t="shared" si="19"/>
        <v>OK</v>
      </c>
      <c r="V290" s="117" t="b">
        <f>'CASH REBATE'!$P$22</f>
        <v>0</v>
      </c>
      <c r="W290" s="1" t="str">
        <v>ALCHEMY</v>
      </c>
    </row>
    <row r="291" spans="2:23" ht="17.399999999999999" x14ac:dyDescent="0.3">
      <c r="B291" s="161" t="str">
        <v>04-SPWHI-07005591</v>
      </c>
      <c r="C291" s="158" t="str">
        <v>Edrington</v>
      </c>
      <c r="D291" s="142" t="str">
        <v>Whisky</v>
      </c>
      <c r="E291" s="142" t="str">
        <v>The Macallan</v>
      </c>
      <c r="F291" s="142" t="str">
        <v>MAC</v>
      </c>
      <c r="G291" s="142" t="str">
        <v>The Macallan Edition NO 4 Whisky</v>
      </c>
      <c r="H291" s="142" t="str">
        <v>700ml</v>
      </c>
      <c r="I291" s="176">
        <v>12</v>
      </c>
      <c r="J291" s="283"/>
      <c r="K291" s="178"/>
      <c r="L291" s="85"/>
      <c r="M291" s="143"/>
      <c r="N291" s="86"/>
      <c r="O291" s="53"/>
      <c r="P291" s="152">
        <v>0</v>
      </c>
      <c r="Q291" s="6"/>
      <c r="R291" s="96">
        <f t="shared" si="17"/>
        <v>0</v>
      </c>
      <c r="S291" s="97">
        <f t="shared" si="20"/>
        <v>0</v>
      </c>
      <c r="T291" s="98">
        <f t="shared" si="18"/>
        <v>0</v>
      </c>
      <c r="U291" s="117" t="str">
        <f t="shared" si="19"/>
        <v>OK</v>
      </c>
      <c r="V291" s="117" t="b">
        <f>'CASH REBATE'!$P$22</f>
        <v>0</v>
      </c>
      <c r="W291" s="1" t="str">
        <v>ALCHEMY</v>
      </c>
    </row>
    <row r="292" spans="2:23" ht="17.399999999999999" x14ac:dyDescent="0.3">
      <c r="B292" s="161" t="str">
        <v>04-SPWHI-07007126</v>
      </c>
      <c r="C292" s="158" t="str">
        <v>Edrington</v>
      </c>
      <c r="D292" s="142" t="str">
        <v>Whisky</v>
      </c>
      <c r="E292" s="142" t="str">
        <v>The Macallan</v>
      </c>
      <c r="F292" s="142" t="str">
        <v>MAC</v>
      </c>
      <c r="G292" s="142" t="str">
        <v>The Macallan 18 Years Old</v>
      </c>
      <c r="H292" s="142" t="str">
        <v>700ml</v>
      </c>
      <c r="I292" s="176">
        <v>6</v>
      </c>
      <c r="J292" s="283"/>
      <c r="K292" s="178"/>
      <c r="L292" s="85"/>
      <c r="M292" s="143"/>
      <c r="N292" s="86"/>
      <c r="O292" s="53"/>
      <c r="P292" s="152">
        <v>0</v>
      </c>
      <c r="Q292" s="6"/>
      <c r="R292" s="96">
        <f t="shared" si="17"/>
        <v>0</v>
      </c>
      <c r="S292" s="97">
        <f t="shared" si="20"/>
        <v>0</v>
      </c>
      <c r="T292" s="98">
        <f t="shared" si="18"/>
        <v>0</v>
      </c>
      <c r="U292" s="117" t="str">
        <f t="shared" si="19"/>
        <v>OK</v>
      </c>
      <c r="V292" s="117" t="b">
        <f>'CASH REBATE'!$P$22</f>
        <v>0</v>
      </c>
      <c r="W292" s="1" t="str">
        <v>ALCHEMY</v>
      </c>
    </row>
    <row r="293" spans="2:23" ht="17.399999999999999" x14ac:dyDescent="0.3">
      <c r="B293" s="161" t="str">
        <v>04-SPWHI-07008059</v>
      </c>
      <c r="C293" s="158" t="str">
        <v>Edrington</v>
      </c>
      <c r="D293" s="142" t="str">
        <v>Whisky</v>
      </c>
      <c r="E293" s="142" t="str">
        <v>The Macallan</v>
      </c>
      <c r="F293" s="142" t="str">
        <v>MAC</v>
      </c>
      <c r="G293" s="142" t="str">
        <v>The Macallan Edition NO.5 Whisky</v>
      </c>
      <c r="H293" s="142" t="str">
        <v>700ml</v>
      </c>
      <c r="I293" s="176">
        <v>12</v>
      </c>
      <c r="J293" s="283"/>
      <c r="K293" s="178"/>
      <c r="L293" s="85"/>
      <c r="M293" s="143"/>
      <c r="N293" s="86"/>
      <c r="O293" s="53"/>
      <c r="P293" s="152">
        <v>0</v>
      </c>
      <c r="Q293" s="6"/>
      <c r="R293" s="96">
        <f t="shared" si="17"/>
        <v>0</v>
      </c>
      <c r="S293" s="97">
        <f t="shared" si="20"/>
        <v>0</v>
      </c>
      <c r="T293" s="98">
        <f t="shared" si="18"/>
        <v>0</v>
      </c>
      <c r="U293" s="117" t="str">
        <f t="shared" si="19"/>
        <v>OK</v>
      </c>
      <c r="V293" s="117" t="b">
        <f>'CASH REBATE'!$P$22</f>
        <v>0</v>
      </c>
      <c r="W293" s="1" t="str">
        <v>ALCHEMY</v>
      </c>
    </row>
    <row r="294" spans="2:23" ht="17.399999999999999" x14ac:dyDescent="0.3">
      <c r="B294" s="161" t="str">
        <v>04-SPWHI-07009285</v>
      </c>
      <c r="C294" s="158" t="str">
        <v>Edrington</v>
      </c>
      <c r="D294" s="142" t="str">
        <v>Whisky</v>
      </c>
      <c r="E294" s="142" t="str">
        <v>The Macallan</v>
      </c>
      <c r="F294" s="142" t="str">
        <v>MAC</v>
      </c>
      <c r="G294" s="142" t="str">
        <v>The Macallan Edition NO 6 Whisky</v>
      </c>
      <c r="H294" s="142" t="str">
        <v>700ml</v>
      </c>
      <c r="I294" s="176">
        <v>12</v>
      </c>
      <c r="J294" s="283"/>
      <c r="K294" s="178"/>
      <c r="L294" s="85"/>
      <c r="M294" s="143"/>
      <c r="N294" s="86"/>
      <c r="O294" s="53"/>
      <c r="P294" s="152">
        <v>0</v>
      </c>
      <c r="Q294" s="6"/>
      <c r="R294" s="96">
        <f t="shared" si="17"/>
        <v>0</v>
      </c>
      <c r="S294" s="97">
        <f t="shared" si="20"/>
        <v>0</v>
      </c>
      <c r="T294" s="98">
        <f t="shared" si="18"/>
        <v>0</v>
      </c>
      <c r="U294" s="117" t="str">
        <f t="shared" si="19"/>
        <v>OK</v>
      </c>
      <c r="V294" s="117" t="b">
        <f>'CASH REBATE'!$P$22</f>
        <v>0</v>
      </c>
      <c r="W294" s="1" t="str">
        <v>ALCHEMY</v>
      </c>
    </row>
    <row r="295" spans="2:23" ht="17.399999999999999" x14ac:dyDescent="0.3">
      <c r="B295" s="161" t="str">
        <v>04-SPWHI-4200GSET</v>
      </c>
      <c r="C295" s="158" t="str">
        <v>Edrington</v>
      </c>
      <c r="D295" s="142" t="str">
        <v>Whisky</v>
      </c>
      <c r="E295" s="142" t="str">
        <v>The Macallan</v>
      </c>
      <c r="F295" s="142" t="str">
        <v>MAC</v>
      </c>
      <c r="G295" s="142" t="str">
        <v>The Macallan Edition Gift Set</v>
      </c>
      <c r="H295" s="142" t="str">
        <v>4200ml</v>
      </c>
      <c r="I295" s="176">
        <v>1</v>
      </c>
      <c r="J295" s="283"/>
      <c r="K295" s="178"/>
      <c r="L295" s="85"/>
      <c r="M295" s="143"/>
      <c r="N295" s="86"/>
      <c r="O295" s="53"/>
      <c r="P295" s="152">
        <v>0</v>
      </c>
      <c r="Q295" s="6"/>
      <c r="R295" s="96">
        <f t="shared" si="17"/>
        <v>0</v>
      </c>
      <c r="S295" s="97">
        <f t="shared" si="20"/>
        <v>0</v>
      </c>
      <c r="T295" s="98">
        <f t="shared" si="18"/>
        <v>0</v>
      </c>
      <c r="U295" s="117" t="str">
        <f t="shared" si="19"/>
        <v>OK</v>
      </c>
      <c r="V295" s="117" t="b">
        <f>'CASH REBATE'!$P$22</f>
        <v>0</v>
      </c>
      <c r="W295" s="1" t="str">
        <v>ALCHEMY</v>
      </c>
    </row>
    <row r="296" spans="2:23" ht="17.399999999999999" x14ac:dyDescent="0.3">
      <c r="B296" s="161" t="str">
        <v>06-SPWHI-07004082</v>
      </c>
      <c r="C296" s="158" t="str">
        <v>Edrington</v>
      </c>
      <c r="D296" s="142" t="str">
        <v>Whisky</v>
      </c>
      <c r="E296" s="142" t="str">
        <v>Naked</v>
      </c>
      <c r="F296" s="142" t="str">
        <v>NAK</v>
      </c>
      <c r="G296" s="142" t="str">
        <v>Naked Grouse Blended Malt Scotch Whisky</v>
      </c>
      <c r="H296" s="142" t="str">
        <v>700ml</v>
      </c>
      <c r="I296" s="176">
        <v>6</v>
      </c>
      <c r="J296" s="283"/>
      <c r="K296" s="178"/>
      <c r="L296" s="85"/>
      <c r="M296" s="143"/>
      <c r="N296" s="86"/>
      <c r="O296" s="53"/>
      <c r="P296" s="152">
        <v>0</v>
      </c>
      <c r="Q296" s="6"/>
      <c r="R296" s="96">
        <f t="shared" si="17"/>
        <v>0</v>
      </c>
      <c r="S296" s="97">
        <f t="shared" si="20"/>
        <v>0</v>
      </c>
      <c r="T296" s="98">
        <f t="shared" si="18"/>
        <v>0</v>
      </c>
      <c r="U296" s="117" t="str">
        <f t="shared" si="19"/>
        <v>OK</v>
      </c>
      <c r="V296" s="117" t="b">
        <f>'CASH REBATE'!$P$22</f>
        <v>0</v>
      </c>
      <c r="W296" s="1" t="str">
        <v>ALCHEMY</v>
      </c>
    </row>
    <row r="297" spans="2:23" ht="17.399999999999999" x14ac:dyDescent="0.3">
      <c r="B297" s="161" t="str">
        <v>13-SPGIN-07007377</v>
      </c>
      <c r="C297" s="158" t="str">
        <v>Edrington</v>
      </c>
      <c r="D297" s="142" t="str">
        <v>Gin</v>
      </c>
      <c r="E297" s="142" t="str">
        <v>NO.3</v>
      </c>
      <c r="F297" s="142" t="str">
        <v>NO3</v>
      </c>
      <c r="G297" s="142" t="str">
        <v>No.3 London Dry Organic Gin</v>
      </c>
      <c r="H297" s="142" t="str">
        <v>700ml</v>
      </c>
      <c r="I297" s="176">
        <v>6</v>
      </c>
      <c r="J297" s="283"/>
      <c r="K297" s="178"/>
      <c r="L297" s="85"/>
      <c r="M297" s="143"/>
      <c r="N297" s="86"/>
      <c r="O297" s="53"/>
      <c r="P297" s="152">
        <v>0</v>
      </c>
      <c r="Q297" s="6"/>
      <c r="R297" s="96">
        <f t="shared" si="17"/>
        <v>0</v>
      </c>
      <c r="S297" s="97">
        <f t="shared" si="20"/>
        <v>0</v>
      </c>
      <c r="T297" s="98">
        <f t="shared" si="18"/>
        <v>0</v>
      </c>
      <c r="U297" s="117" t="str">
        <f t="shared" si="19"/>
        <v>OK</v>
      </c>
      <c r="V297" s="117" t="b">
        <f>'CASH REBATE'!$P$22</f>
        <v>0</v>
      </c>
      <c r="W297" s="1" t="str">
        <v>ALCHEMY</v>
      </c>
    </row>
    <row r="298" spans="2:23" ht="17.399999999999999" x14ac:dyDescent="0.3">
      <c r="B298" s="161" t="str">
        <v>15-SPLIQ-07000154</v>
      </c>
      <c r="C298" s="158" t="str">
        <v>Licor 43</v>
      </c>
      <c r="D298" s="142" t="str">
        <v>Liqueur</v>
      </c>
      <c r="E298" s="142" t="str">
        <v>Licor 43</v>
      </c>
      <c r="F298" s="142" t="str">
        <v>LIC</v>
      </c>
      <c r="G298" s="142" t="str">
        <v>Licor 43</v>
      </c>
      <c r="H298" s="142" t="str">
        <v>700ml</v>
      </c>
      <c r="I298" s="176">
        <v>6</v>
      </c>
      <c r="J298" s="283"/>
      <c r="K298" s="178"/>
      <c r="L298" s="85"/>
      <c r="M298" s="143"/>
      <c r="N298" s="86"/>
      <c r="O298" s="53"/>
      <c r="P298" s="152">
        <v>0</v>
      </c>
      <c r="Q298" s="6"/>
      <c r="R298" s="96">
        <f t="shared" si="17"/>
        <v>0</v>
      </c>
      <c r="S298" s="97">
        <f t="shared" si="20"/>
        <v>0</v>
      </c>
      <c r="T298" s="98">
        <f t="shared" si="18"/>
        <v>0</v>
      </c>
      <c r="U298" s="117" t="str">
        <f t="shared" si="19"/>
        <v>OK</v>
      </c>
      <c r="V298" s="117" t="b">
        <f>'CASH REBATE'!$P$22</f>
        <v>0</v>
      </c>
      <c r="W298" s="1" t="str">
        <v>ALCHEMY</v>
      </c>
    </row>
    <row r="299" spans="2:23" ht="17.399999999999999" x14ac:dyDescent="0.3">
      <c r="B299" s="161" t="str">
        <v>18-SPGIN-05000467</v>
      </c>
      <c r="C299" s="158" t="str">
        <v>Ferdinand'S</v>
      </c>
      <c r="D299" s="142" t="str">
        <v>Gin</v>
      </c>
      <c r="E299" s="142" t="str">
        <v>Ferdinand's</v>
      </c>
      <c r="F299" s="142" t="str">
        <v>FER</v>
      </c>
      <c r="G299" s="142" t="str">
        <v>Ferdinand'S Saar Dry Gin</v>
      </c>
      <c r="H299" s="142" t="str">
        <v>500ml</v>
      </c>
      <c r="I299" s="176">
        <v>6</v>
      </c>
      <c r="J299" s="283"/>
      <c r="K299" s="178"/>
      <c r="L299" s="85"/>
      <c r="M299" s="143"/>
      <c r="N299" s="86"/>
      <c r="O299" s="53"/>
      <c r="P299" s="152">
        <v>0</v>
      </c>
      <c r="Q299" s="6"/>
      <c r="R299" s="96">
        <f t="shared" si="17"/>
        <v>0</v>
      </c>
      <c r="S299" s="97">
        <f t="shared" si="20"/>
        <v>0</v>
      </c>
      <c r="T299" s="98">
        <f t="shared" si="18"/>
        <v>0</v>
      </c>
      <c r="U299" s="117" t="str">
        <f t="shared" si="19"/>
        <v>OK</v>
      </c>
      <c r="V299" s="117" t="b">
        <f>'CASH REBATE'!$P$22</f>
        <v>0</v>
      </c>
      <c r="W299" s="1" t="str">
        <v>ALCHEMY</v>
      </c>
    </row>
    <row r="300" spans="2:23" ht="17.399999999999999" x14ac:dyDescent="0.3">
      <c r="B300" s="161" t="str">
        <v>20-06TEQ-07001315</v>
      </c>
      <c r="C300" s="158" t="str">
        <v>Proximo</v>
      </c>
      <c r="D300" s="142" t="str">
        <v>Tequila</v>
      </c>
      <c r="E300" s="142" t="str">
        <v>Jose Cuervo</v>
      </c>
      <c r="F300" s="142" t="str">
        <v>JOC</v>
      </c>
      <c r="G300" s="142" t="str">
        <v>Jose Cuervo Especial Silver Tequila 35%</v>
      </c>
      <c r="H300" s="142" t="str">
        <v>700ml</v>
      </c>
      <c r="I300" s="176">
        <v>6</v>
      </c>
      <c r="J300" s="283"/>
      <c r="K300" s="178"/>
      <c r="L300" s="85"/>
      <c r="M300" s="143"/>
      <c r="N300" s="86"/>
      <c r="O300" s="53"/>
      <c r="P300" s="152">
        <v>0</v>
      </c>
      <c r="Q300" s="6"/>
      <c r="R300" s="96">
        <f t="shared" si="17"/>
        <v>0</v>
      </c>
      <c r="S300" s="97">
        <f t="shared" si="20"/>
        <v>0</v>
      </c>
      <c r="T300" s="98">
        <f t="shared" si="18"/>
        <v>0</v>
      </c>
      <c r="U300" s="117" t="str">
        <f t="shared" si="19"/>
        <v>OK</v>
      </c>
      <c r="V300" s="117" t="b">
        <f>'CASH REBATE'!$P$22</f>
        <v>0</v>
      </c>
      <c r="W300" s="1" t="str">
        <v>ALCHEMY</v>
      </c>
    </row>
    <row r="301" spans="2:23" ht="17.399999999999999" x14ac:dyDescent="0.3">
      <c r="B301" s="161" t="str">
        <v>20-06TEQ-07002302</v>
      </c>
      <c r="C301" s="158" t="str">
        <v>Proximo</v>
      </c>
      <c r="D301" s="142" t="str">
        <v>Tequila</v>
      </c>
      <c r="E301" s="142" t="str">
        <v>Jose Cuervo</v>
      </c>
      <c r="F301" s="142" t="str">
        <v>JOC</v>
      </c>
      <c r="G301" s="142" t="str">
        <v>Jose Cuervo Especial Silver Tequila</v>
      </c>
      <c r="H301" s="142" t="str">
        <v>700ml</v>
      </c>
      <c r="I301" s="176">
        <v>6</v>
      </c>
      <c r="J301" s="283"/>
      <c r="K301" s="178"/>
      <c r="L301" s="85"/>
      <c r="M301" s="143"/>
      <c r="N301" s="86"/>
      <c r="O301" s="53"/>
      <c r="P301" s="152">
        <v>0</v>
      </c>
      <c r="Q301" s="6"/>
      <c r="R301" s="96">
        <f t="shared" si="17"/>
        <v>0</v>
      </c>
      <c r="S301" s="97">
        <f t="shared" si="20"/>
        <v>0</v>
      </c>
      <c r="T301" s="98">
        <f t="shared" si="18"/>
        <v>0</v>
      </c>
      <c r="U301" s="117" t="str">
        <f t="shared" si="19"/>
        <v>OK</v>
      </c>
      <c r="V301" s="117" t="b">
        <f>'CASH REBATE'!$P$22</f>
        <v>0</v>
      </c>
      <c r="W301" s="369" t="str">
        <v>ALCHEMY</v>
      </c>
    </row>
    <row r="302" spans="2:23" ht="17.399999999999999" x14ac:dyDescent="0.3">
      <c r="B302" s="161" t="str">
        <v>20-23SIL-07502322</v>
      </c>
      <c r="C302" s="158" t="str">
        <v>Proximo</v>
      </c>
      <c r="D302" s="142" t="str">
        <v>Tequila</v>
      </c>
      <c r="E302" s="142" t="str">
        <v>Jose Cuervo</v>
      </c>
      <c r="F302" s="142" t="str">
        <v>JOC</v>
      </c>
      <c r="G302" s="142" t="str">
        <v>Jose Cuervo Especial Silver Tequila Limited 2023</v>
      </c>
      <c r="H302" s="142" t="str">
        <v>750ml</v>
      </c>
      <c r="I302" s="176">
        <v>12</v>
      </c>
      <c r="J302" s="283"/>
      <c r="K302" s="178"/>
      <c r="L302" s="85"/>
      <c r="M302" s="143"/>
      <c r="N302" s="86"/>
      <c r="O302" s="53"/>
      <c r="P302" s="152">
        <v>0</v>
      </c>
      <c r="Q302" s="6"/>
      <c r="R302" s="96">
        <f t="shared" si="17"/>
        <v>0</v>
      </c>
      <c r="S302" s="97">
        <f t="shared" si="20"/>
        <v>0</v>
      </c>
      <c r="T302" s="98">
        <f t="shared" si="18"/>
        <v>0</v>
      </c>
      <c r="U302" s="117" t="str">
        <f t="shared" si="19"/>
        <v>OK</v>
      </c>
      <c r="V302" s="117" t="b">
        <f>'CASH REBATE'!$P$22</f>
        <v>0</v>
      </c>
      <c r="W302" s="1" t="str">
        <v>ALCHEMY</v>
      </c>
    </row>
    <row r="303" spans="2:23" ht="17.399999999999999" x14ac:dyDescent="0.3">
      <c r="B303" s="161" t="str">
        <v>20-SPTEQ-10001346</v>
      </c>
      <c r="C303" s="158" t="str">
        <v>Proximo</v>
      </c>
      <c r="D303" s="142" t="str">
        <v>Tequila</v>
      </c>
      <c r="E303" s="142" t="str">
        <v>Jose Cuervo</v>
      </c>
      <c r="F303" s="142" t="str">
        <v>JOC</v>
      </c>
      <c r="G303" s="142" t="str">
        <v>Jose Cuervo Especial Reposado Tequila 1L</v>
      </c>
      <c r="H303" s="142" t="str">
        <v>1000ml</v>
      </c>
      <c r="I303" s="176">
        <v>12</v>
      </c>
      <c r="J303" s="283"/>
      <c r="K303" s="178"/>
      <c r="L303" s="85"/>
      <c r="M303" s="143"/>
      <c r="N303" s="86"/>
      <c r="O303" s="53"/>
      <c r="P303" s="152">
        <v>0</v>
      </c>
      <c r="Q303" s="6"/>
      <c r="R303" s="96">
        <f t="shared" si="17"/>
        <v>0</v>
      </c>
      <c r="S303" s="97">
        <f t="shared" si="20"/>
        <v>0</v>
      </c>
      <c r="T303" s="98">
        <f t="shared" si="18"/>
        <v>0</v>
      </c>
      <c r="U303" s="117" t="str">
        <f t="shared" si="19"/>
        <v>OK</v>
      </c>
      <c r="V303" s="117" t="b">
        <f>'CASH REBATE'!$P$22</f>
        <v>0</v>
      </c>
      <c r="W303" s="1" t="str">
        <v>ALCHEMY</v>
      </c>
    </row>
    <row r="304" spans="2:23" ht="17.399999999999999" x14ac:dyDescent="0.3">
      <c r="B304" s="161" t="str">
        <v>20-SPTEQ-03752302</v>
      </c>
      <c r="C304" s="158" t="str">
        <v>Proximo</v>
      </c>
      <c r="D304" s="142" t="str">
        <v>Tequila</v>
      </c>
      <c r="E304" s="142" t="str">
        <v>Jose Cuervo</v>
      </c>
      <c r="F304" s="142" t="str">
        <v>JOC</v>
      </c>
      <c r="G304" s="142" t="str">
        <v>Jose Cuervo Especial Silver Tequila</v>
      </c>
      <c r="H304" s="142" t="str">
        <v>375ml</v>
      </c>
      <c r="I304" s="176">
        <v>12</v>
      </c>
      <c r="J304" s="283"/>
      <c r="K304" s="178"/>
      <c r="L304" s="85"/>
      <c r="M304" s="143"/>
      <c r="N304" s="86"/>
      <c r="O304" s="53"/>
      <c r="P304" s="152">
        <v>0</v>
      </c>
      <c r="Q304" s="6"/>
      <c r="R304" s="96">
        <f t="shared" si="17"/>
        <v>0</v>
      </c>
      <c r="S304" s="97">
        <f t="shared" si="20"/>
        <v>0</v>
      </c>
      <c r="T304" s="98">
        <f t="shared" si="18"/>
        <v>0</v>
      </c>
      <c r="U304" s="117" t="str">
        <f t="shared" si="19"/>
        <v>OK</v>
      </c>
      <c r="V304" s="117" t="b">
        <f>'CASH REBATE'!$P$22</f>
        <v>0</v>
      </c>
      <c r="W304" s="1" t="str">
        <v>ALCHEMY</v>
      </c>
    </row>
    <row r="305" spans="2:23" ht="17.399999999999999" x14ac:dyDescent="0.3">
      <c r="B305" s="161" t="str">
        <v>20-SPTEQ-10001353</v>
      </c>
      <c r="C305" s="158" t="str">
        <v>Proximo</v>
      </c>
      <c r="D305" s="142" t="str">
        <v>Tequila</v>
      </c>
      <c r="E305" s="142" t="str">
        <v>Jose Cuervo</v>
      </c>
      <c r="F305" s="142" t="str">
        <v>JOC</v>
      </c>
      <c r="G305" s="142" t="str">
        <v>Jose Cuervo Especial Silver Tequila 1L</v>
      </c>
      <c r="H305" s="142" t="str">
        <v>1000ml</v>
      </c>
      <c r="I305" s="176">
        <v>12</v>
      </c>
      <c r="J305" s="283"/>
      <c r="K305" s="178"/>
      <c r="L305" s="85"/>
      <c r="M305" s="143"/>
      <c r="N305" s="86"/>
      <c r="O305" s="53"/>
      <c r="P305" s="152">
        <v>0</v>
      </c>
      <c r="Q305" s="6"/>
      <c r="R305" s="96">
        <f t="shared" si="17"/>
        <v>0</v>
      </c>
      <c r="S305" s="97">
        <f t="shared" si="20"/>
        <v>0</v>
      </c>
      <c r="T305" s="98">
        <f t="shared" si="18"/>
        <v>0</v>
      </c>
      <c r="U305" s="117" t="str">
        <f t="shared" si="19"/>
        <v>OK</v>
      </c>
      <c r="V305" s="117" t="b">
        <f>'CASH REBATE'!$P$22</f>
        <v>0</v>
      </c>
      <c r="W305" s="1" t="str">
        <v>ALCHEMY</v>
      </c>
    </row>
    <row r="306" spans="2:23" ht="17.399999999999999" x14ac:dyDescent="0.3">
      <c r="B306" s="161" t="str">
        <v>20-SPTEQ-07001308</v>
      </c>
      <c r="C306" s="158" t="str">
        <v>Proximo</v>
      </c>
      <c r="D306" s="142" t="str">
        <v>Tequila</v>
      </c>
      <c r="E306" s="142" t="str">
        <v>Jose Cuervo</v>
      </c>
      <c r="F306" s="142" t="str">
        <v>JOC</v>
      </c>
      <c r="G306" s="142" t="str">
        <v>Jose Cuervo Especial Reposado Tequila 35%</v>
      </c>
      <c r="H306" s="142" t="str">
        <v>700ml</v>
      </c>
      <c r="I306" s="176">
        <v>12</v>
      </c>
      <c r="J306" s="283"/>
      <c r="K306" s="178"/>
      <c r="L306" s="85"/>
      <c r="M306" s="143"/>
      <c r="N306" s="86"/>
      <c r="O306" s="53"/>
      <c r="P306" s="152">
        <v>0</v>
      </c>
      <c r="Q306" s="6"/>
      <c r="R306" s="96">
        <f t="shared" si="17"/>
        <v>0</v>
      </c>
      <c r="S306" s="97">
        <f t="shared" si="20"/>
        <v>0</v>
      </c>
      <c r="T306" s="98">
        <f t="shared" si="18"/>
        <v>0</v>
      </c>
      <c r="U306" s="117" t="str">
        <f t="shared" si="19"/>
        <v>OK</v>
      </c>
      <c r="V306" s="117" t="b">
        <f>'CASH REBATE'!$P$22</f>
        <v>0</v>
      </c>
      <c r="W306" s="1" t="str">
        <v>ALCHEMY</v>
      </c>
    </row>
    <row r="307" spans="2:23" ht="17.399999999999999" x14ac:dyDescent="0.3">
      <c r="B307" s="161" t="str">
        <v>20-SPTEQ-07001315</v>
      </c>
      <c r="C307" s="158" t="str">
        <v>Proximo</v>
      </c>
      <c r="D307" s="142" t="str">
        <v>Tequila</v>
      </c>
      <c r="E307" s="142" t="str">
        <v>Jose Cuervo</v>
      </c>
      <c r="F307" s="142" t="str">
        <v>JOC</v>
      </c>
      <c r="G307" s="142" t="str">
        <v>Jose Cuervo Especial Silver Tequila 35%</v>
      </c>
      <c r="H307" s="142" t="str">
        <v>700ml</v>
      </c>
      <c r="I307" s="176">
        <v>12</v>
      </c>
      <c r="J307" s="283"/>
      <c r="K307" s="178"/>
      <c r="L307" s="85"/>
      <c r="M307" s="143"/>
      <c r="N307" s="86"/>
      <c r="O307" s="53"/>
      <c r="P307" s="152">
        <v>0</v>
      </c>
      <c r="Q307" s="6"/>
      <c r="R307" s="96">
        <f t="shared" si="17"/>
        <v>0</v>
      </c>
      <c r="S307" s="97">
        <f t="shared" si="20"/>
        <v>0</v>
      </c>
      <c r="T307" s="98">
        <f t="shared" si="18"/>
        <v>0</v>
      </c>
      <c r="U307" s="117" t="str">
        <f t="shared" si="19"/>
        <v>OK</v>
      </c>
      <c r="V307" s="117" t="b">
        <f>'CASH REBATE'!$P$22</f>
        <v>0</v>
      </c>
      <c r="W307" s="1" t="str">
        <v>ALCHEMY</v>
      </c>
    </row>
    <row r="308" spans="2:23" ht="17.399999999999999" x14ac:dyDescent="0.3">
      <c r="B308" s="161" t="str">
        <v>20-SPTEQ-07002138</v>
      </c>
      <c r="C308" s="158" t="str">
        <v>Proximo</v>
      </c>
      <c r="D308" s="142" t="str">
        <v>Tequila</v>
      </c>
      <c r="E308" s="142" t="str">
        <v>Jose Cuervo</v>
      </c>
      <c r="F308" s="142" t="str">
        <v>JOC</v>
      </c>
      <c r="G308" s="142" t="str">
        <v>Jose Cuervo Especial Reposado Tequila</v>
      </c>
      <c r="H308" s="142" t="str">
        <v>700ml</v>
      </c>
      <c r="I308" s="176">
        <v>6</v>
      </c>
      <c r="J308" s="283"/>
      <c r="K308" s="178"/>
      <c r="L308" s="85"/>
      <c r="M308" s="143"/>
      <c r="N308" s="86"/>
      <c r="O308" s="53"/>
      <c r="P308" s="152">
        <v>0</v>
      </c>
      <c r="Q308" s="6"/>
      <c r="R308" s="96">
        <f t="shared" si="17"/>
        <v>0</v>
      </c>
      <c r="S308" s="97">
        <f t="shared" si="20"/>
        <v>0</v>
      </c>
      <c r="T308" s="98">
        <f t="shared" si="18"/>
        <v>0</v>
      </c>
      <c r="U308" s="117" t="str">
        <f t="shared" si="19"/>
        <v>OK</v>
      </c>
      <c r="V308" s="117" t="b">
        <f>'CASH REBATE'!$P$22</f>
        <v>0</v>
      </c>
      <c r="W308" s="1" t="str">
        <v>ALCHEMY</v>
      </c>
    </row>
    <row r="309" spans="2:23" ht="17.399999999999999" x14ac:dyDescent="0.3">
      <c r="B309" s="161" t="str">
        <v>20-SPTEQ-07007282</v>
      </c>
      <c r="C309" s="158" t="str">
        <v>Proximo</v>
      </c>
      <c r="D309" s="142" t="str">
        <v>Tequila</v>
      </c>
      <c r="E309" s="142" t="str">
        <v>Jose Cuervo</v>
      </c>
      <c r="F309" s="142" t="str">
        <v>JOC</v>
      </c>
      <c r="G309" s="142" t="str">
        <v>Jose Cuervo Tradicional Blanco Tequila 40%</v>
      </c>
      <c r="H309" s="142" t="str">
        <v>700ml</v>
      </c>
      <c r="I309" s="176">
        <v>6</v>
      </c>
      <c r="J309" s="283"/>
      <c r="K309" s="178"/>
      <c r="L309" s="85"/>
      <c r="M309" s="143"/>
      <c r="N309" s="86"/>
      <c r="O309" s="53"/>
      <c r="P309" s="152">
        <v>0</v>
      </c>
      <c r="Q309" s="6"/>
      <c r="R309" s="96">
        <f t="shared" si="17"/>
        <v>0</v>
      </c>
      <c r="S309" s="97">
        <f t="shared" si="20"/>
        <v>0</v>
      </c>
      <c r="T309" s="98">
        <f t="shared" si="18"/>
        <v>0</v>
      </c>
      <c r="U309" s="117" t="str">
        <f t="shared" si="19"/>
        <v>OK</v>
      </c>
      <c r="V309" s="117" t="b">
        <f>'CASH REBATE'!$P$22</f>
        <v>0</v>
      </c>
      <c r="W309" s="1" t="str">
        <v>ALCHEMY</v>
      </c>
    </row>
    <row r="310" spans="2:23" ht="17.399999999999999" x14ac:dyDescent="0.3">
      <c r="B310" s="161" t="str">
        <v>20-SPTEQ-07007299</v>
      </c>
      <c r="C310" s="158" t="str">
        <v>Proximo</v>
      </c>
      <c r="D310" s="142" t="str">
        <v>Tequila</v>
      </c>
      <c r="E310" s="142" t="str">
        <v>Jose Cuervo</v>
      </c>
      <c r="F310" s="142" t="str">
        <v>JOC</v>
      </c>
      <c r="G310" s="142" t="str">
        <v>Jose Cuervo Tradicional Reposado Tequila 40%</v>
      </c>
      <c r="H310" s="142" t="str">
        <v>700ml</v>
      </c>
      <c r="I310" s="176">
        <v>6</v>
      </c>
      <c r="J310" s="283"/>
      <c r="K310" s="178"/>
      <c r="L310" s="85"/>
      <c r="M310" s="143"/>
      <c r="N310" s="86"/>
      <c r="O310" s="53"/>
      <c r="P310" s="152">
        <v>0</v>
      </c>
      <c r="Q310" s="6"/>
      <c r="R310" s="96">
        <f t="shared" si="17"/>
        <v>0</v>
      </c>
      <c r="S310" s="97">
        <f t="shared" si="20"/>
        <v>0</v>
      </c>
      <c r="T310" s="98">
        <f t="shared" si="18"/>
        <v>0</v>
      </c>
      <c r="U310" s="117" t="str">
        <f t="shared" si="19"/>
        <v>OK</v>
      </c>
      <c r="V310" s="117" t="b">
        <f>'CASH REBATE'!$P$22</f>
        <v>0</v>
      </c>
      <c r="W310" s="1" t="str">
        <v>ALCHEMY</v>
      </c>
    </row>
    <row r="311" spans="2:23" ht="17.399999999999999" x14ac:dyDescent="0.3">
      <c r="B311" s="161" t="str">
        <v>23-SPPAC-07000114</v>
      </c>
      <c r="C311" s="158" t="str">
        <v>Proximo</v>
      </c>
      <c r="D311" s="142" t="str">
        <v>Whisky</v>
      </c>
      <c r="E311" s="142" t="str">
        <v>Bushmills</v>
      </c>
      <c r="F311" s="142" t="str">
        <v>BUM</v>
      </c>
      <c r="G311" s="142" t="str">
        <v>Bushmills Black Bush Gift Pack</v>
      </c>
      <c r="H311" s="142" t="str">
        <v>700ml</v>
      </c>
      <c r="I311" s="176">
        <v>3</v>
      </c>
      <c r="J311" s="283"/>
      <c r="K311" s="178"/>
      <c r="L311" s="85"/>
      <c r="M311" s="143"/>
      <c r="N311" s="86"/>
      <c r="O311" s="53"/>
      <c r="P311" s="152">
        <v>0</v>
      </c>
      <c r="Q311" s="6"/>
      <c r="R311" s="96">
        <f t="shared" si="17"/>
        <v>0</v>
      </c>
      <c r="S311" s="97">
        <f t="shared" si="20"/>
        <v>0</v>
      </c>
      <c r="T311" s="98">
        <f t="shared" si="18"/>
        <v>0</v>
      </c>
      <c r="U311" s="117" t="str">
        <f t="shared" si="19"/>
        <v>OK</v>
      </c>
      <c r="V311" s="117" t="b">
        <f>'CASH REBATE'!$P$22</f>
        <v>0</v>
      </c>
      <c r="W311" s="1" t="str">
        <v>ALCHEMY</v>
      </c>
    </row>
    <row r="312" spans="2:23" ht="17.399999999999999" x14ac:dyDescent="0.3">
      <c r="B312" s="161" t="str">
        <v>23-SPWHI-10001085</v>
      </c>
      <c r="C312" s="158" t="str">
        <v>Proximo</v>
      </c>
      <c r="D312" s="142" t="str">
        <v>Whisky</v>
      </c>
      <c r="E312" s="142" t="str">
        <v>Bushmills</v>
      </c>
      <c r="F312" s="142" t="str">
        <v>BUM</v>
      </c>
      <c r="G312" s="142" t="str">
        <v>Bushmills Irish Whiskey 1L</v>
      </c>
      <c r="H312" s="142" t="str">
        <v>1000ml</v>
      </c>
      <c r="I312" s="176">
        <v>6</v>
      </c>
      <c r="J312" s="283"/>
      <c r="K312" s="178"/>
      <c r="L312" s="85"/>
      <c r="M312" s="143"/>
      <c r="N312" s="86"/>
      <c r="O312" s="53"/>
      <c r="P312" s="152">
        <v>0</v>
      </c>
      <c r="Q312" s="6"/>
      <c r="R312" s="96">
        <f t="shared" si="17"/>
        <v>0</v>
      </c>
      <c r="S312" s="97">
        <f t="shared" si="20"/>
        <v>0</v>
      </c>
      <c r="T312" s="98">
        <f t="shared" si="18"/>
        <v>0</v>
      </c>
      <c r="U312" s="117" t="str">
        <f t="shared" si="19"/>
        <v>OK</v>
      </c>
      <c r="V312" s="117" t="b">
        <f>'CASH REBATE'!$P$22</f>
        <v>0</v>
      </c>
      <c r="W312" s="1" t="str">
        <v>ALCHEMY</v>
      </c>
    </row>
    <row r="313" spans="2:23" ht="17.399999999999999" x14ac:dyDescent="0.3">
      <c r="B313" s="161" t="str">
        <v>23-SPWHI-10000070</v>
      </c>
      <c r="C313" s="158" t="str">
        <v>Proximo</v>
      </c>
      <c r="D313" s="142" t="str">
        <v>Whisky</v>
      </c>
      <c r="E313" s="142" t="str">
        <v>Bushmills</v>
      </c>
      <c r="F313" s="142" t="str">
        <v>BUM</v>
      </c>
      <c r="G313" s="142" t="str">
        <v>Bushmills Black Bush Irish Whiskey 1L</v>
      </c>
      <c r="H313" s="142" t="str">
        <v>1000ml</v>
      </c>
      <c r="I313" s="176">
        <v>6</v>
      </c>
      <c r="J313" s="283"/>
      <c r="K313" s="178"/>
      <c r="L313" s="85"/>
      <c r="M313" s="143"/>
      <c r="N313" s="86"/>
      <c r="O313" s="53"/>
      <c r="P313" s="152">
        <v>0</v>
      </c>
      <c r="Q313" s="6"/>
      <c r="R313" s="96">
        <f t="shared" si="17"/>
        <v>0</v>
      </c>
      <c r="S313" s="97">
        <f t="shared" si="20"/>
        <v>0</v>
      </c>
      <c r="T313" s="98">
        <f t="shared" si="18"/>
        <v>0</v>
      </c>
      <c r="U313" s="117" t="str">
        <f t="shared" si="19"/>
        <v>OK</v>
      </c>
      <c r="V313" s="117" t="b">
        <f>'CASH REBATE'!$P$22</f>
        <v>0</v>
      </c>
      <c r="W313" s="1" t="str">
        <v>ALCHEMY</v>
      </c>
    </row>
    <row r="314" spans="2:23" ht="17.399999999999999" x14ac:dyDescent="0.3">
      <c r="B314" s="161" t="str">
        <v>24-06BRA-07005366</v>
      </c>
      <c r="C314" s="158" t="str">
        <v>Remy Cointreau</v>
      </c>
      <c r="D314" s="142" t="str">
        <v>Cognac</v>
      </c>
      <c r="E314" s="142" t="str">
        <v>Remy</v>
      </c>
      <c r="F314" s="142" t="str">
        <v>RMM</v>
      </c>
      <c r="G314" s="142" t="str">
        <v>Remy Martin 1738 Cognac</v>
      </c>
      <c r="H314" s="142" t="str">
        <v>700ml</v>
      </c>
      <c r="I314" s="176">
        <v>6</v>
      </c>
      <c r="J314" s="283"/>
      <c r="K314" s="178"/>
      <c r="L314" s="85"/>
      <c r="M314" s="143"/>
      <c r="N314" s="86"/>
      <c r="O314" s="53"/>
      <c r="P314" s="152">
        <v>0</v>
      </c>
      <c r="Q314" s="6"/>
      <c r="R314" s="96">
        <f t="shared" si="17"/>
        <v>0</v>
      </c>
      <c r="S314" s="97">
        <f t="shared" si="20"/>
        <v>0</v>
      </c>
      <c r="T314" s="98">
        <f t="shared" si="18"/>
        <v>0</v>
      </c>
      <c r="U314" s="117" t="str">
        <f t="shared" si="19"/>
        <v>OK</v>
      </c>
      <c r="V314" s="117" t="b">
        <f>'CASH REBATE'!$P$22</f>
        <v>0</v>
      </c>
      <c r="W314" s="1" t="str">
        <v>ALCHEMY</v>
      </c>
    </row>
    <row r="315" spans="2:23" ht="17.399999999999999" x14ac:dyDescent="0.3">
      <c r="B315" s="161" t="str">
        <v>24-12CNY-07002784</v>
      </c>
      <c r="C315" s="158" t="str">
        <v>Remy Cointreau</v>
      </c>
      <c r="D315" s="142" t="str">
        <v>Cognac</v>
      </c>
      <c r="E315" s="142" t="str">
        <v>Remy</v>
      </c>
      <c r="F315" s="142" t="str">
        <v>RMM</v>
      </c>
      <c r="G315" s="142" t="str">
        <v>Remy Martin Vsop (CNY24)</v>
      </c>
      <c r="H315" s="142" t="str">
        <v>700ml</v>
      </c>
      <c r="I315" s="176">
        <v>12</v>
      </c>
      <c r="J315" s="283"/>
      <c r="K315" s="178"/>
      <c r="L315" s="85"/>
      <c r="M315" s="143"/>
      <c r="N315" s="86"/>
      <c r="O315" s="53"/>
      <c r="P315" s="152">
        <v>0</v>
      </c>
      <c r="Q315" s="6"/>
      <c r="R315" s="96">
        <f t="shared" si="17"/>
        <v>0</v>
      </c>
      <c r="S315" s="97">
        <f t="shared" si="20"/>
        <v>0</v>
      </c>
      <c r="T315" s="98">
        <f t="shared" si="18"/>
        <v>0</v>
      </c>
      <c r="U315" s="117" t="str">
        <f t="shared" si="19"/>
        <v>OK</v>
      </c>
      <c r="V315" s="117" t="b">
        <f>'CASH REBATE'!$P$22</f>
        <v>0</v>
      </c>
      <c r="W315" s="1" t="str">
        <v>ALCHEMY</v>
      </c>
    </row>
    <row r="316" spans="2:23" ht="17.399999999999999" x14ac:dyDescent="0.3">
      <c r="B316" s="161" t="str">
        <v>24-23CNY-07002159</v>
      </c>
      <c r="C316" s="158" t="str">
        <v>Remy Cointreau</v>
      </c>
      <c r="D316" s="142" t="str">
        <v>Cognac</v>
      </c>
      <c r="E316" s="142" t="str">
        <v>Remy</v>
      </c>
      <c r="F316" s="142" t="str">
        <v>RMM</v>
      </c>
      <c r="G316" s="142" t="str">
        <v>Remy Martin XO Cognac (CNY23)</v>
      </c>
      <c r="H316" s="142" t="str">
        <v>700ml</v>
      </c>
      <c r="I316" s="176">
        <v>6</v>
      </c>
      <c r="J316" s="283"/>
      <c r="K316" s="178"/>
      <c r="L316" s="85"/>
      <c r="M316" s="143"/>
      <c r="N316" s="86"/>
      <c r="O316" s="53"/>
      <c r="P316" s="152">
        <v>0</v>
      </c>
      <c r="Q316" s="6"/>
      <c r="R316" s="96">
        <f t="shared" si="17"/>
        <v>0</v>
      </c>
      <c r="S316" s="97">
        <f t="shared" si="20"/>
        <v>0</v>
      </c>
      <c r="T316" s="98">
        <f t="shared" si="18"/>
        <v>0</v>
      </c>
      <c r="U316" s="117" t="str">
        <f t="shared" si="19"/>
        <v>OK</v>
      </c>
      <c r="V316" s="117" t="b">
        <f>'CASH REBATE'!$P$22</f>
        <v>0</v>
      </c>
      <c r="W316" s="1" t="str">
        <v>ALCHEMY</v>
      </c>
    </row>
    <row r="317" spans="2:23" ht="17.399999999999999" x14ac:dyDescent="0.3">
      <c r="B317" s="161" t="str">
        <v>24-23EOY-07002067</v>
      </c>
      <c r="C317" s="158" t="str">
        <v>Remy Cointreau</v>
      </c>
      <c r="D317" s="142" t="str">
        <v>Cognac</v>
      </c>
      <c r="E317" s="142" t="str">
        <v>Remy</v>
      </c>
      <c r="F317" s="142" t="str">
        <v>RMM</v>
      </c>
      <c r="G317" s="142" t="str">
        <v>Remy Martin Vsop (EOY23)</v>
      </c>
      <c r="H317" s="142" t="str">
        <v>700ml</v>
      </c>
      <c r="I317" s="176">
        <v>6</v>
      </c>
      <c r="J317" s="283"/>
      <c r="K317" s="178"/>
      <c r="L317" s="85"/>
      <c r="M317" s="143"/>
      <c r="N317" s="86"/>
      <c r="O317" s="53"/>
      <c r="P317" s="152">
        <v>0</v>
      </c>
      <c r="Q317" s="6"/>
      <c r="R317" s="96">
        <f t="shared" si="17"/>
        <v>0</v>
      </c>
      <c r="S317" s="97">
        <f t="shared" si="20"/>
        <v>0</v>
      </c>
      <c r="T317" s="98">
        <f t="shared" si="18"/>
        <v>0</v>
      </c>
      <c r="U317" s="117" t="str">
        <f t="shared" si="19"/>
        <v>OK</v>
      </c>
      <c r="V317" s="117" t="b">
        <f>'CASH REBATE'!$P$22</f>
        <v>0</v>
      </c>
      <c r="W317" s="1" t="str">
        <v>ALCHEMY</v>
      </c>
    </row>
    <row r="318" spans="2:23" ht="17.399999999999999" x14ac:dyDescent="0.3">
      <c r="B318" s="161" t="str">
        <v>24-23EOY-07002081</v>
      </c>
      <c r="C318" s="158" t="str">
        <v>Remy Cointreau</v>
      </c>
      <c r="D318" s="142" t="str">
        <v>Cognac</v>
      </c>
      <c r="E318" s="142" t="str">
        <v>Remy</v>
      </c>
      <c r="F318" s="142" t="str">
        <v>RMM</v>
      </c>
      <c r="G318" s="142" t="str">
        <v>Remy Martin 1738 (EOY23)</v>
      </c>
      <c r="H318" s="142" t="str">
        <v>700ml</v>
      </c>
      <c r="I318" s="176">
        <v>6</v>
      </c>
      <c r="J318" s="283"/>
      <c r="K318" s="178"/>
      <c r="L318" s="85"/>
      <c r="M318" s="143"/>
      <c r="N318" s="86"/>
      <c r="O318" s="53"/>
      <c r="P318" s="152">
        <v>0</v>
      </c>
      <c r="Q318" s="6"/>
      <c r="R318" s="96">
        <f t="shared" si="17"/>
        <v>0</v>
      </c>
      <c r="S318" s="97">
        <f t="shared" si="20"/>
        <v>0</v>
      </c>
      <c r="T318" s="98">
        <f t="shared" si="18"/>
        <v>0</v>
      </c>
      <c r="U318" s="117" t="str">
        <f t="shared" si="19"/>
        <v>OK</v>
      </c>
      <c r="V318" s="117" t="b">
        <f>'CASH REBATE'!$P$22</f>
        <v>0</v>
      </c>
      <c r="W318" s="1" t="str">
        <v>ALCHEMY</v>
      </c>
    </row>
    <row r="319" spans="2:23" ht="17.399999999999999" x14ac:dyDescent="0.3">
      <c r="B319" s="161" t="str">
        <v>24-23EOY-07002111</v>
      </c>
      <c r="C319" s="158" t="str">
        <v>Remy Cointreau</v>
      </c>
      <c r="D319" s="142" t="str">
        <v>Cognac</v>
      </c>
      <c r="E319" s="142" t="str">
        <v>Remy</v>
      </c>
      <c r="F319" s="142" t="str">
        <v>RMM</v>
      </c>
      <c r="G319" s="142" t="str">
        <v>Remy Martin XO Cognac (EOY23)</v>
      </c>
      <c r="H319" s="142" t="str">
        <v>700ml</v>
      </c>
      <c r="I319" s="176">
        <v>6</v>
      </c>
      <c r="J319" s="283"/>
      <c r="K319" s="178"/>
      <c r="L319" s="85"/>
      <c r="M319" s="143"/>
      <c r="N319" s="86"/>
      <c r="O319" s="53"/>
      <c r="P319" s="152">
        <v>0</v>
      </c>
      <c r="Q319" s="6"/>
      <c r="R319" s="96">
        <f t="shared" si="17"/>
        <v>0</v>
      </c>
      <c r="S319" s="97">
        <f t="shared" si="20"/>
        <v>0</v>
      </c>
      <c r="T319" s="98">
        <f t="shared" si="18"/>
        <v>0</v>
      </c>
      <c r="U319" s="117" t="str">
        <f t="shared" si="19"/>
        <v>OK</v>
      </c>
      <c r="V319" s="117" t="b">
        <f>'CASH REBATE'!$P$22</f>
        <v>0</v>
      </c>
      <c r="W319" s="1" t="str">
        <v>ALCHEMY</v>
      </c>
    </row>
    <row r="320" spans="2:23" ht="17.399999999999999" x14ac:dyDescent="0.3">
      <c r="B320" s="161" t="str">
        <v>24-24CNY-07002784</v>
      </c>
      <c r="C320" s="158" t="str">
        <v>Remy Cointreau</v>
      </c>
      <c r="D320" s="142" t="str">
        <v>Cognac</v>
      </c>
      <c r="E320" s="142" t="str">
        <v>Remy</v>
      </c>
      <c r="F320" s="142" t="str">
        <v>RMM</v>
      </c>
      <c r="G320" s="142" t="str">
        <v>Remy Martin Vsop (CNY24)</v>
      </c>
      <c r="H320" s="142" t="str">
        <v>700ml</v>
      </c>
      <c r="I320" s="176">
        <v>6</v>
      </c>
      <c r="J320" s="283"/>
      <c r="K320" s="178"/>
      <c r="L320" s="85"/>
      <c r="M320" s="143"/>
      <c r="N320" s="86"/>
      <c r="O320" s="53"/>
      <c r="P320" s="152">
        <v>0</v>
      </c>
      <c r="Q320" s="6"/>
      <c r="R320" s="96">
        <f t="shared" si="17"/>
        <v>0</v>
      </c>
      <c r="S320" s="97">
        <f t="shared" si="20"/>
        <v>0</v>
      </c>
      <c r="T320" s="98">
        <f t="shared" si="18"/>
        <v>0</v>
      </c>
      <c r="U320" s="117" t="str">
        <f t="shared" si="19"/>
        <v>OK</v>
      </c>
      <c r="V320" s="117" t="b">
        <f>'CASH REBATE'!$P$22</f>
        <v>0</v>
      </c>
      <c r="W320" s="1" t="str">
        <v>ALCHEMY</v>
      </c>
    </row>
    <row r="321" spans="2:23" ht="17.399999999999999" x14ac:dyDescent="0.3">
      <c r="B321" s="161" t="str">
        <v>24-24CNY-07002807</v>
      </c>
      <c r="C321" s="158" t="str">
        <v>Remy Cointreau</v>
      </c>
      <c r="D321" s="142" t="str">
        <v>Cognac</v>
      </c>
      <c r="E321" s="142" t="str">
        <v>Remy</v>
      </c>
      <c r="F321" s="142" t="str">
        <v>RMM</v>
      </c>
      <c r="G321" s="142" t="str">
        <v>Remy Martin 1738 (CNY24)</v>
      </c>
      <c r="H321" s="142" t="str">
        <v>700ml</v>
      </c>
      <c r="I321" s="176">
        <v>6</v>
      </c>
      <c r="J321" s="283"/>
      <c r="K321" s="178"/>
      <c r="L321" s="85"/>
      <c r="M321" s="143"/>
      <c r="N321" s="86"/>
      <c r="O321" s="53"/>
      <c r="P321" s="152">
        <v>0</v>
      </c>
      <c r="Q321" s="6"/>
      <c r="R321" s="96">
        <f t="shared" ref="R321:R342" si="21">IF(K321&gt;0,K321*N321,L321*1.07*N321)</f>
        <v>0</v>
      </c>
      <c r="S321" s="97">
        <f t="shared" ref="S321:S342" si="22">ROUND(R321/1.07,2)</f>
        <v>0</v>
      </c>
      <c r="T321" s="98">
        <f t="shared" ref="T321:T342" si="23">IF(U321="Input Price only 1 column","",P321*S321)</f>
        <v>0</v>
      </c>
      <c r="U321" s="117" t="str">
        <f t="shared" ref="U321:U342" si="24">IF(AND(K321&gt;0,L321&gt;0),"Input Price only 1 column","OK")</f>
        <v>OK</v>
      </c>
      <c r="V321" s="117" t="b">
        <f>'CASH REBATE'!$P$22</f>
        <v>0</v>
      </c>
      <c r="W321" s="1" t="str">
        <v>ALCHEMY</v>
      </c>
    </row>
    <row r="322" spans="2:23" ht="17.399999999999999" x14ac:dyDescent="0.3">
      <c r="B322" s="161" t="str">
        <v>24-24CNY-07007094</v>
      </c>
      <c r="C322" s="158" t="str">
        <v>Remy Cointreau</v>
      </c>
      <c r="D322" s="142" t="str">
        <v>Cognac</v>
      </c>
      <c r="E322" s="142" t="str">
        <v>Remy</v>
      </c>
      <c r="F322" s="142" t="str">
        <v>RMM</v>
      </c>
      <c r="G322" s="142" t="str">
        <v>Remy Martin Xo Cognac (CNY24)</v>
      </c>
      <c r="H322" s="142" t="str">
        <v>700ml</v>
      </c>
      <c r="I322" s="176">
        <v>6</v>
      </c>
      <c r="J322" s="283"/>
      <c r="K322" s="178"/>
      <c r="L322" s="85"/>
      <c r="M322" s="143"/>
      <c r="N322" s="86"/>
      <c r="O322" s="53"/>
      <c r="P322" s="152">
        <v>0</v>
      </c>
      <c r="Q322" s="6"/>
      <c r="R322" s="96">
        <f t="shared" si="21"/>
        <v>0</v>
      </c>
      <c r="S322" s="97">
        <f t="shared" si="22"/>
        <v>0</v>
      </c>
      <c r="T322" s="98">
        <f t="shared" si="23"/>
        <v>0</v>
      </c>
      <c r="U322" s="117" t="str">
        <f t="shared" si="24"/>
        <v>OK</v>
      </c>
      <c r="V322" s="117" t="b">
        <f>'CASH REBATE'!$P$22</f>
        <v>0</v>
      </c>
      <c r="W322" s="1" t="str">
        <v>ALCHEMY</v>
      </c>
    </row>
    <row r="323" spans="2:23" ht="17.399999999999999" x14ac:dyDescent="0.3">
      <c r="B323" s="161" t="str">
        <v>24-26CNY-07000456</v>
      </c>
      <c r="C323" s="158" t="str">
        <v>Remy Cointreau</v>
      </c>
      <c r="D323" s="142" t="str">
        <v>Cognac</v>
      </c>
      <c r="E323" s="142" t="str">
        <v>Remy</v>
      </c>
      <c r="F323" s="142" t="str">
        <v>RMM</v>
      </c>
      <c r="G323" s="142" t="str">
        <v>Remy Martin Vsop Cognac (CNY26)</v>
      </c>
      <c r="H323" s="142" t="str">
        <v>700ml</v>
      </c>
      <c r="I323" s="176">
        <v>6</v>
      </c>
      <c r="J323" s="283"/>
      <c r="K323" s="178"/>
      <c r="L323" s="85"/>
      <c r="M323" s="143"/>
      <c r="N323" s="86"/>
      <c r="O323" s="53"/>
      <c r="P323" s="152">
        <v>0</v>
      </c>
      <c r="Q323" s="6"/>
      <c r="R323" s="96">
        <f t="shared" si="21"/>
        <v>0</v>
      </c>
      <c r="S323" s="97">
        <f t="shared" si="22"/>
        <v>0</v>
      </c>
      <c r="T323" s="98">
        <f t="shared" si="23"/>
        <v>0</v>
      </c>
      <c r="U323" s="117" t="str">
        <f t="shared" si="24"/>
        <v>OK</v>
      </c>
      <c r="V323" s="117" t="b">
        <f>'CASH REBATE'!$P$22</f>
        <v>0</v>
      </c>
      <c r="W323" s="1" t="str">
        <v>ALCHEMY</v>
      </c>
    </row>
    <row r="324" spans="2:23" ht="17.399999999999999" x14ac:dyDescent="0.3">
      <c r="B324" s="161" t="str">
        <v>24-26CNY-07007094</v>
      </c>
      <c r="C324" s="158" t="str">
        <v>Remy Cointreau</v>
      </c>
      <c r="D324" s="142" t="str">
        <v>Cognac</v>
      </c>
      <c r="E324" s="142" t="str">
        <v>Remy</v>
      </c>
      <c r="F324" s="142" t="str">
        <v>RMM</v>
      </c>
      <c r="G324" s="142" t="str">
        <v>Remy Martin XO Cognac (CNY26)</v>
      </c>
      <c r="H324" s="142" t="str">
        <v>700ml</v>
      </c>
      <c r="I324" s="176">
        <v>6</v>
      </c>
      <c r="J324" s="283"/>
      <c r="K324" s="178"/>
      <c r="L324" s="85"/>
      <c r="M324" s="143"/>
      <c r="N324" s="86"/>
      <c r="O324" s="53"/>
      <c r="P324" s="152">
        <v>0</v>
      </c>
      <c r="Q324" s="6"/>
      <c r="R324" s="96">
        <f t="shared" si="21"/>
        <v>0</v>
      </c>
      <c r="S324" s="97">
        <f t="shared" si="22"/>
        <v>0</v>
      </c>
      <c r="T324" s="98">
        <f t="shared" si="23"/>
        <v>0</v>
      </c>
      <c r="U324" s="117" t="str">
        <f t="shared" si="24"/>
        <v>OK</v>
      </c>
      <c r="V324" s="117" t="b">
        <f>'CASH REBATE'!$P$22</f>
        <v>0</v>
      </c>
      <c r="W324" s="1" t="str">
        <v>ALCHEMY</v>
      </c>
    </row>
    <row r="325" spans="2:23" ht="17.399999999999999" x14ac:dyDescent="0.3">
      <c r="B325" s="161" t="str">
        <v>24-SPBRA-07000429</v>
      </c>
      <c r="C325" s="158" t="str">
        <v>Remy Cointreau</v>
      </c>
      <c r="D325" s="142" t="str">
        <v>Cognac</v>
      </c>
      <c r="E325" s="142" t="str">
        <v>Remy</v>
      </c>
      <c r="F325" s="142" t="str">
        <v>RMM</v>
      </c>
      <c r="G325" s="142" t="str">
        <v>Remy Martin Club</v>
      </c>
      <c r="H325" s="142" t="str">
        <v>700ml</v>
      </c>
      <c r="I325" s="176">
        <v>12</v>
      </c>
      <c r="J325" s="283"/>
      <c r="K325" s="178"/>
      <c r="L325" s="85"/>
      <c r="M325" s="143"/>
      <c r="N325" s="86"/>
      <c r="O325" s="53"/>
      <c r="P325" s="152">
        <v>0</v>
      </c>
      <c r="Q325" s="6"/>
      <c r="R325" s="96">
        <f t="shared" si="21"/>
        <v>0</v>
      </c>
      <c r="S325" s="97">
        <f t="shared" si="22"/>
        <v>0</v>
      </c>
      <c r="T325" s="98">
        <f t="shared" si="23"/>
        <v>0</v>
      </c>
      <c r="U325" s="117" t="str">
        <f t="shared" si="24"/>
        <v>OK</v>
      </c>
      <c r="V325" s="117" t="b">
        <f>'CASH REBATE'!$P$22</f>
        <v>0</v>
      </c>
      <c r="W325" s="1" t="str">
        <v>ALCHEMY</v>
      </c>
    </row>
    <row r="326" spans="2:23" ht="17.399999999999999" x14ac:dyDescent="0.3">
      <c r="B326" s="161" t="str">
        <v>24-SPBRA-07001831</v>
      </c>
      <c r="C326" s="158" t="str">
        <v>Remy Cointreau</v>
      </c>
      <c r="D326" s="142" t="str">
        <v>Cognac</v>
      </c>
      <c r="E326" s="142" t="str">
        <v>Remy</v>
      </c>
      <c r="F326" s="142" t="str">
        <v>RMM</v>
      </c>
      <c r="G326" s="142" t="str">
        <v>Remy Martin 1738 Gift Pack With Shaker</v>
      </c>
      <c r="H326" s="142" t="str">
        <v>700ml</v>
      </c>
      <c r="I326" s="176">
        <v>6</v>
      </c>
      <c r="J326" s="283"/>
      <c r="K326" s="178"/>
      <c r="L326" s="85"/>
      <c r="M326" s="143"/>
      <c r="N326" s="86"/>
      <c r="O326" s="53"/>
      <c r="P326" s="152">
        <v>0</v>
      </c>
      <c r="Q326" s="6"/>
      <c r="R326" s="96">
        <f t="shared" si="21"/>
        <v>0</v>
      </c>
      <c r="S326" s="97">
        <f t="shared" si="22"/>
        <v>0</v>
      </c>
      <c r="T326" s="98">
        <f t="shared" si="23"/>
        <v>0</v>
      </c>
      <c r="U326" s="117" t="str">
        <f t="shared" si="24"/>
        <v>OK</v>
      </c>
      <c r="V326" s="117" t="b">
        <f>'CASH REBATE'!$P$22</f>
        <v>0</v>
      </c>
      <c r="W326" s="1" t="str">
        <v>ALCHEMY</v>
      </c>
    </row>
    <row r="327" spans="2:23" ht="17.399999999999999" x14ac:dyDescent="0.3">
      <c r="B327" s="161" t="str">
        <v>25-06LIQ-03502608</v>
      </c>
      <c r="C327" s="158" t="str">
        <v>Remy Cointreau</v>
      </c>
      <c r="D327" s="142" t="str">
        <v>Liqueur</v>
      </c>
      <c r="E327" s="142" t="str">
        <v>Cointreau</v>
      </c>
      <c r="F327" s="142" t="str">
        <v>COT</v>
      </c>
      <c r="G327" s="142" t="str">
        <v>Cointreau 350 ml</v>
      </c>
      <c r="H327" s="142" t="str">
        <v>350ml</v>
      </c>
      <c r="I327" s="176">
        <v>6</v>
      </c>
      <c r="J327" s="283"/>
      <c r="K327" s="178"/>
      <c r="L327" s="85"/>
      <c r="M327" s="143"/>
      <c r="N327" s="86"/>
      <c r="O327" s="53"/>
      <c r="P327" s="152">
        <v>0</v>
      </c>
      <c r="Q327" s="6"/>
      <c r="R327" s="96">
        <f t="shared" si="21"/>
        <v>0</v>
      </c>
      <c r="S327" s="97">
        <f t="shared" si="22"/>
        <v>0</v>
      </c>
      <c r="T327" s="98">
        <f t="shared" si="23"/>
        <v>0</v>
      </c>
      <c r="U327" s="117" t="str">
        <f t="shared" si="24"/>
        <v>OK</v>
      </c>
      <c r="V327" s="117" t="b">
        <f>'CASH REBATE'!$P$22</f>
        <v>0</v>
      </c>
      <c r="W327" s="1" t="str">
        <v>ALCHEMY</v>
      </c>
    </row>
    <row r="328" spans="2:23" ht="17.399999999999999" x14ac:dyDescent="0.3">
      <c r="B328" s="161" t="str">
        <v>25-06LIQ-07004200</v>
      </c>
      <c r="C328" s="158" t="str">
        <v>Remy Cointreau</v>
      </c>
      <c r="D328" s="142" t="str">
        <v>Liqueur</v>
      </c>
      <c r="E328" s="142" t="str">
        <v>Cointreau</v>
      </c>
      <c r="F328" s="142" t="str">
        <v>COT</v>
      </c>
      <c r="G328" s="142" t="str">
        <v>Cointreau L'Unique</v>
      </c>
      <c r="H328" s="142" t="str">
        <v>700ml</v>
      </c>
      <c r="I328" s="176">
        <v>6</v>
      </c>
      <c r="J328" s="283"/>
      <c r="K328" s="178"/>
      <c r="L328" s="85"/>
      <c r="M328" s="143"/>
      <c r="N328" s="86"/>
      <c r="O328" s="53"/>
      <c r="P328" s="152">
        <v>0</v>
      </c>
      <c r="Q328" s="6"/>
      <c r="R328" s="96">
        <f t="shared" si="21"/>
        <v>0</v>
      </c>
      <c r="S328" s="97">
        <f t="shared" si="22"/>
        <v>0</v>
      </c>
      <c r="T328" s="98">
        <f t="shared" si="23"/>
        <v>0</v>
      </c>
      <c r="U328" s="117" t="str">
        <f t="shared" si="24"/>
        <v>OK</v>
      </c>
      <c r="V328" s="117" t="b">
        <f>'CASH REBATE'!$P$22</f>
        <v>0</v>
      </c>
      <c r="W328" s="1" t="str">
        <v>ALCHEMY</v>
      </c>
    </row>
    <row r="329" spans="2:23" ht="17.399999999999999" x14ac:dyDescent="0.3">
      <c r="B329" s="161" t="str">
        <v>25-12LIQ-03502608</v>
      </c>
      <c r="C329" s="158" t="str">
        <v>Remy Cointreau</v>
      </c>
      <c r="D329" s="142" t="str">
        <v>Liqueur</v>
      </c>
      <c r="E329" s="142" t="str">
        <v>Cointreau</v>
      </c>
      <c r="F329" s="142" t="str">
        <v>COT</v>
      </c>
      <c r="G329" s="142" t="str">
        <v>Cointreau 350 ml</v>
      </c>
      <c r="H329" s="142" t="str">
        <v>350ml</v>
      </c>
      <c r="I329" s="176">
        <v>12</v>
      </c>
      <c r="J329" s="283"/>
      <c r="K329" s="178"/>
      <c r="L329" s="85"/>
      <c r="M329" s="143"/>
      <c r="N329" s="86"/>
      <c r="O329" s="53"/>
      <c r="P329" s="152">
        <v>0</v>
      </c>
      <c r="Q329" s="6"/>
      <c r="R329" s="96">
        <f t="shared" si="21"/>
        <v>0</v>
      </c>
      <c r="S329" s="97">
        <f t="shared" si="22"/>
        <v>0</v>
      </c>
      <c r="T329" s="98">
        <f t="shared" si="23"/>
        <v>0</v>
      </c>
      <c r="U329" s="117" t="str">
        <f t="shared" si="24"/>
        <v>OK</v>
      </c>
      <c r="V329" s="117" t="b">
        <f>'CASH REBATE'!$P$22</f>
        <v>0</v>
      </c>
      <c r="W329" s="1" t="str">
        <v>ALCHEMY</v>
      </c>
    </row>
    <row r="330" spans="2:23" ht="17.399999999999999" x14ac:dyDescent="0.3">
      <c r="B330" s="161" t="str">
        <v>26-06BRA-07002153</v>
      </c>
      <c r="C330" s="157" t="str">
        <v>Remy Cointreau</v>
      </c>
      <c r="D330" s="99" t="str">
        <v>Brandy</v>
      </c>
      <c r="E330" s="99" t="str">
        <v>St Remy</v>
      </c>
      <c r="F330" s="99" t="str">
        <v>ST-RMM</v>
      </c>
      <c r="G330" s="99" t="str">
        <v>St-Remy Vsop</v>
      </c>
      <c r="H330" s="99" t="str">
        <v>700ml</v>
      </c>
      <c r="I330" s="175">
        <v>6</v>
      </c>
      <c r="J330" s="283"/>
      <c r="K330" s="178"/>
      <c r="L330" s="85"/>
      <c r="M330" s="147"/>
      <c r="N330" s="86"/>
      <c r="O330" s="147"/>
      <c r="P330" s="152">
        <v>0</v>
      </c>
      <c r="Q330" s="148"/>
      <c r="R330" s="96">
        <f t="shared" si="21"/>
        <v>0</v>
      </c>
      <c r="S330" s="97">
        <f t="shared" si="22"/>
        <v>0</v>
      </c>
      <c r="T330" s="98">
        <f t="shared" si="23"/>
        <v>0</v>
      </c>
      <c r="U330" s="117" t="str">
        <f t="shared" si="24"/>
        <v>OK</v>
      </c>
      <c r="V330" s="117" t="b">
        <f>'CASH REBATE'!$P$22</f>
        <v>0</v>
      </c>
      <c r="W330" s="1" t="str">
        <v>ALCHEMY</v>
      </c>
    </row>
    <row r="331" spans="2:23" ht="17.399999999999999" x14ac:dyDescent="0.3">
      <c r="B331" s="161" t="str">
        <v>26-06BRA-07002603</v>
      </c>
      <c r="C331" s="157" t="str">
        <v>Remy Cointreau</v>
      </c>
      <c r="D331" s="99" t="str">
        <v>Brandy</v>
      </c>
      <c r="E331" s="99" t="str">
        <v>St Remy</v>
      </c>
      <c r="F331" s="99" t="str">
        <v>ST-RMM</v>
      </c>
      <c r="G331" s="99" t="str">
        <v>St-Remy XO</v>
      </c>
      <c r="H331" s="99" t="str">
        <v>700ml</v>
      </c>
      <c r="I331" s="175">
        <v>6</v>
      </c>
      <c r="J331" s="283"/>
      <c r="K331" s="178"/>
      <c r="L331" s="85"/>
      <c r="M331" s="147"/>
      <c r="N331" s="86"/>
      <c r="O331" s="147"/>
      <c r="P331" s="152">
        <v>0</v>
      </c>
      <c r="Q331" s="148"/>
      <c r="R331" s="96">
        <f t="shared" si="21"/>
        <v>0</v>
      </c>
      <c r="S331" s="97">
        <f t="shared" si="22"/>
        <v>0</v>
      </c>
      <c r="T331" s="98">
        <f t="shared" si="23"/>
        <v>0</v>
      </c>
      <c r="U331" s="117" t="str">
        <f t="shared" si="24"/>
        <v>OK</v>
      </c>
      <c r="V331" s="117" t="b">
        <f>'CASH REBATE'!$P$22</f>
        <v>0</v>
      </c>
      <c r="W331" s="1" t="str">
        <v>ALCHEMY</v>
      </c>
    </row>
    <row r="332" spans="2:23" ht="17.399999999999999" x14ac:dyDescent="0.3">
      <c r="B332" s="161" t="str">
        <v>27-23CNY-07002456</v>
      </c>
      <c r="C332" s="157" t="str">
        <v>Remy Cointreau</v>
      </c>
      <c r="D332" s="99" t="str">
        <v>Cognac</v>
      </c>
      <c r="E332" s="99" t="str">
        <v>Louis XIII</v>
      </c>
      <c r="F332" s="99" t="str">
        <v>LOX</v>
      </c>
      <c r="G332" s="99" t="str">
        <v>Louis XIII Cognac (CNY)</v>
      </c>
      <c r="H332" s="99" t="str">
        <v>700ml</v>
      </c>
      <c r="I332" s="175">
        <v>1</v>
      </c>
      <c r="J332" s="283"/>
      <c r="K332" s="178"/>
      <c r="L332" s="85"/>
      <c r="M332" s="147"/>
      <c r="N332" s="86"/>
      <c r="O332" s="147"/>
      <c r="P332" s="152">
        <v>0</v>
      </c>
      <c r="Q332" s="148"/>
      <c r="R332" s="96">
        <f t="shared" si="21"/>
        <v>0</v>
      </c>
      <c r="S332" s="97">
        <f t="shared" si="22"/>
        <v>0</v>
      </c>
      <c r="T332" s="98">
        <f t="shared" si="23"/>
        <v>0</v>
      </c>
      <c r="U332" s="117" t="str">
        <f t="shared" si="24"/>
        <v>OK</v>
      </c>
      <c r="V332" s="117" t="b">
        <f>'CASH REBATE'!$P$22</f>
        <v>0</v>
      </c>
      <c r="W332" s="1" t="str">
        <v>ALCHEMY</v>
      </c>
    </row>
    <row r="333" spans="2:23" ht="17.399999999999999" x14ac:dyDescent="0.3">
      <c r="B333" s="161" t="str">
        <v>27-24CNY-07002838</v>
      </c>
      <c r="C333" s="157" t="str">
        <v>Remy Cointreau</v>
      </c>
      <c r="D333" s="99" t="str">
        <v>Cognac</v>
      </c>
      <c r="E333" s="99" t="str">
        <v>Louis XIII</v>
      </c>
      <c r="F333" s="99" t="str">
        <v>LOX</v>
      </c>
      <c r="G333" s="99" t="str">
        <v>Louis XIII Cognac (CNY24)</v>
      </c>
      <c r="H333" s="99" t="str">
        <v>700ml</v>
      </c>
      <c r="I333" s="175">
        <v>1</v>
      </c>
      <c r="J333" s="283"/>
      <c r="K333" s="178"/>
      <c r="L333" s="85"/>
      <c r="M333" s="147"/>
      <c r="N333" s="86"/>
      <c r="O333" s="147"/>
      <c r="P333" s="152">
        <v>0</v>
      </c>
      <c r="Q333" s="148"/>
      <c r="R333" s="96">
        <f t="shared" si="21"/>
        <v>0</v>
      </c>
      <c r="S333" s="97">
        <f t="shared" si="22"/>
        <v>0</v>
      </c>
      <c r="T333" s="98">
        <f t="shared" si="23"/>
        <v>0</v>
      </c>
      <c r="U333" s="117" t="str">
        <f t="shared" si="24"/>
        <v>OK</v>
      </c>
      <c r="V333" s="117" t="b">
        <f>'CASH REBATE'!$P$22</f>
        <v>0</v>
      </c>
      <c r="W333" s="1" t="str">
        <v>ALCHEMY</v>
      </c>
    </row>
    <row r="334" spans="2:23" ht="17.399999999999999" x14ac:dyDescent="0.3">
      <c r="B334" s="161" t="str">
        <v>27-26CNY-07000401</v>
      </c>
      <c r="C334" s="157" t="str">
        <v>Remy Cointreau</v>
      </c>
      <c r="D334" s="99" t="str">
        <v>Cognac</v>
      </c>
      <c r="E334" s="99" t="str">
        <v>Louis XIII</v>
      </c>
      <c r="F334" s="99" t="str">
        <v>LOX</v>
      </c>
      <c r="G334" s="99" t="str">
        <v>Louis XIII Cognac (CNY26)</v>
      </c>
      <c r="H334" s="99" t="str">
        <v>700ml</v>
      </c>
      <c r="I334" s="175">
        <v>1</v>
      </c>
      <c r="J334" s="283"/>
      <c r="K334" s="178"/>
      <c r="L334" s="85"/>
      <c r="M334" s="147"/>
      <c r="N334" s="86"/>
      <c r="O334" s="147"/>
      <c r="P334" s="152">
        <v>0</v>
      </c>
      <c r="Q334" s="148"/>
      <c r="R334" s="96">
        <f t="shared" si="21"/>
        <v>0</v>
      </c>
      <c r="S334" s="97">
        <f t="shared" si="22"/>
        <v>0</v>
      </c>
      <c r="T334" s="98">
        <f t="shared" si="23"/>
        <v>0</v>
      </c>
      <c r="U334" s="117" t="str">
        <f t="shared" si="24"/>
        <v>OK</v>
      </c>
      <c r="V334" s="117" t="b">
        <f>'CASH REBATE'!$P$22</f>
        <v>0</v>
      </c>
      <c r="W334" s="1" t="str">
        <v>ALCHEMY</v>
      </c>
    </row>
    <row r="335" spans="2:23" ht="17.399999999999999" x14ac:dyDescent="0.3">
      <c r="B335" s="161" t="str">
        <v>27-SPBRA-07001107</v>
      </c>
      <c r="C335" s="157" t="str">
        <v>Remy Cointreau</v>
      </c>
      <c r="D335" s="99" t="str">
        <v>Cognac</v>
      </c>
      <c r="E335" s="99" t="str">
        <v>Louis XIII</v>
      </c>
      <c r="F335" s="99" t="str">
        <v>LOX</v>
      </c>
      <c r="G335" s="99" t="str">
        <v>Louis XIII Cognac (TC II)</v>
      </c>
      <c r="H335" s="99" t="str">
        <v>700ml</v>
      </c>
      <c r="I335" s="175">
        <v>1</v>
      </c>
      <c r="J335" s="283"/>
      <c r="K335" s="178"/>
      <c r="L335" s="85"/>
      <c r="M335" s="147"/>
      <c r="N335" s="86"/>
      <c r="O335" s="147"/>
      <c r="P335" s="152">
        <v>0</v>
      </c>
      <c r="Q335" s="148"/>
      <c r="R335" s="96">
        <f t="shared" si="21"/>
        <v>0</v>
      </c>
      <c r="S335" s="97">
        <f t="shared" si="22"/>
        <v>0</v>
      </c>
      <c r="T335" s="98">
        <f t="shared" si="23"/>
        <v>0</v>
      </c>
      <c r="U335" s="117" t="str">
        <f t="shared" si="24"/>
        <v>OK</v>
      </c>
      <c r="V335" s="117" t="b">
        <f>'CASH REBATE'!$P$22</f>
        <v>0</v>
      </c>
      <c r="W335" s="1" t="str">
        <v>ALCHEMY</v>
      </c>
    </row>
    <row r="336" spans="2:23" ht="17.399999999999999" x14ac:dyDescent="0.3">
      <c r="B336" s="161" t="str">
        <v>28-SPWHI-07000823</v>
      </c>
      <c r="C336" s="157" t="str">
        <v>Remy Cointreau</v>
      </c>
      <c r="D336" s="99" t="str">
        <v>Whisky</v>
      </c>
      <c r="E336" s="99" t="str">
        <v>Bruichladdich</v>
      </c>
      <c r="F336" s="99" t="str">
        <v>BLD</v>
      </c>
      <c r="G336" s="99" t="str">
        <v>Bruichladdich Octomore</v>
      </c>
      <c r="H336" s="99" t="str">
        <v>700ml</v>
      </c>
      <c r="I336" s="175">
        <v>6</v>
      </c>
      <c r="J336" s="283"/>
      <c r="K336" s="178"/>
      <c r="L336" s="85"/>
      <c r="M336" s="147"/>
      <c r="N336" s="86"/>
      <c r="O336" s="147"/>
      <c r="P336" s="152">
        <v>0</v>
      </c>
      <c r="Q336" s="148"/>
      <c r="R336" s="96">
        <f t="shared" si="21"/>
        <v>0</v>
      </c>
      <c r="S336" s="97">
        <f t="shared" si="22"/>
        <v>0</v>
      </c>
      <c r="T336" s="98">
        <f t="shared" si="23"/>
        <v>0</v>
      </c>
      <c r="U336" s="117" t="str">
        <f t="shared" si="24"/>
        <v>OK</v>
      </c>
      <c r="V336" s="117" t="b">
        <f>'CASH REBATE'!$P$22</f>
        <v>0</v>
      </c>
      <c r="W336" s="1" t="str">
        <v>ALCHEMY</v>
      </c>
    </row>
    <row r="337" spans="2:23" ht="17.399999999999999" x14ac:dyDescent="0.3">
      <c r="B337" s="161" t="str">
        <v>29-SPGIN-07006351</v>
      </c>
      <c r="C337" s="157" t="str">
        <v>Remy Cointreau</v>
      </c>
      <c r="D337" s="99" t="str">
        <v>Gin</v>
      </c>
      <c r="E337" s="99" t="str">
        <v>Botanist</v>
      </c>
      <c r="F337" s="99" t="str">
        <v>BOT</v>
      </c>
      <c r="G337" s="99" t="str">
        <v>The Botanist Islay Dry Gin (Gift Box)</v>
      </c>
      <c r="H337" s="99" t="str">
        <v>700ml</v>
      </c>
      <c r="I337" s="175">
        <v>4</v>
      </c>
      <c r="J337" s="283"/>
      <c r="K337" s="178"/>
      <c r="L337" s="85"/>
      <c r="M337" s="147"/>
      <c r="N337" s="86"/>
      <c r="O337" s="147"/>
      <c r="P337" s="152">
        <v>0</v>
      </c>
      <c r="Q337" s="148"/>
      <c r="R337" s="96">
        <f t="shared" si="21"/>
        <v>0</v>
      </c>
      <c r="S337" s="97">
        <f t="shared" si="22"/>
        <v>0</v>
      </c>
      <c r="T337" s="98">
        <f t="shared" si="23"/>
        <v>0</v>
      </c>
      <c r="U337" s="117" t="str">
        <f t="shared" si="24"/>
        <v>OK</v>
      </c>
      <c r="V337" s="117" t="b">
        <f>'CASH REBATE'!$P$22</f>
        <v>0</v>
      </c>
      <c r="W337" s="1" t="str">
        <v>ALCHEMY</v>
      </c>
    </row>
    <row r="338" spans="2:23" ht="17.399999999999999" x14ac:dyDescent="0.3">
      <c r="B338" s="161" t="str">
        <v>31-SPMIX-1450PACK</v>
      </c>
      <c r="C338" s="158" t="str">
        <v>Campari</v>
      </c>
      <c r="D338" s="142" t="str">
        <v>Liqueur</v>
      </c>
      <c r="E338" s="142" t="str">
        <v>Aperol/Cinzano</v>
      </c>
      <c r="F338" s="142" t="str">
        <v/>
      </c>
      <c r="G338" s="142" t="str">
        <v>Aperol + Cinzano Prosecco</v>
      </c>
      <c r="H338" s="142" t="str">
        <v>1450ml</v>
      </c>
      <c r="I338" s="176">
        <v>3</v>
      </c>
      <c r="J338" s="283"/>
      <c r="K338" s="178"/>
      <c r="L338" s="85"/>
      <c r="M338" s="143"/>
      <c r="N338" s="86"/>
      <c r="O338" s="53"/>
      <c r="P338" s="152">
        <v>0</v>
      </c>
      <c r="Q338" s="6"/>
      <c r="R338" s="96">
        <f t="shared" si="21"/>
        <v>0</v>
      </c>
      <c r="S338" s="97">
        <f t="shared" si="22"/>
        <v>0</v>
      </c>
      <c r="T338" s="98">
        <f t="shared" si="23"/>
        <v>0</v>
      </c>
      <c r="U338" s="117" t="str">
        <f t="shared" si="24"/>
        <v>OK</v>
      </c>
      <c r="V338" s="117" t="b">
        <f>'CASH REBATE'!$P$22</f>
        <v>0</v>
      </c>
      <c r="W338" s="1" t="str">
        <v>ALCHEMY</v>
      </c>
    </row>
    <row r="339" spans="2:23" ht="17.399999999999999" x14ac:dyDescent="0.3">
      <c r="B339" s="161" t="str">
        <v>31-SPPAC-07000575</v>
      </c>
      <c r="C339" s="158" t="str">
        <v>Campari</v>
      </c>
      <c r="D339" s="142" t="str">
        <v>Liqueur</v>
      </c>
      <c r="E339" s="142" t="str">
        <v>Aperol</v>
      </c>
      <c r="F339" s="142" t="str">
        <v>APR</v>
      </c>
      <c r="G339" s="142" t="str">
        <v>Aperol Glass Set</v>
      </c>
      <c r="H339" s="142" t="str">
        <v>700ml</v>
      </c>
      <c r="I339" s="176">
        <v>5</v>
      </c>
      <c r="J339" s="283"/>
      <c r="K339" s="178"/>
      <c r="L339" s="85"/>
      <c r="M339" s="143"/>
      <c r="N339" s="86"/>
      <c r="O339" s="53"/>
      <c r="P339" s="152">
        <v>0</v>
      </c>
      <c r="Q339" s="6"/>
      <c r="R339" s="96">
        <f t="shared" si="21"/>
        <v>0</v>
      </c>
      <c r="S339" s="97">
        <f t="shared" si="22"/>
        <v>0</v>
      </c>
      <c r="T339" s="98">
        <f t="shared" si="23"/>
        <v>0</v>
      </c>
      <c r="U339" s="117" t="str">
        <f t="shared" si="24"/>
        <v>OK</v>
      </c>
      <c r="V339" s="117" t="b">
        <f>'CASH REBATE'!$P$22</f>
        <v>0</v>
      </c>
      <c r="W339" s="1" t="str">
        <v>ALCHEMY</v>
      </c>
    </row>
    <row r="340" spans="2:23" ht="17.399999999999999" x14ac:dyDescent="0.3">
      <c r="B340" s="161" t="str">
        <v>32-06LIQ-05001051</v>
      </c>
      <c r="C340" s="158" t="str">
        <v>Campari</v>
      </c>
      <c r="D340" s="142" t="str">
        <v>Liqueur</v>
      </c>
      <c r="E340" s="142" t="str">
        <v>Campari</v>
      </c>
      <c r="F340" s="142" t="str">
        <v>CAM</v>
      </c>
      <c r="G340" s="142" t="str">
        <v>Campari Negroni Liqueur</v>
      </c>
      <c r="H340" s="142" t="str">
        <v>500ml</v>
      </c>
      <c r="I340" s="176">
        <v>6</v>
      </c>
      <c r="J340" s="283"/>
      <c r="K340" s="178"/>
      <c r="L340" s="85"/>
      <c r="M340" s="143"/>
      <c r="N340" s="86"/>
      <c r="O340" s="53"/>
      <c r="P340" s="152">
        <v>0</v>
      </c>
      <c r="Q340" s="6"/>
      <c r="R340" s="96">
        <f t="shared" si="21"/>
        <v>0</v>
      </c>
      <c r="S340" s="97">
        <f t="shared" si="22"/>
        <v>0</v>
      </c>
      <c r="T340" s="98">
        <f t="shared" si="23"/>
        <v>0</v>
      </c>
      <c r="U340" s="117" t="str">
        <f t="shared" si="24"/>
        <v>OK</v>
      </c>
      <c r="V340" s="117" t="b">
        <f>'CASH REBATE'!$P$22</f>
        <v>0</v>
      </c>
      <c r="W340" s="1" t="str">
        <v>ALCHEMY</v>
      </c>
    </row>
    <row r="341" spans="2:23" ht="17.399999999999999" x14ac:dyDescent="0.3">
      <c r="B341" s="161" t="str">
        <v>32-06LIQ-07501402</v>
      </c>
      <c r="C341" s="158" t="str">
        <v>Campari</v>
      </c>
      <c r="D341" s="142" t="str">
        <v>Liqueur</v>
      </c>
      <c r="E341" s="142" t="str">
        <v>Campari</v>
      </c>
      <c r="F341" s="142" t="str">
        <v>CAM</v>
      </c>
      <c r="G341" s="142" t="str">
        <v>Campari Bitter 750 ml</v>
      </c>
      <c r="H341" s="142" t="str">
        <v>750ml</v>
      </c>
      <c r="I341" s="176">
        <v>6</v>
      </c>
      <c r="J341" s="283"/>
      <c r="K341" s="178"/>
      <c r="L341" s="85"/>
      <c r="M341" s="143"/>
      <c r="N341" s="86"/>
      <c r="O341" s="53"/>
      <c r="P341" s="152">
        <v>0</v>
      </c>
      <c r="Q341" s="6"/>
      <c r="R341" s="96">
        <f t="shared" si="21"/>
        <v>0</v>
      </c>
      <c r="S341" s="97">
        <f t="shared" si="22"/>
        <v>0</v>
      </c>
      <c r="T341" s="98">
        <f t="shared" si="23"/>
        <v>0</v>
      </c>
      <c r="U341" s="117" t="str">
        <f t="shared" si="24"/>
        <v>OK</v>
      </c>
      <c r="V341" s="117" t="b">
        <f>'CASH REBATE'!$P$22</f>
        <v>0</v>
      </c>
      <c r="W341" s="1" t="str">
        <v>ALCHEMY</v>
      </c>
    </row>
    <row r="342" spans="2:23" ht="17.399999999999999" x14ac:dyDescent="0.3">
      <c r="B342" s="161" t="str">
        <v>32-SPPAC-07509002</v>
      </c>
      <c r="C342" s="158" t="str">
        <v>Campari</v>
      </c>
      <c r="D342" s="142" t="str">
        <v>Liqueur</v>
      </c>
      <c r="E342" s="142" t="str">
        <v>Campari</v>
      </c>
      <c r="F342" s="142" t="str">
        <v>CAM</v>
      </c>
      <c r="G342" s="142" t="str">
        <v>Campari Negroni Set</v>
      </c>
      <c r="H342" s="142" t="str">
        <v>2250ml</v>
      </c>
      <c r="I342" s="176">
        <v>4</v>
      </c>
      <c r="J342" s="283"/>
      <c r="K342" s="178"/>
      <c r="L342" s="85"/>
      <c r="M342" s="143"/>
      <c r="N342" s="86"/>
      <c r="O342" s="53"/>
      <c r="P342" s="152">
        <v>0</v>
      </c>
      <c r="Q342" s="6"/>
      <c r="R342" s="96">
        <f t="shared" si="21"/>
        <v>0</v>
      </c>
      <c r="S342" s="97">
        <f t="shared" si="22"/>
        <v>0</v>
      </c>
      <c r="T342" s="98">
        <f t="shared" si="23"/>
        <v>0</v>
      </c>
      <c r="U342" s="117" t="str">
        <f t="shared" si="24"/>
        <v>OK</v>
      </c>
      <c r="V342" s="117" t="b">
        <f>'CASH REBATE'!$P$22</f>
        <v>0</v>
      </c>
      <c r="W342" s="1" t="str">
        <v>ALCHEMY</v>
      </c>
    </row>
    <row r="343" spans="2:23" ht="17.399999999999999" x14ac:dyDescent="0.3">
      <c r="B343" s="161" t="str">
        <v>33-SPGIN-07502000</v>
      </c>
      <c r="C343" s="158" t="str">
        <v>Campari</v>
      </c>
      <c r="D343" s="142" t="str">
        <v>Gin</v>
      </c>
      <c r="E343" s="142" t="str">
        <v>Bulldog</v>
      </c>
      <c r="F343" s="142" t="str">
        <v>BUL</v>
      </c>
      <c r="G343" s="142" t="str">
        <v>Bulldog London Dry Gin 750 ml</v>
      </c>
      <c r="H343" s="142" t="str">
        <v>750ml</v>
      </c>
      <c r="I343" s="176">
        <v>6</v>
      </c>
      <c r="J343" s="283"/>
      <c r="K343" s="178"/>
      <c r="L343" s="85"/>
      <c r="M343" s="143"/>
      <c r="N343" s="86"/>
      <c r="O343" s="53"/>
      <c r="P343" s="152">
        <v>0</v>
      </c>
      <c r="Q343" s="6"/>
      <c r="R343" s="96">
        <f t="shared" si="17"/>
        <v>0</v>
      </c>
      <c r="S343" s="97">
        <f t="shared" si="20"/>
        <v>0</v>
      </c>
      <c r="T343" s="98">
        <f t="shared" si="18"/>
        <v>0</v>
      </c>
      <c r="U343" s="117" t="str">
        <f t="shared" si="19"/>
        <v>OK</v>
      </c>
      <c r="V343" s="117" t="b">
        <f>'CASH REBATE'!$P$22</f>
        <v>0</v>
      </c>
      <c r="W343" s="1" t="str">
        <v>ALCHEMY</v>
      </c>
    </row>
    <row r="344" spans="2:23" ht="17.399999999999999" x14ac:dyDescent="0.3">
      <c r="B344" s="161" t="str">
        <v>33-SPPAC-07506102</v>
      </c>
      <c r="C344" s="158" t="str">
        <v>Campari</v>
      </c>
      <c r="D344" s="142" t="str">
        <v>Gin</v>
      </c>
      <c r="E344" s="142" t="str">
        <v>Bulldog</v>
      </c>
      <c r="F344" s="142" t="str">
        <v>BUL</v>
      </c>
      <c r="G344" s="142" t="str">
        <v>Bulldog Gin Glass Set</v>
      </c>
      <c r="H344" s="142" t="str">
        <v>750ml</v>
      </c>
      <c r="I344" s="176">
        <v>6</v>
      </c>
      <c r="J344" s="283"/>
      <c r="K344" s="178"/>
      <c r="L344" s="85"/>
      <c r="M344" s="143"/>
      <c r="N344" s="86"/>
      <c r="O344" s="53"/>
      <c r="P344" s="152">
        <v>0</v>
      </c>
      <c r="Q344" s="6"/>
      <c r="R344" s="96">
        <f t="shared" si="17"/>
        <v>0</v>
      </c>
      <c r="S344" s="97">
        <f t="shared" si="20"/>
        <v>0</v>
      </c>
      <c r="T344" s="98">
        <f t="shared" si="18"/>
        <v>0</v>
      </c>
      <c r="U344" s="117" t="str">
        <f t="shared" si="19"/>
        <v>OK</v>
      </c>
      <c r="V344" s="117" t="b">
        <f>'CASH REBATE'!$P$22</f>
        <v>0</v>
      </c>
      <c r="W344" s="1" t="str">
        <v>ALCHEMY</v>
      </c>
    </row>
    <row r="345" spans="2:23" ht="17.399999999999999" x14ac:dyDescent="0.3">
      <c r="B345" s="161" t="str">
        <v>34-12VOD-01808261</v>
      </c>
      <c r="C345" s="158" t="str">
        <v>Campari</v>
      </c>
      <c r="D345" s="142" t="str">
        <v>Vodka</v>
      </c>
      <c r="E345" s="142" t="str">
        <v>Skyy</v>
      </c>
      <c r="F345" s="142" t="str">
        <v>SKY</v>
      </c>
      <c r="G345" s="142" t="str">
        <v>Skyy Vodka 180 ml (P12)</v>
      </c>
      <c r="H345" s="142" t="str">
        <v>180ml</v>
      </c>
      <c r="I345" s="176">
        <v>12</v>
      </c>
      <c r="J345" s="283"/>
      <c r="K345" s="178"/>
      <c r="L345" s="85"/>
      <c r="M345" s="143"/>
      <c r="N345" s="86"/>
      <c r="O345" s="53"/>
      <c r="P345" s="152">
        <v>0</v>
      </c>
      <c r="Q345" s="6"/>
      <c r="R345" s="96">
        <f t="shared" si="17"/>
        <v>0</v>
      </c>
      <c r="S345" s="97">
        <f t="shared" si="20"/>
        <v>0</v>
      </c>
      <c r="T345" s="98">
        <f t="shared" si="18"/>
        <v>0</v>
      </c>
      <c r="U345" s="117" t="str">
        <f t="shared" si="19"/>
        <v>OK</v>
      </c>
      <c r="V345" s="117" t="b">
        <f>'CASH REBATE'!$P$22</f>
        <v>0</v>
      </c>
      <c r="W345" s="1" t="str">
        <v>ALCHEMY</v>
      </c>
    </row>
    <row r="346" spans="2:23" ht="17.399999999999999" x14ac:dyDescent="0.3">
      <c r="B346" s="161" t="str">
        <v>34-SPVOD-07007004</v>
      </c>
      <c r="C346" s="158" t="str">
        <v>Campari</v>
      </c>
      <c r="D346" s="142" t="str">
        <v>Vodka</v>
      </c>
      <c r="E346" s="142" t="str">
        <v>Skyy</v>
      </c>
      <c r="F346" s="142" t="str">
        <v>SKY</v>
      </c>
      <c r="G346" s="142" t="str">
        <v>Skyy Vodka</v>
      </c>
      <c r="H346" s="142" t="str">
        <v>700ml</v>
      </c>
      <c r="I346" s="176">
        <v>12</v>
      </c>
      <c r="J346" s="283"/>
      <c r="K346" s="178"/>
      <c r="L346" s="85"/>
      <c r="M346" s="143"/>
      <c r="N346" s="86"/>
      <c r="O346" s="53"/>
      <c r="P346" s="152">
        <v>0</v>
      </c>
      <c r="Q346" s="6"/>
      <c r="R346" s="96">
        <f t="shared" si="17"/>
        <v>0</v>
      </c>
      <c r="S346" s="97">
        <f t="shared" si="20"/>
        <v>0</v>
      </c>
      <c r="T346" s="98">
        <f t="shared" si="18"/>
        <v>0</v>
      </c>
      <c r="U346" s="117" t="str">
        <f t="shared" si="19"/>
        <v>OK</v>
      </c>
      <c r="V346" s="117" t="b">
        <f>'CASH REBATE'!$P$22</f>
        <v>0</v>
      </c>
      <c r="W346" s="1" t="str">
        <v>ALCHEMY</v>
      </c>
    </row>
    <row r="347" spans="2:23" ht="17.399999999999999" x14ac:dyDescent="0.3">
      <c r="B347" s="161" t="str">
        <v>37-SPWHI-07002834</v>
      </c>
      <c r="C347" s="158" t="str">
        <v>Campari</v>
      </c>
      <c r="D347" s="142" t="str">
        <v>Whisky</v>
      </c>
      <c r="E347" s="142" t="str">
        <v>Wild Turkey</v>
      </c>
      <c r="F347" s="142" t="str">
        <v>WTK</v>
      </c>
      <c r="G347" s="142" t="str">
        <v>Wild Turkey Rye Whiskey 700ml</v>
      </c>
      <c r="H347" s="142" t="str">
        <v>700ml</v>
      </c>
      <c r="I347" s="176">
        <v>12</v>
      </c>
      <c r="J347" s="283"/>
      <c r="K347" s="178"/>
      <c r="L347" s="85"/>
      <c r="M347" s="143"/>
      <c r="N347" s="86"/>
      <c r="O347" s="53"/>
      <c r="P347" s="152">
        <v>0</v>
      </c>
      <c r="Q347" s="6"/>
      <c r="R347" s="96">
        <f t="shared" si="17"/>
        <v>0</v>
      </c>
      <c r="S347" s="97">
        <f t="shared" si="20"/>
        <v>0</v>
      </c>
      <c r="T347" s="98">
        <f t="shared" si="18"/>
        <v>0</v>
      </c>
      <c r="U347" s="117" t="str">
        <f t="shared" si="19"/>
        <v>OK</v>
      </c>
      <c r="V347" s="117" t="b">
        <f>'CASH REBATE'!$P$22</f>
        <v>0</v>
      </c>
      <c r="W347" s="1" t="str">
        <v>ALCHEMY</v>
      </c>
    </row>
    <row r="348" spans="2:23" ht="17.399999999999999" x14ac:dyDescent="0.3">
      <c r="B348" s="161" t="str">
        <v>40-SPRUM-07501400</v>
      </c>
      <c r="C348" s="158" t="str">
        <v>Campari</v>
      </c>
      <c r="D348" s="142" t="str">
        <v>Rum</v>
      </c>
      <c r="E348" s="142" t="str">
        <v>Appleton</v>
      </c>
      <c r="F348" s="142" t="str">
        <v>APT</v>
      </c>
      <c r="G348" s="142" t="str">
        <v>Appleton Estate Rare Blend 12 Years</v>
      </c>
      <c r="H348" s="142" t="str">
        <v>750ml</v>
      </c>
      <c r="I348" s="176">
        <v>12</v>
      </c>
      <c r="J348" s="283"/>
      <c r="K348" s="178"/>
      <c r="L348" s="85"/>
      <c r="M348" s="143"/>
      <c r="N348" s="86"/>
      <c r="O348" s="53"/>
      <c r="P348" s="152">
        <v>0</v>
      </c>
      <c r="Q348" s="6"/>
      <c r="R348" s="96">
        <f t="shared" si="17"/>
        <v>0</v>
      </c>
      <c r="S348" s="97">
        <f t="shared" si="20"/>
        <v>0</v>
      </c>
      <c r="T348" s="98">
        <f t="shared" si="18"/>
        <v>0</v>
      </c>
      <c r="U348" s="117" t="str">
        <f t="shared" si="19"/>
        <v>OK</v>
      </c>
      <c r="V348" s="117" t="b">
        <f>'CASH REBATE'!$P$22</f>
        <v>0</v>
      </c>
      <c r="W348" s="1" t="str">
        <v>ALCHEMY</v>
      </c>
    </row>
    <row r="349" spans="2:23" ht="17.399999999999999" x14ac:dyDescent="0.3">
      <c r="B349" s="161" t="str">
        <v>46-ABRGP-07000051</v>
      </c>
      <c r="C349" s="158" t="str">
        <v>Campari</v>
      </c>
      <c r="D349" s="142" t="str">
        <v>Whisky</v>
      </c>
      <c r="E349" s="142" t="str">
        <v>Glen Grant</v>
      </c>
      <c r="F349" s="142" t="str">
        <v>GGT</v>
      </c>
      <c r="G349" s="142" t="str">
        <v>Glen Grant Single Malt Scotch Whisky Arboralis (Gift Pack)</v>
      </c>
      <c r="H349" s="142" t="str">
        <v>700ml</v>
      </c>
      <c r="I349" s="176">
        <v>6</v>
      </c>
      <c r="J349" s="283"/>
      <c r="K349" s="178"/>
      <c r="L349" s="85"/>
      <c r="M349" s="143"/>
      <c r="N349" s="86"/>
      <c r="O349" s="53"/>
      <c r="P349" s="152">
        <v>0</v>
      </c>
      <c r="Q349" s="6"/>
      <c r="R349" s="96">
        <f t="shared" si="17"/>
        <v>0</v>
      </c>
      <c r="S349" s="97">
        <f t="shared" si="20"/>
        <v>0</v>
      </c>
      <c r="T349" s="98">
        <f t="shared" si="18"/>
        <v>0</v>
      </c>
      <c r="U349" s="117" t="str">
        <f t="shared" si="19"/>
        <v>OK</v>
      </c>
      <c r="V349" s="117" t="b">
        <f>'CASH REBATE'!$P$22</f>
        <v>0</v>
      </c>
      <c r="W349" s="1" t="str">
        <v>ALCHEMY</v>
      </c>
    </row>
    <row r="350" spans="2:23" ht="17.399999999999999" x14ac:dyDescent="0.3">
      <c r="B350" s="161" t="str">
        <v>51-WISPA-07505015</v>
      </c>
      <c r="C350" s="158" t="str">
        <v>Luc Belaire</v>
      </c>
      <c r="D350" s="142" t="str">
        <v>Sparkling Wine</v>
      </c>
      <c r="E350" s="142" t="str">
        <v>Luc Belaire</v>
      </c>
      <c r="F350" s="142" t="str">
        <v>LUC</v>
      </c>
      <c r="G350" s="142" t="str">
        <v>Luc Belaire Rare Luxe</v>
      </c>
      <c r="H350" s="142" t="str">
        <v>750ml</v>
      </c>
      <c r="I350" s="176">
        <v>6</v>
      </c>
      <c r="J350" s="283"/>
      <c r="K350" s="178"/>
      <c r="L350" s="85"/>
      <c r="M350" s="143"/>
      <c r="N350" s="86"/>
      <c r="O350" s="53"/>
      <c r="P350" s="152">
        <v>0</v>
      </c>
      <c r="Q350" s="6"/>
      <c r="R350" s="96">
        <f t="shared" si="17"/>
        <v>0</v>
      </c>
      <c r="S350" s="97">
        <f t="shared" si="20"/>
        <v>0</v>
      </c>
      <c r="T350" s="98">
        <f t="shared" si="18"/>
        <v>0</v>
      </c>
      <c r="U350" s="117" t="str">
        <f t="shared" si="19"/>
        <v>OK</v>
      </c>
      <c r="V350" s="117" t="b">
        <f>'CASH REBATE'!$P$22</f>
        <v>0</v>
      </c>
      <c r="W350" s="1" t="str">
        <v>ALCHEMY</v>
      </c>
    </row>
    <row r="351" spans="2:23" ht="17.399999999999999" x14ac:dyDescent="0.3">
      <c r="B351" s="161" t="str">
        <v>51-WISPA-07505572</v>
      </c>
      <c r="C351" s="158" t="str">
        <v>Luc Belaire</v>
      </c>
      <c r="D351" s="142" t="str">
        <v>Sparkling Wine</v>
      </c>
      <c r="E351" s="142" t="str">
        <v>Luc Belaire</v>
      </c>
      <c r="F351" s="142" t="str">
        <v>LUC</v>
      </c>
      <c r="G351" s="142" t="str">
        <v>Luc Belaire Rare Luxe - Fantome</v>
      </c>
      <c r="H351" s="142" t="str">
        <v>750ml</v>
      </c>
      <c r="I351" s="176">
        <v>6</v>
      </c>
      <c r="J351" s="283"/>
      <c r="K351" s="178"/>
      <c r="L351" s="85"/>
      <c r="M351" s="143"/>
      <c r="N351" s="86"/>
      <c r="O351" s="53"/>
      <c r="P351" s="152">
        <v>0</v>
      </c>
      <c r="Q351" s="6"/>
      <c r="R351" s="96">
        <f t="shared" si="17"/>
        <v>0</v>
      </c>
      <c r="S351" s="97">
        <f t="shared" si="20"/>
        <v>0</v>
      </c>
      <c r="T351" s="98">
        <f t="shared" si="18"/>
        <v>0</v>
      </c>
      <c r="U351" s="117" t="str">
        <f t="shared" si="19"/>
        <v>OK</v>
      </c>
      <c r="V351" s="117" t="b">
        <f>'CASH REBATE'!$P$22</f>
        <v>0</v>
      </c>
      <c r="W351" s="1" t="str">
        <v>ALCHEMY</v>
      </c>
    </row>
    <row r="352" spans="2:23" ht="17.399999999999999" x14ac:dyDescent="0.3">
      <c r="B352" s="161" t="str">
        <v>51-WISPA-07505602</v>
      </c>
      <c r="C352" s="157" t="str">
        <v>Luc Belaire</v>
      </c>
      <c r="D352" s="99" t="str">
        <v>Sparkling Wine</v>
      </c>
      <c r="E352" s="99" t="str">
        <v>Luc Belaire</v>
      </c>
      <c r="F352" s="99" t="str">
        <v>LUC</v>
      </c>
      <c r="G352" s="99" t="str">
        <v>Luc Belaire Rare Rose - Fantome</v>
      </c>
      <c r="H352" s="99" t="str">
        <v>750ml</v>
      </c>
      <c r="I352" s="175">
        <v>6</v>
      </c>
      <c r="J352" s="283"/>
      <c r="K352" s="178"/>
      <c r="L352" s="85"/>
      <c r="M352" s="147"/>
      <c r="N352" s="86"/>
      <c r="O352" s="147"/>
      <c r="P352" s="152">
        <v>0</v>
      </c>
      <c r="Q352" s="148"/>
      <c r="R352" s="96">
        <f t="shared" si="17"/>
        <v>0</v>
      </c>
      <c r="S352" s="97">
        <f t="shared" si="20"/>
        <v>0</v>
      </c>
      <c r="T352" s="98">
        <f t="shared" si="18"/>
        <v>0</v>
      </c>
      <c r="U352" s="117" t="str">
        <f t="shared" si="19"/>
        <v>OK</v>
      </c>
      <c r="V352" s="117" t="b">
        <f>'CASH REBATE'!$P$22</f>
        <v>0</v>
      </c>
      <c r="W352" s="1" t="str">
        <v>ALCHEMY</v>
      </c>
    </row>
    <row r="353" spans="2:23" ht="17.399999999999999" x14ac:dyDescent="0.3">
      <c r="B353" s="161" t="str">
        <v>51-WISPA-07505909</v>
      </c>
      <c r="C353" s="157" t="str">
        <v>Luc Belaire</v>
      </c>
      <c r="D353" s="99" t="str">
        <v>Sparkling Wine</v>
      </c>
      <c r="E353" s="99" t="str">
        <v>Luc Belaire</v>
      </c>
      <c r="F353" s="99" t="str">
        <v>LUC</v>
      </c>
      <c r="G353" s="99" t="str">
        <v>Luc Belaire Rare Rose</v>
      </c>
      <c r="H353" s="99" t="str">
        <v>750ml</v>
      </c>
      <c r="I353" s="175">
        <v>6</v>
      </c>
      <c r="J353" s="283"/>
      <c r="K353" s="178"/>
      <c r="L353" s="85"/>
      <c r="M353" s="147"/>
      <c r="N353" s="86"/>
      <c r="O353" s="147"/>
      <c r="P353" s="152">
        <v>0</v>
      </c>
      <c r="Q353" s="148"/>
      <c r="R353" s="96">
        <f t="shared" si="17"/>
        <v>0</v>
      </c>
      <c r="S353" s="97">
        <f t="shared" si="20"/>
        <v>0</v>
      </c>
      <c r="T353" s="98">
        <f t="shared" si="18"/>
        <v>0</v>
      </c>
      <c r="U353" s="117" t="str">
        <f t="shared" si="19"/>
        <v>OK</v>
      </c>
      <c r="V353" s="117" t="b">
        <f>'CASH REBATE'!$P$22</f>
        <v>0</v>
      </c>
      <c r="W353" s="1" t="str">
        <v>ALCHEMY</v>
      </c>
    </row>
    <row r="354" spans="2:23" ht="17.399999999999999" x14ac:dyDescent="0.3">
      <c r="B354" s="161" t="str">
        <v>51-WISPA-15005619</v>
      </c>
      <c r="C354" s="157" t="str">
        <v>Luc Belaire</v>
      </c>
      <c r="D354" s="99" t="str">
        <v>Sparkling Wine</v>
      </c>
      <c r="E354" s="99" t="str">
        <v>Luc Belaire</v>
      </c>
      <c r="F354" s="99" t="str">
        <v>LUC</v>
      </c>
      <c r="G354" s="99" t="str">
        <v>Luc Belaire Rare Rose 1.5 L - Fantome</v>
      </c>
      <c r="H354" s="99" t="str">
        <v>1500ml</v>
      </c>
      <c r="I354" s="175">
        <v>3</v>
      </c>
      <c r="J354" s="283"/>
      <c r="K354" s="178"/>
      <c r="L354" s="85"/>
      <c r="M354" s="147"/>
      <c r="N354" s="86"/>
      <c r="O354" s="147"/>
      <c r="P354" s="152">
        <v>0</v>
      </c>
      <c r="Q354" s="148"/>
      <c r="R354" s="96">
        <f t="shared" si="17"/>
        <v>0</v>
      </c>
      <c r="S354" s="97">
        <f t="shared" si="20"/>
        <v>0</v>
      </c>
      <c r="T354" s="98">
        <f t="shared" si="18"/>
        <v>0</v>
      </c>
      <c r="U354" s="117" t="str">
        <f t="shared" si="19"/>
        <v>OK</v>
      </c>
      <c r="V354" s="117" t="b">
        <f>'CASH REBATE'!$P$22</f>
        <v>0</v>
      </c>
      <c r="W354" s="1" t="str">
        <v>ALCHEMY</v>
      </c>
    </row>
    <row r="355" spans="2:23" ht="17.399999999999999" x14ac:dyDescent="0.3">
      <c r="B355" s="161" t="str">
        <v>52-WISPA-07500750</v>
      </c>
      <c r="C355" s="157" t="str">
        <v>Pommery</v>
      </c>
      <c r="D355" s="99" t="str">
        <v>Champagne</v>
      </c>
      <c r="E355" s="99" t="str">
        <v>Pommery</v>
      </c>
      <c r="F355" s="99" t="str">
        <v>POM</v>
      </c>
      <c r="G355" s="99" t="str">
        <v>Champagne Pommery Brut Rose Royal (GB)</v>
      </c>
      <c r="H355" s="99" t="str">
        <v>750ml</v>
      </c>
      <c r="I355" s="175">
        <v>6</v>
      </c>
      <c r="J355" s="283"/>
      <c r="K355" s="178"/>
      <c r="L355" s="85"/>
      <c r="M355" s="147"/>
      <c r="N355" s="86"/>
      <c r="O355" s="147"/>
      <c r="P355" s="152">
        <v>0</v>
      </c>
      <c r="Q355" s="148"/>
      <c r="R355" s="96">
        <f t="shared" si="17"/>
        <v>0</v>
      </c>
      <c r="S355" s="97">
        <f t="shared" si="20"/>
        <v>0</v>
      </c>
      <c r="T355" s="98">
        <f t="shared" si="18"/>
        <v>0</v>
      </c>
      <c r="U355" s="117" t="str">
        <f t="shared" si="19"/>
        <v>OK</v>
      </c>
      <c r="V355" s="117" t="b">
        <f>'CASH REBATE'!$P$22</f>
        <v>0</v>
      </c>
      <c r="W355" s="1" t="str">
        <v>ALCHEMY</v>
      </c>
    </row>
    <row r="356" spans="2:23" ht="17.399999999999999" x14ac:dyDescent="0.3">
      <c r="B356" s="161" t="str">
        <v>52-WISPA-07500925</v>
      </c>
      <c r="C356" s="157" t="str">
        <v>Pommery</v>
      </c>
      <c r="D356" s="99" t="str">
        <v>Champagne</v>
      </c>
      <c r="E356" s="99" t="str">
        <v>Pommery</v>
      </c>
      <c r="F356" s="99" t="str">
        <v>POM</v>
      </c>
      <c r="G356" s="99" t="str">
        <v>Champagne Pommery Royal Blue Sky (GB)</v>
      </c>
      <c r="H356" s="99" t="str">
        <v>750ml</v>
      </c>
      <c r="I356" s="175">
        <v>6</v>
      </c>
      <c r="J356" s="283"/>
      <c r="K356" s="178"/>
      <c r="L356" s="85"/>
      <c r="M356" s="147"/>
      <c r="N356" s="86"/>
      <c r="O356" s="147"/>
      <c r="P356" s="152">
        <v>0</v>
      </c>
      <c r="Q356" s="148"/>
      <c r="R356" s="96">
        <f t="shared" si="17"/>
        <v>0</v>
      </c>
      <c r="S356" s="97">
        <f t="shared" si="20"/>
        <v>0</v>
      </c>
      <c r="T356" s="98">
        <f t="shared" si="18"/>
        <v>0</v>
      </c>
      <c r="U356" s="117" t="str">
        <f t="shared" si="19"/>
        <v>OK</v>
      </c>
      <c r="V356" s="117" t="b">
        <f>'CASH REBATE'!$P$22</f>
        <v>0</v>
      </c>
      <c r="W356" s="1" t="str">
        <v>ALCHEMY</v>
      </c>
    </row>
    <row r="357" spans="2:23" ht="17.399999999999999" x14ac:dyDescent="0.3">
      <c r="B357" s="161" t="str">
        <v>52-WISPA-07502006</v>
      </c>
      <c r="C357" s="157" t="str">
        <v>Pommery</v>
      </c>
      <c r="D357" s="99" t="str">
        <v>Champagne</v>
      </c>
      <c r="E357" s="99" t="str">
        <v>Pommery</v>
      </c>
      <c r="F357" s="99" t="str">
        <v>POM</v>
      </c>
      <c r="G357" s="99" t="str">
        <v>Pommery Cuvee Louise Champagne (2006)</v>
      </c>
      <c r="H357" s="99" t="str">
        <v>750ml</v>
      </c>
      <c r="I357" s="175">
        <v>6</v>
      </c>
      <c r="J357" s="283"/>
      <c r="K357" s="178"/>
      <c r="L357" s="85"/>
      <c r="M357" s="147"/>
      <c r="N357" s="86"/>
      <c r="O357" s="147"/>
      <c r="P357" s="152">
        <v>0</v>
      </c>
      <c r="Q357" s="148"/>
      <c r="R357" s="96">
        <f t="shared" si="17"/>
        <v>0</v>
      </c>
      <c r="S357" s="97">
        <f t="shared" si="20"/>
        <v>0</v>
      </c>
      <c r="T357" s="98">
        <f t="shared" si="18"/>
        <v>0</v>
      </c>
      <c r="U357" s="117" t="str">
        <f t="shared" si="19"/>
        <v>OK</v>
      </c>
      <c r="V357" s="117" t="b">
        <f>'CASH REBATE'!$P$22</f>
        <v>0</v>
      </c>
      <c r="W357" s="1" t="str">
        <v>ALCHEMY</v>
      </c>
    </row>
    <row r="358" spans="2:23" ht="17.399999999999999" x14ac:dyDescent="0.3">
      <c r="B358" s="161" t="str">
        <v>52-WISPA-07507772</v>
      </c>
      <c r="C358" s="157" t="str">
        <v>Pommery</v>
      </c>
      <c r="D358" s="99" t="str">
        <v>Champagne</v>
      </c>
      <c r="E358" s="99" t="str">
        <v>Pommery</v>
      </c>
      <c r="F358" s="99" t="str">
        <v>POM</v>
      </c>
      <c r="G358" s="99" t="str">
        <v>Champagne Pommery Apanage Brut (1874)</v>
      </c>
      <c r="H358" s="99" t="str">
        <v>750ml</v>
      </c>
      <c r="I358" s="175">
        <v>6</v>
      </c>
      <c r="J358" s="283"/>
      <c r="K358" s="178"/>
      <c r="L358" s="85"/>
      <c r="M358" s="147"/>
      <c r="N358" s="86"/>
      <c r="O358" s="147"/>
      <c r="P358" s="152">
        <v>0</v>
      </c>
      <c r="Q358" s="148"/>
      <c r="R358" s="96">
        <f t="shared" si="17"/>
        <v>0</v>
      </c>
      <c r="S358" s="97">
        <f t="shared" si="20"/>
        <v>0</v>
      </c>
      <c r="T358" s="98">
        <f t="shared" si="18"/>
        <v>0</v>
      </c>
      <c r="U358" s="117" t="str">
        <f t="shared" si="19"/>
        <v>OK</v>
      </c>
      <c r="V358" s="117" t="b">
        <f>'CASH REBATE'!$P$22</f>
        <v>0</v>
      </c>
      <c r="W358" s="1" t="str">
        <v>ALCHEMY</v>
      </c>
    </row>
    <row r="359" spans="2:23" ht="17.399999999999999" x14ac:dyDescent="0.3">
      <c r="B359" s="161" t="str">
        <v>64-SPLIQ-02000983</v>
      </c>
      <c r="C359" s="157" t="str">
        <v>Laiba</v>
      </c>
      <c r="D359" s="99" t="str">
        <v>Liqueur</v>
      </c>
      <c r="E359" s="99" t="str">
        <v>Laiba</v>
      </c>
      <c r="F359" s="99" t="str">
        <v>LAI</v>
      </c>
      <c r="G359" s="99" t="str">
        <v>Laiba Passion De-Light</v>
      </c>
      <c r="H359" s="99" t="str">
        <v>200ml</v>
      </c>
      <c r="I359" s="175">
        <v>12</v>
      </c>
      <c r="J359" s="283"/>
      <c r="K359" s="178"/>
      <c r="L359" s="85"/>
      <c r="M359" s="147"/>
      <c r="N359" s="86"/>
      <c r="O359" s="147"/>
      <c r="P359" s="152">
        <v>0</v>
      </c>
      <c r="Q359" s="148"/>
      <c r="R359" s="96">
        <f t="shared" si="17"/>
        <v>0</v>
      </c>
      <c r="S359" s="97">
        <f t="shared" si="20"/>
        <v>0</v>
      </c>
      <c r="T359" s="98">
        <f t="shared" si="18"/>
        <v>0</v>
      </c>
      <c r="U359" s="117" t="str">
        <f t="shared" si="19"/>
        <v>OK</v>
      </c>
      <c r="V359" s="117" t="b">
        <f>'CASH REBATE'!$P$22</f>
        <v>0</v>
      </c>
      <c r="W359" s="1" t="str">
        <v>ALCHEMY</v>
      </c>
    </row>
    <row r="360" spans="2:23" ht="17.399999999999999" x14ac:dyDescent="0.3">
      <c r="B360" s="161" t="str">
        <v>64-SPLIQ-02000990</v>
      </c>
      <c r="C360" s="158" t="str">
        <v>Laiba</v>
      </c>
      <c r="D360" s="142" t="str">
        <v>Liqueur</v>
      </c>
      <c r="E360" s="142" t="str">
        <v>Laiba</v>
      </c>
      <c r="F360" s="142" t="str">
        <v>LAI</v>
      </c>
      <c r="G360" s="142" t="str">
        <v>Laiba In Love With Rosemary</v>
      </c>
      <c r="H360" s="142" t="str">
        <v>200ml</v>
      </c>
      <c r="I360" s="176">
        <v>12</v>
      </c>
      <c r="J360" s="283"/>
      <c r="K360" s="178"/>
      <c r="L360" s="85"/>
      <c r="M360" s="143"/>
      <c r="N360" s="86"/>
      <c r="O360" s="53"/>
      <c r="P360" s="152">
        <v>0</v>
      </c>
      <c r="Q360" s="6"/>
      <c r="R360" s="96">
        <f t="shared" si="17"/>
        <v>0</v>
      </c>
      <c r="S360" s="97">
        <f t="shared" si="20"/>
        <v>0</v>
      </c>
      <c r="T360" s="98">
        <f t="shared" si="18"/>
        <v>0</v>
      </c>
      <c r="U360" s="117" t="str">
        <f t="shared" si="19"/>
        <v>OK</v>
      </c>
      <c r="V360" s="117" t="b">
        <f>'CASH REBATE'!$P$22</f>
        <v>0</v>
      </c>
      <c r="W360" s="1" t="str">
        <v>ALCHEMY</v>
      </c>
    </row>
    <row r="361" spans="2:23" ht="17.399999999999999" x14ac:dyDescent="0.3">
      <c r="B361" s="161" t="str">
        <v>64-SPLIQ-02001003</v>
      </c>
      <c r="C361" s="157" t="str">
        <v>Laiba</v>
      </c>
      <c r="D361" s="99" t="str">
        <v>Liqueur</v>
      </c>
      <c r="E361" s="99" t="str">
        <v>Laiba</v>
      </c>
      <c r="F361" s="99" t="str">
        <v>LAI</v>
      </c>
      <c r="G361" s="99" t="str">
        <v>Laiba Sour</v>
      </c>
      <c r="H361" s="99" t="str">
        <v>200ml</v>
      </c>
      <c r="I361" s="175">
        <v>12</v>
      </c>
      <c r="J361" s="283"/>
      <c r="K361" s="178"/>
      <c r="L361" s="85"/>
      <c r="M361" s="147"/>
      <c r="N361" s="86"/>
      <c r="O361" s="147"/>
      <c r="P361" s="152">
        <v>0</v>
      </c>
      <c r="Q361" s="148"/>
      <c r="R361" s="96">
        <f t="shared" ref="R361:R394" si="25">IF(K361&gt;0,K361*N361,L361*1.07*N361)</f>
        <v>0</v>
      </c>
      <c r="S361" s="97">
        <f t="shared" ref="S361:S394" si="26">ROUND(R361/1.07,2)</f>
        <v>0</v>
      </c>
      <c r="T361" s="98">
        <f t="shared" ref="T361:T394" si="27">IF(U361="Input Price only 1 column","",P361*S361)</f>
        <v>0</v>
      </c>
      <c r="U361" s="117" t="str">
        <f t="shared" ref="U361:U394" si="28">IF(AND(K361&gt;0,L361&gt;0),"Input Price only 1 column","OK")</f>
        <v>OK</v>
      </c>
      <c r="V361" s="117" t="b">
        <f>'CASH REBATE'!$P$22</f>
        <v>0</v>
      </c>
      <c r="W361" s="1" t="str">
        <v>ALCHEMY</v>
      </c>
    </row>
    <row r="362" spans="2:23" ht="17.399999999999999" x14ac:dyDescent="0.3">
      <c r="B362" s="161" t="str">
        <v>64-SPLIQ-02001010</v>
      </c>
      <c r="C362" s="157" t="str">
        <v>Laiba</v>
      </c>
      <c r="D362" s="99" t="str">
        <v>Liqueur</v>
      </c>
      <c r="E362" s="99" t="str">
        <v>Laiba</v>
      </c>
      <c r="F362" s="99" t="str">
        <v>LAI</v>
      </c>
      <c r="G362" s="99" t="str">
        <v>Laiba I Am Coconuts</v>
      </c>
      <c r="H362" s="99" t="str">
        <v>200ml</v>
      </c>
      <c r="I362" s="175">
        <v>12</v>
      </c>
      <c r="J362" s="283"/>
      <c r="K362" s="178"/>
      <c r="L362" s="85"/>
      <c r="M362" s="147"/>
      <c r="N362" s="86"/>
      <c r="O362" s="147"/>
      <c r="P362" s="152">
        <v>0</v>
      </c>
      <c r="Q362" s="148"/>
      <c r="R362" s="96">
        <f t="shared" si="25"/>
        <v>0</v>
      </c>
      <c r="S362" s="97">
        <f t="shared" si="26"/>
        <v>0</v>
      </c>
      <c r="T362" s="98">
        <f t="shared" si="27"/>
        <v>0</v>
      </c>
      <c r="U362" s="117" t="str">
        <f t="shared" si="28"/>
        <v>OK</v>
      </c>
      <c r="V362" s="117" t="b">
        <f>'CASH REBATE'!$P$22</f>
        <v>0</v>
      </c>
      <c r="W362" s="1" t="str">
        <v>ALCHEMY</v>
      </c>
    </row>
    <row r="363" spans="2:23" ht="17.399999999999999" x14ac:dyDescent="0.3">
      <c r="B363" s="161" t="str">
        <v>64-SPLIQ-02001027</v>
      </c>
      <c r="C363" s="157" t="str">
        <v>Laiba</v>
      </c>
      <c r="D363" s="99" t="str">
        <v>Liqueur</v>
      </c>
      <c r="E363" s="99" t="str">
        <v>Laiba</v>
      </c>
      <c r="F363" s="99" t="str">
        <v>LAI</v>
      </c>
      <c r="G363" s="99" t="str">
        <v>Laiba Cold Brew Martini</v>
      </c>
      <c r="H363" s="99" t="str">
        <v>200ml</v>
      </c>
      <c r="I363" s="175">
        <v>12</v>
      </c>
      <c r="J363" s="283"/>
      <c r="K363" s="178"/>
      <c r="L363" s="85"/>
      <c r="M363" s="147"/>
      <c r="N363" s="86"/>
      <c r="O363" s="147"/>
      <c r="P363" s="152">
        <v>0</v>
      </c>
      <c r="Q363" s="148"/>
      <c r="R363" s="96">
        <f t="shared" si="25"/>
        <v>0</v>
      </c>
      <c r="S363" s="97">
        <f t="shared" si="26"/>
        <v>0</v>
      </c>
      <c r="T363" s="98">
        <f t="shared" si="27"/>
        <v>0</v>
      </c>
      <c r="U363" s="117" t="str">
        <f t="shared" si="28"/>
        <v>OK</v>
      </c>
      <c r="V363" s="117" t="b">
        <f>'CASH REBATE'!$P$22</f>
        <v>0</v>
      </c>
      <c r="W363" s="1" t="str">
        <v>ALCHEMY</v>
      </c>
    </row>
    <row r="364" spans="2:23" ht="17.399999999999999" x14ac:dyDescent="0.3">
      <c r="B364" s="161" t="str">
        <v>64-SPLIQ-02001034</v>
      </c>
      <c r="C364" s="158" t="str">
        <v>Laiba</v>
      </c>
      <c r="D364" s="142" t="str">
        <v>Liqueur</v>
      </c>
      <c r="E364" s="142" t="str">
        <v>Laiba</v>
      </c>
      <c r="F364" s="142" t="str">
        <v>LAI</v>
      </c>
      <c r="G364" s="142" t="str">
        <v>Laiba Earl 'S Old Fashioned</v>
      </c>
      <c r="H364" s="142" t="str">
        <v>200ml</v>
      </c>
      <c r="I364" s="176">
        <v>12</v>
      </c>
      <c r="J364" s="283"/>
      <c r="K364" s="178"/>
      <c r="L364" s="85"/>
      <c r="M364" s="143"/>
      <c r="N364" s="86"/>
      <c r="O364" s="53"/>
      <c r="P364" s="152">
        <v>0</v>
      </c>
      <c r="Q364" s="6"/>
      <c r="R364" s="96">
        <f t="shared" si="25"/>
        <v>0</v>
      </c>
      <c r="S364" s="97">
        <f t="shared" si="26"/>
        <v>0</v>
      </c>
      <c r="T364" s="98">
        <f t="shared" si="27"/>
        <v>0</v>
      </c>
      <c r="U364" s="117" t="str">
        <f t="shared" si="28"/>
        <v>OK</v>
      </c>
      <c r="V364" s="117" t="b">
        <f>'CASH REBATE'!$P$22</f>
        <v>0</v>
      </c>
      <c r="W364" s="1" t="str">
        <v>ALCHEMY</v>
      </c>
    </row>
    <row r="365" spans="2:23" ht="17.399999999999999" x14ac:dyDescent="0.3">
      <c r="B365" s="161" t="str">
        <v>64-SPLIQ-02001041</v>
      </c>
      <c r="C365" s="157" t="str">
        <v>Laiba</v>
      </c>
      <c r="D365" s="99" t="str">
        <v>Liqueur</v>
      </c>
      <c r="E365" s="99" t="str">
        <v>Laiba</v>
      </c>
      <c r="F365" s="99" t="str">
        <v>LAI</v>
      </c>
      <c r="G365" s="99" t="str">
        <v>Laiba Twisted Negroni</v>
      </c>
      <c r="H365" s="99" t="str">
        <v>200ml</v>
      </c>
      <c r="I365" s="175">
        <v>12</v>
      </c>
      <c r="J365" s="283"/>
      <c r="K365" s="178"/>
      <c r="L365" s="85"/>
      <c r="M365" s="147"/>
      <c r="N365" s="86"/>
      <c r="O365" s="147"/>
      <c r="P365" s="152">
        <v>0</v>
      </c>
      <c r="Q365" s="148"/>
      <c r="R365" s="96">
        <f t="shared" si="25"/>
        <v>0</v>
      </c>
      <c r="S365" s="97">
        <f t="shared" si="26"/>
        <v>0</v>
      </c>
      <c r="T365" s="98">
        <f t="shared" si="27"/>
        <v>0</v>
      </c>
      <c r="U365" s="117" t="str">
        <f t="shared" si="28"/>
        <v>OK</v>
      </c>
      <c r="V365" s="117" t="b">
        <f>'CASH REBATE'!$P$22</f>
        <v>0</v>
      </c>
      <c r="W365" s="1" t="str">
        <v>ALCHEMY</v>
      </c>
    </row>
    <row r="366" spans="2:23" ht="17.399999999999999" x14ac:dyDescent="0.3">
      <c r="B366" s="161" t="str">
        <v>64-SPLIQ-02001058</v>
      </c>
      <c r="C366" s="157" t="str">
        <v>Laiba</v>
      </c>
      <c r="D366" s="99" t="str">
        <v>Liqueur</v>
      </c>
      <c r="E366" s="99" t="str">
        <v>Laiba</v>
      </c>
      <c r="F366" s="99" t="str">
        <v>LAI</v>
      </c>
      <c r="G366" s="99" t="str">
        <v>Laiba Bloody Mary</v>
      </c>
      <c r="H366" s="99" t="str">
        <v>200ml</v>
      </c>
      <c r="I366" s="175">
        <v>12</v>
      </c>
      <c r="J366" s="283"/>
      <c r="K366" s="178"/>
      <c r="L366" s="85"/>
      <c r="M366" s="147"/>
      <c r="N366" s="86"/>
      <c r="O366" s="147"/>
      <c r="P366" s="152">
        <v>0</v>
      </c>
      <c r="Q366" s="148"/>
      <c r="R366" s="96">
        <f t="shared" si="25"/>
        <v>0</v>
      </c>
      <c r="S366" s="97">
        <f t="shared" si="26"/>
        <v>0</v>
      </c>
      <c r="T366" s="98">
        <f t="shared" si="27"/>
        <v>0</v>
      </c>
      <c r="U366" s="117" t="str">
        <f t="shared" si="28"/>
        <v>OK</v>
      </c>
      <c r="V366" s="117" t="b">
        <f>'CASH REBATE'!$P$22</f>
        <v>0</v>
      </c>
      <c r="W366" s="1" t="str">
        <v>ALCHEMY</v>
      </c>
    </row>
    <row r="367" spans="2:23" ht="17.399999999999999" x14ac:dyDescent="0.3">
      <c r="B367" s="161" t="str">
        <v>67-SPGIN-02007187</v>
      </c>
      <c r="C367" s="157" t="str">
        <v>Lady Trieu</v>
      </c>
      <c r="D367" s="99" t="str">
        <v>Gin</v>
      </c>
      <c r="E367" s="99" t="str">
        <v>Lady Trieu</v>
      </c>
      <c r="F367" s="99" t="str">
        <v>LDT</v>
      </c>
      <c r="G367" s="99" t="str">
        <v>Lady Trieu Contemporary Vietnam Gin 200 ml</v>
      </c>
      <c r="H367" s="99" t="str">
        <v>200ml</v>
      </c>
      <c r="I367" s="175">
        <v>12</v>
      </c>
      <c r="J367" s="283"/>
      <c r="K367" s="178"/>
      <c r="L367" s="85"/>
      <c r="M367" s="147"/>
      <c r="N367" s="86"/>
      <c r="O367" s="147"/>
      <c r="P367" s="152">
        <v>0</v>
      </c>
      <c r="Q367" s="148"/>
      <c r="R367" s="96">
        <f t="shared" si="25"/>
        <v>0</v>
      </c>
      <c r="S367" s="97">
        <f t="shared" si="26"/>
        <v>0</v>
      </c>
      <c r="T367" s="98">
        <f t="shared" si="27"/>
        <v>0</v>
      </c>
      <c r="U367" s="117" t="str">
        <f t="shared" si="28"/>
        <v>OK</v>
      </c>
      <c r="V367" s="117" t="b">
        <f>'CASH REBATE'!$P$22</f>
        <v>0</v>
      </c>
      <c r="W367" s="1" t="str">
        <v>ALCHEMY</v>
      </c>
    </row>
    <row r="368" spans="2:23" ht="17.399999999999999" x14ac:dyDescent="0.3">
      <c r="B368" s="161" t="str">
        <v>75-06WHI-07007038</v>
      </c>
      <c r="C368" s="158" t="str">
        <v>Vok</v>
      </c>
      <c r="D368" s="142" t="str">
        <v>Whisky</v>
      </c>
      <c r="E368" s="142" t="str">
        <v>Real Mccoy</v>
      </c>
      <c r="F368" s="142" t="str">
        <v>RMC</v>
      </c>
      <c r="G368" s="142" t="str">
        <v>Real Mccoy Bourbon Whiskey</v>
      </c>
      <c r="H368" s="142" t="str">
        <v>700ml</v>
      </c>
      <c r="I368" s="176">
        <v>6</v>
      </c>
      <c r="J368" s="283"/>
      <c r="K368" s="178"/>
      <c r="L368" s="85"/>
      <c r="M368" s="143"/>
      <c r="N368" s="86"/>
      <c r="O368" s="53"/>
      <c r="P368" s="152">
        <v>0</v>
      </c>
      <c r="Q368" s="6"/>
      <c r="R368" s="96">
        <f t="shared" si="25"/>
        <v>0</v>
      </c>
      <c r="S368" s="97">
        <f t="shared" si="26"/>
        <v>0</v>
      </c>
      <c r="T368" s="98">
        <f t="shared" si="27"/>
        <v>0</v>
      </c>
      <c r="U368" s="117" t="str">
        <f t="shared" si="28"/>
        <v>OK</v>
      </c>
      <c r="V368" s="117" t="b">
        <f>'CASH REBATE'!$P$22</f>
        <v>0</v>
      </c>
      <c r="W368" s="1" t="str">
        <v>ALCHEMY</v>
      </c>
    </row>
    <row r="369" spans="2:23" ht="17.399999999999999" x14ac:dyDescent="0.3">
      <c r="B369" s="161" t="str">
        <v>76-SPSHE-05001041</v>
      </c>
      <c r="C369" s="157" t="str">
        <v>Edrington</v>
      </c>
      <c r="D369" s="99" t="str">
        <v>Wine</v>
      </c>
      <c r="E369" s="99" t="str">
        <v>Valdespino</v>
      </c>
      <c r="F369" s="99" t="str">
        <v/>
      </c>
      <c r="G369" s="99" t="str">
        <v>Valdespino Don Gonzalo Oloroso Sherry Wine</v>
      </c>
      <c r="H369" s="99" t="str">
        <v>500ml</v>
      </c>
      <c r="I369" s="175">
        <v>6</v>
      </c>
      <c r="J369" s="283"/>
      <c r="K369" s="178"/>
      <c r="L369" s="85"/>
      <c r="M369" s="147"/>
      <c r="N369" s="86"/>
      <c r="O369" s="147"/>
      <c r="P369" s="152">
        <v>0</v>
      </c>
      <c r="Q369" s="148"/>
      <c r="R369" s="96">
        <f t="shared" si="25"/>
        <v>0</v>
      </c>
      <c r="S369" s="97">
        <f t="shared" si="26"/>
        <v>0</v>
      </c>
      <c r="T369" s="98">
        <f t="shared" si="27"/>
        <v>0</v>
      </c>
      <c r="U369" s="117" t="str">
        <f t="shared" si="28"/>
        <v>OK</v>
      </c>
      <c r="V369" s="117" t="b">
        <f>'CASH REBATE'!$P$22</f>
        <v>0</v>
      </c>
      <c r="W369" s="1" t="str">
        <v>ALCHEMY</v>
      </c>
    </row>
    <row r="370" spans="2:23" ht="17.399999999999999" x14ac:dyDescent="0.3">
      <c r="B370" s="161" t="str">
        <v>76-SPSHE-07500938</v>
      </c>
      <c r="C370" s="157" t="str">
        <v>Edrington</v>
      </c>
      <c r="D370" s="99" t="str">
        <v>Wine</v>
      </c>
      <c r="E370" s="99" t="str">
        <v>Valdespino</v>
      </c>
      <c r="F370" s="99" t="str">
        <v/>
      </c>
      <c r="G370" s="99" t="str">
        <v>Valdespino El Candado PX Sherry Wine</v>
      </c>
      <c r="H370" s="99" t="str">
        <v>700ml</v>
      </c>
      <c r="I370" s="175">
        <v>6</v>
      </c>
      <c r="J370" s="283"/>
      <c r="K370" s="178"/>
      <c r="L370" s="85"/>
      <c r="M370" s="147"/>
      <c r="N370" s="86"/>
      <c r="O370" s="147"/>
      <c r="P370" s="152">
        <v>0</v>
      </c>
      <c r="Q370" s="148"/>
      <c r="R370" s="96">
        <f t="shared" si="25"/>
        <v>0</v>
      </c>
      <c r="S370" s="97">
        <f t="shared" si="26"/>
        <v>0</v>
      </c>
      <c r="T370" s="98">
        <f t="shared" si="27"/>
        <v>0</v>
      </c>
      <c r="U370" s="117" t="str">
        <f t="shared" si="28"/>
        <v>OK</v>
      </c>
      <c r="V370" s="117" t="b">
        <f>'CASH REBATE'!$P$22</f>
        <v>0</v>
      </c>
      <c r="W370" s="1" t="str">
        <v>ALCHEMY</v>
      </c>
    </row>
    <row r="371" spans="2:23" ht="17.399999999999999" x14ac:dyDescent="0.3">
      <c r="B371" s="161" t="str">
        <v>76-SPVER-07500174</v>
      </c>
      <c r="C371" s="157" t="str">
        <v>Edrington</v>
      </c>
      <c r="D371" s="99" t="str">
        <v>Vermouth</v>
      </c>
      <c r="E371" s="99" t="str">
        <v>Valdespino</v>
      </c>
      <c r="F371" s="99" t="str">
        <v/>
      </c>
      <c r="G371" s="99" t="str">
        <v>Valdespino Vermouth</v>
      </c>
      <c r="H371" s="99" t="str">
        <v>700ml</v>
      </c>
      <c r="I371" s="175">
        <v>6</v>
      </c>
      <c r="J371" s="283"/>
      <c r="K371" s="178"/>
      <c r="L371" s="85"/>
      <c r="M371" s="147"/>
      <c r="N371" s="86"/>
      <c r="O371" s="147"/>
      <c r="P371" s="152">
        <v>0</v>
      </c>
      <c r="Q371" s="148"/>
      <c r="R371" s="96">
        <f t="shared" si="25"/>
        <v>0</v>
      </c>
      <c r="S371" s="97">
        <f t="shared" si="26"/>
        <v>0</v>
      </c>
      <c r="T371" s="98">
        <f t="shared" si="27"/>
        <v>0</v>
      </c>
      <c r="U371" s="117" t="str">
        <f t="shared" si="28"/>
        <v>OK</v>
      </c>
      <c r="V371" s="117" t="b">
        <f>'CASH REBATE'!$P$22</f>
        <v>0</v>
      </c>
      <c r="W371" s="1" t="str">
        <v>ALCHEMY</v>
      </c>
    </row>
    <row r="372" spans="2:23" ht="17.399999999999999" x14ac:dyDescent="0.3">
      <c r="B372" s="161" t="str">
        <v>42-SPVER-10000853</v>
      </c>
      <c r="C372" s="158" t="str">
        <v>Campari</v>
      </c>
      <c r="D372" s="142" t="str">
        <v>Vermouth</v>
      </c>
      <c r="E372" s="142" t="str">
        <v>Cinzano</v>
      </c>
      <c r="F372" s="142" t="str">
        <v>CZV</v>
      </c>
      <c r="G372" s="142" t="str">
        <v>CINZANO VERMOUTH EXTRA DRY 1L</v>
      </c>
      <c r="H372" s="142" t="str">
        <v>1000ml</v>
      </c>
      <c r="I372" s="176">
        <v>12</v>
      </c>
      <c r="J372" s="283"/>
      <c r="K372" s="178"/>
      <c r="L372" s="85"/>
      <c r="M372" s="143"/>
      <c r="N372" s="86"/>
      <c r="O372" s="53"/>
      <c r="P372" s="152">
        <v>0</v>
      </c>
      <c r="Q372" s="6"/>
      <c r="R372" s="96">
        <f t="shared" si="25"/>
        <v>0</v>
      </c>
      <c r="S372" s="97">
        <f t="shared" si="26"/>
        <v>0</v>
      </c>
      <c r="T372" s="98">
        <f t="shared" si="27"/>
        <v>0</v>
      </c>
      <c r="U372" s="117" t="str">
        <f t="shared" si="28"/>
        <v>OK</v>
      </c>
      <c r="V372" s="117" t="b">
        <f>'CASH REBATE'!$P$22</f>
        <v>0</v>
      </c>
      <c r="W372" s="1" t="str">
        <v>ALCHEMY</v>
      </c>
    </row>
    <row r="373" spans="2:23" ht="17.399999999999999" x14ac:dyDescent="0.3">
      <c r="B373" s="161" t="str">
        <v>52-WISPB-07503811</v>
      </c>
      <c r="C373" s="157" t="str">
        <v>Pommery</v>
      </c>
      <c r="D373" s="99" t="str">
        <v>Champagne</v>
      </c>
      <c r="E373" s="99" t="str">
        <v>Pommery</v>
      </c>
      <c r="F373" s="99" t="str">
        <v>POM</v>
      </c>
      <c r="G373" s="99" t="str">
        <v>Champagne Heidsieck Monopole Blue Top Brut</v>
      </c>
      <c r="H373" s="99" t="str">
        <v>750ml</v>
      </c>
      <c r="I373" s="175">
        <v>6</v>
      </c>
      <c r="J373" s="283"/>
      <c r="K373" s="178"/>
      <c r="L373" s="85"/>
      <c r="M373" s="147"/>
      <c r="N373" s="86"/>
      <c r="O373" s="147"/>
      <c r="P373" s="152">
        <v>0</v>
      </c>
      <c r="Q373" s="148"/>
      <c r="R373" s="96">
        <f t="shared" si="25"/>
        <v>0</v>
      </c>
      <c r="S373" s="97">
        <f t="shared" si="26"/>
        <v>0</v>
      </c>
      <c r="T373" s="98">
        <f t="shared" si="27"/>
        <v>0</v>
      </c>
      <c r="U373" s="117" t="str">
        <f t="shared" si="28"/>
        <v>OK</v>
      </c>
      <c r="V373" s="117" t="b">
        <f>'CASH REBATE'!$P$22</f>
        <v>0</v>
      </c>
      <c r="W373" s="1" t="str">
        <v>ALCHEMY</v>
      </c>
    </row>
    <row r="374" spans="2:23" ht="17.399999999999999" x14ac:dyDescent="0.3">
      <c r="B374" s="161" t="str">
        <v>24-26CNY-07000401</v>
      </c>
      <c r="C374" s="157" t="str">
        <v>Remy Cointreau</v>
      </c>
      <c r="D374" s="99" t="str">
        <v>Cognac</v>
      </c>
      <c r="E374" s="99" t="str">
        <v>Remy</v>
      </c>
      <c r="F374" s="99" t="str">
        <v>RMM</v>
      </c>
      <c r="G374" s="99" t="str">
        <v>Louis XIII CNY26</v>
      </c>
      <c r="H374" s="99" t="str">
        <v>700ml</v>
      </c>
      <c r="I374" s="175">
        <v>1</v>
      </c>
      <c r="J374" s="283"/>
      <c r="K374" s="178"/>
      <c r="L374" s="85"/>
      <c r="M374" s="147"/>
      <c r="N374" s="86"/>
      <c r="O374" s="147"/>
      <c r="P374" s="152">
        <v>0</v>
      </c>
      <c r="Q374" s="148"/>
      <c r="R374" s="96">
        <f t="shared" si="25"/>
        <v>0</v>
      </c>
      <c r="S374" s="97">
        <f t="shared" si="26"/>
        <v>0</v>
      </c>
      <c r="T374" s="98">
        <f t="shared" si="27"/>
        <v>0</v>
      </c>
      <c r="U374" s="117" t="str">
        <f t="shared" si="28"/>
        <v>OK</v>
      </c>
      <c r="V374" s="117" t="b">
        <f>'CASH REBATE'!$P$22</f>
        <v>0</v>
      </c>
      <c r="W374" s="1" t="str">
        <v>ALCHEMY</v>
      </c>
    </row>
    <row r="375" spans="2:23" ht="17.399999999999999" x14ac:dyDescent="0.3">
      <c r="B375" s="161" t="str">
        <v>42-SPVER-10000822</v>
      </c>
      <c r="C375" s="157" t="str">
        <v>Campari</v>
      </c>
      <c r="D375" s="99" t="str">
        <v>Vermouth</v>
      </c>
      <c r="E375" s="99" t="str">
        <v>Cinzano</v>
      </c>
      <c r="F375" s="99" t="str">
        <v>CZV</v>
      </c>
      <c r="G375" s="99" t="str">
        <v>Cinzano Bianco Vermouth</v>
      </c>
      <c r="H375" s="99" t="str">
        <v>1000ml</v>
      </c>
      <c r="I375" s="175">
        <v>12</v>
      </c>
      <c r="J375" s="283"/>
      <c r="K375" s="178"/>
      <c r="L375" s="85"/>
      <c r="M375" s="147"/>
      <c r="N375" s="86"/>
      <c r="O375" s="147"/>
      <c r="P375" s="152">
        <v>0</v>
      </c>
      <c r="Q375" s="148"/>
      <c r="R375" s="96">
        <f t="shared" si="25"/>
        <v>0</v>
      </c>
      <c r="S375" s="97">
        <f t="shared" si="26"/>
        <v>0</v>
      </c>
      <c r="T375" s="98">
        <f t="shared" si="27"/>
        <v>0</v>
      </c>
      <c r="U375" s="117" t="str">
        <f t="shared" si="28"/>
        <v>OK</v>
      </c>
      <c r="V375" s="117" t="b">
        <f>'CASH REBATE'!$P$22</f>
        <v>0</v>
      </c>
      <c r="W375" s="1" t="str">
        <v>ALCHEMY</v>
      </c>
    </row>
    <row r="376" spans="2:23" ht="17.399999999999999" x14ac:dyDescent="0.3">
      <c r="B376" s="161" t="str">
        <v>76-SPVER-07502857</v>
      </c>
      <c r="C376" s="158" t="str">
        <v>Edrington</v>
      </c>
      <c r="D376" s="142" t="str">
        <v>Vermouth</v>
      </c>
      <c r="E376" s="142" t="str">
        <v>Valdespino</v>
      </c>
      <c r="F376" s="142" t="str">
        <v/>
      </c>
      <c r="G376" s="142" t="str">
        <v>VALDESPINO ORIGEN VERMOUTH 15% 0.75L</v>
      </c>
      <c r="H376" s="142" t="str">
        <v>750ml</v>
      </c>
      <c r="I376" s="176">
        <v>6</v>
      </c>
      <c r="J376" s="283"/>
      <c r="K376" s="178"/>
      <c r="L376" s="85"/>
      <c r="M376" s="143"/>
      <c r="N376" s="86"/>
      <c r="O376" s="53"/>
      <c r="P376" s="152">
        <v>0</v>
      </c>
      <c r="Q376" s="6"/>
      <c r="R376" s="96">
        <f t="shared" si="25"/>
        <v>0</v>
      </c>
      <c r="S376" s="97">
        <f t="shared" si="26"/>
        <v>0</v>
      </c>
      <c r="T376" s="98">
        <f t="shared" si="27"/>
        <v>0</v>
      </c>
      <c r="U376" s="117" t="str">
        <f t="shared" si="28"/>
        <v>OK</v>
      </c>
      <c r="V376" s="117" t="b">
        <f>'CASH REBATE'!$P$22</f>
        <v>0</v>
      </c>
      <c r="W376" s="1" t="str">
        <v>ALCHEMY</v>
      </c>
    </row>
    <row r="377" spans="2:23" ht="17.399999999999999" x14ac:dyDescent="0.3">
      <c r="B377" s="161" t="str">
        <v>103LOWHI-10000617</v>
      </c>
      <c r="C377" s="157" t="str">
        <v>LOCH LOMOND GROUP</v>
      </c>
      <c r="D377" s="99" t="str">
        <v>WHISKY</v>
      </c>
      <c r="E377" s="99" t="str">
        <v>HIGH COMMISSIONER</v>
      </c>
      <c r="F377" s="99" t="str">
        <v/>
      </c>
      <c r="G377" s="99" t="str">
        <v>HIGH COMMISSIONER BLENDED 40% 12x1L</v>
      </c>
      <c r="H377" s="99" t="str">
        <v>1000ml</v>
      </c>
      <c r="I377" s="175">
        <v>12</v>
      </c>
      <c r="J377" s="283"/>
      <c r="K377" s="178"/>
      <c r="L377" s="85"/>
      <c r="M377" s="147"/>
      <c r="N377" s="86"/>
      <c r="O377" s="147"/>
      <c r="P377" s="152">
        <v>0</v>
      </c>
      <c r="Q377" s="148"/>
      <c r="R377" s="96">
        <f t="shared" si="25"/>
        <v>0</v>
      </c>
      <c r="S377" s="97">
        <f t="shared" si="26"/>
        <v>0</v>
      </c>
      <c r="T377" s="98">
        <f t="shared" si="27"/>
        <v>0</v>
      </c>
      <c r="U377" s="117" t="str">
        <f t="shared" si="28"/>
        <v>OK</v>
      </c>
      <c r="V377" s="117" t="b">
        <f>'CASH REBATE'!$P$22</f>
        <v>0</v>
      </c>
      <c r="W377" s="1" t="str">
        <v>ALCHEMY</v>
      </c>
    </row>
    <row r="378" spans="2:23" ht="17.399999999999999" x14ac:dyDescent="0.3">
      <c r="B378" s="161" t="str">
        <v>103LOWHI-07000211</v>
      </c>
      <c r="C378" s="157" t="str">
        <v>LOCH LOMOND GROUP</v>
      </c>
      <c r="D378" s="99" t="str">
        <v>WHISKY</v>
      </c>
      <c r="E378" s="99" t="str">
        <v>HIGH COMMISSIONER</v>
      </c>
      <c r="F378" s="99" t="str">
        <v/>
      </c>
      <c r="G378" s="99" t="str">
        <v>HIGH COMMISSIONER BLENDED 40% 12x0.7L</v>
      </c>
      <c r="H378" s="99" t="str">
        <v>700ml</v>
      </c>
      <c r="I378" s="175">
        <v>12</v>
      </c>
      <c r="J378" s="283"/>
      <c r="K378" s="178"/>
      <c r="L378" s="85"/>
      <c r="M378" s="147"/>
      <c r="N378" s="86"/>
      <c r="O378" s="147"/>
      <c r="P378" s="152">
        <v>0</v>
      </c>
      <c r="Q378" s="148"/>
      <c r="R378" s="96">
        <f t="shared" si="25"/>
        <v>0</v>
      </c>
      <c r="S378" s="97">
        <f t="shared" si="26"/>
        <v>0</v>
      </c>
      <c r="T378" s="98">
        <f t="shared" si="27"/>
        <v>0</v>
      </c>
      <c r="U378" s="117" t="str">
        <f t="shared" si="28"/>
        <v>OK</v>
      </c>
      <c r="V378" s="117" t="b">
        <f>'CASH REBATE'!$P$22</f>
        <v>0</v>
      </c>
      <c r="W378" s="1" t="str">
        <v>ALCHEMY</v>
      </c>
    </row>
    <row r="379" spans="2:23" ht="17.399999999999999" x14ac:dyDescent="0.3">
      <c r="B379" s="161" t="str">
        <v>103LOWHI-03500129</v>
      </c>
      <c r="C379" s="157" t="str">
        <v>LOCH LOMOND GROUP</v>
      </c>
      <c r="D379" s="99" t="str">
        <v>WHISKY</v>
      </c>
      <c r="E379" s="99" t="str">
        <v>HIGH COMMISSIONER</v>
      </c>
      <c r="F379" s="99" t="str">
        <v/>
      </c>
      <c r="G379" s="99" t="str">
        <v>HIGH COMMISSIONER BLENDED 40% 24x0.35L</v>
      </c>
      <c r="H379" s="99" t="str">
        <v>350ml</v>
      </c>
      <c r="I379" s="175">
        <v>24</v>
      </c>
      <c r="J379" s="283"/>
      <c r="K379" s="178"/>
      <c r="L379" s="85"/>
      <c r="M379" s="147"/>
      <c r="N379" s="86"/>
      <c r="O379" s="147"/>
      <c r="P379" s="152">
        <v>0</v>
      </c>
      <c r="Q379" s="148"/>
      <c r="R379" s="96">
        <f t="shared" si="25"/>
        <v>0</v>
      </c>
      <c r="S379" s="97">
        <f t="shared" si="26"/>
        <v>0</v>
      </c>
      <c r="T379" s="98">
        <f t="shared" si="27"/>
        <v>0</v>
      </c>
      <c r="U379" s="117" t="str">
        <f t="shared" si="28"/>
        <v>OK</v>
      </c>
      <c r="V379" s="117" t="b">
        <f>'CASH REBATE'!$P$22</f>
        <v>0</v>
      </c>
      <c r="W379" s="1" t="str">
        <v>ALCHEMY</v>
      </c>
    </row>
    <row r="380" spans="2:23" ht="17.399999999999999" x14ac:dyDescent="0.3">
      <c r="B380" s="161" t="str">
        <v>103LOWHI-02000068</v>
      </c>
      <c r="C380" s="158" t="str">
        <v>LOCH LOMOND GROUP</v>
      </c>
      <c r="D380" s="142" t="str">
        <v>WHISKY</v>
      </c>
      <c r="E380" s="142" t="str">
        <v>HIGH COMMISSIONER</v>
      </c>
      <c r="F380" s="142" t="str">
        <v/>
      </c>
      <c r="G380" s="142" t="str">
        <v>HIGH COMMISSIONER BLENDED 40% 48x0.2L</v>
      </c>
      <c r="H380" s="142" t="str">
        <v>200ml</v>
      </c>
      <c r="I380" s="176">
        <v>48</v>
      </c>
      <c r="J380" s="283"/>
      <c r="K380" s="178"/>
      <c r="L380" s="85"/>
      <c r="M380" s="143"/>
      <c r="N380" s="86"/>
      <c r="O380" s="53"/>
      <c r="P380" s="152">
        <v>0</v>
      </c>
      <c r="Q380" s="6"/>
      <c r="R380" s="96">
        <f t="shared" si="25"/>
        <v>0</v>
      </c>
      <c r="S380" s="97">
        <f t="shared" si="26"/>
        <v>0</v>
      </c>
      <c r="T380" s="98">
        <f t="shared" si="27"/>
        <v>0</v>
      </c>
      <c r="U380" s="117" t="str">
        <f t="shared" si="28"/>
        <v>OK</v>
      </c>
      <c r="V380" s="117" t="b">
        <f>'CASH REBATE'!$P$22</f>
        <v>0</v>
      </c>
      <c r="W380" s="1" t="str">
        <v>ALCHEMY</v>
      </c>
    </row>
    <row r="381" spans="2:23" ht="17.399999999999999" x14ac:dyDescent="0.3">
      <c r="B381" s="161" t="str">
        <v>106LOWHI-07003219</v>
      </c>
      <c r="C381" s="157" t="str">
        <v>LOCH LOMOND GROUP</v>
      </c>
      <c r="D381" s="99" t="str">
        <v>WHISKY</v>
      </c>
      <c r="E381" s="99" t="str">
        <v>LOCH LOMOND</v>
      </c>
      <c r="F381" s="99" t="str">
        <v/>
      </c>
      <c r="G381" s="99" t="str">
        <v>LOCH LOMOND ORIGINAL SCOTCH WHISKY</v>
      </c>
      <c r="H381" s="99" t="str">
        <v>700ml</v>
      </c>
      <c r="I381" s="175">
        <v>6</v>
      </c>
      <c r="J381" s="283"/>
      <c r="K381" s="178"/>
      <c r="L381" s="85"/>
      <c r="M381" s="147"/>
      <c r="N381" s="86"/>
      <c r="O381" s="147"/>
      <c r="P381" s="152">
        <v>0</v>
      </c>
      <c r="Q381" s="148"/>
      <c r="R381" s="96">
        <f t="shared" si="25"/>
        <v>0</v>
      </c>
      <c r="S381" s="97">
        <f t="shared" si="26"/>
        <v>0</v>
      </c>
      <c r="T381" s="98">
        <f t="shared" si="27"/>
        <v>0</v>
      </c>
      <c r="U381" s="117" t="str">
        <f t="shared" si="28"/>
        <v>OK</v>
      </c>
      <c r="V381" s="117" t="b">
        <f>'CASH REBATE'!$P$22</f>
        <v>0</v>
      </c>
      <c r="W381" s="1" t="str">
        <v>ALCHEMY</v>
      </c>
    </row>
    <row r="382" spans="2:23" ht="17.399999999999999" x14ac:dyDescent="0.3">
      <c r="B382" s="161" t="str">
        <v>106LOWHI-07007216</v>
      </c>
      <c r="C382" s="157" t="str">
        <v>LOCH LOMOND GROUP</v>
      </c>
      <c r="D382" s="99" t="str">
        <v>WHISKY</v>
      </c>
      <c r="E382" s="99" t="str">
        <v>LOCH LOMOND</v>
      </c>
      <c r="F382" s="99" t="str">
        <v/>
      </c>
      <c r="G382" s="99" t="str">
        <v>LOCH LOMOND AGED 12 YEARS SCOTCH WHISKY</v>
      </c>
      <c r="H382" s="99" t="str">
        <v>700ml</v>
      </c>
      <c r="I382" s="175">
        <v>6</v>
      </c>
      <c r="J382" s="283"/>
      <c r="K382" s="178"/>
      <c r="L382" s="85"/>
      <c r="M382" s="147"/>
      <c r="N382" s="86"/>
      <c r="O382" s="147"/>
      <c r="P382" s="152">
        <v>0</v>
      </c>
      <c r="Q382" s="148"/>
      <c r="R382" s="96">
        <f t="shared" si="25"/>
        <v>0</v>
      </c>
      <c r="S382" s="97">
        <f t="shared" si="26"/>
        <v>0</v>
      </c>
      <c r="T382" s="98">
        <f t="shared" si="27"/>
        <v>0</v>
      </c>
      <c r="U382" s="117" t="str">
        <f t="shared" si="28"/>
        <v>OK</v>
      </c>
      <c r="V382" s="117" t="b">
        <f>'CASH REBATE'!$P$22</f>
        <v>0</v>
      </c>
    </row>
    <row r="383" spans="2:23" ht="17.399999999999999" x14ac:dyDescent="0.3">
      <c r="B383" s="161" t="str">
        <v>106LOWHI-07009215</v>
      </c>
      <c r="C383" s="157" t="str">
        <v>LOCH LOMOND GROUP</v>
      </c>
      <c r="D383" s="99" t="str">
        <v>WHISKY</v>
      </c>
      <c r="E383" s="99" t="str">
        <v>LOCH LOMOND</v>
      </c>
      <c r="F383" s="99" t="str">
        <v/>
      </c>
      <c r="G383" s="99" t="str">
        <v>LOCH LOMOND AGED 18 YEARS SCOTCH WHISKY</v>
      </c>
      <c r="H383" s="99" t="str">
        <v>700ml</v>
      </c>
      <c r="I383" s="175">
        <v>6</v>
      </c>
      <c r="J383" s="283"/>
      <c r="K383" s="178"/>
      <c r="L383" s="85"/>
      <c r="M383" s="147"/>
      <c r="N383" s="86"/>
      <c r="O383" s="147"/>
      <c r="P383" s="152">
        <v>0</v>
      </c>
      <c r="Q383" s="148"/>
      <c r="R383" s="96">
        <f t="shared" si="25"/>
        <v>0</v>
      </c>
      <c r="S383" s="97">
        <f t="shared" si="26"/>
        <v>0</v>
      </c>
      <c r="T383" s="98">
        <f t="shared" si="27"/>
        <v>0</v>
      </c>
      <c r="U383" s="117" t="str">
        <f t="shared" si="28"/>
        <v>OK</v>
      </c>
      <c r="V383" s="117" t="b">
        <f>'CASH REBATE'!$P$22</f>
        <v>0</v>
      </c>
    </row>
    <row r="384" spans="2:23" ht="17.399999999999999" x14ac:dyDescent="0.3">
      <c r="B384" s="161" t="str">
        <v>04-SPWHI-07001257</v>
      </c>
      <c r="C384" s="158" t="str">
        <v>Edrington</v>
      </c>
      <c r="D384" s="142" t="str">
        <v>WHISKY</v>
      </c>
      <c r="E384" s="142" t="str">
        <v>The Macallan</v>
      </c>
      <c r="F384" s="142" t="str">
        <v>MAC</v>
      </c>
      <c r="G384" s="142" t="str">
        <v>THE MACALLAN LITHA WHISKY</v>
      </c>
      <c r="H384" s="142" t="str">
        <v>700ml</v>
      </c>
      <c r="I384" s="176">
        <v>6</v>
      </c>
      <c r="J384" s="283"/>
      <c r="K384" s="178"/>
      <c r="L384" s="85"/>
      <c r="M384" s="143"/>
      <c r="N384" s="86"/>
      <c r="O384" s="53"/>
      <c r="P384" s="152">
        <v>0</v>
      </c>
      <c r="Q384" s="6"/>
      <c r="R384" s="96">
        <f t="shared" si="25"/>
        <v>0</v>
      </c>
      <c r="S384" s="97">
        <f t="shared" si="26"/>
        <v>0</v>
      </c>
      <c r="T384" s="98">
        <f t="shared" si="27"/>
        <v>0</v>
      </c>
      <c r="U384" s="117" t="str">
        <f t="shared" si="28"/>
        <v>OK</v>
      </c>
      <c r="V384" s="117" t="b">
        <f>'CASH REBATE'!$P$22</f>
        <v>0</v>
      </c>
    </row>
    <row r="385" spans="2:22" ht="17.399999999999999" x14ac:dyDescent="0.3">
      <c r="B385" s="161" t="str">
        <v>42-SPVER-10000061</v>
      </c>
      <c r="C385" s="157" t="str">
        <v>Campari Group</v>
      </c>
      <c r="D385" s="99" t="str">
        <v>Vermouth</v>
      </c>
      <c r="E385" s="99" t="str">
        <v>Del Professore</v>
      </c>
      <c r="F385" s="99" t="str">
        <v/>
      </c>
      <c r="G385" s="99" t="str">
        <v>Del Professore Rosso Vermouth</v>
      </c>
      <c r="H385" s="99" t="str">
        <v>1000ml</v>
      </c>
      <c r="I385" s="175">
        <v>6</v>
      </c>
      <c r="J385" s="283"/>
      <c r="K385" s="178"/>
      <c r="L385" s="85"/>
      <c r="M385" s="147"/>
      <c r="N385" s="86"/>
      <c r="O385" s="147"/>
      <c r="P385" s="152">
        <v>0</v>
      </c>
      <c r="Q385" s="148"/>
      <c r="R385" s="96">
        <f t="shared" si="25"/>
        <v>0</v>
      </c>
      <c r="S385" s="97">
        <f t="shared" si="26"/>
        <v>0</v>
      </c>
      <c r="T385" s="98">
        <f t="shared" si="27"/>
        <v>0</v>
      </c>
      <c r="U385" s="117" t="str">
        <f t="shared" si="28"/>
        <v>OK</v>
      </c>
      <c r="V385" s="117" t="b">
        <f>'CASH REBATE'!$P$22</f>
        <v>0</v>
      </c>
    </row>
    <row r="386" spans="2:22" ht="17.399999999999999" x14ac:dyDescent="0.3">
      <c r="B386" s="161" t="str">
        <v>42-WISPA-07503171</v>
      </c>
      <c r="C386" s="157" t="str">
        <v>Campari Group</v>
      </c>
      <c r="D386" s="99" t="str">
        <v>Sparkling Wine</v>
      </c>
      <c r="E386" s="99" t="str">
        <v>Riccadonna</v>
      </c>
      <c r="F386" s="99" t="str">
        <v/>
      </c>
      <c r="G386" s="99" t="str">
        <v>Riccadonna To Spritz</v>
      </c>
      <c r="H386" s="99" t="str">
        <v>750ml</v>
      </c>
      <c r="I386" s="175">
        <v>6</v>
      </c>
      <c r="J386" s="283"/>
      <c r="K386" s="178"/>
      <c r="L386" s="85"/>
      <c r="M386" s="147"/>
      <c r="N386" s="86"/>
      <c r="O386" s="147"/>
      <c r="P386" s="152">
        <v>0</v>
      </c>
      <c r="Q386" s="148"/>
      <c r="R386" s="96">
        <f t="shared" si="25"/>
        <v>0</v>
      </c>
      <c r="S386" s="97">
        <f t="shared" si="26"/>
        <v>0</v>
      </c>
      <c r="T386" s="98">
        <f t="shared" si="27"/>
        <v>0</v>
      </c>
      <c r="U386" s="117" t="str">
        <f t="shared" si="28"/>
        <v>OK</v>
      </c>
      <c r="V386" s="117" t="b">
        <f>'CASH REBATE'!$P$22</f>
        <v>0</v>
      </c>
    </row>
    <row r="387" spans="2:22" ht="17.399999999999999" x14ac:dyDescent="0.3">
      <c r="B387" s="161" t="str">
        <v>57-SPLIQ-07000707</v>
      </c>
      <c r="C387" s="157" t="str">
        <v>Campari</v>
      </c>
      <c r="D387" s="99" t="str">
        <v>Liqueur</v>
      </c>
      <c r="E387" s="99" t="str">
        <v>Ouzo</v>
      </c>
      <c r="F387" s="99" t="str">
        <v>OUZ</v>
      </c>
      <c r="G387" s="99" t="str">
        <v>Ouzo 12 Liqueur</v>
      </c>
      <c r="H387" s="99" t="str">
        <v>700ml</v>
      </c>
      <c r="I387" s="175">
        <v>6</v>
      </c>
      <c r="J387" s="283"/>
      <c r="K387" s="178"/>
      <c r="L387" s="85"/>
      <c r="M387" s="147"/>
      <c r="N387" s="86"/>
      <c r="O387" s="147"/>
      <c r="P387" s="152">
        <v>0</v>
      </c>
      <c r="Q387" s="148"/>
      <c r="R387" s="96">
        <f t="shared" si="25"/>
        <v>0</v>
      </c>
      <c r="S387" s="97">
        <f t="shared" si="26"/>
        <v>0</v>
      </c>
      <c r="T387" s="98">
        <f t="shared" si="27"/>
        <v>0</v>
      </c>
      <c r="U387" s="117" t="str">
        <f t="shared" si="28"/>
        <v>OK</v>
      </c>
      <c r="V387" s="117" t="b">
        <f>'CASH REBATE'!$P$22</f>
        <v>0</v>
      </c>
    </row>
    <row r="388" spans="2:22" ht="17.399999999999999" x14ac:dyDescent="0.3">
      <c r="B388" s="161" t="str">
        <v>58-SPLIQ-07009164</v>
      </c>
      <c r="C388" s="158" t="str">
        <v>Ancho</v>
      </c>
      <c r="D388" s="142" t="str">
        <v>Liqueur</v>
      </c>
      <c r="E388" s="142" t="str">
        <v>Ancho</v>
      </c>
      <c r="F388" s="142" t="str">
        <v>BRC</v>
      </c>
      <c r="G388" s="142" t="str">
        <v>Ancho Reyes Verde Liqueur</v>
      </c>
      <c r="H388" s="142" t="str">
        <v>700ml</v>
      </c>
      <c r="I388" s="176">
        <v>6</v>
      </c>
      <c r="J388" s="283"/>
      <c r="K388" s="178"/>
      <c r="L388" s="85"/>
      <c r="M388" s="143"/>
      <c r="N388" s="86"/>
      <c r="O388" s="53"/>
      <c r="P388" s="152">
        <v>0</v>
      </c>
      <c r="Q388" s="6"/>
      <c r="R388" s="96">
        <f t="shared" si="25"/>
        <v>0</v>
      </c>
      <c r="S388" s="97">
        <f t="shared" si="26"/>
        <v>0</v>
      </c>
      <c r="T388" s="98">
        <f t="shared" si="27"/>
        <v>0</v>
      </c>
      <c r="U388" s="117" t="str">
        <f t="shared" si="28"/>
        <v>OK</v>
      </c>
      <c r="V388" s="117" t="b">
        <f>'CASH REBATE'!$P$22</f>
        <v>0</v>
      </c>
    </row>
    <row r="389" spans="2:22" ht="17.399999999999999" x14ac:dyDescent="0.3">
      <c r="B389" s="161" t="str">
        <v>66-SPGIN-07000064</v>
      </c>
      <c r="C389" s="157" t="str">
        <v>Bareksten</v>
      </c>
      <c r="D389" s="99" t="str">
        <v>Gin</v>
      </c>
      <c r="E389" s="99" t="str">
        <v>Bareksten</v>
      </c>
      <c r="F389" s="99" t="str">
        <v>BAR</v>
      </c>
      <c r="G389" s="99" t="str">
        <v>Bareksten Botanical Gin</v>
      </c>
      <c r="H389" s="99" t="str">
        <v>700ml</v>
      </c>
      <c r="I389" s="175">
        <v>6</v>
      </c>
      <c r="J389" s="283"/>
      <c r="K389" s="178"/>
      <c r="L389" s="85"/>
      <c r="M389" s="147"/>
      <c r="N389" s="86"/>
      <c r="O389" s="147"/>
      <c r="P389" s="152">
        <v>0</v>
      </c>
      <c r="Q389" s="148"/>
      <c r="R389" s="96">
        <f t="shared" si="25"/>
        <v>0</v>
      </c>
      <c r="S389" s="97">
        <f t="shared" si="26"/>
        <v>0</v>
      </c>
      <c r="T389" s="98">
        <f t="shared" si="27"/>
        <v>0</v>
      </c>
      <c r="U389" s="117" t="str">
        <f t="shared" si="28"/>
        <v>OK</v>
      </c>
      <c r="V389" s="117" t="b">
        <f>'CASH REBATE'!$P$22</f>
        <v>0</v>
      </c>
    </row>
    <row r="390" spans="2:22" ht="17.399999999999999" x14ac:dyDescent="0.3">
      <c r="B390" s="161" t="str">
        <v>84-SPLIQ-07500002</v>
      </c>
      <c r="C390" s="157" t="str">
        <v>BIGGAR &amp; LEITH</v>
      </c>
      <c r="D390" s="99" t="str">
        <v>Liqueur</v>
      </c>
      <c r="E390" s="99" t="str">
        <v>BIGGAR &amp; LEITH</v>
      </c>
      <c r="F390" s="99" t="str">
        <v>BGL</v>
      </c>
      <c r="G390" s="99" t="str">
        <v>Hotel Starlino Aperitivo Orange</v>
      </c>
      <c r="H390" s="99" t="str">
        <v>750ml</v>
      </c>
      <c r="I390" s="175">
        <v>6</v>
      </c>
      <c r="J390" s="283"/>
      <c r="K390" s="178"/>
      <c r="L390" s="85"/>
      <c r="M390" s="147"/>
      <c r="N390" s="86"/>
      <c r="O390" s="147"/>
      <c r="P390" s="152">
        <v>0</v>
      </c>
      <c r="Q390" s="148"/>
      <c r="R390" s="96">
        <f t="shared" si="25"/>
        <v>0</v>
      </c>
      <c r="S390" s="97">
        <f t="shared" si="26"/>
        <v>0</v>
      </c>
      <c r="T390" s="98">
        <f t="shared" si="27"/>
        <v>0</v>
      </c>
      <c r="U390" s="117" t="str">
        <f t="shared" si="28"/>
        <v>OK</v>
      </c>
      <c r="V390" s="117" t="b">
        <f>'CASH REBATE'!$P$22</f>
        <v>0</v>
      </c>
    </row>
    <row r="391" spans="2:22" ht="17.399999999999999" x14ac:dyDescent="0.3">
      <c r="B391" s="161" t="str">
        <v>84-SPLIQ-07500003</v>
      </c>
      <c r="C391" s="157" t="str">
        <v>BIGGAR &amp; LEITH</v>
      </c>
      <c r="D391" s="99" t="str">
        <v>Liqueur</v>
      </c>
      <c r="E391" s="99" t="str">
        <v>BIGGAR &amp; LEITH</v>
      </c>
      <c r="F391" s="99" t="str">
        <v>BGL</v>
      </c>
      <c r="G391" s="99" t="str">
        <v>Hotel Starlino Aperitivo Rose</v>
      </c>
      <c r="H391" s="99" t="str">
        <v>750ml</v>
      </c>
      <c r="I391" s="175">
        <v>6</v>
      </c>
      <c r="J391" s="283"/>
      <c r="K391" s="178"/>
      <c r="L391" s="85"/>
      <c r="M391" s="147"/>
      <c r="N391" s="86"/>
      <c r="O391" s="147"/>
      <c r="P391" s="152">
        <v>0</v>
      </c>
      <c r="Q391" s="148"/>
      <c r="R391" s="96">
        <f t="shared" si="25"/>
        <v>0</v>
      </c>
      <c r="S391" s="97">
        <f t="shared" si="26"/>
        <v>0</v>
      </c>
      <c r="T391" s="98">
        <f t="shared" si="27"/>
        <v>0</v>
      </c>
      <c r="U391" s="117" t="str">
        <f t="shared" si="28"/>
        <v>OK</v>
      </c>
      <c r="V391" s="117" t="b">
        <f>'CASH REBATE'!$P$22</f>
        <v>0</v>
      </c>
    </row>
    <row r="392" spans="2:22" ht="17.399999999999999" x14ac:dyDescent="0.3">
      <c r="B392" s="161" t="str">
        <v>84-SPVER-07500001</v>
      </c>
      <c r="C392" s="158" t="str">
        <v>BIGGAR &amp; LEITH</v>
      </c>
      <c r="D392" s="142" t="str">
        <v>Vermouth</v>
      </c>
      <c r="E392" s="142" t="str">
        <v>BIGGAR &amp; LEITH</v>
      </c>
      <c r="F392" s="142" t="str">
        <v>BGL</v>
      </c>
      <c r="G392" s="142" t="str">
        <v>Hotel Starlino Vermouth Rosso</v>
      </c>
      <c r="H392" s="142" t="str">
        <v>750ml</v>
      </c>
      <c r="I392" s="176">
        <v>6</v>
      </c>
      <c r="J392" s="283"/>
      <c r="K392" s="178"/>
      <c r="L392" s="85"/>
      <c r="M392" s="143"/>
      <c r="N392" s="86"/>
      <c r="O392" s="53"/>
      <c r="P392" s="152">
        <v>0</v>
      </c>
      <c r="Q392" s="6"/>
      <c r="R392" s="96">
        <f t="shared" si="25"/>
        <v>0</v>
      </c>
      <c r="S392" s="97">
        <f t="shared" si="26"/>
        <v>0</v>
      </c>
      <c r="T392" s="98">
        <f t="shared" si="27"/>
        <v>0</v>
      </c>
      <c r="U392" s="117" t="str">
        <f t="shared" si="28"/>
        <v>OK</v>
      </c>
      <c r="V392" s="117" t="b">
        <f>'CASH REBATE'!$P$22</f>
        <v>0</v>
      </c>
    </row>
    <row r="393" spans="2:22" ht="17.399999999999999" x14ac:dyDescent="0.3">
      <c r="B393" s="161" t="str">
        <v>85-SPLIQ-07000001</v>
      </c>
      <c r="C393" s="157" t="str">
        <v>BIGGAR &amp; LEITH</v>
      </c>
      <c r="D393" s="99" t="str">
        <v>Liqueur</v>
      </c>
      <c r="E393" s="99" t="str">
        <v>BIGGAR &amp; LEITH</v>
      </c>
      <c r="F393" s="99" t="str">
        <v>BGL</v>
      </c>
      <c r="G393" s="99" t="str">
        <v>Shanky'S Whip Liqueur And Whisky Blend</v>
      </c>
      <c r="H393" s="99" t="str">
        <v>700ml</v>
      </c>
      <c r="I393" s="175">
        <v>6</v>
      </c>
      <c r="J393" s="283"/>
      <c r="K393" s="178"/>
      <c r="L393" s="85"/>
      <c r="M393" s="147"/>
      <c r="N393" s="86"/>
      <c r="O393" s="147"/>
      <c r="P393" s="152">
        <v>0</v>
      </c>
      <c r="Q393" s="148"/>
      <c r="R393" s="96">
        <f t="shared" si="25"/>
        <v>0</v>
      </c>
      <c r="S393" s="97">
        <f t="shared" si="26"/>
        <v>0</v>
      </c>
      <c r="T393" s="98">
        <f t="shared" si="27"/>
        <v>0</v>
      </c>
      <c r="U393" s="117" t="str">
        <f t="shared" si="28"/>
        <v>OK</v>
      </c>
      <c r="V393" s="117" t="b">
        <f>'CASH REBATE'!$P$22</f>
        <v>0</v>
      </c>
    </row>
    <row r="394" spans="2:22" ht="17.399999999999999" x14ac:dyDescent="0.3">
      <c r="B394" s="161" t="str">
        <v>86-SPLIQ-07000001</v>
      </c>
      <c r="C394" s="157" t="str">
        <v>BIGGAR &amp; LEITH</v>
      </c>
      <c r="D394" s="99" t="str">
        <v>Liqueur</v>
      </c>
      <c r="E394" s="99" t="str">
        <v>BIGGAR &amp; LEITH</v>
      </c>
      <c r="F394" s="99" t="str">
        <v>BGL</v>
      </c>
      <c r="G394" s="99" t="str">
        <v>Stambecco Amaro Maraschino Liqueur</v>
      </c>
      <c r="H394" s="99" t="str">
        <v>700ml</v>
      </c>
      <c r="I394" s="175">
        <v>6</v>
      </c>
      <c r="J394" s="283"/>
      <c r="K394" s="178"/>
      <c r="L394" s="85"/>
      <c r="M394" s="147"/>
      <c r="N394" s="86"/>
      <c r="O394" s="147"/>
      <c r="P394" s="152">
        <v>0</v>
      </c>
      <c r="Q394" s="148"/>
      <c r="R394" s="96">
        <f t="shared" si="25"/>
        <v>0</v>
      </c>
      <c r="S394" s="97">
        <f t="shared" si="26"/>
        <v>0</v>
      </c>
      <c r="T394" s="98">
        <f t="shared" si="27"/>
        <v>0</v>
      </c>
      <c r="U394" s="117" t="str">
        <f t="shared" si="28"/>
        <v>OK</v>
      </c>
      <c r="V394" s="117" t="b">
        <f>'CASH REBATE'!$P$22</f>
        <v>0</v>
      </c>
    </row>
    <row r="395" spans="2:22" x14ac:dyDescent="0.3">
      <c r="B395" s="1" t="str">
        <v>84-SPLIQ-07500852</v>
      </c>
      <c r="C395" s="18" t="str">
        <v>BIGGAR &amp; LEITH</v>
      </c>
      <c r="D395" s="15" t="str">
        <v>Liqueur</v>
      </c>
      <c r="E395" s="15" t="str">
        <v>BIGGAR &amp; LEITH</v>
      </c>
      <c r="F395" s="15" t="str">
        <v>BGL</v>
      </c>
      <c r="G395" s="18" t="str">
        <v>Hotel Starlino Aperitivo Elderflower</v>
      </c>
      <c r="H395" s="18" t="str">
        <v>750ml</v>
      </c>
      <c r="I395" s="2">
        <v>6</v>
      </c>
      <c r="P395" s="2">
        <v>0</v>
      </c>
    </row>
    <row r="396" spans="2:22" x14ac:dyDescent="0.3">
      <c r="B396" s="1" t="str">
        <v>GL-01WHI-07000203</v>
      </c>
      <c r="C396" s="18" t="str">
        <v>BIGGAR &amp; LEITH</v>
      </c>
      <c r="D396" s="15" t="str">
        <v>Whisky</v>
      </c>
      <c r="E396" s="15" t="str">
        <v>BIGGAR &amp; LEITH</v>
      </c>
      <c r="F396" s="15" t="str">
        <v>BGL</v>
      </c>
      <c r="G396" s="18" t="str">
        <v>The Gladstone Axe American Oak Whisky</v>
      </c>
      <c r="H396" s="18" t="str">
        <v>700ml</v>
      </c>
      <c r="I396" s="2">
        <v>6</v>
      </c>
      <c r="P396" s="2">
        <v>0</v>
      </c>
    </row>
    <row r="397" spans="2:22" x14ac:dyDescent="0.3">
      <c r="B397" s="1" t="str">
        <v>BU-03TEQ-05000371</v>
      </c>
      <c r="C397" s="18" t="str">
        <v>BIGGAR &amp; LEITH</v>
      </c>
      <c r="D397" s="15" t="str">
        <v>Tequila</v>
      </c>
      <c r="E397" s="15" t="str">
        <v>BIGGAR &amp; LEITH</v>
      </c>
      <c r="F397" s="15" t="str">
        <v>BGL</v>
      </c>
      <c r="G397" s="18" t="str">
        <v>Butterfly Cannon Rosa Tequila 0.5L</v>
      </c>
      <c r="H397" s="18" t="str">
        <v>500ml</v>
      </c>
      <c r="I397" s="2">
        <v>6</v>
      </c>
      <c r="P397" s="2">
        <v>0</v>
      </c>
    </row>
    <row r="398" spans="2:22" x14ac:dyDescent="0.3">
      <c r="B398" s="1" t="str">
        <v>BU-02TEQ-05000296</v>
      </c>
      <c r="C398" s="18" t="str">
        <v>BIGGAR &amp; LEITH</v>
      </c>
      <c r="D398" s="15" t="str">
        <v>Tequila</v>
      </c>
      <c r="E398" s="15" t="str">
        <v>BIGGAR &amp; LEITH</v>
      </c>
      <c r="F398" s="15" t="str">
        <v>BGL</v>
      </c>
      <c r="G398" s="18" t="str">
        <v>Butterfly Cannon Cristalino Tequila 0.5L</v>
      </c>
      <c r="H398" s="18" t="str">
        <v>500ml</v>
      </c>
      <c r="I398" s="2">
        <v>6</v>
      </c>
      <c r="P398" s="2">
        <v>0</v>
      </c>
    </row>
    <row r="399" spans="2:22" x14ac:dyDescent="0.3">
      <c r="B399" s="1" t="str">
        <v>SP-01RUM-07006059</v>
      </c>
      <c r="C399" s="18" t="str">
        <v>Biggar &amp; Leith</v>
      </c>
      <c r="D399" s="15" t="str">
        <v>Rum</v>
      </c>
      <c r="E399" s="15" t="str">
        <v>Biggar &amp; Leith</v>
      </c>
      <c r="F399" s="15" t="str">
        <v>BGL</v>
      </c>
      <c r="G399" s="18" t="str">
        <v>Spytail Ginger Rum 0.7L</v>
      </c>
      <c r="H399" s="18" t="str">
        <v>700ml</v>
      </c>
      <c r="I399" s="2">
        <v>6</v>
      </c>
      <c r="P399" s="2">
        <v>0</v>
      </c>
    </row>
    <row r="400" spans="2:22" x14ac:dyDescent="0.3">
      <c r="B400" s="1" t="str">
        <v>ST-01LIQ-07001224</v>
      </c>
      <c r="C400" s="18" t="str">
        <v>BIGGAR &amp; LEITH</v>
      </c>
      <c r="D400" s="15" t="str">
        <v>Liqueur</v>
      </c>
      <c r="E400" s="15" t="str">
        <v>BIGGAR &amp; LEITH</v>
      </c>
      <c r="F400" s="15" t="str">
        <v>BGL</v>
      </c>
      <c r="G400" s="18" t="str">
        <v>Stambecco Tiramisu Liqueur 0.7L</v>
      </c>
      <c r="H400" s="18" t="str">
        <v>700ml</v>
      </c>
      <c r="I400" s="2">
        <v>6</v>
      </c>
      <c r="P400" s="2">
        <v>0</v>
      </c>
    </row>
    <row r="401" spans="2:16" x14ac:dyDescent="0.3">
      <c r="B401" s="1" t="str">
        <v>BU-01TEQ-05000333</v>
      </c>
      <c r="C401" s="18" t="str">
        <v>BIGGAR &amp; LEITH</v>
      </c>
      <c r="D401" s="15" t="str">
        <v>Tequila</v>
      </c>
      <c r="E401" s="15" t="str">
        <v>BIGGAR &amp; LEITH</v>
      </c>
      <c r="F401" s="15" t="str">
        <v>BGL</v>
      </c>
      <c r="G401" s="18" t="str">
        <v>Butterfly Cannon Blue Tequila 0.5L</v>
      </c>
      <c r="H401" s="18" t="str">
        <v>500ml</v>
      </c>
      <c r="I401" s="2">
        <v>6</v>
      </c>
      <c r="P401" s="2">
        <v>0</v>
      </c>
    </row>
    <row r="402" spans="2:16" x14ac:dyDescent="0.3">
      <c r="B402" s="1" t="str">
        <v>77-SPLIQ-10001617</v>
      </c>
      <c r="C402" s="18" t="str">
        <v>Branca</v>
      </c>
      <c r="D402" s="15" t="str">
        <v>Liqueur</v>
      </c>
      <c r="E402" s="15" t="str">
        <v>Branca</v>
      </c>
      <c r="F402" s="15" t="str">
        <v>BRC</v>
      </c>
      <c r="G402" s="18" t="str">
        <v>Borghetti Espresso Liqueur</v>
      </c>
      <c r="H402" s="18" t="str">
        <v>1000ml</v>
      </c>
      <c r="I402" s="2">
        <v>6</v>
      </c>
      <c r="P402" s="2">
        <v>0</v>
      </c>
    </row>
    <row r="403" spans="2:16" x14ac:dyDescent="0.3">
      <c r="B403" s="1" t="str">
        <v>58-SPLIQ-07009065</v>
      </c>
      <c r="C403" s="18" t="str">
        <v>Campari</v>
      </c>
      <c r="D403" s="15" t="str">
        <v>Liqueur</v>
      </c>
      <c r="E403" s="15" t="str">
        <v>Campari</v>
      </c>
      <c r="F403" s="15" t="str">
        <v>CAM</v>
      </c>
      <c r="G403" s="18" t="str">
        <v>Ancho Reyes Liqueur</v>
      </c>
      <c r="H403" s="18" t="str">
        <v>700ml</v>
      </c>
      <c r="I403" s="2">
        <v>6</v>
      </c>
      <c r="P403" s="2">
        <v>0</v>
      </c>
    </row>
    <row r="404" spans="2:16" x14ac:dyDescent="0.3">
      <c r="B404" s="1" t="str">
        <v>60-SPGIN-07000522</v>
      </c>
      <c r="C404" s="18" t="str">
        <v>Campari</v>
      </c>
      <c r="D404" s="15" t="str">
        <v>Gin</v>
      </c>
      <c r="E404" s="15" t="str">
        <v>Campari</v>
      </c>
      <c r="F404" s="15" t="str">
        <v>CAM</v>
      </c>
      <c r="G404" s="18" t="str">
        <v>Ondina Gin</v>
      </c>
      <c r="H404" s="18" t="str">
        <v>700ml</v>
      </c>
      <c r="I404" s="2">
        <v>6</v>
      </c>
      <c r="P404" s="2">
        <v>0</v>
      </c>
    </row>
    <row r="405" spans="2:16" x14ac:dyDescent="0.3">
      <c r="B405" s="1" t="str">
        <v>55-SPMEZ-07502893</v>
      </c>
      <c r="C405" s="18" t="str">
        <v>Clase Azul</v>
      </c>
      <c r="D405" s="15" t="str">
        <v>Mezcal</v>
      </c>
      <c r="E405" s="15" t="str">
        <v>Clase Azul</v>
      </c>
      <c r="F405" s="15" t="str">
        <v>CAZ</v>
      </c>
      <c r="G405" s="18" t="str">
        <v>Mezcal Clase Azul Durango</v>
      </c>
      <c r="H405" s="18" t="str">
        <v>750ml</v>
      </c>
      <c r="I405" s="2">
        <v>3</v>
      </c>
      <c r="P405" s="2">
        <v>0</v>
      </c>
    </row>
    <row r="406" spans="2:16" x14ac:dyDescent="0.3">
      <c r="B406" s="1" t="str">
        <v>55-SPTEQ-07504724</v>
      </c>
      <c r="C406" s="18" t="str">
        <v>Clase Azul</v>
      </c>
      <c r="D406" s="15" t="str">
        <v>Tequila</v>
      </c>
      <c r="E406" s="15" t="str">
        <v>Clase Azul</v>
      </c>
      <c r="F406" s="15" t="str">
        <v>CAZ</v>
      </c>
      <c r="G406" s="18" t="str">
        <v>Tequila Clase Azul Anejo</v>
      </c>
      <c r="H406" s="18" t="str">
        <v>750ml</v>
      </c>
      <c r="I406" s="2">
        <v>3</v>
      </c>
      <c r="P406" s="2">
        <v>0</v>
      </c>
    </row>
    <row r="407" spans="2:16" x14ac:dyDescent="0.3">
      <c r="B407" s="1" t="str">
        <v>55-SPTEQ-07500203</v>
      </c>
      <c r="C407" s="18" t="str">
        <v>Clase Azul</v>
      </c>
      <c r="D407" s="15" t="str">
        <v>Tequila</v>
      </c>
      <c r="E407" s="15" t="str">
        <v>Clase Azul</v>
      </c>
      <c r="F407" s="15" t="str">
        <v>CAZ</v>
      </c>
      <c r="G407" s="18" t="str">
        <v>Tequila Clase Azul Gold</v>
      </c>
      <c r="H407" s="18" t="str">
        <v>750ml</v>
      </c>
      <c r="I407" s="2">
        <v>3</v>
      </c>
      <c r="P407" s="2">
        <v>0</v>
      </c>
    </row>
    <row r="408" spans="2:16" x14ac:dyDescent="0.3">
      <c r="B408" s="1" t="str">
        <v>55-SPTEQ-07505117</v>
      </c>
      <c r="C408" s="18" t="str">
        <v>Clase Azul</v>
      </c>
      <c r="D408" s="15" t="str">
        <v>Tequila</v>
      </c>
      <c r="E408" s="15" t="str">
        <v>Clase Azul</v>
      </c>
      <c r="F408" s="15" t="str">
        <v>CAZ</v>
      </c>
      <c r="G408" s="18" t="str">
        <v>Tequila Clase Azul Plata</v>
      </c>
      <c r="H408" s="18" t="str">
        <v>750ml</v>
      </c>
      <c r="I408" s="2">
        <v>6</v>
      </c>
      <c r="P408" s="2">
        <v>0</v>
      </c>
    </row>
    <row r="409" spans="2:16" x14ac:dyDescent="0.3">
      <c r="B409" s="1" t="str">
        <v>55-SPTEQ-07500662</v>
      </c>
      <c r="C409" s="18" t="str">
        <v>Clase Azul</v>
      </c>
      <c r="D409" s="15" t="str">
        <v>Tequila</v>
      </c>
      <c r="E409" s="15" t="str">
        <v>Clase Azul</v>
      </c>
      <c r="F409" s="15" t="str">
        <v>CAZ</v>
      </c>
      <c r="G409" s="18" t="str">
        <v>Tequila Clase Azul Reposado</v>
      </c>
      <c r="H409" s="18" t="str">
        <v>750ml</v>
      </c>
      <c r="I409" s="2">
        <v>6</v>
      </c>
      <c r="P409" s="2">
        <v>0</v>
      </c>
    </row>
    <row r="410" spans="2:16" x14ac:dyDescent="0.3">
      <c r="B410" s="1" t="str">
        <v>55-SPTEQ-10005089</v>
      </c>
      <c r="C410" s="18" t="str">
        <v>Clase Azul</v>
      </c>
      <c r="D410" s="15" t="str">
        <v>Tequila</v>
      </c>
      <c r="E410" s="15" t="str">
        <v>Clase Azul</v>
      </c>
      <c r="F410" s="15" t="str">
        <v>CAZ</v>
      </c>
      <c r="G410" s="18" t="str">
        <v>Tequila Clase Azul Reposado 1L (25 Anniversary Limited Edition)</v>
      </c>
      <c r="H410" s="18" t="str">
        <v>1000ml</v>
      </c>
      <c r="I410" s="2">
        <v>3</v>
      </c>
      <c r="P410" s="2">
        <v>0</v>
      </c>
    </row>
    <row r="411" spans="2:16" x14ac:dyDescent="0.3">
      <c r="B411" s="1" t="str">
        <v>55-SPTEQ-07503493</v>
      </c>
      <c r="C411" s="18" t="str">
        <v>Clase Azul</v>
      </c>
      <c r="D411" s="15" t="str">
        <v>Tequila</v>
      </c>
      <c r="E411" s="15" t="str">
        <v>Clase Azul</v>
      </c>
      <c r="F411" s="15" t="str">
        <v>CAZ</v>
      </c>
      <c r="G411" s="18" t="str">
        <v>Tequila Clase Azul Ultra</v>
      </c>
      <c r="H411" s="18" t="str">
        <v>750ml</v>
      </c>
      <c r="I411" s="2">
        <v>6</v>
      </c>
      <c r="P411" s="2">
        <v>0</v>
      </c>
    </row>
    <row r="412" spans="2:16" x14ac:dyDescent="0.3">
      <c r="B412" s="1" t="str">
        <v>55-SPMEZ-07502001</v>
      </c>
      <c r="C412" s="18" t="str">
        <v>Clase Azul</v>
      </c>
      <c r="D412" s="15" t="str">
        <v>Mezcal</v>
      </c>
      <c r="E412" s="15" t="str">
        <v>Clase Azul</v>
      </c>
      <c r="F412" s="15" t="str">
        <v>CAZ</v>
      </c>
      <c r="G412" s="18" t="str">
        <v>Clase Azul Guerrero Mezcal</v>
      </c>
      <c r="H412" s="18" t="str">
        <v>750ml</v>
      </c>
      <c r="I412" s="2">
        <v>3</v>
      </c>
      <c r="P412" s="2">
        <v>0</v>
      </c>
    </row>
    <row r="413" spans="2:16" x14ac:dyDescent="0.3">
      <c r="B413" s="1" t="str">
        <v>55-SPMEZ-07505355</v>
      </c>
      <c r="C413" s="18" t="str">
        <v>Clase Azul</v>
      </c>
      <c r="D413" s="15" t="str">
        <v>Mezcal</v>
      </c>
      <c r="E413" s="15" t="str">
        <v>Clase Azul</v>
      </c>
      <c r="F413" s="15" t="str">
        <v>CAZ</v>
      </c>
      <c r="G413" s="18" t="str">
        <v>Clase Azul San Luis Potosi Mezcal</v>
      </c>
      <c r="H413" s="18" t="str">
        <v>750ml</v>
      </c>
      <c r="I413" s="2">
        <v>3</v>
      </c>
      <c r="P413" s="2">
        <v>0</v>
      </c>
    </row>
    <row r="414" spans="2:16" x14ac:dyDescent="0.3">
      <c r="B414" s="1" t="str">
        <v>55-SPTEQ-02000486</v>
      </c>
      <c r="C414" s="18" t="str">
        <v>Clase Azul</v>
      </c>
      <c r="D414" s="15" t="str">
        <v>Tequila</v>
      </c>
      <c r="E414" s="15" t="str">
        <v>Clase Azul</v>
      </c>
      <c r="F414" s="15" t="str">
        <v>CAZ</v>
      </c>
      <c r="G414" s="18" t="str">
        <v>Clase Azul Reposado Tequila (200)</v>
      </c>
      <c r="H414" s="18" t="str">
        <v>200ml</v>
      </c>
      <c r="I414" s="2">
        <v>12</v>
      </c>
      <c r="P414" s="2">
        <v>0</v>
      </c>
    </row>
    <row r="415" spans="2:16" x14ac:dyDescent="0.3">
      <c r="B415" s="1" t="str">
        <v>55-SPTEQ-07502201</v>
      </c>
      <c r="C415" s="18" t="str">
        <v>Clase Azul</v>
      </c>
      <c r="D415" s="15" t="str">
        <v>Tequila</v>
      </c>
      <c r="E415" s="15" t="str">
        <v>Clase Azul</v>
      </c>
      <c r="F415" s="15" t="str">
        <v>CAZ</v>
      </c>
      <c r="G415" s="18" t="str">
        <v>Clase Azul Dia De Los Muertos Tequila (2022)</v>
      </c>
      <c r="H415" s="18" t="str">
        <v>750ml</v>
      </c>
      <c r="I415" s="2">
        <v>3</v>
      </c>
      <c r="P415" s="2">
        <v>0</v>
      </c>
    </row>
    <row r="416" spans="2:16" x14ac:dyDescent="0.3">
      <c r="B416" s="1" t="str">
        <v>55-SPTEQ-07502401</v>
      </c>
      <c r="C416" s="18" t="str">
        <v>Clase Azul</v>
      </c>
      <c r="D416" s="15" t="str">
        <v>Tequila</v>
      </c>
      <c r="E416" s="15" t="str">
        <v>Clase Azul</v>
      </c>
      <c r="F416" s="15" t="str">
        <v>CAZ</v>
      </c>
      <c r="G416" s="18" t="str">
        <v>Clase Azul Dia De Los Muertos Tequila (2024)</v>
      </c>
      <c r="H416" s="18" t="str">
        <v>750ml</v>
      </c>
      <c r="I416" s="2">
        <v>3</v>
      </c>
      <c r="P416" s="2">
        <v>0</v>
      </c>
    </row>
    <row r="417" spans="2:16" x14ac:dyDescent="0.3">
      <c r="B417" s="1" t="str">
        <v>55-SPTEQ-07505447</v>
      </c>
      <c r="C417" s="18" t="str">
        <v>Clase Azul</v>
      </c>
      <c r="D417" s="15" t="str">
        <v>Tequila</v>
      </c>
      <c r="E417" s="15" t="str">
        <v>Clase Azul</v>
      </c>
      <c r="F417" s="15" t="str">
        <v>CAZ</v>
      </c>
      <c r="G417" s="18" t="str">
        <v>Clase Azul Blanco Ahumado Tequila</v>
      </c>
      <c r="H417" s="18" t="str">
        <v>750ml</v>
      </c>
      <c r="I417" s="2">
        <v>3</v>
      </c>
      <c r="P417" s="2">
        <v>0</v>
      </c>
    </row>
    <row r="418" spans="2:16" x14ac:dyDescent="0.3">
      <c r="B418" s="1" t="str">
        <v>55-SPTEQ-17504248</v>
      </c>
      <c r="C418" s="18" t="str">
        <v>Clase Azul</v>
      </c>
      <c r="D418" s="15" t="str">
        <v>Tequila</v>
      </c>
      <c r="E418" s="15" t="str">
        <v>Clase Azul</v>
      </c>
      <c r="F418" s="15" t="str">
        <v>CAZ</v>
      </c>
      <c r="G418" s="18" t="str">
        <v>Clase Azul Reposado Tequila 1750ml</v>
      </c>
      <c r="H418" s="18" t="str">
        <v>1750ml</v>
      </c>
      <c r="I418" s="2">
        <v>4</v>
      </c>
      <c r="P418" s="2">
        <v>0</v>
      </c>
    </row>
    <row r="419" spans="2:16" x14ac:dyDescent="0.3">
      <c r="B419" s="1" t="str">
        <v>55-SPTEQ-07505386</v>
      </c>
      <c r="C419" s="18" t="str">
        <v>Clase Azul</v>
      </c>
      <c r="D419" s="15" t="str">
        <v>Tequila</v>
      </c>
      <c r="E419" s="15" t="str">
        <v>Clase Azul</v>
      </c>
      <c r="F419" s="15" t="str">
        <v>CAZ</v>
      </c>
      <c r="G419" s="18" t="str">
        <v>Clase Azul Dia De Muertos Aromas Tequila (2023)</v>
      </c>
      <c r="H419" s="18" t="str">
        <v>750ml</v>
      </c>
      <c r="I419" s="2">
        <v>3</v>
      </c>
      <c r="P419" s="2">
        <v>0</v>
      </c>
    </row>
    <row r="420" spans="2:16" x14ac:dyDescent="0.3">
      <c r="B420" s="1" t="str">
        <v>78-WISPA-07509155</v>
      </c>
      <c r="C420" s="18" t="str">
        <v>D.Rock</v>
      </c>
      <c r="D420" s="15" t="str">
        <v>Champagne</v>
      </c>
      <c r="E420" s="15" t="str">
        <v>D.Rock</v>
      </c>
      <c r="F420" s="15" t="str">
        <v>DRC</v>
      </c>
      <c r="G420" s="18" t="str">
        <v>D.Rock Rose Champagne</v>
      </c>
      <c r="H420" s="18" t="str">
        <v>750ml</v>
      </c>
      <c r="I420" s="2">
        <v>6</v>
      </c>
      <c r="P420" s="2">
        <v>0</v>
      </c>
    </row>
    <row r="421" spans="2:16" x14ac:dyDescent="0.3">
      <c r="B421" s="1" t="str">
        <v>78-WISPA-07509032</v>
      </c>
      <c r="C421" s="18" t="str">
        <v>D.Rock</v>
      </c>
      <c r="D421" s="15" t="str">
        <v>Champagne</v>
      </c>
      <c r="E421" s="15" t="str">
        <v>D.Rock</v>
      </c>
      <c r="F421" s="15" t="str">
        <v>DRC</v>
      </c>
      <c r="G421" s="18" t="str">
        <v>D.Rock Gold Champagne</v>
      </c>
      <c r="H421" s="18" t="str">
        <v>750ml</v>
      </c>
      <c r="I421" s="2">
        <v>6</v>
      </c>
      <c r="P421" s="2">
        <v>0</v>
      </c>
    </row>
    <row r="422" spans="2:16" x14ac:dyDescent="0.3">
      <c r="B422" s="1" t="str">
        <v>78-WISPA-07501001</v>
      </c>
      <c r="C422" s="18" t="str">
        <v>D.Rock</v>
      </c>
      <c r="D422" s="15" t="str">
        <v>Champagne</v>
      </c>
      <c r="E422" s="15" t="str">
        <v>D.Rock</v>
      </c>
      <c r="F422" s="15" t="str">
        <v>DRC</v>
      </c>
      <c r="G422" s="18" t="str">
        <v>D.Rock Gold Luminus Champagne</v>
      </c>
      <c r="H422" s="18" t="str">
        <v>750ml</v>
      </c>
      <c r="I422" s="2">
        <v>6</v>
      </c>
      <c r="P422" s="2">
        <v>0</v>
      </c>
    </row>
    <row r="423" spans="2:16" x14ac:dyDescent="0.3">
      <c r="B423" s="1" t="str">
        <v>80-SPWHI-07001164</v>
      </c>
      <c r="C423" s="18" t="str">
        <v>Glenturret</v>
      </c>
      <c r="D423" s="15" t="str">
        <v>Whisky</v>
      </c>
      <c r="E423" s="15" t="str">
        <v>Glenturret</v>
      </c>
      <c r="F423" s="15" t="str">
        <v>GTR</v>
      </c>
      <c r="G423" s="18" t="str">
        <v>The Glenturret 12 Years Whisky (2023)</v>
      </c>
      <c r="H423" s="18" t="str">
        <v>700ml</v>
      </c>
      <c r="I423" s="2">
        <v>6</v>
      </c>
      <c r="P423" s="2">
        <v>0</v>
      </c>
    </row>
    <row r="424" spans="2:16" x14ac:dyDescent="0.3">
      <c r="B424" s="1" t="str">
        <v>80-SPWHI-07001167</v>
      </c>
      <c r="C424" s="18" t="str">
        <v>Glenturret</v>
      </c>
      <c r="D424" s="15" t="str">
        <v>Whisky</v>
      </c>
      <c r="E424" s="15" t="str">
        <v>Glenturret</v>
      </c>
      <c r="F424" s="15" t="str">
        <v>GTR</v>
      </c>
      <c r="G424" s="18" t="str">
        <v>Glenturret Peat Smoked 10 Years Whisky</v>
      </c>
      <c r="H424" s="18" t="str">
        <v>700ml</v>
      </c>
      <c r="I424" s="2">
        <v>6</v>
      </c>
      <c r="P424" s="2">
        <v>0</v>
      </c>
    </row>
    <row r="425" spans="2:16" x14ac:dyDescent="0.3">
      <c r="B425" s="1" t="str">
        <v>80-SPWHI-07001013</v>
      </c>
      <c r="C425" s="18" t="str">
        <v>Glenturret</v>
      </c>
      <c r="D425" s="15" t="str">
        <v>Whisky</v>
      </c>
      <c r="E425" s="15" t="str">
        <v>Glenturret</v>
      </c>
      <c r="F425" s="15" t="str">
        <v>GTR</v>
      </c>
      <c r="G425" s="18" t="str">
        <v>The Glenturret Triple Wood Whisky (2023)</v>
      </c>
      <c r="H425" s="18" t="str">
        <v>700ml</v>
      </c>
      <c r="I425" s="2">
        <v>6</v>
      </c>
      <c r="P425" s="2">
        <v>0</v>
      </c>
    </row>
    <row r="426" spans="2:16" x14ac:dyDescent="0.3">
      <c r="B426" s="1" t="str">
        <v>80-SPWHI-07000672</v>
      </c>
      <c r="C426" s="18" t="str">
        <v>Glenturret</v>
      </c>
      <c r="D426" s="15" t="str">
        <v>Whisky</v>
      </c>
      <c r="E426" s="15" t="str">
        <v>Glenturret</v>
      </c>
      <c r="F426" s="15" t="str">
        <v>GTR</v>
      </c>
      <c r="G426" s="18" t="str">
        <v>The Glenturret 30 Years Whisky (2022)</v>
      </c>
      <c r="H426" s="18" t="str">
        <v>700ml</v>
      </c>
      <c r="I426" s="2">
        <v>6</v>
      </c>
      <c r="P426" s="2">
        <v>0</v>
      </c>
    </row>
    <row r="427" spans="2:16" x14ac:dyDescent="0.3">
      <c r="B427" s="1" t="str">
        <v>80-SPWHI-07000207</v>
      </c>
      <c r="C427" s="18" t="str">
        <v>Glenturret</v>
      </c>
      <c r="D427" s="15" t="str">
        <v>Whisky</v>
      </c>
      <c r="E427" s="15" t="str">
        <v>Glenturret</v>
      </c>
      <c r="F427" s="15" t="str">
        <v>GTR</v>
      </c>
      <c r="G427" s="18" t="str">
        <v>The Glenturret Jaguar Whisky</v>
      </c>
      <c r="H427" s="18" t="str">
        <v>700ml</v>
      </c>
      <c r="I427" s="2">
        <v>1</v>
      </c>
      <c r="P427" s="2">
        <v>0</v>
      </c>
    </row>
    <row r="428" spans="2:16" x14ac:dyDescent="0.3">
      <c r="B428" s="1" t="str">
        <v>WH-01VOD-07000018</v>
      </c>
      <c r="C428" s="18" t="str">
        <v>Great Wines</v>
      </c>
      <c r="D428" s="15" t="str">
        <v>Vodka</v>
      </c>
      <c r="E428" s="15" t="str">
        <v>Great Wines</v>
      </c>
      <c r="F428" s="15" t="str">
        <v>KYO</v>
      </c>
      <c r="G428" s="18" t="str">
        <v>White Rabbit Vodka</v>
      </c>
      <c r="H428" s="18" t="str">
        <v>700ml</v>
      </c>
      <c r="I428" s="2">
        <v>12</v>
      </c>
      <c r="P428" s="2">
        <v>0</v>
      </c>
    </row>
    <row r="429" spans="2:16" x14ac:dyDescent="0.3">
      <c r="B429" s="1" t="str">
        <v>54-SPGIN-07000235</v>
      </c>
      <c r="C429" s="18" t="str">
        <v>Gunpowder</v>
      </c>
      <c r="D429" s="15" t="str">
        <v>Gin</v>
      </c>
      <c r="E429" s="15" t="str">
        <v>Gunpowder</v>
      </c>
      <c r="F429" s="15" t="str">
        <v>FTS</v>
      </c>
      <c r="G429" s="18" t="str">
        <v>Gunpowder Irish Gin</v>
      </c>
      <c r="H429" s="18" t="str">
        <v>700ml</v>
      </c>
      <c r="I429" s="2">
        <v>6</v>
      </c>
      <c r="P429" s="2">
        <v>0</v>
      </c>
    </row>
    <row r="430" spans="2:16" x14ac:dyDescent="0.3">
      <c r="B430" s="1" t="str">
        <v>54-SPGIN-07000846</v>
      </c>
      <c r="C430" s="18" t="str">
        <v>Gunpowder</v>
      </c>
      <c r="D430" s="15" t="str">
        <v>Gin</v>
      </c>
      <c r="E430" s="15" t="str">
        <v>Gunpowder</v>
      </c>
      <c r="F430" s="15" t="str">
        <v>FTS</v>
      </c>
      <c r="G430" s="18" t="str">
        <v>Drumshanbo Gunpowder Brazilian Pineapple Irish Gin</v>
      </c>
      <c r="H430" s="18" t="str">
        <v>700ml</v>
      </c>
      <c r="I430" s="2">
        <v>6</v>
      </c>
      <c r="P430" s="2">
        <v>0</v>
      </c>
    </row>
    <row r="431" spans="2:16" x14ac:dyDescent="0.3">
      <c r="B431" s="1" t="str">
        <v>54-SPGIN-07000426</v>
      </c>
      <c r="C431" s="18" t="str">
        <v>Gunpowder</v>
      </c>
      <c r="D431" s="15" t="str">
        <v>Gin</v>
      </c>
      <c r="E431" s="15" t="str">
        <v>Gunpowder</v>
      </c>
      <c r="F431" s="15" t="str">
        <v>FTS</v>
      </c>
      <c r="G431" s="18" t="str">
        <v>Drumshanbo Gunpowder Sardinian Citrus Irish Gin</v>
      </c>
      <c r="H431" s="18" t="str">
        <v>700ml</v>
      </c>
      <c r="I431" s="2">
        <v>6</v>
      </c>
      <c r="P431" s="2">
        <v>0</v>
      </c>
    </row>
    <row r="432" spans="2:16" x14ac:dyDescent="0.3">
      <c r="B432" s="1" t="str">
        <v>54-SPGIN-07001001</v>
      </c>
      <c r="C432" s="18" t="str">
        <v>Gunpowder</v>
      </c>
      <c r="D432" s="15" t="str">
        <v>Gin</v>
      </c>
      <c r="E432" s="15" t="str">
        <v>Gunpowder</v>
      </c>
      <c r="F432" s="15" t="str">
        <v>FTS</v>
      </c>
      <c r="G432" s="18" t="str">
        <v>Drumshanbo Gunpowder California Orange Irish Gin</v>
      </c>
      <c r="H432" s="18" t="str">
        <v>700ml</v>
      </c>
      <c r="I432" s="2">
        <v>6</v>
      </c>
      <c r="P432" s="2">
        <v>0</v>
      </c>
    </row>
    <row r="433" spans="2:16" x14ac:dyDescent="0.3">
      <c r="B433" s="1" t="str">
        <v>IT-01LIQ-07000005</v>
      </c>
      <c r="C433" s="18" t="str">
        <v>J.T.W.</v>
      </c>
      <c r="D433" s="15" t="str">
        <v>Liqueur</v>
      </c>
      <c r="E433" s="15" t="str">
        <v>J.T.W.</v>
      </c>
      <c r="F433" s="15" t="str">
        <v>LUN</v>
      </c>
      <c r="G433" s="18" t="str">
        <v>Italicus Rosolio Di Bergamotto Liqueur</v>
      </c>
      <c r="H433" s="18" t="str">
        <v>700ml</v>
      </c>
      <c r="I433" s="2">
        <v>6</v>
      </c>
      <c r="P433" s="2">
        <v>0</v>
      </c>
    </row>
    <row r="434" spans="2:16" x14ac:dyDescent="0.3">
      <c r="B434" s="1" t="str">
        <v>JA-01LIQ-07000040</v>
      </c>
      <c r="C434" s="18" t="str">
        <v>Jackson'S Winery</v>
      </c>
      <c r="D434" s="15" t="str">
        <v>Liqueur</v>
      </c>
      <c r="E434" s="15" t="str">
        <v>Jackson'S Winery</v>
      </c>
      <c r="F434" s="15" t="str">
        <v>LUN</v>
      </c>
      <c r="G434" s="18" t="str">
        <v>Jaquila Jasmine Liqueur 0.7L</v>
      </c>
      <c r="H434" s="18" t="str">
        <v>700ml</v>
      </c>
      <c r="I434" s="2">
        <v>6</v>
      </c>
      <c r="P434" s="2">
        <v>0</v>
      </c>
    </row>
    <row r="435" spans="2:16" x14ac:dyDescent="0.3">
      <c r="B435" s="1" t="str">
        <v>KL-01GIN-07004238</v>
      </c>
      <c r="C435" s="18" t="str">
        <v>Kilo</v>
      </c>
      <c r="D435" s="15" t="str">
        <v>Gin</v>
      </c>
      <c r="E435" s="15" t="str">
        <v>Kilo</v>
      </c>
      <c r="F435" s="15" t="str">
        <v>LUN</v>
      </c>
      <c r="G435" s="18" t="str">
        <v>Kilo Gin 70Cl.</v>
      </c>
      <c r="H435" s="18" t="str">
        <v>700ml</v>
      </c>
      <c r="I435" s="2">
        <v>6</v>
      </c>
      <c r="P435" s="2">
        <v>0</v>
      </c>
    </row>
    <row r="436" spans="2:16" x14ac:dyDescent="0.3">
      <c r="B436" s="1" t="str">
        <v>KL-01GIN-03304290</v>
      </c>
      <c r="C436" s="18" t="str">
        <v>Kilo</v>
      </c>
      <c r="D436" s="15" t="str">
        <v>Gin</v>
      </c>
      <c r="E436" s="15" t="str">
        <v>Kilo</v>
      </c>
      <c r="F436" s="15" t="str">
        <v>LUN</v>
      </c>
      <c r="G436" s="18" t="str">
        <v>Kilo Gin 33Cl.</v>
      </c>
      <c r="H436" s="18" t="str">
        <v>330ml</v>
      </c>
      <c r="I436" s="2">
        <v>12</v>
      </c>
      <c r="P436" s="2">
        <v>0</v>
      </c>
    </row>
    <row r="437" spans="2:16" x14ac:dyDescent="0.3">
      <c r="B437" s="1" t="str">
        <v>KL-02RUM-03304337</v>
      </c>
      <c r="C437" s="18" t="str">
        <v>Kilo</v>
      </c>
      <c r="D437" s="15" t="str">
        <v>Rum</v>
      </c>
      <c r="E437" s="15" t="str">
        <v>Kilo</v>
      </c>
      <c r="F437" s="15" t="str">
        <v>LUN</v>
      </c>
      <c r="G437" s="18" t="str">
        <v>Kilo Rum 33Cl.</v>
      </c>
      <c r="H437" s="18" t="str">
        <v>330ml</v>
      </c>
      <c r="I437" s="2">
        <v>12</v>
      </c>
      <c r="P437" s="2">
        <v>0</v>
      </c>
    </row>
    <row r="438" spans="2:16" x14ac:dyDescent="0.3">
      <c r="B438" s="1" t="str">
        <v>KL-02RUM-07004306</v>
      </c>
      <c r="C438" s="18" t="str">
        <v>Kilo</v>
      </c>
      <c r="D438" s="15" t="str">
        <v>Rum</v>
      </c>
      <c r="E438" s="15" t="str">
        <v>Kilo</v>
      </c>
      <c r="F438" s="15" t="str">
        <v>LUN</v>
      </c>
      <c r="G438" s="18" t="str">
        <v>Kilo Rum 70Cl.</v>
      </c>
      <c r="H438" s="18" t="str">
        <v>700ml</v>
      </c>
      <c r="I438" s="2">
        <v>6</v>
      </c>
      <c r="P438" s="2">
        <v>0</v>
      </c>
    </row>
    <row r="439" spans="2:16" x14ac:dyDescent="0.3">
      <c r="B439" s="1" t="str">
        <v>KL-03VOD-03304283</v>
      </c>
      <c r="C439" s="18" t="str">
        <v>Kilo</v>
      </c>
      <c r="D439" s="15" t="str">
        <v>Vodka</v>
      </c>
      <c r="E439" s="15" t="str">
        <v>Kilo</v>
      </c>
      <c r="F439" s="15" t="str">
        <v>MIN</v>
      </c>
      <c r="G439" s="18" t="str">
        <v>Kilo Vodka 33Cl.</v>
      </c>
      <c r="H439" s="18" t="str">
        <v>330ml</v>
      </c>
      <c r="I439" s="2">
        <v>12</v>
      </c>
      <c r="P439" s="2">
        <v>0</v>
      </c>
    </row>
    <row r="440" spans="2:16" x14ac:dyDescent="0.3">
      <c r="B440" s="1" t="str">
        <v>KL-03VOD-07004245</v>
      </c>
      <c r="C440" s="18" t="str">
        <v>Kilo</v>
      </c>
      <c r="D440" s="15" t="str">
        <v>Vodka</v>
      </c>
      <c r="E440" s="15" t="str">
        <v>Kilo</v>
      </c>
      <c r="F440" s="15" t="str">
        <v>MIN</v>
      </c>
      <c r="G440" s="18" t="str">
        <v>Kilo Vodka 70Cl.</v>
      </c>
      <c r="H440" s="18" t="str">
        <v>700ml</v>
      </c>
      <c r="I440" s="2">
        <v>6</v>
      </c>
      <c r="P440" s="2">
        <v>0</v>
      </c>
    </row>
    <row r="441" spans="2:16" x14ac:dyDescent="0.3">
      <c r="B441" s="1" t="str">
        <v>56-SPWHI-07009999</v>
      </c>
      <c r="C441" s="18" t="str">
        <v>Kyoto</v>
      </c>
      <c r="D441" s="15" t="str">
        <v>Whisky</v>
      </c>
      <c r="E441" s="15" t="str">
        <v>Kyoto</v>
      </c>
      <c r="F441" s="15" t="str">
        <v>KYO</v>
      </c>
      <c r="G441" s="18" t="str">
        <v>Kyoto Whisky Aka-Obi</v>
      </c>
      <c r="H441" s="18" t="str">
        <v>700ml</v>
      </c>
      <c r="I441" s="2">
        <v>12</v>
      </c>
      <c r="P441" s="2">
        <v>0</v>
      </c>
    </row>
    <row r="442" spans="2:16" x14ac:dyDescent="0.3">
      <c r="B442" s="1" t="str">
        <v>56-SPWHI-07000136</v>
      </c>
      <c r="C442" s="18" t="str">
        <v>Kyoto</v>
      </c>
      <c r="D442" s="15" t="str">
        <v>Whisky</v>
      </c>
      <c r="E442" s="15" t="str">
        <v>Kyoto</v>
      </c>
      <c r="F442" s="15" t="str">
        <v>KYO</v>
      </c>
      <c r="G442" s="18" t="str">
        <v>Kyoto Whisky Kuro-Obi</v>
      </c>
      <c r="H442" s="18" t="str">
        <v>700ml</v>
      </c>
      <c r="I442" s="2">
        <v>12</v>
      </c>
      <c r="P442" s="2">
        <v>0</v>
      </c>
    </row>
    <row r="443" spans="2:16" x14ac:dyDescent="0.3">
      <c r="B443" s="1" t="str">
        <v>56-SPWHI-07000129</v>
      </c>
      <c r="C443" s="18" t="str">
        <v>Kyoto</v>
      </c>
      <c r="D443" s="15" t="str">
        <v>Whisky</v>
      </c>
      <c r="E443" s="15" t="str">
        <v>Kyoto</v>
      </c>
      <c r="F443" s="15" t="str">
        <v>KYO</v>
      </c>
      <c r="G443" s="18" t="str">
        <v>Kyoto Whisky Murasaki-Obi</v>
      </c>
      <c r="H443" s="18" t="str">
        <v>700ml</v>
      </c>
      <c r="I443" s="2">
        <v>12</v>
      </c>
      <c r="P443" s="2">
        <v>0</v>
      </c>
    </row>
    <row r="444" spans="2:16" x14ac:dyDescent="0.3">
      <c r="B444" s="1" t="str">
        <v>79-SPGIN-07000422</v>
      </c>
      <c r="C444" s="18" t="str">
        <v>Lark</v>
      </c>
      <c r="D444" s="15" t="str">
        <v>Gin</v>
      </c>
      <c r="E444" s="15" t="str">
        <v>Lark</v>
      </c>
      <c r="F444" s="15" t="str">
        <v>LRK</v>
      </c>
      <c r="G444" s="18" t="str">
        <v>Forty Spotted Citrus Pepperberry Gin</v>
      </c>
      <c r="H444" s="18" t="str">
        <v>700ml</v>
      </c>
      <c r="I444" s="2">
        <v>6</v>
      </c>
      <c r="P444" s="2">
        <v>0</v>
      </c>
    </row>
    <row r="445" spans="2:16" x14ac:dyDescent="0.3">
      <c r="B445" s="1" t="str">
        <v>79-SPGIN-07000446</v>
      </c>
      <c r="C445" s="18" t="str">
        <v>Lark</v>
      </c>
      <c r="D445" s="15" t="str">
        <v>Gin</v>
      </c>
      <c r="E445" s="15" t="str">
        <v>Lark</v>
      </c>
      <c r="F445" s="15" t="str">
        <v>LRK</v>
      </c>
      <c r="G445" s="18" t="str">
        <v>Forty Spotted Raspberry And Rose Gin</v>
      </c>
      <c r="H445" s="18" t="str">
        <v>700ml</v>
      </c>
      <c r="I445" s="2">
        <v>6</v>
      </c>
      <c r="P445" s="2">
        <v>0</v>
      </c>
    </row>
    <row r="446" spans="2:16" x14ac:dyDescent="0.3">
      <c r="B446" s="1" t="str">
        <v>79-SPGIN-07000489</v>
      </c>
      <c r="C446" s="18" t="str">
        <v>Lark</v>
      </c>
      <c r="D446" s="15" t="str">
        <v>Gin</v>
      </c>
      <c r="E446" s="15" t="str">
        <v>Lark</v>
      </c>
      <c r="F446" s="15" t="str">
        <v>LRK</v>
      </c>
      <c r="G446" s="18" t="str">
        <v>Forty Spotted Bush Honey Gin</v>
      </c>
      <c r="H446" s="18" t="str">
        <v>700ml</v>
      </c>
      <c r="I446" s="2">
        <v>6</v>
      </c>
      <c r="P446" s="2">
        <v>0</v>
      </c>
    </row>
    <row r="447" spans="2:16" x14ac:dyDescent="0.3">
      <c r="B447" s="1" t="str">
        <v>79-SPWHI-05001001</v>
      </c>
      <c r="C447" s="18" t="str">
        <v>Lark</v>
      </c>
      <c r="D447" s="15" t="str">
        <v>Whisky</v>
      </c>
      <c r="E447" s="15" t="str">
        <v>Lark</v>
      </c>
      <c r="F447" s="15" t="str">
        <v>LRK</v>
      </c>
      <c r="G447" s="18" t="str">
        <v>Lark Chinotto Citrus Cask Whisky</v>
      </c>
      <c r="H447" s="18" t="str">
        <v>500ml</v>
      </c>
      <c r="I447" s="2">
        <v>6</v>
      </c>
      <c r="P447" s="2">
        <v>0</v>
      </c>
    </row>
    <row r="448" spans="2:16" x14ac:dyDescent="0.3">
      <c r="B448" s="1" t="str">
        <v>79-SPGIN-07000408</v>
      </c>
      <c r="C448" s="18" t="str">
        <v>Lark</v>
      </c>
      <c r="D448" s="15" t="str">
        <v>Gin</v>
      </c>
      <c r="E448" s="15" t="str">
        <v>Lark</v>
      </c>
      <c r="F448" s="15" t="str">
        <v>LRK</v>
      </c>
      <c r="G448" s="18" t="str">
        <v>Forty Spotted Wild Rose Gin</v>
      </c>
      <c r="H448" s="18" t="str">
        <v>700ml</v>
      </c>
      <c r="I448" s="2">
        <v>6</v>
      </c>
      <c r="P448" s="2">
        <v>0</v>
      </c>
    </row>
    <row r="449" spans="2:16" x14ac:dyDescent="0.3">
      <c r="B449" s="1" t="str">
        <v>79-SPGIN-07000415</v>
      </c>
      <c r="C449" s="18" t="str">
        <v>Lark</v>
      </c>
      <c r="D449" s="15" t="str">
        <v>Gin</v>
      </c>
      <c r="E449" s="15" t="str">
        <v>Lark</v>
      </c>
      <c r="F449" s="15" t="str">
        <v>LRK</v>
      </c>
      <c r="G449" s="18" t="str">
        <v>Forty Spotted Classic Tassie Gin</v>
      </c>
      <c r="H449" s="18" t="str">
        <v>700ml</v>
      </c>
      <c r="I449" s="2">
        <v>6</v>
      </c>
      <c r="P449" s="2">
        <v>0</v>
      </c>
    </row>
    <row r="450" spans="2:16" x14ac:dyDescent="0.3">
      <c r="B450" s="1" t="str">
        <v>79-SPWHI-05000459</v>
      </c>
      <c r="C450" s="18" t="str">
        <v>Lark</v>
      </c>
      <c r="D450" s="15" t="str">
        <v>Whisky</v>
      </c>
      <c r="E450" s="15" t="str">
        <v>Lark</v>
      </c>
      <c r="F450" s="15" t="str">
        <v>LRK</v>
      </c>
      <c r="G450" s="18" t="str">
        <v>Lark Classic Cask Whisky</v>
      </c>
      <c r="H450" s="18" t="str">
        <v>500ml</v>
      </c>
      <c r="I450" s="2">
        <v>6</v>
      </c>
      <c r="P450" s="2">
        <v>0</v>
      </c>
    </row>
    <row r="451" spans="2:16" x14ac:dyDescent="0.3">
      <c r="B451" s="1" t="str">
        <v>79-SPWHI-05002655</v>
      </c>
      <c r="C451" s="18" t="str">
        <v>Lark</v>
      </c>
      <c r="D451" s="15" t="str">
        <v>Whisky</v>
      </c>
      <c r="E451" s="15" t="str">
        <v>Lark</v>
      </c>
      <c r="F451" s="15" t="str">
        <v>LRK</v>
      </c>
      <c r="G451" s="18" t="str">
        <v>Lark Tasmanian Peated Whisky</v>
      </c>
      <c r="H451" s="18" t="str">
        <v>500ml</v>
      </c>
      <c r="I451" s="2">
        <v>6</v>
      </c>
      <c r="P451" s="2">
        <v>0</v>
      </c>
    </row>
    <row r="452" spans="2:16" x14ac:dyDescent="0.3">
      <c r="B452" s="1" t="str">
        <v>LA-01WHI-05000487</v>
      </c>
      <c r="C452" s="18" t="str">
        <v>Lark</v>
      </c>
      <c r="D452" s="15" t="str">
        <v>Whisky</v>
      </c>
      <c r="E452" s="15" t="str">
        <v>Lark</v>
      </c>
      <c r="F452" s="15" t="str">
        <v>LRK</v>
      </c>
      <c r="G452" s="18" t="str">
        <v>Lark Tasmanian Symphony No.1 Whisky 0.5L</v>
      </c>
      <c r="H452" s="18" t="str">
        <v>500ml</v>
      </c>
      <c r="I452" s="2">
        <v>6</v>
      </c>
      <c r="P452" s="2">
        <v>0</v>
      </c>
    </row>
    <row r="453" spans="2:16" x14ac:dyDescent="0.3">
      <c r="B453" s="1" t="str">
        <v>61-SPGIN-07007271</v>
      </c>
      <c r="C453" s="18" t="str">
        <v>Scapegrace</v>
      </c>
      <c r="D453" s="15" t="str">
        <v>Gin</v>
      </c>
      <c r="E453" s="15" t="str">
        <v>Scapegrace</v>
      </c>
      <c r="F453" s="15" t="str">
        <v>SCA</v>
      </c>
      <c r="G453" s="18" t="str">
        <v>Scapegrace Dry Gin</v>
      </c>
      <c r="H453" s="18" t="str">
        <v>700ml</v>
      </c>
      <c r="I453" s="2">
        <v>6</v>
      </c>
      <c r="P453" s="2">
        <v>0</v>
      </c>
    </row>
    <row r="454" spans="2:16" x14ac:dyDescent="0.3">
      <c r="B454" s="1" t="str">
        <v>83-SPTEQ-07009145</v>
      </c>
      <c r="C454" s="18" t="str">
        <v>Teremana</v>
      </c>
      <c r="D454" s="15" t="str">
        <v>Tequila</v>
      </c>
      <c r="E454" s="15" t="str">
        <v>Teremana</v>
      </c>
      <c r="F454" s="15" t="str">
        <v>TRM</v>
      </c>
      <c r="G454" s="18" t="str">
        <v>Teremana Blanco Tequila</v>
      </c>
      <c r="H454" s="18" t="str">
        <v>700ml</v>
      </c>
      <c r="I454" s="2">
        <v>6</v>
      </c>
      <c r="P454" s="2">
        <v>0</v>
      </c>
    </row>
    <row r="455" spans="2:16" x14ac:dyDescent="0.3">
      <c r="B455" s="1" t="str">
        <v>83-SPTEQ-07009268</v>
      </c>
      <c r="C455" s="18" t="str">
        <v>Teremana</v>
      </c>
      <c r="D455" s="15" t="str">
        <v>Tequila</v>
      </c>
      <c r="E455" s="15" t="str">
        <v>Teremana</v>
      </c>
      <c r="F455" s="15" t="str">
        <v>TRM</v>
      </c>
      <c r="G455" s="18" t="str">
        <v>Teremana Anejo Tequila</v>
      </c>
      <c r="H455" s="18" t="str">
        <v>700ml</v>
      </c>
      <c r="I455" s="2">
        <v>6</v>
      </c>
      <c r="P455" s="2">
        <v>0</v>
      </c>
    </row>
    <row r="456" spans="2:16" x14ac:dyDescent="0.3">
      <c r="B456" s="1" t="str">
        <v>83-SPTEQ-07009251</v>
      </c>
      <c r="C456" s="18" t="str">
        <v>Teremana</v>
      </c>
      <c r="D456" s="15" t="str">
        <v>Tequila</v>
      </c>
      <c r="E456" s="15" t="str">
        <v>Teremana</v>
      </c>
      <c r="F456" s="15" t="str">
        <v>TRM</v>
      </c>
      <c r="G456" s="18" t="str">
        <v>Teremana Reposado Tequila</v>
      </c>
      <c r="H456" s="18" t="str">
        <v>700ml</v>
      </c>
      <c r="I456" s="2">
        <v>6</v>
      </c>
      <c r="P456" s="2">
        <v>0</v>
      </c>
    </row>
    <row r="457" spans="2:16" x14ac:dyDescent="0.3">
      <c r="B457" s="1" t="str">
        <v>AE-01OTH-01200683</v>
      </c>
      <c r="C457" s="18" t="str">
        <v>Umami</v>
      </c>
      <c r="D457" s="15" t="str">
        <v>Cocktail Enhancer</v>
      </c>
      <c r="E457" s="15" t="str">
        <v>Umami</v>
      </c>
      <c r="F457" s="15" t="str">
        <v>KYO</v>
      </c>
      <c r="G457" s="18" t="str">
        <v>Aer Cocktail Enhancer</v>
      </c>
      <c r="H457" s="18" t="str">
        <v>120ml</v>
      </c>
      <c r="I457" s="2">
        <v>24</v>
      </c>
      <c r="P457" s="2">
        <v>0</v>
      </c>
    </row>
    <row r="458" spans="2:16" x14ac:dyDescent="0.3">
      <c r="B458" s="1" t="str">
        <v>81-WIROS-07501004</v>
      </c>
      <c r="C458" s="18" t="str">
        <v>Vines And Terroirs</v>
      </c>
      <c r="D458" s="15" t="str">
        <v>Wine</v>
      </c>
      <c r="E458" s="15" t="str">
        <v>Vines And Terroirs</v>
      </c>
      <c r="F458" s="15" t="str">
        <v>KYO</v>
      </c>
      <c r="G458" s="18" t="str">
        <v>Minuit Rose</v>
      </c>
      <c r="H458" s="18" t="str">
        <v>750ml</v>
      </c>
      <c r="I458" s="2">
        <v>6</v>
      </c>
      <c r="P458" s="2">
        <v>0</v>
      </c>
    </row>
    <row r="459" spans="2:16" x14ac:dyDescent="0.3">
      <c r="B459" s="1" t="str">
        <v>81-WIROS-07502301</v>
      </c>
      <c r="C459" s="18" t="str">
        <v>Vines And Terroirs</v>
      </c>
      <c r="D459" s="15" t="str">
        <v>Wine</v>
      </c>
      <c r="E459" s="15" t="str">
        <v>Vines And Terroirs</v>
      </c>
      <c r="F459" s="15" t="str">
        <v>KYO</v>
      </c>
      <c r="G459" s="18" t="str">
        <v>The Lunar Collection By Maurel Freres Full Moon</v>
      </c>
      <c r="H459" s="18" t="str">
        <v>750ml</v>
      </c>
      <c r="I459" s="2">
        <v>6</v>
      </c>
      <c r="P459" s="2">
        <v>0</v>
      </c>
    </row>
    <row r="460" spans="2:16" x14ac:dyDescent="0.3">
      <c r="B460" s="1" t="str">
        <v>81-WIROS-07502302</v>
      </c>
      <c r="C460" s="18" t="str">
        <v>Vines And Terroirs</v>
      </c>
      <c r="D460" s="15" t="str">
        <v>Wine</v>
      </c>
      <c r="E460" s="15" t="str">
        <v>Vines And Terroirs</v>
      </c>
      <c r="F460" s="15" t="str">
        <v>KYO</v>
      </c>
      <c r="G460" s="18" t="str">
        <v>The Lunar Collection By Maurel Freres Half Moon</v>
      </c>
      <c r="H460" s="18" t="str">
        <v>750ml</v>
      </c>
      <c r="I460" s="2">
        <v>6</v>
      </c>
      <c r="P460" s="2">
        <v>0</v>
      </c>
    </row>
    <row r="461" spans="2:16" x14ac:dyDescent="0.3">
      <c r="B461" s="1" t="str">
        <v>81-WIROS-07502303</v>
      </c>
      <c r="C461" s="18" t="str">
        <v>Vines And Terroirs</v>
      </c>
      <c r="D461" s="15" t="str">
        <v>Wine</v>
      </c>
      <c r="E461" s="15" t="str">
        <v>Vines And Terroirs</v>
      </c>
      <c r="F461" s="15" t="str">
        <v>KYO</v>
      </c>
      <c r="G461" s="18" t="str">
        <v>The Lunar Collection By Maurel Freres Cresent Moon</v>
      </c>
      <c r="H461" s="18" t="str">
        <v>750ml</v>
      </c>
      <c r="I461" s="2">
        <v>6</v>
      </c>
      <c r="P461" s="2">
        <v>0</v>
      </c>
    </row>
    <row r="462" spans="2:16" x14ac:dyDescent="0.3">
      <c r="B462" s="1" t="str">
        <v>81-WIROS-15002301</v>
      </c>
      <c r="C462" s="18" t="str">
        <v>Vines And Terroirs</v>
      </c>
      <c r="D462" s="15" t="str">
        <v>Wine</v>
      </c>
      <c r="E462" s="15" t="str">
        <v>Vines And Terroirs</v>
      </c>
      <c r="F462" s="15" t="str">
        <v>KYO</v>
      </c>
      <c r="G462" s="18" t="str">
        <v>The Lunar Collection By Maurel Freres Full Moon</v>
      </c>
      <c r="H462" s="18" t="str">
        <v>1500ml</v>
      </c>
      <c r="I462" s="2">
        <v>3</v>
      </c>
      <c r="P462" s="2">
        <v>0</v>
      </c>
    </row>
    <row r="463" spans="2:16" x14ac:dyDescent="0.3">
      <c r="B463" s="1" t="str">
        <v>81-WIROS-15002302</v>
      </c>
      <c r="C463" s="18" t="str">
        <v>Vines And Terroirs</v>
      </c>
      <c r="D463" s="15" t="str">
        <v>Wine</v>
      </c>
      <c r="E463" s="15" t="str">
        <v>Vines And Terroirs</v>
      </c>
      <c r="F463" s="15" t="str">
        <v>KYO</v>
      </c>
      <c r="G463" s="18" t="str">
        <v>The Lunar Collection By Maurel Freres Half Moon</v>
      </c>
      <c r="H463" s="18" t="str">
        <v>1500ml</v>
      </c>
      <c r="I463" s="2">
        <v>3</v>
      </c>
      <c r="P463" s="2">
        <v>0</v>
      </c>
    </row>
    <row r="464" spans="2:16" x14ac:dyDescent="0.3">
      <c r="B464" s="1" t="str">
        <v>81-WIROS-15002303</v>
      </c>
      <c r="C464" s="18" t="str">
        <v>Vines And Terroirs</v>
      </c>
      <c r="D464" s="15" t="str">
        <v>Wine</v>
      </c>
      <c r="E464" s="15" t="str">
        <v>Vines And Terroirs</v>
      </c>
      <c r="F464" s="15" t="str">
        <v>KYO</v>
      </c>
      <c r="G464" s="18" t="str">
        <v>The Lunar Collection By Maurel Freres Cresent Moon</v>
      </c>
      <c r="H464" s="18" t="str">
        <v>1500ml</v>
      </c>
      <c r="I464" s="2">
        <v>3</v>
      </c>
      <c r="P464" s="2">
        <v>0</v>
      </c>
    </row>
    <row r="465" spans="2:16" x14ac:dyDescent="0.3">
      <c r="B465" s="1" t="str">
        <v>81-WIROS-30002301</v>
      </c>
      <c r="C465" s="18" t="str">
        <v>Vines And Terroirs</v>
      </c>
      <c r="D465" s="15" t="str">
        <v>Wine</v>
      </c>
      <c r="E465" s="15" t="str">
        <v>Vines And Terroirs</v>
      </c>
      <c r="F465" s="15" t="str">
        <v>KYO</v>
      </c>
      <c r="G465" s="18" t="str">
        <v>The Lunar Collection By Maurel Freres Full Moon</v>
      </c>
      <c r="H465" s="18" t="str">
        <v>3000ml</v>
      </c>
      <c r="I465" s="2">
        <v>1</v>
      </c>
      <c r="P465" s="2">
        <v>0</v>
      </c>
    </row>
    <row r="466" spans="2:16" x14ac:dyDescent="0.3">
      <c r="B466" s="1" t="str">
        <v>81-WIROS-30002302</v>
      </c>
      <c r="C466" s="18" t="str">
        <v>Vines And Terroirs</v>
      </c>
      <c r="D466" s="15" t="str">
        <v>Wine</v>
      </c>
      <c r="E466" s="15" t="str">
        <v>Vines And Terroirs</v>
      </c>
      <c r="F466" s="15" t="str">
        <v>KYO</v>
      </c>
      <c r="G466" s="18" t="str">
        <v>The Lunar Collection By Maurel Freres Half Moon</v>
      </c>
      <c r="H466" s="18" t="str">
        <v>3000ml</v>
      </c>
      <c r="I466" s="2">
        <v>1</v>
      </c>
      <c r="P466" s="2">
        <v>0</v>
      </c>
    </row>
    <row r="467" spans="2:16" x14ac:dyDescent="0.3">
      <c r="B467" s="1" t="str">
        <v>81-WIROS-60002301</v>
      </c>
      <c r="C467" s="18" t="str">
        <v>Vines And Terroirs</v>
      </c>
      <c r="D467" s="15" t="str">
        <v>Wine</v>
      </c>
      <c r="E467" s="15" t="str">
        <v>Vines And Terroirs</v>
      </c>
      <c r="F467" s="15" t="str">
        <v>KYO</v>
      </c>
      <c r="G467" s="18" t="str">
        <v>The Lunar Collection By Maurel Freres Full Moon</v>
      </c>
      <c r="H467" s="18" t="str">
        <v>6000ml</v>
      </c>
      <c r="I467" s="2">
        <v>1</v>
      </c>
      <c r="P467" s="2">
        <v>0</v>
      </c>
    </row>
    <row r="468" spans="2:16" x14ac:dyDescent="0.3">
      <c r="B468" s="1" t="str">
        <v>81-WIROS-30002303</v>
      </c>
      <c r="C468" s="18" t="str">
        <v>Vines And Terroirs</v>
      </c>
      <c r="D468" s="15" t="str">
        <v>Wine</v>
      </c>
      <c r="E468" s="15" t="str">
        <v>Vines And Terroirs</v>
      </c>
      <c r="F468" s="15" t="str">
        <v>KYO</v>
      </c>
      <c r="G468" s="18" t="str">
        <v>The Lunar Collection By Maurel Freres Cresent Moon 3L</v>
      </c>
      <c r="H468" s="18" t="str">
        <v>3000ml</v>
      </c>
      <c r="I468" s="2">
        <v>1</v>
      </c>
      <c r="P468" s="2">
        <v>0</v>
      </c>
    </row>
    <row r="469" spans="2:16" x14ac:dyDescent="0.3">
      <c r="B469" s="1" t="str">
        <v>81-WIROS-15001004</v>
      </c>
      <c r="C469" s="18" t="str">
        <v>Vines And Terroirs</v>
      </c>
      <c r="D469" s="15" t="str">
        <v>Wine</v>
      </c>
      <c r="E469" s="15" t="str">
        <v>Vines And Terroirs</v>
      </c>
      <c r="F469" s="15" t="str">
        <v>KYO</v>
      </c>
      <c r="G469" s="18" t="str">
        <v>Minuit Rose 1.5L</v>
      </c>
      <c r="H469" s="18" t="str">
        <v>1500ml</v>
      </c>
      <c r="I469" s="2">
        <v>3</v>
      </c>
      <c r="P469" s="2">
        <v>0</v>
      </c>
    </row>
    <row r="470" spans="2:16" x14ac:dyDescent="0.3">
      <c r="B470" s="1" t="str">
        <v>62-SPGIN-07005095</v>
      </c>
      <c r="C470" s="18" t="str">
        <v>Dictador</v>
      </c>
      <c r="D470" s="15" t="str">
        <v>Gin</v>
      </c>
      <c r="E470" s="15" t="str">
        <v>Dictador</v>
      </c>
      <c r="F470" s="15" t="str">
        <v>DIC</v>
      </c>
      <c r="G470" s="18" t="str">
        <v>Dictador Ortodoxy Gin</v>
      </c>
      <c r="H470" s="18" t="str">
        <v>700ml</v>
      </c>
      <c r="I470" s="2">
        <v>6</v>
      </c>
      <c r="P470" s="2">
        <v>0</v>
      </c>
    </row>
    <row r="471" spans="2:16" x14ac:dyDescent="0.3">
      <c r="B471" s="1" t="str">
        <v>62-SPGIN-07005088</v>
      </c>
      <c r="C471" s="18" t="str">
        <v>Dictador</v>
      </c>
      <c r="D471" s="15" t="str">
        <v>Gin</v>
      </c>
      <c r="E471" s="15" t="str">
        <v>Dictador</v>
      </c>
      <c r="F471" s="15" t="str">
        <v>DIC</v>
      </c>
      <c r="G471" s="18" t="str">
        <v>Dictador Treasure Gin</v>
      </c>
      <c r="H471" s="18" t="str">
        <v>700ml</v>
      </c>
      <c r="I471" s="2">
        <v>6</v>
      </c>
      <c r="P471" s="2">
        <v>0</v>
      </c>
    </row>
    <row r="472" spans="2:16" x14ac:dyDescent="0.3">
      <c r="B472" s="1" t="str">
        <v>62-SPRUM-07005323</v>
      </c>
      <c r="C472" s="18" t="str">
        <v>Dictador</v>
      </c>
      <c r="D472" s="15" t="str">
        <v>Rum</v>
      </c>
      <c r="E472" s="15" t="str">
        <v>Dictador</v>
      </c>
      <c r="F472" s="15" t="str">
        <v>DIC</v>
      </c>
      <c r="G472" s="18" t="str">
        <v>Dictador 12 Years Rum</v>
      </c>
      <c r="H472" s="18" t="str">
        <v>700ml</v>
      </c>
      <c r="I472" s="2">
        <v>6</v>
      </c>
      <c r="P472" s="2">
        <v>0</v>
      </c>
    </row>
    <row r="473" spans="2:16" x14ac:dyDescent="0.3">
      <c r="B473" s="1" t="str">
        <v>62-SPRUM-07005330</v>
      </c>
      <c r="C473" s="18" t="str">
        <v>Dictador</v>
      </c>
      <c r="D473" s="15" t="str">
        <v>Rum</v>
      </c>
      <c r="E473" s="15" t="str">
        <v>Dictador</v>
      </c>
      <c r="F473" s="15" t="str">
        <v>DIC</v>
      </c>
      <c r="G473" s="18" t="str">
        <v>Dictador 20 Years Rum</v>
      </c>
      <c r="H473" s="18" t="str">
        <v>700ml</v>
      </c>
      <c r="I473" s="2">
        <v>6</v>
      </c>
      <c r="P473" s="2">
        <v>0</v>
      </c>
    </row>
    <row r="474" spans="2:16" x14ac:dyDescent="0.3">
      <c r="B474" s="1" t="str">
        <v>62-SPRUM-07007181</v>
      </c>
      <c r="C474" s="18" t="str">
        <v>Dictador</v>
      </c>
      <c r="D474" s="15" t="str">
        <v>Rum</v>
      </c>
      <c r="E474" s="15" t="str">
        <v>Dictador</v>
      </c>
      <c r="F474" s="15" t="str">
        <v>DIC</v>
      </c>
      <c r="G474" s="18" t="str">
        <v>Dictador Aurum Rum</v>
      </c>
      <c r="H474" s="18" t="str">
        <v>700ml</v>
      </c>
      <c r="I474" s="2">
        <v>6</v>
      </c>
      <c r="P474" s="2">
        <v>0</v>
      </c>
    </row>
    <row r="475" spans="2:16" x14ac:dyDescent="0.3">
      <c r="B475" s="1" t="str">
        <v>62-SPRUM-07007204</v>
      </c>
      <c r="C475" s="18" t="str">
        <v>Dictador</v>
      </c>
      <c r="D475" s="15" t="str">
        <v>Rum</v>
      </c>
      <c r="E475" s="15" t="str">
        <v>Dictador</v>
      </c>
      <c r="F475" s="15" t="str">
        <v>DIC</v>
      </c>
      <c r="G475" s="18" t="str">
        <v>Dictador Platinum Rum</v>
      </c>
      <c r="H475" s="18" t="str">
        <v>700ml</v>
      </c>
      <c r="I475" s="2">
        <v>6</v>
      </c>
      <c r="P475" s="2">
        <v>0</v>
      </c>
    </row>
    <row r="476" spans="2:16" x14ac:dyDescent="0.3">
      <c r="B476" s="1" t="str">
        <v>62-SPRUM-07001158</v>
      </c>
      <c r="C476" s="18" t="str">
        <v>Dictador</v>
      </c>
      <c r="D476" s="15" t="str">
        <v>Rum</v>
      </c>
      <c r="E476" s="15" t="str">
        <v>Dictador</v>
      </c>
      <c r="F476" s="15" t="str">
        <v>DIC</v>
      </c>
      <c r="G476" s="18" t="str">
        <v>Dictador Game Changer Lilac</v>
      </c>
      <c r="H476" s="18" t="str">
        <v>700ml</v>
      </c>
      <c r="I476" s="2">
        <v>6</v>
      </c>
      <c r="P476" s="2">
        <v>0</v>
      </c>
    </row>
    <row r="477" spans="2:16" x14ac:dyDescent="0.3">
      <c r="B477" s="1" t="str">
        <v>62-SPRUM-07002490</v>
      </c>
      <c r="C477" s="18" t="str">
        <v>Dictador</v>
      </c>
      <c r="D477" s="15" t="str">
        <v>Rum</v>
      </c>
      <c r="E477" s="15" t="str">
        <v>Dictador</v>
      </c>
      <c r="F477" s="15" t="str">
        <v>DIC</v>
      </c>
      <c r="G477" s="18" t="str">
        <v>Dictador Game Changer Neon Yellow</v>
      </c>
      <c r="H477" s="18" t="str">
        <v>700ml</v>
      </c>
      <c r="I477" s="2">
        <v>6</v>
      </c>
      <c r="P477" s="2">
        <v>0</v>
      </c>
    </row>
    <row r="478" spans="2:16" x14ac:dyDescent="0.3">
      <c r="B478" s="1" t="str">
        <v>35-06LIQ-07003779</v>
      </c>
      <c r="C478" s="18" t="str">
        <v>Campari</v>
      </c>
      <c r="D478" s="15" t="str">
        <v>Liqueur</v>
      </c>
      <c r="E478" s="15" t="str">
        <v>Grand Marnier</v>
      </c>
      <c r="F478" s="15" t="str">
        <v>GMN</v>
      </c>
      <c r="G478" s="18" t="str">
        <v>Grand Marnier Liqueur</v>
      </c>
      <c r="H478" s="18" t="str">
        <v>700ml</v>
      </c>
      <c r="I478" s="2">
        <v>6</v>
      </c>
      <c r="P478" s="2">
        <v>0</v>
      </c>
    </row>
    <row r="479" spans="2:16" x14ac:dyDescent="0.3">
      <c r="B479" s="1" t="str">
        <v>41-SPTEQ-07507500</v>
      </c>
      <c r="C479" s="18" t="str">
        <v>Campari</v>
      </c>
      <c r="D479" s="15" t="str">
        <v>Tequila</v>
      </c>
      <c r="E479" s="15" t="str">
        <v>Espolon</v>
      </c>
      <c r="F479" s="15" t="str">
        <v>ESP</v>
      </c>
      <c r="G479" s="18" t="str">
        <v>Espolon Blanco Tequila</v>
      </c>
      <c r="H479" s="18" t="str">
        <v>750ml</v>
      </c>
      <c r="I479" s="2">
        <v>6</v>
      </c>
      <c r="P479" s="2">
        <v>0</v>
      </c>
    </row>
    <row r="480" spans="2:16" x14ac:dyDescent="0.3">
      <c r="B480" s="1" t="str">
        <v>41-SPTEQ-07507517</v>
      </c>
      <c r="C480" s="18" t="str">
        <v>Campari</v>
      </c>
      <c r="D480" s="15" t="str">
        <v>Tequila</v>
      </c>
      <c r="E480" s="15" t="str">
        <v>Espolon</v>
      </c>
      <c r="F480" s="15" t="str">
        <v>ESP</v>
      </c>
      <c r="G480" s="18" t="str">
        <v>Espolon Reposado Tequila</v>
      </c>
      <c r="H480" s="18" t="str">
        <v>750ml</v>
      </c>
      <c r="I480" s="2">
        <v>6</v>
      </c>
      <c r="P480" s="2">
        <v>0</v>
      </c>
    </row>
    <row r="481" spans="2:16" x14ac:dyDescent="0.3">
      <c r="B481" s="1" t="str">
        <v>53-SPMEZ-07009072</v>
      </c>
      <c r="C481" s="18" t="str">
        <v>Campari</v>
      </c>
      <c r="D481" s="15" t="str">
        <v>Mezcal</v>
      </c>
      <c r="E481" s="15" t="str">
        <v>Montelobos</v>
      </c>
      <c r="F481" s="15" t="str">
        <v>MON</v>
      </c>
      <c r="G481" s="18" t="str">
        <v>Montelobos Mezcal Espadin</v>
      </c>
      <c r="H481" s="18" t="str">
        <v>700ml</v>
      </c>
      <c r="I481" s="2">
        <v>6</v>
      </c>
      <c r="P481" s="2">
        <v>0</v>
      </c>
    </row>
    <row r="482" spans="2:16" x14ac:dyDescent="0.3">
      <c r="B482" s="1" t="str">
        <v>53-SPMEZ-07009324</v>
      </c>
      <c r="C482" s="18" t="str">
        <v>Campari</v>
      </c>
      <c r="D482" s="15" t="str">
        <v>Mezcal</v>
      </c>
      <c r="E482" s="15" t="str">
        <v>Montelobos</v>
      </c>
      <c r="F482" s="15" t="str">
        <v>MON</v>
      </c>
      <c r="G482" s="18" t="str">
        <v>Montelobos Mezcal Tobala</v>
      </c>
      <c r="H482" s="18" t="str">
        <v>700ml</v>
      </c>
      <c r="I482" s="2">
        <v>6</v>
      </c>
      <c r="P482" s="2">
        <v>0</v>
      </c>
    </row>
    <row r="483" spans="2:16" x14ac:dyDescent="0.3">
      <c r="B483" s="1" t="str">
        <v>53-SPMEZ-07009447</v>
      </c>
      <c r="C483" s="18" t="str">
        <v>Campari</v>
      </c>
      <c r="D483" s="15" t="str">
        <v>Mezcal</v>
      </c>
      <c r="E483" s="15" t="str">
        <v>Montelobos</v>
      </c>
      <c r="F483" s="15" t="str">
        <v>MON</v>
      </c>
      <c r="G483" s="18" t="str">
        <v>Montelobos Mezcal Ensamble</v>
      </c>
      <c r="H483" s="18" t="str">
        <v>700ml</v>
      </c>
      <c r="I483" s="2">
        <v>6</v>
      </c>
      <c r="P483" s="2">
        <v>0</v>
      </c>
    </row>
    <row r="484" spans="2:16" x14ac:dyDescent="0.3">
      <c r="B484" s="1" t="str">
        <v>53-SPMEZ-07009829</v>
      </c>
      <c r="C484" s="18" t="str">
        <v>Campari</v>
      </c>
      <c r="D484" s="15" t="str">
        <v>Mezcal</v>
      </c>
      <c r="E484" s="15" t="str">
        <v>Montelobos</v>
      </c>
      <c r="F484" s="15" t="str">
        <v>MON</v>
      </c>
      <c r="G484" s="18" t="str">
        <v>Montelobos Mezcal Pechuga</v>
      </c>
      <c r="H484" s="18" t="str">
        <v>700ml</v>
      </c>
      <c r="I484" s="2">
        <v>6</v>
      </c>
      <c r="P484" s="2">
        <v>0</v>
      </c>
    </row>
    <row r="485" spans="2:16" x14ac:dyDescent="0.3">
      <c r="B485" s="1" t="str">
        <v>62-SPGIN-07004692</v>
      </c>
      <c r="C485" s="18" t="str">
        <v>Dictador</v>
      </c>
      <c r="D485" s="15" t="str">
        <v>Rum</v>
      </c>
      <c r="E485" s="15" t="str">
        <v>Dictador</v>
      </c>
      <c r="F485" s="15" t="str">
        <v>DIC</v>
      </c>
      <c r="G485" s="18" t="str">
        <v>Dictador XO Insolent Rum</v>
      </c>
      <c r="H485" s="18" t="str">
        <v>700ml</v>
      </c>
      <c r="I485" s="2">
        <v>6</v>
      </c>
      <c r="P485" s="2">
        <v>0</v>
      </c>
    </row>
    <row r="486" spans="2:16" x14ac:dyDescent="0.3">
      <c r="B486" s="1" t="str">
        <v>62-SPGIN-07004708</v>
      </c>
      <c r="C486" s="18" t="str">
        <v>Dictador</v>
      </c>
      <c r="D486" s="15" t="str">
        <v>Rum</v>
      </c>
      <c r="E486" s="15" t="str">
        <v>Dictador</v>
      </c>
      <c r="F486" s="15" t="str">
        <v>DIC</v>
      </c>
      <c r="G486" s="18" t="str">
        <v>Dictador XO Perpetual Rum</v>
      </c>
      <c r="H486" s="18" t="str">
        <v>700ml</v>
      </c>
      <c r="I486" s="2">
        <v>6</v>
      </c>
      <c r="P486" s="2">
        <v>0</v>
      </c>
    </row>
    <row r="487" spans="2:16" x14ac:dyDescent="0.3">
      <c r="B487" s="1" t="str">
        <v>77-SPLIQ-10003760</v>
      </c>
      <c r="C487" s="18" t="str">
        <v>BRANCA</v>
      </c>
      <c r="D487" s="15" t="str">
        <v>LIQUEUR</v>
      </c>
      <c r="E487" s="15" t="str">
        <v>Fernet</v>
      </c>
      <c r="F487" s="15" t="str">
        <v>BRC</v>
      </c>
      <c r="G487" s="18" t="str">
        <v>Branca Menta Liqueur 1000ML.</v>
      </c>
      <c r="H487" s="18" t="str">
        <v>1000ml</v>
      </c>
      <c r="I487" s="2">
        <v>6</v>
      </c>
      <c r="P487" s="2">
        <v>0</v>
      </c>
    </row>
    <row r="488" spans="2:16" x14ac:dyDescent="0.3">
      <c r="B488" s="1" t="str">
        <v>99-SL001-07000013</v>
      </c>
      <c r="C488" s="18" t="str">
        <v>BRANCA</v>
      </c>
      <c r="D488" s="15" t="str">
        <v>BITTER</v>
      </c>
      <c r="E488" s="15" t="str">
        <v>Fernet</v>
      </c>
      <c r="F488" s="15" t="str">
        <v>BRC</v>
      </c>
      <c r="G488" s="18" t="str">
        <v>Fernet Branca Bitters 700ml</v>
      </c>
      <c r="H488" s="18" t="str">
        <v>700ml</v>
      </c>
      <c r="I488" s="2">
        <v>6</v>
      </c>
      <c r="P488" s="2">
        <v>0</v>
      </c>
    </row>
    <row r="489" spans="2:16" x14ac:dyDescent="0.3">
      <c r="B489" s="1" t="str">
        <v>GL-02WHI-07000241</v>
      </c>
      <c r="C489" s="18" t="str">
        <v>BIGGAR &amp; LEITH</v>
      </c>
      <c r="D489" s="15" t="str">
        <v>WHISKY</v>
      </c>
      <c r="E489" s="15" t="str">
        <v>The Gladstone</v>
      </c>
      <c r="F489" s="15" t="str">
        <v/>
      </c>
      <c r="G489" s="18" t="str">
        <v>The Gladstone Axe The Black Axe Whisky</v>
      </c>
      <c r="H489" s="18" t="str">
        <v>700ml</v>
      </c>
      <c r="I489" s="2">
        <v>6</v>
      </c>
      <c r="P489" s="2">
        <v>0</v>
      </c>
    </row>
    <row r="490" spans="2:16" x14ac:dyDescent="0.3">
      <c r="B490" s="1" t="str">
        <v>SP-02RUM-07006523</v>
      </c>
      <c r="C490" s="18" t="str">
        <v>Biggar &amp; Leith</v>
      </c>
      <c r="D490" s="15" t="str">
        <v>Rum</v>
      </c>
      <c r="E490" s="15" t="str">
        <v>Spytail</v>
      </c>
      <c r="F490" s="15" t="str">
        <v/>
      </c>
      <c r="G490" s="18" t="str">
        <v>Spytail Cognac Barrel Rum</v>
      </c>
      <c r="H490" s="18" t="str">
        <v>700ml</v>
      </c>
      <c r="I490" s="2">
        <v>6</v>
      </c>
      <c r="P490" s="2">
        <v>0</v>
      </c>
    </row>
    <row r="491" spans="2:16" x14ac:dyDescent="0.3">
      <c r="B491" s="1" t="str">
        <v>80-SPWHI-07001488</v>
      </c>
      <c r="C491" s="18" t="str">
        <v>GLENTURRET</v>
      </c>
      <c r="D491" s="15" t="str">
        <v>WHISKY</v>
      </c>
      <c r="E491" s="15" t="str">
        <v>Glenturret</v>
      </c>
      <c r="F491" s="15" t="str">
        <v>GTR</v>
      </c>
      <c r="G491" s="18" t="str">
        <v>The Glenturret Triple Wood Whisky (2024)</v>
      </c>
      <c r="H491" s="18" t="str">
        <v>700ml</v>
      </c>
      <c r="I491" s="2">
        <v>6</v>
      </c>
      <c r="P491" s="2">
        <v>0</v>
      </c>
    </row>
    <row r="492" spans="2:16" x14ac:dyDescent="0.3">
      <c r="B492" s="1" t="str">
        <v>79-SPGIN-07000392</v>
      </c>
      <c r="C492" s="18" t="str">
        <v>LARK</v>
      </c>
      <c r="D492" s="15" t="str">
        <v>GIN</v>
      </c>
      <c r="E492" s="15" t="str">
        <v>Forty Spotted</v>
      </c>
      <c r="F492" s="15" t="str">
        <v/>
      </c>
      <c r="G492" s="18" t="str">
        <v>Forty Spotted Pinot Noir</v>
      </c>
      <c r="H492" s="18" t="str">
        <v>700ml</v>
      </c>
      <c r="I492" s="2">
        <v>6</v>
      </c>
      <c r="P492" s="2">
        <v>0</v>
      </c>
    </row>
    <row r="493" spans="2:16" x14ac:dyDescent="0.3">
      <c r="B493" s="1" t="str">
        <v>79-SPWHI-07003577</v>
      </c>
      <c r="C493" s="18" t="str">
        <v>LARK</v>
      </c>
      <c r="D493" s="15" t="str">
        <v>WHISKY</v>
      </c>
      <c r="E493" s="15" t="str">
        <v>Lark</v>
      </c>
      <c r="F493" s="15" t="str">
        <v>LRK</v>
      </c>
      <c r="G493" s="18" t="str">
        <v>LARK NO. 151 FIRE TRAIL WHISKY</v>
      </c>
      <c r="H493" s="18" t="str">
        <v>700ml</v>
      </c>
      <c r="I493" s="2">
        <v>6</v>
      </c>
      <c r="P493" s="2">
        <v>0</v>
      </c>
    </row>
    <row r="494" spans="2:16" x14ac:dyDescent="0.3">
      <c r="B494" s="1" t="str">
        <v>79-SPWHI-07003584</v>
      </c>
      <c r="C494" s="18" t="str">
        <v>LARK</v>
      </c>
      <c r="D494" s="15" t="str">
        <v>WHISKY</v>
      </c>
      <c r="E494" s="15" t="str">
        <v>Lark</v>
      </c>
      <c r="F494" s="15" t="str">
        <v>LRK</v>
      </c>
      <c r="G494" s="18" t="str">
        <v>LARK NO. 183 DEVIL'S STORM WHISKY</v>
      </c>
      <c r="H494" s="18" t="str">
        <v>700ml</v>
      </c>
      <c r="I494" s="2">
        <v>6</v>
      </c>
      <c r="P494" s="2">
        <v>0</v>
      </c>
    </row>
    <row r="495" spans="2:16" x14ac:dyDescent="0.3">
      <c r="B495" s="1" t="str">
        <v>79-SPWHI-07003607</v>
      </c>
      <c r="C495" s="18" t="str">
        <v>LARK</v>
      </c>
      <c r="D495" s="15" t="str">
        <v>WHISKY</v>
      </c>
      <c r="E495" s="15" t="str">
        <v>Lark</v>
      </c>
      <c r="F495" s="15" t="str">
        <v>LRK</v>
      </c>
      <c r="G495" s="18" t="str">
        <v>LARK NO. 285 RUBY ABYSS WHISKY</v>
      </c>
      <c r="H495" s="18" t="str">
        <v>700ml</v>
      </c>
      <c r="I495" s="2">
        <v>6</v>
      </c>
      <c r="P495" s="2">
        <v>0</v>
      </c>
    </row>
    <row r="496" spans="2:16" x14ac:dyDescent="0.3">
      <c r="B496" s="1" t="str">
        <v>106PEWHI-07003015</v>
      </c>
      <c r="C496" s="18" t="str">
        <v>PENDULUM</v>
      </c>
      <c r="D496" s="15" t="str">
        <v>WHISKY</v>
      </c>
      <c r="E496" s="15" t="str">
        <v>FABLE</v>
      </c>
      <c r="F496" s="15" t="str">
        <v/>
      </c>
      <c r="G496" s="18" t="str">
        <v>FABLE PALE HORSE 8 YEARS SCOTCH WHISKY</v>
      </c>
      <c r="H496" s="18" t="str">
        <v>700ml</v>
      </c>
      <c r="I496" s="2">
        <v>6</v>
      </c>
      <c r="P496" s="2">
        <v>0</v>
      </c>
    </row>
    <row r="497" spans="2:16" x14ac:dyDescent="0.3">
      <c r="B497" s="1" t="str">
        <v>106PEWHI-07002919</v>
      </c>
      <c r="C497" s="18" t="str">
        <v>PENDULUM</v>
      </c>
      <c r="D497" s="15" t="str">
        <v>WHISKY</v>
      </c>
      <c r="E497" s="15" t="str">
        <v>FABLE</v>
      </c>
      <c r="F497" s="15" t="str">
        <v/>
      </c>
      <c r="G497" s="18" t="str">
        <v>FABLE CHAPTER 8 CANARY 11 YEARS SCOTCH WHISKY</v>
      </c>
      <c r="H497" s="18" t="str">
        <v>700ml</v>
      </c>
      <c r="I497" s="2">
        <v>6</v>
      </c>
      <c r="P497" s="2">
        <v>0</v>
      </c>
    </row>
    <row r="498" spans="2:16" x14ac:dyDescent="0.3">
      <c r="B498" s="1" t="str">
        <v>101SESPA-07500680</v>
      </c>
      <c r="C498" s="18" t="str">
        <v>SERENA</v>
      </c>
      <c r="D498" s="15" t="str">
        <v>Sparkling Wine</v>
      </c>
      <c r="E498" s="15" t="str">
        <v>PIU</v>
      </c>
      <c r="F498" s="15" t="str">
        <v/>
      </c>
      <c r="G498" s="18" t="str">
        <v>Piu Brioso Vino Spumante Bianco</v>
      </c>
      <c r="H498" s="18" t="str">
        <v>750ml</v>
      </c>
      <c r="I498" s="2">
        <v>6</v>
      </c>
      <c r="P498" s="2">
        <v>0</v>
      </c>
    </row>
    <row r="499" spans="2:16" x14ac:dyDescent="0.3">
      <c r="B499" s="1" t="str">
        <v>101SESPA-07500703</v>
      </c>
      <c r="C499" s="18" t="str">
        <v>SERENA</v>
      </c>
      <c r="D499" s="15" t="str">
        <v>Sparkling Wine</v>
      </c>
      <c r="E499" s="15" t="str">
        <v>PIU</v>
      </c>
      <c r="F499" s="15" t="str">
        <v/>
      </c>
      <c r="G499" s="18" t="str">
        <v>Piu Brioso Prosecco Valdobbiadene</v>
      </c>
      <c r="H499" s="18" t="str">
        <v>750ml</v>
      </c>
      <c r="I499" s="2">
        <v>6</v>
      </c>
      <c r="P499" s="2">
        <v>0</v>
      </c>
    </row>
    <row r="500" spans="2:16" x14ac:dyDescent="0.3">
      <c r="B500" s="1" t="str">
        <v>101SESPA-07500727</v>
      </c>
      <c r="C500" s="18" t="str">
        <v>SERENA</v>
      </c>
      <c r="D500" s="15" t="str">
        <v>Sparkling Wine</v>
      </c>
      <c r="E500" s="15" t="str">
        <v>PIU</v>
      </c>
      <c r="F500" s="15" t="str">
        <v/>
      </c>
      <c r="G500" s="18" t="str">
        <v>Piu Brioso Prosecco Rose</v>
      </c>
      <c r="H500" s="18" t="str">
        <v>750ml</v>
      </c>
      <c r="I500" s="2">
        <v>6</v>
      </c>
      <c r="P500" s="2">
        <v>0</v>
      </c>
    </row>
  </sheetData>
  <autoFilter ref="B12:T365" xr:uid="{AB61BD39-7656-4AB4-B82E-6A8931787B5C}"/>
  <conditionalFormatting sqref="U1:U298 V12:V298 U299:V394 U395:U1048576">
    <cfRule type="cellIs" dxfId="16" priority="1" operator="equal">
      <formula>"Input Price only 1 column"</formula>
    </cfRule>
  </conditionalFormatting>
  <dataValidations count="1">
    <dataValidation allowBlank="1" showInputMessage="1" showErrorMessage="1" errorTitle="ผิดครับ !!!" error="กรุณากรอกข้อมูลเฉพาะช่องสีชมพูครับ" sqref="C395:H1048576 F66:G394 C12:G65 H12:I394 B12 C139:E394 C66:C131 D66:E138 C124:G125 W301 W13" xr:uid="{BF82C881-CE24-4B8C-BDC7-3CE2145E90DC}"/>
  </dataValidations>
  <pageMargins left="0.25" right="0.25" top="0.75" bottom="0.75" header="0.3" footer="0.3"/>
  <pageSetup paperSize="9" scale="55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3161B93-C1DF-44E8-B31B-A18B84363DB7}">
          <x14:formula1>
            <xm:f>WHOLESALE!$C$12:$C$118</xm:f>
          </x14:formula1>
          <xm:sqref>J13:J394</xm:sqref>
        </x14:dataValidation>
        <x14:dataValidation type="list" allowBlank="1" showInputMessage="1" showErrorMessage="1" xr:uid="{620DA4BC-506A-4108-B9D1-386A39A01A03}">
          <x14:formula1>
            <xm:f>MAPPING!#REF!</xm:f>
          </x14:formula1>
          <xm:sqref>L5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248A1-B8B0-4554-83AE-A23C45745500}">
  <sheetPr>
    <tabColor rgb="FFFFFF00"/>
  </sheetPr>
  <dimension ref="A1:Y506"/>
  <sheetViews>
    <sheetView showGridLines="0" topLeftCell="H1" zoomScaleNormal="100" workbookViewId="0">
      <pane ySplit="2" topLeftCell="A478" activePane="bottomLeft" state="frozen"/>
      <selection activeCell="G485" sqref="G485"/>
      <selection pane="bottomLeft" activeCell="O486" sqref="O486"/>
    </sheetView>
  </sheetViews>
  <sheetFormatPr defaultColWidth="9.33203125" defaultRowHeight="14.4" x14ac:dyDescent="0.3"/>
  <cols>
    <col min="1" max="1" width="10.6640625" style="373" customWidth="1"/>
    <col min="2" max="2" width="17.5546875" style="372" customWidth="1"/>
    <col min="3" max="3" width="14.33203125" style="373" customWidth="1"/>
    <col min="4" max="4" width="19.33203125" style="373" bestFit="1" customWidth="1"/>
    <col min="5" max="5" width="17" style="373" customWidth="1"/>
    <col min="6" max="6" width="11.33203125" style="373" customWidth="1"/>
    <col min="7" max="7" width="52.109375" style="373" bestFit="1" customWidth="1"/>
    <col min="8" max="8" width="7.6640625" style="373" bestFit="1" customWidth="1"/>
    <col min="9" max="9" width="10.6640625" style="373" customWidth="1"/>
    <col min="10" max="10" width="17.5546875" style="373" customWidth="1"/>
    <col min="11" max="11" width="12.88671875" style="373" bestFit="1" customWidth="1"/>
    <col min="12" max="12" width="1.5546875" style="373" customWidth="1"/>
    <col min="13" max="13" width="10.5546875" style="512" customWidth="1"/>
    <col min="14" max="14" width="10.6640625" style="372" customWidth="1"/>
    <col min="15" max="15" width="52.109375" style="373" customWidth="1"/>
    <col min="16" max="17" width="9.33203125" style="372"/>
    <col min="18" max="18" width="10.5546875" style="372" bestFit="1" customWidth="1"/>
    <col min="19" max="19" width="9.33203125" style="372"/>
    <col min="20" max="20" width="13.33203125" style="372" bestFit="1" customWidth="1"/>
    <col min="21" max="21" width="12.44140625" style="488" customWidth="1"/>
    <col min="22" max="22" width="21.5546875" style="488" bestFit="1" customWidth="1"/>
    <col min="23" max="23" width="22" style="488" customWidth="1"/>
    <col min="24" max="24" width="9.33203125" style="372"/>
    <col min="25" max="25" width="21.33203125" style="372" customWidth="1"/>
    <col min="26" max="16384" width="9.33203125" style="372"/>
  </cols>
  <sheetData>
    <row r="1" spans="1:25" x14ac:dyDescent="0.3">
      <c r="A1" s="516"/>
      <c r="B1" s="517"/>
      <c r="C1" s="516"/>
      <c r="D1" s="516"/>
      <c r="E1" s="516"/>
      <c r="F1" s="516"/>
      <c r="G1" s="518">
        <f>SUBTOTAL(3,G3:G590)</f>
        <v>504</v>
      </c>
      <c r="H1" s="516"/>
      <c r="I1" s="516"/>
      <c r="J1" s="519" t="s">
        <v>1495</v>
      </c>
      <c r="K1" s="516"/>
      <c r="O1" s="374">
        <f>SUBTOTAL(3,O3:O364)</f>
        <v>362</v>
      </c>
    </row>
    <row r="2" spans="1:25" ht="31.2" thickBot="1" x14ac:dyDescent="0.3">
      <c r="A2" s="383" t="s">
        <v>1496</v>
      </c>
      <c r="B2" s="382" t="s">
        <v>1497</v>
      </c>
      <c r="C2" s="382" t="s">
        <v>10</v>
      </c>
      <c r="D2" s="382" t="s">
        <v>11</v>
      </c>
      <c r="E2" s="382" t="s">
        <v>12</v>
      </c>
      <c r="F2" s="382" t="s">
        <v>1498</v>
      </c>
      <c r="G2" s="383" t="s">
        <v>13</v>
      </c>
      <c r="H2" s="383" t="s">
        <v>14</v>
      </c>
      <c r="I2" s="383" t="s">
        <v>15</v>
      </c>
      <c r="J2" s="383" t="s">
        <v>1499</v>
      </c>
      <c r="K2" s="383" t="s">
        <v>1500</v>
      </c>
      <c r="L2" s="375"/>
      <c r="M2" s="513" t="s">
        <v>312</v>
      </c>
      <c r="O2" s="383" t="s">
        <v>1893</v>
      </c>
      <c r="U2" s="489" t="s">
        <v>1355</v>
      </c>
      <c r="V2" s="489" t="s">
        <v>1501</v>
      </c>
      <c r="W2" s="489" t="s">
        <v>1502</v>
      </c>
      <c r="Y2" s="381" t="s">
        <v>3073</v>
      </c>
    </row>
    <row r="3" spans="1:25" x14ac:dyDescent="0.3">
      <c r="A3" s="384" t="s">
        <v>1503</v>
      </c>
      <c r="B3" s="376" t="s">
        <v>464</v>
      </c>
      <c r="C3" s="376" t="s">
        <v>23</v>
      </c>
      <c r="D3" s="376" t="s">
        <v>24</v>
      </c>
      <c r="E3" s="376" t="s">
        <v>25</v>
      </c>
      <c r="F3" s="376" t="s">
        <v>1504</v>
      </c>
      <c r="G3" s="377" t="s">
        <v>26</v>
      </c>
      <c r="H3" s="377" t="s">
        <v>27</v>
      </c>
      <c r="I3" s="376">
        <v>12</v>
      </c>
      <c r="J3" s="385">
        <v>0</v>
      </c>
      <c r="K3" s="376"/>
      <c r="L3" s="378"/>
      <c r="M3" s="514">
        <v>5150</v>
      </c>
      <c r="O3" s="377" t="s">
        <v>3521</v>
      </c>
      <c r="U3" s="490" t="s">
        <v>1422</v>
      </c>
      <c r="V3" s="490" t="s">
        <v>1423</v>
      </c>
      <c r="W3" s="488" t="s">
        <v>1423</v>
      </c>
      <c r="Y3" t="s">
        <v>3074</v>
      </c>
    </row>
    <row r="4" spans="1:25" x14ac:dyDescent="0.3">
      <c r="A4" s="384" t="s">
        <v>1503</v>
      </c>
      <c r="B4" s="376" t="s">
        <v>476</v>
      </c>
      <c r="C4" s="376" t="s">
        <v>23</v>
      </c>
      <c r="D4" s="376" t="s">
        <v>24</v>
      </c>
      <c r="E4" s="376" t="s">
        <v>25</v>
      </c>
      <c r="F4" s="376" t="s">
        <v>1504</v>
      </c>
      <c r="G4" s="377" t="s">
        <v>33</v>
      </c>
      <c r="H4" s="377" t="s">
        <v>27</v>
      </c>
      <c r="I4" s="376">
        <v>6</v>
      </c>
      <c r="J4" s="385">
        <v>0</v>
      </c>
      <c r="K4" s="376"/>
      <c r="L4" s="378"/>
      <c r="M4" s="514">
        <v>22160</v>
      </c>
      <c r="O4" s="377" t="s">
        <v>3522</v>
      </c>
      <c r="U4" s="490" t="s">
        <v>1370</v>
      </c>
      <c r="V4" s="490" t="s">
        <v>1371</v>
      </c>
      <c r="W4" s="488" t="s">
        <v>1371</v>
      </c>
      <c r="Y4" t="s">
        <v>3075</v>
      </c>
    </row>
    <row r="5" spans="1:25" x14ac:dyDescent="0.3">
      <c r="A5" s="384" t="s">
        <v>1503</v>
      </c>
      <c r="B5" s="376" t="s">
        <v>458</v>
      </c>
      <c r="C5" s="376" t="s">
        <v>23</v>
      </c>
      <c r="D5" s="376" t="s">
        <v>24</v>
      </c>
      <c r="E5" s="376" t="s">
        <v>25</v>
      </c>
      <c r="F5" s="376" t="s">
        <v>1504</v>
      </c>
      <c r="G5" s="377" t="s">
        <v>34</v>
      </c>
      <c r="H5" s="377" t="s">
        <v>27</v>
      </c>
      <c r="I5" s="376">
        <v>3</v>
      </c>
      <c r="J5" s="385">
        <v>0</v>
      </c>
      <c r="K5" s="376"/>
      <c r="L5" s="378"/>
      <c r="M5" s="514">
        <v>123000</v>
      </c>
      <c r="O5" s="377" t="s">
        <v>3523</v>
      </c>
      <c r="U5" s="490" t="s">
        <v>1394</v>
      </c>
      <c r="V5" s="490" t="s">
        <v>1395</v>
      </c>
      <c r="W5" s="488" t="s">
        <v>1395</v>
      </c>
      <c r="Y5" t="s">
        <v>3076</v>
      </c>
    </row>
    <row r="6" spans="1:25" x14ac:dyDescent="0.3">
      <c r="A6" s="384" t="s">
        <v>1503</v>
      </c>
      <c r="B6" s="376" t="s">
        <v>460</v>
      </c>
      <c r="C6" s="376" t="s">
        <v>23</v>
      </c>
      <c r="D6" s="376" t="s">
        <v>24</v>
      </c>
      <c r="E6" s="376" t="s">
        <v>25</v>
      </c>
      <c r="F6" s="376" t="s">
        <v>1504</v>
      </c>
      <c r="G6" s="377" t="s">
        <v>1505</v>
      </c>
      <c r="H6" s="377" t="s">
        <v>27</v>
      </c>
      <c r="I6" s="376">
        <v>3</v>
      </c>
      <c r="J6" s="385">
        <v>0</v>
      </c>
      <c r="K6" s="376"/>
      <c r="L6" s="378"/>
      <c r="M6" s="514">
        <v>287200</v>
      </c>
      <c r="O6" s="377" t="s">
        <v>3524</v>
      </c>
      <c r="U6" s="490"/>
      <c r="V6" s="490"/>
      <c r="Y6" t="s">
        <v>3077</v>
      </c>
    </row>
    <row r="7" spans="1:25" x14ac:dyDescent="0.3">
      <c r="A7" s="384" t="s">
        <v>1503</v>
      </c>
      <c r="B7" s="376" t="s">
        <v>448</v>
      </c>
      <c r="C7" s="376" t="s">
        <v>23</v>
      </c>
      <c r="D7" s="376" t="s">
        <v>24</v>
      </c>
      <c r="E7" s="376" t="s">
        <v>25</v>
      </c>
      <c r="F7" s="376" t="s">
        <v>1504</v>
      </c>
      <c r="G7" s="377" t="s">
        <v>29</v>
      </c>
      <c r="H7" s="377" t="s">
        <v>27</v>
      </c>
      <c r="I7" s="376">
        <v>12</v>
      </c>
      <c r="J7" s="385">
        <v>0</v>
      </c>
      <c r="K7" s="376"/>
      <c r="L7" s="378"/>
      <c r="M7" s="514">
        <v>4600</v>
      </c>
      <c r="O7" s="377" t="s">
        <v>3525</v>
      </c>
      <c r="U7" s="490" t="s">
        <v>1394</v>
      </c>
      <c r="V7" s="490" t="s">
        <v>1396</v>
      </c>
      <c r="W7" s="488" t="s">
        <v>1396</v>
      </c>
      <c r="Y7" t="s">
        <v>3078</v>
      </c>
    </row>
    <row r="8" spans="1:25" x14ac:dyDescent="0.3">
      <c r="A8" s="384" t="s">
        <v>1503</v>
      </c>
      <c r="B8" s="376" t="s">
        <v>466</v>
      </c>
      <c r="C8" s="376" t="s">
        <v>23</v>
      </c>
      <c r="D8" s="376" t="s">
        <v>24</v>
      </c>
      <c r="E8" s="376" t="s">
        <v>25</v>
      </c>
      <c r="F8" s="376" t="s">
        <v>1504</v>
      </c>
      <c r="G8" s="377" t="s">
        <v>30</v>
      </c>
      <c r="H8" s="377" t="s">
        <v>27</v>
      </c>
      <c r="I8" s="376">
        <v>6</v>
      </c>
      <c r="J8" s="385">
        <v>0</v>
      </c>
      <c r="K8" s="376"/>
      <c r="L8" s="378"/>
      <c r="M8" s="514">
        <v>8600</v>
      </c>
      <c r="O8" s="377" t="s">
        <v>3526</v>
      </c>
      <c r="U8" s="490" t="s">
        <v>1411</v>
      </c>
      <c r="V8" s="490" t="s">
        <v>1412</v>
      </c>
      <c r="W8" s="488" t="s">
        <v>1412</v>
      </c>
      <c r="Y8" t="s">
        <v>3079</v>
      </c>
    </row>
    <row r="9" spans="1:25" x14ac:dyDescent="0.3">
      <c r="A9" s="384" t="s">
        <v>1503</v>
      </c>
      <c r="B9" s="376" t="s">
        <v>472</v>
      </c>
      <c r="C9" s="376" t="s">
        <v>23</v>
      </c>
      <c r="D9" s="376" t="s">
        <v>24</v>
      </c>
      <c r="E9" s="376" t="s">
        <v>25</v>
      </c>
      <c r="F9" s="376" t="s">
        <v>1504</v>
      </c>
      <c r="G9" s="377" t="s">
        <v>1506</v>
      </c>
      <c r="H9" s="377" t="s">
        <v>27</v>
      </c>
      <c r="I9" s="376">
        <v>6</v>
      </c>
      <c r="J9" s="385">
        <v>0</v>
      </c>
      <c r="K9" s="376"/>
      <c r="L9" s="378"/>
      <c r="M9" s="514">
        <v>19950</v>
      </c>
      <c r="O9" s="377" t="s">
        <v>3527</v>
      </c>
      <c r="U9" s="490" t="s">
        <v>1394</v>
      </c>
      <c r="V9" s="490" t="s">
        <v>1397</v>
      </c>
      <c r="W9" s="488" t="s">
        <v>1397</v>
      </c>
      <c r="Y9" t="s">
        <v>3080</v>
      </c>
    </row>
    <row r="10" spans="1:25" x14ac:dyDescent="0.3">
      <c r="A10" s="384" t="s">
        <v>1503</v>
      </c>
      <c r="B10" s="376" t="s">
        <v>422</v>
      </c>
      <c r="C10" s="376" t="s">
        <v>23</v>
      </c>
      <c r="D10" s="376" t="s">
        <v>24</v>
      </c>
      <c r="E10" s="376" t="s">
        <v>25</v>
      </c>
      <c r="F10" s="376" t="s">
        <v>1504</v>
      </c>
      <c r="G10" s="377" t="s">
        <v>1507</v>
      </c>
      <c r="H10" s="377" t="s">
        <v>27</v>
      </c>
      <c r="I10" s="376">
        <v>3</v>
      </c>
      <c r="J10" s="385">
        <v>0</v>
      </c>
      <c r="K10" s="376"/>
      <c r="L10" s="378"/>
      <c r="M10" s="514">
        <v>250200</v>
      </c>
      <c r="O10" s="377" t="s">
        <v>3528</v>
      </c>
      <c r="U10" s="490"/>
      <c r="V10" s="490"/>
      <c r="Y10" t="s">
        <v>1337</v>
      </c>
    </row>
    <row r="11" spans="1:25" x14ac:dyDescent="0.3">
      <c r="A11" s="384" t="s">
        <v>1503</v>
      </c>
      <c r="B11" s="376" t="s">
        <v>426</v>
      </c>
      <c r="C11" s="376" t="s">
        <v>23</v>
      </c>
      <c r="D11" s="376" t="s">
        <v>24</v>
      </c>
      <c r="E11" s="376" t="s">
        <v>25</v>
      </c>
      <c r="F11" s="376" t="s">
        <v>1504</v>
      </c>
      <c r="G11" s="377" t="s">
        <v>28</v>
      </c>
      <c r="H11" s="377" t="s">
        <v>27</v>
      </c>
      <c r="I11" s="376">
        <v>12</v>
      </c>
      <c r="J11" s="385">
        <v>0</v>
      </c>
      <c r="K11" s="384" t="s">
        <v>1508</v>
      </c>
      <c r="L11" s="378"/>
      <c r="M11" s="514" t="s">
        <v>1509</v>
      </c>
      <c r="O11" s="377" t="s">
        <v>3529</v>
      </c>
      <c r="U11" s="490" t="s">
        <v>1370</v>
      </c>
      <c r="V11" s="490" t="s">
        <v>1510</v>
      </c>
      <c r="W11" s="488" t="s">
        <v>1372</v>
      </c>
      <c r="Y11" t="s">
        <v>1338</v>
      </c>
    </row>
    <row r="12" spans="1:25" x14ac:dyDescent="0.3">
      <c r="A12" s="384" t="s">
        <v>1503</v>
      </c>
      <c r="B12" s="376" t="s">
        <v>414</v>
      </c>
      <c r="C12" s="376" t="s">
        <v>23</v>
      </c>
      <c r="D12" s="376" t="s">
        <v>24</v>
      </c>
      <c r="E12" s="376" t="s">
        <v>25</v>
      </c>
      <c r="F12" s="376" t="s">
        <v>1504</v>
      </c>
      <c r="G12" s="377" t="s">
        <v>1511</v>
      </c>
      <c r="H12" s="377" t="s">
        <v>27</v>
      </c>
      <c r="I12" s="376">
        <v>6</v>
      </c>
      <c r="J12" s="385">
        <v>0</v>
      </c>
      <c r="K12" s="376"/>
      <c r="L12" s="378"/>
      <c r="M12" s="514">
        <v>9700</v>
      </c>
      <c r="O12" s="377" t="s">
        <v>3530</v>
      </c>
      <c r="U12" s="490" t="s">
        <v>1394</v>
      </c>
      <c r="V12" s="490" t="s">
        <v>1398</v>
      </c>
      <c r="W12" s="488" t="s">
        <v>1398</v>
      </c>
      <c r="Y12" t="s">
        <v>3081</v>
      </c>
    </row>
    <row r="13" spans="1:25" x14ac:dyDescent="0.3">
      <c r="A13" s="384" t="s">
        <v>1503</v>
      </c>
      <c r="B13" s="376" t="s">
        <v>412</v>
      </c>
      <c r="C13" s="376" t="s">
        <v>23</v>
      </c>
      <c r="D13" s="376" t="s">
        <v>24</v>
      </c>
      <c r="E13" s="376" t="s">
        <v>25</v>
      </c>
      <c r="F13" s="376" t="s">
        <v>1504</v>
      </c>
      <c r="G13" s="377" t="s">
        <v>1512</v>
      </c>
      <c r="H13" s="377" t="s">
        <v>27</v>
      </c>
      <c r="I13" s="376">
        <v>12</v>
      </c>
      <c r="J13" s="385">
        <v>0</v>
      </c>
      <c r="K13" s="376"/>
      <c r="L13" s="378"/>
      <c r="M13" s="514">
        <v>12000</v>
      </c>
      <c r="O13" s="377" t="s">
        <v>3531</v>
      </c>
      <c r="U13" s="490" t="s">
        <v>1370</v>
      </c>
      <c r="V13" s="490" t="s">
        <v>1373</v>
      </c>
      <c r="W13" s="488" t="s">
        <v>1373</v>
      </c>
      <c r="Y13" t="s">
        <v>3420</v>
      </c>
    </row>
    <row r="14" spans="1:25" x14ac:dyDescent="0.3">
      <c r="A14" s="384" t="s">
        <v>1503</v>
      </c>
      <c r="B14" s="376" t="s">
        <v>424</v>
      </c>
      <c r="C14" s="376" t="s">
        <v>23</v>
      </c>
      <c r="D14" s="376" t="s">
        <v>24</v>
      </c>
      <c r="E14" s="376" t="s">
        <v>25</v>
      </c>
      <c r="F14" s="376" t="s">
        <v>1504</v>
      </c>
      <c r="G14" s="377" t="s">
        <v>35</v>
      </c>
      <c r="H14" s="377" t="s">
        <v>27</v>
      </c>
      <c r="I14" s="376">
        <v>6</v>
      </c>
      <c r="J14" s="385">
        <v>0</v>
      </c>
      <c r="K14" s="376"/>
      <c r="L14" s="378"/>
      <c r="M14" s="514">
        <v>11810</v>
      </c>
      <c r="O14" s="377" t="s">
        <v>3532</v>
      </c>
      <c r="U14" s="490" t="s">
        <v>1411</v>
      </c>
      <c r="V14" s="490" t="s">
        <v>1513</v>
      </c>
      <c r="W14" s="488" t="s">
        <v>1413</v>
      </c>
      <c r="Y14" t="s">
        <v>3422</v>
      </c>
    </row>
    <row r="15" spans="1:25" x14ac:dyDescent="0.3">
      <c r="A15" s="384" t="s">
        <v>1503</v>
      </c>
      <c r="B15" s="376" t="s">
        <v>434</v>
      </c>
      <c r="C15" s="376" t="s">
        <v>23</v>
      </c>
      <c r="D15" s="376" t="s">
        <v>24</v>
      </c>
      <c r="E15" s="376" t="s">
        <v>25</v>
      </c>
      <c r="F15" s="376" t="s">
        <v>1504</v>
      </c>
      <c r="G15" s="377" t="s">
        <v>1514</v>
      </c>
      <c r="H15" s="377" t="s">
        <v>27</v>
      </c>
      <c r="I15" s="376">
        <v>6</v>
      </c>
      <c r="J15" s="385">
        <v>0</v>
      </c>
      <c r="K15" s="376"/>
      <c r="L15" s="378"/>
      <c r="M15" s="514">
        <v>12000</v>
      </c>
      <c r="O15" s="377" t="s">
        <v>1514</v>
      </c>
      <c r="U15" s="490" t="s">
        <v>1370</v>
      </c>
      <c r="V15" s="490" t="s">
        <v>1375</v>
      </c>
      <c r="W15" s="488" t="s">
        <v>1375</v>
      </c>
      <c r="Y15" t="s">
        <v>3421</v>
      </c>
    </row>
    <row r="16" spans="1:25" x14ac:dyDescent="0.3">
      <c r="A16" s="384" t="s">
        <v>1503</v>
      </c>
      <c r="B16" s="376" t="s">
        <v>418</v>
      </c>
      <c r="C16" s="376" t="s">
        <v>23</v>
      </c>
      <c r="D16" s="376" t="s">
        <v>24</v>
      </c>
      <c r="E16" s="376" t="s">
        <v>25</v>
      </c>
      <c r="F16" s="376" t="s">
        <v>1504</v>
      </c>
      <c r="G16" s="377" t="s">
        <v>1515</v>
      </c>
      <c r="H16" s="377" t="s">
        <v>27</v>
      </c>
      <c r="I16" s="376">
        <v>6</v>
      </c>
      <c r="J16" s="385">
        <v>0</v>
      </c>
      <c r="K16" s="376"/>
      <c r="L16" s="378"/>
      <c r="M16" s="514">
        <v>9700</v>
      </c>
      <c r="O16" s="377" t="s">
        <v>3533</v>
      </c>
      <c r="U16" s="490"/>
      <c r="V16" s="490"/>
      <c r="Y16" t="s">
        <v>3423</v>
      </c>
    </row>
    <row r="17" spans="1:25" x14ac:dyDescent="0.3">
      <c r="A17" s="384" t="s">
        <v>1503</v>
      </c>
      <c r="B17" s="376" t="s">
        <v>468</v>
      </c>
      <c r="C17" s="376" t="s">
        <v>23</v>
      </c>
      <c r="D17" s="376" t="s">
        <v>24</v>
      </c>
      <c r="E17" s="376" t="s">
        <v>25</v>
      </c>
      <c r="F17" s="376" t="s">
        <v>1504</v>
      </c>
      <c r="G17" s="377" t="s">
        <v>36</v>
      </c>
      <c r="H17" s="377" t="s">
        <v>27</v>
      </c>
      <c r="I17" s="376">
        <v>3</v>
      </c>
      <c r="J17" s="385">
        <v>0</v>
      </c>
      <c r="K17" s="376"/>
      <c r="L17" s="378"/>
      <c r="M17" s="514">
        <v>24350</v>
      </c>
      <c r="O17" s="377" t="s">
        <v>36</v>
      </c>
      <c r="U17" s="490" t="s">
        <v>1422</v>
      </c>
      <c r="V17" s="490" t="s">
        <v>1424</v>
      </c>
      <c r="W17" s="488" t="s">
        <v>1424</v>
      </c>
      <c r="Y17" t="s">
        <v>3419</v>
      </c>
    </row>
    <row r="18" spans="1:25" x14ac:dyDescent="0.3">
      <c r="A18" s="384" t="s">
        <v>1503</v>
      </c>
      <c r="B18" s="376" t="s">
        <v>1516</v>
      </c>
      <c r="C18" s="376" t="s">
        <v>23</v>
      </c>
      <c r="D18" s="376" t="s">
        <v>24</v>
      </c>
      <c r="E18" s="376" t="s">
        <v>25</v>
      </c>
      <c r="F18" s="376" t="s">
        <v>1504</v>
      </c>
      <c r="G18" s="377" t="s">
        <v>37</v>
      </c>
      <c r="H18" s="377" t="s">
        <v>27</v>
      </c>
      <c r="I18" s="376">
        <v>2</v>
      </c>
      <c r="J18" s="385">
        <v>0</v>
      </c>
      <c r="K18" s="384" t="s">
        <v>1508</v>
      </c>
      <c r="L18" s="378"/>
      <c r="M18" s="514" t="s">
        <v>1509</v>
      </c>
      <c r="O18" s="377" t="s">
        <v>37</v>
      </c>
      <c r="U18" s="490" t="s">
        <v>1394</v>
      </c>
      <c r="V18" s="490" t="s">
        <v>1399</v>
      </c>
      <c r="W18" s="488" t="s">
        <v>1399</v>
      </c>
      <c r="Y18" t="s">
        <v>3425</v>
      </c>
    </row>
    <row r="19" spans="1:25" x14ac:dyDescent="0.3">
      <c r="A19" s="384" t="s">
        <v>1503</v>
      </c>
      <c r="B19" s="376" t="s">
        <v>432</v>
      </c>
      <c r="C19" s="376" t="s">
        <v>23</v>
      </c>
      <c r="D19" s="376" t="s">
        <v>24</v>
      </c>
      <c r="E19" s="376" t="s">
        <v>25</v>
      </c>
      <c r="F19" s="376" t="s">
        <v>1504</v>
      </c>
      <c r="G19" s="377" t="s">
        <v>38</v>
      </c>
      <c r="H19" s="377" t="s">
        <v>27</v>
      </c>
      <c r="I19" s="376">
        <v>12</v>
      </c>
      <c r="J19" s="385">
        <v>0</v>
      </c>
      <c r="K19" s="376"/>
      <c r="L19" s="378"/>
      <c r="M19" s="514">
        <v>7890</v>
      </c>
      <c r="O19" s="377" t="s">
        <v>38</v>
      </c>
      <c r="U19" s="490" t="s">
        <v>1370</v>
      </c>
      <c r="V19" s="490" t="s">
        <v>1378</v>
      </c>
      <c r="W19" s="488" t="s">
        <v>1378</v>
      </c>
      <c r="Y19" t="s">
        <v>3424</v>
      </c>
    </row>
    <row r="20" spans="1:25" x14ac:dyDescent="0.3">
      <c r="A20" s="384" t="s">
        <v>1503</v>
      </c>
      <c r="B20" s="376" t="s">
        <v>430</v>
      </c>
      <c r="C20" s="376" t="s">
        <v>23</v>
      </c>
      <c r="D20" s="376" t="s">
        <v>24</v>
      </c>
      <c r="E20" s="376" t="s">
        <v>25</v>
      </c>
      <c r="F20" s="376" t="s">
        <v>1504</v>
      </c>
      <c r="G20" s="377" t="s">
        <v>1517</v>
      </c>
      <c r="H20" s="377" t="s">
        <v>27</v>
      </c>
      <c r="I20" s="376">
        <v>6</v>
      </c>
      <c r="J20" s="385">
        <v>0</v>
      </c>
      <c r="K20" s="376"/>
      <c r="L20" s="378"/>
      <c r="M20" s="514" t="s">
        <v>1509</v>
      </c>
      <c r="O20" s="377" t="s">
        <v>1517</v>
      </c>
      <c r="U20" s="490" t="s">
        <v>1370</v>
      </c>
      <c r="V20" s="490" t="s">
        <v>1380</v>
      </c>
      <c r="W20" s="488" t="s">
        <v>1380</v>
      </c>
      <c r="Y20" t="s">
        <v>3426</v>
      </c>
    </row>
    <row r="21" spans="1:25" x14ac:dyDescent="0.3">
      <c r="A21" s="384" t="s">
        <v>1503</v>
      </c>
      <c r="B21" s="376" t="s">
        <v>428</v>
      </c>
      <c r="C21" s="376" t="s">
        <v>23</v>
      </c>
      <c r="D21" s="376" t="s">
        <v>24</v>
      </c>
      <c r="E21" s="376" t="s">
        <v>25</v>
      </c>
      <c r="F21" s="376" t="s">
        <v>1504</v>
      </c>
      <c r="G21" s="377" t="s">
        <v>1518</v>
      </c>
      <c r="H21" s="377" t="s">
        <v>27</v>
      </c>
      <c r="I21" s="376">
        <v>6</v>
      </c>
      <c r="J21" s="385">
        <v>0</v>
      </c>
      <c r="K21" s="376"/>
      <c r="L21" s="378"/>
      <c r="M21" s="514">
        <v>7100</v>
      </c>
      <c r="O21" s="377" t="s">
        <v>1518</v>
      </c>
      <c r="U21" s="490" t="s">
        <v>1394</v>
      </c>
      <c r="V21" s="490" t="s">
        <v>1400</v>
      </c>
      <c r="W21" s="488" t="s">
        <v>1400</v>
      </c>
      <c r="Y21" t="s">
        <v>3428</v>
      </c>
    </row>
    <row r="22" spans="1:25" x14ac:dyDescent="0.3">
      <c r="A22" s="384" t="s">
        <v>1503</v>
      </c>
      <c r="B22" s="376" t="s">
        <v>410</v>
      </c>
      <c r="C22" s="376" t="s">
        <v>23</v>
      </c>
      <c r="D22" s="376" t="s">
        <v>24</v>
      </c>
      <c r="E22" s="376" t="s">
        <v>25</v>
      </c>
      <c r="F22" s="376" t="s">
        <v>1504</v>
      </c>
      <c r="G22" s="377" t="s">
        <v>1519</v>
      </c>
      <c r="H22" s="377" t="s">
        <v>27</v>
      </c>
      <c r="I22" s="376">
        <v>6</v>
      </c>
      <c r="J22" s="385">
        <v>0</v>
      </c>
      <c r="K22" s="376"/>
      <c r="L22" s="378"/>
      <c r="M22" s="514">
        <v>7100</v>
      </c>
      <c r="O22" s="377" t="s">
        <v>3534</v>
      </c>
      <c r="U22" s="490" t="s">
        <v>1411</v>
      </c>
      <c r="V22" s="490" t="s">
        <v>1414</v>
      </c>
      <c r="W22" s="488" t="s">
        <v>1414</v>
      </c>
      <c r="Y22" t="s">
        <v>3427</v>
      </c>
    </row>
    <row r="23" spans="1:25" x14ac:dyDescent="0.3">
      <c r="A23" s="384" t="s">
        <v>1503</v>
      </c>
      <c r="B23" s="376" t="s">
        <v>416</v>
      </c>
      <c r="C23" s="376" t="s">
        <v>23</v>
      </c>
      <c r="D23" s="376" t="s">
        <v>24</v>
      </c>
      <c r="E23" s="376" t="s">
        <v>25</v>
      </c>
      <c r="F23" s="376" t="s">
        <v>1504</v>
      </c>
      <c r="G23" s="377" t="s">
        <v>1520</v>
      </c>
      <c r="H23" s="377" t="s">
        <v>27</v>
      </c>
      <c r="I23" s="376">
        <v>6</v>
      </c>
      <c r="J23" s="385">
        <v>0</v>
      </c>
      <c r="K23" s="376"/>
      <c r="L23" s="378"/>
      <c r="M23" s="514" t="s">
        <v>1509</v>
      </c>
      <c r="O23" s="377" t="s">
        <v>3535</v>
      </c>
      <c r="U23" s="490" t="s">
        <v>1370</v>
      </c>
      <c r="V23" s="490" t="s">
        <v>1381</v>
      </c>
      <c r="W23" s="488" t="s">
        <v>1381</v>
      </c>
      <c r="Y23" t="s">
        <v>3429</v>
      </c>
    </row>
    <row r="24" spans="1:25" x14ac:dyDescent="0.3">
      <c r="A24" s="384" t="s">
        <v>1503</v>
      </c>
      <c r="B24" s="376" t="s">
        <v>420</v>
      </c>
      <c r="C24" s="376" t="s">
        <v>23</v>
      </c>
      <c r="D24" s="376" t="s">
        <v>24</v>
      </c>
      <c r="E24" s="376" t="s">
        <v>25</v>
      </c>
      <c r="F24" s="376" t="s">
        <v>1504</v>
      </c>
      <c r="G24" s="377" t="s">
        <v>1521</v>
      </c>
      <c r="H24" s="377" t="s">
        <v>27</v>
      </c>
      <c r="I24" s="376">
        <v>6</v>
      </c>
      <c r="J24" s="385">
        <v>0</v>
      </c>
      <c r="K24" s="376"/>
      <c r="L24" s="378"/>
      <c r="M24" s="514">
        <v>7190</v>
      </c>
      <c r="O24" s="377" t="s">
        <v>3536</v>
      </c>
      <c r="U24" s="490" t="s">
        <v>1370</v>
      </c>
      <c r="V24" s="490" t="s">
        <v>1381</v>
      </c>
      <c r="W24" s="488" t="s">
        <v>1381</v>
      </c>
      <c r="Y24" t="s">
        <v>3430</v>
      </c>
    </row>
    <row r="25" spans="1:25" x14ac:dyDescent="0.3">
      <c r="A25" s="384" t="s">
        <v>1503</v>
      </c>
      <c r="B25" s="376" t="s">
        <v>446</v>
      </c>
      <c r="C25" s="376" t="s">
        <v>23</v>
      </c>
      <c r="D25" s="376" t="s">
        <v>24</v>
      </c>
      <c r="E25" s="376" t="s">
        <v>25</v>
      </c>
      <c r="F25" s="376" t="s">
        <v>1504</v>
      </c>
      <c r="G25" s="377" t="s">
        <v>1522</v>
      </c>
      <c r="H25" s="377" t="s">
        <v>27</v>
      </c>
      <c r="I25" s="376">
        <v>3</v>
      </c>
      <c r="J25" s="385">
        <v>0</v>
      </c>
      <c r="K25" s="376"/>
      <c r="L25" s="378"/>
      <c r="M25" s="514">
        <v>68700</v>
      </c>
      <c r="O25" s="377" t="s">
        <v>3537</v>
      </c>
      <c r="U25" s="490" t="s">
        <v>1422</v>
      </c>
      <c r="V25" s="490" t="s">
        <v>1425</v>
      </c>
      <c r="W25" s="488" t="s">
        <v>1425</v>
      </c>
      <c r="Y25" t="s">
        <v>3082</v>
      </c>
    </row>
    <row r="26" spans="1:25" x14ac:dyDescent="0.3">
      <c r="A26" s="384" t="s">
        <v>1503</v>
      </c>
      <c r="B26" s="376" t="s">
        <v>436</v>
      </c>
      <c r="C26" s="376" t="s">
        <v>23</v>
      </c>
      <c r="D26" s="376" t="s">
        <v>24</v>
      </c>
      <c r="E26" s="376" t="s">
        <v>25</v>
      </c>
      <c r="F26" s="376" t="s">
        <v>1504</v>
      </c>
      <c r="G26" s="377" t="s">
        <v>1523</v>
      </c>
      <c r="H26" s="377" t="s">
        <v>27</v>
      </c>
      <c r="I26" s="376">
        <v>4</v>
      </c>
      <c r="J26" s="385">
        <v>0</v>
      </c>
      <c r="K26" s="376"/>
      <c r="L26" s="378"/>
      <c r="M26" s="514">
        <v>44900</v>
      </c>
      <c r="O26" s="377" t="s">
        <v>3538</v>
      </c>
      <c r="U26" s="490"/>
      <c r="V26" s="490"/>
      <c r="Y26" t="s">
        <v>3083</v>
      </c>
    </row>
    <row r="27" spans="1:25" x14ac:dyDescent="0.3">
      <c r="A27" s="384" t="s">
        <v>1503</v>
      </c>
      <c r="B27" s="376" t="s">
        <v>450</v>
      </c>
      <c r="C27" s="376" t="s">
        <v>23</v>
      </c>
      <c r="D27" s="376" t="s">
        <v>24</v>
      </c>
      <c r="E27" s="376" t="s">
        <v>25</v>
      </c>
      <c r="F27" s="376" t="s">
        <v>1504</v>
      </c>
      <c r="G27" s="377" t="s">
        <v>1524</v>
      </c>
      <c r="H27" s="377" t="s">
        <v>27</v>
      </c>
      <c r="I27" s="376">
        <v>1</v>
      </c>
      <c r="J27" s="385">
        <v>0</v>
      </c>
      <c r="K27" s="376"/>
      <c r="L27" s="378"/>
      <c r="M27" s="514">
        <v>35700</v>
      </c>
      <c r="O27" s="377" t="s">
        <v>1524</v>
      </c>
      <c r="U27" s="490"/>
      <c r="V27" s="490"/>
      <c r="Y27" t="s">
        <v>3084</v>
      </c>
    </row>
    <row r="28" spans="1:25" x14ac:dyDescent="0.3">
      <c r="A28" s="384" t="s">
        <v>1503</v>
      </c>
      <c r="B28" s="376" t="s">
        <v>404</v>
      </c>
      <c r="C28" s="376" t="s">
        <v>23</v>
      </c>
      <c r="D28" s="376" t="s">
        <v>24</v>
      </c>
      <c r="E28" s="376" t="s">
        <v>25</v>
      </c>
      <c r="F28" s="376" t="s">
        <v>1504</v>
      </c>
      <c r="G28" s="377" t="s">
        <v>1525</v>
      </c>
      <c r="H28" s="377" t="s">
        <v>27</v>
      </c>
      <c r="I28" s="376">
        <v>1</v>
      </c>
      <c r="J28" s="385">
        <v>0</v>
      </c>
      <c r="K28" s="376"/>
      <c r="L28" s="378"/>
      <c r="M28" s="514" t="s">
        <v>1509</v>
      </c>
      <c r="O28" s="377" t="s">
        <v>3539</v>
      </c>
      <c r="U28" s="490"/>
      <c r="V28" s="490"/>
      <c r="Y28" t="s">
        <v>3085</v>
      </c>
    </row>
    <row r="29" spans="1:25" x14ac:dyDescent="0.3">
      <c r="A29" s="384" t="s">
        <v>1503</v>
      </c>
      <c r="B29" s="376" t="s">
        <v>406</v>
      </c>
      <c r="C29" s="376" t="s">
        <v>23</v>
      </c>
      <c r="D29" s="376" t="s">
        <v>24</v>
      </c>
      <c r="E29" s="376" t="s">
        <v>25</v>
      </c>
      <c r="F29" s="376" t="s">
        <v>1504</v>
      </c>
      <c r="G29" s="377" t="s">
        <v>1526</v>
      </c>
      <c r="H29" s="377" t="s">
        <v>27</v>
      </c>
      <c r="I29" s="376">
        <v>1</v>
      </c>
      <c r="J29" s="385">
        <v>0</v>
      </c>
      <c r="K29" s="376"/>
      <c r="L29" s="378"/>
      <c r="M29" s="514" t="s">
        <v>1509</v>
      </c>
      <c r="O29" s="377" t="s">
        <v>3540</v>
      </c>
      <c r="U29" s="490"/>
      <c r="V29" s="490"/>
      <c r="Y29" t="s">
        <v>3086</v>
      </c>
    </row>
    <row r="30" spans="1:25" x14ac:dyDescent="0.3">
      <c r="A30" s="384" t="s">
        <v>1503</v>
      </c>
      <c r="B30" s="376" t="s">
        <v>452</v>
      </c>
      <c r="C30" s="376" t="s">
        <v>23</v>
      </c>
      <c r="D30" s="376" t="s">
        <v>24</v>
      </c>
      <c r="E30" s="376" t="s">
        <v>25</v>
      </c>
      <c r="F30" s="376" t="s">
        <v>1504</v>
      </c>
      <c r="G30" s="377" t="s">
        <v>1527</v>
      </c>
      <c r="H30" s="377" t="s">
        <v>27</v>
      </c>
      <c r="I30" s="376">
        <v>1</v>
      </c>
      <c r="J30" s="385">
        <v>0</v>
      </c>
      <c r="K30" s="376"/>
      <c r="L30" s="378"/>
      <c r="M30" s="514" t="s">
        <v>1509</v>
      </c>
      <c r="O30" s="377" t="s">
        <v>1527</v>
      </c>
      <c r="U30" s="490"/>
      <c r="V30" s="490"/>
      <c r="Y30" t="s">
        <v>3087</v>
      </c>
    </row>
    <row r="31" spans="1:25" x14ac:dyDescent="0.3">
      <c r="A31" s="384" t="s">
        <v>1503</v>
      </c>
      <c r="B31" s="376" t="s">
        <v>506</v>
      </c>
      <c r="C31" s="376" t="s">
        <v>23</v>
      </c>
      <c r="D31" s="376" t="s">
        <v>24</v>
      </c>
      <c r="E31" s="376" t="s">
        <v>1528</v>
      </c>
      <c r="F31" s="376" t="s">
        <v>1529</v>
      </c>
      <c r="G31" s="377" t="s">
        <v>1530</v>
      </c>
      <c r="H31" s="377" t="s">
        <v>27</v>
      </c>
      <c r="I31" s="376">
        <v>6</v>
      </c>
      <c r="J31" s="385">
        <v>0</v>
      </c>
      <c r="K31" s="376"/>
      <c r="L31" s="378"/>
      <c r="M31" s="514">
        <v>2595</v>
      </c>
      <c r="O31" s="377" t="s">
        <v>3541</v>
      </c>
      <c r="U31" s="490" t="s">
        <v>1370</v>
      </c>
      <c r="V31" s="490" t="s">
        <v>1383</v>
      </c>
      <c r="W31" s="488" t="s">
        <v>1383</v>
      </c>
      <c r="Y31" t="s">
        <v>3088</v>
      </c>
    </row>
    <row r="32" spans="1:25" x14ac:dyDescent="0.3">
      <c r="A32" s="384" t="s">
        <v>1503</v>
      </c>
      <c r="B32" s="376" t="s">
        <v>504</v>
      </c>
      <c r="C32" s="376" t="s">
        <v>23</v>
      </c>
      <c r="D32" s="376" t="s">
        <v>24</v>
      </c>
      <c r="E32" s="376" t="s">
        <v>1528</v>
      </c>
      <c r="F32" s="376" t="s">
        <v>1529</v>
      </c>
      <c r="G32" s="377" t="s">
        <v>41</v>
      </c>
      <c r="H32" s="377" t="s">
        <v>27</v>
      </c>
      <c r="I32" s="376">
        <v>6</v>
      </c>
      <c r="J32" s="385">
        <v>0</v>
      </c>
      <c r="K32" s="376"/>
      <c r="L32" s="378"/>
      <c r="M32" s="514">
        <v>3930</v>
      </c>
      <c r="O32" s="377" t="s">
        <v>3542</v>
      </c>
      <c r="U32" s="490" t="s">
        <v>1422</v>
      </c>
      <c r="V32" s="490" t="s">
        <v>1427</v>
      </c>
      <c r="W32" s="488" t="s">
        <v>1427</v>
      </c>
      <c r="Y32" t="s">
        <v>3089</v>
      </c>
    </row>
    <row r="33" spans="1:25" x14ac:dyDescent="0.3">
      <c r="A33" s="384" t="s">
        <v>1503</v>
      </c>
      <c r="B33" s="376" t="s">
        <v>502</v>
      </c>
      <c r="C33" s="376" t="s">
        <v>23</v>
      </c>
      <c r="D33" s="376" t="s">
        <v>24</v>
      </c>
      <c r="E33" s="376" t="s">
        <v>1528</v>
      </c>
      <c r="F33" s="376" t="s">
        <v>1529</v>
      </c>
      <c r="G33" s="377" t="s">
        <v>42</v>
      </c>
      <c r="H33" s="377" t="s">
        <v>27</v>
      </c>
      <c r="I33" s="376">
        <v>6</v>
      </c>
      <c r="J33" s="385">
        <v>0</v>
      </c>
      <c r="K33" s="376"/>
      <c r="L33" s="378"/>
      <c r="M33" s="514">
        <v>6930</v>
      </c>
      <c r="O33" s="377" t="s">
        <v>3543</v>
      </c>
      <c r="U33" s="490" t="s">
        <v>1422</v>
      </c>
      <c r="V33" s="490" t="s">
        <v>1531</v>
      </c>
      <c r="W33" s="488" t="s">
        <v>1428</v>
      </c>
      <c r="Y33" t="s">
        <v>3090</v>
      </c>
    </row>
    <row r="34" spans="1:25" x14ac:dyDescent="0.3">
      <c r="A34" s="384" t="s">
        <v>1503</v>
      </c>
      <c r="B34" s="376" t="s">
        <v>508</v>
      </c>
      <c r="C34" s="376" t="s">
        <v>23</v>
      </c>
      <c r="D34" s="376" t="s">
        <v>24</v>
      </c>
      <c r="E34" s="376" t="s">
        <v>1528</v>
      </c>
      <c r="F34" s="376" t="s">
        <v>1529</v>
      </c>
      <c r="G34" s="377" t="s">
        <v>43</v>
      </c>
      <c r="H34" s="377" t="s">
        <v>27</v>
      </c>
      <c r="I34" s="376">
        <v>6</v>
      </c>
      <c r="J34" s="385">
        <v>0</v>
      </c>
      <c r="K34" s="376"/>
      <c r="L34" s="378"/>
      <c r="M34" s="514">
        <v>10500</v>
      </c>
      <c r="O34" s="377" t="s">
        <v>3544</v>
      </c>
      <c r="U34" s="490" t="s">
        <v>1422</v>
      </c>
      <c r="V34" s="490" t="s">
        <v>1429</v>
      </c>
      <c r="W34" s="488" t="s">
        <v>1429</v>
      </c>
      <c r="Y34" t="s">
        <v>3091</v>
      </c>
    </row>
    <row r="35" spans="1:25" x14ac:dyDescent="0.3">
      <c r="A35" s="384" t="s">
        <v>1503</v>
      </c>
      <c r="B35" s="376" t="s">
        <v>512</v>
      </c>
      <c r="C35" s="376" t="s">
        <v>23</v>
      </c>
      <c r="D35" s="376" t="s">
        <v>24</v>
      </c>
      <c r="E35" s="376" t="s">
        <v>1528</v>
      </c>
      <c r="F35" s="376" t="s">
        <v>1529</v>
      </c>
      <c r="G35" s="377" t="s">
        <v>47</v>
      </c>
      <c r="H35" s="377" t="s">
        <v>27</v>
      </c>
      <c r="I35" s="376">
        <v>6</v>
      </c>
      <c r="J35" s="385">
        <v>0</v>
      </c>
      <c r="K35" s="384" t="s">
        <v>1508</v>
      </c>
      <c r="L35" s="378"/>
      <c r="M35" s="514">
        <v>5480</v>
      </c>
      <c r="O35" s="377" t="s">
        <v>3545</v>
      </c>
      <c r="U35" s="490" t="s">
        <v>1370</v>
      </c>
      <c r="V35" s="490" t="s">
        <v>1384</v>
      </c>
      <c r="W35" s="488" t="s">
        <v>1384</v>
      </c>
      <c r="Y35" t="s">
        <v>3092</v>
      </c>
    </row>
    <row r="36" spans="1:25" x14ac:dyDescent="0.3">
      <c r="A36" s="384" t="s">
        <v>1503</v>
      </c>
      <c r="B36" s="376" t="s">
        <v>510</v>
      </c>
      <c r="C36" s="376" t="s">
        <v>23</v>
      </c>
      <c r="D36" s="376" t="s">
        <v>24</v>
      </c>
      <c r="E36" s="376" t="s">
        <v>1528</v>
      </c>
      <c r="F36" s="376" t="s">
        <v>1529</v>
      </c>
      <c r="G36" s="377" t="s">
        <v>48</v>
      </c>
      <c r="H36" s="377" t="s">
        <v>27</v>
      </c>
      <c r="I36" s="376">
        <v>6</v>
      </c>
      <c r="J36" s="385">
        <v>0</v>
      </c>
      <c r="K36" s="384" t="s">
        <v>1508</v>
      </c>
      <c r="L36" s="378"/>
      <c r="M36" s="514" t="s">
        <v>1509</v>
      </c>
      <c r="O36" s="377" t="s">
        <v>3546</v>
      </c>
      <c r="U36" s="490" t="s">
        <v>1422</v>
      </c>
      <c r="V36" s="490" t="s">
        <v>1430</v>
      </c>
      <c r="W36" s="488" t="s">
        <v>1430</v>
      </c>
      <c r="Y36" t="s">
        <v>3093</v>
      </c>
    </row>
    <row r="37" spans="1:25" x14ac:dyDescent="0.3">
      <c r="A37" s="384" t="s">
        <v>1503</v>
      </c>
      <c r="B37" s="376" t="s">
        <v>516</v>
      </c>
      <c r="C37" s="376" t="s">
        <v>23</v>
      </c>
      <c r="D37" s="376" t="s">
        <v>24</v>
      </c>
      <c r="E37" s="376" t="s">
        <v>49</v>
      </c>
      <c r="F37" s="376" t="s">
        <v>1532</v>
      </c>
      <c r="G37" s="377" t="s">
        <v>50</v>
      </c>
      <c r="H37" s="377" t="s">
        <v>27</v>
      </c>
      <c r="I37" s="376">
        <v>6</v>
      </c>
      <c r="J37" s="385">
        <v>0</v>
      </c>
      <c r="K37" s="376"/>
      <c r="L37" s="378"/>
      <c r="M37" s="514">
        <v>3930</v>
      </c>
      <c r="O37" s="377" t="s">
        <v>3547</v>
      </c>
      <c r="U37" s="490" t="s">
        <v>1411</v>
      </c>
      <c r="V37" s="490" t="s">
        <v>1416</v>
      </c>
      <c r="W37" s="488" t="s">
        <v>1416</v>
      </c>
      <c r="Y37" t="s">
        <v>3094</v>
      </c>
    </row>
    <row r="38" spans="1:25" x14ac:dyDescent="0.3">
      <c r="A38" s="384" t="s">
        <v>1503</v>
      </c>
      <c r="B38" s="376" t="s">
        <v>520</v>
      </c>
      <c r="C38" s="376" t="s">
        <v>23</v>
      </c>
      <c r="D38" s="376" t="s">
        <v>24</v>
      </c>
      <c r="E38" s="376" t="s">
        <v>49</v>
      </c>
      <c r="F38" s="376" t="s">
        <v>1532</v>
      </c>
      <c r="G38" s="377" t="s">
        <v>52</v>
      </c>
      <c r="H38" s="377" t="s">
        <v>27</v>
      </c>
      <c r="I38" s="376">
        <v>6</v>
      </c>
      <c r="J38" s="385">
        <v>0</v>
      </c>
      <c r="K38" s="376"/>
      <c r="L38" s="378"/>
      <c r="M38" s="514">
        <v>9080</v>
      </c>
      <c r="O38" s="377" t="s">
        <v>3548</v>
      </c>
      <c r="U38" s="490" t="s">
        <v>1422</v>
      </c>
      <c r="V38" s="490" t="s">
        <v>1431</v>
      </c>
      <c r="W38" s="488" t="s">
        <v>1431</v>
      </c>
      <c r="Y38" t="s">
        <v>3095</v>
      </c>
    </row>
    <row r="39" spans="1:25" x14ac:dyDescent="0.3">
      <c r="A39" s="384" t="s">
        <v>1503</v>
      </c>
      <c r="B39" s="376" t="s">
        <v>522</v>
      </c>
      <c r="C39" s="376" t="s">
        <v>23</v>
      </c>
      <c r="D39" s="376" t="s">
        <v>24</v>
      </c>
      <c r="E39" s="376" t="s">
        <v>49</v>
      </c>
      <c r="F39" s="376" t="s">
        <v>1532</v>
      </c>
      <c r="G39" s="377" t="s">
        <v>53</v>
      </c>
      <c r="H39" s="377" t="s">
        <v>27</v>
      </c>
      <c r="I39" s="376">
        <v>4</v>
      </c>
      <c r="J39" s="385">
        <v>0</v>
      </c>
      <c r="K39" s="376"/>
      <c r="L39" s="378"/>
      <c r="M39" s="514">
        <v>41100</v>
      </c>
      <c r="O39" s="377" t="s">
        <v>3549</v>
      </c>
      <c r="U39" s="490" t="s">
        <v>1422</v>
      </c>
      <c r="V39" s="490" t="s">
        <v>1432</v>
      </c>
      <c r="W39" s="488" t="s">
        <v>1432</v>
      </c>
      <c r="Y39" t="s">
        <v>3096</v>
      </c>
    </row>
    <row r="40" spans="1:25" x14ac:dyDescent="0.3">
      <c r="A40" s="384" t="s">
        <v>1503</v>
      </c>
      <c r="B40" s="376" t="s">
        <v>518</v>
      </c>
      <c r="C40" s="376" t="s">
        <v>23</v>
      </c>
      <c r="D40" s="376" t="s">
        <v>24</v>
      </c>
      <c r="E40" s="376" t="s">
        <v>49</v>
      </c>
      <c r="F40" s="376" t="s">
        <v>1532</v>
      </c>
      <c r="G40" s="377" t="s">
        <v>1533</v>
      </c>
      <c r="H40" s="377" t="s">
        <v>27</v>
      </c>
      <c r="I40" s="376">
        <v>6</v>
      </c>
      <c r="J40" s="385">
        <v>0</v>
      </c>
      <c r="K40" s="376"/>
      <c r="L40" s="378"/>
      <c r="M40" s="514">
        <v>6200</v>
      </c>
      <c r="O40" s="377" t="s">
        <v>3550</v>
      </c>
      <c r="U40" s="490" t="s">
        <v>1418</v>
      </c>
      <c r="V40" s="490" t="s">
        <v>1419</v>
      </c>
      <c r="W40" s="488" t="s">
        <v>1419</v>
      </c>
      <c r="Y40" t="s">
        <v>3097</v>
      </c>
    </row>
    <row r="41" spans="1:25" x14ac:dyDescent="0.3">
      <c r="A41" s="384" t="s">
        <v>1503</v>
      </c>
      <c r="B41" s="376" t="s">
        <v>514</v>
      </c>
      <c r="C41" s="376" t="s">
        <v>23</v>
      </c>
      <c r="D41" s="376" t="s">
        <v>24</v>
      </c>
      <c r="E41" s="376" t="s">
        <v>49</v>
      </c>
      <c r="F41" s="376" t="s">
        <v>1532</v>
      </c>
      <c r="G41" s="377" t="s">
        <v>1534</v>
      </c>
      <c r="H41" s="377" t="s">
        <v>27</v>
      </c>
      <c r="I41" s="376">
        <v>6</v>
      </c>
      <c r="J41" s="385">
        <v>0</v>
      </c>
      <c r="K41" s="376"/>
      <c r="L41" s="378"/>
      <c r="M41" s="514" t="s">
        <v>1509</v>
      </c>
      <c r="O41" s="377" t="s">
        <v>3551</v>
      </c>
      <c r="U41" s="490" t="s">
        <v>1422</v>
      </c>
      <c r="V41" s="490" t="s">
        <v>1433</v>
      </c>
      <c r="W41" s="488" t="s">
        <v>1433</v>
      </c>
      <c r="Y41" t="s">
        <v>3098</v>
      </c>
    </row>
    <row r="42" spans="1:25" x14ac:dyDescent="0.3">
      <c r="A42" s="384" t="s">
        <v>1503</v>
      </c>
      <c r="B42" s="376" t="s">
        <v>699</v>
      </c>
      <c r="C42" s="376" t="s">
        <v>54</v>
      </c>
      <c r="D42" s="376" t="s">
        <v>24</v>
      </c>
      <c r="E42" s="376" t="s">
        <v>55</v>
      </c>
      <c r="F42" s="376" t="s">
        <v>1535</v>
      </c>
      <c r="G42" s="377" t="s">
        <v>56</v>
      </c>
      <c r="H42" s="377" t="s">
        <v>27</v>
      </c>
      <c r="I42" s="376">
        <v>6</v>
      </c>
      <c r="J42" s="385">
        <v>0</v>
      </c>
      <c r="K42" s="376"/>
      <c r="L42" s="378"/>
      <c r="M42" s="514">
        <v>4230</v>
      </c>
      <c r="O42" s="377" t="s">
        <v>3552</v>
      </c>
      <c r="U42" s="490" t="s">
        <v>1370</v>
      </c>
      <c r="V42" s="490" t="s">
        <v>1536</v>
      </c>
      <c r="W42" s="488" t="s">
        <v>1386</v>
      </c>
      <c r="Y42" t="s">
        <v>3099</v>
      </c>
    </row>
    <row r="43" spans="1:25" x14ac:dyDescent="0.3">
      <c r="A43" s="384" t="s">
        <v>1503</v>
      </c>
      <c r="B43" s="376" t="s">
        <v>719</v>
      </c>
      <c r="C43" s="376" t="s">
        <v>54</v>
      </c>
      <c r="D43" s="376" t="s">
        <v>24</v>
      </c>
      <c r="E43" s="376" t="s">
        <v>55</v>
      </c>
      <c r="F43" s="376" t="s">
        <v>1535</v>
      </c>
      <c r="G43" s="377" t="s">
        <v>57</v>
      </c>
      <c r="H43" s="377" t="s">
        <v>27</v>
      </c>
      <c r="I43" s="376">
        <v>6</v>
      </c>
      <c r="J43" s="385">
        <v>0</v>
      </c>
      <c r="K43" s="376"/>
      <c r="L43" s="378"/>
      <c r="M43" s="514">
        <v>4600</v>
      </c>
      <c r="O43" s="377" t="s">
        <v>3553</v>
      </c>
      <c r="U43" s="490" t="s">
        <v>1370</v>
      </c>
      <c r="V43" s="490" t="s">
        <v>1387</v>
      </c>
      <c r="W43" s="488" t="s">
        <v>1387</v>
      </c>
      <c r="Y43" t="s">
        <v>3100</v>
      </c>
    </row>
    <row r="44" spans="1:25" x14ac:dyDescent="0.3">
      <c r="A44" s="384" t="s">
        <v>1503</v>
      </c>
      <c r="B44" s="376" t="s">
        <v>715</v>
      </c>
      <c r="C44" s="376" t="s">
        <v>54</v>
      </c>
      <c r="D44" s="376" t="s">
        <v>24</v>
      </c>
      <c r="E44" s="376" t="s">
        <v>55</v>
      </c>
      <c r="F44" s="376" t="s">
        <v>1535</v>
      </c>
      <c r="G44" s="377" t="s">
        <v>1537</v>
      </c>
      <c r="H44" s="377" t="s">
        <v>27</v>
      </c>
      <c r="I44" s="376">
        <v>6</v>
      </c>
      <c r="J44" s="385">
        <v>0</v>
      </c>
      <c r="K44" s="376"/>
      <c r="L44" s="378"/>
      <c r="M44" s="514">
        <v>12000</v>
      </c>
      <c r="O44" s="377" t="s">
        <v>3554</v>
      </c>
      <c r="U44" s="490" t="s">
        <v>1394</v>
      </c>
      <c r="V44" s="490" t="s">
        <v>1403</v>
      </c>
      <c r="W44" s="488" t="s">
        <v>1403</v>
      </c>
      <c r="Y44" t="s">
        <v>3101</v>
      </c>
    </row>
    <row r="45" spans="1:25" x14ac:dyDescent="0.3">
      <c r="A45" s="384" t="s">
        <v>1503</v>
      </c>
      <c r="B45" s="376" t="s">
        <v>717</v>
      </c>
      <c r="C45" s="376" t="s">
        <v>54</v>
      </c>
      <c r="D45" s="376" t="s">
        <v>24</v>
      </c>
      <c r="E45" s="376" t="s">
        <v>55</v>
      </c>
      <c r="F45" s="376" t="s">
        <v>1535</v>
      </c>
      <c r="G45" s="377" t="s">
        <v>1538</v>
      </c>
      <c r="H45" s="377" t="s">
        <v>27</v>
      </c>
      <c r="I45" s="376">
        <v>6</v>
      </c>
      <c r="J45" s="385">
        <v>0</v>
      </c>
      <c r="K45" s="376"/>
      <c r="L45" s="378"/>
      <c r="M45" s="514">
        <v>99800</v>
      </c>
      <c r="O45" s="377" t="s">
        <v>3555</v>
      </c>
      <c r="U45" s="490" t="s">
        <v>1422</v>
      </c>
      <c r="V45" s="490" t="s">
        <v>1539</v>
      </c>
      <c r="W45" s="488" t="s">
        <v>1434</v>
      </c>
      <c r="Y45" t="s">
        <v>3102</v>
      </c>
    </row>
    <row r="46" spans="1:25" x14ac:dyDescent="0.3">
      <c r="A46" s="384" t="s">
        <v>1503</v>
      </c>
      <c r="B46" s="376" t="s">
        <v>703</v>
      </c>
      <c r="C46" s="376" t="s">
        <v>54</v>
      </c>
      <c r="D46" s="376" t="s">
        <v>24</v>
      </c>
      <c r="E46" s="376" t="s">
        <v>55</v>
      </c>
      <c r="F46" s="376" t="s">
        <v>1535</v>
      </c>
      <c r="G46" s="377" t="s">
        <v>1540</v>
      </c>
      <c r="H46" s="377" t="s">
        <v>27</v>
      </c>
      <c r="I46" s="376">
        <v>6</v>
      </c>
      <c r="J46" s="385">
        <v>0</v>
      </c>
      <c r="K46" s="376"/>
      <c r="L46" s="378"/>
      <c r="M46" s="514" t="s">
        <v>1509</v>
      </c>
      <c r="O46" s="377" t="s">
        <v>1540</v>
      </c>
      <c r="U46" s="490" t="s">
        <v>1422</v>
      </c>
      <c r="V46" s="490" t="s">
        <v>1435</v>
      </c>
      <c r="W46" s="488" t="s">
        <v>1435</v>
      </c>
      <c r="Y46" t="s">
        <v>3103</v>
      </c>
    </row>
    <row r="47" spans="1:25" x14ac:dyDescent="0.3">
      <c r="A47" s="384" t="s">
        <v>1503</v>
      </c>
      <c r="B47" s="376" t="s">
        <v>705</v>
      </c>
      <c r="C47" s="376" t="s">
        <v>54</v>
      </c>
      <c r="D47" s="376" t="s">
        <v>24</v>
      </c>
      <c r="E47" s="376" t="s">
        <v>55</v>
      </c>
      <c r="F47" s="376" t="s">
        <v>1535</v>
      </c>
      <c r="G47" s="377" t="s">
        <v>1541</v>
      </c>
      <c r="H47" s="377" t="s">
        <v>27</v>
      </c>
      <c r="I47" s="376">
        <v>6</v>
      </c>
      <c r="J47" s="385">
        <v>0</v>
      </c>
      <c r="K47" s="376"/>
      <c r="L47" s="378"/>
      <c r="M47" s="514">
        <v>11000</v>
      </c>
      <c r="O47" s="377" t="s">
        <v>3556</v>
      </c>
      <c r="U47" s="490" t="s">
        <v>1394</v>
      </c>
      <c r="V47" s="490" t="s">
        <v>1404</v>
      </c>
      <c r="W47" s="488" t="s">
        <v>1404</v>
      </c>
      <c r="Y47" t="s">
        <v>3104</v>
      </c>
    </row>
    <row r="48" spans="1:25" x14ac:dyDescent="0.3">
      <c r="A48" s="384" t="s">
        <v>1503</v>
      </c>
      <c r="B48" s="376" t="s">
        <v>709</v>
      </c>
      <c r="C48" s="376" t="s">
        <v>54</v>
      </c>
      <c r="D48" s="376" t="s">
        <v>24</v>
      </c>
      <c r="E48" s="376" t="s">
        <v>55</v>
      </c>
      <c r="F48" s="376" t="s">
        <v>1535</v>
      </c>
      <c r="G48" s="377" t="s">
        <v>1542</v>
      </c>
      <c r="H48" s="377" t="s">
        <v>27</v>
      </c>
      <c r="I48" s="376">
        <v>6</v>
      </c>
      <c r="J48" s="385">
        <v>0</v>
      </c>
      <c r="K48" s="376"/>
      <c r="L48" s="378"/>
      <c r="M48" s="514">
        <v>11400</v>
      </c>
      <c r="O48" s="377" t="s">
        <v>3557</v>
      </c>
      <c r="U48" s="490" t="s">
        <v>1422</v>
      </c>
      <c r="V48" s="490" t="s">
        <v>1436</v>
      </c>
      <c r="W48" s="488" t="s">
        <v>1436</v>
      </c>
      <c r="Y48" t="s">
        <v>3105</v>
      </c>
    </row>
    <row r="49" spans="1:25" x14ac:dyDescent="0.3">
      <c r="A49" s="384" t="s">
        <v>1503</v>
      </c>
      <c r="B49" s="376" t="s">
        <v>711</v>
      </c>
      <c r="C49" s="376" t="s">
        <v>54</v>
      </c>
      <c r="D49" s="376" t="s">
        <v>24</v>
      </c>
      <c r="E49" s="376" t="s">
        <v>55</v>
      </c>
      <c r="F49" s="376" t="s">
        <v>1535</v>
      </c>
      <c r="G49" s="377" t="s">
        <v>1543</v>
      </c>
      <c r="H49" s="377" t="s">
        <v>27</v>
      </c>
      <c r="I49" s="376">
        <v>6</v>
      </c>
      <c r="J49" s="385">
        <v>0</v>
      </c>
      <c r="K49" s="376"/>
      <c r="L49" s="378"/>
      <c r="M49" s="514" t="s">
        <v>1509</v>
      </c>
      <c r="O49" s="377" t="s">
        <v>3558</v>
      </c>
      <c r="U49" s="490" t="s">
        <v>1370</v>
      </c>
      <c r="V49" s="490" t="s">
        <v>1388</v>
      </c>
      <c r="W49" s="488" t="s">
        <v>1388</v>
      </c>
      <c r="Y49" t="s">
        <v>3106</v>
      </c>
    </row>
    <row r="50" spans="1:25" x14ac:dyDescent="0.3">
      <c r="A50" s="384" t="s">
        <v>1503</v>
      </c>
      <c r="B50" s="376" t="s">
        <v>713</v>
      </c>
      <c r="C50" s="376" t="s">
        <v>54</v>
      </c>
      <c r="D50" s="376" t="s">
        <v>24</v>
      </c>
      <c r="E50" s="376" t="s">
        <v>55</v>
      </c>
      <c r="F50" s="376" t="s">
        <v>1535</v>
      </c>
      <c r="G50" s="377" t="s">
        <v>1544</v>
      </c>
      <c r="H50" s="377" t="s">
        <v>27</v>
      </c>
      <c r="I50" s="376">
        <v>6</v>
      </c>
      <c r="J50" s="385">
        <v>0</v>
      </c>
      <c r="K50" s="376"/>
      <c r="L50" s="378"/>
      <c r="M50" s="514" t="s">
        <v>1509</v>
      </c>
      <c r="O50" s="377" t="s">
        <v>3559</v>
      </c>
      <c r="U50" s="490" t="s">
        <v>1411</v>
      </c>
      <c r="V50" s="490" t="s">
        <v>1417</v>
      </c>
      <c r="W50" s="488" t="s">
        <v>1417</v>
      </c>
      <c r="Y50" t="s">
        <v>3107</v>
      </c>
    </row>
    <row r="51" spans="1:25" x14ac:dyDescent="0.3">
      <c r="A51" s="384" t="s">
        <v>1503</v>
      </c>
      <c r="B51" s="376" t="s">
        <v>707</v>
      </c>
      <c r="C51" s="376" t="s">
        <v>54</v>
      </c>
      <c r="D51" s="376" t="s">
        <v>24</v>
      </c>
      <c r="E51" s="376" t="s">
        <v>55</v>
      </c>
      <c r="F51" s="376" t="s">
        <v>1535</v>
      </c>
      <c r="G51" s="377" t="s">
        <v>1545</v>
      </c>
      <c r="H51" s="377" t="s">
        <v>27</v>
      </c>
      <c r="I51" s="376">
        <v>6</v>
      </c>
      <c r="J51" s="385">
        <v>0</v>
      </c>
      <c r="K51" s="376"/>
      <c r="L51" s="378"/>
      <c r="M51" s="514">
        <v>27500</v>
      </c>
      <c r="O51" s="377" t="s">
        <v>3560</v>
      </c>
      <c r="U51" s="490" t="s">
        <v>1394</v>
      </c>
      <c r="V51" s="490" t="s">
        <v>1406</v>
      </c>
      <c r="W51" s="488" t="s">
        <v>1406</v>
      </c>
      <c r="Y51" t="s">
        <v>3108</v>
      </c>
    </row>
    <row r="52" spans="1:25" x14ac:dyDescent="0.3">
      <c r="A52" s="384" t="s">
        <v>1503</v>
      </c>
      <c r="B52" s="376" t="s">
        <v>877</v>
      </c>
      <c r="C52" s="376" t="s">
        <v>59</v>
      </c>
      <c r="D52" s="376" t="s">
        <v>24</v>
      </c>
      <c r="E52" s="376" t="s">
        <v>60</v>
      </c>
      <c r="F52" s="376" t="s">
        <v>1546</v>
      </c>
      <c r="G52" s="377" t="s">
        <v>61</v>
      </c>
      <c r="H52" s="377" t="s">
        <v>27</v>
      </c>
      <c r="I52" s="376">
        <v>6</v>
      </c>
      <c r="J52" s="385">
        <v>0</v>
      </c>
      <c r="K52" s="376"/>
      <c r="L52" s="378"/>
      <c r="M52" s="514">
        <v>2340</v>
      </c>
      <c r="O52" s="377" t="s">
        <v>3561</v>
      </c>
      <c r="U52" s="490" t="s">
        <v>1422</v>
      </c>
      <c r="V52" s="490" t="s">
        <v>1437</v>
      </c>
      <c r="W52" s="488" t="s">
        <v>1437</v>
      </c>
      <c r="Y52" t="s">
        <v>3109</v>
      </c>
    </row>
    <row r="53" spans="1:25" x14ac:dyDescent="0.3">
      <c r="A53" s="384" t="s">
        <v>1503</v>
      </c>
      <c r="B53" s="376" t="s">
        <v>883</v>
      </c>
      <c r="C53" s="376" t="s">
        <v>59</v>
      </c>
      <c r="D53" s="376" t="s">
        <v>24</v>
      </c>
      <c r="E53" s="376" t="s">
        <v>60</v>
      </c>
      <c r="F53" s="376" t="s">
        <v>1546</v>
      </c>
      <c r="G53" s="377" t="s">
        <v>62</v>
      </c>
      <c r="H53" s="377" t="s">
        <v>27</v>
      </c>
      <c r="I53" s="376">
        <v>6</v>
      </c>
      <c r="J53" s="385">
        <v>0</v>
      </c>
      <c r="K53" s="376"/>
      <c r="L53" s="378"/>
      <c r="M53" s="514">
        <v>2940</v>
      </c>
      <c r="O53" s="377" t="s">
        <v>3562</v>
      </c>
      <c r="U53" s="490" t="s">
        <v>1370</v>
      </c>
      <c r="V53" s="490" t="s">
        <v>1389</v>
      </c>
      <c r="W53" s="488" t="s">
        <v>1389</v>
      </c>
      <c r="Y53" t="s">
        <v>3110</v>
      </c>
    </row>
    <row r="54" spans="1:25" x14ac:dyDescent="0.3">
      <c r="A54" s="384" t="s">
        <v>1503</v>
      </c>
      <c r="B54" s="376" t="s">
        <v>879</v>
      </c>
      <c r="C54" s="376" t="s">
        <v>59</v>
      </c>
      <c r="D54" s="376" t="s">
        <v>24</v>
      </c>
      <c r="E54" s="376" t="s">
        <v>60</v>
      </c>
      <c r="F54" s="376" t="s">
        <v>1546</v>
      </c>
      <c r="G54" s="377" t="s">
        <v>63</v>
      </c>
      <c r="H54" s="377" t="s">
        <v>27</v>
      </c>
      <c r="I54" s="376">
        <v>6</v>
      </c>
      <c r="J54" s="385">
        <v>0</v>
      </c>
      <c r="K54" s="376"/>
      <c r="L54" s="378"/>
      <c r="M54" s="514">
        <v>3710</v>
      </c>
      <c r="O54" s="377" t="s">
        <v>3563</v>
      </c>
      <c r="U54" s="490" t="s">
        <v>1394</v>
      </c>
      <c r="V54" s="490" t="s">
        <v>1407</v>
      </c>
      <c r="W54" s="488" t="s">
        <v>1407</v>
      </c>
      <c r="Y54" t="s">
        <v>3111</v>
      </c>
    </row>
    <row r="55" spans="1:25" x14ac:dyDescent="0.3">
      <c r="A55" s="384" t="s">
        <v>1503</v>
      </c>
      <c r="B55" s="376" t="s">
        <v>881</v>
      </c>
      <c r="C55" s="376" t="s">
        <v>59</v>
      </c>
      <c r="D55" s="376" t="s">
        <v>24</v>
      </c>
      <c r="E55" s="376" t="s">
        <v>60</v>
      </c>
      <c r="F55" s="376" t="s">
        <v>1546</v>
      </c>
      <c r="G55" s="377" t="s">
        <v>64</v>
      </c>
      <c r="H55" s="377" t="s">
        <v>27</v>
      </c>
      <c r="I55" s="376">
        <v>6</v>
      </c>
      <c r="J55" s="385">
        <v>0</v>
      </c>
      <c r="K55" s="376"/>
      <c r="L55" s="378"/>
      <c r="M55" s="514">
        <v>11000</v>
      </c>
      <c r="O55" s="377" t="s">
        <v>3564</v>
      </c>
      <c r="U55" s="490" t="s">
        <v>1422</v>
      </c>
      <c r="V55" s="490" t="s">
        <v>1438</v>
      </c>
      <c r="W55" s="488" t="s">
        <v>1438</v>
      </c>
      <c r="Y55" t="s">
        <v>3112</v>
      </c>
    </row>
    <row r="56" spans="1:25" x14ac:dyDescent="0.3">
      <c r="A56" s="384" t="s">
        <v>1503</v>
      </c>
      <c r="B56" s="376" t="s">
        <v>480</v>
      </c>
      <c r="C56" s="376" t="s">
        <v>23</v>
      </c>
      <c r="D56" s="376" t="s">
        <v>65</v>
      </c>
      <c r="E56" s="376" t="s">
        <v>66</v>
      </c>
      <c r="F56" s="376" t="s">
        <v>1547</v>
      </c>
      <c r="G56" s="377" t="s">
        <v>1548</v>
      </c>
      <c r="H56" s="377" t="s">
        <v>27</v>
      </c>
      <c r="I56" s="376">
        <v>12</v>
      </c>
      <c r="J56" s="385">
        <v>0</v>
      </c>
      <c r="K56" s="384" t="s">
        <v>1508</v>
      </c>
      <c r="L56" s="378"/>
      <c r="M56" s="514">
        <v>779</v>
      </c>
      <c r="O56" s="377" t="s">
        <v>3565</v>
      </c>
      <c r="U56" s="490" t="s">
        <v>1418</v>
      </c>
      <c r="V56" s="490" t="s">
        <v>1549</v>
      </c>
      <c r="W56" s="488" t="s">
        <v>1420</v>
      </c>
      <c r="Y56" t="s">
        <v>3113</v>
      </c>
    </row>
    <row r="57" spans="1:25" x14ac:dyDescent="0.3">
      <c r="A57" s="384" t="s">
        <v>1503</v>
      </c>
      <c r="B57" s="376" t="s">
        <v>490</v>
      </c>
      <c r="C57" s="376" t="s">
        <v>23</v>
      </c>
      <c r="D57" s="376" t="s">
        <v>65</v>
      </c>
      <c r="E57" s="376" t="s">
        <v>66</v>
      </c>
      <c r="F57" s="376" t="s">
        <v>1547</v>
      </c>
      <c r="G57" s="377" t="s">
        <v>1550</v>
      </c>
      <c r="H57" s="377" t="s">
        <v>68</v>
      </c>
      <c r="I57" s="376">
        <v>12</v>
      </c>
      <c r="J57" s="385">
        <v>0</v>
      </c>
      <c r="K57" s="384" t="s">
        <v>1508</v>
      </c>
      <c r="L57" s="378"/>
      <c r="M57" s="514">
        <v>1040</v>
      </c>
      <c r="O57" s="377" t="s">
        <v>3566</v>
      </c>
      <c r="U57" s="490" t="s">
        <v>1418</v>
      </c>
      <c r="V57" s="490" t="s">
        <v>1421</v>
      </c>
      <c r="W57" s="488" t="s">
        <v>1421</v>
      </c>
      <c r="Y57" t="s">
        <v>3114</v>
      </c>
    </row>
    <row r="58" spans="1:25" x14ac:dyDescent="0.3">
      <c r="A58" s="384" t="s">
        <v>1503</v>
      </c>
      <c r="B58" s="376" t="s">
        <v>482</v>
      </c>
      <c r="C58" s="376" t="s">
        <v>23</v>
      </c>
      <c r="D58" s="376" t="s">
        <v>65</v>
      </c>
      <c r="E58" s="376" t="s">
        <v>66</v>
      </c>
      <c r="F58" s="376" t="s">
        <v>1547</v>
      </c>
      <c r="G58" s="377" t="s">
        <v>1551</v>
      </c>
      <c r="H58" s="377" t="s">
        <v>27</v>
      </c>
      <c r="I58" s="376">
        <v>6</v>
      </c>
      <c r="J58" s="385">
        <v>0</v>
      </c>
      <c r="K58" s="384" t="s">
        <v>1508</v>
      </c>
      <c r="L58" s="378"/>
      <c r="M58" s="514">
        <v>1150</v>
      </c>
      <c r="O58" s="377" t="s">
        <v>3567</v>
      </c>
      <c r="U58" s="490" t="s">
        <v>1370</v>
      </c>
      <c r="V58" s="490" t="s">
        <v>1390</v>
      </c>
      <c r="W58" s="488" t="s">
        <v>1390</v>
      </c>
      <c r="Y58" t="s">
        <v>3115</v>
      </c>
    </row>
    <row r="59" spans="1:25" x14ac:dyDescent="0.3">
      <c r="A59" s="384" t="s">
        <v>1503</v>
      </c>
      <c r="B59" s="376" t="s">
        <v>484</v>
      </c>
      <c r="C59" s="376" t="s">
        <v>23</v>
      </c>
      <c r="D59" s="376" t="s">
        <v>65</v>
      </c>
      <c r="E59" s="376" t="s">
        <v>66</v>
      </c>
      <c r="F59" s="376" t="s">
        <v>1547</v>
      </c>
      <c r="G59" s="377" t="s">
        <v>1552</v>
      </c>
      <c r="H59" s="377" t="s">
        <v>27</v>
      </c>
      <c r="I59" s="376">
        <v>6</v>
      </c>
      <c r="J59" s="385">
        <v>0</v>
      </c>
      <c r="K59" s="384" t="s">
        <v>1508</v>
      </c>
      <c r="L59" s="378"/>
      <c r="M59" s="514">
        <v>1150</v>
      </c>
      <c r="O59" s="377" t="s">
        <v>3568</v>
      </c>
      <c r="Y59" t="s">
        <v>3116</v>
      </c>
    </row>
    <row r="60" spans="1:25" x14ac:dyDescent="0.3">
      <c r="A60" s="384" t="s">
        <v>1503</v>
      </c>
      <c r="B60" s="376" t="s">
        <v>488</v>
      </c>
      <c r="C60" s="376" t="s">
        <v>23</v>
      </c>
      <c r="D60" s="376" t="s">
        <v>65</v>
      </c>
      <c r="E60" s="376" t="s">
        <v>69</v>
      </c>
      <c r="F60" s="376" t="s">
        <v>1553</v>
      </c>
      <c r="G60" s="377" t="s">
        <v>70</v>
      </c>
      <c r="H60" s="377" t="s">
        <v>27</v>
      </c>
      <c r="I60" s="376">
        <v>6</v>
      </c>
      <c r="J60" s="385">
        <v>0</v>
      </c>
      <c r="K60" s="384" t="s">
        <v>1508</v>
      </c>
      <c r="L60" s="378"/>
      <c r="M60" s="514">
        <v>1730</v>
      </c>
      <c r="O60" s="377" t="s">
        <v>70</v>
      </c>
      <c r="Y60" t="s">
        <v>3117</v>
      </c>
    </row>
    <row r="61" spans="1:25" x14ac:dyDescent="0.3">
      <c r="A61" s="384" t="s">
        <v>1503</v>
      </c>
      <c r="B61" s="376" t="s">
        <v>617</v>
      </c>
      <c r="C61" s="376" t="s">
        <v>71</v>
      </c>
      <c r="D61" s="376" t="s">
        <v>72</v>
      </c>
      <c r="E61" s="376" t="s">
        <v>1554</v>
      </c>
      <c r="F61" s="376" t="s">
        <v>1555</v>
      </c>
      <c r="G61" s="377" t="s">
        <v>74</v>
      </c>
      <c r="H61" s="377" t="s">
        <v>27</v>
      </c>
      <c r="I61" s="376">
        <v>6</v>
      </c>
      <c r="J61" s="385">
        <v>0</v>
      </c>
      <c r="K61" s="376"/>
      <c r="L61" s="378"/>
      <c r="M61" s="514">
        <v>829</v>
      </c>
      <c r="O61" s="377" t="s">
        <v>3112</v>
      </c>
      <c r="Y61" t="s">
        <v>3118</v>
      </c>
    </row>
    <row r="62" spans="1:25" x14ac:dyDescent="0.3">
      <c r="A62" s="384" t="s">
        <v>1503</v>
      </c>
      <c r="B62" s="376" t="s">
        <v>622</v>
      </c>
      <c r="C62" s="376" t="s">
        <v>71</v>
      </c>
      <c r="D62" s="376" t="s">
        <v>72</v>
      </c>
      <c r="E62" s="376" t="s">
        <v>1554</v>
      </c>
      <c r="F62" s="376" t="s">
        <v>1555</v>
      </c>
      <c r="G62" s="377" t="s">
        <v>1556</v>
      </c>
      <c r="H62" s="377" t="s">
        <v>27</v>
      </c>
      <c r="I62" s="376">
        <v>6</v>
      </c>
      <c r="J62" s="385">
        <v>0</v>
      </c>
      <c r="K62" s="376"/>
      <c r="L62" s="378"/>
      <c r="M62" s="514">
        <v>1195</v>
      </c>
      <c r="O62" s="377" t="s">
        <v>3569</v>
      </c>
      <c r="Y62" t="s">
        <v>3119</v>
      </c>
    </row>
    <row r="63" spans="1:25" x14ac:dyDescent="0.3">
      <c r="A63" s="384" t="s">
        <v>1503</v>
      </c>
      <c r="B63" s="376" t="s">
        <v>620</v>
      </c>
      <c r="C63" s="376" t="s">
        <v>71</v>
      </c>
      <c r="D63" s="376" t="s">
        <v>72</v>
      </c>
      <c r="E63" s="376" t="s">
        <v>1554</v>
      </c>
      <c r="F63" s="376" t="s">
        <v>1555</v>
      </c>
      <c r="G63" s="377" t="s">
        <v>1557</v>
      </c>
      <c r="H63" s="377" t="s">
        <v>27</v>
      </c>
      <c r="I63" s="376">
        <v>6</v>
      </c>
      <c r="J63" s="385">
        <v>0</v>
      </c>
      <c r="K63" s="376"/>
      <c r="L63" s="378"/>
      <c r="M63" s="514">
        <v>2030</v>
      </c>
      <c r="O63" s="377" t="s">
        <v>3570</v>
      </c>
      <c r="Y63" t="s">
        <v>3120</v>
      </c>
    </row>
    <row r="64" spans="1:25" x14ac:dyDescent="0.3">
      <c r="A64" s="384" t="s">
        <v>1503</v>
      </c>
      <c r="B64" s="376" t="s">
        <v>625</v>
      </c>
      <c r="C64" s="376" t="s">
        <v>71</v>
      </c>
      <c r="D64" s="376" t="s">
        <v>72</v>
      </c>
      <c r="E64" s="376" t="s">
        <v>1554</v>
      </c>
      <c r="F64" s="376" t="s">
        <v>1555</v>
      </c>
      <c r="G64" s="377" t="s">
        <v>1558</v>
      </c>
      <c r="H64" s="377" t="s">
        <v>27</v>
      </c>
      <c r="I64" s="376">
        <v>6</v>
      </c>
      <c r="J64" s="385">
        <v>0</v>
      </c>
      <c r="K64" s="376"/>
      <c r="L64" s="378"/>
      <c r="M64" s="514">
        <v>2750</v>
      </c>
      <c r="O64" s="377" t="s">
        <v>3571</v>
      </c>
      <c r="Y64" t="s">
        <v>3121</v>
      </c>
    </row>
    <row r="65" spans="1:25" x14ac:dyDescent="0.3">
      <c r="A65" s="384" t="s">
        <v>1503</v>
      </c>
      <c r="B65" s="376" t="s">
        <v>627</v>
      </c>
      <c r="C65" s="376" t="s">
        <v>71</v>
      </c>
      <c r="D65" s="376" t="s">
        <v>72</v>
      </c>
      <c r="E65" s="376" t="s">
        <v>1554</v>
      </c>
      <c r="F65" s="376" t="s">
        <v>1555</v>
      </c>
      <c r="G65" s="377" t="s">
        <v>1559</v>
      </c>
      <c r="H65" s="377" t="s">
        <v>27</v>
      </c>
      <c r="I65" s="376">
        <v>6</v>
      </c>
      <c r="J65" s="385">
        <v>0</v>
      </c>
      <c r="K65" s="376"/>
      <c r="L65" s="378"/>
      <c r="M65" s="514">
        <v>5600</v>
      </c>
      <c r="O65" s="377" t="s">
        <v>3572</v>
      </c>
      <c r="Y65" t="s">
        <v>3122</v>
      </c>
    </row>
    <row r="66" spans="1:25" x14ac:dyDescent="0.3">
      <c r="A66" s="384" t="s">
        <v>1503</v>
      </c>
      <c r="B66" s="376" t="s">
        <v>629</v>
      </c>
      <c r="C66" s="376" t="s">
        <v>71</v>
      </c>
      <c r="D66" s="376" t="s">
        <v>72</v>
      </c>
      <c r="E66" s="376" t="s">
        <v>1554</v>
      </c>
      <c r="F66" s="376" t="s">
        <v>1555</v>
      </c>
      <c r="G66" s="377" t="s">
        <v>1560</v>
      </c>
      <c r="H66" s="377" t="s">
        <v>27</v>
      </c>
      <c r="I66" s="376">
        <v>6</v>
      </c>
      <c r="J66" s="385">
        <v>0</v>
      </c>
      <c r="K66" s="376"/>
      <c r="L66" s="378"/>
      <c r="M66" s="514">
        <v>11200</v>
      </c>
      <c r="O66" s="377" t="s">
        <v>3573</v>
      </c>
      <c r="Y66" t="s">
        <v>3123</v>
      </c>
    </row>
    <row r="67" spans="1:25" x14ac:dyDescent="0.3">
      <c r="A67" s="384" t="s">
        <v>1503</v>
      </c>
      <c r="B67" s="376" t="s">
        <v>885</v>
      </c>
      <c r="C67" s="376" t="s">
        <v>71</v>
      </c>
      <c r="D67" s="376" t="s">
        <v>72</v>
      </c>
      <c r="E67" s="376" t="s">
        <v>1561</v>
      </c>
      <c r="F67" s="376" t="s">
        <v>1562</v>
      </c>
      <c r="G67" s="377" t="s">
        <v>81</v>
      </c>
      <c r="H67" s="377" t="s">
        <v>27</v>
      </c>
      <c r="I67" s="376">
        <v>6</v>
      </c>
      <c r="J67" s="385">
        <v>0</v>
      </c>
      <c r="K67" s="376"/>
      <c r="L67" s="378"/>
      <c r="M67" s="514">
        <v>1690</v>
      </c>
      <c r="O67" s="377" t="s">
        <v>3574</v>
      </c>
      <c r="Y67" t="s">
        <v>3124</v>
      </c>
    </row>
    <row r="68" spans="1:25" x14ac:dyDescent="0.3">
      <c r="A68" s="384" t="s">
        <v>1503</v>
      </c>
      <c r="B68" s="376" t="s">
        <v>799</v>
      </c>
      <c r="C68" s="376" t="s">
        <v>59</v>
      </c>
      <c r="D68" s="376" t="s">
        <v>82</v>
      </c>
      <c r="E68" s="376" t="s">
        <v>83</v>
      </c>
      <c r="F68" s="376" t="s">
        <v>1563</v>
      </c>
      <c r="G68" s="377" t="s">
        <v>84</v>
      </c>
      <c r="H68" s="377" t="s">
        <v>27</v>
      </c>
      <c r="I68" s="376">
        <v>12</v>
      </c>
      <c r="J68" s="385">
        <v>0</v>
      </c>
      <c r="K68" s="376"/>
      <c r="L68" s="378"/>
      <c r="M68" s="514">
        <v>1750</v>
      </c>
      <c r="O68" s="377" t="s">
        <v>3575</v>
      </c>
      <c r="Y68" t="s">
        <v>3125</v>
      </c>
    </row>
    <row r="69" spans="1:25" x14ac:dyDescent="0.3">
      <c r="A69" s="384" t="s">
        <v>1503</v>
      </c>
      <c r="B69" s="376" t="s">
        <v>809</v>
      </c>
      <c r="C69" s="376" t="s">
        <v>59</v>
      </c>
      <c r="D69" s="376" t="s">
        <v>82</v>
      </c>
      <c r="E69" s="376" t="s">
        <v>83</v>
      </c>
      <c r="F69" s="376" t="s">
        <v>1563</v>
      </c>
      <c r="G69" s="377" t="s">
        <v>1564</v>
      </c>
      <c r="H69" s="377" t="s">
        <v>86</v>
      </c>
      <c r="I69" s="376">
        <v>12</v>
      </c>
      <c r="J69" s="385">
        <v>0</v>
      </c>
      <c r="K69" s="376"/>
      <c r="L69" s="378"/>
      <c r="M69" s="514" t="s">
        <v>1509</v>
      </c>
      <c r="O69" s="377" t="s">
        <v>3576</v>
      </c>
      <c r="Y69" t="s">
        <v>3126</v>
      </c>
    </row>
    <row r="70" spans="1:25" x14ac:dyDescent="0.3">
      <c r="A70" s="384" t="s">
        <v>1503</v>
      </c>
      <c r="B70" s="376" t="s">
        <v>807</v>
      </c>
      <c r="C70" s="376" t="s">
        <v>59</v>
      </c>
      <c r="D70" s="376" t="s">
        <v>82</v>
      </c>
      <c r="E70" s="376" t="s">
        <v>83</v>
      </c>
      <c r="F70" s="376" t="s">
        <v>1563</v>
      </c>
      <c r="G70" s="377" t="s">
        <v>1565</v>
      </c>
      <c r="H70" s="377" t="s">
        <v>86</v>
      </c>
      <c r="I70" s="376">
        <v>12</v>
      </c>
      <c r="J70" s="385">
        <v>0</v>
      </c>
      <c r="K70" s="376"/>
      <c r="L70" s="378"/>
      <c r="M70" s="514">
        <v>900</v>
      </c>
      <c r="O70" s="377" t="s">
        <v>3577</v>
      </c>
      <c r="Y70" t="s">
        <v>3127</v>
      </c>
    </row>
    <row r="71" spans="1:25" x14ac:dyDescent="0.3">
      <c r="A71" s="384" t="s">
        <v>1503</v>
      </c>
      <c r="B71" s="376" t="s">
        <v>811</v>
      </c>
      <c r="C71" s="376" t="s">
        <v>59</v>
      </c>
      <c r="D71" s="376" t="s">
        <v>82</v>
      </c>
      <c r="E71" s="376" t="s">
        <v>83</v>
      </c>
      <c r="F71" s="376" t="s">
        <v>1563</v>
      </c>
      <c r="G71" s="377" t="s">
        <v>1566</v>
      </c>
      <c r="H71" s="377" t="s">
        <v>68</v>
      </c>
      <c r="I71" s="376">
        <v>12</v>
      </c>
      <c r="J71" s="385">
        <v>0</v>
      </c>
      <c r="K71" s="376"/>
      <c r="L71" s="378"/>
      <c r="M71" s="514">
        <v>1890</v>
      </c>
      <c r="O71" s="377" t="s">
        <v>3578</v>
      </c>
      <c r="Y71" t="s">
        <v>3128</v>
      </c>
    </row>
    <row r="72" spans="1:25" x14ac:dyDescent="0.3">
      <c r="A72" s="384" t="s">
        <v>1503</v>
      </c>
      <c r="B72" s="376" t="s">
        <v>803</v>
      </c>
      <c r="C72" s="376" t="s">
        <v>59</v>
      </c>
      <c r="D72" s="376" t="s">
        <v>82</v>
      </c>
      <c r="E72" s="376" t="s">
        <v>83</v>
      </c>
      <c r="F72" s="376" t="s">
        <v>1563</v>
      </c>
      <c r="G72" s="377" t="s">
        <v>1567</v>
      </c>
      <c r="H72" s="377" t="s">
        <v>27</v>
      </c>
      <c r="I72" s="376">
        <v>6</v>
      </c>
      <c r="J72" s="385">
        <v>0</v>
      </c>
      <c r="K72" s="376"/>
      <c r="L72" s="378"/>
      <c r="M72" s="514">
        <v>2400</v>
      </c>
      <c r="O72" s="377" t="s">
        <v>3488</v>
      </c>
      <c r="Y72" t="s">
        <v>3129</v>
      </c>
    </row>
    <row r="73" spans="1:25" x14ac:dyDescent="0.3">
      <c r="A73" s="384" t="s">
        <v>1503</v>
      </c>
      <c r="B73" s="376" t="s">
        <v>805</v>
      </c>
      <c r="C73" s="376" t="s">
        <v>59</v>
      </c>
      <c r="D73" s="376" t="s">
        <v>82</v>
      </c>
      <c r="E73" s="376" t="s">
        <v>83</v>
      </c>
      <c r="F73" s="376" t="s">
        <v>1563</v>
      </c>
      <c r="G73" s="377" t="s">
        <v>90</v>
      </c>
      <c r="H73" s="377" t="s">
        <v>86</v>
      </c>
      <c r="I73" s="376">
        <v>6</v>
      </c>
      <c r="J73" s="385">
        <v>0</v>
      </c>
      <c r="K73" s="376"/>
      <c r="L73" s="378"/>
      <c r="M73" s="514" t="s">
        <v>1509</v>
      </c>
      <c r="O73" s="377" t="s">
        <v>3579</v>
      </c>
      <c r="Y73" t="s">
        <v>3130</v>
      </c>
    </row>
    <row r="74" spans="1:25" x14ac:dyDescent="0.3">
      <c r="A74" s="384" t="s">
        <v>1503</v>
      </c>
      <c r="B74" s="376" t="s">
        <v>801</v>
      </c>
      <c r="C74" s="376" t="s">
        <v>59</v>
      </c>
      <c r="D74" s="376" t="s">
        <v>82</v>
      </c>
      <c r="E74" s="376" t="s">
        <v>83</v>
      </c>
      <c r="F74" s="376" t="s">
        <v>1563</v>
      </c>
      <c r="G74" s="377" t="s">
        <v>92</v>
      </c>
      <c r="H74" s="377" t="s">
        <v>27</v>
      </c>
      <c r="I74" s="376">
        <v>6</v>
      </c>
      <c r="J74" s="385">
        <v>0</v>
      </c>
      <c r="K74" s="376"/>
      <c r="L74" s="378"/>
      <c r="M74" s="514">
        <v>5570</v>
      </c>
      <c r="O74" s="377" t="s">
        <v>3580</v>
      </c>
      <c r="Y74" t="s">
        <v>3131</v>
      </c>
    </row>
    <row r="75" spans="1:25" x14ac:dyDescent="0.3">
      <c r="A75" s="384" t="s">
        <v>1503</v>
      </c>
      <c r="B75" s="376" t="s">
        <v>1568</v>
      </c>
      <c r="C75" s="376" t="s">
        <v>59</v>
      </c>
      <c r="D75" s="376" t="s">
        <v>82</v>
      </c>
      <c r="E75" s="376" t="s">
        <v>83</v>
      </c>
      <c r="F75" s="376" t="s">
        <v>1563</v>
      </c>
      <c r="G75" s="377" t="s">
        <v>97</v>
      </c>
      <c r="H75" s="377" t="s">
        <v>86</v>
      </c>
      <c r="I75" s="376">
        <v>12</v>
      </c>
      <c r="J75" s="385">
        <v>0</v>
      </c>
      <c r="K75" s="384" t="s">
        <v>1508</v>
      </c>
      <c r="L75" s="378"/>
      <c r="M75" s="514" t="s">
        <v>1509</v>
      </c>
      <c r="O75" s="377" t="s">
        <v>1509</v>
      </c>
      <c r="Y75" t="s">
        <v>3132</v>
      </c>
    </row>
    <row r="76" spans="1:25" x14ac:dyDescent="0.3">
      <c r="A76" s="384" t="s">
        <v>1503</v>
      </c>
      <c r="B76" s="376" t="s">
        <v>813</v>
      </c>
      <c r="C76" s="376" t="s">
        <v>59</v>
      </c>
      <c r="D76" s="376" t="s">
        <v>82</v>
      </c>
      <c r="E76" s="376" t="s">
        <v>83</v>
      </c>
      <c r="F76" s="376" t="s">
        <v>1563</v>
      </c>
      <c r="G76" s="377" t="s">
        <v>1569</v>
      </c>
      <c r="H76" s="377" t="s">
        <v>86</v>
      </c>
      <c r="I76" s="376">
        <v>6</v>
      </c>
      <c r="J76" s="385">
        <v>0</v>
      </c>
      <c r="K76" s="376"/>
      <c r="L76" s="378"/>
      <c r="M76" s="514">
        <v>10500</v>
      </c>
      <c r="O76" s="377" t="s">
        <v>3581</v>
      </c>
      <c r="Y76" t="s">
        <v>3133</v>
      </c>
    </row>
    <row r="77" spans="1:25" x14ac:dyDescent="0.3">
      <c r="A77" s="384" t="s">
        <v>1503</v>
      </c>
      <c r="B77" s="376" t="s">
        <v>817</v>
      </c>
      <c r="C77" s="376" t="s">
        <v>59</v>
      </c>
      <c r="D77" s="376" t="s">
        <v>82</v>
      </c>
      <c r="E77" s="376" t="s">
        <v>1570</v>
      </c>
      <c r="F77" s="376" t="s">
        <v>1563</v>
      </c>
      <c r="G77" s="377" t="s">
        <v>93</v>
      </c>
      <c r="H77" s="377" t="s">
        <v>86</v>
      </c>
      <c r="I77" s="376">
        <v>6</v>
      </c>
      <c r="J77" s="385">
        <v>0</v>
      </c>
      <c r="K77" s="376"/>
      <c r="L77" s="378"/>
      <c r="M77" s="514">
        <v>2700</v>
      </c>
      <c r="O77" s="377" t="s">
        <v>93</v>
      </c>
      <c r="Y77" t="s">
        <v>3134</v>
      </c>
    </row>
    <row r="78" spans="1:25" x14ac:dyDescent="0.3">
      <c r="A78" s="384" t="s">
        <v>1503</v>
      </c>
      <c r="B78" s="376" t="s">
        <v>819</v>
      </c>
      <c r="C78" s="376" t="s">
        <v>59</v>
      </c>
      <c r="D78" s="376" t="s">
        <v>82</v>
      </c>
      <c r="E78" s="376" t="s">
        <v>1570</v>
      </c>
      <c r="F78" s="376" t="s">
        <v>1563</v>
      </c>
      <c r="G78" s="377" t="s">
        <v>94</v>
      </c>
      <c r="H78" s="377" t="s">
        <v>86</v>
      </c>
      <c r="I78" s="376">
        <v>6</v>
      </c>
      <c r="J78" s="385">
        <v>0</v>
      </c>
      <c r="K78" s="376"/>
      <c r="L78" s="378"/>
      <c r="M78" s="514">
        <v>2700</v>
      </c>
      <c r="O78" s="377" t="s">
        <v>3582</v>
      </c>
      <c r="Y78" t="s">
        <v>1764</v>
      </c>
    </row>
    <row r="79" spans="1:25" x14ac:dyDescent="0.3">
      <c r="A79" s="384" t="s">
        <v>1503</v>
      </c>
      <c r="B79" s="376" t="s">
        <v>1121</v>
      </c>
      <c r="C79" s="376" t="s">
        <v>98</v>
      </c>
      <c r="D79" s="376" t="s">
        <v>82</v>
      </c>
      <c r="E79" s="376" t="s">
        <v>1571</v>
      </c>
      <c r="F79" s="376" t="s">
        <v>1572</v>
      </c>
      <c r="G79" s="377" t="s">
        <v>1573</v>
      </c>
      <c r="H79" s="377" t="s">
        <v>27</v>
      </c>
      <c r="I79" s="376">
        <v>12</v>
      </c>
      <c r="J79" s="385">
        <v>0</v>
      </c>
      <c r="K79" s="376"/>
      <c r="L79" s="378"/>
      <c r="M79" s="514">
        <v>550</v>
      </c>
      <c r="O79" s="377" t="s">
        <v>1573</v>
      </c>
      <c r="Y79" t="s">
        <v>3135</v>
      </c>
    </row>
    <row r="80" spans="1:25" x14ac:dyDescent="0.3">
      <c r="A80" s="384" t="s">
        <v>1503</v>
      </c>
      <c r="B80" s="376" t="s">
        <v>1117</v>
      </c>
      <c r="C80" s="376" t="s">
        <v>98</v>
      </c>
      <c r="D80" s="376" t="s">
        <v>99</v>
      </c>
      <c r="E80" s="376" t="s">
        <v>1574</v>
      </c>
      <c r="F80" s="376" t="s">
        <v>1575</v>
      </c>
      <c r="G80" s="377" t="s">
        <v>1576</v>
      </c>
      <c r="H80" s="377" t="s">
        <v>27</v>
      </c>
      <c r="I80" s="376">
        <v>12</v>
      </c>
      <c r="J80" s="385">
        <v>0</v>
      </c>
      <c r="K80" s="376"/>
      <c r="L80" s="378"/>
      <c r="M80" s="514">
        <v>1370</v>
      </c>
      <c r="O80" s="377" t="s">
        <v>3583</v>
      </c>
      <c r="Y80" t="s">
        <v>3136</v>
      </c>
    </row>
    <row r="81" spans="1:25" x14ac:dyDescent="0.3">
      <c r="A81" s="384" t="s">
        <v>1503</v>
      </c>
      <c r="B81" s="376" t="s">
        <v>1115</v>
      </c>
      <c r="C81" s="376" t="s">
        <v>98</v>
      </c>
      <c r="D81" s="376" t="s">
        <v>99</v>
      </c>
      <c r="E81" s="376" t="s">
        <v>1574</v>
      </c>
      <c r="F81" s="376" t="s">
        <v>1575</v>
      </c>
      <c r="G81" s="377" t="s">
        <v>1577</v>
      </c>
      <c r="H81" s="377" t="s">
        <v>27</v>
      </c>
      <c r="I81" s="376">
        <v>12</v>
      </c>
      <c r="J81" s="385">
        <v>0</v>
      </c>
      <c r="K81" s="376"/>
      <c r="L81" s="378"/>
      <c r="M81" s="514">
        <v>1370</v>
      </c>
      <c r="O81" s="377" t="s">
        <v>3584</v>
      </c>
      <c r="Y81" t="s">
        <v>1762</v>
      </c>
    </row>
    <row r="82" spans="1:25" x14ac:dyDescent="0.3">
      <c r="A82" s="384" t="s">
        <v>1503</v>
      </c>
      <c r="B82" s="376" t="s">
        <v>873</v>
      </c>
      <c r="C82" s="376" t="s">
        <v>59</v>
      </c>
      <c r="D82" s="376" t="s">
        <v>104</v>
      </c>
      <c r="E82" s="376" t="s">
        <v>105</v>
      </c>
      <c r="F82" s="376" t="s">
        <v>1578</v>
      </c>
      <c r="G82" s="377" t="s">
        <v>106</v>
      </c>
      <c r="H82" s="377" t="s">
        <v>27</v>
      </c>
      <c r="I82" s="376">
        <v>6</v>
      </c>
      <c r="J82" s="385">
        <v>0</v>
      </c>
      <c r="K82" s="376"/>
      <c r="L82" s="378"/>
      <c r="M82" s="514" t="s">
        <v>1509</v>
      </c>
      <c r="O82" s="377" t="s">
        <v>3585</v>
      </c>
      <c r="Y82" t="s">
        <v>3137</v>
      </c>
    </row>
    <row r="83" spans="1:25" x14ac:dyDescent="0.3">
      <c r="A83" s="384" t="s">
        <v>1503</v>
      </c>
      <c r="B83" s="376" t="s">
        <v>829</v>
      </c>
      <c r="C83" s="376" t="s">
        <v>59</v>
      </c>
      <c r="D83" s="376" t="s">
        <v>107</v>
      </c>
      <c r="E83" s="376" t="s">
        <v>108</v>
      </c>
      <c r="F83" s="376" t="s">
        <v>1579</v>
      </c>
      <c r="G83" s="377" t="s">
        <v>1580</v>
      </c>
      <c r="H83" s="377" t="s">
        <v>86</v>
      </c>
      <c r="I83" s="376">
        <v>12</v>
      </c>
      <c r="J83" s="385">
        <v>0</v>
      </c>
      <c r="K83" s="384" t="s">
        <v>1508</v>
      </c>
      <c r="L83" s="378"/>
      <c r="M83" s="514" t="s">
        <v>1509</v>
      </c>
      <c r="O83" s="377" t="s">
        <v>3586</v>
      </c>
      <c r="Y83" t="s">
        <v>3138</v>
      </c>
    </row>
    <row r="84" spans="1:25" x14ac:dyDescent="0.3">
      <c r="A84" s="384" t="s">
        <v>1503</v>
      </c>
      <c r="B84" s="376" t="s">
        <v>831</v>
      </c>
      <c r="C84" s="376" t="s">
        <v>59</v>
      </c>
      <c r="D84" s="376" t="s">
        <v>107</v>
      </c>
      <c r="E84" s="376" t="s">
        <v>108</v>
      </c>
      <c r="F84" s="376" t="s">
        <v>1579</v>
      </c>
      <c r="G84" s="377" t="s">
        <v>1581</v>
      </c>
      <c r="H84" s="377" t="s">
        <v>86</v>
      </c>
      <c r="I84" s="376">
        <v>12</v>
      </c>
      <c r="J84" s="385">
        <v>0</v>
      </c>
      <c r="K84" s="384" t="s">
        <v>1508</v>
      </c>
      <c r="L84" s="378"/>
      <c r="M84" s="514" t="s">
        <v>1509</v>
      </c>
      <c r="O84" s="377" t="s">
        <v>3587</v>
      </c>
      <c r="Y84" t="s">
        <v>3139</v>
      </c>
    </row>
    <row r="85" spans="1:25" x14ac:dyDescent="0.3">
      <c r="A85" s="384" t="s">
        <v>1503</v>
      </c>
      <c r="B85" s="376" t="s">
        <v>821</v>
      </c>
      <c r="C85" s="376" t="s">
        <v>59</v>
      </c>
      <c r="D85" s="376" t="s">
        <v>107</v>
      </c>
      <c r="E85" s="376" t="s">
        <v>108</v>
      </c>
      <c r="F85" s="376" t="s">
        <v>1579</v>
      </c>
      <c r="G85" s="377" t="s">
        <v>1582</v>
      </c>
      <c r="H85" s="377" t="s">
        <v>86</v>
      </c>
      <c r="I85" s="376">
        <v>12</v>
      </c>
      <c r="J85" s="385">
        <v>0</v>
      </c>
      <c r="K85" s="376"/>
      <c r="L85" s="378"/>
      <c r="M85" s="514" t="s">
        <v>1509</v>
      </c>
      <c r="O85" s="377" t="s">
        <v>3588</v>
      </c>
      <c r="Y85" t="s">
        <v>3140</v>
      </c>
    </row>
    <row r="86" spans="1:25" x14ac:dyDescent="0.3">
      <c r="A86" s="384" t="s">
        <v>1503</v>
      </c>
      <c r="B86" s="376" t="s">
        <v>827</v>
      </c>
      <c r="C86" s="376" t="s">
        <v>59</v>
      </c>
      <c r="D86" s="376" t="s">
        <v>107</v>
      </c>
      <c r="E86" s="376" t="s">
        <v>108</v>
      </c>
      <c r="F86" s="376" t="s">
        <v>1579</v>
      </c>
      <c r="G86" s="377" t="s">
        <v>113</v>
      </c>
      <c r="H86" s="377" t="s">
        <v>86</v>
      </c>
      <c r="I86" s="376">
        <v>12</v>
      </c>
      <c r="J86" s="385">
        <v>0</v>
      </c>
      <c r="K86" s="376"/>
      <c r="L86" s="378"/>
      <c r="M86" s="514">
        <v>1535</v>
      </c>
      <c r="O86" s="377" t="s">
        <v>3589</v>
      </c>
      <c r="Y86" t="s">
        <v>3141</v>
      </c>
    </row>
    <row r="87" spans="1:25" x14ac:dyDescent="0.3">
      <c r="A87" s="384" t="s">
        <v>1503</v>
      </c>
      <c r="B87" s="376" t="s">
        <v>823</v>
      </c>
      <c r="C87" s="376" t="s">
        <v>59</v>
      </c>
      <c r="D87" s="376" t="s">
        <v>107</v>
      </c>
      <c r="E87" s="376" t="s">
        <v>108</v>
      </c>
      <c r="F87" s="376" t="s">
        <v>1579</v>
      </c>
      <c r="G87" s="377" t="s">
        <v>114</v>
      </c>
      <c r="H87" s="377" t="s">
        <v>86</v>
      </c>
      <c r="I87" s="376">
        <v>12</v>
      </c>
      <c r="J87" s="385">
        <v>0</v>
      </c>
      <c r="K87" s="376"/>
      <c r="L87" s="378"/>
      <c r="M87" s="514">
        <v>2000</v>
      </c>
      <c r="O87" s="377" t="s">
        <v>3590</v>
      </c>
      <c r="Y87" t="s">
        <v>3142</v>
      </c>
    </row>
    <row r="88" spans="1:25" x14ac:dyDescent="0.3">
      <c r="A88" s="384" t="s">
        <v>1503</v>
      </c>
      <c r="B88" s="376" t="s">
        <v>833</v>
      </c>
      <c r="C88" s="376" t="s">
        <v>59</v>
      </c>
      <c r="D88" s="376" t="s">
        <v>107</v>
      </c>
      <c r="E88" s="376" t="s">
        <v>108</v>
      </c>
      <c r="F88" s="376" t="s">
        <v>1579</v>
      </c>
      <c r="G88" s="377" t="s">
        <v>115</v>
      </c>
      <c r="H88" s="377" t="s">
        <v>86</v>
      </c>
      <c r="I88" s="376">
        <v>6</v>
      </c>
      <c r="J88" s="385">
        <v>0</v>
      </c>
      <c r="K88" s="376"/>
      <c r="L88" s="378"/>
      <c r="M88" s="514" t="s">
        <v>1509</v>
      </c>
      <c r="O88" s="377" t="s">
        <v>3591</v>
      </c>
      <c r="Y88" t="s">
        <v>3143</v>
      </c>
    </row>
    <row r="89" spans="1:25" x14ac:dyDescent="0.3">
      <c r="A89" s="384" t="s">
        <v>1503</v>
      </c>
      <c r="B89" s="376" t="s">
        <v>1583</v>
      </c>
      <c r="C89" s="376" t="s">
        <v>59</v>
      </c>
      <c r="D89" s="376" t="s">
        <v>107</v>
      </c>
      <c r="E89" s="376" t="s">
        <v>108</v>
      </c>
      <c r="F89" s="376" t="s">
        <v>1579</v>
      </c>
      <c r="G89" s="377" t="s">
        <v>116</v>
      </c>
      <c r="H89" s="377" t="s">
        <v>86</v>
      </c>
      <c r="I89" s="376">
        <v>6</v>
      </c>
      <c r="J89" s="385">
        <v>0</v>
      </c>
      <c r="K89" s="376"/>
      <c r="L89" s="378"/>
      <c r="M89" s="514" t="s">
        <v>1509</v>
      </c>
      <c r="O89" s="377" t="s">
        <v>1509</v>
      </c>
      <c r="Y89" t="s">
        <v>3144</v>
      </c>
    </row>
    <row r="90" spans="1:25" x14ac:dyDescent="0.3">
      <c r="A90" s="384" t="s">
        <v>1503</v>
      </c>
      <c r="B90" s="376" t="s">
        <v>837</v>
      </c>
      <c r="C90" s="376" t="s">
        <v>59</v>
      </c>
      <c r="D90" s="376" t="s">
        <v>107</v>
      </c>
      <c r="E90" s="376" t="s">
        <v>117</v>
      </c>
      <c r="F90" s="376" t="s">
        <v>1584</v>
      </c>
      <c r="G90" s="377" t="s">
        <v>118</v>
      </c>
      <c r="H90" s="377" t="s">
        <v>86</v>
      </c>
      <c r="I90" s="376">
        <v>12</v>
      </c>
      <c r="J90" s="385">
        <v>0</v>
      </c>
      <c r="K90" s="376"/>
      <c r="L90" s="378"/>
      <c r="M90" s="514">
        <v>840</v>
      </c>
      <c r="O90" s="377" t="s">
        <v>118</v>
      </c>
      <c r="Y90" t="s">
        <v>3145</v>
      </c>
    </row>
    <row r="91" spans="1:25" x14ac:dyDescent="0.3">
      <c r="A91" s="384" t="s">
        <v>1503</v>
      </c>
      <c r="B91" s="376" t="s">
        <v>835</v>
      </c>
      <c r="C91" s="376" t="s">
        <v>59</v>
      </c>
      <c r="D91" s="376" t="s">
        <v>107</v>
      </c>
      <c r="E91" s="376" t="s">
        <v>117</v>
      </c>
      <c r="F91" s="376" t="s">
        <v>1584</v>
      </c>
      <c r="G91" s="377" t="s">
        <v>1585</v>
      </c>
      <c r="H91" s="377" t="s">
        <v>86</v>
      </c>
      <c r="I91" s="376">
        <v>12</v>
      </c>
      <c r="J91" s="385">
        <v>0</v>
      </c>
      <c r="K91" s="376"/>
      <c r="L91" s="378"/>
      <c r="M91" s="514">
        <v>820</v>
      </c>
      <c r="O91" s="377" t="s">
        <v>1585</v>
      </c>
      <c r="Y91" t="s">
        <v>3146</v>
      </c>
    </row>
    <row r="92" spans="1:25" x14ac:dyDescent="0.3">
      <c r="A92" s="384" t="s">
        <v>1503</v>
      </c>
      <c r="B92" s="376" t="s">
        <v>735</v>
      </c>
      <c r="C92" s="376" t="s">
        <v>54</v>
      </c>
      <c r="D92" s="376" t="s">
        <v>107</v>
      </c>
      <c r="E92" s="376" t="s">
        <v>1586</v>
      </c>
      <c r="F92" s="376" t="s">
        <v>1587</v>
      </c>
      <c r="G92" s="377" t="s">
        <v>120</v>
      </c>
      <c r="H92" s="377" t="s">
        <v>27</v>
      </c>
      <c r="I92" s="376">
        <v>6</v>
      </c>
      <c r="J92" s="385">
        <v>0</v>
      </c>
      <c r="K92" s="376"/>
      <c r="L92" s="378"/>
      <c r="M92" s="514">
        <v>1180</v>
      </c>
      <c r="O92" s="377" t="s">
        <v>3592</v>
      </c>
      <c r="Y92" t="s">
        <v>3147</v>
      </c>
    </row>
    <row r="93" spans="1:25" x14ac:dyDescent="0.3">
      <c r="A93" s="384" t="s">
        <v>1503</v>
      </c>
      <c r="B93" s="376" t="s">
        <v>733</v>
      </c>
      <c r="C93" s="376" t="s">
        <v>54</v>
      </c>
      <c r="D93" s="376" t="s">
        <v>107</v>
      </c>
      <c r="E93" s="376" t="s">
        <v>1586</v>
      </c>
      <c r="F93" s="376" t="s">
        <v>1587</v>
      </c>
      <c r="G93" s="377" t="s">
        <v>121</v>
      </c>
      <c r="H93" s="377" t="s">
        <v>27</v>
      </c>
      <c r="I93" s="376">
        <v>6</v>
      </c>
      <c r="J93" s="385">
        <v>0</v>
      </c>
      <c r="K93" s="376"/>
      <c r="L93" s="378"/>
      <c r="M93" s="514">
        <v>2010</v>
      </c>
      <c r="O93" s="377" t="s">
        <v>3593</v>
      </c>
      <c r="Y93" t="s">
        <v>3148</v>
      </c>
    </row>
    <row r="94" spans="1:25" x14ac:dyDescent="0.3">
      <c r="A94" s="384" t="s">
        <v>1503</v>
      </c>
      <c r="B94" s="376" t="s">
        <v>731</v>
      </c>
      <c r="C94" s="376" t="s">
        <v>54</v>
      </c>
      <c r="D94" s="376" t="s">
        <v>107</v>
      </c>
      <c r="E94" s="376" t="s">
        <v>1586</v>
      </c>
      <c r="F94" s="376" t="s">
        <v>1587</v>
      </c>
      <c r="G94" s="377" t="s">
        <v>122</v>
      </c>
      <c r="H94" s="377" t="s">
        <v>27</v>
      </c>
      <c r="I94" s="376">
        <v>6</v>
      </c>
      <c r="J94" s="385">
        <v>0</v>
      </c>
      <c r="K94" s="376"/>
      <c r="L94" s="378"/>
      <c r="M94" s="514">
        <v>3030</v>
      </c>
      <c r="O94" s="377" t="s">
        <v>3594</v>
      </c>
      <c r="Y94" t="s">
        <v>3149</v>
      </c>
    </row>
    <row r="95" spans="1:25" x14ac:dyDescent="0.3">
      <c r="A95" s="384" t="s">
        <v>1503</v>
      </c>
      <c r="B95" s="376" t="s">
        <v>729</v>
      </c>
      <c r="C95" s="376" t="s">
        <v>54</v>
      </c>
      <c r="D95" s="376" t="s">
        <v>107</v>
      </c>
      <c r="E95" s="376" t="s">
        <v>1586</v>
      </c>
      <c r="F95" s="376" t="s">
        <v>1587</v>
      </c>
      <c r="G95" s="377" t="s">
        <v>1588</v>
      </c>
      <c r="H95" s="377" t="s">
        <v>27</v>
      </c>
      <c r="I95" s="376">
        <v>6</v>
      </c>
      <c r="J95" s="385">
        <v>0</v>
      </c>
      <c r="K95" s="376"/>
      <c r="L95" s="378"/>
      <c r="M95" s="514" t="s">
        <v>1509</v>
      </c>
      <c r="O95" s="377" t="s">
        <v>3595</v>
      </c>
      <c r="Y95" t="s">
        <v>3150</v>
      </c>
    </row>
    <row r="96" spans="1:25" x14ac:dyDescent="0.3">
      <c r="A96" s="384" t="s">
        <v>1503</v>
      </c>
      <c r="B96" s="376" t="s">
        <v>492</v>
      </c>
      <c r="C96" s="376" t="s">
        <v>23</v>
      </c>
      <c r="D96" s="376" t="s">
        <v>107</v>
      </c>
      <c r="E96" s="376" t="s">
        <v>1589</v>
      </c>
      <c r="F96" s="376" t="s">
        <v>1590</v>
      </c>
      <c r="G96" s="377" t="s">
        <v>1591</v>
      </c>
      <c r="H96" s="377" t="s">
        <v>27</v>
      </c>
      <c r="I96" s="376">
        <v>12</v>
      </c>
      <c r="J96" s="385">
        <v>0</v>
      </c>
      <c r="K96" s="376"/>
      <c r="L96" s="378"/>
      <c r="M96" s="514">
        <v>830</v>
      </c>
      <c r="O96" s="377" t="s">
        <v>3596</v>
      </c>
      <c r="Y96" t="s">
        <v>3151</v>
      </c>
    </row>
    <row r="97" spans="1:25" x14ac:dyDescent="0.3">
      <c r="A97" s="384" t="s">
        <v>1503</v>
      </c>
      <c r="B97" s="376" t="s">
        <v>494</v>
      </c>
      <c r="C97" s="376" t="s">
        <v>23</v>
      </c>
      <c r="D97" s="376" t="s">
        <v>107</v>
      </c>
      <c r="E97" s="376" t="s">
        <v>1589</v>
      </c>
      <c r="F97" s="376" t="s">
        <v>1590</v>
      </c>
      <c r="G97" s="377" t="s">
        <v>125</v>
      </c>
      <c r="H97" s="377" t="s">
        <v>27</v>
      </c>
      <c r="I97" s="376">
        <v>6</v>
      </c>
      <c r="J97" s="385">
        <v>0</v>
      </c>
      <c r="K97" s="376"/>
      <c r="L97" s="378"/>
      <c r="M97" s="514" t="s">
        <v>1509</v>
      </c>
      <c r="O97" s="377" t="s">
        <v>125</v>
      </c>
      <c r="Y97" t="s">
        <v>3152</v>
      </c>
    </row>
    <row r="98" spans="1:25" x14ac:dyDescent="0.3">
      <c r="A98" s="384" t="s">
        <v>1503</v>
      </c>
      <c r="B98" s="376" t="s">
        <v>496</v>
      </c>
      <c r="C98" s="376" t="s">
        <v>23</v>
      </c>
      <c r="D98" s="376" t="s">
        <v>107</v>
      </c>
      <c r="E98" s="376" t="s">
        <v>1589</v>
      </c>
      <c r="F98" s="376" t="s">
        <v>1590</v>
      </c>
      <c r="G98" s="377" t="s">
        <v>126</v>
      </c>
      <c r="H98" s="377" t="s">
        <v>27</v>
      </c>
      <c r="I98" s="376">
        <v>6</v>
      </c>
      <c r="J98" s="385">
        <v>0</v>
      </c>
      <c r="K98" s="376"/>
      <c r="L98" s="378"/>
      <c r="M98" s="514">
        <v>2990</v>
      </c>
      <c r="O98" s="377" t="s">
        <v>3597</v>
      </c>
      <c r="Y98" t="s">
        <v>3153</v>
      </c>
    </row>
    <row r="99" spans="1:25" x14ac:dyDescent="0.3">
      <c r="A99" s="384" t="s">
        <v>1503</v>
      </c>
      <c r="B99" s="376" t="s">
        <v>611</v>
      </c>
      <c r="C99" s="376" t="s">
        <v>71</v>
      </c>
      <c r="D99" s="376" t="s">
        <v>107</v>
      </c>
      <c r="E99" s="376" t="s">
        <v>1592</v>
      </c>
      <c r="F99" s="376" t="s">
        <v>1593</v>
      </c>
      <c r="G99" s="377" t="s">
        <v>128</v>
      </c>
      <c r="H99" s="377" t="s">
        <v>27</v>
      </c>
      <c r="I99" s="376">
        <v>6</v>
      </c>
      <c r="J99" s="385">
        <v>0</v>
      </c>
      <c r="K99" s="376"/>
      <c r="L99" s="378"/>
      <c r="M99" s="514">
        <v>1470</v>
      </c>
      <c r="O99" s="377" t="s">
        <v>3598</v>
      </c>
      <c r="Y99" t="s">
        <v>3154</v>
      </c>
    </row>
    <row r="100" spans="1:25" x14ac:dyDescent="0.3">
      <c r="A100" s="384" t="s">
        <v>1503</v>
      </c>
      <c r="B100" s="376" t="s">
        <v>1019</v>
      </c>
      <c r="C100" s="376" t="s">
        <v>98</v>
      </c>
      <c r="D100" s="376" t="s">
        <v>107</v>
      </c>
      <c r="E100" s="376" t="s">
        <v>129</v>
      </c>
      <c r="F100" s="376" t="s">
        <v>1594</v>
      </c>
      <c r="G100" s="377" t="s">
        <v>1595</v>
      </c>
      <c r="H100" s="377" t="s">
        <v>27</v>
      </c>
      <c r="I100" s="376">
        <v>6</v>
      </c>
      <c r="J100" s="385">
        <v>0</v>
      </c>
      <c r="K100" s="376"/>
      <c r="L100" s="378"/>
      <c r="M100" s="514">
        <v>890</v>
      </c>
      <c r="O100" s="377" t="s">
        <v>1595</v>
      </c>
      <c r="Y100" t="s">
        <v>3155</v>
      </c>
    </row>
    <row r="101" spans="1:25" x14ac:dyDescent="0.3">
      <c r="A101" s="384" t="s">
        <v>1503</v>
      </c>
      <c r="B101" s="376" t="s">
        <v>1023</v>
      </c>
      <c r="C101" s="376" t="s">
        <v>98</v>
      </c>
      <c r="D101" s="376" t="s">
        <v>107</v>
      </c>
      <c r="E101" s="376" t="s">
        <v>129</v>
      </c>
      <c r="F101" s="376" t="s">
        <v>1594</v>
      </c>
      <c r="G101" s="377" t="s">
        <v>130</v>
      </c>
      <c r="H101" s="377" t="s">
        <v>27</v>
      </c>
      <c r="I101" s="376">
        <v>6</v>
      </c>
      <c r="J101" s="385">
        <v>0</v>
      </c>
      <c r="K101" s="376"/>
      <c r="L101" s="378"/>
      <c r="M101" s="514">
        <v>907</v>
      </c>
      <c r="O101" s="377" t="s">
        <v>130</v>
      </c>
      <c r="Y101" t="s">
        <v>3156</v>
      </c>
    </row>
    <row r="102" spans="1:25" x14ac:dyDescent="0.3">
      <c r="A102" s="384" t="s">
        <v>1503</v>
      </c>
      <c r="B102" s="376" t="s">
        <v>1025</v>
      </c>
      <c r="C102" s="376" t="s">
        <v>98</v>
      </c>
      <c r="D102" s="376" t="s">
        <v>107</v>
      </c>
      <c r="E102" s="376" t="s">
        <v>129</v>
      </c>
      <c r="F102" s="376" t="s">
        <v>1594</v>
      </c>
      <c r="G102" s="377" t="s">
        <v>131</v>
      </c>
      <c r="H102" s="377" t="s">
        <v>27</v>
      </c>
      <c r="I102" s="376">
        <v>6</v>
      </c>
      <c r="J102" s="385">
        <v>0</v>
      </c>
      <c r="K102" s="376"/>
      <c r="L102" s="378"/>
      <c r="M102" s="514">
        <v>1940</v>
      </c>
      <c r="O102" s="377" t="s">
        <v>131</v>
      </c>
      <c r="Y102" t="s">
        <v>3157</v>
      </c>
    </row>
    <row r="103" spans="1:25" x14ac:dyDescent="0.3">
      <c r="A103" s="384" t="s">
        <v>1503</v>
      </c>
      <c r="B103" s="376" t="s">
        <v>1021</v>
      </c>
      <c r="C103" s="376" t="s">
        <v>98</v>
      </c>
      <c r="D103" s="376" t="s">
        <v>107</v>
      </c>
      <c r="E103" s="376" t="s">
        <v>129</v>
      </c>
      <c r="F103" s="376" t="s">
        <v>1594</v>
      </c>
      <c r="G103" s="377" t="s">
        <v>132</v>
      </c>
      <c r="H103" s="377" t="s">
        <v>27</v>
      </c>
      <c r="I103" s="376">
        <v>3</v>
      </c>
      <c r="J103" s="385">
        <v>0</v>
      </c>
      <c r="K103" s="376"/>
      <c r="L103" s="378"/>
      <c r="M103" s="514">
        <v>3700</v>
      </c>
      <c r="O103" s="377" t="s">
        <v>132</v>
      </c>
      <c r="Y103" t="s">
        <v>3158</v>
      </c>
    </row>
    <row r="104" spans="1:25" x14ac:dyDescent="0.3">
      <c r="A104" s="384" t="s">
        <v>1503</v>
      </c>
      <c r="B104" s="376" t="s">
        <v>1029</v>
      </c>
      <c r="C104" s="376" t="s">
        <v>98</v>
      </c>
      <c r="D104" s="376" t="s">
        <v>107</v>
      </c>
      <c r="E104" s="376" t="s">
        <v>129</v>
      </c>
      <c r="F104" s="376" t="s">
        <v>1594</v>
      </c>
      <c r="G104" s="377" t="s">
        <v>1596</v>
      </c>
      <c r="H104" s="377" t="s">
        <v>27</v>
      </c>
      <c r="I104" s="376">
        <v>3</v>
      </c>
      <c r="J104" s="385">
        <v>0</v>
      </c>
      <c r="K104" s="376"/>
      <c r="L104" s="378"/>
      <c r="M104" s="514">
        <v>11400</v>
      </c>
      <c r="O104" s="377" t="s">
        <v>1596</v>
      </c>
      <c r="Y104" t="s">
        <v>3159</v>
      </c>
    </row>
    <row r="105" spans="1:25" x14ac:dyDescent="0.3">
      <c r="A105" s="384" t="s">
        <v>1503</v>
      </c>
      <c r="B105" s="376" t="s">
        <v>1027</v>
      </c>
      <c r="C105" s="376" t="s">
        <v>98</v>
      </c>
      <c r="D105" s="376" t="s">
        <v>107</v>
      </c>
      <c r="E105" s="376" t="s">
        <v>129</v>
      </c>
      <c r="F105" s="376" t="s">
        <v>1594</v>
      </c>
      <c r="G105" s="377" t="s">
        <v>1597</v>
      </c>
      <c r="H105" s="377" t="s">
        <v>27</v>
      </c>
      <c r="I105" s="376">
        <v>3</v>
      </c>
      <c r="J105" s="385">
        <v>0</v>
      </c>
      <c r="K105" s="376"/>
      <c r="L105" s="378"/>
      <c r="M105" s="514">
        <v>2200</v>
      </c>
      <c r="O105" s="377" t="s">
        <v>1597</v>
      </c>
      <c r="Y105" t="s">
        <v>3160</v>
      </c>
    </row>
    <row r="106" spans="1:25" x14ac:dyDescent="0.3">
      <c r="A106" s="384" t="s">
        <v>1503</v>
      </c>
      <c r="B106" s="376" t="s">
        <v>1598</v>
      </c>
      <c r="C106" s="376" t="s">
        <v>54</v>
      </c>
      <c r="D106" s="376" t="s">
        <v>138</v>
      </c>
      <c r="E106" s="376" t="s">
        <v>139</v>
      </c>
      <c r="F106" s="376" t="s">
        <v>1599</v>
      </c>
      <c r="G106" s="377" t="s">
        <v>140</v>
      </c>
      <c r="H106" s="377" t="s">
        <v>141</v>
      </c>
      <c r="I106" s="376">
        <v>12</v>
      </c>
      <c r="J106" s="385">
        <v>0</v>
      </c>
      <c r="K106" s="384" t="s">
        <v>1508</v>
      </c>
      <c r="L106" s="378"/>
      <c r="M106" s="514" t="s">
        <v>1509</v>
      </c>
      <c r="O106" s="377" t="s">
        <v>1509</v>
      </c>
      <c r="Y106" t="s">
        <v>3161</v>
      </c>
    </row>
    <row r="107" spans="1:25" x14ac:dyDescent="0.3">
      <c r="A107" s="384" t="s">
        <v>1503</v>
      </c>
      <c r="B107" s="376" t="s">
        <v>653</v>
      </c>
      <c r="C107" s="376" t="s">
        <v>54</v>
      </c>
      <c r="D107" s="376" t="s">
        <v>138</v>
      </c>
      <c r="E107" s="376" t="s">
        <v>139</v>
      </c>
      <c r="F107" s="376" t="s">
        <v>1599</v>
      </c>
      <c r="G107" s="377" t="s">
        <v>142</v>
      </c>
      <c r="H107" s="377" t="s">
        <v>27</v>
      </c>
      <c r="I107" s="376">
        <v>12</v>
      </c>
      <c r="J107" s="385">
        <v>0</v>
      </c>
      <c r="K107" s="376"/>
      <c r="L107" s="378"/>
      <c r="M107" s="514">
        <v>2610</v>
      </c>
      <c r="O107" s="377" t="s">
        <v>3599</v>
      </c>
      <c r="Y107" t="s">
        <v>3162</v>
      </c>
    </row>
    <row r="108" spans="1:25" x14ac:dyDescent="0.3">
      <c r="A108" s="384" t="s">
        <v>1503</v>
      </c>
      <c r="B108" s="376" t="s">
        <v>661</v>
      </c>
      <c r="C108" s="376" t="s">
        <v>54</v>
      </c>
      <c r="D108" s="376" t="s">
        <v>138</v>
      </c>
      <c r="E108" s="376" t="s">
        <v>139</v>
      </c>
      <c r="F108" s="376" t="s">
        <v>1599</v>
      </c>
      <c r="G108" s="377" t="s">
        <v>144</v>
      </c>
      <c r="H108" s="377" t="s">
        <v>27</v>
      </c>
      <c r="I108" s="376">
        <v>12</v>
      </c>
      <c r="J108" s="385">
        <v>0</v>
      </c>
      <c r="K108" s="376"/>
      <c r="L108" s="378"/>
      <c r="M108" s="514">
        <v>8570</v>
      </c>
      <c r="O108" s="377" t="s">
        <v>3600</v>
      </c>
      <c r="Y108" t="s">
        <v>3163</v>
      </c>
    </row>
    <row r="109" spans="1:25" x14ac:dyDescent="0.3">
      <c r="A109" s="384" t="s">
        <v>1503</v>
      </c>
      <c r="B109" s="376" t="s">
        <v>659</v>
      </c>
      <c r="C109" s="376" t="s">
        <v>54</v>
      </c>
      <c r="D109" s="376" t="s">
        <v>138</v>
      </c>
      <c r="E109" s="376" t="s">
        <v>139</v>
      </c>
      <c r="F109" s="376" t="s">
        <v>1599</v>
      </c>
      <c r="G109" s="377" t="s">
        <v>1600</v>
      </c>
      <c r="H109" s="377" t="s">
        <v>27</v>
      </c>
      <c r="I109" s="376">
        <v>12</v>
      </c>
      <c r="J109" s="385">
        <v>0</v>
      </c>
      <c r="K109" s="376"/>
      <c r="L109" s="378"/>
      <c r="M109" s="514">
        <v>5100</v>
      </c>
      <c r="O109" s="377" t="s">
        <v>3601</v>
      </c>
      <c r="Y109" t="s">
        <v>3164</v>
      </c>
    </row>
    <row r="110" spans="1:25" x14ac:dyDescent="0.3">
      <c r="A110" s="384" t="s">
        <v>1503</v>
      </c>
      <c r="B110" s="376" t="s">
        <v>663</v>
      </c>
      <c r="C110" s="376" t="s">
        <v>54</v>
      </c>
      <c r="D110" s="376" t="s">
        <v>138</v>
      </c>
      <c r="E110" s="376" t="s">
        <v>139</v>
      </c>
      <c r="F110" s="376" t="s">
        <v>1599</v>
      </c>
      <c r="G110" s="377" t="s">
        <v>145</v>
      </c>
      <c r="H110" s="377" t="s">
        <v>27</v>
      </c>
      <c r="I110" s="376">
        <v>12</v>
      </c>
      <c r="J110" s="385">
        <v>0</v>
      </c>
      <c r="K110" s="376"/>
      <c r="L110" s="378"/>
      <c r="M110" s="514">
        <v>3680</v>
      </c>
      <c r="O110" s="377" t="s">
        <v>3456</v>
      </c>
      <c r="Y110" t="s">
        <v>3165</v>
      </c>
    </row>
    <row r="111" spans="1:25" x14ac:dyDescent="0.3">
      <c r="A111" s="384" t="s">
        <v>1503</v>
      </c>
      <c r="B111" s="376" t="s">
        <v>691</v>
      </c>
      <c r="C111" s="376" t="s">
        <v>54</v>
      </c>
      <c r="D111" s="376" t="s">
        <v>138</v>
      </c>
      <c r="E111" s="376" t="s">
        <v>690</v>
      </c>
      <c r="F111" s="376" t="s">
        <v>1599</v>
      </c>
      <c r="G111" s="377" t="s">
        <v>146</v>
      </c>
      <c r="H111" s="377" t="s">
        <v>27</v>
      </c>
      <c r="I111" s="376">
        <v>3</v>
      </c>
      <c r="J111" s="385">
        <v>0</v>
      </c>
      <c r="K111" s="376"/>
      <c r="L111" s="378"/>
      <c r="M111" s="514">
        <v>173300</v>
      </c>
      <c r="O111" s="377" t="s">
        <v>3602</v>
      </c>
      <c r="Y111" t="s">
        <v>3166</v>
      </c>
    </row>
    <row r="112" spans="1:25" x14ac:dyDescent="0.3">
      <c r="A112" s="384" t="s">
        <v>1503</v>
      </c>
      <c r="B112" s="376" t="s">
        <v>693</v>
      </c>
      <c r="C112" s="376" t="s">
        <v>54</v>
      </c>
      <c r="D112" s="376" t="s">
        <v>138</v>
      </c>
      <c r="E112" s="376" t="s">
        <v>690</v>
      </c>
      <c r="F112" s="376" t="s">
        <v>1599</v>
      </c>
      <c r="G112" s="377" t="s">
        <v>1601</v>
      </c>
      <c r="H112" s="377" t="s">
        <v>1602</v>
      </c>
      <c r="I112" s="376">
        <v>1</v>
      </c>
      <c r="J112" s="385">
        <v>0</v>
      </c>
      <c r="K112" s="376"/>
      <c r="L112" s="378"/>
      <c r="M112" s="514" t="s">
        <v>1509</v>
      </c>
      <c r="O112" s="377" t="s">
        <v>3603</v>
      </c>
      <c r="Y112" t="s">
        <v>3167</v>
      </c>
    </row>
    <row r="113" spans="1:25" x14ac:dyDescent="0.3">
      <c r="A113" s="384" t="s">
        <v>1503</v>
      </c>
      <c r="B113" s="376" t="s">
        <v>695</v>
      </c>
      <c r="C113" s="376" t="s">
        <v>54</v>
      </c>
      <c r="D113" s="376" t="s">
        <v>138</v>
      </c>
      <c r="E113" s="376" t="s">
        <v>690</v>
      </c>
      <c r="F113" s="376" t="s">
        <v>1599</v>
      </c>
      <c r="G113" s="377" t="s">
        <v>1603</v>
      </c>
      <c r="H113" s="377" t="s">
        <v>1604</v>
      </c>
      <c r="I113" s="376">
        <v>1</v>
      </c>
      <c r="J113" s="385">
        <v>0</v>
      </c>
      <c r="K113" s="376"/>
      <c r="L113" s="378"/>
      <c r="M113" s="514" t="s">
        <v>1509</v>
      </c>
      <c r="O113" s="377" t="s">
        <v>3604</v>
      </c>
      <c r="Y113" t="s">
        <v>3168</v>
      </c>
    </row>
    <row r="114" spans="1:25" x14ac:dyDescent="0.3">
      <c r="A114" s="384" t="s">
        <v>1503</v>
      </c>
      <c r="B114" s="376" t="s">
        <v>697</v>
      </c>
      <c r="C114" s="376" t="s">
        <v>54</v>
      </c>
      <c r="D114" s="376" t="s">
        <v>138</v>
      </c>
      <c r="E114" s="376" t="s">
        <v>690</v>
      </c>
      <c r="F114" s="376" t="s">
        <v>1599</v>
      </c>
      <c r="G114" s="377" t="s">
        <v>1605</v>
      </c>
      <c r="H114" s="377" t="s">
        <v>1606</v>
      </c>
      <c r="I114" s="376">
        <v>1</v>
      </c>
      <c r="J114" s="385">
        <v>0</v>
      </c>
      <c r="K114" s="376"/>
      <c r="L114" s="378"/>
      <c r="M114" s="514" t="s">
        <v>1509</v>
      </c>
      <c r="O114" s="377" t="s">
        <v>3605</v>
      </c>
      <c r="Y114" t="s">
        <v>3169</v>
      </c>
    </row>
    <row r="115" spans="1:25" x14ac:dyDescent="0.3">
      <c r="A115" s="384" t="s">
        <v>1503</v>
      </c>
      <c r="B115" s="376" t="s">
        <v>679</v>
      </c>
      <c r="C115" s="376" t="s">
        <v>54</v>
      </c>
      <c r="D115" s="376" t="s">
        <v>138</v>
      </c>
      <c r="E115" s="376" t="s">
        <v>1607</v>
      </c>
      <c r="F115" s="376" t="s">
        <v>1599</v>
      </c>
      <c r="G115" s="377" t="s">
        <v>147</v>
      </c>
      <c r="H115" s="377" t="s">
        <v>27</v>
      </c>
      <c r="I115" s="376">
        <v>12</v>
      </c>
      <c r="J115" s="385">
        <v>0</v>
      </c>
      <c r="K115" s="376"/>
      <c r="L115" s="378"/>
      <c r="M115" s="514">
        <v>870</v>
      </c>
      <c r="O115" s="377" t="s">
        <v>3470</v>
      </c>
      <c r="Y115" t="s">
        <v>3170</v>
      </c>
    </row>
    <row r="116" spans="1:25" x14ac:dyDescent="0.3">
      <c r="A116" s="384" t="s">
        <v>1503</v>
      </c>
      <c r="B116" s="376" t="s">
        <v>681</v>
      </c>
      <c r="C116" s="376" t="s">
        <v>54</v>
      </c>
      <c r="D116" s="376" t="s">
        <v>138</v>
      </c>
      <c r="E116" s="376" t="s">
        <v>1607</v>
      </c>
      <c r="F116" s="376" t="s">
        <v>1599</v>
      </c>
      <c r="G116" s="377" t="s">
        <v>148</v>
      </c>
      <c r="H116" s="377" t="s">
        <v>27</v>
      </c>
      <c r="I116" s="376">
        <v>12</v>
      </c>
      <c r="J116" s="385">
        <v>0</v>
      </c>
      <c r="K116" s="376"/>
      <c r="L116" s="378"/>
      <c r="M116" s="514">
        <v>1130</v>
      </c>
      <c r="O116" s="377" t="s">
        <v>3471</v>
      </c>
      <c r="Y116" t="s">
        <v>3171</v>
      </c>
    </row>
    <row r="117" spans="1:25" x14ac:dyDescent="0.3">
      <c r="A117" s="384" t="s">
        <v>1503</v>
      </c>
      <c r="B117" s="376" t="s">
        <v>387</v>
      </c>
      <c r="C117" s="376" t="s">
        <v>333</v>
      </c>
      <c r="D117" s="376" t="s">
        <v>150</v>
      </c>
      <c r="E117" s="376" t="s">
        <v>1608</v>
      </c>
      <c r="F117" s="376" t="s">
        <v>1609</v>
      </c>
      <c r="G117" s="377" t="s">
        <v>1610</v>
      </c>
      <c r="H117" s="377" t="s">
        <v>27</v>
      </c>
      <c r="I117" s="376">
        <v>12</v>
      </c>
      <c r="J117" s="385">
        <v>0</v>
      </c>
      <c r="K117" s="376"/>
      <c r="L117" s="378"/>
      <c r="M117" s="514">
        <v>576</v>
      </c>
      <c r="O117" s="377" t="s">
        <v>3606</v>
      </c>
      <c r="Y117" t="s">
        <v>3172</v>
      </c>
    </row>
    <row r="118" spans="1:25" x14ac:dyDescent="0.3">
      <c r="A118" s="384" t="s">
        <v>1503</v>
      </c>
      <c r="B118" s="376" t="s">
        <v>393</v>
      </c>
      <c r="C118" s="376" t="s">
        <v>333</v>
      </c>
      <c r="D118" s="376" t="s">
        <v>150</v>
      </c>
      <c r="E118" s="376" t="s">
        <v>1608</v>
      </c>
      <c r="F118" s="376" t="s">
        <v>1609</v>
      </c>
      <c r="G118" s="377" t="s">
        <v>1611</v>
      </c>
      <c r="H118" s="377" t="s">
        <v>68</v>
      </c>
      <c r="I118" s="376">
        <v>6</v>
      </c>
      <c r="J118" s="385">
        <v>0</v>
      </c>
      <c r="K118" s="376"/>
      <c r="L118" s="378"/>
      <c r="M118" s="514">
        <v>690</v>
      </c>
      <c r="O118" s="377" t="s">
        <v>3607</v>
      </c>
      <c r="Y118" t="s">
        <v>3173</v>
      </c>
    </row>
    <row r="119" spans="1:25" x14ac:dyDescent="0.3">
      <c r="A119" s="384" t="s">
        <v>1503</v>
      </c>
      <c r="B119" s="376" t="s">
        <v>777</v>
      </c>
      <c r="C119" s="376" t="s">
        <v>59</v>
      </c>
      <c r="D119" s="376" t="s">
        <v>150</v>
      </c>
      <c r="E119" s="376" t="s">
        <v>1612</v>
      </c>
      <c r="F119" s="376" t="s">
        <v>1613</v>
      </c>
      <c r="G119" s="377" t="s">
        <v>1614</v>
      </c>
      <c r="H119" s="377" t="s">
        <v>1615</v>
      </c>
      <c r="I119" s="376">
        <v>12</v>
      </c>
      <c r="J119" s="385">
        <v>0</v>
      </c>
      <c r="K119" s="376"/>
      <c r="L119" s="378"/>
      <c r="M119" s="514">
        <v>185</v>
      </c>
      <c r="O119" s="377" t="s">
        <v>3608</v>
      </c>
      <c r="Y119" t="s">
        <v>3174</v>
      </c>
    </row>
    <row r="120" spans="1:25" x14ac:dyDescent="0.3">
      <c r="A120" s="384" t="s">
        <v>1503</v>
      </c>
      <c r="B120" s="376" t="s">
        <v>785</v>
      </c>
      <c r="C120" s="376" t="s">
        <v>59</v>
      </c>
      <c r="D120" s="376" t="s">
        <v>150</v>
      </c>
      <c r="E120" s="376" t="s">
        <v>1612</v>
      </c>
      <c r="F120" s="376" t="s">
        <v>1613</v>
      </c>
      <c r="G120" s="377" t="s">
        <v>1616</v>
      </c>
      <c r="H120" s="377" t="s">
        <v>86</v>
      </c>
      <c r="I120" s="376">
        <v>12</v>
      </c>
      <c r="J120" s="385">
        <v>0</v>
      </c>
      <c r="K120" s="376"/>
      <c r="L120" s="378"/>
      <c r="M120" s="514">
        <v>559</v>
      </c>
      <c r="O120" s="377" t="s">
        <v>3609</v>
      </c>
      <c r="Y120" t="s">
        <v>3175</v>
      </c>
    </row>
    <row r="121" spans="1:25" x14ac:dyDescent="0.3">
      <c r="A121" s="384" t="s">
        <v>1503</v>
      </c>
      <c r="B121" s="376" t="s">
        <v>787</v>
      </c>
      <c r="C121" s="376" t="s">
        <v>59</v>
      </c>
      <c r="D121" s="376" t="s">
        <v>150</v>
      </c>
      <c r="E121" s="376" t="s">
        <v>1612</v>
      </c>
      <c r="F121" s="376" t="s">
        <v>1613</v>
      </c>
      <c r="G121" s="377" t="s">
        <v>1617</v>
      </c>
      <c r="H121" s="377" t="s">
        <v>68</v>
      </c>
      <c r="I121" s="376">
        <v>12</v>
      </c>
      <c r="J121" s="385">
        <v>0</v>
      </c>
      <c r="K121" s="376"/>
      <c r="L121" s="378"/>
      <c r="M121" s="514" t="s">
        <v>1509</v>
      </c>
      <c r="O121" s="377" t="s">
        <v>3610</v>
      </c>
      <c r="Y121" t="s">
        <v>3176</v>
      </c>
    </row>
    <row r="122" spans="1:25" x14ac:dyDescent="0.3">
      <c r="A122" s="384" t="s">
        <v>1503</v>
      </c>
      <c r="B122" s="376" t="s">
        <v>783</v>
      </c>
      <c r="C122" s="376" t="s">
        <v>59</v>
      </c>
      <c r="D122" s="376" t="s">
        <v>150</v>
      </c>
      <c r="E122" s="376" t="s">
        <v>1612</v>
      </c>
      <c r="F122" s="376" t="s">
        <v>1613</v>
      </c>
      <c r="G122" s="377" t="s">
        <v>153</v>
      </c>
      <c r="H122" s="377" t="s">
        <v>27</v>
      </c>
      <c r="I122" s="376">
        <v>12</v>
      </c>
      <c r="J122" s="385">
        <v>0</v>
      </c>
      <c r="K122" s="384" t="s">
        <v>1508</v>
      </c>
      <c r="L122" s="378"/>
      <c r="M122" s="514" t="s">
        <v>1509</v>
      </c>
      <c r="O122" s="377" t="s">
        <v>3611</v>
      </c>
      <c r="Y122" t="s">
        <v>3177</v>
      </c>
    </row>
    <row r="123" spans="1:25" x14ac:dyDescent="0.3">
      <c r="A123" s="384" t="s">
        <v>1503</v>
      </c>
      <c r="B123" s="376" t="s">
        <v>771</v>
      </c>
      <c r="C123" s="376" t="s">
        <v>59</v>
      </c>
      <c r="D123" s="376" t="s">
        <v>150</v>
      </c>
      <c r="E123" s="376" t="s">
        <v>1612</v>
      </c>
      <c r="F123" s="376" t="s">
        <v>1613</v>
      </c>
      <c r="G123" s="377" t="s">
        <v>154</v>
      </c>
      <c r="H123" s="377" t="s">
        <v>27</v>
      </c>
      <c r="I123" s="376">
        <v>6</v>
      </c>
      <c r="J123" s="385">
        <v>0</v>
      </c>
      <c r="K123" s="384" t="s">
        <v>1508</v>
      </c>
      <c r="L123" s="378"/>
      <c r="M123" s="514" t="s">
        <v>1509</v>
      </c>
      <c r="O123" s="377" t="s">
        <v>3612</v>
      </c>
      <c r="Y123" t="s">
        <v>3178</v>
      </c>
    </row>
    <row r="124" spans="1:25" x14ac:dyDescent="0.3">
      <c r="A124" s="384" t="s">
        <v>1503</v>
      </c>
      <c r="B124" s="376" t="s">
        <v>773</v>
      </c>
      <c r="C124" s="376" t="s">
        <v>59</v>
      </c>
      <c r="D124" s="376" t="s">
        <v>150</v>
      </c>
      <c r="E124" s="376" t="s">
        <v>1612</v>
      </c>
      <c r="F124" s="376" t="s">
        <v>1613</v>
      </c>
      <c r="G124" s="377" t="s">
        <v>155</v>
      </c>
      <c r="H124" s="377" t="s">
        <v>27</v>
      </c>
      <c r="I124" s="376">
        <v>6</v>
      </c>
      <c r="J124" s="385">
        <v>0</v>
      </c>
      <c r="K124" s="384" t="s">
        <v>1508</v>
      </c>
      <c r="L124" s="378"/>
      <c r="M124" s="514" t="s">
        <v>1509</v>
      </c>
      <c r="O124" s="377" t="s">
        <v>3613</v>
      </c>
      <c r="Y124" t="s">
        <v>3179</v>
      </c>
    </row>
    <row r="125" spans="1:25" x14ac:dyDescent="0.3">
      <c r="A125" s="384" t="s">
        <v>1503</v>
      </c>
      <c r="B125" s="376" t="s">
        <v>775</v>
      </c>
      <c r="C125" s="376" t="s">
        <v>59</v>
      </c>
      <c r="D125" s="376" t="s">
        <v>150</v>
      </c>
      <c r="E125" s="376" t="s">
        <v>1612</v>
      </c>
      <c r="F125" s="376" t="s">
        <v>1613</v>
      </c>
      <c r="G125" s="377" t="s">
        <v>156</v>
      </c>
      <c r="H125" s="377" t="s">
        <v>27</v>
      </c>
      <c r="I125" s="376">
        <v>6</v>
      </c>
      <c r="J125" s="385">
        <v>0</v>
      </c>
      <c r="K125" s="376"/>
      <c r="L125" s="378"/>
      <c r="M125" s="514" t="s">
        <v>1509</v>
      </c>
      <c r="O125" s="377" t="s">
        <v>3614</v>
      </c>
      <c r="Y125" t="s">
        <v>3180</v>
      </c>
    </row>
    <row r="126" spans="1:25" x14ac:dyDescent="0.3">
      <c r="A126" s="384" t="s">
        <v>1503</v>
      </c>
      <c r="B126" s="376" t="s">
        <v>779</v>
      </c>
      <c r="C126" s="376" t="s">
        <v>59</v>
      </c>
      <c r="D126" s="376" t="s">
        <v>150</v>
      </c>
      <c r="E126" s="376" t="s">
        <v>1612</v>
      </c>
      <c r="F126" s="376" t="s">
        <v>1613</v>
      </c>
      <c r="G126" s="377" t="s">
        <v>157</v>
      </c>
      <c r="H126" s="377" t="s">
        <v>27</v>
      </c>
      <c r="I126" s="376">
        <v>6</v>
      </c>
      <c r="J126" s="385">
        <v>0</v>
      </c>
      <c r="K126" s="384" t="s">
        <v>1508</v>
      </c>
      <c r="L126" s="378"/>
      <c r="M126" s="514" t="s">
        <v>1509</v>
      </c>
      <c r="O126" s="377" t="s">
        <v>3615</v>
      </c>
      <c r="Y126" t="s">
        <v>3181</v>
      </c>
    </row>
    <row r="127" spans="1:25" x14ac:dyDescent="0.3">
      <c r="A127" s="384" t="s">
        <v>1503</v>
      </c>
      <c r="B127" s="376" t="s">
        <v>1049</v>
      </c>
      <c r="C127" s="376" t="s">
        <v>71</v>
      </c>
      <c r="D127" s="376" t="s">
        <v>150</v>
      </c>
      <c r="E127" s="376" t="s">
        <v>1618</v>
      </c>
      <c r="F127" s="376" t="s">
        <v>1619</v>
      </c>
      <c r="G127" s="377" t="s">
        <v>1620</v>
      </c>
      <c r="H127" s="377" t="s">
        <v>86</v>
      </c>
      <c r="I127" s="376">
        <v>12</v>
      </c>
      <c r="J127" s="385">
        <v>0</v>
      </c>
      <c r="K127" s="376"/>
      <c r="L127" s="378"/>
      <c r="M127" s="514">
        <v>1420</v>
      </c>
      <c r="O127" s="377" t="s">
        <v>1620</v>
      </c>
      <c r="Y127" t="s">
        <v>3182</v>
      </c>
    </row>
    <row r="128" spans="1:25" x14ac:dyDescent="0.3">
      <c r="A128" s="384" t="s">
        <v>1503</v>
      </c>
      <c r="B128" s="376" t="s">
        <v>1051</v>
      </c>
      <c r="C128" s="376" t="s">
        <v>71</v>
      </c>
      <c r="D128" s="376" t="s">
        <v>150</v>
      </c>
      <c r="E128" s="376" t="s">
        <v>1618</v>
      </c>
      <c r="F128" s="376" t="s">
        <v>1619</v>
      </c>
      <c r="G128" s="377" t="s">
        <v>1621</v>
      </c>
      <c r="H128" s="377" t="s">
        <v>86</v>
      </c>
      <c r="I128" s="376">
        <v>12</v>
      </c>
      <c r="J128" s="385">
        <v>0</v>
      </c>
      <c r="K128" s="376"/>
      <c r="L128" s="378"/>
      <c r="M128" s="514">
        <v>1510</v>
      </c>
      <c r="O128" s="377" t="s">
        <v>1621</v>
      </c>
      <c r="Y128" t="s">
        <v>3183</v>
      </c>
    </row>
    <row r="129" spans="1:25" x14ac:dyDescent="0.3">
      <c r="A129" s="384" t="s">
        <v>1503</v>
      </c>
      <c r="B129" s="376" t="s">
        <v>1053</v>
      </c>
      <c r="C129" s="376" t="s">
        <v>71</v>
      </c>
      <c r="D129" s="376" t="s">
        <v>150</v>
      </c>
      <c r="E129" s="376" t="s">
        <v>1618</v>
      </c>
      <c r="F129" s="376" t="s">
        <v>1619</v>
      </c>
      <c r="G129" s="377" t="s">
        <v>1622</v>
      </c>
      <c r="H129" s="377" t="s">
        <v>86</v>
      </c>
      <c r="I129" s="376">
        <v>12</v>
      </c>
      <c r="J129" s="385">
        <v>0</v>
      </c>
      <c r="K129" s="376"/>
      <c r="L129" s="378"/>
      <c r="M129" s="514">
        <v>1510</v>
      </c>
      <c r="O129" s="377" t="s">
        <v>3616</v>
      </c>
      <c r="Y129" t="s">
        <v>3184</v>
      </c>
    </row>
    <row r="130" spans="1:25" x14ac:dyDescent="0.3">
      <c r="A130" s="384" t="s">
        <v>1503</v>
      </c>
      <c r="B130" s="376" t="s">
        <v>1047</v>
      </c>
      <c r="C130" s="376" t="s">
        <v>71</v>
      </c>
      <c r="D130" s="376" t="s">
        <v>150</v>
      </c>
      <c r="E130" s="376" t="s">
        <v>1618</v>
      </c>
      <c r="F130" s="376" t="s">
        <v>1619</v>
      </c>
      <c r="G130" s="377" t="s">
        <v>1623</v>
      </c>
      <c r="H130" s="377" t="s">
        <v>86</v>
      </c>
      <c r="I130" s="376">
        <v>12</v>
      </c>
      <c r="J130" s="385">
        <v>0</v>
      </c>
      <c r="K130" s="376"/>
      <c r="L130" s="378"/>
      <c r="M130" s="514">
        <v>1510</v>
      </c>
      <c r="O130" s="377" t="s">
        <v>1623</v>
      </c>
      <c r="Y130" t="s">
        <v>3185</v>
      </c>
    </row>
    <row r="131" spans="1:25" x14ac:dyDescent="0.3">
      <c r="A131" s="384" t="s">
        <v>1503</v>
      </c>
      <c r="B131" s="376" t="s">
        <v>887</v>
      </c>
      <c r="C131" s="376" t="s">
        <v>98</v>
      </c>
      <c r="D131" s="376" t="s">
        <v>150</v>
      </c>
      <c r="E131" s="376" t="s">
        <v>158</v>
      </c>
      <c r="F131" s="376" t="s">
        <v>1624</v>
      </c>
      <c r="G131" s="377" t="s">
        <v>1625</v>
      </c>
      <c r="H131" s="377" t="s">
        <v>160</v>
      </c>
      <c r="I131" s="376">
        <v>24</v>
      </c>
      <c r="J131" s="385">
        <v>0</v>
      </c>
      <c r="K131" s="376"/>
      <c r="L131" s="378"/>
      <c r="M131" s="514">
        <v>311</v>
      </c>
      <c r="O131" s="377" t="s">
        <v>3617</v>
      </c>
      <c r="Y131" t="s">
        <v>3186</v>
      </c>
    </row>
    <row r="132" spans="1:25" x14ac:dyDescent="0.3">
      <c r="A132" s="384" t="s">
        <v>1503</v>
      </c>
      <c r="B132" s="376" t="s">
        <v>889</v>
      </c>
      <c r="C132" s="376" t="s">
        <v>98</v>
      </c>
      <c r="D132" s="376" t="s">
        <v>150</v>
      </c>
      <c r="E132" s="376" t="s">
        <v>158</v>
      </c>
      <c r="F132" s="376" t="s">
        <v>1624</v>
      </c>
      <c r="G132" s="377" t="s">
        <v>1626</v>
      </c>
      <c r="H132" s="377" t="s">
        <v>86</v>
      </c>
      <c r="I132" s="376">
        <v>12</v>
      </c>
      <c r="J132" s="385">
        <v>0</v>
      </c>
      <c r="K132" s="376"/>
      <c r="L132" s="378"/>
      <c r="M132" s="514">
        <v>787</v>
      </c>
      <c r="O132" s="377" t="s">
        <v>3618</v>
      </c>
      <c r="Y132" t="s">
        <v>3187</v>
      </c>
    </row>
    <row r="133" spans="1:25" x14ac:dyDescent="0.3">
      <c r="A133" s="384" t="s">
        <v>1503</v>
      </c>
      <c r="B133" s="376" t="s">
        <v>891</v>
      </c>
      <c r="C133" s="376" t="s">
        <v>98</v>
      </c>
      <c r="D133" s="376" t="s">
        <v>150</v>
      </c>
      <c r="E133" s="376" t="s">
        <v>158</v>
      </c>
      <c r="F133" s="376" t="s">
        <v>1624</v>
      </c>
      <c r="G133" s="377" t="s">
        <v>1627</v>
      </c>
      <c r="H133" s="377" t="s">
        <v>68</v>
      </c>
      <c r="I133" s="376">
        <v>12</v>
      </c>
      <c r="J133" s="385">
        <v>0</v>
      </c>
      <c r="K133" s="376"/>
      <c r="L133" s="378"/>
      <c r="M133" s="514">
        <v>1020</v>
      </c>
      <c r="O133" s="377" t="s">
        <v>3619</v>
      </c>
      <c r="Y133" t="s">
        <v>3188</v>
      </c>
    </row>
    <row r="134" spans="1:25" x14ac:dyDescent="0.3">
      <c r="A134" s="384" t="s">
        <v>1503</v>
      </c>
      <c r="B134" s="376" t="s">
        <v>893</v>
      </c>
      <c r="C134" s="376" t="s">
        <v>98</v>
      </c>
      <c r="D134" s="376" t="s">
        <v>150</v>
      </c>
      <c r="E134" s="376" t="s">
        <v>158</v>
      </c>
      <c r="F134" s="376" t="s">
        <v>1624</v>
      </c>
      <c r="G134" s="377" t="s">
        <v>1628</v>
      </c>
      <c r="H134" s="377" t="s">
        <v>1629</v>
      </c>
      <c r="I134" s="376">
        <v>6</v>
      </c>
      <c r="J134" s="385">
        <v>0</v>
      </c>
      <c r="K134" s="376"/>
      <c r="L134" s="378"/>
      <c r="M134" s="514">
        <v>1770</v>
      </c>
      <c r="O134" s="377" t="s">
        <v>3620</v>
      </c>
      <c r="Y134" t="s">
        <v>3189</v>
      </c>
    </row>
    <row r="135" spans="1:25" x14ac:dyDescent="0.3">
      <c r="A135" s="384" t="s">
        <v>1503</v>
      </c>
      <c r="B135" s="376" t="s">
        <v>326</v>
      </c>
      <c r="C135" s="376" t="s">
        <v>333</v>
      </c>
      <c r="D135" s="376" t="s">
        <v>1630</v>
      </c>
      <c r="E135" s="376" t="s">
        <v>1631</v>
      </c>
      <c r="F135" s="376" t="s">
        <v>1632</v>
      </c>
      <c r="G135" s="377" t="s">
        <v>164</v>
      </c>
      <c r="H135" s="377" t="s">
        <v>27</v>
      </c>
      <c r="I135" s="376">
        <v>6</v>
      </c>
      <c r="J135" s="385">
        <v>0</v>
      </c>
      <c r="K135" s="376"/>
      <c r="L135" s="378"/>
      <c r="M135" s="514">
        <v>462</v>
      </c>
      <c r="O135" s="377" t="s">
        <v>3621</v>
      </c>
      <c r="Y135" t="s">
        <v>3190</v>
      </c>
    </row>
    <row r="136" spans="1:25" x14ac:dyDescent="0.3">
      <c r="A136" s="384" t="s">
        <v>1503</v>
      </c>
      <c r="B136" s="376" t="s">
        <v>763</v>
      </c>
      <c r="C136" s="376" t="s">
        <v>59</v>
      </c>
      <c r="D136" s="376" t="s">
        <v>1630</v>
      </c>
      <c r="E136" s="376" t="s">
        <v>1633</v>
      </c>
      <c r="F136" s="376" t="s">
        <v>1634</v>
      </c>
      <c r="G136" s="377" t="s">
        <v>1635</v>
      </c>
      <c r="H136" s="377" t="s">
        <v>86</v>
      </c>
      <c r="I136" s="376">
        <v>6</v>
      </c>
      <c r="J136" s="385">
        <v>0</v>
      </c>
      <c r="K136" s="376"/>
      <c r="L136" s="378"/>
      <c r="M136" s="514">
        <v>705</v>
      </c>
      <c r="O136" s="377" t="s">
        <v>3622</v>
      </c>
      <c r="Y136" t="s">
        <v>3191</v>
      </c>
    </row>
    <row r="137" spans="1:25" x14ac:dyDescent="0.3">
      <c r="A137" s="384" t="s">
        <v>1503</v>
      </c>
      <c r="B137" s="376" t="s">
        <v>765</v>
      </c>
      <c r="C137" s="376" t="s">
        <v>59</v>
      </c>
      <c r="D137" s="376" t="s">
        <v>1630</v>
      </c>
      <c r="E137" s="376" t="s">
        <v>1633</v>
      </c>
      <c r="F137" s="376" t="s">
        <v>1634</v>
      </c>
      <c r="G137" s="377" t="s">
        <v>1636</v>
      </c>
      <c r="H137" s="377" t="s">
        <v>68</v>
      </c>
      <c r="I137" s="376">
        <v>6</v>
      </c>
      <c r="J137" s="385">
        <v>0</v>
      </c>
      <c r="K137" s="376"/>
      <c r="L137" s="378"/>
      <c r="M137" s="514" t="s">
        <v>1509</v>
      </c>
      <c r="O137" s="377" t="s">
        <v>3623</v>
      </c>
      <c r="Y137" t="s">
        <v>3192</v>
      </c>
    </row>
    <row r="138" spans="1:25" x14ac:dyDescent="0.3">
      <c r="A138" s="384" t="s">
        <v>1503</v>
      </c>
      <c r="B138" s="376" t="s">
        <v>993</v>
      </c>
      <c r="C138" s="376" t="s">
        <v>59</v>
      </c>
      <c r="D138" s="376" t="s">
        <v>1630</v>
      </c>
      <c r="E138" s="376" t="s">
        <v>170</v>
      </c>
      <c r="F138" s="376" t="s">
        <v>1637</v>
      </c>
      <c r="G138" s="377" t="s">
        <v>171</v>
      </c>
      <c r="H138" s="377" t="s">
        <v>68</v>
      </c>
      <c r="I138" s="376">
        <v>6</v>
      </c>
      <c r="J138" s="385">
        <v>0</v>
      </c>
      <c r="K138" s="376"/>
      <c r="L138" s="378"/>
      <c r="M138" s="514" t="s">
        <v>1509</v>
      </c>
      <c r="O138" s="377" t="s">
        <v>171</v>
      </c>
      <c r="Y138" t="s">
        <v>3193</v>
      </c>
    </row>
    <row r="139" spans="1:25" x14ac:dyDescent="0.3">
      <c r="A139" s="384" t="s">
        <v>1503</v>
      </c>
      <c r="B139" s="376" t="s">
        <v>613</v>
      </c>
      <c r="C139" s="376" t="s">
        <v>71</v>
      </c>
      <c r="D139" s="376" t="s">
        <v>1630</v>
      </c>
      <c r="E139" s="376" t="s">
        <v>1638</v>
      </c>
      <c r="F139" s="376" t="s">
        <v>1639</v>
      </c>
      <c r="G139" s="377" t="s">
        <v>172</v>
      </c>
      <c r="H139" s="377" t="s">
        <v>27</v>
      </c>
      <c r="I139" s="376">
        <v>6</v>
      </c>
      <c r="J139" s="385">
        <v>0</v>
      </c>
      <c r="K139" s="376"/>
      <c r="L139" s="378"/>
      <c r="M139" s="514" t="s">
        <v>1509</v>
      </c>
      <c r="O139" s="377" t="s">
        <v>3624</v>
      </c>
      <c r="Y139" t="s">
        <v>3194</v>
      </c>
    </row>
    <row r="140" spans="1:25" x14ac:dyDescent="0.3">
      <c r="A140" s="384" t="s">
        <v>1503</v>
      </c>
      <c r="B140" s="376" t="s">
        <v>526</v>
      </c>
      <c r="C140" s="376" t="s">
        <v>23</v>
      </c>
      <c r="D140" s="376" t="s">
        <v>1630</v>
      </c>
      <c r="E140" s="376" t="s">
        <v>173</v>
      </c>
      <c r="F140" s="376" t="s">
        <v>1640</v>
      </c>
      <c r="G140" s="377" t="s">
        <v>173</v>
      </c>
      <c r="H140" s="377" t="s">
        <v>27</v>
      </c>
      <c r="I140" s="376">
        <v>6</v>
      </c>
      <c r="J140" s="385">
        <v>0</v>
      </c>
      <c r="K140" s="376"/>
      <c r="L140" s="378"/>
      <c r="M140" s="514">
        <v>2860</v>
      </c>
      <c r="O140" s="377" t="s">
        <v>3625</v>
      </c>
      <c r="Y140" t="s">
        <v>3195</v>
      </c>
    </row>
    <row r="141" spans="1:25" x14ac:dyDescent="0.3">
      <c r="A141" s="384" t="s">
        <v>1503</v>
      </c>
      <c r="B141" s="376" t="s">
        <v>1266</v>
      </c>
      <c r="C141" s="376" t="s">
        <v>333</v>
      </c>
      <c r="D141" s="376" t="s">
        <v>1630</v>
      </c>
      <c r="E141" s="376" t="s">
        <v>1641</v>
      </c>
      <c r="F141" s="376" t="s">
        <v>1642</v>
      </c>
      <c r="G141" s="377" t="s">
        <v>174</v>
      </c>
      <c r="H141" s="377" t="s">
        <v>27</v>
      </c>
      <c r="I141" s="376">
        <v>6</v>
      </c>
      <c r="J141" s="385">
        <v>0</v>
      </c>
      <c r="K141" s="376"/>
      <c r="L141" s="378"/>
      <c r="M141" s="514" t="s">
        <v>1509</v>
      </c>
      <c r="O141" s="377" t="s">
        <v>1265</v>
      </c>
      <c r="Y141" t="s">
        <v>3196</v>
      </c>
    </row>
    <row r="142" spans="1:25" x14ac:dyDescent="0.3">
      <c r="A142" s="384" t="s">
        <v>1503</v>
      </c>
      <c r="B142" s="376" t="s">
        <v>328</v>
      </c>
      <c r="C142" s="376" t="s">
        <v>333</v>
      </c>
      <c r="D142" s="376" t="s">
        <v>1630</v>
      </c>
      <c r="E142" s="376" t="s">
        <v>1631</v>
      </c>
      <c r="F142" s="376" t="s">
        <v>1643</v>
      </c>
      <c r="G142" s="377" t="s">
        <v>175</v>
      </c>
      <c r="H142" s="377" t="s">
        <v>27</v>
      </c>
      <c r="I142" s="376">
        <v>6</v>
      </c>
      <c r="J142" s="385">
        <v>0</v>
      </c>
      <c r="K142" s="376"/>
      <c r="L142" s="378"/>
      <c r="M142" s="514">
        <v>2500</v>
      </c>
      <c r="O142" s="377" t="s">
        <v>1923</v>
      </c>
      <c r="Y142" t="s">
        <v>3197</v>
      </c>
    </row>
    <row r="143" spans="1:25" x14ac:dyDescent="0.3">
      <c r="A143" s="384" t="s">
        <v>1503</v>
      </c>
      <c r="B143" s="376" t="s">
        <v>402</v>
      </c>
      <c r="C143" s="376" t="s">
        <v>333</v>
      </c>
      <c r="D143" s="376" t="s">
        <v>1630</v>
      </c>
      <c r="E143" s="376" t="s">
        <v>176</v>
      </c>
      <c r="F143" s="376" t="s">
        <v>1644</v>
      </c>
      <c r="G143" s="377" t="s">
        <v>177</v>
      </c>
      <c r="H143" s="377" t="s">
        <v>86</v>
      </c>
      <c r="I143" s="376">
        <v>6</v>
      </c>
      <c r="J143" s="385">
        <v>0</v>
      </c>
      <c r="K143" s="376"/>
      <c r="L143" s="378"/>
      <c r="M143" s="514">
        <v>770</v>
      </c>
      <c r="O143" s="377" t="s">
        <v>177</v>
      </c>
      <c r="Y143" t="s">
        <v>3198</v>
      </c>
    </row>
    <row r="144" spans="1:25" x14ac:dyDescent="0.3">
      <c r="A144" s="384" t="s">
        <v>1503</v>
      </c>
      <c r="B144" s="376" t="s">
        <v>721</v>
      </c>
      <c r="C144" s="376" t="s">
        <v>54</v>
      </c>
      <c r="D144" s="376" t="s">
        <v>1630</v>
      </c>
      <c r="E144" s="376" t="s">
        <v>178</v>
      </c>
      <c r="F144" s="376" t="s">
        <v>1645</v>
      </c>
      <c r="G144" s="377" t="s">
        <v>179</v>
      </c>
      <c r="H144" s="377" t="s">
        <v>27</v>
      </c>
      <c r="I144" s="376">
        <v>6</v>
      </c>
      <c r="J144" s="385">
        <v>0</v>
      </c>
      <c r="K144" s="376"/>
      <c r="L144" s="378"/>
      <c r="M144" s="514">
        <v>2095</v>
      </c>
      <c r="O144" s="377" t="s">
        <v>3626</v>
      </c>
      <c r="Y144" t="s">
        <v>3199</v>
      </c>
    </row>
    <row r="145" spans="1:25" x14ac:dyDescent="0.3">
      <c r="A145" s="384" t="s">
        <v>1503</v>
      </c>
      <c r="B145" s="376" t="s">
        <v>725</v>
      </c>
      <c r="C145" s="376" t="s">
        <v>54</v>
      </c>
      <c r="D145" s="376" t="s">
        <v>1630</v>
      </c>
      <c r="E145" s="376" t="s">
        <v>178</v>
      </c>
      <c r="F145" s="376" t="s">
        <v>1645</v>
      </c>
      <c r="G145" s="377" t="s">
        <v>1646</v>
      </c>
      <c r="H145" s="377" t="s">
        <v>27</v>
      </c>
      <c r="I145" s="376">
        <v>6</v>
      </c>
      <c r="J145" s="385">
        <v>0</v>
      </c>
      <c r="K145" s="376"/>
      <c r="L145" s="378"/>
      <c r="M145" s="514">
        <v>2890</v>
      </c>
      <c r="O145" s="377" t="s">
        <v>1646</v>
      </c>
      <c r="Y145" t="s">
        <v>3200</v>
      </c>
    </row>
    <row r="146" spans="1:25" x14ac:dyDescent="0.3">
      <c r="A146" s="384" t="s">
        <v>1503</v>
      </c>
      <c r="B146" s="376" t="s">
        <v>727</v>
      </c>
      <c r="C146" s="376" t="s">
        <v>54</v>
      </c>
      <c r="D146" s="376" t="s">
        <v>1630</v>
      </c>
      <c r="E146" s="376" t="s">
        <v>178</v>
      </c>
      <c r="F146" s="376" t="s">
        <v>1645</v>
      </c>
      <c r="G146" s="377" t="s">
        <v>1647</v>
      </c>
      <c r="H146" s="377" t="s">
        <v>27</v>
      </c>
      <c r="I146" s="376">
        <v>6</v>
      </c>
      <c r="J146" s="385">
        <v>0</v>
      </c>
      <c r="K146" s="376"/>
      <c r="L146" s="378"/>
      <c r="M146" s="514">
        <v>3675</v>
      </c>
      <c r="O146" s="377" t="s">
        <v>1647</v>
      </c>
      <c r="Y146" t="s">
        <v>3201</v>
      </c>
    </row>
    <row r="147" spans="1:25" x14ac:dyDescent="0.3">
      <c r="A147" s="384" t="s">
        <v>1503</v>
      </c>
      <c r="B147" s="376" t="s">
        <v>537</v>
      </c>
      <c r="C147" s="376" t="s">
        <v>98</v>
      </c>
      <c r="D147" s="376" t="s">
        <v>1630</v>
      </c>
      <c r="E147" s="376" t="s">
        <v>180</v>
      </c>
      <c r="F147" s="376" t="s">
        <v>1648</v>
      </c>
      <c r="G147" s="377" t="s">
        <v>181</v>
      </c>
      <c r="H147" s="377" t="s">
        <v>27</v>
      </c>
      <c r="I147" s="376">
        <v>6</v>
      </c>
      <c r="J147" s="385">
        <v>0</v>
      </c>
      <c r="K147" s="376"/>
      <c r="L147" s="378"/>
      <c r="M147" s="514">
        <v>1730</v>
      </c>
      <c r="O147" s="377" t="s">
        <v>3627</v>
      </c>
      <c r="Y147" t="s">
        <v>3202</v>
      </c>
    </row>
    <row r="148" spans="1:25" x14ac:dyDescent="0.3">
      <c r="A148" s="384" t="s">
        <v>1503</v>
      </c>
      <c r="B148" s="376" t="s">
        <v>547</v>
      </c>
      <c r="C148" s="376" t="s">
        <v>98</v>
      </c>
      <c r="D148" s="376" t="s">
        <v>1630</v>
      </c>
      <c r="E148" s="376" t="s">
        <v>180</v>
      </c>
      <c r="F148" s="376" t="s">
        <v>1648</v>
      </c>
      <c r="G148" s="377" t="s">
        <v>1649</v>
      </c>
      <c r="H148" s="377" t="s">
        <v>27</v>
      </c>
      <c r="I148" s="376">
        <v>6</v>
      </c>
      <c r="J148" s="385">
        <v>0</v>
      </c>
      <c r="K148" s="376"/>
      <c r="L148" s="378"/>
      <c r="M148" s="514">
        <v>2010</v>
      </c>
      <c r="O148" s="377" t="s">
        <v>3628</v>
      </c>
      <c r="Y148" t="s">
        <v>3203</v>
      </c>
    </row>
    <row r="149" spans="1:25" x14ac:dyDescent="0.3">
      <c r="A149" s="384" t="s">
        <v>1503</v>
      </c>
      <c r="B149" s="376" t="s">
        <v>539</v>
      </c>
      <c r="C149" s="376" t="s">
        <v>98</v>
      </c>
      <c r="D149" s="376" t="s">
        <v>1630</v>
      </c>
      <c r="E149" s="376" t="s">
        <v>180</v>
      </c>
      <c r="F149" s="376" t="s">
        <v>1648</v>
      </c>
      <c r="G149" s="377" t="s">
        <v>182</v>
      </c>
      <c r="H149" s="377" t="s">
        <v>27</v>
      </c>
      <c r="I149" s="376">
        <v>6</v>
      </c>
      <c r="J149" s="385">
        <v>0</v>
      </c>
      <c r="K149" s="376"/>
      <c r="L149" s="378"/>
      <c r="M149" s="514">
        <v>2010</v>
      </c>
      <c r="O149" s="377" t="s">
        <v>3629</v>
      </c>
      <c r="Y149" t="s">
        <v>3204</v>
      </c>
    </row>
    <row r="150" spans="1:25" x14ac:dyDescent="0.3">
      <c r="A150" s="384" t="s">
        <v>1503</v>
      </c>
      <c r="B150" s="376" t="s">
        <v>541</v>
      </c>
      <c r="C150" s="376" t="s">
        <v>98</v>
      </c>
      <c r="D150" s="376" t="s">
        <v>1630</v>
      </c>
      <c r="E150" s="376" t="s">
        <v>180</v>
      </c>
      <c r="F150" s="376" t="s">
        <v>1648</v>
      </c>
      <c r="G150" s="377" t="s">
        <v>1650</v>
      </c>
      <c r="H150" s="377" t="s">
        <v>27</v>
      </c>
      <c r="I150" s="376">
        <v>6</v>
      </c>
      <c r="J150" s="385">
        <v>0</v>
      </c>
      <c r="K150" s="376"/>
      <c r="L150" s="378"/>
      <c r="M150" s="514">
        <v>2010</v>
      </c>
      <c r="O150" s="377" t="s">
        <v>3630</v>
      </c>
      <c r="Y150" t="s">
        <v>3205</v>
      </c>
    </row>
    <row r="151" spans="1:25" x14ac:dyDescent="0.3">
      <c r="A151" s="384" t="s">
        <v>1503</v>
      </c>
      <c r="B151" s="376" t="s">
        <v>535</v>
      </c>
      <c r="C151" s="376" t="s">
        <v>98</v>
      </c>
      <c r="D151" s="376" t="s">
        <v>1630</v>
      </c>
      <c r="E151" s="376" t="s">
        <v>180</v>
      </c>
      <c r="F151" s="376" t="s">
        <v>1648</v>
      </c>
      <c r="G151" s="377" t="s">
        <v>1651</v>
      </c>
      <c r="H151" s="377" t="s">
        <v>27</v>
      </c>
      <c r="I151" s="376">
        <v>6</v>
      </c>
      <c r="J151" s="385">
        <v>0</v>
      </c>
      <c r="K151" s="376"/>
      <c r="L151" s="378"/>
      <c r="M151" s="514" t="s">
        <v>1509</v>
      </c>
      <c r="O151" s="377" t="s">
        <v>3631</v>
      </c>
      <c r="Y151" t="s">
        <v>1653</v>
      </c>
    </row>
    <row r="152" spans="1:25" x14ac:dyDescent="0.3">
      <c r="A152" s="384" t="s">
        <v>1503</v>
      </c>
      <c r="B152" s="376" t="s">
        <v>545</v>
      </c>
      <c r="C152" s="376" t="s">
        <v>98</v>
      </c>
      <c r="D152" s="376" t="s">
        <v>1630</v>
      </c>
      <c r="E152" s="376" t="s">
        <v>180</v>
      </c>
      <c r="F152" s="376" t="s">
        <v>1648</v>
      </c>
      <c r="G152" s="377" t="s">
        <v>185</v>
      </c>
      <c r="H152" s="377" t="s">
        <v>27</v>
      </c>
      <c r="I152" s="376">
        <v>6</v>
      </c>
      <c r="J152" s="385">
        <v>0</v>
      </c>
      <c r="K152" s="376"/>
      <c r="L152" s="378"/>
      <c r="M152" s="514">
        <v>2340</v>
      </c>
      <c r="O152" s="377" t="s">
        <v>3632</v>
      </c>
      <c r="Y152" t="s">
        <v>3206</v>
      </c>
    </row>
    <row r="153" spans="1:25" x14ac:dyDescent="0.3">
      <c r="A153" s="384" t="s">
        <v>1503</v>
      </c>
      <c r="B153" s="376" t="s">
        <v>543</v>
      </c>
      <c r="C153" s="376" t="s">
        <v>98</v>
      </c>
      <c r="D153" s="376" t="s">
        <v>1630</v>
      </c>
      <c r="E153" s="376" t="s">
        <v>180</v>
      </c>
      <c r="F153" s="376" t="s">
        <v>1648</v>
      </c>
      <c r="G153" s="377" t="s">
        <v>1652</v>
      </c>
      <c r="H153" s="377" t="s">
        <v>27</v>
      </c>
      <c r="I153" s="376">
        <v>6</v>
      </c>
      <c r="J153" s="385">
        <v>0</v>
      </c>
      <c r="K153" s="376"/>
      <c r="L153" s="378"/>
      <c r="M153" s="514" t="s">
        <v>1509</v>
      </c>
      <c r="O153" s="377" t="s">
        <v>3633</v>
      </c>
      <c r="Y153" t="s">
        <v>3207</v>
      </c>
    </row>
    <row r="154" spans="1:25" x14ac:dyDescent="0.3">
      <c r="A154" s="384" t="s">
        <v>1503</v>
      </c>
      <c r="B154" s="376" t="s">
        <v>1071</v>
      </c>
      <c r="C154" s="376" t="s">
        <v>98</v>
      </c>
      <c r="D154" s="376" t="s">
        <v>1630</v>
      </c>
      <c r="E154" s="376" t="s">
        <v>1653</v>
      </c>
      <c r="F154" s="376" t="s">
        <v>1654</v>
      </c>
      <c r="G154" s="377" t="s">
        <v>1655</v>
      </c>
      <c r="H154" s="377" t="s">
        <v>27</v>
      </c>
      <c r="I154" s="376">
        <v>6</v>
      </c>
      <c r="J154" s="385">
        <v>0</v>
      </c>
      <c r="K154" s="376"/>
      <c r="L154" s="378"/>
      <c r="M154" s="514">
        <v>1390</v>
      </c>
      <c r="O154" s="377" t="s">
        <v>3634</v>
      </c>
      <c r="Y154" t="s">
        <v>3208</v>
      </c>
    </row>
    <row r="155" spans="1:25" x14ac:dyDescent="0.3">
      <c r="A155" s="384" t="s">
        <v>1503</v>
      </c>
      <c r="B155" s="376" t="s">
        <v>1065</v>
      </c>
      <c r="C155" s="376" t="s">
        <v>98</v>
      </c>
      <c r="D155" s="376" t="s">
        <v>1630</v>
      </c>
      <c r="E155" s="376" t="s">
        <v>1653</v>
      </c>
      <c r="F155" s="376" t="s">
        <v>1654</v>
      </c>
      <c r="G155" s="377" t="s">
        <v>1656</v>
      </c>
      <c r="H155" s="377" t="s">
        <v>27</v>
      </c>
      <c r="I155" s="376">
        <v>6</v>
      </c>
      <c r="J155" s="385">
        <v>0</v>
      </c>
      <c r="K155" s="376"/>
      <c r="L155" s="378"/>
      <c r="M155" s="514">
        <v>1520</v>
      </c>
      <c r="O155" s="377" t="s">
        <v>1656</v>
      </c>
      <c r="Y155" t="s">
        <v>3209</v>
      </c>
    </row>
    <row r="156" spans="1:25" x14ac:dyDescent="0.3">
      <c r="A156" s="384" t="s">
        <v>1503</v>
      </c>
      <c r="B156" s="376" t="s">
        <v>1067</v>
      </c>
      <c r="C156" s="376" t="s">
        <v>98</v>
      </c>
      <c r="D156" s="376" t="s">
        <v>1630</v>
      </c>
      <c r="E156" s="376" t="s">
        <v>1653</v>
      </c>
      <c r="F156" s="376" t="s">
        <v>1654</v>
      </c>
      <c r="G156" s="377" t="s">
        <v>1657</v>
      </c>
      <c r="H156" s="377" t="s">
        <v>27</v>
      </c>
      <c r="I156" s="376">
        <v>6</v>
      </c>
      <c r="J156" s="385">
        <v>0</v>
      </c>
      <c r="K156" s="376"/>
      <c r="L156" s="378"/>
      <c r="M156" s="514">
        <v>1520</v>
      </c>
      <c r="O156" s="377" t="s">
        <v>1657</v>
      </c>
      <c r="Y156" t="s">
        <v>3210</v>
      </c>
    </row>
    <row r="157" spans="1:25" x14ac:dyDescent="0.3">
      <c r="A157" s="384" t="s">
        <v>1503</v>
      </c>
      <c r="B157" s="376" t="s">
        <v>1057</v>
      </c>
      <c r="C157" s="376" t="s">
        <v>98</v>
      </c>
      <c r="D157" s="376" t="s">
        <v>1630</v>
      </c>
      <c r="E157" s="376" t="s">
        <v>1653</v>
      </c>
      <c r="F157" s="376" t="s">
        <v>1654</v>
      </c>
      <c r="G157" s="377" t="s">
        <v>1658</v>
      </c>
      <c r="H157" s="377" t="s">
        <v>160</v>
      </c>
      <c r="I157" s="376">
        <v>12</v>
      </c>
      <c r="J157" s="385">
        <v>0</v>
      </c>
      <c r="K157" s="376"/>
      <c r="L157" s="378"/>
      <c r="M157" s="514">
        <v>290</v>
      </c>
      <c r="O157" s="377" t="s">
        <v>3635</v>
      </c>
      <c r="Y157" t="s">
        <v>3211</v>
      </c>
    </row>
    <row r="158" spans="1:25" x14ac:dyDescent="0.3">
      <c r="A158" s="384" t="s">
        <v>1503</v>
      </c>
      <c r="B158" s="376" t="s">
        <v>1063</v>
      </c>
      <c r="C158" s="376" t="s">
        <v>98</v>
      </c>
      <c r="D158" s="376" t="s">
        <v>1630</v>
      </c>
      <c r="E158" s="376" t="s">
        <v>1653</v>
      </c>
      <c r="F158" s="376" t="s">
        <v>1654</v>
      </c>
      <c r="G158" s="377" t="s">
        <v>1659</v>
      </c>
      <c r="H158" s="377" t="s">
        <v>27</v>
      </c>
      <c r="I158" s="376">
        <v>6</v>
      </c>
      <c r="J158" s="385">
        <v>0</v>
      </c>
      <c r="K158" s="376"/>
      <c r="L158" s="378"/>
      <c r="M158" s="514">
        <v>1520</v>
      </c>
      <c r="O158" s="377" t="s">
        <v>3636</v>
      </c>
      <c r="Y158" t="s">
        <v>3212</v>
      </c>
    </row>
    <row r="159" spans="1:25" x14ac:dyDescent="0.3">
      <c r="A159" s="384" t="s">
        <v>1503</v>
      </c>
      <c r="B159" s="376" t="s">
        <v>1069</v>
      </c>
      <c r="C159" s="376" t="s">
        <v>98</v>
      </c>
      <c r="D159" s="376" t="s">
        <v>1630</v>
      </c>
      <c r="E159" s="376" t="s">
        <v>1653</v>
      </c>
      <c r="F159" s="376" t="s">
        <v>1654</v>
      </c>
      <c r="G159" s="377" t="s">
        <v>1660</v>
      </c>
      <c r="H159" s="377" t="s">
        <v>27</v>
      </c>
      <c r="I159" s="376">
        <v>6</v>
      </c>
      <c r="J159" s="385">
        <v>0</v>
      </c>
      <c r="K159" s="376"/>
      <c r="L159" s="378"/>
      <c r="M159" s="514">
        <v>1520</v>
      </c>
      <c r="O159" s="377" t="s">
        <v>1660</v>
      </c>
      <c r="Y159" t="s">
        <v>3213</v>
      </c>
    </row>
    <row r="160" spans="1:25" x14ac:dyDescent="0.3">
      <c r="A160" s="384" t="s">
        <v>1503</v>
      </c>
      <c r="B160" s="376" t="s">
        <v>1061</v>
      </c>
      <c r="C160" s="376" t="s">
        <v>98</v>
      </c>
      <c r="D160" s="376" t="s">
        <v>1630</v>
      </c>
      <c r="E160" s="376" t="s">
        <v>1653</v>
      </c>
      <c r="F160" s="376" t="s">
        <v>1654</v>
      </c>
      <c r="G160" s="377" t="s">
        <v>1661</v>
      </c>
      <c r="H160" s="377" t="s">
        <v>27</v>
      </c>
      <c r="I160" s="376">
        <v>6</v>
      </c>
      <c r="J160" s="385">
        <v>0</v>
      </c>
      <c r="K160" s="376"/>
      <c r="L160" s="378"/>
      <c r="M160" s="514">
        <v>1390</v>
      </c>
      <c r="O160" s="377" t="s">
        <v>1661</v>
      </c>
      <c r="Y160" t="s">
        <v>3214</v>
      </c>
    </row>
    <row r="161" spans="1:25" x14ac:dyDescent="0.3">
      <c r="A161" s="384" t="s">
        <v>1503</v>
      </c>
      <c r="B161" s="376" t="s">
        <v>895</v>
      </c>
      <c r="C161" s="376" t="s">
        <v>71</v>
      </c>
      <c r="D161" s="376" t="s">
        <v>196</v>
      </c>
      <c r="E161" s="376" t="s">
        <v>1662</v>
      </c>
      <c r="F161" s="376" t="s">
        <v>3858</v>
      </c>
      <c r="G161" s="377" t="s">
        <v>202</v>
      </c>
      <c r="H161" s="377" t="s">
        <v>86</v>
      </c>
      <c r="I161" s="376">
        <v>6</v>
      </c>
      <c r="J161" s="385">
        <v>0</v>
      </c>
      <c r="K161" s="376"/>
      <c r="L161" s="378"/>
      <c r="M161" s="514">
        <v>1880</v>
      </c>
      <c r="O161" s="377" t="s">
        <v>3092</v>
      </c>
      <c r="Y161" t="s">
        <v>3215</v>
      </c>
    </row>
    <row r="162" spans="1:25" x14ac:dyDescent="0.3">
      <c r="A162" s="384" t="s">
        <v>1503</v>
      </c>
      <c r="B162" s="376" t="s">
        <v>897</v>
      </c>
      <c r="C162" s="376" t="s">
        <v>71</v>
      </c>
      <c r="D162" s="376" t="s">
        <v>196</v>
      </c>
      <c r="E162" s="376" t="s">
        <v>1663</v>
      </c>
      <c r="F162" s="376" t="s">
        <v>1664</v>
      </c>
      <c r="G162" s="377" t="s">
        <v>203</v>
      </c>
      <c r="H162" s="377" t="s">
        <v>86</v>
      </c>
      <c r="I162" s="376">
        <v>6</v>
      </c>
      <c r="J162" s="385">
        <v>0</v>
      </c>
      <c r="K162" s="376"/>
      <c r="L162" s="378"/>
      <c r="M162" s="514">
        <v>1975</v>
      </c>
      <c r="O162" s="377" t="s">
        <v>3637</v>
      </c>
      <c r="Y162" t="s">
        <v>3216</v>
      </c>
    </row>
    <row r="163" spans="1:25" x14ac:dyDescent="0.3">
      <c r="A163" s="384" t="s">
        <v>1503</v>
      </c>
      <c r="B163" s="376" t="s">
        <v>1097</v>
      </c>
      <c r="C163" s="376" t="s">
        <v>71</v>
      </c>
      <c r="D163" s="376" t="s">
        <v>206</v>
      </c>
      <c r="E163" s="376" t="s">
        <v>1665</v>
      </c>
      <c r="F163" s="376" t="s">
        <v>1666</v>
      </c>
      <c r="G163" s="377" t="s">
        <v>1667</v>
      </c>
      <c r="H163" s="377" t="s">
        <v>27</v>
      </c>
      <c r="I163" s="376">
        <v>6</v>
      </c>
      <c r="J163" s="385">
        <v>0</v>
      </c>
      <c r="K163" s="376"/>
      <c r="L163" s="378"/>
      <c r="M163" s="514">
        <v>2760</v>
      </c>
      <c r="O163" s="377" t="s">
        <v>1667</v>
      </c>
      <c r="Y163" t="s">
        <v>3217</v>
      </c>
    </row>
    <row r="164" spans="1:25" x14ac:dyDescent="0.3">
      <c r="A164" s="384" t="s">
        <v>1503</v>
      </c>
      <c r="B164" s="376" t="s">
        <v>1095</v>
      </c>
      <c r="C164" s="376" t="s">
        <v>71</v>
      </c>
      <c r="D164" s="376" t="s">
        <v>206</v>
      </c>
      <c r="E164" s="376" t="s">
        <v>1665</v>
      </c>
      <c r="F164" s="376" t="s">
        <v>1666</v>
      </c>
      <c r="G164" s="377" t="s">
        <v>1668</v>
      </c>
      <c r="H164" s="377" t="s">
        <v>27</v>
      </c>
      <c r="I164" s="376">
        <v>6</v>
      </c>
      <c r="J164" s="385">
        <v>0</v>
      </c>
      <c r="K164" s="376"/>
      <c r="L164" s="378"/>
      <c r="M164" s="514">
        <v>2760</v>
      </c>
      <c r="O164" s="377" t="s">
        <v>1668</v>
      </c>
      <c r="Y164" t="s">
        <v>3218</v>
      </c>
    </row>
    <row r="165" spans="1:25" x14ac:dyDescent="0.3">
      <c r="A165" s="384" t="s">
        <v>1503</v>
      </c>
      <c r="B165" s="376" t="s">
        <v>1099</v>
      </c>
      <c r="C165" s="376" t="s">
        <v>71</v>
      </c>
      <c r="D165" s="376" t="s">
        <v>206</v>
      </c>
      <c r="E165" s="376" t="s">
        <v>1665</v>
      </c>
      <c r="F165" s="376" t="s">
        <v>1666</v>
      </c>
      <c r="G165" s="377" t="s">
        <v>1669</v>
      </c>
      <c r="H165" s="377" t="s">
        <v>27</v>
      </c>
      <c r="I165" s="376">
        <v>6</v>
      </c>
      <c r="J165" s="385">
        <v>0</v>
      </c>
      <c r="K165" s="376"/>
      <c r="L165" s="378"/>
      <c r="M165" s="514">
        <v>3570</v>
      </c>
      <c r="O165" s="377" t="s">
        <v>1669</v>
      </c>
      <c r="Y165" t="s">
        <v>3219</v>
      </c>
    </row>
    <row r="166" spans="1:25" x14ac:dyDescent="0.3">
      <c r="A166" s="384" t="s">
        <v>1503</v>
      </c>
      <c r="B166" s="376" t="s">
        <v>1101</v>
      </c>
      <c r="C166" s="376" t="s">
        <v>71</v>
      </c>
      <c r="D166" s="376" t="s">
        <v>206</v>
      </c>
      <c r="E166" s="376" t="s">
        <v>1665</v>
      </c>
      <c r="F166" s="376" t="s">
        <v>1666</v>
      </c>
      <c r="G166" s="377" t="s">
        <v>1670</v>
      </c>
      <c r="H166" s="377" t="s">
        <v>86</v>
      </c>
      <c r="I166" s="376">
        <v>3</v>
      </c>
      <c r="J166" s="385">
        <v>0</v>
      </c>
      <c r="K166" s="376"/>
      <c r="L166" s="378"/>
      <c r="M166" s="514">
        <v>12616</v>
      </c>
      <c r="O166" s="377" t="s">
        <v>1670</v>
      </c>
      <c r="Y166" t="s">
        <v>3220</v>
      </c>
    </row>
    <row r="167" spans="1:25" x14ac:dyDescent="0.3">
      <c r="A167" s="384" t="s">
        <v>1503</v>
      </c>
      <c r="B167" s="376" t="s">
        <v>1103</v>
      </c>
      <c r="C167" s="376" t="s">
        <v>71</v>
      </c>
      <c r="D167" s="376" t="s">
        <v>206</v>
      </c>
      <c r="E167" s="376" t="s">
        <v>1671</v>
      </c>
      <c r="F167" s="376" t="s">
        <v>1672</v>
      </c>
      <c r="G167" s="377" t="s">
        <v>1673</v>
      </c>
      <c r="H167" s="377" t="s">
        <v>86</v>
      </c>
      <c r="I167" s="376">
        <v>6</v>
      </c>
      <c r="J167" s="385">
        <v>0</v>
      </c>
      <c r="K167" s="376"/>
      <c r="L167" s="378"/>
      <c r="M167" s="514">
        <v>2380</v>
      </c>
      <c r="O167" s="377" t="s">
        <v>1673</v>
      </c>
      <c r="Y167" t="s">
        <v>3221</v>
      </c>
    </row>
    <row r="168" spans="1:25" x14ac:dyDescent="0.3">
      <c r="A168" s="384" t="s">
        <v>1503</v>
      </c>
      <c r="B168" s="376" t="s">
        <v>1109</v>
      </c>
      <c r="C168" s="376" t="s">
        <v>71</v>
      </c>
      <c r="D168" s="376" t="s">
        <v>206</v>
      </c>
      <c r="E168" s="376" t="s">
        <v>1671</v>
      </c>
      <c r="F168" s="376" t="s">
        <v>1672</v>
      </c>
      <c r="G168" s="377" t="s">
        <v>1674</v>
      </c>
      <c r="H168" s="377" t="s">
        <v>86</v>
      </c>
      <c r="I168" s="376">
        <v>6</v>
      </c>
      <c r="J168" s="385">
        <v>0</v>
      </c>
      <c r="K168" s="376"/>
      <c r="L168" s="378"/>
      <c r="M168" s="514">
        <v>3840</v>
      </c>
      <c r="O168" s="377" t="s">
        <v>1674</v>
      </c>
      <c r="Y168" t="s">
        <v>3222</v>
      </c>
    </row>
    <row r="169" spans="1:25" x14ac:dyDescent="0.3">
      <c r="A169" s="384" t="s">
        <v>1503</v>
      </c>
      <c r="B169" s="376" t="s">
        <v>1105</v>
      </c>
      <c r="C169" s="376" t="s">
        <v>71</v>
      </c>
      <c r="D169" s="376" t="s">
        <v>206</v>
      </c>
      <c r="E169" s="376" t="s">
        <v>1671</v>
      </c>
      <c r="F169" s="376" t="s">
        <v>1672</v>
      </c>
      <c r="G169" s="377" t="s">
        <v>1675</v>
      </c>
      <c r="H169" s="377" t="s">
        <v>86</v>
      </c>
      <c r="I169" s="376">
        <v>6</v>
      </c>
      <c r="J169" s="385">
        <v>0</v>
      </c>
      <c r="K169" s="376"/>
      <c r="L169" s="378"/>
      <c r="M169" s="514">
        <v>2650</v>
      </c>
      <c r="O169" s="377" t="s">
        <v>1675</v>
      </c>
      <c r="Y169" t="s">
        <v>3223</v>
      </c>
    </row>
    <row r="170" spans="1:25" x14ac:dyDescent="0.3">
      <c r="A170" s="384" t="s">
        <v>1503</v>
      </c>
      <c r="B170" s="376" t="s">
        <v>1107</v>
      </c>
      <c r="C170" s="376" t="s">
        <v>71</v>
      </c>
      <c r="D170" s="376" t="s">
        <v>206</v>
      </c>
      <c r="E170" s="376" t="s">
        <v>1671</v>
      </c>
      <c r="F170" s="376" t="s">
        <v>1672</v>
      </c>
      <c r="G170" s="377" t="s">
        <v>1676</v>
      </c>
      <c r="H170" s="377" t="s">
        <v>86</v>
      </c>
      <c r="I170" s="376">
        <v>6</v>
      </c>
      <c r="J170" s="385">
        <v>0</v>
      </c>
      <c r="K170" s="376"/>
      <c r="L170" s="378"/>
      <c r="M170" s="514">
        <v>3380</v>
      </c>
      <c r="O170" s="377" t="s">
        <v>1676</v>
      </c>
      <c r="Y170" t="s">
        <v>3224</v>
      </c>
    </row>
    <row r="171" spans="1:25" x14ac:dyDescent="0.3">
      <c r="A171" s="384" t="s">
        <v>1503</v>
      </c>
      <c r="B171" s="376" t="s">
        <v>1111</v>
      </c>
      <c r="C171" s="376" t="s">
        <v>71</v>
      </c>
      <c r="D171" s="376" t="s">
        <v>206</v>
      </c>
      <c r="E171" s="376" t="s">
        <v>1671</v>
      </c>
      <c r="F171" s="376" t="s">
        <v>1672</v>
      </c>
      <c r="G171" s="377" t="s">
        <v>1677</v>
      </c>
      <c r="H171" s="377" t="s">
        <v>86</v>
      </c>
      <c r="I171" s="376">
        <v>6</v>
      </c>
      <c r="J171" s="385">
        <v>0</v>
      </c>
      <c r="K171" s="376"/>
      <c r="L171" s="378"/>
      <c r="M171" s="514">
        <v>3700</v>
      </c>
      <c r="O171" s="377" t="s">
        <v>1677</v>
      </c>
      <c r="Y171" t="s">
        <v>3225</v>
      </c>
    </row>
    <row r="172" spans="1:25" x14ac:dyDescent="0.3">
      <c r="A172" s="384" t="s">
        <v>1503</v>
      </c>
      <c r="B172" s="376" t="s">
        <v>1113</v>
      </c>
      <c r="C172" s="376" t="s">
        <v>71</v>
      </c>
      <c r="D172" s="376" t="s">
        <v>206</v>
      </c>
      <c r="E172" s="376" t="s">
        <v>1671</v>
      </c>
      <c r="F172" s="376" t="s">
        <v>1672</v>
      </c>
      <c r="G172" s="377" t="s">
        <v>1678</v>
      </c>
      <c r="H172" s="377" t="s">
        <v>86</v>
      </c>
      <c r="I172" s="376">
        <v>3</v>
      </c>
      <c r="J172" s="385">
        <v>0</v>
      </c>
      <c r="K172" s="376"/>
      <c r="L172" s="378"/>
      <c r="M172" s="514">
        <v>12616</v>
      </c>
      <c r="O172" s="377" t="s">
        <v>3638</v>
      </c>
      <c r="Y172" t="s">
        <v>3226</v>
      </c>
    </row>
    <row r="173" spans="1:25" x14ac:dyDescent="0.3">
      <c r="A173" s="384" t="s">
        <v>1503</v>
      </c>
      <c r="B173" s="376" t="s">
        <v>559</v>
      </c>
      <c r="C173" s="376" t="s">
        <v>71</v>
      </c>
      <c r="D173" s="376" t="s">
        <v>206</v>
      </c>
      <c r="E173" s="376" t="s">
        <v>2146</v>
      </c>
      <c r="F173" s="376" t="s">
        <v>1679</v>
      </c>
      <c r="G173" s="377" t="s">
        <v>207</v>
      </c>
      <c r="H173" s="377" t="s">
        <v>86</v>
      </c>
      <c r="I173" s="376">
        <v>12</v>
      </c>
      <c r="J173" s="385">
        <v>0</v>
      </c>
      <c r="K173" s="376"/>
      <c r="L173" s="378"/>
      <c r="M173" s="514">
        <v>2130</v>
      </c>
      <c r="O173" s="377" t="s">
        <v>3639</v>
      </c>
      <c r="Y173" t="s">
        <v>3227</v>
      </c>
    </row>
    <row r="174" spans="1:25" x14ac:dyDescent="0.3">
      <c r="A174" s="384" t="s">
        <v>1503</v>
      </c>
      <c r="B174" s="376" t="s">
        <v>551</v>
      </c>
      <c r="C174" s="376" t="s">
        <v>71</v>
      </c>
      <c r="D174" s="376" t="s">
        <v>206</v>
      </c>
      <c r="E174" s="376" t="s">
        <v>2146</v>
      </c>
      <c r="F174" s="376" t="s">
        <v>1679</v>
      </c>
      <c r="G174" s="377" t="s">
        <v>208</v>
      </c>
      <c r="H174" s="377" t="s">
        <v>86</v>
      </c>
      <c r="I174" s="376">
        <v>12</v>
      </c>
      <c r="J174" s="385">
        <v>0</v>
      </c>
      <c r="K174" s="376"/>
      <c r="L174" s="378"/>
      <c r="M174" s="514">
        <v>2130</v>
      </c>
      <c r="O174" s="377" t="s">
        <v>3640</v>
      </c>
      <c r="Y174" t="s">
        <v>3228</v>
      </c>
    </row>
    <row r="175" spans="1:25" x14ac:dyDescent="0.3">
      <c r="A175" s="384" t="s">
        <v>1503</v>
      </c>
      <c r="B175" s="376" t="s">
        <v>555</v>
      </c>
      <c r="C175" s="376" t="s">
        <v>71</v>
      </c>
      <c r="D175" s="376" t="s">
        <v>206</v>
      </c>
      <c r="E175" s="376" t="s">
        <v>2146</v>
      </c>
      <c r="F175" s="376" t="s">
        <v>1679</v>
      </c>
      <c r="G175" s="377" t="s">
        <v>209</v>
      </c>
      <c r="H175" s="377" t="s">
        <v>86</v>
      </c>
      <c r="I175" s="376">
        <v>12</v>
      </c>
      <c r="J175" s="385">
        <v>0</v>
      </c>
      <c r="K175" s="376"/>
      <c r="L175" s="378"/>
      <c r="M175" s="514">
        <v>2080</v>
      </c>
      <c r="O175" s="377" t="s">
        <v>3641</v>
      </c>
      <c r="Y175" t="s">
        <v>3229</v>
      </c>
    </row>
    <row r="176" spans="1:25" x14ac:dyDescent="0.3">
      <c r="A176" s="384" t="s">
        <v>1503</v>
      </c>
      <c r="B176" s="376" t="s">
        <v>553</v>
      </c>
      <c r="C176" s="376" t="s">
        <v>71</v>
      </c>
      <c r="D176" s="376" t="s">
        <v>206</v>
      </c>
      <c r="E176" s="376" t="s">
        <v>2146</v>
      </c>
      <c r="F176" s="376" t="s">
        <v>1679</v>
      </c>
      <c r="G176" s="377" t="s">
        <v>210</v>
      </c>
      <c r="H176" s="377" t="s">
        <v>86</v>
      </c>
      <c r="I176" s="376">
        <v>6</v>
      </c>
      <c r="J176" s="385">
        <v>0</v>
      </c>
      <c r="K176" s="376"/>
      <c r="L176" s="378"/>
      <c r="M176" s="514">
        <v>2860</v>
      </c>
      <c r="O176" s="377" t="s">
        <v>3642</v>
      </c>
      <c r="Y176" t="s">
        <v>3230</v>
      </c>
    </row>
    <row r="177" spans="1:25" x14ac:dyDescent="0.3">
      <c r="A177" s="384" t="s">
        <v>1503</v>
      </c>
      <c r="B177" s="376" t="s">
        <v>563</v>
      </c>
      <c r="C177" s="376" t="s">
        <v>71</v>
      </c>
      <c r="D177" s="376" t="s">
        <v>206</v>
      </c>
      <c r="E177" s="376" t="s">
        <v>2146</v>
      </c>
      <c r="F177" s="376" t="s">
        <v>1679</v>
      </c>
      <c r="G177" s="377" t="s">
        <v>1680</v>
      </c>
      <c r="H177" s="377" t="s">
        <v>86</v>
      </c>
      <c r="I177" s="376">
        <v>6</v>
      </c>
      <c r="J177" s="385">
        <v>0</v>
      </c>
      <c r="K177" s="376"/>
      <c r="L177" s="378"/>
      <c r="M177" s="514">
        <v>3700</v>
      </c>
      <c r="O177" s="377" t="s">
        <v>3643</v>
      </c>
      <c r="Y177" t="s">
        <v>3231</v>
      </c>
    </row>
    <row r="178" spans="1:25" x14ac:dyDescent="0.3">
      <c r="A178" s="384" t="s">
        <v>1503</v>
      </c>
      <c r="B178" s="376" t="s">
        <v>557</v>
      </c>
      <c r="C178" s="376" t="s">
        <v>71</v>
      </c>
      <c r="D178" s="376" t="s">
        <v>206</v>
      </c>
      <c r="E178" s="376" t="s">
        <v>2146</v>
      </c>
      <c r="F178" s="376" t="s">
        <v>1679</v>
      </c>
      <c r="G178" s="377" t="s">
        <v>1681</v>
      </c>
      <c r="H178" s="377" t="s">
        <v>27</v>
      </c>
      <c r="I178" s="376">
        <v>3</v>
      </c>
      <c r="J178" s="385">
        <v>0</v>
      </c>
      <c r="K178" s="376"/>
      <c r="L178" s="378"/>
      <c r="M178" s="514">
        <v>10300</v>
      </c>
      <c r="O178" s="377" t="s">
        <v>3644</v>
      </c>
      <c r="Y178" t="s">
        <v>3232</v>
      </c>
    </row>
    <row r="179" spans="1:25" x14ac:dyDescent="0.3">
      <c r="A179" s="384" t="s">
        <v>1503</v>
      </c>
      <c r="B179" s="376" t="s">
        <v>561</v>
      </c>
      <c r="C179" s="376" t="s">
        <v>71</v>
      </c>
      <c r="D179" s="376" t="s">
        <v>206</v>
      </c>
      <c r="E179" s="376" t="s">
        <v>2146</v>
      </c>
      <c r="F179" s="376" t="s">
        <v>1679</v>
      </c>
      <c r="G179" s="377" t="s">
        <v>1682</v>
      </c>
      <c r="H179" s="377" t="s">
        <v>86</v>
      </c>
      <c r="I179" s="376">
        <v>3</v>
      </c>
      <c r="J179" s="385">
        <v>0</v>
      </c>
      <c r="K179" s="376"/>
      <c r="L179" s="378"/>
      <c r="M179" s="514">
        <v>12800</v>
      </c>
      <c r="O179" s="377" t="s">
        <v>3645</v>
      </c>
      <c r="Y179" t="s">
        <v>3233</v>
      </c>
    </row>
    <row r="180" spans="1:25" x14ac:dyDescent="0.3">
      <c r="A180" s="384" t="s">
        <v>1503</v>
      </c>
      <c r="B180" s="376" t="s">
        <v>1683</v>
      </c>
      <c r="C180" s="376" t="s">
        <v>71</v>
      </c>
      <c r="D180" s="376" t="s">
        <v>206</v>
      </c>
      <c r="E180" s="376" t="s">
        <v>211</v>
      </c>
      <c r="F180" s="376" t="s">
        <v>1684</v>
      </c>
      <c r="G180" s="377" t="s">
        <v>213</v>
      </c>
      <c r="H180" s="377" t="s">
        <v>27</v>
      </c>
      <c r="I180" s="376">
        <v>6</v>
      </c>
      <c r="J180" s="385">
        <v>0</v>
      </c>
      <c r="K180" s="376"/>
      <c r="L180" s="378"/>
      <c r="M180" s="514" t="s">
        <v>1509</v>
      </c>
      <c r="O180" s="377" t="s">
        <v>1509</v>
      </c>
      <c r="Y180" t="s">
        <v>3234</v>
      </c>
    </row>
    <row r="181" spans="1:25" x14ac:dyDescent="0.3">
      <c r="A181" s="384" t="s">
        <v>1503</v>
      </c>
      <c r="B181" s="376" t="s">
        <v>605</v>
      </c>
      <c r="C181" s="376" t="s">
        <v>71</v>
      </c>
      <c r="D181" s="376" t="s">
        <v>206</v>
      </c>
      <c r="E181" s="376" t="s">
        <v>211</v>
      </c>
      <c r="F181" s="376" t="s">
        <v>1684</v>
      </c>
      <c r="G181" s="377" t="s">
        <v>1685</v>
      </c>
      <c r="H181" s="377" t="s">
        <v>86</v>
      </c>
      <c r="I181" s="376">
        <v>3</v>
      </c>
      <c r="J181" s="385">
        <v>0</v>
      </c>
      <c r="K181" s="376"/>
      <c r="L181" s="378"/>
      <c r="M181" s="514">
        <v>5950</v>
      </c>
      <c r="O181" s="377" t="s">
        <v>3646</v>
      </c>
      <c r="Y181" t="s">
        <v>3235</v>
      </c>
    </row>
    <row r="182" spans="1:25" x14ac:dyDescent="0.3">
      <c r="A182" s="384" t="s">
        <v>1503</v>
      </c>
      <c r="B182" s="376" t="s">
        <v>603</v>
      </c>
      <c r="C182" s="376" t="s">
        <v>71</v>
      </c>
      <c r="D182" s="376" t="s">
        <v>206</v>
      </c>
      <c r="E182" s="376" t="s">
        <v>211</v>
      </c>
      <c r="F182" s="376" t="s">
        <v>1684</v>
      </c>
      <c r="G182" s="377" t="s">
        <v>1686</v>
      </c>
      <c r="H182" s="377" t="s">
        <v>86</v>
      </c>
      <c r="I182" s="376">
        <v>3</v>
      </c>
      <c r="J182" s="385">
        <v>0</v>
      </c>
      <c r="K182" s="376"/>
      <c r="L182" s="378"/>
      <c r="M182" s="514">
        <v>7880</v>
      </c>
      <c r="O182" s="377" t="s">
        <v>1686</v>
      </c>
      <c r="Y182" t="s">
        <v>3236</v>
      </c>
    </row>
    <row r="183" spans="1:25" x14ac:dyDescent="0.3">
      <c r="A183" s="384" t="s">
        <v>1503</v>
      </c>
      <c r="B183" s="376" t="s">
        <v>592</v>
      </c>
      <c r="C183" s="376" t="s">
        <v>71</v>
      </c>
      <c r="D183" s="376" t="s">
        <v>206</v>
      </c>
      <c r="E183" s="376" t="s">
        <v>211</v>
      </c>
      <c r="F183" s="376" t="s">
        <v>1684</v>
      </c>
      <c r="G183" s="377" t="s">
        <v>214</v>
      </c>
      <c r="H183" s="377" t="s">
        <v>27</v>
      </c>
      <c r="I183" s="376">
        <v>6</v>
      </c>
      <c r="J183" s="385">
        <v>0</v>
      </c>
      <c r="K183" s="376"/>
      <c r="L183" s="378"/>
      <c r="M183" s="514">
        <v>1330</v>
      </c>
      <c r="O183" s="377" t="s">
        <v>3647</v>
      </c>
      <c r="Y183" t="s">
        <v>3237</v>
      </c>
    </row>
    <row r="184" spans="1:25" x14ac:dyDescent="0.3">
      <c r="A184" s="384" t="s">
        <v>1503</v>
      </c>
      <c r="B184" s="376" t="s">
        <v>594</v>
      </c>
      <c r="C184" s="376" t="s">
        <v>71</v>
      </c>
      <c r="D184" s="376" t="s">
        <v>206</v>
      </c>
      <c r="E184" s="376" t="s">
        <v>211</v>
      </c>
      <c r="F184" s="376" t="s">
        <v>1684</v>
      </c>
      <c r="G184" s="377" t="s">
        <v>215</v>
      </c>
      <c r="H184" s="377" t="s">
        <v>27</v>
      </c>
      <c r="I184" s="376">
        <v>6</v>
      </c>
      <c r="J184" s="385">
        <v>0</v>
      </c>
      <c r="K184" s="376"/>
      <c r="L184" s="378"/>
      <c r="M184" s="514" t="s">
        <v>1509</v>
      </c>
      <c r="O184" s="377" t="s">
        <v>3648</v>
      </c>
      <c r="Y184" t="s">
        <v>3238</v>
      </c>
    </row>
    <row r="185" spans="1:25" x14ac:dyDescent="0.3">
      <c r="A185" s="384" t="s">
        <v>1503</v>
      </c>
      <c r="B185" s="376" t="s">
        <v>588</v>
      </c>
      <c r="C185" s="376" t="s">
        <v>71</v>
      </c>
      <c r="D185" s="376" t="s">
        <v>206</v>
      </c>
      <c r="E185" s="376" t="s">
        <v>211</v>
      </c>
      <c r="F185" s="376" t="s">
        <v>1684</v>
      </c>
      <c r="G185" s="377" t="s">
        <v>1687</v>
      </c>
      <c r="H185" s="377" t="s">
        <v>27</v>
      </c>
      <c r="I185" s="376">
        <v>12</v>
      </c>
      <c r="J185" s="385">
        <v>0</v>
      </c>
      <c r="K185" s="376"/>
      <c r="L185" s="378"/>
      <c r="M185" s="514">
        <v>850</v>
      </c>
      <c r="O185" s="377" t="s">
        <v>572</v>
      </c>
      <c r="Y185" t="s">
        <v>3239</v>
      </c>
    </row>
    <row r="186" spans="1:25" x14ac:dyDescent="0.3">
      <c r="A186" s="384" t="s">
        <v>1503</v>
      </c>
      <c r="B186" s="376" t="s">
        <v>596</v>
      </c>
      <c r="C186" s="376" t="s">
        <v>71</v>
      </c>
      <c r="D186" s="376" t="s">
        <v>206</v>
      </c>
      <c r="E186" s="376" t="s">
        <v>211</v>
      </c>
      <c r="F186" s="376" t="s">
        <v>1684</v>
      </c>
      <c r="G186" s="377" t="s">
        <v>217</v>
      </c>
      <c r="H186" s="377" t="s">
        <v>27</v>
      </c>
      <c r="I186" s="376">
        <v>12</v>
      </c>
      <c r="J186" s="385">
        <v>0</v>
      </c>
      <c r="K186" s="376"/>
      <c r="L186" s="378"/>
      <c r="M186" s="514">
        <v>805</v>
      </c>
      <c r="O186" s="377" t="s">
        <v>578</v>
      </c>
      <c r="Y186" t="s">
        <v>3240</v>
      </c>
    </row>
    <row r="187" spans="1:25" x14ac:dyDescent="0.3">
      <c r="A187" s="384" t="s">
        <v>1503</v>
      </c>
      <c r="B187" s="376" t="s">
        <v>607</v>
      </c>
      <c r="C187" s="376" t="s">
        <v>71</v>
      </c>
      <c r="D187" s="376" t="s">
        <v>206</v>
      </c>
      <c r="E187" s="376" t="s">
        <v>211</v>
      </c>
      <c r="F187" s="376" t="s">
        <v>1684</v>
      </c>
      <c r="G187" s="377" t="s">
        <v>1688</v>
      </c>
      <c r="H187" s="377" t="s">
        <v>86</v>
      </c>
      <c r="I187" s="376">
        <v>12</v>
      </c>
      <c r="J187" s="385">
        <v>0</v>
      </c>
      <c r="K187" s="376"/>
      <c r="L187" s="378"/>
      <c r="M187" s="514" t="s">
        <v>1509</v>
      </c>
      <c r="O187" s="377" t="s">
        <v>3649</v>
      </c>
      <c r="Y187" t="s">
        <v>3241</v>
      </c>
    </row>
    <row r="188" spans="1:25" x14ac:dyDescent="0.3">
      <c r="A188" s="384" t="s">
        <v>1503</v>
      </c>
      <c r="B188" s="376" t="s">
        <v>601</v>
      </c>
      <c r="C188" s="376" t="s">
        <v>71</v>
      </c>
      <c r="D188" s="376" t="s">
        <v>206</v>
      </c>
      <c r="E188" s="376" t="s">
        <v>211</v>
      </c>
      <c r="F188" s="376" t="s">
        <v>1684</v>
      </c>
      <c r="G188" s="377" t="s">
        <v>1689</v>
      </c>
      <c r="H188" s="377" t="s">
        <v>86</v>
      </c>
      <c r="I188" s="376">
        <v>12</v>
      </c>
      <c r="J188" s="385">
        <v>0</v>
      </c>
      <c r="K188" s="376"/>
      <c r="L188" s="378"/>
      <c r="M188" s="514" t="s">
        <v>1509</v>
      </c>
      <c r="O188" s="377" t="s">
        <v>3650</v>
      </c>
      <c r="Y188" t="s">
        <v>3242</v>
      </c>
    </row>
    <row r="189" spans="1:25" x14ac:dyDescent="0.3">
      <c r="A189" s="384" t="s">
        <v>1503</v>
      </c>
      <c r="B189" s="376" t="s">
        <v>571</v>
      </c>
      <c r="C189" s="376" t="s">
        <v>71</v>
      </c>
      <c r="D189" s="376" t="s">
        <v>206</v>
      </c>
      <c r="E189" s="376" t="s">
        <v>211</v>
      </c>
      <c r="F189" s="376" t="s">
        <v>1684</v>
      </c>
      <c r="G189" s="377" t="s">
        <v>1690</v>
      </c>
      <c r="H189" s="377" t="s">
        <v>86</v>
      </c>
      <c r="I189" s="376">
        <v>12</v>
      </c>
      <c r="J189" s="385">
        <v>0</v>
      </c>
      <c r="K189" s="376"/>
      <c r="L189" s="378"/>
      <c r="M189" s="514" t="s">
        <v>1509</v>
      </c>
      <c r="O189" s="377" t="s">
        <v>3651</v>
      </c>
      <c r="Y189" t="s">
        <v>3243</v>
      </c>
    </row>
    <row r="190" spans="1:25" x14ac:dyDescent="0.3">
      <c r="A190" s="384" t="s">
        <v>1503</v>
      </c>
      <c r="B190" s="376" t="s">
        <v>577</v>
      </c>
      <c r="C190" s="376" t="s">
        <v>71</v>
      </c>
      <c r="D190" s="376" t="s">
        <v>206</v>
      </c>
      <c r="E190" s="376" t="s">
        <v>211</v>
      </c>
      <c r="F190" s="376" t="s">
        <v>1684</v>
      </c>
      <c r="G190" s="377" t="s">
        <v>1691</v>
      </c>
      <c r="H190" s="377" t="s">
        <v>27</v>
      </c>
      <c r="I190" s="376">
        <v>12</v>
      </c>
      <c r="J190" s="385">
        <v>0</v>
      </c>
      <c r="K190" s="376"/>
      <c r="L190" s="378"/>
      <c r="M190" s="514">
        <v>850</v>
      </c>
      <c r="O190" s="377" t="s">
        <v>3652</v>
      </c>
      <c r="Y190" t="s">
        <v>3244</v>
      </c>
    </row>
    <row r="191" spans="1:25" x14ac:dyDescent="0.3">
      <c r="A191" s="384" t="s">
        <v>1503</v>
      </c>
      <c r="B191" s="376" t="s">
        <v>575</v>
      </c>
      <c r="C191" s="376" t="s">
        <v>71</v>
      </c>
      <c r="D191" s="376" t="s">
        <v>206</v>
      </c>
      <c r="E191" s="376" t="s">
        <v>211</v>
      </c>
      <c r="F191" s="376" t="s">
        <v>1684</v>
      </c>
      <c r="G191" s="377" t="s">
        <v>1692</v>
      </c>
      <c r="H191" s="377" t="s">
        <v>86</v>
      </c>
      <c r="I191" s="376">
        <v>12</v>
      </c>
      <c r="J191" s="385">
        <v>0</v>
      </c>
      <c r="K191" s="376"/>
      <c r="L191" s="378"/>
      <c r="M191" s="514" t="s">
        <v>1509</v>
      </c>
      <c r="O191" s="377" t="s">
        <v>3653</v>
      </c>
      <c r="Y191" t="s">
        <v>3245</v>
      </c>
    </row>
    <row r="192" spans="1:25" x14ac:dyDescent="0.3">
      <c r="A192" s="384" t="s">
        <v>1503</v>
      </c>
      <c r="B192" s="376" t="s">
        <v>582</v>
      </c>
      <c r="C192" s="376" t="s">
        <v>71</v>
      </c>
      <c r="D192" s="376" t="s">
        <v>206</v>
      </c>
      <c r="E192" s="376" t="s">
        <v>211</v>
      </c>
      <c r="F192" s="376" t="s">
        <v>1684</v>
      </c>
      <c r="G192" s="377" t="s">
        <v>1693</v>
      </c>
      <c r="H192" s="377" t="s">
        <v>27</v>
      </c>
      <c r="I192" s="376">
        <v>12</v>
      </c>
      <c r="J192" s="385">
        <v>0</v>
      </c>
      <c r="K192" s="376"/>
      <c r="L192" s="378"/>
      <c r="M192" s="514" t="s">
        <v>1509</v>
      </c>
      <c r="O192" s="377" t="s">
        <v>3654</v>
      </c>
      <c r="Y192" t="s">
        <v>3246</v>
      </c>
    </row>
    <row r="193" spans="1:25" x14ac:dyDescent="0.3">
      <c r="A193" s="384" t="s">
        <v>1503</v>
      </c>
      <c r="B193" s="376" t="s">
        <v>609</v>
      </c>
      <c r="C193" s="376" t="s">
        <v>71</v>
      </c>
      <c r="D193" s="376" t="s">
        <v>206</v>
      </c>
      <c r="E193" s="376" t="s">
        <v>211</v>
      </c>
      <c r="F193" s="376" t="s">
        <v>1684</v>
      </c>
      <c r="G193" s="377" t="s">
        <v>1694</v>
      </c>
      <c r="H193" s="377" t="s">
        <v>86</v>
      </c>
      <c r="I193" s="376">
        <v>12</v>
      </c>
      <c r="J193" s="385">
        <v>0</v>
      </c>
      <c r="K193" s="376"/>
      <c r="L193" s="378"/>
      <c r="M193" s="514" t="s">
        <v>1509</v>
      </c>
      <c r="O193" s="377" t="s">
        <v>3655</v>
      </c>
      <c r="Y193" t="s">
        <v>3247</v>
      </c>
    </row>
    <row r="194" spans="1:25" x14ac:dyDescent="0.3">
      <c r="A194" s="384" t="s">
        <v>1503</v>
      </c>
      <c r="B194" s="376" t="s">
        <v>671</v>
      </c>
      <c r="C194" s="376" t="s">
        <v>54</v>
      </c>
      <c r="D194" s="376" t="s">
        <v>225</v>
      </c>
      <c r="E194" s="376" t="s">
        <v>226</v>
      </c>
      <c r="F194" s="376" t="s">
        <v>1695</v>
      </c>
      <c r="G194" s="377" t="s">
        <v>1696</v>
      </c>
      <c r="H194" s="377" t="s">
        <v>227</v>
      </c>
      <c r="I194" s="376">
        <v>24</v>
      </c>
      <c r="J194" s="385">
        <v>0</v>
      </c>
      <c r="K194" s="376"/>
      <c r="L194" s="378"/>
      <c r="M194" s="514">
        <v>778</v>
      </c>
      <c r="O194" s="377" t="s">
        <v>3468</v>
      </c>
      <c r="Y194" t="s">
        <v>3248</v>
      </c>
    </row>
    <row r="195" spans="1:25" x14ac:dyDescent="0.3">
      <c r="A195" s="384" t="s">
        <v>1503</v>
      </c>
      <c r="B195" s="376" t="s">
        <v>673</v>
      </c>
      <c r="C195" s="376" t="s">
        <v>54</v>
      </c>
      <c r="D195" s="376" t="s">
        <v>225</v>
      </c>
      <c r="E195" s="376" t="s">
        <v>226</v>
      </c>
      <c r="F195" s="376" t="s">
        <v>1695</v>
      </c>
      <c r="G195" s="377" t="s">
        <v>1697</v>
      </c>
      <c r="H195" s="377" t="s">
        <v>27</v>
      </c>
      <c r="I195" s="376">
        <v>12</v>
      </c>
      <c r="J195" s="385">
        <v>0</v>
      </c>
      <c r="K195" s="376"/>
      <c r="L195" s="378"/>
      <c r="M195" s="514">
        <v>1330</v>
      </c>
      <c r="O195" s="377" t="s">
        <v>3469</v>
      </c>
      <c r="Y195" t="s">
        <v>3249</v>
      </c>
    </row>
    <row r="196" spans="1:25" x14ac:dyDescent="0.3">
      <c r="A196" s="384" t="s">
        <v>1503</v>
      </c>
      <c r="B196" s="376" t="s">
        <v>396</v>
      </c>
      <c r="C196" s="376" t="s">
        <v>333</v>
      </c>
      <c r="D196" s="376" t="s">
        <v>225</v>
      </c>
      <c r="E196" s="376" t="s">
        <v>1698</v>
      </c>
      <c r="F196" s="376" t="s">
        <v>1699</v>
      </c>
      <c r="G196" s="377" t="s">
        <v>1700</v>
      </c>
      <c r="H196" s="377" t="s">
        <v>188</v>
      </c>
      <c r="I196" s="376">
        <v>6</v>
      </c>
      <c r="J196" s="385">
        <v>0</v>
      </c>
      <c r="K196" s="376"/>
      <c r="L196" s="378"/>
      <c r="M196" s="514">
        <v>1100</v>
      </c>
      <c r="O196" s="377" t="s">
        <v>3656</v>
      </c>
      <c r="Y196" t="s">
        <v>3250</v>
      </c>
    </row>
    <row r="197" spans="1:25" x14ac:dyDescent="0.3">
      <c r="A197" s="384" t="s">
        <v>1503</v>
      </c>
      <c r="B197" s="376" t="s">
        <v>398</v>
      </c>
      <c r="C197" s="376" t="s">
        <v>333</v>
      </c>
      <c r="D197" s="376" t="s">
        <v>225</v>
      </c>
      <c r="E197" s="376" t="s">
        <v>228</v>
      </c>
      <c r="F197" s="376" t="s">
        <v>1699</v>
      </c>
      <c r="G197" s="377" t="s">
        <v>1701</v>
      </c>
      <c r="H197" s="377" t="s">
        <v>188</v>
      </c>
      <c r="I197" s="376">
        <v>6</v>
      </c>
      <c r="J197" s="385">
        <v>0</v>
      </c>
      <c r="K197" s="376"/>
      <c r="L197" s="378"/>
      <c r="M197" s="514">
        <v>1100</v>
      </c>
      <c r="O197" s="377" t="s">
        <v>3657</v>
      </c>
      <c r="Y197" t="s">
        <v>3251</v>
      </c>
    </row>
    <row r="198" spans="1:25" x14ac:dyDescent="0.3">
      <c r="A198" s="384" t="s">
        <v>1503</v>
      </c>
      <c r="B198" s="376" t="s">
        <v>400</v>
      </c>
      <c r="C198" s="376" t="s">
        <v>333</v>
      </c>
      <c r="D198" s="376" t="s">
        <v>225</v>
      </c>
      <c r="E198" s="376" t="s">
        <v>228</v>
      </c>
      <c r="F198" s="376" t="s">
        <v>1699</v>
      </c>
      <c r="G198" s="377" t="s">
        <v>1702</v>
      </c>
      <c r="H198" s="377" t="s">
        <v>27</v>
      </c>
      <c r="I198" s="376">
        <v>6</v>
      </c>
      <c r="J198" s="385">
        <v>0</v>
      </c>
      <c r="K198" s="376"/>
      <c r="L198" s="378"/>
      <c r="M198" s="514">
        <v>1520</v>
      </c>
      <c r="O198" s="377" t="s">
        <v>3658</v>
      </c>
      <c r="Y198" t="s">
        <v>3252</v>
      </c>
    </row>
    <row r="199" spans="1:25" x14ac:dyDescent="0.3">
      <c r="A199" s="384" t="s">
        <v>1503</v>
      </c>
      <c r="B199" s="376" t="s">
        <v>500</v>
      </c>
      <c r="C199" s="376" t="s">
        <v>333</v>
      </c>
      <c r="D199" s="376" t="s">
        <v>225</v>
      </c>
      <c r="E199" s="376" t="s">
        <v>231</v>
      </c>
      <c r="F199" s="376" t="s">
        <v>1703</v>
      </c>
      <c r="G199" s="377" t="s">
        <v>231</v>
      </c>
      <c r="H199" s="377" t="s">
        <v>27</v>
      </c>
      <c r="I199" s="376">
        <v>6</v>
      </c>
      <c r="J199" s="385">
        <v>0</v>
      </c>
      <c r="K199" s="376"/>
      <c r="L199" s="378"/>
      <c r="M199" s="514" t="s">
        <v>1509</v>
      </c>
      <c r="O199" s="377" t="s">
        <v>231</v>
      </c>
      <c r="Y199" t="s">
        <v>3253</v>
      </c>
    </row>
    <row r="200" spans="1:25" x14ac:dyDescent="0.3">
      <c r="A200" s="384" t="s">
        <v>1503</v>
      </c>
      <c r="B200" s="376" t="s">
        <v>871</v>
      </c>
      <c r="C200" s="376" t="s">
        <v>59</v>
      </c>
      <c r="D200" s="376" t="s">
        <v>225</v>
      </c>
      <c r="E200" s="376" t="s">
        <v>233</v>
      </c>
      <c r="F200" s="376" t="s">
        <v>1704</v>
      </c>
      <c r="G200" s="377" t="s">
        <v>233</v>
      </c>
      <c r="H200" s="377" t="s">
        <v>27</v>
      </c>
      <c r="I200" s="376">
        <v>12</v>
      </c>
      <c r="J200" s="385">
        <v>0</v>
      </c>
      <c r="K200" s="376"/>
      <c r="L200" s="378"/>
      <c r="M200" s="514">
        <v>1620</v>
      </c>
      <c r="O200" s="377" t="s">
        <v>3659</v>
      </c>
      <c r="Y200" t="s">
        <v>3254</v>
      </c>
    </row>
    <row r="201" spans="1:25" x14ac:dyDescent="0.3">
      <c r="A201" s="384" t="s">
        <v>1503</v>
      </c>
      <c r="B201" s="376" t="s">
        <v>498</v>
      </c>
      <c r="C201" s="376" t="s">
        <v>333</v>
      </c>
      <c r="D201" s="376" t="s">
        <v>225</v>
      </c>
      <c r="E201" s="376" t="s">
        <v>1705</v>
      </c>
      <c r="F201" s="376" t="s">
        <v>1706</v>
      </c>
      <c r="G201" s="377" t="s">
        <v>1707</v>
      </c>
      <c r="H201" s="377" t="s">
        <v>27</v>
      </c>
      <c r="I201" s="376">
        <v>6</v>
      </c>
      <c r="J201" s="385">
        <v>0</v>
      </c>
      <c r="K201" s="376"/>
      <c r="L201" s="378"/>
      <c r="M201" s="514">
        <v>870</v>
      </c>
      <c r="O201" s="377" t="s">
        <v>1707</v>
      </c>
      <c r="Y201" t="s">
        <v>3255</v>
      </c>
    </row>
    <row r="202" spans="1:25" x14ac:dyDescent="0.3">
      <c r="A202" s="384" t="s">
        <v>1503</v>
      </c>
      <c r="B202" s="376" t="s">
        <v>1075</v>
      </c>
      <c r="C202" s="376" t="s">
        <v>59</v>
      </c>
      <c r="D202" s="376" t="s">
        <v>225</v>
      </c>
      <c r="E202" s="376" t="s">
        <v>1708</v>
      </c>
      <c r="F202" s="376" t="s">
        <v>1709</v>
      </c>
      <c r="G202" s="377" t="s">
        <v>1710</v>
      </c>
      <c r="H202" s="377" t="s">
        <v>68</v>
      </c>
      <c r="I202" s="376">
        <v>6</v>
      </c>
      <c r="J202" s="385">
        <v>0</v>
      </c>
      <c r="K202" s="376" t="s">
        <v>1508</v>
      </c>
      <c r="L202" s="378"/>
      <c r="M202" s="514" t="s">
        <v>1509</v>
      </c>
      <c r="O202" s="377" t="s">
        <v>1710</v>
      </c>
      <c r="Y202" t="s">
        <v>3256</v>
      </c>
    </row>
    <row r="203" spans="1:25" x14ac:dyDescent="0.3">
      <c r="A203" s="384" t="s">
        <v>1503</v>
      </c>
      <c r="B203" s="376" t="s">
        <v>341</v>
      </c>
      <c r="C203" s="376" t="s">
        <v>333</v>
      </c>
      <c r="D203" s="376" t="s">
        <v>225</v>
      </c>
      <c r="E203" s="376" t="s">
        <v>1711</v>
      </c>
      <c r="F203" s="376" t="s">
        <v>1712</v>
      </c>
      <c r="G203" s="377" t="s">
        <v>1713</v>
      </c>
      <c r="H203" s="377" t="s">
        <v>27</v>
      </c>
      <c r="I203" s="376">
        <v>6</v>
      </c>
      <c r="J203" s="385">
        <v>0</v>
      </c>
      <c r="K203" s="376"/>
      <c r="L203" s="378"/>
      <c r="M203" s="514">
        <v>730</v>
      </c>
      <c r="O203" s="377" t="s">
        <v>1713</v>
      </c>
      <c r="Y203" t="s">
        <v>3257</v>
      </c>
    </row>
    <row r="204" spans="1:25" x14ac:dyDescent="0.3">
      <c r="A204" s="384" t="s">
        <v>1503</v>
      </c>
      <c r="B204" s="376" t="s">
        <v>344</v>
      </c>
      <c r="C204" s="376" t="s">
        <v>333</v>
      </c>
      <c r="D204" s="376" t="s">
        <v>225</v>
      </c>
      <c r="E204" s="376" t="s">
        <v>1711</v>
      </c>
      <c r="F204" s="376" t="s">
        <v>1712</v>
      </c>
      <c r="G204" s="377" t="s">
        <v>1714</v>
      </c>
      <c r="H204" s="377" t="s">
        <v>27</v>
      </c>
      <c r="I204" s="376">
        <v>6</v>
      </c>
      <c r="J204" s="385">
        <v>0</v>
      </c>
      <c r="K204" s="376"/>
      <c r="L204" s="378"/>
      <c r="M204" s="514">
        <v>730</v>
      </c>
      <c r="O204" s="377" t="s">
        <v>1714</v>
      </c>
      <c r="Y204" t="s">
        <v>3258</v>
      </c>
    </row>
    <row r="205" spans="1:25" x14ac:dyDescent="0.3">
      <c r="A205" s="384" t="s">
        <v>1503</v>
      </c>
      <c r="B205" s="376" t="s">
        <v>354</v>
      </c>
      <c r="C205" s="376" t="s">
        <v>333</v>
      </c>
      <c r="D205" s="376" t="s">
        <v>225</v>
      </c>
      <c r="E205" s="376" t="s">
        <v>1711</v>
      </c>
      <c r="F205" s="376" t="s">
        <v>1712</v>
      </c>
      <c r="G205" s="377" t="s">
        <v>1715</v>
      </c>
      <c r="H205" s="377" t="s">
        <v>27</v>
      </c>
      <c r="I205" s="376">
        <v>6</v>
      </c>
      <c r="J205" s="385">
        <v>0</v>
      </c>
      <c r="K205" s="376"/>
      <c r="L205" s="378"/>
      <c r="M205" s="514">
        <v>730</v>
      </c>
      <c r="O205" s="377" t="s">
        <v>1715</v>
      </c>
      <c r="Y205" t="s">
        <v>3259</v>
      </c>
    </row>
    <row r="206" spans="1:25" x14ac:dyDescent="0.3">
      <c r="A206" s="384" t="s">
        <v>1503</v>
      </c>
      <c r="B206" s="376" t="s">
        <v>346</v>
      </c>
      <c r="C206" s="376" t="s">
        <v>333</v>
      </c>
      <c r="D206" s="376" t="s">
        <v>225</v>
      </c>
      <c r="E206" s="376" t="s">
        <v>1711</v>
      </c>
      <c r="F206" s="376" t="s">
        <v>1712</v>
      </c>
      <c r="G206" s="377" t="s">
        <v>1716</v>
      </c>
      <c r="H206" s="377" t="s">
        <v>27</v>
      </c>
      <c r="I206" s="376">
        <v>6</v>
      </c>
      <c r="J206" s="385">
        <v>0</v>
      </c>
      <c r="K206" s="376"/>
      <c r="L206" s="378"/>
      <c r="M206" s="514">
        <v>730</v>
      </c>
      <c r="O206" s="377" t="s">
        <v>1716</v>
      </c>
      <c r="Y206" t="s">
        <v>3260</v>
      </c>
    </row>
    <row r="207" spans="1:25" x14ac:dyDescent="0.3">
      <c r="A207" s="384" t="s">
        <v>1503</v>
      </c>
      <c r="B207" s="376" t="s">
        <v>359</v>
      </c>
      <c r="C207" s="376" t="s">
        <v>333</v>
      </c>
      <c r="D207" s="376" t="s">
        <v>225</v>
      </c>
      <c r="E207" s="376" t="s">
        <v>1711</v>
      </c>
      <c r="F207" s="376" t="s">
        <v>1712</v>
      </c>
      <c r="G207" s="377" t="s">
        <v>1717</v>
      </c>
      <c r="H207" s="377" t="s">
        <v>27</v>
      </c>
      <c r="I207" s="376">
        <v>6</v>
      </c>
      <c r="J207" s="385">
        <v>0</v>
      </c>
      <c r="K207" s="376"/>
      <c r="L207" s="378"/>
      <c r="M207" s="514">
        <v>730</v>
      </c>
      <c r="O207" s="377" t="s">
        <v>1717</v>
      </c>
      <c r="Y207" t="s">
        <v>3261</v>
      </c>
    </row>
    <row r="208" spans="1:25" x14ac:dyDescent="0.3">
      <c r="A208" s="384" t="s">
        <v>1503</v>
      </c>
      <c r="B208" s="376" t="s">
        <v>363</v>
      </c>
      <c r="C208" s="376" t="s">
        <v>333</v>
      </c>
      <c r="D208" s="376" t="s">
        <v>225</v>
      </c>
      <c r="E208" s="376" t="s">
        <v>1711</v>
      </c>
      <c r="F208" s="376" t="s">
        <v>1712</v>
      </c>
      <c r="G208" s="377" t="s">
        <v>1718</v>
      </c>
      <c r="H208" s="377" t="s">
        <v>27</v>
      </c>
      <c r="I208" s="376">
        <v>6</v>
      </c>
      <c r="J208" s="385">
        <v>0</v>
      </c>
      <c r="K208" s="376"/>
      <c r="L208" s="378"/>
      <c r="M208" s="514">
        <v>730</v>
      </c>
      <c r="O208" s="377" t="s">
        <v>1718</v>
      </c>
      <c r="Y208" t="s">
        <v>3262</v>
      </c>
    </row>
    <row r="209" spans="1:25" x14ac:dyDescent="0.3">
      <c r="A209" s="384" t="s">
        <v>1503</v>
      </c>
      <c r="B209" s="376" t="s">
        <v>351</v>
      </c>
      <c r="C209" s="376" t="s">
        <v>333</v>
      </c>
      <c r="D209" s="376" t="s">
        <v>225</v>
      </c>
      <c r="E209" s="376" t="s">
        <v>1711</v>
      </c>
      <c r="F209" s="376" t="s">
        <v>1712</v>
      </c>
      <c r="G209" s="377" t="s">
        <v>1719</v>
      </c>
      <c r="H209" s="377" t="s">
        <v>27</v>
      </c>
      <c r="I209" s="376">
        <v>6</v>
      </c>
      <c r="J209" s="385">
        <v>0</v>
      </c>
      <c r="K209" s="376"/>
      <c r="L209" s="378"/>
      <c r="M209" s="514">
        <v>730</v>
      </c>
      <c r="O209" s="377" t="s">
        <v>1719</v>
      </c>
      <c r="Y209" t="s">
        <v>3263</v>
      </c>
    </row>
    <row r="210" spans="1:25" x14ac:dyDescent="0.3">
      <c r="A210" s="384" t="s">
        <v>1503</v>
      </c>
      <c r="B210" s="376" t="s">
        <v>357</v>
      </c>
      <c r="C210" s="376" t="s">
        <v>333</v>
      </c>
      <c r="D210" s="376" t="s">
        <v>225</v>
      </c>
      <c r="E210" s="376" t="s">
        <v>1711</v>
      </c>
      <c r="F210" s="376" t="s">
        <v>1712</v>
      </c>
      <c r="G210" s="377" t="s">
        <v>1720</v>
      </c>
      <c r="H210" s="377" t="s">
        <v>27</v>
      </c>
      <c r="I210" s="376">
        <v>6</v>
      </c>
      <c r="J210" s="385">
        <v>0</v>
      </c>
      <c r="K210" s="376"/>
      <c r="L210" s="378"/>
      <c r="M210" s="514">
        <v>730</v>
      </c>
      <c r="O210" s="377" t="s">
        <v>3660</v>
      </c>
      <c r="Y210" t="s">
        <v>3264</v>
      </c>
    </row>
    <row r="211" spans="1:25" x14ac:dyDescent="0.3">
      <c r="A211" s="384" t="s">
        <v>1503</v>
      </c>
      <c r="B211" s="376" t="s">
        <v>365</v>
      </c>
      <c r="C211" s="376" t="s">
        <v>333</v>
      </c>
      <c r="D211" s="376" t="s">
        <v>225</v>
      </c>
      <c r="E211" s="376" t="s">
        <v>1711</v>
      </c>
      <c r="F211" s="376" t="s">
        <v>1712</v>
      </c>
      <c r="G211" s="377" t="s">
        <v>1721</v>
      </c>
      <c r="H211" s="377" t="s">
        <v>27</v>
      </c>
      <c r="I211" s="376">
        <v>6</v>
      </c>
      <c r="J211" s="385">
        <v>0</v>
      </c>
      <c r="K211" s="376"/>
      <c r="L211" s="378"/>
      <c r="M211" s="514">
        <v>730</v>
      </c>
      <c r="O211" s="377" t="s">
        <v>1721</v>
      </c>
      <c r="Y211" t="s">
        <v>3265</v>
      </c>
    </row>
    <row r="212" spans="1:25" x14ac:dyDescent="0.3">
      <c r="A212" s="384" t="s">
        <v>1503</v>
      </c>
      <c r="B212" s="376" t="s">
        <v>335</v>
      </c>
      <c r="C212" s="376" t="s">
        <v>333</v>
      </c>
      <c r="D212" s="376" t="s">
        <v>225</v>
      </c>
      <c r="E212" s="376" t="s">
        <v>1711</v>
      </c>
      <c r="F212" s="376" t="s">
        <v>1712</v>
      </c>
      <c r="G212" s="377" t="s">
        <v>1722</v>
      </c>
      <c r="H212" s="377" t="s">
        <v>27</v>
      </c>
      <c r="I212" s="376">
        <v>6</v>
      </c>
      <c r="J212" s="385">
        <v>0</v>
      </c>
      <c r="K212" s="376"/>
      <c r="L212" s="378"/>
      <c r="M212" s="514">
        <v>730</v>
      </c>
      <c r="O212" s="377" t="s">
        <v>1722</v>
      </c>
      <c r="Y212" t="s">
        <v>3266</v>
      </c>
    </row>
    <row r="213" spans="1:25" x14ac:dyDescent="0.3">
      <c r="A213" s="384" t="s">
        <v>1503</v>
      </c>
      <c r="B213" s="376" t="s">
        <v>367</v>
      </c>
      <c r="C213" s="376" t="s">
        <v>333</v>
      </c>
      <c r="D213" s="376" t="s">
        <v>225</v>
      </c>
      <c r="E213" s="376" t="s">
        <v>1711</v>
      </c>
      <c r="F213" s="376" t="s">
        <v>1712</v>
      </c>
      <c r="G213" s="377" t="s">
        <v>1723</v>
      </c>
      <c r="H213" s="377" t="s">
        <v>27</v>
      </c>
      <c r="I213" s="376">
        <v>6</v>
      </c>
      <c r="J213" s="385">
        <v>0</v>
      </c>
      <c r="K213" s="376"/>
      <c r="L213" s="378"/>
      <c r="M213" s="514">
        <v>730</v>
      </c>
      <c r="O213" s="377" t="s">
        <v>1723</v>
      </c>
      <c r="Y213" t="s">
        <v>3267</v>
      </c>
    </row>
    <row r="214" spans="1:25" x14ac:dyDescent="0.3">
      <c r="A214" s="384" t="s">
        <v>1503</v>
      </c>
      <c r="B214" s="376" t="s">
        <v>369</v>
      </c>
      <c r="C214" s="376" t="s">
        <v>333</v>
      </c>
      <c r="D214" s="376" t="s">
        <v>225</v>
      </c>
      <c r="E214" s="376" t="s">
        <v>1711</v>
      </c>
      <c r="F214" s="376" t="s">
        <v>1712</v>
      </c>
      <c r="G214" s="377" t="s">
        <v>1724</v>
      </c>
      <c r="H214" s="377" t="s">
        <v>27</v>
      </c>
      <c r="I214" s="376">
        <v>6</v>
      </c>
      <c r="J214" s="385">
        <v>0</v>
      </c>
      <c r="K214" s="376"/>
      <c r="L214" s="378"/>
      <c r="M214" s="514">
        <v>730</v>
      </c>
      <c r="O214" s="377" t="s">
        <v>1724</v>
      </c>
      <c r="Y214" t="s">
        <v>3268</v>
      </c>
    </row>
    <row r="215" spans="1:25" x14ac:dyDescent="0.3">
      <c r="A215" s="384" t="s">
        <v>1503</v>
      </c>
      <c r="B215" s="376" t="s">
        <v>371</v>
      </c>
      <c r="C215" s="376" t="s">
        <v>333</v>
      </c>
      <c r="D215" s="376" t="s">
        <v>225</v>
      </c>
      <c r="E215" s="376" t="s">
        <v>1711</v>
      </c>
      <c r="F215" s="376" t="s">
        <v>1712</v>
      </c>
      <c r="G215" s="377" t="s">
        <v>1725</v>
      </c>
      <c r="H215" s="377" t="s">
        <v>27</v>
      </c>
      <c r="I215" s="376">
        <v>6</v>
      </c>
      <c r="J215" s="385">
        <v>0</v>
      </c>
      <c r="K215" s="376"/>
      <c r="L215" s="378"/>
      <c r="M215" s="514">
        <v>730</v>
      </c>
      <c r="O215" s="377" t="s">
        <v>1725</v>
      </c>
      <c r="Y215" t="s">
        <v>3269</v>
      </c>
    </row>
    <row r="216" spans="1:25" x14ac:dyDescent="0.3">
      <c r="A216" s="384" t="s">
        <v>1503</v>
      </c>
      <c r="B216" s="376" t="s">
        <v>379</v>
      </c>
      <c r="C216" s="376" t="s">
        <v>333</v>
      </c>
      <c r="D216" s="376" t="s">
        <v>225</v>
      </c>
      <c r="E216" s="376" t="s">
        <v>1711</v>
      </c>
      <c r="F216" s="376" t="s">
        <v>1712</v>
      </c>
      <c r="G216" s="377" t="s">
        <v>1726</v>
      </c>
      <c r="H216" s="377" t="s">
        <v>27</v>
      </c>
      <c r="I216" s="376">
        <v>6</v>
      </c>
      <c r="J216" s="385">
        <v>0</v>
      </c>
      <c r="K216" s="376"/>
      <c r="L216" s="378"/>
      <c r="M216" s="514">
        <v>730</v>
      </c>
      <c r="O216" s="377" t="s">
        <v>1726</v>
      </c>
      <c r="Y216" t="s">
        <v>3270</v>
      </c>
    </row>
    <row r="217" spans="1:25" x14ac:dyDescent="0.3">
      <c r="A217" s="384" t="s">
        <v>1503</v>
      </c>
      <c r="B217" s="376" t="s">
        <v>375</v>
      </c>
      <c r="C217" s="376" t="s">
        <v>333</v>
      </c>
      <c r="D217" s="376" t="s">
        <v>225</v>
      </c>
      <c r="E217" s="376" t="s">
        <v>1711</v>
      </c>
      <c r="F217" s="376" t="s">
        <v>1712</v>
      </c>
      <c r="G217" s="377" t="s">
        <v>1727</v>
      </c>
      <c r="H217" s="377" t="s">
        <v>27</v>
      </c>
      <c r="I217" s="376">
        <v>6</v>
      </c>
      <c r="J217" s="385">
        <v>0</v>
      </c>
      <c r="K217" s="376"/>
      <c r="L217" s="378"/>
      <c r="M217" s="514">
        <v>730</v>
      </c>
      <c r="O217" s="377" t="s">
        <v>1727</v>
      </c>
      <c r="Y217" t="s">
        <v>3271</v>
      </c>
    </row>
    <row r="218" spans="1:25" x14ac:dyDescent="0.3">
      <c r="A218" s="384" t="s">
        <v>1503</v>
      </c>
      <c r="B218" s="376" t="s">
        <v>373</v>
      </c>
      <c r="C218" s="376" t="s">
        <v>333</v>
      </c>
      <c r="D218" s="376" t="s">
        <v>225</v>
      </c>
      <c r="E218" s="376" t="s">
        <v>1711</v>
      </c>
      <c r="F218" s="376" t="s">
        <v>1712</v>
      </c>
      <c r="G218" s="377" t="s">
        <v>1728</v>
      </c>
      <c r="H218" s="377" t="s">
        <v>27</v>
      </c>
      <c r="I218" s="376">
        <v>6</v>
      </c>
      <c r="J218" s="385">
        <v>0</v>
      </c>
      <c r="K218" s="376"/>
      <c r="L218" s="378"/>
      <c r="M218" s="514">
        <v>730</v>
      </c>
      <c r="O218" s="377" t="s">
        <v>1728</v>
      </c>
      <c r="Y218" t="s">
        <v>3272</v>
      </c>
    </row>
    <row r="219" spans="1:25" x14ac:dyDescent="0.3">
      <c r="A219" s="384" t="s">
        <v>1503</v>
      </c>
      <c r="B219" s="376" t="s">
        <v>339</v>
      </c>
      <c r="C219" s="376" t="s">
        <v>333</v>
      </c>
      <c r="D219" s="376" t="s">
        <v>225</v>
      </c>
      <c r="E219" s="376" t="s">
        <v>1711</v>
      </c>
      <c r="F219" s="376" t="s">
        <v>1712</v>
      </c>
      <c r="G219" s="377" t="s">
        <v>1729</v>
      </c>
      <c r="H219" s="377" t="s">
        <v>27</v>
      </c>
      <c r="I219" s="376">
        <v>6</v>
      </c>
      <c r="J219" s="385">
        <v>0</v>
      </c>
      <c r="K219" s="376"/>
      <c r="L219" s="378"/>
      <c r="M219" s="514">
        <v>730</v>
      </c>
      <c r="O219" s="377" t="s">
        <v>1729</v>
      </c>
      <c r="Y219" t="s">
        <v>3273</v>
      </c>
    </row>
    <row r="220" spans="1:25" x14ac:dyDescent="0.3">
      <c r="A220" s="384" t="s">
        <v>1503</v>
      </c>
      <c r="B220" s="376" t="s">
        <v>332</v>
      </c>
      <c r="C220" s="376" t="s">
        <v>333</v>
      </c>
      <c r="D220" s="376" t="s">
        <v>225</v>
      </c>
      <c r="E220" s="376" t="s">
        <v>1711</v>
      </c>
      <c r="F220" s="376" t="s">
        <v>1712</v>
      </c>
      <c r="G220" s="377" t="s">
        <v>1730</v>
      </c>
      <c r="H220" s="377" t="s">
        <v>27</v>
      </c>
      <c r="I220" s="376">
        <v>6</v>
      </c>
      <c r="J220" s="385">
        <v>0</v>
      </c>
      <c r="K220" s="376"/>
      <c r="L220" s="378"/>
      <c r="M220" s="514">
        <v>730</v>
      </c>
      <c r="O220" s="377" t="s">
        <v>1730</v>
      </c>
      <c r="Y220" t="s">
        <v>3274</v>
      </c>
    </row>
    <row r="221" spans="1:25" x14ac:dyDescent="0.3">
      <c r="A221" s="384" t="s">
        <v>1503</v>
      </c>
      <c r="B221" s="376" t="s">
        <v>737</v>
      </c>
      <c r="C221" s="376" t="s">
        <v>59</v>
      </c>
      <c r="D221" s="376" t="s">
        <v>249</v>
      </c>
      <c r="E221" s="376" t="s">
        <v>1731</v>
      </c>
      <c r="F221" s="376" t="s">
        <v>1453</v>
      </c>
      <c r="G221" s="377" t="s">
        <v>1732</v>
      </c>
      <c r="H221" s="377" t="s">
        <v>27</v>
      </c>
      <c r="I221" s="376">
        <v>6</v>
      </c>
      <c r="J221" s="385">
        <v>0</v>
      </c>
      <c r="K221" s="376"/>
      <c r="L221" s="378"/>
      <c r="M221" s="514">
        <v>910</v>
      </c>
      <c r="O221" s="377" t="s">
        <v>3661</v>
      </c>
      <c r="Y221" t="s">
        <v>3275</v>
      </c>
    </row>
    <row r="222" spans="1:25" x14ac:dyDescent="0.3">
      <c r="A222" s="384" t="s">
        <v>1503</v>
      </c>
      <c r="B222" s="376" t="s">
        <v>739</v>
      </c>
      <c r="C222" s="376" t="s">
        <v>59</v>
      </c>
      <c r="D222" s="376" t="s">
        <v>249</v>
      </c>
      <c r="E222" s="376" t="s">
        <v>1731</v>
      </c>
      <c r="F222" s="376" t="s">
        <v>1453</v>
      </c>
      <c r="G222" s="377" t="s">
        <v>1733</v>
      </c>
      <c r="H222" s="377" t="s">
        <v>68</v>
      </c>
      <c r="I222" s="376">
        <v>6</v>
      </c>
      <c r="J222" s="385">
        <v>0</v>
      </c>
      <c r="K222" s="376"/>
      <c r="L222" s="378"/>
      <c r="M222" s="514">
        <v>1300</v>
      </c>
      <c r="O222" s="377" t="s">
        <v>3662</v>
      </c>
      <c r="Y222" t="s">
        <v>3276</v>
      </c>
    </row>
    <row r="223" spans="1:25" x14ac:dyDescent="0.3">
      <c r="A223" s="384" t="s">
        <v>1503</v>
      </c>
      <c r="B223" s="376" t="s">
        <v>749</v>
      </c>
      <c r="C223" s="376" t="s">
        <v>59</v>
      </c>
      <c r="D223" s="376" t="s">
        <v>249</v>
      </c>
      <c r="E223" s="376" t="s">
        <v>59</v>
      </c>
      <c r="F223" s="376" t="s">
        <v>1734</v>
      </c>
      <c r="G223" s="377" t="s">
        <v>1735</v>
      </c>
      <c r="H223" s="377" t="s">
        <v>160</v>
      </c>
      <c r="I223" s="376">
        <v>24</v>
      </c>
      <c r="J223" s="385">
        <v>0</v>
      </c>
      <c r="K223" s="384" t="s">
        <v>1508</v>
      </c>
      <c r="L223" s="378"/>
      <c r="M223" s="514" t="s">
        <v>1509</v>
      </c>
      <c r="O223" s="377" t="s">
        <v>3663</v>
      </c>
      <c r="Y223" t="s">
        <v>3277</v>
      </c>
    </row>
    <row r="224" spans="1:25" x14ac:dyDescent="0.3">
      <c r="A224" s="384" t="s">
        <v>1503</v>
      </c>
      <c r="B224" s="376" t="s">
        <v>753</v>
      </c>
      <c r="C224" s="376" t="s">
        <v>59</v>
      </c>
      <c r="D224" s="376" t="s">
        <v>249</v>
      </c>
      <c r="E224" s="376" t="s">
        <v>59</v>
      </c>
      <c r="F224" s="376" t="s">
        <v>1734</v>
      </c>
      <c r="G224" s="377" t="s">
        <v>1736</v>
      </c>
      <c r="H224" s="377" t="s">
        <v>86</v>
      </c>
      <c r="I224" s="376">
        <v>12</v>
      </c>
      <c r="J224" s="385">
        <v>0</v>
      </c>
      <c r="K224" s="376"/>
      <c r="L224" s="378"/>
      <c r="M224" s="514">
        <v>1250</v>
      </c>
      <c r="O224" s="377" t="s">
        <v>3481</v>
      </c>
      <c r="Y224" t="s">
        <v>3278</v>
      </c>
    </row>
    <row r="225" spans="1:25" x14ac:dyDescent="0.3">
      <c r="A225" s="384" t="s">
        <v>1503</v>
      </c>
      <c r="B225" s="376" t="s">
        <v>757</v>
      </c>
      <c r="C225" s="376" t="s">
        <v>59</v>
      </c>
      <c r="D225" s="376" t="s">
        <v>249</v>
      </c>
      <c r="E225" s="376" t="s">
        <v>59</v>
      </c>
      <c r="F225" s="376" t="s">
        <v>1734</v>
      </c>
      <c r="G225" s="377" t="s">
        <v>1737</v>
      </c>
      <c r="H225" s="377" t="s">
        <v>68</v>
      </c>
      <c r="I225" s="376">
        <v>12</v>
      </c>
      <c r="J225" s="385">
        <v>0</v>
      </c>
      <c r="K225" s="376"/>
      <c r="L225" s="378"/>
      <c r="M225" s="514">
        <v>1600</v>
      </c>
      <c r="O225" s="377" t="s">
        <v>3664</v>
      </c>
      <c r="Y225" t="s">
        <v>3279</v>
      </c>
    </row>
    <row r="226" spans="1:25" x14ac:dyDescent="0.3">
      <c r="A226" s="384" t="s">
        <v>1503</v>
      </c>
      <c r="B226" s="376" t="s">
        <v>751</v>
      </c>
      <c r="C226" s="376" t="s">
        <v>59</v>
      </c>
      <c r="D226" s="376" t="s">
        <v>249</v>
      </c>
      <c r="E226" s="376" t="s">
        <v>59</v>
      </c>
      <c r="F226" s="376" t="s">
        <v>1734</v>
      </c>
      <c r="G226" s="377" t="s">
        <v>255</v>
      </c>
      <c r="H226" s="377" t="s">
        <v>188</v>
      </c>
      <c r="I226" s="376">
        <v>12</v>
      </c>
      <c r="J226" s="385">
        <v>0</v>
      </c>
      <c r="K226" s="376"/>
      <c r="L226" s="378"/>
      <c r="M226" s="514">
        <v>1110</v>
      </c>
      <c r="O226" s="377" t="s">
        <v>3480</v>
      </c>
      <c r="Y226" t="s">
        <v>3280</v>
      </c>
    </row>
    <row r="227" spans="1:25" x14ac:dyDescent="0.3">
      <c r="A227" s="384" t="s">
        <v>1503</v>
      </c>
      <c r="B227" s="376" t="s">
        <v>755</v>
      </c>
      <c r="C227" s="376" t="s">
        <v>59</v>
      </c>
      <c r="D227" s="376" t="s">
        <v>249</v>
      </c>
      <c r="E227" s="376" t="s">
        <v>59</v>
      </c>
      <c r="F227" s="376" t="s">
        <v>1734</v>
      </c>
      <c r="G227" s="377" t="s">
        <v>1738</v>
      </c>
      <c r="H227" s="377" t="s">
        <v>68</v>
      </c>
      <c r="I227" s="376">
        <v>6</v>
      </c>
      <c r="J227" s="385">
        <v>0</v>
      </c>
      <c r="K227" s="376"/>
      <c r="L227" s="378"/>
      <c r="M227" s="514">
        <v>2350</v>
      </c>
      <c r="O227" s="377" t="s">
        <v>1738</v>
      </c>
      <c r="Y227" t="s">
        <v>3281</v>
      </c>
    </row>
    <row r="228" spans="1:25" x14ac:dyDescent="0.3">
      <c r="A228" s="384" t="s">
        <v>1503</v>
      </c>
      <c r="B228" s="376" t="s">
        <v>795</v>
      </c>
      <c r="C228" s="376" t="s">
        <v>59</v>
      </c>
      <c r="D228" s="376" t="s">
        <v>249</v>
      </c>
      <c r="E228" s="376" t="s">
        <v>1739</v>
      </c>
      <c r="F228" s="376" t="s">
        <v>1740</v>
      </c>
      <c r="G228" s="377" t="s">
        <v>257</v>
      </c>
      <c r="H228" s="377" t="s">
        <v>27</v>
      </c>
      <c r="I228" s="376">
        <v>6</v>
      </c>
      <c r="J228" s="385">
        <v>0</v>
      </c>
      <c r="K228" s="376"/>
      <c r="L228" s="378"/>
      <c r="M228" s="514">
        <v>1245</v>
      </c>
      <c r="O228" s="377" t="s">
        <v>3665</v>
      </c>
      <c r="Y228" t="s">
        <v>3282</v>
      </c>
    </row>
    <row r="229" spans="1:25" x14ac:dyDescent="0.3">
      <c r="A229" s="384" t="s">
        <v>1503</v>
      </c>
      <c r="B229" s="376" t="s">
        <v>815</v>
      </c>
      <c r="C229" s="376" t="s">
        <v>59</v>
      </c>
      <c r="D229" s="376" t="s">
        <v>249</v>
      </c>
      <c r="E229" s="376" t="s">
        <v>1741</v>
      </c>
      <c r="F229" s="376" t="s">
        <v>1742</v>
      </c>
      <c r="G229" s="377" t="s">
        <v>258</v>
      </c>
      <c r="H229" s="377" t="s">
        <v>27</v>
      </c>
      <c r="I229" s="376">
        <v>6</v>
      </c>
      <c r="J229" s="385">
        <v>0</v>
      </c>
      <c r="K229" s="376"/>
      <c r="L229" s="378"/>
      <c r="M229" s="514">
        <v>1245</v>
      </c>
      <c r="O229" s="377" t="s">
        <v>3666</v>
      </c>
      <c r="Y229" t="s">
        <v>3283</v>
      </c>
    </row>
    <row r="230" spans="1:25" x14ac:dyDescent="0.3">
      <c r="A230" s="384" t="s">
        <v>1503</v>
      </c>
      <c r="B230" s="376" t="s">
        <v>869</v>
      </c>
      <c r="C230" s="376" t="s">
        <v>59</v>
      </c>
      <c r="D230" s="376" t="s">
        <v>249</v>
      </c>
      <c r="E230" s="376" t="s">
        <v>259</v>
      </c>
      <c r="F230" s="376" t="s">
        <v>1743</v>
      </c>
      <c r="G230" s="377" t="s">
        <v>260</v>
      </c>
      <c r="H230" s="377" t="s">
        <v>27</v>
      </c>
      <c r="I230" s="376">
        <v>6</v>
      </c>
      <c r="J230" s="385">
        <v>0</v>
      </c>
      <c r="K230" s="376"/>
      <c r="L230" s="378"/>
      <c r="M230" s="514">
        <v>1245</v>
      </c>
      <c r="O230" s="377" t="s">
        <v>3667</v>
      </c>
      <c r="Y230" t="s">
        <v>3284</v>
      </c>
    </row>
    <row r="231" spans="1:25" x14ac:dyDescent="0.3">
      <c r="A231" s="384" t="s">
        <v>1503</v>
      </c>
      <c r="B231" s="376" t="s">
        <v>853</v>
      </c>
      <c r="C231" s="376" t="s">
        <v>59</v>
      </c>
      <c r="D231" s="376" t="s">
        <v>261</v>
      </c>
      <c r="E231" s="376" t="s">
        <v>262</v>
      </c>
      <c r="F231" s="376" t="s">
        <v>1744</v>
      </c>
      <c r="G231" s="377" t="s">
        <v>1745</v>
      </c>
      <c r="H231" s="377" t="s">
        <v>68</v>
      </c>
      <c r="I231" s="376">
        <v>12</v>
      </c>
      <c r="J231" s="385">
        <v>0</v>
      </c>
      <c r="K231" s="384" t="s">
        <v>1508</v>
      </c>
      <c r="L231" s="378"/>
      <c r="M231" s="514">
        <v>930</v>
      </c>
      <c r="O231" s="377" t="s">
        <v>3668</v>
      </c>
      <c r="Y231" t="s">
        <v>3285</v>
      </c>
    </row>
    <row r="232" spans="1:25" x14ac:dyDescent="0.3">
      <c r="A232" s="384" t="s">
        <v>1503</v>
      </c>
      <c r="B232" s="376" t="s">
        <v>849</v>
      </c>
      <c r="C232" s="376" t="s">
        <v>59</v>
      </c>
      <c r="D232" s="376" t="s">
        <v>261</v>
      </c>
      <c r="E232" s="376" t="s">
        <v>262</v>
      </c>
      <c r="F232" s="376" t="s">
        <v>1744</v>
      </c>
      <c r="G232" s="377" t="s">
        <v>264</v>
      </c>
      <c r="H232" s="377" t="s">
        <v>86</v>
      </c>
      <c r="I232" s="376">
        <v>12</v>
      </c>
      <c r="J232" s="385">
        <v>0</v>
      </c>
      <c r="K232" s="384" t="s">
        <v>1508</v>
      </c>
      <c r="L232" s="378"/>
      <c r="M232" s="514">
        <v>740</v>
      </c>
      <c r="O232" s="377" t="s">
        <v>3669</v>
      </c>
      <c r="Y232" t="s">
        <v>3286</v>
      </c>
    </row>
    <row r="233" spans="1:25" x14ac:dyDescent="0.3">
      <c r="A233" s="384" t="s">
        <v>1503</v>
      </c>
      <c r="B233" s="376" t="s">
        <v>847</v>
      </c>
      <c r="C233" s="376" t="s">
        <v>59</v>
      </c>
      <c r="D233" s="376" t="s">
        <v>261</v>
      </c>
      <c r="E233" s="376" t="s">
        <v>262</v>
      </c>
      <c r="F233" s="376" t="s">
        <v>1744</v>
      </c>
      <c r="G233" s="377" t="s">
        <v>265</v>
      </c>
      <c r="H233" s="377" t="s">
        <v>86</v>
      </c>
      <c r="I233" s="376">
        <v>12</v>
      </c>
      <c r="J233" s="385">
        <v>0</v>
      </c>
      <c r="K233" s="384" t="s">
        <v>1508</v>
      </c>
      <c r="L233" s="378"/>
      <c r="M233" s="514">
        <v>740</v>
      </c>
      <c r="O233" s="377" t="s">
        <v>265</v>
      </c>
      <c r="Y233" t="s">
        <v>3287</v>
      </c>
    </row>
    <row r="234" spans="1:25" x14ac:dyDescent="0.3">
      <c r="A234" s="384" t="s">
        <v>1503</v>
      </c>
      <c r="B234" s="376" t="s">
        <v>851</v>
      </c>
      <c r="C234" s="376" t="s">
        <v>59</v>
      </c>
      <c r="D234" s="376" t="s">
        <v>261</v>
      </c>
      <c r="E234" s="376" t="s">
        <v>262</v>
      </c>
      <c r="F234" s="376" t="s">
        <v>1744</v>
      </c>
      <c r="G234" s="377" t="s">
        <v>266</v>
      </c>
      <c r="H234" s="377" t="s">
        <v>86</v>
      </c>
      <c r="I234" s="376">
        <v>12</v>
      </c>
      <c r="J234" s="385">
        <v>0</v>
      </c>
      <c r="K234" s="384" t="s">
        <v>1508</v>
      </c>
      <c r="L234" s="378"/>
      <c r="M234" s="514">
        <v>740</v>
      </c>
      <c r="O234" s="377" t="s">
        <v>266</v>
      </c>
      <c r="Y234" t="s">
        <v>3288</v>
      </c>
    </row>
    <row r="235" spans="1:25" x14ac:dyDescent="0.3">
      <c r="A235" s="384" t="s">
        <v>1503</v>
      </c>
      <c r="B235" s="376" t="s">
        <v>855</v>
      </c>
      <c r="C235" s="376" t="s">
        <v>59</v>
      </c>
      <c r="D235" s="376" t="s">
        <v>261</v>
      </c>
      <c r="E235" s="376" t="s">
        <v>262</v>
      </c>
      <c r="F235" s="376" t="s">
        <v>1744</v>
      </c>
      <c r="G235" s="377" t="s">
        <v>267</v>
      </c>
      <c r="H235" s="377" t="s">
        <v>68</v>
      </c>
      <c r="I235" s="376">
        <v>6</v>
      </c>
      <c r="J235" s="385">
        <v>0</v>
      </c>
      <c r="K235" s="384" t="s">
        <v>1508</v>
      </c>
      <c r="L235" s="378"/>
      <c r="M235" s="514" t="s">
        <v>1509</v>
      </c>
      <c r="O235" s="377" t="s">
        <v>3670</v>
      </c>
      <c r="Y235" t="s">
        <v>3289</v>
      </c>
    </row>
    <row r="236" spans="1:25" x14ac:dyDescent="0.3">
      <c r="A236" s="384" t="s">
        <v>1503</v>
      </c>
      <c r="B236" s="376" t="s">
        <v>857</v>
      </c>
      <c r="C236" s="376" t="s">
        <v>59</v>
      </c>
      <c r="D236" s="376" t="s">
        <v>261</v>
      </c>
      <c r="E236" s="376" t="s">
        <v>262</v>
      </c>
      <c r="F236" s="376" t="s">
        <v>1744</v>
      </c>
      <c r="G236" s="377" t="s">
        <v>269</v>
      </c>
      <c r="H236" s="377" t="s">
        <v>68</v>
      </c>
      <c r="I236" s="376">
        <v>6</v>
      </c>
      <c r="J236" s="385">
        <v>0</v>
      </c>
      <c r="K236" s="384" t="s">
        <v>1508</v>
      </c>
      <c r="L236" s="378"/>
      <c r="M236" s="514">
        <v>1160</v>
      </c>
      <c r="O236" s="377" t="s">
        <v>3671</v>
      </c>
      <c r="Y236" t="s">
        <v>3290</v>
      </c>
    </row>
    <row r="237" spans="1:25" x14ac:dyDescent="0.3">
      <c r="A237" s="384" t="s">
        <v>1503</v>
      </c>
      <c r="B237" s="376" t="s">
        <v>859</v>
      </c>
      <c r="C237" s="376" t="s">
        <v>59</v>
      </c>
      <c r="D237" s="376" t="s">
        <v>261</v>
      </c>
      <c r="E237" s="376" t="s">
        <v>262</v>
      </c>
      <c r="F237" s="376" t="s">
        <v>1744</v>
      </c>
      <c r="G237" s="377" t="s">
        <v>1746</v>
      </c>
      <c r="H237" s="377" t="s">
        <v>68</v>
      </c>
      <c r="I237" s="376">
        <v>6</v>
      </c>
      <c r="J237" s="385">
        <v>0</v>
      </c>
      <c r="K237" s="376"/>
      <c r="L237" s="378"/>
      <c r="M237" s="514">
        <v>1160</v>
      </c>
      <c r="O237" s="377" t="s">
        <v>3672</v>
      </c>
      <c r="Y237" t="s">
        <v>3291</v>
      </c>
    </row>
    <row r="238" spans="1:25" x14ac:dyDescent="0.3">
      <c r="A238" s="384" t="s">
        <v>1503</v>
      </c>
      <c r="B238" s="376" t="s">
        <v>861</v>
      </c>
      <c r="C238" s="376" t="s">
        <v>59</v>
      </c>
      <c r="D238" s="376" t="s">
        <v>261</v>
      </c>
      <c r="E238" s="376" t="s">
        <v>262</v>
      </c>
      <c r="F238" s="376" t="s">
        <v>1744</v>
      </c>
      <c r="G238" s="377" t="s">
        <v>1747</v>
      </c>
      <c r="H238" s="377" t="s">
        <v>68</v>
      </c>
      <c r="I238" s="376">
        <v>6</v>
      </c>
      <c r="J238" s="385">
        <v>0</v>
      </c>
      <c r="K238" s="376"/>
      <c r="L238" s="378"/>
      <c r="M238" s="514">
        <v>1160</v>
      </c>
      <c r="O238" s="377" t="s">
        <v>3673</v>
      </c>
      <c r="Y238" t="s">
        <v>3292</v>
      </c>
    </row>
    <row r="239" spans="1:25" x14ac:dyDescent="0.3">
      <c r="A239" s="384" t="s">
        <v>1503</v>
      </c>
      <c r="B239" s="376" t="s">
        <v>845</v>
      </c>
      <c r="C239" s="376" t="s">
        <v>59</v>
      </c>
      <c r="D239" s="376" t="s">
        <v>270</v>
      </c>
      <c r="E239" s="376" t="s">
        <v>262</v>
      </c>
      <c r="F239" s="376" t="s">
        <v>1744</v>
      </c>
      <c r="G239" s="377" t="s">
        <v>271</v>
      </c>
      <c r="H239" s="377" t="s">
        <v>86</v>
      </c>
      <c r="I239" s="376">
        <v>6</v>
      </c>
      <c r="J239" s="385">
        <v>0</v>
      </c>
      <c r="K239" s="384" t="s">
        <v>1508</v>
      </c>
      <c r="L239" s="378"/>
      <c r="M239" s="514">
        <v>695</v>
      </c>
      <c r="O239" s="377" t="s">
        <v>3674</v>
      </c>
      <c r="Y239" t="s">
        <v>3293</v>
      </c>
    </row>
    <row r="240" spans="1:25" x14ac:dyDescent="0.3">
      <c r="A240" s="384" t="s">
        <v>1503</v>
      </c>
      <c r="B240" s="376" t="s">
        <v>843</v>
      </c>
      <c r="C240" s="376" t="s">
        <v>59</v>
      </c>
      <c r="D240" s="376" t="s">
        <v>270</v>
      </c>
      <c r="E240" s="376" t="s">
        <v>262</v>
      </c>
      <c r="F240" s="376" t="s">
        <v>1748</v>
      </c>
      <c r="G240" s="377" t="s">
        <v>272</v>
      </c>
      <c r="H240" s="377" t="s">
        <v>86</v>
      </c>
      <c r="I240" s="376">
        <v>6</v>
      </c>
      <c r="J240" s="385">
        <v>0</v>
      </c>
      <c r="K240" s="384" t="s">
        <v>1508</v>
      </c>
      <c r="L240" s="378"/>
      <c r="M240" s="514" t="s">
        <v>1509</v>
      </c>
      <c r="O240" s="377" t="s">
        <v>3675</v>
      </c>
      <c r="Y240" t="s">
        <v>3294</v>
      </c>
    </row>
    <row r="241" spans="1:25" x14ac:dyDescent="0.3">
      <c r="A241" s="384" t="s">
        <v>1503</v>
      </c>
      <c r="B241" s="376" t="s">
        <v>1749</v>
      </c>
      <c r="C241" s="376" t="s">
        <v>59</v>
      </c>
      <c r="D241" s="376" t="s">
        <v>270</v>
      </c>
      <c r="E241" s="376" t="s">
        <v>262</v>
      </c>
      <c r="F241" s="376" t="s">
        <v>1748</v>
      </c>
      <c r="G241" s="377" t="s">
        <v>273</v>
      </c>
      <c r="H241" s="377" t="s">
        <v>86</v>
      </c>
      <c r="I241" s="376">
        <v>6</v>
      </c>
      <c r="J241" s="385">
        <v>0</v>
      </c>
      <c r="K241" s="384" t="s">
        <v>1508</v>
      </c>
      <c r="L241" s="378"/>
      <c r="M241" s="514" t="s">
        <v>1509</v>
      </c>
      <c r="O241" s="377" t="s">
        <v>1509</v>
      </c>
      <c r="Y241" t="s">
        <v>3295</v>
      </c>
    </row>
    <row r="242" spans="1:25" x14ac:dyDescent="0.3">
      <c r="A242" s="384" t="s">
        <v>1503</v>
      </c>
      <c r="B242" s="376" t="s">
        <v>863</v>
      </c>
      <c r="C242" s="376" t="s">
        <v>59</v>
      </c>
      <c r="D242" s="376" t="s">
        <v>270</v>
      </c>
      <c r="E242" s="376" t="s">
        <v>262</v>
      </c>
      <c r="F242" s="376" t="s">
        <v>1748</v>
      </c>
      <c r="G242" s="377" t="s">
        <v>274</v>
      </c>
      <c r="H242" s="377" t="s">
        <v>86</v>
      </c>
      <c r="I242" s="376">
        <v>6</v>
      </c>
      <c r="J242" s="385">
        <v>0</v>
      </c>
      <c r="K242" s="384" t="s">
        <v>1508</v>
      </c>
      <c r="L242" s="378"/>
      <c r="M242" s="514">
        <v>677</v>
      </c>
      <c r="O242" s="377" t="s">
        <v>274</v>
      </c>
      <c r="Y242" t="s">
        <v>3296</v>
      </c>
    </row>
    <row r="243" spans="1:25" x14ac:dyDescent="0.3">
      <c r="A243" s="384" t="s">
        <v>1503</v>
      </c>
      <c r="B243" s="376" t="s">
        <v>865</v>
      </c>
      <c r="C243" s="376" t="s">
        <v>59</v>
      </c>
      <c r="D243" s="376" t="s">
        <v>270</v>
      </c>
      <c r="E243" s="376" t="s">
        <v>262</v>
      </c>
      <c r="F243" s="376" t="s">
        <v>1748</v>
      </c>
      <c r="G243" s="377" t="s">
        <v>275</v>
      </c>
      <c r="H243" s="377" t="s">
        <v>86</v>
      </c>
      <c r="I243" s="376">
        <v>6</v>
      </c>
      <c r="J243" s="385">
        <v>0</v>
      </c>
      <c r="K243" s="384" t="s">
        <v>1508</v>
      </c>
      <c r="L243" s="378"/>
      <c r="M243" s="514">
        <v>677</v>
      </c>
      <c r="O243" s="377" t="s">
        <v>3676</v>
      </c>
      <c r="Y243" t="s">
        <v>3297</v>
      </c>
    </row>
    <row r="244" spans="1:25" x14ac:dyDescent="0.3">
      <c r="A244" s="384" t="s">
        <v>1503</v>
      </c>
      <c r="B244" s="376" t="s">
        <v>867</v>
      </c>
      <c r="C244" s="376" t="s">
        <v>59</v>
      </c>
      <c r="D244" s="376" t="s">
        <v>270</v>
      </c>
      <c r="E244" s="376" t="s">
        <v>262</v>
      </c>
      <c r="F244" s="376" t="s">
        <v>1748</v>
      </c>
      <c r="G244" s="377" t="s">
        <v>276</v>
      </c>
      <c r="H244" s="377" t="s">
        <v>86</v>
      </c>
      <c r="I244" s="376">
        <v>6</v>
      </c>
      <c r="J244" s="385">
        <v>0</v>
      </c>
      <c r="K244" s="384" t="s">
        <v>1508</v>
      </c>
      <c r="L244" s="378"/>
      <c r="M244" s="514">
        <v>695</v>
      </c>
      <c r="O244" s="377" t="s">
        <v>276</v>
      </c>
      <c r="Y244" t="s">
        <v>3298</v>
      </c>
    </row>
    <row r="245" spans="1:25" x14ac:dyDescent="0.3">
      <c r="A245" s="384" t="s">
        <v>1503</v>
      </c>
      <c r="B245" s="376" t="s">
        <v>915</v>
      </c>
      <c r="C245" s="376" t="s">
        <v>98</v>
      </c>
      <c r="D245" s="376" t="s">
        <v>277</v>
      </c>
      <c r="E245" s="376" t="s">
        <v>278</v>
      </c>
      <c r="F245" s="376" t="s">
        <v>1750</v>
      </c>
      <c r="G245" s="377" t="s">
        <v>279</v>
      </c>
      <c r="H245" s="377" t="s">
        <v>86</v>
      </c>
      <c r="I245" s="376">
        <v>6</v>
      </c>
      <c r="J245" s="385">
        <v>0</v>
      </c>
      <c r="K245" s="376"/>
      <c r="L245" s="378"/>
      <c r="M245" s="514">
        <v>2020</v>
      </c>
      <c r="O245" s="377" t="s">
        <v>279</v>
      </c>
      <c r="Y245" t="s">
        <v>3299</v>
      </c>
    </row>
    <row r="246" spans="1:25" x14ac:dyDescent="0.3">
      <c r="A246" s="384" t="s">
        <v>1503</v>
      </c>
      <c r="B246" s="376" t="s">
        <v>919</v>
      </c>
      <c r="C246" s="376" t="s">
        <v>98</v>
      </c>
      <c r="D246" s="376" t="s">
        <v>277</v>
      </c>
      <c r="E246" s="376" t="s">
        <v>278</v>
      </c>
      <c r="F246" s="376" t="s">
        <v>1750</v>
      </c>
      <c r="G246" s="377" t="s">
        <v>280</v>
      </c>
      <c r="H246" s="377" t="s">
        <v>86</v>
      </c>
      <c r="I246" s="376">
        <v>6</v>
      </c>
      <c r="J246" s="385">
        <v>0</v>
      </c>
      <c r="K246" s="376"/>
      <c r="L246" s="378"/>
      <c r="M246" s="514">
        <v>3570</v>
      </c>
      <c r="O246" s="377" t="s">
        <v>280</v>
      </c>
      <c r="Y246" t="s">
        <v>3300</v>
      </c>
    </row>
    <row r="247" spans="1:25" x14ac:dyDescent="0.3">
      <c r="A247" s="384" t="s">
        <v>1503</v>
      </c>
      <c r="B247" s="376" t="s">
        <v>925</v>
      </c>
      <c r="C247" s="376" t="s">
        <v>98</v>
      </c>
      <c r="D247" s="376" t="s">
        <v>277</v>
      </c>
      <c r="E247" s="376" t="s">
        <v>278</v>
      </c>
      <c r="F247" s="376" t="s">
        <v>1750</v>
      </c>
      <c r="G247" s="377" t="s">
        <v>281</v>
      </c>
      <c r="H247" s="377" t="s">
        <v>86</v>
      </c>
      <c r="I247" s="376">
        <v>6</v>
      </c>
      <c r="J247" s="385">
        <v>0</v>
      </c>
      <c r="K247" s="376"/>
      <c r="L247" s="378"/>
      <c r="M247" s="514">
        <v>4300</v>
      </c>
      <c r="O247" s="377" t="s">
        <v>281</v>
      </c>
      <c r="Y247" t="s">
        <v>3301</v>
      </c>
    </row>
    <row r="248" spans="1:25" x14ac:dyDescent="0.3">
      <c r="A248" s="384" t="s">
        <v>1503</v>
      </c>
      <c r="B248" s="376" t="s">
        <v>923</v>
      </c>
      <c r="C248" s="376" t="s">
        <v>98</v>
      </c>
      <c r="D248" s="376" t="s">
        <v>277</v>
      </c>
      <c r="E248" s="376" t="s">
        <v>278</v>
      </c>
      <c r="F248" s="376" t="s">
        <v>1750</v>
      </c>
      <c r="G248" s="377" t="s">
        <v>282</v>
      </c>
      <c r="H248" s="377" t="s">
        <v>86</v>
      </c>
      <c r="I248" s="376">
        <v>6</v>
      </c>
      <c r="J248" s="385">
        <v>0</v>
      </c>
      <c r="K248" s="376"/>
      <c r="L248" s="378"/>
      <c r="M248" s="514">
        <v>9240</v>
      </c>
      <c r="O248" s="377" t="s">
        <v>282</v>
      </c>
      <c r="Y248" t="s">
        <v>3302</v>
      </c>
    </row>
    <row r="249" spans="1:25" x14ac:dyDescent="0.3">
      <c r="A249" s="384" t="s">
        <v>1503</v>
      </c>
      <c r="B249" s="376" t="s">
        <v>927</v>
      </c>
      <c r="C249" s="376" t="s">
        <v>98</v>
      </c>
      <c r="D249" s="376" t="s">
        <v>277</v>
      </c>
      <c r="E249" s="376" t="s">
        <v>278</v>
      </c>
      <c r="F249" s="376" t="s">
        <v>1750</v>
      </c>
      <c r="G249" s="377" t="s">
        <v>1751</v>
      </c>
      <c r="H249" s="377" t="s">
        <v>1602</v>
      </c>
      <c r="I249" s="376">
        <v>6</v>
      </c>
      <c r="J249" s="385">
        <v>0</v>
      </c>
      <c r="K249" s="376"/>
      <c r="L249" s="378"/>
      <c r="M249" s="514" t="s">
        <v>1509</v>
      </c>
      <c r="O249" s="377" t="s">
        <v>3677</v>
      </c>
      <c r="Y249" t="s">
        <v>3303</v>
      </c>
    </row>
    <row r="250" spans="1:25" x14ac:dyDescent="0.3">
      <c r="A250" s="384" t="s">
        <v>1503</v>
      </c>
      <c r="B250" s="376" t="s">
        <v>929</v>
      </c>
      <c r="C250" s="376" t="s">
        <v>98</v>
      </c>
      <c r="D250" s="376" t="s">
        <v>277</v>
      </c>
      <c r="E250" s="376" t="s">
        <v>278</v>
      </c>
      <c r="F250" s="376" t="s">
        <v>1750</v>
      </c>
      <c r="G250" s="377" t="s">
        <v>1752</v>
      </c>
      <c r="H250" s="377" t="s">
        <v>1604</v>
      </c>
      <c r="I250" s="376">
        <v>6</v>
      </c>
      <c r="J250" s="385">
        <v>0</v>
      </c>
      <c r="K250" s="376"/>
      <c r="L250" s="378"/>
      <c r="M250" s="514" t="s">
        <v>1509</v>
      </c>
      <c r="O250" s="377" t="s">
        <v>3678</v>
      </c>
      <c r="Y250" t="s">
        <v>3304</v>
      </c>
    </row>
    <row r="251" spans="1:25" x14ac:dyDescent="0.3">
      <c r="A251" s="384" t="s">
        <v>1503</v>
      </c>
      <c r="B251" s="376" t="s">
        <v>931</v>
      </c>
      <c r="C251" s="376" t="s">
        <v>98</v>
      </c>
      <c r="D251" s="376" t="s">
        <v>277</v>
      </c>
      <c r="E251" s="376" t="s">
        <v>278</v>
      </c>
      <c r="F251" s="376" t="s">
        <v>1750</v>
      </c>
      <c r="G251" s="377" t="s">
        <v>1753</v>
      </c>
      <c r="H251" s="377" t="s">
        <v>1606</v>
      </c>
      <c r="I251" s="376">
        <v>1</v>
      </c>
      <c r="J251" s="385">
        <v>0</v>
      </c>
      <c r="K251" s="376"/>
      <c r="L251" s="378"/>
      <c r="M251" s="514">
        <v>36400</v>
      </c>
      <c r="O251" s="377" t="s">
        <v>3679</v>
      </c>
      <c r="Y251" t="s">
        <v>3305</v>
      </c>
    </row>
    <row r="252" spans="1:25" x14ac:dyDescent="0.3">
      <c r="A252" s="384" t="s">
        <v>1503</v>
      </c>
      <c r="B252" s="376" t="s">
        <v>933</v>
      </c>
      <c r="C252" s="376" t="s">
        <v>98</v>
      </c>
      <c r="D252" s="376" t="s">
        <v>277</v>
      </c>
      <c r="E252" s="376" t="s">
        <v>278</v>
      </c>
      <c r="F252" s="376" t="s">
        <v>1750</v>
      </c>
      <c r="G252" s="377" t="s">
        <v>1754</v>
      </c>
      <c r="H252" s="377" t="s">
        <v>1755</v>
      </c>
      <c r="I252" s="376">
        <v>1</v>
      </c>
      <c r="J252" s="385">
        <v>0</v>
      </c>
      <c r="K252" s="376"/>
      <c r="L252" s="378"/>
      <c r="M252" s="514">
        <v>54000</v>
      </c>
      <c r="O252" s="377" t="s">
        <v>3680</v>
      </c>
      <c r="Y252" t="s">
        <v>3306</v>
      </c>
    </row>
    <row r="253" spans="1:25" x14ac:dyDescent="0.3">
      <c r="A253" s="384" t="s">
        <v>1503</v>
      </c>
      <c r="B253" s="376" t="s">
        <v>917</v>
      </c>
      <c r="C253" s="376" t="s">
        <v>98</v>
      </c>
      <c r="D253" s="376" t="s">
        <v>277</v>
      </c>
      <c r="E253" s="376" t="s">
        <v>278</v>
      </c>
      <c r="F253" s="376" t="s">
        <v>1750</v>
      </c>
      <c r="G253" s="377" t="s">
        <v>1756</v>
      </c>
      <c r="H253" s="377" t="s">
        <v>86</v>
      </c>
      <c r="I253" s="376">
        <v>6</v>
      </c>
      <c r="J253" s="385">
        <v>0</v>
      </c>
      <c r="K253" s="376"/>
      <c r="L253" s="378"/>
      <c r="M253" s="514" t="s">
        <v>1509</v>
      </c>
      <c r="O253" s="377" t="s">
        <v>3681</v>
      </c>
      <c r="Y253" t="s">
        <v>3307</v>
      </c>
    </row>
    <row r="254" spans="1:25" x14ac:dyDescent="0.3">
      <c r="A254" s="384" t="s">
        <v>1503</v>
      </c>
      <c r="B254" s="376" t="s">
        <v>1079</v>
      </c>
      <c r="C254" s="376" t="s">
        <v>54</v>
      </c>
      <c r="D254" s="376" t="s">
        <v>277</v>
      </c>
      <c r="E254" s="376" t="s">
        <v>1757</v>
      </c>
      <c r="F254" s="376" t="s">
        <v>1758</v>
      </c>
      <c r="G254" s="377" t="s">
        <v>1759</v>
      </c>
      <c r="H254" s="377" t="s">
        <v>86</v>
      </c>
      <c r="I254" s="376">
        <v>6</v>
      </c>
      <c r="J254" s="385">
        <v>0</v>
      </c>
      <c r="K254" s="376"/>
      <c r="L254" s="378"/>
      <c r="M254" s="514" t="s">
        <v>1509</v>
      </c>
      <c r="O254" s="377" t="s">
        <v>1759</v>
      </c>
      <c r="Y254" t="s">
        <v>3308</v>
      </c>
    </row>
    <row r="255" spans="1:25" x14ac:dyDescent="0.3">
      <c r="A255" s="384" t="s">
        <v>1503</v>
      </c>
      <c r="B255" s="376" t="s">
        <v>1085</v>
      </c>
      <c r="C255" s="376" t="s">
        <v>54</v>
      </c>
      <c r="D255" s="376" t="s">
        <v>277</v>
      </c>
      <c r="E255" s="376" t="s">
        <v>1757</v>
      </c>
      <c r="F255" s="376" t="s">
        <v>1758</v>
      </c>
      <c r="G255" s="377" t="s">
        <v>1760</v>
      </c>
      <c r="H255" s="377" t="s">
        <v>86</v>
      </c>
      <c r="I255" s="376">
        <v>6</v>
      </c>
      <c r="J255" s="385">
        <v>0</v>
      </c>
      <c r="K255" s="376"/>
      <c r="L255" s="378"/>
      <c r="M255" s="514">
        <v>5820</v>
      </c>
      <c r="O255" s="377" t="s">
        <v>1760</v>
      </c>
      <c r="Y255" t="s">
        <v>3309</v>
      </c>
    </row>
    <row r="256" spans="1:25" x14ac:dyDescent="0.3">
      <c r="A256" s="384" t="s">
        <v>1503</v>
      </c>
      <c r="B256" s="376" t="s">
        <v>1083</v>
      </c>
      <c r="C256" s="376" t="s">
        <v>54</v>
      </c>
      <c r="D256" s="376" t="s">
        <v>277</v>
      </c>
      <c r="E256" s="376" t="s">
        <v>1757</v>
      </c>
      <c r="F256" s="376" t="s">
        <v>1758</v>
      </c>
      <c r="G256" s="377" t="s">
        <v>1761</v>
      </c>
      <c r="H256" s="377" t="s">
        <v>86</v>
      </c>
      <c r="I256" s="376">
        <v>6</v>
      </c>
      <c r="J256" s="385">
        <v>0</v>
      </c>
      <c r="K256" s="376"/>
      <c r="L256" s="378"/>
      <c r="M256" s="514" t="s">
        <v>1509</v>
      </c>
      <c r="O256" s="377" t="s">
        <v>1761</v>
      </c>
      <c r="Y256" t="s">
        <v>3310</v>
      </c>
    </row>
    <row r="257" spans="1:25" x14ac:dyDescent="0.3">
      <c r="A257" s="384" t="s">
        <v>1503</v>
      </c>
      <c r="B257" s="376" t="s">
        <v>1081</v>
      </c>
      <c r="C257" s="376" t="s">
        <v>54</v>
      </c>
      <c r="D257" s="376" t="s">
        <v>277</v>
      </c>
      <c r="E257" s="376" t="s">
        <v>1757</v>
      </c>
      <c r="F257" s="376" t="s">
        <v>1758</v>
      </c>
      <c r="G257" s="377" t="s">
        <v>1762</v>
      </c>
      <c r="H257" s="377" t="s">
        <v>86</v>
      </c>
      <c r="I257" s="376">
        <v>6</v>
      </c>
      <c r="J257" s="385">
        <v>0</v>
      </c>
      <c r="K257" s="376"/>
      <c r="L257" s="378"/>
      <c r="M257" s="514">
        <v>2660</v>
      </c>
      <c r="O257" s="377" t="s">
        <v>1762</v>
      </c>
      <c r="Y257" t="s">
        <v>3311</v>
      </c>
    </row>
    <row r="258" spans="1:25" x14ac:dyDescent="0.3">
      <c r="A258" s="384" t="s">
        <v>1503</v>
      </c>
      <c r="B258" s="376" t="s">
        <v>1089</v>
      </c>
      <c r="C258" s="376" t="s">
        <v>54</v>
      </c>
      <c r="D258" s="376" t="s">
        <v>277</v>
      </c>
      <c r="E258" s="376" t="s">
        <v>1757</v>
      </c>
      <c r="F258" s="376" t="s">
        <v>1758</v>
      </c>
      <c r="G258" s="377" t="s">
        <v>1763</v>
      </c>
      <c r="H258" s="377" t="s">
        <v>1602</v>
      </c>
      <c r="I258" s="376">
        <v>3</v>
      </c>
      <c r="J258" s="385">
        <v>0</v>
      </c>
      <c r="K258" s="376"/>
      <c r="L258" s="378"/>
      <c r="M258" s="514">
        <v>8150</v>
      </c>
      <c r="O258" s="377" t="s">
        <v>3682</v>
      </c>
      <c r="Y258" t="s">
        <v>3312</v>
      </c>
    </row>
    <row r="259" spans="1:25" x14ac:dyDescent="0.3">
      <c r="A259" s="384" t="s">
        <v>1503</v>
      </c>
      <c r="B259" s="376" t="s">
        <v>1077</v>
      </c>
      <c r="C259" s="376" t="s">
        <v>54</v>
      </c>
      <c r="D259" s="376" t="s">
        <v>277</v>
      </c>
      <c r="E259" s="376" t="s">
        <v>1757</v>
      </c>
      <c r="F259" s="376" t="s">
        <v>1758</v>
      </c>
      <c r="G259" s="377" t="s">
        <v>1764</v>
      </c>
      <c r="H259" s="377" t="s">
        <v>86</v>
      </c>
      <c r="I259" s="376">
        <v>6</v>
      </c>
      <c r="J259" s="385">
        <v>0</v>
      </c>
      <c r="K259" s="376"/>
      <c r="L259" s="378"/>
      <c r="M259" s="514">
        <v>2380</v>
      </c>
      <c r="O259" s="377" t="s">
        <v>1764</v>
      </c>
      <c r="Y259" t="s">
        <v>3313</v>
      </c>
    </row>
    <row r="260" spans="1:25" x14ac:dyDescent="0.3">
      <c r="A260" s="384" t="s">
        <v>1503</v>
      </c>
      <c r="B260" s="376" t="s">
        <v>1087</v>
      </c>
      <c r="C260" s="376" t="s">
        <v>54</v>
      </c>
      <c r="D260" s="376" t="s">
        <v>277</v>
      </c>
      <c r="E260" s="376" t="s">
        <v>1757</v>
      </c>
      <c r="F260" s="376" t="s">
        <v>1758</v>
      </c>
      <c r="G260" s="377" t="s">
        <v>1765</v>
      </c>
      <c r="H260" s="377" t="s">
        <v>1602</v>
      </c>
      <c r="I260" s="376">
        <v>3</v>
      </c>
      <c r="J260" s="385">
        <v>0</v>
      </c>
      <c r="K260" s="376"/>
      <c r="L260" s="378"/>
      <c r="M260" s="514">
        <v>7350</v>
      </c>
      <c r="O260" s="377" t="s">
        <v>3683</v>
      </c>
      <c r="Y260" t="s">
        <v>3314</v>
      </c>
    </row>
    <row r="261" spans="1:25" x14ac:dyDescent="0.3">
      <c r="A261" s="384" t="s">
        <v>1503</v>
      </c>
      <c r="B261" s="376" t="s">
        <v>1091</v>
      </c>
      <c r="C261" s="376" t="s">
        <v>54</v>
      </c>
      <c r="D261" s="376" t="s">
        <v>277</v>
      </c>
      <c r="E261" s="376" t="s">
        <v>1757</v>
      </c>
      <c r="F261" s="376" t="s">
        <v>1758</v>
      </c>
      <c r="G261" s="377" t="s">
        <v>1766</v>
      </c>
      <c r="H261" s="377" t="s">
        <v>1604</v>
      </c>
      <c r="I261" s="376">
        <v>1</v>
      </c>
      <c r="J261" s="385">
        <v>0</v>
      </c>
      <c r="K261" s="376"/>
      <c r="L261" s="378"/>
      <c r="M261" s="514" t="s">
        <v>1509</v>
      </c>
      <c r="O261" s="377" t="s">
        <v>3684</v>
      </c>
      <c r="Y261" t="s">
        <v>3315</v>
      </c>
    </row>
    <row r="262" spans="1:25" x14ac:dyDescent="0.3">
      <c r="A262" s="384" t="s">
        <v>1503</v>
      </c>
      <c r="B262" s="376" t="s">
        <v>1093</v>
      </c>
      <c r="C262" s="376" t="s">
        <v>54</v>
      </c>
      <c r="D262" s="376" t="s">
        <v>277</v>
      </c>
      <c r="E262" s="376" t="s">
        <v>1757</v>
      </c>
      <c r="F262" s="376" t="s">
        <v>1758</v>
      </c>
      <c r="G262" s="377" t="s">
        <v>1767</v>
      </c>
      <c r="H262" s="377" t="s">
        <v>1606</v>
      </c>
      <c r="I262" s="376">
        <v>1</v>
      </c>
      <c r="J262" s="385">
        <v>0</v>
      </c>
      <c r="K262" s="376"/>
      <c r="L262" s="378"/>
      <c r="M262" s="514" t="s">
        <v>1509</v>
      </c>
      <c r="O262" s="377" t="s">
        <v>3685</v>
      </c>
      <c r="Y262" t="s">
        <v>3316</v>
      </c>
    </row>
    <row r="263" spans="1:25" x14ac:dyDescent="0.3">
      <c r="A263" s="384" t="s">
        <v>1503</v>
      </c>
      <c r="B263" s="379" t="s">
        <v>791</v>
      </c>
      <c r="C263" s="376" t="s">
        <v>59</v>
      </c>
      <c r="D263" s="376" t="s">
        <v>225</v>
      </c>
      <c r="E263" s="376" t="s">
        <v>1768</v>
      </c>
      <c r="F263" s="376" t="s">
        <v>1769</v>
      </c>
      <c r="G263" s="377" t="s">
        <v>1770</v>
      </c>
      <c r="H263" s="377" t="s">
        <v>27</v>
      </c>
      <c r="I263" s="376">
        <v>12</v>
      </c>
      <c r="J263" s="385">
        <v>0</v>
      </c>
      <c r="K263" s="376"/>
      <c r="L263" s="380"/>
      <c r="M263" s="514">
        <v>1830</v>
      </c>
      <c r="O263" s="377" t="s">
        <v>1770</v>
      </c>
      <c r="Y263" t="s">
        <v>3317</v>
      </c>
    </row>
    <row r="264" spans="1:25" x14ac:dyDescent="0.3">
      <c r="A264" s="384" t="s">
        <v>1503</v>
      </c>
      <c r="B264" s="376" t="s">
        <v>1771</v>
      </c>
      <c r="C264" s="376" t="s">
        <v>1772</v>
      </c>
      <c r="D264" s="376" t="s">
        <v>1773</v>
      </c>
      <c r="E264" s="376" t="s">
        <v>1774</v>
      </c>
      <c r="F264" s="376" t="s">
        <v>1775</v>
      </c>
      <c r="G264" s="377" t="s">
        <v>1776</v>
      </c>
      <c r="H264" s="377" t="s">
        <v>27</v>
      </c>
      <c r="I264" s="376">
        <v>6</v>
      </c>
      <c r="J264" s="385">
        <v>0</v>
      </c>
      <c r="K264" s="376"/>
      <c r="L264" s="378"/>
      <c r="M264" s="514" t="s">
        <v>1509</v>
      </c>
      <c r="O264" s="377" t="s">
        <v>1509</v>
      </c>
      <c r="Y264" t="s">
        <v>3318</v>
      </c>
    </row>
    <row r="265" spans="1:25" x14ac:dyDescent="0.3">
      <c r="A265" s="384" t="s">
        <v>1503</v>
      </c>
      <c r="B265" s="379" t="s">
        <v>1129</v>
      </c>
      <c r="C265" s="376" t="s">
        <v>1772</v>
      </c>
      <c r="D265" s="376" t="s">
        <v>225</v>
      </c>
      <c r="E265" s="376" t="s">
        <v>1774</v>
      </c>
      <c r="F265" s="376" t="s">
        <v>1775</v>
      </c>
      <c r="G265" s="377" t="s">
        <v>1777</v>
      </c>
      <c r="H265" s="377" t="s">
        <v>86</v>
      </c>
      <c r="I265" s="376">
        <v>6</v>
      </c>
      <c r="J265" s="385">
        <v>0</v>
      </c>
      <c r="K265" s="376"/>
      <c r="L265" s="380"/>
      <c r="M265" s="514" t="s">
        <v>1509</v>
      </c>
      <c r="O265" s="377" t="s">
        <v>1777</v>
      </c>
      <c r="Y265" t="s">
        <v>3319</v>
      </c>
    </row>
    <row r="266" spans="1:25" x14ac:dyDescent="0.3">
      <c r="A266" s="384" t="s">
        <v>1503</v>
      </c>
      <c r="B266" s="376" t="s">
        <v>1133</v>
      </c>
      <c r="C266" s="376" t="s">
        <v>1772</v>
      </c>
      <c r="D266" s="376" t="s">
        <v>225</v>
      </c>
      <c r="E266" s="376" t="s">
        <v>1774</v>
      </c>
      <c r="F266" s="376" t="s">
        <v>1775</v>
      </c>
      <c r="G266" s="377" t="s">
        <v>1778</v>
      </c>
      <c r="H266" s="377" t="s">
        <v>68</v>
      </c>
      <c r="I266" s="376">
        <v>6</v>
      </c>
      <c r="J266" s="385">
        <v>0</v>
      </c>
      <c r="K266" s="376"/>
      <c r="L266" s="378"/>
      <c r="M266" s="514">
        <v>1490</v>
      </c>
      <c r="O266" s="377" t="s">
        <v>1778</v>
      </c>
      <c r="Y266" t="s">
        <v>3320</v>
      </c>
    </row>
    <row r="267" spans="1:25" x14ac:dyDescent="0.3">
      <c r="A267" s="384" t="s">
        <v>1503</v>
      </c>
      <c r="B267" s="379" t="s">
        <v>1139</v>
      </c>
      <c r="C267" s="376" t="s">
        <v>1772</v>
      </c>
      <c r="D267" s="376" t="s">
        <v>261</v>
      </c>
      <c r="E267" s="376" t="s">
        <v>1779</v>
      </c>
      <c r="F267" s="376" t="s">
        <v>1775</v>
      </c>
      <c r="G267" s="377" t="s">
        <v>1780</v>
      </c>
      <c r="H267" s="377" t="s">
        <v>68</v>
      </c>
      <c r="I267" s="376">
        <v>6</v>
      </c>
      <c r="J267" s="385">
        <v>0</v>
      </c>
      <c r="K267" s="376"/>
      <c r="L267" s="380"/>
      <c r="M267" s="514">
        <v>910</v>
      </c>
      <c r="O267" s="377" t="s">
        <v>1780</v>
      </c>
      <c r="Y267" t="s">
        <v>3321</v>
      </c>
    </row>
    <row r="268" spans="1:25" x14ac:dyDescent="0.3">
      <c r="A268" s="384" t="s">
        <v>1503</v>
      </c>
      <c r="B268" s="376" t="s">
        <v>1141</v>
      </c>
      <c r="C268" s="376" t="s">
        <v>1772</v>
      </c>
      <c r="D268" s="376" t="s">
        <v>261</v>
      </c>
      <c r="E268" s="376" t="s">
        <v>1779</v>
      </c>
      <c r="F268" s="376" t="s">
        <v>1775</v>
      </c>
      <c r="G268" s="377" t="s">
        <v>1781</v>
      </c>
      <c r="H268" s="377" t="s">
        <v>68</v>
      </c>
      <c r="I268" s="376">
        <v>6</v>
      </c>
      <c r="J268" s="385">
        <v>0</v>
      </c>
      <c r="K268" s="376"/>
      <c r="L268" s="378"/>
      <c r="M268" s="514">
        <v>910</v>
      </c>
      <c r="O268" s="377" t="s">
        <v>1781</v>
      </c>
      <c r="Y268" t="s">
        <v>3322</v>
      </c>
    </row>
    <row r="269" spans="1:25" x14ac:dyDescent="0.3">
      <c r="A269" s="384" t="s">
        <v>1503</v>
      </c>
      <c r="B269" s="379" t="s">
        <v>1143</v>
      </c>
      <c r="C269" s="376" t="s">
        <v>1772</v>
      </c>
      <c r="D269" s="376" t="s">
        <v>261</v>
      </c>
      <c r="E269" s="376" t="s">
        <v>1779</v>
      </c>
      <c r="F269" s="376" t="s">
        <v>1775</v>
      </c>
      <c r="G269" s="377" t="s">
        <v>1782</v>
      </c>
      <c r="H269" s="377" t="s">
        <v>68</v>
      </c>
      <c r="I269" s="376">
        <v>6</v>
      </c>
      <c r="J269" s="385">
        <v>0</v>
      </c>
      <c r="K269" s="376"/>
      <c r="L269" s="380"/>
      <c r="M269" s="514">
        <v>2100</v>
      </c>
      <c r="O269" s="377" t="s">
        <v>1782</v>
      </c>
      <c r="Y269" t="s">
        <v>3323</v>
      </c>
    </row>
    <row r="270" spans="1:25" x14ac:dyDescent="0.3">
      <c r="A270" s="384" t="s">
        <v>1503</v>
      </c>
      <c r="B270" s="376" t="s">
        <v>1145</v>
      </c>
      <c r="C270" s="376" t="s">
        <v>1772</v>
      </c>
      <c r="D270" s="376" t="s">
        <v>261</v>
      </c>
      <c r="E270" s="376" t="s">
        <v>1779</v>
      </c>
      <c r="F270" s="376" t="s">
        <v>1775</v>
      </c>
      <c r="G270" s="377" t="s">
        <v>1783</v>
      </c>
      <c r="H270" s="377" t="s">
        <v>68</v>
      </c>
      <c r="I270" s="376">
        <v>6</v>
      </c>
      <c r="J270" s="385">
        <v>0</v>
      </c>
      <c r="K270" s="376"/>
      <c r="L270" s="378"/>
      <c r="M270" s="514">
        <v>910</v>
      </c>
      <c r="O270" s="377" t="s">
        <v>1783</v>
      </c>
      <c r="Y270" t="s">
        <v>3324</v>
      </c>
    </row>
    <row r="271" spans="1:25" x14ac:dyDescent="0.3">
      <c r="A271" s="384" t="s">
        <v>1503</v>
      </c>
      <c r="B271" s="379" t="s">
        <v>1137</v>
      </c>
      <c r="C271" s="376" t="s">
        <v>1772</v>
      </c>
      <c r="D271" s="376" t="s">
        <v>261</v>
      </c>
      <c r="E271" s="376" t="s">
        <v>1772</v>
      </c>
      <c r="F271" s="376" t="s">
        <v>1775</v>
      </c>
      <c r="G271" s="377" t="s">
        <v>1784</v>
      </c>
      <c r="H271" s="377" t="s">
        <v>68</v>
      </c>
      <c r="I271" s="376">
        <v>6</v>
      </c>
      <c r="J271" s="385">
        <v>0</v>
      </c>
      <c r="K271" s="376"/>
      <c r="L271" s="380"/>
      <c r="M271" s="514">
        <v>1410</v>
      </c>
      <c r="O271" s="377" t="s">
        <v>3686</v>
      </c>
      <c r="Y271" t="s">
        <v>3325</v>
      </c>
    </row>
    <row r="272" spans="1:25" x14ac:dyDescent="0.3">
      <c r="A272" s="384" t="s">
        <v>1503</v>
      </c>
      <c r="B272" s="379" t="s">
        <v>793</v>
      </c>
      <c r="C272" s="376" t="s">
        <v>59</v>
      </c>
      <c r="D272" s="376" t="s">
        <v>225</v>
      </c>
      <c r="E272" s="376" t="s">
        <v>1768</v>
      </c>
      <c r="F272" s="376" t="s">
        <v>1769</v>
      </c>
      <c r="G272" s="377" t="s">
        <v>1785</v>
      </c>
      <c r="H272" s="377" t="s">
        <v>27</v>
      </c>
      <c r="I272" s="376">
        <v>6</v>
      </c>
      <c r="J272" s="385">
        <v>0</v>
      </c>
      <c r="K272" s="376"/>
      <c r="L272" s="380"/>
      <c r="M272" s="514" t="s">
        <v>1509</v>
      </c>
      <c r="O272" s="377" t="s">
        <v>1785</v>
      </c>
      <c r="Y272" t="s">
        <v>3326</v>
      </c>
    </row>
    <row r="273" spans="1:25" x14ac:dyDescent="0.3">
      <c r="A273" s="384" t="s">
        <v>1503</v>
      </c>
      <c r="B273" s="379" t="s">
        <v>1073</v>
      </c>
      <c r="C273" s="376" t="s">
        <v>98</v>
      </c>
      <c r="D273" s="376" t="s">
        <v>150</v>
      </c>
      <c r="E273" s="376" t="s">
        <v>1653</v>
      </c>
      <c r="F273" s="376" t="s">
        <v>1654</v>
      </c>
      <c r="G273" s="377" t="s">
        <v>1786</v>
      </c>
      <c r="H273" s="377" t="s">
        <v>27</v>
      </c>
      <c r="I273" s="376">
        <v>6</v>
      </c>
      <c r="J273" s="385">
        <v>0</v>
      </c>
      <c r="K273" s="376"/>
      <c r="L273" s="380"/>
      <c r="M273" s="514">
        <v>449</v>
      </c>
      <c r="O273" s="377" t="s">
        <v>1786</v>
      </c>
      <c r="Y273" t="s">
        <v>3327</v>
      </c>
    </row>
    <row r="274" spans="1:25" x14ac:dyDescent="0.3">
      <c r="A274" s="384" t="str">
        <f>IFERROR(IF(_xlfn.XLOOKUP($B274,'Material Master'!$D:$D,'Material Master'!$R:$R,"")="AAT","ALCHEMY",IF(LEFT(_xlfn.XLOOKUP($B274,'Material Master'!$D:$D,'Material Master'!$R:$R,""),4)="BBCT","BBC","")),"")</f>
        <v>ALCHEMY</v>
      </c>
      <c r="B274" s="376" t="s">
        <v>383</v>
      </c>
      <c r="C274" s="376" t="s">
        <v>333</v>
      </c>
      <c r="D274" s="376" t="s">
        <v>150</v>
      </c>
      <c r="E274" s="376" t="s">
        <v>1608</v>
      </c>
      <c r="F274" s="376" t="s">
        <v>1609</v>
      </c>
      <c r="G274" s="377" t="s">
        <v>3431</v>
      </c>
      <c r="H274" s="377" t="s">
        <v>27</v>
      </c>
      <c r="I274" s="376">
        <v>12</v>
      </c>
      <c r="J274" s="385">
        <v>0</v>
      </c>
      <c r="K274" s="376"/>
      <c r="L274" s="378"/>
      <c r="M274" s="514">
        <v>1630</v>
      </c>
      <c r="O274" s="377" t="s">
        <v>235</v>
      </c>
      <c r="Y274" t="s">
        <v>3328</v>
      </c>
    </row>
    <row r="275" spans="1:25" x14ac:dyDescent="0.3">
      <c r="A275" s="384" t="str">
        <f>IFERROR(IF(_xlfn.XLOOKUP($B275,'Material Master'!$D:$D,'Material Master'!$R:$R,"")="AAT","ALCHEMY",IF(LEFT(_xlfn.XLOOKUP($B275,'Material Master'!$D:$D,'Material Master'!$R:$R,""),4)="BBCT","BBC","")),"")</f>
        <v>ALCHEMY</v>
      </c>
      <c r="B275" s="376" t="s">
        <v>390</v>
      </c>
      <c r="C275" s="376" t="s">
        <v>333</v>
      </c>
      <c r="D275" s="376" t="s">
        <v>150</v>
      </c>
      <c r="E275" s="376" t="s">
        <v>1608</v>
      </c>
      <c r="F275" s="376" t="s">
        <v>1609</v>
      </c>
      <c r="G275" s="377" t="s">
        <v>1611</v>
      </c>
      <c r="H275" s="377" t="s">
        <v>68</v>
      </c>
      <c r="I275" s="376">
        <v>6</v>
      </c>
      <c r="J275" s="385">
        <v>0</v>
      </c>
      <c r="K275" s="376"/>
      <c r="L275" s="380"/>
      <c r="M275" s="514">
        <v>2200</v>
      </c>
      <c r="O275" s="377" t="s">
        <v>1789</v>
      </c>
      <c r="Y275" t="s">
        <v>3329</v>
      </c>
    </row>
    <row r="276" spans="1:25" x14ac:dyDescent="0.3">
      <c r="A276" s="384" t="str">
        <f>IFERROR(IF(_xlfn.XLOOKUP($B276,'Material Master'!$D:$D,'Material Master'!$R:$R,"")="AAT","ALCHEMY",IF(LEFT(_xlfn.XLOOKUP($B276,'Material Master'!$D:$D,'Material Master'!$R:$R,""),4)="BBCT","BBC","")),"")</f>
        <v>ALCHEMY</v>
      </c>
      <c r="B276" s="376" t="s">
        <v>408</v>
      </c>
      <c r="C276" s="376" t="s">
        <v>1997</v>
      </c>
      <c r="D276" s="376" t="s">
        <v>1802</v>
      </c>
      <c r="E276" s="376" t="s">
        <v>25</v>
      </c>
      <c r="F276" s="376" t="s">
        <v>1504</v>
      </c>
      <c r="G276" s="377" t="s">
        <v>3432</v>
      </c>
      <c r="H276" s="377" t="s">
        <v>27</v>
      </c>
      <c r="I276" s="376">
        <v>1</v>
      </c>
      <c r="J276" s="385">
        <v>0</v>
      </c>
      <c r="K276" s="376"/>
      <c r="L276" s="380"/>
      <c r="M276" s="514">
        <v>1390</v>
      </c>
      <c r="O276" s="377" t="s">
        <v>1793</v>
      </c>
      <c r="Y276" t="s">
        <v>3330</v>
      </c>
    </row>
    <row r="277" spans="1:25" x14ac:dyDescent="0.3">
      <c r="A277" s="384" t="str">
        <f>IFERROR(IF(_xlfn.XLOOKUP($B277,'Material Master'!$D:$D,'Material Master'!$R:$R,"")="AAT","ALCHEMY",IF(LEFT(_xlfn.XLOOKUP($B277,'Material Master'!$D:$D,'Material Master'!$R:$R,""),4)="BBCT","BBC","")),"")</f>
        <v>ALCHEMY</v>
      </c>
      <c r="B277" s="376" t="s">
        <v>438</v>
      </c>
      <c r="C277" s="376" t="s">
        <v>1997</v>
      </c>
      <c r="D277" s="376" t="s">
        <v>1802</v>
      </c>
      <c r="E277" s="376" t="s">
        <v>25</v>
      </c>
      <c r="F277" s="376" t="s">
        <v>1504</v>
      </c>
      <c r="G277" s="377" t="s">
        <v>3433</v>
      </c>
      <c r="H277" s="377" t="s">
        <v>27</v>
      </c>
      <c r="I277" s="376">
        <v>12</v>
      </c>
      <c r="J277" s="385">
        <v>0</v>
      </c>
      <c r="K277" s="376"/>
      <c r="L277" s="380"/>
      <c r="M277" s="514" t="s">
        <v>1509</v>
      </c>
      <c r="O277" s="377" t="s">
        <v>1796</v>
      </c>
      <c r="Y277" t="s">
        <v>3331</v>
      </c>
    </row>
    <row r="278" spans="1:25" x14ac:dyDescent="0.3">
      <c r="A278" s="384" t="str">
        <f>IFERROR(IF(_xlfn.XLOOKUP($B278,'Material Master'!$D:$D,'Material Master'!$R:$R,"")="AAT","ALCHEMY",IF(LEFT(_xlfn.XLOOKUP($B278,'Material Master'!$D:$D,'Material Master'!$R:$R,""),4)="BBCT","BBC","")),"")</f>
        <v>ALCHEMY</v>
      </c>
      <c r="B278" s="376" t="s">
        <v>442</v>
      </c>
      <c r="C278" s="376" t="s">
        <v>1997</v>
      </c>
      <c r="D278" s="376" t="s">
        <v>1802</v>
      </c>
      <c r="E278" s="376" t="s">
        <v>25</v>
      </c>
      <c r="F278" s="376" t="s">
        <v>1504</v>
      </c>
      <c r="G278" s="377" t="s">
        <v>3434</v>
      </c>
      <c r="H278" s="377" t="s">
        <v>27</v>
      </c>
      <c r="I278" s="376">
        <v>1</v>
      </c>
      <c r="J278" s="385">
        <v>0</v>
      </c>
      <c r="K278" s="376"/>
      <c r="L278" s="380"/>
      <c r="M278" s="514" t="s">
        <v>1509</v>
      </c>
      <c r="O278" s="377" t="s">
        <v>1797</v>
      </c>
      <c r="Y278" t="s">
        <v>3332</v>
      </c>
    </row>
    <row r="279" spans="1:25" x14ac:dyDescent="0.3">
      <c r="A279" s="384" t="str">
        <f>IFERROR(IF(_xlfn.XLOOKUP($B279,'Material Master'!$D:$D,'Material Master'!$R:$R,"")="AAT","ALCHEMY",IF(LEFT(_xlfn.XLOOKUP($B279,'Material Master'!$D:$D,'Material Master'!$R:$R,""),4)="BBCT","BBC","")),"")</f>
        <v>ALCHEMY</v>
      </c>
      <c r="B279" s="376" t="s">
        <v>444</v>
      </c>
      <c r="C279" s="376" t="s">
        <v>1997</v>
      </c>
      <c r="D279" s="376" t="s">
        <v>1802</v>
      </c>
      <c r="E279" s="376" t="s">
        <v>25</v>
      </c>
      <c r="F279" s="376" t="s">
        <v>1504</v>
      </c>
      <c r="G279" s="377" t="s">
        <v>3435</v>
      </c>
      <c r="H279" s="377" t="s">
        <v>27</v>
      </c>
      <c r="I279" s="376">
        <v>1</v>
      </c>
      <c r="J279" s="385">
        <v>0</v>
      </c>
      <c r="K279" s="376"/>
      <c r="L279" s="380"/>
      <c r="M279" s="514">
        <v>890</v>
      </c>
      <c r="O279" s="377" t="s">
        <v>1798</v>
      </c>
      <c r="Y279" t="s">
        <v>3333</v>
      </c>
    </row>
    <row r="280" spans="1:25" x14ac:dyDescent="0.3">
      <c r="A280" s="384" t="str">
        <f>IFERROR(IF(_xlfn.XLOOKUP($B280,'Material Master'!$D:$D,'Material Master'!$R:$R,"")="AAT","ALCHEMY",IF(LEFT(_xlfn.XLOOKUP($B280,'Material Master'!$D:$D,'Material Master'!$R:$R,""),4)="BBCT","BBC","")),"")</f>
        <v>ALCHEMY</v>
      </c>
      <c r="B280" s="376" t="s">
        <v>454</v>
      </c>
      <c r="C280" s="376" t="s">
        <v>1997</v>
      </c>
      <c r="D280" s="376" t="s">
        <v>1802</v>
      </c>
      <c r="E280" s="376" t="s">
        <v>25</v>
      </c>
      <c r="F280" s="376" t="s">
        <v>1504</v>
      </c>
      <c r="G280" s="377" t="s">
        <v>3436</v>
      </c>
      <c r="H280" s="377" t="s">
        <v>27</v>
      </c>
      <c r="I280" s="376">
        <v>12</v>
      </c>
      <c r="J280" s="385">
        <v>0</v>
      </c>
      <c r="K280" s="376"/>
      <c r="L280" s="380"/>
      <c r="M280" s="514">
        <v>990</v>
      </c>
      <c r="O280" s="377" t="s">
        <v>1799</v>
      </c>
      <c r="Y280" t="s">
        <v>3334</v>
      </c>
    </row>
    <row r="281" spans="1:25" x14ac:dyDescent="0.3">
      <c r="A281" s="384" t="str">
        <f>IFERROR(IF(_xlfn.XLOOKUP($B281,'Material Master'!$D:$D,'Material Master'!$R:$R,"")="AAT","ALCHEMY",IF(LEFT(_xlfn.XLOOKUP($B281,'Material Master'!$D:$D,'Material Master'!$R:$R,""),4)="BBCT","BBC","")),"")</f>
        <v>ALCHEMY</v>
      </c>
      <c r="B281" s="376" t="s">
        <v>456</v>
      </c>
      <c r="C281" s="376" t="s">
        <v>1997</v>
      </c>
      <c r="D281" s="376" t="s">
        <v>1802</v>
      </c>
      <c r="E281" s="376" t="s">
        <v>25</v>
      </c>
      <c r="F281" s="376" t="s">
        <v>1504</v>
      </c>
      <c r="G281" s="377" t="s">
        <v>3437</v>
      </c>
      <c r="H281" s="377" t="s">
        <v>27</v>
      </c>
      <c r="I281" s="376">
        <v>12</v>
      </c>
      <c r="J281" s="385">
        <v>0</v>
      </c>
      <c r="K281" s="376"/>
      <c r="L281" s="380"/>
      <c r="M281" s="514" t="s">
        <v>1509</v>
      </c>
      <c r="O281" s="377" t="s">
        <v>1800</v>
      </c>
      <c r="Y281" t="s">
        <v>3335</v>
      </c>
    </row>
    <row r="282" spans="1:25" x14ac:dyDescent="0.3">
      <c r="A282" s="384" t="str">
        <f>IFERROR(IF(_xlfn.XLOOKUP($B282,'Material Master'!$D:$D,'Material Master'!$R:$R,"")="AAT","ALCHEMY",IF(LEFT(_xlfn.XLOOKUP($B282,'Material Master'!$D:$D,'Material Master'!$R:$R,""),4)="BBCT","BBC","")),"")</f>
        <v>ALCHEMY</v>
      </c>
      <c r="B282" s="376" t="s">
        <v>462</v>
      </c>
      <c r="C282" s="376" t="s">
        <v>1997</v>
      </c>
      <c r="D282" s="376" t="s">
        <v>1802</v>
      </c>
      <c r="E282" s="376" t="s">
        <v>25</v>
      </c>
      <c r="F282" s="376" t="s">
        <v>1504</v>
      </c>
      <c r="G282" s="377" t="s">
        <v>3438</v>
      </c>
      <c r="H282" s="377" t="s">
        <v>27</v>
      </c>
      <c r="I282" s="376">
        <v>6</v>
      </c>
      <c r="J282" s="385">
        <v>0</v>
      </c>
      <c r="K282" s="376"/>
      <c r="L282" s="380"/>
      <c r="M282" s="514">
        <v>990</v>
      </c>
      <c r="O282" s="377" t="s">
        <v>1801</v>
      </c>
      <c r="Y282" t="s">
        <v>3336</v>
      </c>
    </row>
    <row r="283" spans="1:25" x14ac:dyDescent="0.3">
      <c r="A283" s="384" t="str">
        <f>IFERROR(IF(_xlfn.XLOOKUP($B283,'Material Master'!$D:$D,'Material Master'!$R:$R,"")="AAT","ALCHEMY",IF(LEFT(_xlfn.XLOOKUP($B283,'Material Master'!$D:$D,'Material Master'!$R:$R,""),4)="BBCT","BBC","")),"")</f>
        <v>ALCHEMY</v>
      </c>
      <c r="B283" s="376" t="s">
        <v>470</v>
      </c>
      <c r="C283" s="376" t="s">
        <v>1997</v>
      </c>
      <c r="D283" s="376" t="s">
        <v>1802</v>
      </c>
      <c r="E283" s="376" t="s">
        <v>25</v>
      </c>
      <c r="F283" s="376" t="s">
        <v>1504</v>
      </c>
      <c r="G283" s="377" t="s">
        <v>3439</v>
      </c>
      <c r="H283" s="377" t="s">
        <v>27</v>
      </c>
      <c r="I283" s="376">
        <v>12</v>
      </c>
      <c r="J283" s="385">
        <v>0</v>
      </c>
      <c r="K283" s="376"/>
      <c r="L283" s="380"/>
      <c r="M283" s="514">
        <v>1090</v>
      </c>
      <c r="O283" s="377" t="s">
        <v>1247</v>
      </c>
      <c r="Y283" t="s">
        <v>3337</v>
      </c>
    </row>
    <row r="284" spans="1:25" x14ac:dyDescent="0.3">
      <c r="A284" s="384" t="str">
        <f>IFERROR(IF(_xlfn.XLOOKUP($B284,'Material Master'!$D:$D,'Material Master'!$R:$R,"")="AAT","ALCHEMY",IF(LEFT(_xlfn.XLOOKUP($B284,'Material Master'!$D:$D,'Material Master'!$R:$R,""),4)="BBCT","BBC","")),"")</f>
        <v>ALCHEMY</v>
      </c>
      <c r="B284" s="376" t="s">
        <v>474</v>
      </c>
      <c r="C284" s="376" t="s">
        <v>1997</v>
      </c>
      <c r="D284" s="376" t="s">
        <v>1802</v>
      </c>
      <c r="E284" s="376" t="s">
        <v>25</v>
      </c>
      <c r="F284" s="376" t="s">
        <v>1504</v>
      </c>
      <c r="G284" s="377" t="s">
        <v>3440</v>
      </c>
      <c r="H284" s="377" t="s">
        <v>27</v>
      </c>
      <c r="I284" s="376">
        <v>12</v>
      </c>
      <c r="J284" s="385">
        <v>0</v>
      </c>
      <c r="K284" s="376"/>
      <c r="L284" s="380"/>
      <c r="M284" s="514">
        <v>990</v>
      </c>
      <c r="O284" s="377" t="s">
        <v>1803</v>
      </c>
      <c r="Y284" t="s">
        <v>3338</v>
      </c>
    </row>
    <row r="285" spans="1:25" x14ac:dyDescent="0.3">
      <c r="A285" s="384" t="str">
        <f>IFERROR(IF(_xlfn.XLOOKUP($B285,'Material Master'!$D:$D,'Material Master'!$R:$R,"")="AAT","ALCHEMY",IF(LEFT(_xlfn.XLOOKUP($B285,'Material Master'!$D:$D,'Material Master'!$R:$R,""),4)="BBCT","BBC","")),"")</f>
        <v>ALCHEMY</v>
      </c>
      <c r="B285" s="376" t="s">
        <v>478</v>
      </c>
      <c r="C285" s="376" t="s">
        <v>1997</v>
      </c>
      <c r="D285" s="376" t="s">
        <v>1802</v>
      </c>
      <c r="E285" s="376" t="s">
        <v>25</v>
      </c>
      <c r="F285" s="376" t="s">
        <v>1504</v>
      </c>
      <c r="G285" s="377" t="s">
        <v>3441</v>
      </c>
      <c r="H285" s="377" t="s">
        <v>3442</v>
      </c>
      <c r="I285" s="376">
        <v>1</v>
      </c>
      <c r="J285" s="385">
        <v>0</v>
      </c>
      <c r="K285" s="376"/>
      <c r="L285" s="380"/>
      <c r="M285" s="514">
        <v>990</v>
      </c>
      <c r="O285" s="377" t="s">
        <v>1804</v>
      </c>
      <c r="Y285" t="s">
        <v>3339</v>
      </c>
    </row>
    <row r="286" spans="1:25" x14ac:dyDescent="0.3">
      <c r="A286" s="384" t="str">
        <f>IFERROR(IF(_xlfn.XLOOKUP($B286,'Material Master'!$D:$D,'Material Master'!$R:$R,"")="AAT","ALCHEMY",IF(LEFT(_xlfn.XLOOKUP($B286,'Material Master'!$D:$D,'Material Master'!$R:$R,""),4)="BBCT","BBC","")),"")</f>
        <v>ALCHEMY</v>
      </c>
      <c r="B286" s="376" t="s">
        <v>486</v>
      </c>
      <c r="C286" s="376" t="s">
        <v>1997</v>
      </c>
      <c r="D286" s="376" t="s">
        <v>1802</v>
      </c>
      <c r="E286" s="376" t="s">
        <v>2071</v>
      </c>
      <c r="F286" s="376" t="s">
        <v>1553</v>
      </c>
      <c r="G286" s="377" t="s">
        <v>3443</v>
      </c>
      <c r="H286" s="377" t="s">
        <v>27</v>
      </c>
      <c r="I286" s="376">
        <v>6</v>
      </c>
      <c r="J286" s="385">
        <v>0</v>
      </c>
      <c r="K286" s="376"/>
      <c r="L286" s="380"/>
      <c r="M286" s="514">
        <v>990</v>
      </c>
      <c r="O286" s="377" t="s">
        <v>1807</v>
      </c>
      <c r="Y286" t="s">
        <v>3340</v>
      </c>
    </row>
    <row r="287" spans="1:25" x14ac:dyDescent="0.3">
      <c r="A287" s="384" t="str">
        <f>IFERROR(IF(_xlfn.XLOOKUP($B287,'Material Master'!$D:$D,'Material Master'!$R:$R,"")="AAT","ALCHEMY",IF(LEFT(_xlfn.XLOOKUP($B287,'Material Master'!$D:$D,'Material Master'!$R:$R,""),4)="BBCT","BBC","")),"")</f>
        <v>ALCHEMY</v>
      </c>
      <c r="B287" s="376" t="s">
        <v>529</v>
      </c>
      <c r="C287" s="376" t="s">
        <v>1997</v>
      </c>
      <c r="D287" s="376" t="s">
        <v>1791</v>
      </c>
      <c r="E287" s="376" t="s">
        <v>2123</v>
      </c>
      <c r="F287" s="376" t="s">
        <v>1640</v>
      </c>
      <c r="G287" s="377" t="s">
        <v>3444</v>
      </c>
      <c r="H287" s="377" t="s">
        <v>27</v>
      </c>
      <c r="I287" s="376">
        <v>6</v>
      </c>
      <c r="J287" s="385">
        <v>0</v>
      </c>
      <c r="K287" s="376"/>
      <c r="L287" s="380"/>
      <c r="M287" s="514">
        <v>990</v>
      </c>
      <c r="O287" s="377" t="s">
        <v>1808</v>
      </c>
      <c r="Y287" t="s">
        <v>3341</v>
      </c>
    </row>
    <row r="288" spans="1:25" x14ac:dyDescent="0.3">
      <c r="A288" s="384" t="str">
        <f>IFERROR(IF(_xlfn.XLOOKUP($B288,'Material Master'!$D:$D,'Material Master'!$R:$R,"")="AAT","ALCHEMY",IF(LEFT(_xlfn.XLOOKUP($B288,'Material Master'!$D:$D,'Material Master'!$R:$R,""),4)="BBCT","BBC","")),"")</f>
        <v>ALCHEMY</v>
      </c>
      <c r="B288" s="376" t="s">
        <v>532</v>
      </c>
      <c r="C288" s="376" t="s">
        <v>232</v>
      </c>
      <c r="D288" s="376" t="s">
        <v>225</v>
      </c>
      <c r="E288" s="376" t="s">
        <v>232</v>
      </c>
      <c r="F288" s="376" t="s">
        <v>3788</v>
      </c>
      <c r="G288" s="377" t="s">
        <v>232</v>
      </c>
      <c r="H288" s="377" t="s">
        <v>27</v>
      </c>
      <c r="I288" s="376">
        <v>6</v>
      </c>
      <c r="J288" s="385">
        <v>0</v>
      </c>
      <c r="K288" s="376"/>
      <c r="L288" s="380"/>
      <c r="M288" s="514">
        <v>990</v>
      </c>
      <c r="O288" s="377" t="s">
        <v>1809</v>
      </c>
      <c r="Y288" t="s">
        <v>3342</v>
      </c>
    </row>
    <row r="289" spans="1:25" x14ac:dyDescent="0.3">
      <c r="A289" s="384" t="str">
        <f>IFERROR(IF(_xlfn.XLOOKUP($B289,'Material Master'!$D:$D,'Material Master'!$R:$R,"")="AAT","ALCHEMY",IF(LEFT(_xlfn.XLOOKUP($B289,'Material Master'!$D:$D,'Material Master'!$R:$R,""),4)="BBCT","BBC","")),"")</f>
        <v>ALCHEMY</v>
      </c>
      <c r="B289" s="376" t="s">
        <v>549</v>
      </c>
      <c r="C289" s="376" t="s">
        <v>2143</v>
      </c>
      <c r="D289" s="376" t="s">
        <v>1791</v>
      </c>
      <c r="E289" s="376" t="s">
        <v>186</v>
      </c>
      <c r="F289" s="376" t="s">
        <v>3750</v>
      </c>
      <c r="G289" s="377" t="s">
        <v>3445</v>
      </c>
      <c r="H289" s="377" t="s">
        <v>188</v>
      </c>
      <c r="I289" s="376">
        <v>6</v>
      </c>
      <c r="J289" s="385">
        <v>0</v>
      </c>
      <c r="K289" s="376"/>
      <c r="L289" s="380"/>
      <c r="M289" s="514">
        <v>1255</v>
      </c>
      <c r="O289" s="377" t="s">
        <v>1810</v>
      </c>
      <c r="Y289" t="s">
        <v>3343</v>
      </c>
    </row>
    <row r="290" spans="1:25" x14ac:dyDescent="0.3">
      <c r="A290" s="384" t="str">
        <f>IFERROR(IF(_xlfn.XLOOKUP($B290,'Material Master'!$D:$D,'Material Master'!$R:$R,"")="AAT","ALCHEMY",IF(LEFT(_xlfn.XLOOKUP($B290,'Material Master'!$D:$D,'Material Master'!$R:$R,""),4)="BBCT","BBC","")),"")</f>
        <v>ALCHEMY</v>
      </c>
      <c r="B290" s="376" t="s">
        <v>565</v>
      </c>
      <c r="C290" s="376" t="s">
        <v>71</v>
      </c>
      <c r="D290" s="376" t="s">
        <v>206</v>
      </c>
      <c r="E290" s="376" t="s">
        <v>211</v>
      </c>
      <c r="F290" s="376" t="s">
        <v>1684</v>
      </c>
      <c r="G290" s="377" t="s">
        <v>3446</v>
      </c>
      <c r="H290" s="377" t="s">
        <v>27</v>
      </c>
      <c r="I290" s="376">
        <v>6</v>
      </c>
      <c r="J290" s="385">
        <v>0</v>
      </c>
      <c r="K290" s="376"/>
      <c r="L290" s="380"/>
      <c r="M290" s="514">
        <v>2200</v>
      </c>
      <c r="O290" s="377" t="s">
        <v>237</v>
      </c>
      <c r="Y290" t="s">
        <v>3344</v>
      </c>
    </row>
    <row r="291" spans="1:25" x14ac:dyDescent="0.3">
      <c r="A291" s="384" t="str">
        <f>IFERROR(IF(_xlfn.XLOOKUP($B291,'Material Master'!$D:$D,'Material Master'!$R:$R,"")="AAT","ALCHEMY",IF(LEFT(_xlfn.XLOOKUP($B291,'Material Master'!$D:$D,'Material Master'!$R:$R,""),4)="BBCT","BBC","")),"")</f>
        <v>ALCHEMY</v>
      </c>
      <c r="B291" s="376" t="s">
        <v>567</v>
      </c>
      <c r="C291" s="376" t="s">
        <v>71</v>
      </c>
      <c r="D291" s="376" t="s">
        <v>206</v>
      </c>
      <c r="E291" s="376" t="s">
        <v>211</v>
      </c>
      <c r="F291" s="376" t="s">
        <v>1684</v>
      </c>
      <c r="G291" s="377" t="s">
        <v>578</v>
      </c>
      <c r="H291" s="377" t="s">
        <v>27</v>
      </c>
      <c r="I291" s="376">
        <v>6</v>
      </c>
      <c r="J291" s="385">
        <v>0</v>
      </c>
      <c r="K291" s="376"/>
      <c r="L291" s="380"/>
      <c r="M291" s="514">
        <v>3775</v>
      </c>
      <c r="O291" s="377" t="s">
        <v>169</v>
      </c>
      <c r="Y291" t="s">
        <v>3345</v>
      </c>
    </row>
    <row r="292" spans="1:25" x14ac:dyDescent="0.3">
      <c r="A292" s="384" t="str">
        <f>IFERROR(IF(_xlfn.XLOOKUP($B292,'Material Master'!$D:$D,'Material Master'!$R:$R,"")="AAT","ALCHEMY",IF(LEFT(_xlfn.XLOOKUP($B292,'Material Master'!$D:$D,'Material Master'!$R:$R,""),4)="BBCT","BBC","")),"")</f>
        <v>ALCHEMY</v>
      </c>
      <c r="B292" s="376" t="s">
        <v>569</v>
      </c>
      <c r="C292" s="376" t="s">
        <v>71</v>
      </c>
      <c r="D292" s="376" t="s">
        <v>206</v>
      </c>
      <c r="E292" s="376" t="s">
        <v>211</v>
      </c>
      <c r="F292" s="376" t="s">
        <v>1684</v>
      </c>
      <c r="G292" s="377" t="s">
        <v>3447</v>
      </c>
      <c r="H292" s="377" t="s">
        <v>86</v>
      </c>
      <c r="I292" s="376">
        <v>12</v>
      </c>
      <c r="J292" s="385">
        <v>0</v>
      </c>
      <c r="K292" s="376"/>
      <c r="L292" s="380"/>
      <c r="M292" s="514">
        <v>25200</v>
      </c>
      <c r="O292" s="377" t="s">
        <v>1812</v>
      </c>
      <c r="Y292" t="s">
        <v>3346</v>
      </c>
    </row>
    <row r="293" spans="1:25" x14ac:dyDescent="0.3">
      <c r="A293" s="384" t="str">
        <f>IFERROR(IF(_xlfn.XLOOKUP($B293,'Material Master'!$D:$D,'Material Master'!$R:$R,"")="AAT","ALCHEMY",IF(LEFT(_xlfn.XLOOKUP($B293,'Material Master'!$D:$D,'Material Master'!$R:$R,""),4)="BBCT","BBC","")),"")</f>
        <v>ALCHEMY</v>
      </c>
      <c r="B293" s="376" t="s">
        <v>573</v>
      </c>
      <c r="C293" s="376" t="s">
        <v>71</v>
      </c>
      <c r="D293" s="376" t="s">
        <v>206</v>
      </c>
      <c r="E293" s="376" t="s">
        <v>211</v>
      </c>
      <c r="F293" s="376" t="s">
        <v>1684</v>
      </c>
      <c r="G293" s="377" t="s">
        <v>3448</v>
      </c>
      <c r="H293" s="377" t="s">
        <v>68</v>
      </c>
      <c r="I293" s="376">
        <v>12</v>
      </c>
      <c r="J293" s="385">
        <v>0</v>
      </c>
      <c r="K293" s="376"/>
      <c r="L293" s="380"/>
      <c r="M293" s="514">
        <v>37490</v>
      </c>
      <c r="O293" s="377" t="s">
        <v>1813</v>
      </c>
      <c r="Y293" t="s">
        <v>3347</v>
      </c>
    </row>
    <row r="294" spans="1:25" x14ac:dyDescent="0.3">
      <c r="A294" s="384" t="str">
        <f>IFERROR(IF(_xlfn.XLOOKUP($B294,'Material Master'!$D:$D,'Material Master'!$R:$R,"")="AAT","ALCHEMY",IF(LEFT(_xlfn.XLOOKUP($B294,'Material Master'!$D:$D,'Material Master'!$R:$R,""),4)="BBCT","BBC","")),"")</f>
        <v>ALCHEMY</v>
      </c>
      <c r="B294" s="376" t="s">
        <v>579</v>
      </c>
      <c r="C294" s="376" t="s">
        <v>71</v>
      </c>
      <c r="D294" s="376" t="s">
        <v>206</v>
      </c>
      <c r="E294" s="376" t="s">
        <v>211</v>
      </c>
      <c r="F294" s="376" t="s">
        <v>1684</v>
      </c>
      <c r="G294" s="377" t="s">
        <v>578</v>
      </c>
      <c r="H294" s="377" t="s">
        <v>141</v>
      </c>
      <c r="I294" s="376">
        <v>12</v>
      </c>
      <c r="J294" s="385">
        <v>0</v>
      </c>
      <c r="K294" s="376"/>
      <c r="L294" s="380"/>
      <c r="M294" s="514">
        <v>25400</v>
      </c>
      <c r="O294" s="377" t="s">
        <v>1814</v>
      </c>
      <c r="Y294" t="s">
        <v>3348</v>
      </c>
    </row>
    <row r="295" spans="1:25" x14ac:dyDescent="0.3">
      <c r="A295" s="384" t="str">
        <f>IFERROR(IF(_xlfn.XLOOKUP($B295,'Material Master'!$D:$D,'Material Master'!$R:$R,"")="AAT","ALCHEMY",IF(LEFT(_xlfn.XLOOKUP($B295,'Material Master'!$D:$D,'Material Master'!$R:$R,""),4)="BBCT","BBC","")),"")</f>
        <v>ALCHEMY</v>
      </c>
      <c r="B295" s="376" t="s">
        <v>580</v>
      </c>
      <c r="C295" s="376" t="s">
        <v>71</v>
      </c>
      <c r="D295" s="376" t="s">
        <v>206</v>
      </c>
      <c r="E295" s="376" t="s">
        <v>211</v>
      </c>
      <c r="F295" s="376" t="s">
        <v>1684</v>
      </c>
      <c r="G295" s="377" t="s">
        <v>3449</v>
      </c>
      <c r="H295" s="377" t="s">
        <v>68</v>
      </c>
      <c r="I295" s="376">
        <v>12</v>
      </c>
      <c r="J295" s="385">
        <v>0</v>
      </c>
      <c r="K295" s="376"/>
      <c r="L295" s="380"/>
      <c r="M295" s="514">
        <v>8890</v>
      </c>
      <c r="O295" s="377" t="s">
        <v>1815</v>
      </c>
      <c r="Y295" t="s">
        <v>3349</v>
      </c>
    </row>
    <row r="296" spans="1:25" x14ac:dyDescent="0.3">
      <c r="A296" s="384" t="str">
        <f>IFERROR(IF(_xlfn.XLOOKUP($B296,'Material Master'!$D:$D,'Material Master'!$R:$R,"")="AAT","ALCHEMY",IF(LEFT(_xlfn.XLOOKUP($B296,'Material Master'!$D:$D,'Material Master'!$R:$R,""),4)="BBCT","BBC","")),"")</f>
        <v>ALCHEMY</v>
      </c>
      <c r="B296" s="376" t="s">
        <v>584</v>
      </c>
      <c r="C296" s="376" t="s">
        <v>71</v>
      </c>
      <c r="D296" s="376" t="s">
        <v>206</v>
      </c>
      <c r="E296" s="376" t="s">
        <v>211</v>
      </c>
      <c r="F296" s="376" t="s">
        <v>1684</v>
      </c>
      <c r="G296" s="377" t="s">
        <v>3450</v>
      </c>
      <c r="H296" s="377" t="s">
        <v>27</v>
      </c>
      <c r="I296" s="376">
        <v>12</v>
      </c>
      <c r="J296" s="385">
        <v>0</v>
      </c>
      <c r="K296" s="376"/>
      <c r="L296" s="380"/>
      <c r="M296" s="514">
        <v>12190</v>
      </c>
      <c r="O296" s="377" t="s">
        <v>1816</v>
      </c>
      <c r="Y296" t="s">
        <v>3350</v>
      </c>
    </row>
    <row r="297" spans="1:25" x14ac:dyDescent="0.3">
      <c r="A297" s="384" t="str">
        <f>IFERROR(IF(_xlfn.XLOOKUP($B297,'Material Master'!$D:$D,'Material Master'!$R:$R,"")="AAT","ALCHEMY",IF(LEFT(_xlfn.XLOOKUP($B297,'Material Master'!$D:$D,'Material Master'!$R:$R,""),4)="BBCT","BBC","")),"")</f>
        <v>ALCHEMY</v>
      </c>
      <c r="B297" s="376" t="s">
        <v>586</v>
      </c>
      <c r="C297" s="376" t="s">
        <v>71</v>
      </c>
      <c r="D297" s="376" t="s">
        <v>206</v>
      </c>
      <c r="E297" s="376" t="s">
        <v>211</v>
      </c>
      <c r="F297" s="376" t="s">
        <v>1684</v>
      </c>
      <c r="G297" s="377" t="s">
        <v>3446</v>
      </c>
      <c r="H297" s="377" t="s">
        <v>27</v>
      </c>
      <c r="I297" s="376">
        <v>12</v>
      </c>
      <c r="J297" s="385">
        <v>0</v>
      </c>
      <c r="K297" s="376"/>
      <c r="L297" s="380"/>
      <c r="M297" s="514" t="s">
        <v>1509</v>
      </c>
      <c r="O297" s="377" t="s">
        <v>1817</v>
      </c>
      <c r="Y297" t="s">
        <v>3351</v>
      </c>
    </row>
    <row r="298" spans="1:25" x14ac:dyDescent="0.3">
      <c r="A298" s="384" t="str">
        <f>IFERROR(IF(_xlfn.XLOOKUP($B298,'Material Master'!$D:$D,'Material Master'!$R:$R,"")="AAT","ALCHEMY",IF(LEFT(_xlfn.XLOOKUP($B298,'Material Master'!$D:$D,'Material Master'!$R:$R,""),4)="BBCT","BBC","")),"")</f>
        <v>ALCHEMY</v>
      </c>
      <c r="B298" s="376" t="s">
        <v>590</v>
      </c>
      <c r="C298" s="376" t="s">
        <v>71</v>
      </c>
      <c r="D298" s="376" t="s">
        <v>206</v>
      </c>
      <c r="E298" s="376" t="s">
        <v>211</v>
      </c>
      <c r="F298" s="376" t="s">
        <v>1684</v>
      </c>
      <c r="G298" s="377" t="s">
        <v>572</v>
      </c>
      <c r="H298" s="377" t="s">
        <v>27</v>
      </c>
      <c r="I298" s="376">
        <v>6</v>
      </c>
      <c r="J298" s="385">
        <v>0</v>
      </c>
      <c r="K298" s="376"/>
      <c r="L298" s="380"/>
      <c r="M298" s="514">
        <v>94490</v>
      </c>
      <c r="O298" s="377" t="s">
        <v>1818</v>
      </c>
      <c r="Y298" t="s">
        <v>3352</v>
      </c>
    </row>
    <row r="299" spans="1:25" x14ac:dyDescent="0.3">
      <c r="A299" s="384" t="str">
        <f>IFERROR(IF(_xlfn.XLOOKUP($B299,'Material Master'!$D:$D,'Material Master'!$R:$R,"")="AAT","ALCHEMY",IF(LEFT(_xlfn.XLOOKUP($B299,'Material Master'!$D:$D,'Material Master'!$R:$R,""),4)="BBCT","BBC","")),"")</f>
        <v>ALCHEMY</v>
      </c>
      <c r="B299" s="376" t="s">
        <v>598</v>
      </c>
      <c r="C299" s="376" t="s">
        <v>71</v>
      </c>
      <c r="D299" s="376" t="s">
        <v>206</v>
      </c>
      <c r="E299" s="376" t="s">
        <v>211</v>
      </c>
      <c r="F299" s="376" t="s">
        <v>1684</v>
      </c>
      <c r="G299" s="377" t="s">
        <v>3451</v>
      </c>
      <c r="H299" s="377" t="s">
        <v>27</v>
      </c>
      <c r="I299" s="376">
        <v>6</v>
      </c>
      <c r="J299" s="385">
        <v>0</v>
      </c>
      <c r="K299" s="376"/>
      <c r="L299" s="380"/>
      <c r="M299" s="514">
        <v>35000</v>
      </c>
      <c r="O299" s="377" t="s">
        <v>1819</v>
      </c>
      <c r="Y299" t="s">
        <v>3353</v>
      </c>
    </row>
    <row r="300" spans="1:25" x14ac:dyDescent="0.3">
      <c r="A300" s="384" t="str">
        <f>IFERROR(IF(_xlfn.XLOOKUP($B300,'Material Master'!$D:$D,'Material Master'!$R:$R,"")="AAT","ALCHEMY",IF(LEFT(_xlfn.XLOOKUP($B300,'Material Master'!$D:$D,'Material Master'!$R:$R,""),4)="BBCT","BBC","")),"")</f>
        <v>ALCHEMY</v>
      </c>
      <c r="B300" s="376" t="s">
        <v>600</v>
      </c>
      <c r="C300" s="376" t="s">
        <v>71</v>
      </c>
      <c r="D300" s="376" t="s">
        <v>206</v>
      </c>
      <c r="E300" s="376" t="s">
        <v>211</v>
      </c>
      <c r="F300" s="376" t="s">
        <v>1684</v>
      </c>
      <c r="G300" s="377" t="s">
        <v>3452</v>
      </c>
      <c r="H300" s="377" t="s">
        <v>27</v>
      </c>
      <c r="I300" s="376">
        <v>6</v>
      </c>
      <c r="J300" s="385">
        <v>0</v>
      </c>
      <c r="K300" s="376"/>
      <c r="L300" s="380"/>
      <c r="M300" s="514">
        <v>45000</v>
      </c>
      <c r="O300" s="377" t="s">
        <v>1820</v>
      </c>
      <c r="Y300" t="s">
        <v>3354</v>
      </c>
    </row>
    <row r="301" spans="1:25" x14ac:dyDescent="0.3">
      <c r="A301" s="384" t="str">
        <f>IFERROR(IF(_xlfn.XLOOKUP($B301,'Material Master'!$D:$D,'Material Master'!$R:$R,"")="AAT","ALCHEMY",IF(LEFT(_xlfn.XLOOKUP($B301,'Material Master'!$D:$D,'Material Master'!$R:$R,""),4)="BBCT","BBC","")),"")</f>
        <v>ALCHEMY</v>
      </c>
      <c r="B301" s="376" t="s">
        <v>615</v>
      </c>
      <c r="C301" s="376" t="s">
        <v>71</v>
      </c>
      <c r="D301" s="376" t="s">
        <v>1802</v>
      </c>
      <c r="E301" s="376" t="s">
        <v>1554</v>
      </c>
      <c r="F301" s="376" t="s">
        <v>1555</v>
      </c>
      <c r="G301" s="377" t="s">
        <v>3453</v>
      </c>
      <c r="H301" s="377" t="s">
        <v>27</v>
      </c>
      <c r="I301" s="376">
        <v>3</v>
      </c>
      <c r="J301" s="385">
        <v>0</v>
      </c>
      <c r="K301" s="376"/>
      <c r="L301" s="380"/>
      <c r="M301" s="514">
        <v>3990</v>
      </c>
      <c r="O301" s="377" t="s">
        <v>1821</v>
      </c>
      <c r="Y301" t="s">
        <v>3355</v>
      </c>
    </row>
    <row r="302" spans="1:25" x14ac:dyDescent="0.3">
      <c r="A302" s="384" t="str">
        <f>IFERROR(IF(_xlfn.XLOOKUP($B302,'Material Master'!$D:$D,'Material Master'!$R:$R,"")="AAT","ALCHEMY",IF(LEFT(_xlfn.XLOOKUP($B302,'Material Master'!$D:$D,'Material Master'!$R:$R,""),4)="BBCT","BBC","")),"")</f>
        <v>ALCHEMY</v>
      </c>
      <c r="B302" s="376" t="s">
        <v>618</v>
      </c>
      <c r="C302" s="376" t="s">
        <v>71</v>
      </c>
      <c r="D302" s="376" t="s">
        <v>1802</v>
      </c>
      <c r="E302" s="376" t="s">
        <v>1554</v>
      </c>
      <c r="F302" s="376" t="s">
        <v>1555</v>
      </c>
      <c r="G302" s="377" t="s">
        <v>3454</v>
      </c>
      <c r="H302" s="377" t="s">
        <v>68</v>
      </c>
      <c r="I302" s="376">
        <v>6</v>
      </c>
      <c r="J302" s="385">
        <v>0</v>
      </c>
      <c r="K302" s="376"/>
      <c r="L302" s="380"/>
      <c r="M302" s="514" t="s">
        <v>1509</v>
      </c>
      <c r="O302" s="377" t="s">
        <v>1822</v>
      </c>
      <c r="Y302" t="s">
        <v>3356</v>
      </c>
    </row>
    <row r="303" spans="1:25" x14ac:dyDescent="0.3">
      <c r="A303" s="384" t="str">
        <f>IFERROR(IF(_xlfn.XLOOKUP($B303,'Material Master'!$D:$D,'Material Master'!$R:$R,"")="AAT","ALCHEMY",IF(LEFT(_xlfn.XLOOKUP($B303,'Material Master'!$D:$D,'Material Master'!$R:$R,""),4)="BBCT","BBC","")),"")</f>
        <v>ALCHEMY</v>
      </c>
      <c r="B303" s="376" t="s">
        <v>623</v>
      </c>
      <c r="C303" s="376" t="s">
        <v>71</v>
      </c>
      <c r="D303" s="376" t="s">
        <v>1802</v>
      </c>
      <c r="E303" s="376" t="s">
        <v>1554</v>
      </c>
      <c r="F303" s="376" t="s">
        <v>1555</v>
      </c>
      <c r="G303" s="377" t="s">
        <v>3455</v>
      </c>
      <c r="H303" s="377" t="s">
        <v>68</v>
      </c>
      <c r="I303" s="376">
        <v>6</v>
      </c>
      <c r="J303" s="385">
        <v>0</v>
      </c>
      <c r="K303" s="376"/>
      <c r="L303" s="380"/>
      <c r="M303" s="514" t="s">
        <v>1509</v>
      </c>
      <c r="O303" s="377" t="s">
        <v>1823</v>
      </c>
      <c r="Y303" t="s">
        <v>3357</v>
      </c>
    </row>
    <row r="304" spans="1:25" x14ac:dyDescent="0.3">
      <c r="A304" s="384" t="str">
        <f>IFERROR(IF(_xlfn.XLOOKUP($B304,'Material Master'!$D:$D,'Material Master'!$R:$R,"")="AAT","ALCHEMY",IF(LEFT(_xlfn.XLOOKUP($B304,'Material Master'!$D:$D,'Material Master'!$R:$R,""),4)="BBCT","BBC","")),"")</f>
        <v>ALCHEMY</v>
      </c>
      <c r="B304" s="376" t="s">
        <v>631</v>
      </c>
      <c r="C304" s="376" t="s">
        <v>2223</v>
      </c>
      <c r="D304" s="376" t="s">
        <v>2224</v>
      </c>
      <c r="E304" s="376" t="s">
        <v>139</v>
      </c>
      <c r="F304" s="376" t="s">
        <v>1599</v>
      </c>
      <c r="G304" s="377" t="s">
        <v>3456</v>
      </c>
      <c r="H304" s="377" t="s">
        <v>27</v>
      </c>
      <c r="I304" s="376">
        <v>6</v>
      </c>
      <c r="J304" s="385">
        <v>0</v>
      </c>
      <c r="K304" s="376"/>
      <c r="L304" s="380"/>
      <c r="M304" s="514">
        <v>18720</v>
      </c>
      <c r="O304" s="377" t="s">
        <v>1824</v>
      </c>
      <c r="Y304" t="s">
        <v>3358</v>
      </c>
    </row>
    <row r="305" spans="1:25" x14ac:dyDescent="0.3">
      <c r="A305" s="384" t="str">
        <f>IFERROR(IF(_xlfn.XLOOKUP($B305,'Material Master'!$D:$D,'Material Master'!$R:$R,"")="AAT","ALCHEMY",IF(LEFT(_xlfn.XLOOKUP($B305,'Material Master'!$D:$D,'Material Master'!$R:$R,""),4)="BBCT","BBC","")),"")</f>
        <v>ALCHEMY</v>
      </c>
      <c r="B305" s="376" t="s">
        <v>633</v>
      </c>
      <c r="C305" s="376" t="s">
        <v>2223</v>
      </c>
      <c r="D305" s="376" t="s">
        <v>2224</v>
      </c>
      <c r="E305" s="376" t="s">
        <v>139</v>
      </c>
      <c r="F305" s="376" t="s">
        <v>1599</v>
      </c>
      <c r="G305" s="377" t="s">
        <v>3457</v>
      </c>
      <c r="H305" s="377" t="s">
        <v>27</v>
      </c>
      <c r="I305" s="376">
        <v>12</v>
      </c>
      <c r="J305" s="385">
        <v>0</v>
      </c>
      <c r="K305" s="376"/>
      <c r="L305" s="380"/>
      <c r="M305" s="514">
        <v>33400</v>
      </c>
      <c r="O305" s="377" t="s">
        <v>1825</v>
      </c>
      <c r="Y305" t="s">
        <v>3359</v>
      </c>
    </row>
    <row r="306" spans="1:25" x14ac:dyDescent="0.3">
      <c r="A306" s="384" t="str">
        <f>IFERROR(IF(_xlfn.XLOOKUP($B306,'Material Master'!$D:$D,'Material Master'!$R:$R,"")="AAT","ALCHEMY",IF(LEFT(_xlfn.XLOOKUP($B306,'Material Master'!$D:$D,'Material Master'!$R:$R,""),4)="BBCT","BBC","")),"")</f>
        <v>ALCHEMY</v>
      </c>
      <c r="B306" s="376" t="s">
        <v>635</v>
      </c>
      <c r="C306" s="376" t="s">
        <v>2223</v>
      </c>
      <c r="D306" s="376" t="s">
        <v>2224</v>
      </c>
      <c r="E306" s="376" t="s">
        <v>139</v>
      </c>
      <c r="F306" s="376" t="s">
        <v>1599</v>
      </c>
      <c r="G306" s="377" t="s">
        <v>3458</v>
      </c>
      <c r="H306" s="377" t="s">
        <v>27</v>
      </c>
      <c r="I306" s="376">
        <v>6</v>
      </c>
      <c r="J306" s="385">
        <v>0</v>
      </c>
      <c r="K306" s="376"/>
      <c r="L306" s="380"/>
      <c r="M306" s="514" t="s">
        <v>1509</v>
      </c>
      <c r="O306" s="377" t="s">
        <v>1826</v>
      </c>
      <c r="Y306" t="s">
        <v>3360</v>
      </c>
    </row>
    <row r="307" spans="1:25" x14ac:dyDescent="0.3">
      <c r="A307" s="384" t="str">
        <f>IFERROR(IF(_xlfn.XLOOKUP($B307,'Material Master'!$D:$D,'Material Master'!$R:$R,"")="AAT","ALCHEMY",IF(LEFT(_xlfn.XLOOKUP($B307,'Material Master'!$D:$D,'Material Master'!$R:$R,""),4)="BBCT","BBC","")),"")</f>
        <v>ALCHEMY</v>
      </c>
      <c r="B307" s="376" t="s">
        <v>637</v>
      </c>
      <c r="C307" s="376" t="s">
        <v>2223</v>
      </c>
      <c r="D307" s="376" t="s">
        <v>2224</v>
      </c>
      <c r="E307" s="376" t="s">
        <v>139</v>
      </c>
      <c r="F307" s="376" t="s">
        <v>1599</v>
      </c>
      <c r="G307" s="377" t="s">
        <v>3459</v>
      </c>
      <c r="H307" s="377" t="s">
        <v>27</v>
      </c>
      <c r="I307" s="376">
        <v>6</v>
      </c>
      <c r="J307" s="385">
        <v>0</v>
      </c>
      <c r="K307" s="376"/>
      <c r="L307" s="380"/>
      <c r="M307" s="514">
        <v>6490</v>
      </c>
      <c r="O307" s="377" t="s">
        <v>1829</v>
      </c>
      <c r="Y307" t="s">
        <v>3361</v>
      </c>
    </row>
    <row r="308" spans="1:25" x14ac:dyDescent="0.3">
      <c r="A308" s="384" t="str">
        <f>IFERROR(IF(_xlfn.XLOOKUP($B308,'Material Master'!$D:$D,'Material Master'!$R:$R,"")="AAT","ALCHEMY",IF(LEFT(_xlfn.XLOOKUP($B308,'Material Master'!$D:$D,'Material Master'!$R:$R,""),4)="BBCT","BBC","")),"")</f>
        <v>ALCHEMY</v>
      </c>
      <c r="B308" s="376" t="s">
        <v>639</v>
      </c>
      <c r="C308" s="376" t="s">
        <v>2223</v>
      </c>
      <c r="D308" s="376" t="s">
        <v>2224</v>
      </c>
      <c r="E308" s="376" t="s">
        <v>139</v>
      </c>
      <c r="F308" s="376" t="s">
        <v>1599</v>
      </c>
      <c r="G308" s="377" t="s">
        <v>3460</v>
      </c>
      <c r="H308" s="377" t="s">
        <v>27</v>
      </c>
      <c r="I308" s="376">
        <v>6</v>
      </c>
      <c r="J308" s="385">
        <v>0</v>
      </c>
      <c r="K308" s="376"/>
      <c r="L308" s="380"/>
      <c r="M308" s="514">
        <v>5990</v>
      </c>
      <c r="O308" s="377" t="s">
        <v>1830</v>
      </c>
      <c r="Y308" t="s">
        <v>3362</v>
      </c>
    </row>
    <row r="309" spans="1:25" x14ac:dyDescent="0.3">
      <c r="A309" s="384" t="str">
        <f>IFERROR(IF(_xlfn.XLOOKUP($B309,'Material Master'!$D:$D,'Material Master'!$R:$R,"")="AAT","ALCHEMY",IF(LEFT(_xlfn.XLOOKUP($B309,'Material Master'!$D:$D,'Material Master'!$R:$R,""),4)="BBCT","BBC","")),"")</f>
        <v>ALCHEMY</v>
      </c>
      <c r="B309" s="376" t="s">
        <v>641</v>
      </c>
      <c r="C309" s="376" t="s">
        <v>2223</v>
      </c>
      <c r="D309" s="376" t="s">
        <v>2224</v>
      </c>
      <c r="E309" s="376" t="s">
        <v>139</v>
      </c>
      <c r="F309" s="376" t="s">
        <v>1599</v>
      </c>
      <c r="G309" s="377" t="s">
        <v>3461</v>
      </c>
      <c r="H309" s="377" t="s">
        <v>27</v>
      </c>
      <c r="I309" s="376">
        <v>6</v>
      </c>
      <c r="J309" s="385">
        <v>0</v>
      </c>
      <c r="K309" s="376"/>
      <c r="L309" s="380"/>
      <c r="M309" s="514" t="s">
        <v>1509</v>
      </c>
      <c r="O309" s="377" t="s">
        <v>1831</v>
      </c>
      <c r="Y309" t="s">
        <v>3363</v>
      </c>
    </row>
    <row r="310" spans="1:25" x14ac:dyDescent="0.3">
      <c r="A310" s="384" t="str">
        <f>IFERROR(IF(_xlfn.XLOOKUP($B310,'Material Master'!$D:$D,'Material Master'!$R:$R,"")="AAT","ALCHEMY",IF(LEFT(_xlfn.XLOOKUP($B310,'Material Master'!$D:$D,'Material Master'!$R:$R,""),4)="BBCT","BBC","")),"")</f>
        <v>ALCHEMY</v>
      </c>
      <c r="B310" s="376" t="s">
        <v>643</v>
      </c>
      <c r="C310" s="376" t="s">
        <v>2223</v>
      </c>
      <c r="D310" s="376" t="s">
        <v>2224</v>
      </c>
      <c r="E310" s="376" t="s">
        <v>139</v>
      </c>
      <c r="F310" s="376" t="s">
        <v>1599</v>
      </c>
      <c r="G310" s="377" t="s">
        <v>3457</v>
      </c>
      <c r="H310" s="377" t="s">
        <v>27</v>
      </c>
      <c r="I310" s="376">
        <v>6</v>
      </c>
      <c r="J310" s="385">
        <v>0</v>
      </c>
      <c r="K310" s="376"/>
      <c r="L310" s="380"/>
      <c r="M310" s="514">
        <v>3870</v>
      </c>
      <c r="O310" s="377" t="s">
        <v>1834</v>
      </c>
      <c r="Y310" t="s">
        <v>3364</v>
      </c>
    </row>
    <row r="311" spans="1:25" x14ac:dyDescent="0.3">
      <c r="A311" s="384" t="str">
        <f>IFERROR(IF(_xlfn.XLOOKUP($B311,'Material Master'!$D:$D,'Material Master'!$R:$R,"")="AAT","ALCHEMY",IF(LEFT(_xlfn.XLOOKUP($B311,'Material Master'!$D:$D,'Material Master'!$R:$R,""),4)="BBCT","BBC","")),"")</f>
        <v>ALCHEMY</v>
      </c>
      <c r="B311" s="376" t="s">
        <v>645</v>
      </c>
      <c r="C311" s="376" t="s">
        <v>2223</v>
      </c>
      <c r="D311" s="376" t="s">
        <v>2224</v>
      </c>
      <c r="E311" s="376" t="s">
        <v>139</v>
      </c>
      <c r="F311" s="376" t="s">
        <v>1599</v>
      </c>
      <c r="G311" s="377" t="s">
        <v>3462</v>
      </c>
      <c r="H311" s="377" t="s">
        <v>27</v>
      </c>
      <c r="I311" s="376">
        <v>6</v>
      </c>
      <c r="J311" s="385">
        <v>0</v>
      </c>
      <c r="K311" s="376"/>
      <c r="L311" s="380"/>
      <c r="M311" s="514">
        <v>3120</v>
      </c>
      <c r="O311" s="377" t="s">
        <v>1835</v>
      </c>
      <c r="Y311" t="s">
        <v>3365</v>
      </c>
    </row>
    <row r="312" spans="1:25" x14ac:dyDescent="0.3">
      <c r="A312" s="384" t="str">
        <f>IFERROR(IF(_xlfn.XLOOKUP($B312,'Material Master'!$D:$D,'Material Master'!$R:$R,"")="AAT","ALCHEMY",IF(LEFT(_xlfn.XLOOKUP($B312,'Material Master'!$D:$D,'Material Master'!$R:$R,""),4)="BBCT","BBC","")),"")</f>
        <v>ALCHEMY</v>
      </c>
      <c r="B312" s="376" t="s">
        <v>647</v>
      </c>
      <c r="C312" s="376" t="s">
        <v>2223</v>
      </c>
      <c r="D312" s="376" t="s">
        <v>2224</v>
      </c>
      <c r="E312" s="376" t="s">
        <v>139</v>
      </c>
      <c r="F312" s="376" t="s">
        <v>1599</v>
      </c>
      <c r="G312" s="377" t="s">
        <v>3463</v>
      </c>
      <c r="H312" s="377" t="s">
        <v>27</v>
      </c>
      <c r="I312" s="376">
        <v>6</v>
      </c>
      <c r="J312" s="385">
        <v>0</v>
      </c>
      <c r="K312" s="376"/>
      <c r="L312" s="380"/>
      <c r="M312" s="514" t="s">
        <v>1509</v>
      </c>
      <c r="O312" s="377" t="s">
        <v>1836</v>
      </c>
      <c r="Y312" t="s">
        <v>3366</v>
      </c>
    </row>
    <row r="313" spans="1:25" x14ac:dyDescent="0.3">
      <c r="A313" s="384" t="str">
        <f>IFERROR(IF(_xlfn.XLOOKUP($B313,'Material Master'!$D:$D,'Material Master'!$R:$R,"")="AAT","ALCHEMY",IF(LEFT(_xlfn.XLOOKUP($B313,'Material Master'!$D:$D,'Material Master'!$R:$R,""),4)="BBCT","BBC","")),"")</f>
        <v>ALCHEMY</v>
      </c>
      <c r="B313" s="376" t="s">
        <v>649</v>
      </c>
      <c r="C313" s="376" t="s">
        <v>2223</v>
      </c>
      <c r="D313" s="376" t="s">
        <v>2224</v>
      </c>
      <c r="E313" s="376" t="s">
        <v>139</v>
      </c>
      <c r="F313" s="376" t="s">
        <v>1599</v>
      </c>
      <c r="G313" s="377" t="s">
        <v>3464</v>
      </c>
      <c r="H313" s="377" t="s">
        <v>27</v>
      </c>
      <c r="I313" s="376">
        <v>6</v>
      </c>
      <c r="J313" s="385">
        <v>0</v>
      </c>
      <c r="K313" s="376"/>
      <c r="L313" s="380"/>
      <c r="M313" s="514">
        <v>118300</v>
      </c>
      <c r="O313" s="377" t="s">
        <v>1837</v>
      </c>
      <c r="Y313" t="s">
        <v>3367</v>
      </c>
    </row>
    <row r="314" spans="1:25" x14ac:dyDescent="0.3">
      <c r="A314" s="384" t="str">
        <f>IFERROR(IF(_xlfn.XLOOKUP($B314,'Material Master'!$D:$D,'Material Master'!$R:$R,"")="AAT","ALCHEMY",IF(LEFT(_xlfn.XLOOKUP($B314,'Material Master'!$D:$D,'Material Master'!$R:$R,""),4)="BBCT","BBC","")),"")</f>
        <v>ALCHEMY</v>
      </c>
      <c r="B314" s="376" t="s">
        <v>651</v>
      </c>
      <c r="C314" s="376" t="s">
        <v>2223</v>
      </c>
      <c r="D314" s="376" t="s">
        <v>2224</v>
      </c>
      <c r="E314" s="376" t="s">
        <v>139</v>
      </c>
      <c r="F314" s="376" t="s">
        <v>1599</v>
      </c>
      <c r="G314" s="377" t="s">
        <v>3465</v>
      </c>
      <c r="H314" s="377" t="s">
        <v>27</v>
      </c>
      <c r="I314" s="376">
        <v>6</v>
      </c>
      <c r="J314" s="385">
        <v>0</v>
      </c>
      <c r="K314" s="376"/>
      <c r="L314" s="380"/>
      <c r="M314" s="514" t="s">
        <v>1509</v>
      </c>
      <c r="O314" s="377" t="s">
        <v>1838</v>
      </c>
      <c r="Y314" t="s">
        <v>3368</v>
      </c>
    </row>
    <row r="315" spans="1:25" x14ac:dyDescent="0.3">
      <c r="A315" s="384" t="str">
        <f>IFERROR(IF(_xlfn.XLOOKUP($B315,'Material Master'!$D:$D,'Material Master'!$R:$R,"")="AAT","ALCHEMY",IF(LEFT(_xlfn.XLOOKUP($B315,'Material Master'!$D:$D,'Material Master'!$R:$R,""),4)="BBCT","BBC","")),"")</f>
        <v>ALCHEMY</v>
      </c>
      <c r="B315" s="376" t="s">
        <v>655</v>
      </c>
      <c r="C315" s="376" t="s">
        <v>2223</v>
      </c>
      <c r="D315" s="376" t="s">
        <v>2224</v>
      </c>
      <c r="E315" s="376" t="s">
        <v>139</v>
      </c>
      <c r="F315" s="376" t="s">
        <v>1599</v>
      </c>
      <c r="G315" s="377" t="s">
        <v>3466</v>
      </c>
      <c r="H315" s="377" t="s">
        <v>27</v>
      </c>
      <c r="I315" s="376">
        <v>12</v>
      </c>
      <c r="J315" s="385">
        <v>0</v>
      </c>
      <c r="K315" s="376"/>
      <c r="L315" s="380"/>
      <c r="M315" s="514" t="s">
        <v>1509</v>
      </c>
      <c r="O315" s="377" t="s">
        <v>1841</v>
      </c>
      <c r="Y315" t="s">
        <v>3369</v>
      </c>
    </row>
    <row r="316" spans="1:25" x14ac:dyDescent="0.3">
      <c r="A316" s="384" t="str">
        <f>IFERROR(IF(_xlfn.XLOOKUP($B316,'Material Master'!$D:$D,'Material Master'!$R:$R,"")="AAT","ALCHEMY",IF(LEFT(_xlfn.XLOOKUP($B316,'Material Master'!$D:$D,'Material Master'!$R:$R,""),4)="BBCT","BBC","")),"")</f>
        <v>ALCHEMY</v>
      </c>
      <c r="B316" s="376" t="s">
        <v>657</v>
      </c>
      <c r="C316" s="376" t="s">
        <v>2223</v>
      </c>
      <c r="D316" s="376" t="s">
        <v>2224</v>
      </c>
      <c r="E316" s="376" t="s">
        <v>139</v>
      </c>
      <c r="F316" s="376" t="s">
        <v>1599</v>
      </c>
      <c r="G316" s="377" t="s">
        <v>3467</v>
      </c>
      <c r="H316" s="377" t="s">
        <v>27</v>
      </c>
      <c r="I316" s="376">
        <v>6</v>
      </c>
      <c r="J316" s="385">
        <v>0</v>
      </c>
      <c r="K316" s="376"/>
      <c r="L316" s="380"/>
      <c r="M316" s="514">
        <v>1990</v>
      </c>
      <c r="O316" s="377" t="s">
        <v>195</v>
      </c>
      <c r="Y316" t="s">
        <v>3370</v>
      </c>
    </row>
    <row r="317" spans="1:25" x14ac:dyDescent="0.3">
      <c r="A317" s="384" t="str">
        <f>IFERROR(IF(_xlfn.XLOOKUP($B317,'Material Master'!$D:$D,'Material Master'!$R:$R,"")="AAT","ALCHEMY",IF(LEFT(_xlfn.XLOOKUP($B317,'Material Master'!$D:$D,'Material Master'!$R:$R,""),4)="BBCT","BBC","")),"")</f>
        <v>ALCHEMY</v>
      </c>
      <c r="B317" s="376" t="s">
        <v>665</v>
      </c>
      <c r="C317" s="376" t="s">
        <v>2223</v>
      </c>
      <c r="D317" s="376" t="s">
        <v>225</v>
      </c>
      <c r="E317" s="376" t="s">
        <v>226</v>
      </c>
      <c r="F317" s="376" t="s">
        <v>1695</v>
      </c>
      <c r="G317" s="377" t="s">
        <v>3468</v>
      </c>
      <c r="H317" s="377" t="s">
        <v>227</v>
      </c>
      <c r="I317" s="376">
        <v>6</v>
      </c>
      <c r="J317" s="385">
        <v>0</v>
      </c>
      <c r="K317" s="376"/>
      <c r="L317" s="380"/>
      <c r="M317" s="514">
        <v>1990</v>
      </c>
      <c r="O317" s="377" t="s">
        <v>1843</v>
      </c>
      <c r="Y317" t="s">
        <v>3371</v>
      </c>
    </row>
    <row r="318" spans="1:25" x14ac:dyDescent="0.3">
      <c r="A318" s="384" t="str">
        <f>IFERROR(IF(_xlfn.XLOOKUP($B318,'Material Master'!$D:$D,'Material Master'!$R:$R,"")="AAT","ALCHEMY",IF(LEFT(_xlfn.XLOOKUP($B318,'Material Master'!$D:$D,'Material Master'!$R:$R,""),4)="BBCT","BBC","")),"")</f>
        <v>ALCHEMY</v>
      </c>
      <c r="B318" s="376" t="s">
        <v>667</v>
      </c>
      <c r="C318" s="376" t="s">
        <v>2223</v>
      </c>
      <c r="D318" s="376" t="s">
        <v>225</v>
      </c>
      <c r="E318" s="376" t="s">
        <v>226</v>
      </c>
      <c r="F318" s="376" t="s">
        <v>1695</v>
      </c>
      <c r="G318" s="377" t="s">
        <v>3469</v>
      </c>
      <c r="H318" s="377" t="s">
        <v>27</v>
      </c>
      <c r="I318" s="376">
        <v>6</v>
      </c>
      <c r="J318" s="385">
        <v>0</v>
      </c>
      <c r="K318" s="376"/>
      <c r="L318" s="380"/>
      <c r="M318" s="514">
        <v>1990</v>
      </c>
      <c r="O318" s="377" t="s">
        <v>1844</v>
      </c>
      <c r="Y318" t="s">
        <v>3372</v>
      </c>
    </row>
    <row r="319" spans="1:25" x14ac:dyDescent="0.3">
      <c r="A319" s="384" t="str">
        <f>IFERROR(IF(_xlfn.XLOOKUP($B319,'Material Master'!$D:$D,'Material Master'!$R:$R,"")="AAT","ALCHEMY",IF(LEFT(_xlfn.XLOOKUP($B319,'Material Master'!$D:$D,'Material Master'!$R:$R,""),4)="BBCT","BBC","")),"")</f>
        <v>ALCHEMY</v>
      </c>
      <c r="B319" s="376" t="s">
        <v>669</v>
      </c>
      <c r="C319" s="376" t="s">
        <v>2223</v>
      </c>
      <c r="D319" s="376" t="s">
        <v>225</v>
      </c>
      <c r="E319" s="376" t="s">
        <v>226</v>
      </c>
      <c r="F319" s="376" t="s">
        <v>1695</v>
      </c>
      <c r="G319" s="377" t="s">
        <v>3468</v>
      </c>
      <c r="H319" s="377" t="s">
        <v>227</v>
      </c>
      <c r="I319" s="376">
        <v>12</v>
      </c>
      <c r="J319" s="385">
        <v>0</v>
      </c>
      <c r="K319" s="376"/>
      <c r="L319" s="380"/>
      <c r="M319" s="514">
        <v>1990</v>
      </c>
      <c r="O319" s="377" t="s">
        <v>1845</v>
      </c>
      <c r="Y319" t="s">
        <v>3373</v>
      </c>
    </row>
    <row r="320" spans="1:25" x14ac:dyDescent="0.3">
      <c r="A320" s="384" t="str">
        <f>IFERROR(IF(_xlfn.XLOOKUP($B320,'Material Master'!$D:$D,'Material Master'!$R:$R,"")="AAT","ALCHEMY",IF(LEFT(_xlfn.XLOOKUP($B320,'Material Master'!$D:$D,'Material Master'!$R:$R,""),4)="BBCT","BBC","")),"")</f>
        <v>ALCHEMY</v>
      </c>
      <c r="B320" s="376" t="s">
        <v>675</v>
      </c>
      <c r="C320" s="376" t="s">
        <v>2223</v>
      </c>
      <c r="D320" s="376" t="s">
        <v>2257</v>
      </c>
      <c r="E320" s="376" t="s">
        <v>1607</v>
      </c>
      <c r="F320" s="376" t="s">
        <v>3833</v>
      </c>
      <c r="G320" s="377" t="s">
        <v>3470</v>
      </c>
      <c r="H320" s="377" t="s">
        <v>27</v>
      </c>
      <c r="I320" s="376">
        <v>6</v>
      </c>
      <c r="J320" s="385">
        <v>0</v>
      </c>
      <c r="K320" s="376"/>
      <c r="L320" s="380"/>
      <c r="M320" s="514" t="s">
        <v>1509</v>
      </c>
      <c r="O320" s="377" t="s">
        <v>1848</v>
      </c>
      <c r="Y320" t="s">
        <v>3374</v>
      </c>
    </row>
    <row r="321" spans="1:25" x14ac:dyDescent="0.3">
      <c r="A321" s="384" t="str">
        <f>IFERROR(IF(_xlfn.XLOOKUP($B321,'Material Master'!$D:$D,'Material Master'!$R:$R,"")="AAT","ALCHEMY",IF(LEFT(_xlfn.XLOOKUP($B321,'Material Master'!$D:$D,'Material Master'!$R:$R,""),4)="BBCT","BBC","")),"")</f>
        <v>ALCHEMY</v>
      </c>
      <c r="B321" s="376" t="s">
        <v>677</v>
      </c>
      <c r="C321" s="376" t="s">
        <v>2223</v>
      </c>
      <c r="D321" s="376" t="s">
        <v>2257</v>
      </c>
      <c r="E321" s="376" t="s">
        <v>1607</v>
      </c>
      <c r="F321" s="376" t="s">
        <v>3833</v>
      </c>
      <c r="G321" s="377" t="s">
        <v>3471</v>
      </c>
      <c r="H321" s="377" t="s">
        <v>27</v>
      </c>
      <c r="I321" s="376">
        <v>6</v>
      </c>
      <c r="J321" s="385">
        <v>0</v>
      </c>
      <c r="K321" s="376"/>
      <c r="L321" s="380"/>
      <c r="M321" s="514" t="s">
        <v>1509</v>
      </c>
      <c r="O321" s="377" t="s">
        <v>1850</v>
      </c>
      <c r="Y321" t="s">
        <v>3375</v>
      </c>
    </row>
    <row r="322" spans="1:25" x14ac:dyDescent="0.3">
      <c r="A322" s="384" t="str">
        <f>IFERROR(IF(_xlfn.XLOOKUP($B322,'Material Master'!$D:$D,'Material Master'!$R:$R,"")="AAT","ALCHEMY",IF(LEFT(_xlfn.XLOOKUP($B322,'Material Master'!$D:$D,'Material Master'!$R:$R,""),4)="BBCT","BBC","")),"")</f>
        <v>ALCHEMY</v>
      </c>
      <c r="B322" s="376" t="s">
        <v>683</v>
      </c>
      <c r="C322" s="376" t="s">
        <v>2223</v>
      </c>
      <c r="D322" s="376" t="s">
        <v>2224</v>
      </c>
      <c r="E322" s="376" t="s">
        <v>2265</v>
      </c>
      <c r="F322" s="376" t="s">
        <v>3790</v>
      </c>
      <c r="G322" s="377" t="s">
        <v>3472</v>
      </c>
      <c r="H322" s="377" t="s">
        <v>27</v>
      </c>
      <c r="I322" s="376">
        <v>1</v>
      </c>
      <c r="J322" s="385">
        <v>0</v>
      </c>
      <c r="K322" s="376"/>
      <c r="L322" s="380"/>
      <c r="M322" s="514">
        <v>1190</v>
      </c>
      <c r="O322" s="377" t="s">
        <v>1852</v>
      </c>
      <c r="Y322" t="s">
        <v>3376</v>
      </c>
    </row>
    <row r="323" spans="1:25" x14ac:dyDescent="0.3">
      <c r="A323" s="384" t="str">
        <f>IFERROR(IF(_xlfn.XLOOKUP($B323,'Material Master'!$D:$D,'Material Master'!$R:$R,"")="AAT","ALCHEMY",IF(LEFT(_xlfn.XLOOKUP($B323,'Material Master'!$D:$D,'Material Master'!$R:$R,""),4)="BBCT","BBC","")),"")</f>
        <v>ALCHEMY</v>
      </c>
      <c r="B323" s="376" t="s">
        <v>685</v>
      </c>
      <c r="C323" s="376" t="s">
        <v>2223</v>
      </c>
      <c r="D323" s="376" t="s">
        <v>2224</v>
      </c>
      <c r="E323" s="376" t="s">
        <v>2265</v>
      </c>
      <c r="F323" s="376" t="s">
        <v>3790</v>
      </c>
      <c r="G323" s="377" t="s">
        <v>3473</v>
      </c>
      <c r="H323" s="377" t="s">
        <v>27</v>
      </c>
      <c r="I323" s="376">
        <v>1</v>
      </c>
      <c r="J323" s="385">
        <v>0</v>
      </c>
      <c r="K323" s="376"/>
      <c r="L323" s="380"/>
      <c r="M323" s="514">
        <v>680</v>
      </c>
      <c r="O323" s="377" t="s">
        <v>1853</v>
      </c>
      <c r="Y323" t="s">
        <v>3377</v>
      </c>
    </row>
    <row r="324" spans="1:25" x14ac:dyDescent="0.3">
      <c r="A324" s="384" t="str">
        <f>IFERROR(IF(_xlfn.XLOOKUP($B324,'Material Master'!$D:$D,'Material Master'!$R:$R,"")="AAT","ALCHEMY",IF(LEFT(_xlfn.XLOOKUP($B324,'Material Master'!$D:$D,'Material Master'!$R:$R,""),4)="BBCT","BBC","")),"")</f>
        <v>ALCHEMY</v>
      </c>
      <c r="B324" s="376" t="s">
        <v>687</v>
      </c>
      <c r="C324" s="376" t="s">
        <v>2223</v>
      </c>
      <c r="D324" s="376" t="s">
        <v>2224</v>
      </c>
      <c r="E324" s="376" t="s">
        <v>2265</v>
      </c>
      <c r="F324" s="376" t="s">
        <v>3790</v>
      </c>
      <c r="G324" s="377" t="s">
        <v>3474</v>
      </c>
      <c r="H324" s="377" t="s">
        <v>27</v>
      </c>
      <c r="I324" s="376">
        <v>1</v>
      </c>
      <c r="J324" s="385">
        <v>0</v>
      </c>
      <c r="K324" s="376"/>
      <c r="L324" s="380"/>
      <c r="M324" s="514">
        <v>615</v>
      </c>
      <c r="O324" s="377" t="s">
        <v>1854</v>
      </c>
      <c r="Y324" t="s">
        <v>3378</v>
      </c>
    </row>
    <row r="325" spans="1:25" x14ac:dyDescent="0.3">
      <c r="A325" s="384" t="str">
        <f>IFERROR(IF(_xlfn.XLOOKUP($B325,'Material Master'!$D:$D,'Material Master'!$R:$R,"")="AAT","ALCHEMY",IF(LEFT(_xlfn.XLOOKUP($B325,'Material Master'!$D:$D,'Material Master'!$R:$R,""),4)="BBCT","BBC","")),"")</f>
        <v>ALCHEMY</v>
      </c>
      <c r="B325" s="376" t="s">
        <v>689</v>
      </c>
      <c r="C325" s="376" t="s">
        <v>2223</v>
      </c>
      <c r="D325" s="376" t="s">
        <v>2224</v>
      </c>
      <c r="E325" s="376" t="s">
        <v>2265</v>
      </c>
      <c r="F325" s="376" t="s">
        <v>3790</v>
      </c>
      <c r="G325" s="377" t="s">
        <v>3475</v>
      </c>
      <c r="H325" s="377" t="s">
        <v>27</v>
      </c>
      <c r="I325" s="376">
        <v>1</v>
      </c>
      <c r="J325" s="385">
        <v>0</v>
      </c>
      <c r="K325" s="376"/>
      <c r="L325" s="380"/>
      <c r="M325" s="514">
        <v>1090</v>
      </c>
      <c r="O325" s="377" t="s">
        <v>1855</v>
      </c>
      <c r="Y325" t="s">
        <v>3379</v>
      </c>
    </row>
    <row r="326" spans="1:25" x14ac:dyDescent="0.3">
      <c r="A326" s="384" t="str">
        <f>IFERROR(IF(_xlfn.XLOOKUP($B326,'Material Master'!$D:$D,'Material Master'!$R:$R,"")="AAT","ALCHEMY",IF(LEFT(_xlfn.XLOOKUP($B326,'Material Master'!$D:$D,'Material Master'!$R:$R,""),4)="BBCT","BBC","")),"")</f>
        <v>ALCHEMY</v>
      </c>
      <c r="B326" s="376" t="s">
        <v>701</v>
      </c>
      <c r="C326" s="376" t="s">
        <v>2223</v>
      </c>
      <c r="D326" s="376" t="s">
        <v>1802</v>
      </c>
      <c r="E326" s="376" t="s">
        <v>55</v>
      </c>
      <c r="F326" s="376" t="s">
        <v>1535</v>
      </c>
      <c r="G326" s="377" t="s">
        <v>58</v>
      </c>
      <c r="H326" s="377" t="s">
        <v>27</v>
      </c>
      <c r="I326" s="376">
        <v>6</v>
      </c>
      <c r="J326" s="385">
        <v>0</v>
      </c>
      <c r="K326" s="376"/>
      <c r="L326" s="380"/>
      <c r="M326" s="514">
        <v>565</v>
      </c>
      <c r="O326" s="377" t="s">
        <v>1857</v>
      </c>
      <c r="Y326" t="s">
        <v>3380</v>
      </c>
    </row>
    <row r="327" spans="1:25" x14ac:dyDescent="0.3">
      <c r="A327" s="384" t="str">
        <f>IFERROR(IF(_xlfn.XLOOKUP($B327,'Material Master'!$D:$D,'Material Master'!$R:$R,"")="AAT","ALCHEMY",IF(LEFT(_xlfn.XLOOKUP($B327,'Material Master'!$D:$D,'Material Master'!$R:$R,""),4)="BBCT","BBC","")),"")</f>
        <v>ALCHEMY</v>
      </c>
      <c r="B327" s="376" t="s">
        <v>723</v>
      </c>
      <c r="C327" s="376" t="s">
        <v>2223</v>
      </c>
      <c r="D327" s="376" t="s">
        <v>1791</v>
      </c>
      <c r="E327" s="376" t="s">
        <v>178</v>
      </c>
      <c r="F327" s="376" t="s">
        <v>1645</v>
      </c>
      <c r="G327" s="377" t="s">
        <v>3476</v>
      </c>
      <c r="H327" s="377" t="s">
        <v>27</v>
      </c>
      <c r="I327" s="376">
        <v>4</v>
      </c>
      <c r="J327" s="385">
        <v>0</v>
      </c>
      <c r="K327" s="376"/>
      <c r="L327" s="380"/>
      <c r="M327" s="514">
        <v>970</v>
      </c>
      <c r="O327" s="377" t="s">
        <v>1858</v>
      </c>
      <c r="Y327" t="s">
        <v>3381</v>
      </c>
    </row>
    <row r="328" spans="1:25" x14ac:dyDescent="0.3">
      <c r="A328" s="384" t="str">
        <f>IFERROR(IF(_xlfn.XLOOKUP($B328,'Material Master'!$D:$D,'Material Master'!$R:$R,"")="AAT","ALCHEMY",IF(LEFT(_xlfn.XLOOKUP($B328,'Material Master'!$D:$D,'Material Master'!$R:$R,""),4)="BBCT","BBC","")),"")</f>
        <v>ALCHEMY</v>
      </c>
      <c r="B328" s="376" t="s">
        <v>741</v>
      </c>
      <c r="C328" s="376" t="s">
        <v>59</v>
      </c>
      <c r="D328" s="376" t="s">
        <v>225</v>
      </c>
      <c r="E328" s="376" t="s">
        <v>2319</v>
      </c>
      <c r="F328" s="511" t="s">
        <v>1509</v>
      </c>
      <c r="G328" s="377" t="s">
        <v>3477</v>
      </c>
      <c r="H328" s="377" t="s">
        <v>3478</v>
      </c>
      <c r="I328" s="376">
        <v>3</v>
      </c>
      <c r="J328" s="385">
        <v>0</v>
      </c>
      <c r="K328" s="376"/>
      <c r="L328" s="380"/>
      <c r="M328" s="514">
        <v>1190</v>
      </c>
      <c r="O328" s="377" t="s">
        <v>1859</v>
      </c>
      <c r="Y328" t="s">
        <v>3382</v>
      </c>
    </row>
    <row r="329" spans="1:25" x14ac:dyDescent="0.3">
      <c r="A329" s="384" t="str">
        <f>IFERROR(IF(_xlfn.XLOOKUP($B329,'Material Master'!$D:$D,'Material Master'!$R:$R,"")="AAT","ALCHEMY",IF(LEFT(_xlfn.XLOOKUP($B329,'Material Master'!$D:$D,'Material Master'!$R:$R,""),4)="BBCT","BBC","")),"")</f>
        <v>ALCHEMY</v>
      </c>
      <c r="B329" s="376" t="s">
        <v>743</v>
      </c>
      <c r="C329" s="376" t="s">
        <v>59</v>
      </c>
      <c r="D329" s="376" t="s">
        <v>225</v>
      </c>
      <c r="E329" s="376" t="s">
        <v>1731</v>
      </c>
      <c r="F329" s="376" t="s">
        <v>1453</v>
      </c>
      <c r="G329" s="377" t="s">
        <v>3479</v>
      </c>
      <c r="H329" s="377" t="s">
        <v>27</v>
      </c>
      <c r="I329" s="376">
        <v>5</v>
      </c>
      <c r="J329" s="385">
        <v>0</v>
      </c>
      <c r="K329" s="376"/>
      <c r="L329" s="380"/>
      <c r="M329" s="514">
        <v>1690</v>
      </c>
      <c r="O329" s="377" t="s">
        <v>103</v>
      </c>
      <c r="Y329" t="s">
        <v>3383</v>
      </c>
    </row>
    <row r="330" spans="1:25" x14ac:dyDescent="0.3">
      <c r="A330" s="384" t="str">
        <f>IFERROR(IF(_xlfn.XLOOKUP($B330,'Material Master'!$D:$D,'Material Master'!$R:$R,"")="AAT","ALCHEMY",IF(LEFT(_xlfn.XLOOKUP($B330,'Material Master'!$D:$D,'Material Master'!$R:$R,""),4)="BBCT","BBC","")),"")</f>
        <v>ALCHEMY</v>
      </c>
      <c r="B330" s="376" t="s">
        <v>745</v>
      </c>
      <c r="C330" s="376" t="s">
        <v>59</v>
      </c>
      <c r="D330" s="376" t="s">
        <v>225</v>
      </c>
      <c r="E330" s="376" t="s">
        <v>59</v>
      </c>
      <c r="F330" s="376" t="s">
        <v>1734</v>
      </c>
      <c r="G330" s="377" t="s">
        <v>3480</v>
      </c>
      <c r="H330" s="377" t="s">
        <v>188</v>
      </c>
      <c r="I330" s="376">
        <v>6</v>
      </c>
      <c r="J330" s="385">
        <v>0</v>
      </c>
      <c r="K330" s="376"/>
      <c r="L330" s="380"/>
      <c r="M330" s="514">
        <v>1890</v>
      </c>
      <c r="O330" s="377" t="s">
        <v>102</v>
      </c>
      <c r="Y330" t="s">
        <v>3384</v>
      </c>
    </row>
    <row r="331" spans="1:25" x14ac:dyDescent="0.3">
      <c r="A331" s="384" t="str">
        <f>IFERROR(IF(_xlfn.XLOOKUP($B331,'Material Master'!$D:$D,'Material Master'!$R:$R,"")="AAT","ALCHEMY",IF(LEFT(_xlfn.XLOOKUP($B331,'Material Master'!$D:$D,'Material Master'!$R:$R,""),4)="BBCT","BBC","")),"")</f>
        <v>ALCHEMY</v>
      </c>
      <c r="B331" s="376" t="s">
        <v>747</v>
      </c>
      <c r="C331" s="376" t="s">
        <v>59</v>
      </c>
      <c r="D331" s="376" t="s">
        <v>225</v>
      </c>
      <c r="E331" s="376" t="s">
        <v>59</v>
      </c>
      <c r="F331" s="376" t="s">
        <v>1734</v>
      </c>
      <c r="G331" s="377" t="s">
        <v>3481</v>
      </c>
      <c r="H331" s="377" t="s">
        <v>86</v>
      </c>
      <c r="I331" s="376">
        <v>6</v>
      </c>
      <c r="J331" s="385">
        <v>0</v>
      </c>
      <c r="K331" s="376"/>
      <c r="L331" s="380"/>
      <c r="M331" s="514">
        <v>2400</v>
      </c>
      <c r="O331" s="377" t="s">
        <v>1862</v>
      </c>
      <c r="Y331" t="s">
        <v>3385</v>
      </c>
    </row>
    <row r="332" spans="1:25" x14ac:dyDescent="0.3">
      <c r="A332" s="384" t="str">
        <f>IFERROR(IF(_xlfn.XLOOKUP($B332,'Material Master'!$D:$D,'Material Master'!$R:$R,"")="AAT","ALCHEMY",IF(LEFT(_xlfn.XLOOKUP($B332,'Material Master'!$D:$D,'Material Master'!$R:$R,""),4)="BBCT","BBC","")),"")</f>
        <v>ALCHEMY</v>
      </c>
      <c r="B332" s="376" t="s">
        <v>759</v>
      </c>
      <c r="C332" s="376" t="s">
        <v>59</v>
      </c>
      <c r="D332" s="376" t="s">
        <v>225</v>
      </c>
      <c r="E332" s="376" t="s">
        <v>59</v>
      </c>
      <c r="F332" s="376" t="s">
        <v>1734</v>
      </c>
      <c r="G332" s="377" t="s">
        <v>3482</v>
      </c>
      <c r="H332" s="377" t="s">
        <v>3483</v>
      </c>
      <c r="I332" s="376">
        <v>4</v>
      </c>
      <c r="J332" s="385">
        <v>0</v>
      </c>
      <c r="K332" s="376"/>
      <c r="L332" s="380"/>
      <c r="M332" s="514" t="s">
        <v>1509</v>
      </c>
      <c r="O332" s="377" t="s">
        <v>1863</v>
      </c>
      <c r="Y332" t="s">
        <v>3386</v>
      </c>
    </row>
    <row r="333" spans="1:25" x14ac:dyDescent="0.3">
      <c r="A333" s="384" t="str">
        <f>IFERROR(IF(_xlfn.XLOOKUP($B333,'Material Master'!$D:$D,'Material Master'!$R:$R,"")="AAT","ALCHEMY",IF(LEFT(_xlfn.XLOOKUP($B333,'Material Master'!$D:$D,'Material Master'!$R:$R,""),4)="BBCT","BBC","")),"")</f>
        <v>ALCHEMY</v>
      </c>
      <c r="B333" s="376" t="s">
        <v>761</v>
      </c>
      <c r="C333" s="376" t="s">
        <v>59</v>
      </c>
      <c r="D333" s="376" t="s">
        <v>1791</v>
      </c>
      <c r="E333" s="376" t="s">
        <v>1633</v>
      </c>
      <c r="F333" s="376" t="s">
        <v>1634</v>
      </c>
      <c r="G333" s="377" t="s">
        <v>3484</v>
      </c>
      <c r="H333" s="377" t="s">
        <v>86</v>
      </c>
      <c r="I333" s="376">
        <v>6</v>
      </c>
      <c r="J333" s="385">
        <v>0</v>
      </c>
      <c r="K333" s="376"/>
      <c r="L333" s="380"/>
      <c r="M333" s="514">
        <v>2400</v>
      </c>
      <c r="O333" s="377" t="s">
        <v>1864</v>
      </c>
      <c r="Y333" t="s">
        <v>3387</v>
      </c>
    </row>
    <row r="334" spans="1:25" x14ac:dyDescent="0.3">
      <c r="A334" s="384" t="str">
        <f>IFERROR(IF(_xlfn.XLOOKUP($B334,'Material Master'!$D:$D,'Material Master'!$R:$R,"")="AAT","ALCHEMY",IF(LEFT(_xlfn.XLOOKUP($B334,'Material Master'!$D:$D,'Material Master'!$R:$R,""),4)="BBCT","BBC","")),"")</f>
        <v>ALCHEMY</v>
      </c>
      <c r="B334" s="376" t="s">
        <v>767</v>
      </c>
      <c r="C334" s="376" t="s">
        <v>59</v>
      </c>
      <c r="D334" s="376" t="s">
        <v>1791</v>
      </c>
      <c r="E334" s="376" t="s">
        <v>1633</v>
      </c>
      <c r="F334" s="376" t="s">
        <v>1634</v>
      </c>
      <c r="G334" s="377" t="s">
        <v>3485</v>
      </c>
      <c r="H334" s="377" t="s">
        <v>86</v>
      </c>
      <c r="I334" s="376">
        <v>6</v>
      </c>
      <c r="J334" s="385">
        <v>0</v>
      </c>
      <c r="K334" s="376"/>
      <c r="L334" s="380"/>
      <c r="M334" s="514">
        <v>3960</v>
      </c>
      <c r="O334" s="377" t="s">
        <v>1865</v>
      </c>
      <c r="Y334" t="s">
        <v>3388</v>
      </c>
    </row>
    <row r="335" spans="1:25" x14ac:dyDescent="0.3">
      <c r="A335" s="384" t="str">
        <f>IFERROR(IF(_xlfn.XLOOKUP($B335,'Material Master'!$D:$D,'Material Master'!$R:$R,"")="AAT","ALCHEMY",IF(LEFT(_xlfn.XLOOKUP($B335,'Material Master'!$D:$D,'Material Master'!$R:$R,""),4)="BBCT","BBC","")),"")</f>
        <v>ALCHEMY</v>
      </c>
      <c r="B335" s="376" t="s">
        <v>769</v>
      </c>
      <c r="C335" s="376" t="s">
        <v>59</v>
      </c>
      <c r="D335" s="376" t="s">
        <v>150</v>
      </c>
      <c r="E335" s="376" t="s">
        <v>1612</v>
      </c>
      <c r="F335" s="376" t="s">
        <v>1613</v>
      </c>
      <c r="G335" s="377" t="s">
        <v>3486</v>
      </c>
      <c r="H335" s="377" t="s">
        <v>1615</v>
      </c>
      <c r="I335" s="376">
        <v>12</v>
      </c>
      <c r="J335" s="385">
        <v>0</v>
      </c>
      <c r="K335" s="376"/>
      <c r="L335" s="380"/>
      <c r="M335" s="514">
        <v>2400</v>
      </c>
      <c r="O335" s="377" t="s">
        <v>1866</v>
      </c>
      <c r="Y335" t="s">
        <v>3389</v>
      </c>
    </row>
    <row r="336" spans="1:25" x14ac:dyDescent="0.3">
      <c r="A336" s="384" t="str">
        <f>IFERROR(IF(_xlfn.XLOOKUP($B336,'Material Master'!$D:$D,'Material Master'!$R:$R,"")="AAT","ALCHEMY",IF(LEFT(_xlfn.XLOOKUP($B336,'Material Master'!$D:$D,'Material Master'!$R:$R,""),4)="BBCT","BBC","")),"")</f>
        <v>ALCHEMY</v>
      </c>
      <c r="B336" s="376" t="s">
        <v>781</v>
      </c>
      <c r="C336" s="376" t="s">
        <v>59</v>
      </c>
      <c r="D336" s="376" t="s">
        <v>150</v>
      </c>
      <c r="E336" s="376" t="s">
        <v>1612</v>
      </c>
      <c r="F336" s="376" t="s">
        <v>1613</v>
      </c>
      <c r="G336" s="377" t="s">
        <v>3487</v>
      </c>
      <c r="H336" s="377" t="s">
        <v>27</v>
      </c>
      <c r="I336" s="376">
        <v>12</v>
      </c>
      <c r="J336" s="385">
        <v>0</v>
      </c>
      <c r="K336" s="376"/>
      <c r="L336" s="380"/>
      <c r="M336" s="514">
        <v>2400</v>
      </c>
      <c r="O336" s="377" t="s">
        <v>1867</v>
      </c>
      <c r="Y336" t="s">
        <v>3390</v>
      </c>
    </row>
    <row r="337" spans="1:25" x14ac:dyDescent="0.3">
      <c r="A337" s="384" t="str">
        <f>IFERROR(IF(_xlfn.XLOOKUP($B337,'Material Master'!$D:$D,'Material Master'!$R:$R,"")="AAT","ALCHEMY",IF(LEFT(_xlfn.XLOOKUP($B337,'Material Master'!$D:$D,'Material Master'!$R:$R,""),4)="BBCT","BBC","")),"")</f>
        <v>ALCHEMY</v>
      </c>
      <c r="B337" s="376" t="s">
        <v>797</v>
      </c>
      <c r="C337" s="376" t="s">
        <v>59</v>
      </c>
      <c r="D337" s="376" t="s">
        <v>1802</v>
      </c>
      <c r="E337" s="376" t="s">
        <v>83</v>
      </c>
      <c r="F337" s="376" t="s">
        <v>1563</v>
      </c>
      <c r="G337" s="377" t="s">
        <v>3488</v>
      </c>
      <c r="H337" s="377" t="s">
        <v>27</v>
      </c>
      <c r="I337" s="376">
        <v>12</v>
      </c>
      <c r="J337" s="385">
        <v>0</v>
      </c>
      <c r="K337" s="376"/>
      <c r="L337" s="380"/>
      <c r="M337" s="514">
        <v>3960</v>
      </c>
      <c r="O337" s="377" t="s">
        <v>1868</v>
      </c>
      <c r="Y337" t="s">
        <v>3391</v>
      </c>
    </row>
    <row r="338" spans="1:25" x14ac:dyDescent="0.3">
      <c r="A338" s="384" t="str">
        <f>IFERROR(IF(_xlfn.XLOOKUP($B338,'Material Master'!$D:$D,'Material Master'!$R:$R,"")="AAT","ALCHEMY",IF(LEFT(_xlfn.XLOOKUP($B338,'Material Master'!$D:$D,'Material Master'!$R:$R,""),4)="BBCT","BBC","")),"")</f>
        <v>ALCHEMY</v>
      </c>
      <c r="B338" s="376" t="s">
        <v>825</v>
      </c>
      <c r="C338" s="376" t="s">
        <v>59</v>
      </c>
      <c r="D338" s="376" t="s">
        <v>1806</v>
      </c>
      <c r="E338" s="376" t="s">
        <v>108</v>
      </c>
      <c r="F338" s="376" t="s">
        <v>1579</v>
      </c>
      <c r="G338" s="377" t="s">
        <v>3489</v>
      </c>
      <c r="H338" s="377" t="s">
        <v>86</v>
      </c>
      <c r="I338" s="376">
        <v>12</v>
      </c>
      <c r="J338" s="385">
        <v>0</v>
      </c>
      <c r="K338" s="376"/>
      <c r="L338" s="380"/>
      <c r="M338" s="514">
        <v>3960</v>
      </c>
      <c r="O338" s="377" t="s">
        <v>1869</v>
      </c>
      <c r="Y338" t="s">
        <v>3392</v>
      </c>
    </row>
    <row r="339" spans="1:25" x14ac:dyDescent="0.3">
      <c r="A339" s="384" t="str">
        <f>IFERROR(IF(_xlfn.XLOOKUP($B339,'Material Master'!$D:$D,'Material Master'!$R:$R,"")="AAT","ALCHEMY",IF(LEFT(_xlfn.XLOOKUP($B339,'Material Master'!$D:$D,'Material Master'!$R:$R,""),4)="BBCT","BBC","")),"")</f>
        <v>ALCHEMY</v>
      </c>
      <c r="B339" s="376" t="s">
        <v>875</v>
      </c>
      <c r="C339" s="376" t="s">
        <v>59</v>
      </c>
      <c r="D339" s="376" t="s">
        <v>1802</v>
      </c>
      <c r="E339" s="376" t="s">
        <v>60</v>
      </c>
      <c r="F339" s="376" t="s">
        <v>1546</v>
      </c>
      <c r="G339" s="377" t="s">
        <v>3492</v>
      </c>
      <c r="H339" s="377" t="s">
        <v>27</v>
      </c>
      <c r="I339" s="376">
        <v>6</v>
      </c>
      <c r="J339" s="385">
        <v>0</v>
      </c>
      <c r="K339" s="376"/>
      <c r="L339" s="380"/>
      <c r="M339" s="514">
        <v>4900</v>
      </c>
      <c r="O339" s="377" t="s">
        <v>1870</v>
      </c>
      <c r="Y339" t="s">
        <v>3393</v>
      </c>
    </row>
    <row r="340" spans="1:25" x14ac:dyDescent="0.3">
      <c r="A340" s="384" t="str">
        <f>IFERROR(IF(_xlfn.XLOOKUP($B340,'Material Master'!$D:$D,'Material Master'!$R:$R,"")="AAT","ALCHEMY",IF(LEFT(_xlfn.XLOOKUP($B340,'Material Master'!$D:$D,'Material Master'!$R:$R,""),4)="BBCT","BBC","")),"")</f>
        <v>ALCHEMY</v>
      </c>
      <c r="B340" s="376" t="s">
        <v>899</v>
      </c>
      <c r="C340" s="376" t="s">
        <v>2473</v>
      </c>
      <c r="D340" s="376" t="s">
        <v>2403</v>
      </c>
      <c r="E340" s="376" t="s">
        <v>2473</v>
      </c>
      <c r="F340" s="376" t="s">
        <v>3792</v>
      </c>
      <c r="G340" s="377" t="s">
        <v>3493</v>
      </c>
      <c r="H340" s="377" t="s">
        <v>86</v>
      </c>
      <c r="I340" s="376">
        <v>6</v>
      </c>
      <c r="J340" s="385">
        <v>0</v>
      </c>
      <c r="K340" s="376"/>
      <c r="L340" s="380"/>
      <c r="M340" s="514">
        <v>1490</v>
      </c>
      <c r="O340" s="377" t="s">
        <v>191</v>
      </c>
      <c r="Y340" t="s">
        <v>3394</v>
      </c>
    </row>
    <row r="341" spans="1:25" x14ac:dyDescent="0.3">
      <c r="A341" s="384" t="str">
        <f>IFERROR(IF(_xlfn.XLOOKUP($B341,'Material Master'!$D:$D,'Material Master'!$R:$R,"")="AAT","ALCHEMY",IF(LEFT(_xlfn.XLOOKUP($B341,'Material Master'!$D:$D,'Material Master'!$R:$R,""),4)="BBCT","BBC","")),"")</f>
        <v>ALCHEMY</v>
      </c>
      <c r="B341" s="376" t="s">
        <v>901</v>
      </c>
      <c r="C341" s="376" t="s">
        <v>2473</v>
      </c>
      <c r="D341" s="376" t="s">
        <v>2403</v>
      </c>
      <c r="E341" s="376" t="s">
        <v>2473</v>
      </c>
      <c r="F341" s="376" t="s">
        <v>3792</v>
      </c>
      <c r="G341" s="377" t="s">
        <v>3494</v>
      </c>
      <c r="H341" s="377" t="s">
        <v>86</v>
      </c>
      <c r="I341" s="376">
        <v>6</v>
      </c>
      <c r="J341" s="385">
        <v>0</v>
      </c>
      <c r="K341" s="376"/>
      <c r="L341" s="380"/>
      <c r="M341" s="514">
        <v>1840</v>
      </c>
      <c r="O341" s="377" t="s">
        <v>1874</v>
      </c>
      <c r="Y341" t="s">
        <v>3395</v>
      </c>
    </row>
    <row r="342" spans="1:25" x14ac:dyDescent="0.3">
      <c r="A342" s="384" t="str">
        <f>IFERROR(IF(_xlfn.XLOOKUP($B342,'Material Master'!$D:$D,'Material Master'!$R:$R,"")="AAT","ALCHEMY",IF(LEFT(_xlfn.XLOOKUP($B342,'Material Master'!$D:$D,'Material Master'!$R:$R,""),4)="BBCT","BBC","")),"")</f>
        <v>ALCHEMY</v>
      </c>
      <c r="B342" s="376" t="s">
        <v>903</v>
      </c>
      <c r="C342" s="376" t="s">
        <v>2473</v>
      </c>
      <c r="D342" s="376" t="s">
        <v>2403</v>
      </c>
      <c r="E342" s="376" t="s">
        <v>2473</v>
      </c>
      <c r="F342" s="376" t="s">
        <v>3792</v>
      </c>
      <c r="G342" s="377" t="s">
        <v>3495</v>
      </c>
      <c r="H342" s="377" t="s">
        <v>86</v>
      </c>
      <c r="I342" s="376">
        <v>6</v>
      </c>
      <c r="J342" s="385">
        <v>0</v>
      </c>
      <c r="K342" s="376"/>
      <c r="L342" s="380"/>
      <c r="M342" s="514">
        <v>2190</v>
      </c>
      <c r="O342" s="377" t="s">
        <v>1875</v>
      </c>
      <c r="Y342" t="s">
        <v>3396</v>
      </c>
    </row>
    <row r="343" spans="1:25" x14ac:dyDescent="0.3">
      <c r="A343" s="384" t="str">
        <f>IFERROR(IF(_xlfn.XLOOKUP($B343,'Material Master'!$D:$D,'Material Master'!$R:$R,"")="AAT","ALCHEMY",IF(LEFT(_xlfn.XLOOKUP($B343,'Material Master'!$D:$D,'Material Master'!$R:$R,""),4)="BBCT","BBC","")),"")</f>
        <v>ALCHEMY</v>
      </c>
      <c r="B343" s="376" t="s">
        <v>905</v>
      </c>
      <c r="C343" s="376" t="s">
        <v>2473</v>
      </c>
      <c r="D343" s="376" t="s">
        <v>2403</v>
      </c>
      <c r="E343" s="376" t="s">
        <v>2473</v>
      </c>
      <c r="F343" s="376" t="s">
        <v>3792</v>
      </c>
      <c r="G343" s="377" t="s">
        <v>3496</v>
      </c>
      <c r="H343" s="377" t="s">
        <v>86</v>
      </c>
      <c r="I343" s="376">
        <v>6</v>
      </c>
      <c r="J343" s="385">
        <v>0</v>
      </c>
      <c r="K343" s="376"/>
      <c r="L343" s="380"/>
      <c r="M343" s="520">
        <v>1930</v>
      </c>
      <c r="O343" s="377" t="s">
        <v>1876</v>
      </c>
      <c r="Y343" t="s">
        <v>3397</v>
      </c>
    </row>
    <row r="344" spans="1:25" x14ac:dyDescent="0.3">
      <c r="A344" s="384" t="str">
        <f>IFERROR(IF(_xlfn.XLOOKUP($B344,'Material Master'!$D:$D,'Material Master'!$R:$R,"")="AAT","ALCHEMY",IF(LEFT(_xlfn.XLOOKUP($B344,'Material Master'!$D:$D,'Material Master'!$R:$R,""),4)="BBCT","BBC","")),"")</f>
        <v>ALCHEMY</v>
      </c>
      <c r="B344" s="376" t="s">
        <v>907</v>
      </c>
      <c r="C344" s="376" t="s">
        <v>2473</v>
      </c>
      <c r="D344" s="376" t="s">
        <v>2403</v>
      </c>
      <c r="E344" s="376" t="s">
        <v>2473</v>
      </c>
      <c r="F344" s="376" t="s">
        <v>3792</v>
      </c>
      <c r="G344" s="377" t="s">
        <v>3497</v>
      </c>
      <c r="H344" s="377" t="s">
        <v>1602</v>
      </c>
      <c r="I344" s="376">
        <v>3</v>
      </c>
      <c r="J344" s="385">
        <v>0</v>
      </c>
      <c r="K344" s="376"/>
      <c r="L344" s="380"/>
      <c r="M344" s="520">
        <v>1250</v>
      </c>
      <c r="O344" s="377" t="s">
        <v>1879</v>
      </c>
      <c r="Y344" t="s">
        <v>3398</v>
      </c>
    </row>
    <row r="345" spans="1:25" x14ac:dyDescent="0.3">
      <c r="A345" s="384" t="str">
        <f>IFERROR(IF(_xlfn.XLOOKUP($B345,'Material Master'!$D:$D,'Material Master'!$R:$R,"")="AAT","ALCHEMY",IF(LEFT(_xlfn.XLOOKUP($B345,'Material Master'!$D:$D,'Material Master'!$R:$R,""),4)="BBCT","BBC","")),"")</f>
        <v>ALCHEMY</v>
      </c>
      <c r="B345" s="376" t="s">
        <v>909</v>
      </c>
      <c r="C345" s="376" t="s">
        <v>278</v>
      </c>
      <c r="D345" s="376" t="s">
        <v>277</v>
      </c>
      <c r="E345" s="376" t="s">
        <v>278</v>
      </c>
      <c r="F345" s="376" t="s">
        <v>1750</v>
      </c>
      <c r="G345" s="377" t="s">
        <v>3498</v>
      </c>
      <c r="H345" s="377" t="s">
        <v>86</v>
      </c>
      <c r="I345" s="376">
        <v>6</v>
      </c>
      <c r="J345" s="385">
        <v>0</v>
      </c>
      <c r="K345" s="376"/>
      <c r="L345" s="380"/>
      <c r="M345" s="520">
        <v>1190</v>
      </c>
      <c r="O345" s="377" t="s">
        <v>1882</v>
      </c>
      <c r="Y345" t="s">
        <v>3399</v>
      </c>
    </row>
    <row r="346" spans="1:25" x14ac:dyDescent="0.3">
      <c r="A346" s="384" t="str">
        <f>IFERROR(IF(_xlfn.XLOOKUP($B346,'Material Master'!$D:$D,'Material Master'!$R:$R,"")="AAT","ALCHEMY",IF(LEFT(_xlfn.XLOOKUP($B346,'Material Master'!$D:$D,'Material Master'!$R:$R,""),4)="BBCT","BBC","")),"")</f>
        <v>ALCHEMY</v>
      </c>
      <c r="B346" s="376" t="s">
        <v>911</v>
      </c>
      <c r="C346" s="376" t="s">
        <v>278</v>
      </c>
      <c r="D346" s="376" t="s">
        <v>277</v>
      </c>
      <c r="E346" s="376" t="s">
        <v>278</v>
      </c>
      <c r="F346" s="376" t="s">
        <v>1750</v>
      </c>
      <c r="G346" s="377" t="s">
        <v>3499</v>
      </c>
      <c r="H346" s="377" t="s">
        <v>86</v>
      </c>
      <c r="I346" s="376">
        <v>6</v>
      </c>
      <c r="J346" s="385">
        <v>0</v>
      </c>
      <c r="K346" s="376"/>
      <c r="L346" s="380"/>
      <c r="M346" s="520">
        <v>890</v>
      </c>
      <c r="O346" s="377" t="s">
        <v>1883</v>
      </c>
      <c r="Y346" t="s">
        <v>3400</v>
      </c>
    </row>
    <row r="347" spans="1:25" x14ac:dyDescent="0.3">
      <c r="A347" s="384" t="str">
        <f>IFERROR(IF(_xlfn.XLOOKUP($B347,'Material Master'!$D:$D,'Material Master'!$R:$R,"")="AAT","ALCHEMY",IF(LEFT(_xlfn.XLOOKUP($B347,'Material Master'!$D:$D,'Material Master'!$R:$R,""),4)="BBCT","BBC","")),"")</f>
        <v>ALCHEMY</v>
      </c>
      <c r="B347" s="376" t="s">
        <v>913</v>
      </c>
      <c r="C347" s="376" t="s">
        <v>278</v>
      </c>
      <c r="D347" s="376" t="s">
        <v>277</v>
      </c>
      <c r="E347" s="376" t="s">
        <v>278</v>
      </c>
      <c r="F347" s="376" t="s">
        <v>1750</v>
      </c>
      <c r="G347" s="377" t="s">
        <v>3500</v>
      </c>
      <c r="H347" s="377" t="s">
        <v>86</v>
      </c>
      <c r="I347" s="376">
        <v>6</v>
      </c>
      <c r="J347" s="385">
        <v>0</v>
      </c>
      <c r="K347" s="376"/>
      <c r="L347" s="380"/>
      <c r="M347" s="520" t="s">
        <v>1509</v>
      </c>
      <c r="O347" s="377" t="s">
        <v>1884</v>
      </c>
      <c r="Y347" t="s">
        <v>3401</v>
      </c>
    </row>
    <row r="348" spans="1:25" x14ac:dyDescent="0.3">
      <c r="A348" s="384" t="str">
        <f>IFERROR(IF(_xlfn.XLOOKUP($B348,'Material Master'!$D:$D,'Material Master'!$R:$R,"")="AAT","ALCHEMY",IF(LEFT(_xlfn.XLOOKUP($B348,'Material Master'!$D:$D,'Material Master'!$R:$R,""),4)="BBCT","BBC","")),"")</f>
        <v>ALCHEMY</v>
      </c>
      <c r="B348" s="376" t="s">
        <v>921</v>
      </c>
      <c r="C348" s="376" t="s">
        <v>278</v>
      </c>
      <c r="D348" s="376" t="s">
        <v>277</v>
      </c>
      <c r="E348" s="376" t="s">
        <v>278</v>
      </c>
      <c r="F348" s="376" t="s">
        <v>1750</v>
      </c>
      <c r="G348" s="377" t="s">
        <v>3501</v>
      </c>
      <c r="H348" s="377" t="s">
        <v>86</v>
      </c>
      <c r="I348" s="376">
        <v>6</v>
      </c>
      <c r="J348" s="385">
        <v>0</v>
      </c>
      <c r="K348" s="376"/>
      <c r="L348" s="380"/>
      <c r="M348" s="520">
        <v>890</v>
      </c>
      <c r="O348" s="377" t="s">
        <v>1885</v>
      </c>
      <c r="Y348" t="s">
        <v>3402</v>
      </c>
    </row>
    <row r="349" spans="1:25" x14ac:dyDescent="0.3">
      <c r="A349" s="384" t="str">
        <f>IFERROR(IF(_xlfn.XLOOKUP($B349,'Material Master'!$D:$D,'Material Master'!$R:$R,"")="AAT","ALCHEMY",IF(LEFT(_xlfn.XLOOKUP($B349,'Material Master'!$D:$D,'Material Master'!$R:$R,""),4)="BBCT","BBC","")),"")</f>
        <v>ALCHEMY</v>
      </c>
      <c r="B349" s="376" t="s">
        <v>1031</v>
      </c>
      <c r="C349" s="376" t="s">
        <v>240</v>
      </c>
      <c r="D349" s="376" t="s">
        <v>225</v>
      </c>
      <c r="E349" s="376" t="s">
        <v>240</v>
      </c>
      <c r="F349" s="376" t="s">
        <v>3784</v>
      </c>
      <c r="G349" s="377" t="s">
        <v>243</v>
      </c>
      <c r="H349" s="377" t="s">
        <v>160</v>
      </c>
      <c r="I349" s="376">
        <v>12</v>
      </c>
      <c r="J349" s="385">
        <v>0</v>
      </c>
      <c r="K349" s="376"/>
      <c r="L349" s="380"/>
      <c r="M349" s="520">
        <v>1690</v>
      </c>
      <c r="O349" s="377" t="s">
        <v>1883</v>
      </c>
      <c r="Y349" t="s">
        <v>3403</v>
      </c>
    </row>
    <row r="350" spans="1:25" x14ac:dyDescent="0.3">
      <c r="A350" s="384" t="str">
        <f>IFERROR(IF(_xlfn.XLOOKUP($B350,'Material Master'!$D:$D,'Material Master'!$R:$R,"")="AAT","ALCHEMY",IF(LEFT(_xlfn.XLOOKUP($B350,'Material Master'!$D:$D,'Material Master'!$R:$R,""),4)="BBCT","BBC","")),"")</f>
        <v>ALCHEMY</v>
      </c>
      <c r="B350" s="376" t="s">
        <v>1033</v>
      </c>
      <c r="C350" s="376" t="s">
        <v>240</v>
      </c>
      <c r="D350" s="376" t="s">
        <v>225</v>
      </c>
      <c r="E350" s="376" t="s">
        <v>240</v>
      </c>
      <c r="F350" s="376" t="s">
        <v>3784</v>
      </c>
      <c r="G350" s="377" t="s">
        <v>244</v>
      </c>
      <c r="H350" s="377" t="s">
        <v>160</v>
      </c>
      <c r="I350" s="376">
        <v>12</v>
      </c>
      <c r="J350" s="385">
        <v>0</v>
      </c>
      <c r="K350" s="376"/>
      <c r="L350" s="380"/>
      <c r="M350" s="520">
        <v>1690</v>
      </c>
      <c r="O350" s="377" t="s">
        <v>1884</v>
      </c>
      <c r="Y350" t="s">
        <v>3404</v>
      </c>
    </row>
    <row r="351" spans="1:25" x14ac:dyDescent="0.3">
      <c r="A351" s="384" t="str">
        <f>IFERROR(IF(_xlfn.XLOOKUP($B351,'Material Master'!$D:$D,'Material Master'!$R:$R,"")="AAT","ALCHEMY",IF(LEFT(_xlfn.XLOOKUP($B351,'Material Master'!$D:$D,'Material Master'!$R:$R,""),4)="BBCT","BBC","")),"")</f>
        <v>ALCHEMY</v>
      </c>
      <c r="B351" s="376" t="s">
        <v>1035</v>
      </c>
      <c r="C351" s="376" t="s">
        <v>240</v>
      </c>
      <c r="D351" s="376" t="s">
        <v>225</v>
      </c>
      <c r="E351" s="376" t="s">
        <v>240</v>
      </c>
      <c r="F351" s="376" t="s">
        <v>3784</v>
      </c>
      <c r="G351" s="377" t="s">
        <v>245</v>
      </c>
      <c r="H351" s="377" t="s">
        <v>160</v>
      </c>
      <c r="I351" s="376">
        <v>12</v>
      </c>
      <c r="J351" s="385">
        <v>0</v>
      </c>
      <c r="K351" s="376"/>
      <c r="L351" s="380"/>
      <c r="M351" s="520">
        <v>1690</v>
      </c>
      <c r="O351" s="377" t="s">
        <v>1885</v>
      </c>
      <c r="Y351" t="s">
        <v>3405</v>
      </c>
    </row>
    <row r="352" spans="1:25" x14ac:dyDescent="0.3">
      <c r="A352" s="384" t="str">
        <f>IFERROR(IF(_xlfn.XLOOKUP($B352,'Material Master'!$D:$D,'Material Master'!$R:$R,"")="AAT","ALCHEMY",IF(LEFT(_xlfn.XLOOKUP($B352,'Material Master'!$D:$D,'Material Master'!$R:$R,""),4)="BBCT","BBC","")),"")</f>
        <v>ALCHEMY</v>
      </c>
      <c r="B352" s="376" t="s">
        <v>1037</v>
      </c>
      <c r="C352" s="376" t="s">
        <v>240</v>
      </c>
      <c r="D352" s="376" t="s">
        <v>225</v>
      </c>
      <c r="E352" s="376" t="s">
        <v>240</v>
      </c>
      <c r="F352" s="376" t="s">
        <v>3784</v>
      </c>
      <c r="G352" s="377" t="s">
        <v>246</v>
      </c>
      <c r="H352" s="377" t="s">
        <v>160</v>
      </c>
      <c r="I352" s="376">
        <v>12</v>
      </c>
      <c r="J352" s="385">
        <v>0</v>
      </c>
      <c r="K352" s="376"/>
      <c r="L352" s="380"/>
      <c r="M352" s="520">
        <v>3640</v>
      </c>
      <c r="O352" s="377" t="s">
        <v>1883</v>
      </c>
      <c r="Y352" t="s">
        <v>3406</v>
      </c>
    </row>
    <row r="353" spans="1:25" x14ac:dyDescent="0.3">
      <c r="A353" s="384" t="str">
        <f>IFERROR(IF(_xlfn.XLOOKUP($B353,'Material Master'!$D:$D,'Material Master'!$R:$R,"")="AAT","ALCHEMY",IF(LEFT(_xlfn.XLOOKUP($B353,'Material Master'!$D:$D,'Material Master'!$R:$R,""),4)="BBCT","BBC","")),"")</f>
        <v>ALCHEMY</v>
      </c>
      <c r="B353" s="376" t="s">
        <v>1039</v>
      </c>
      <c r="C353" s="376" t="s">
        <v>240</v>
      </c>
      <c r="D353" s="376" t="s">
        <v>225</v>
      </c>
      <c r="E353" s="376" t="s">
        <v>240</v>
      </c>
      <c r="F353" s="376" t="s">
        <v>3784</v>
      </c>
      <c r="G353" s="377" t="s">
        <v>247</v>
      </c>
      <c r="H353" s="377" t="s">
        <v>160</v>
      </c>
      <c r="I353" s="376">
        <v>12</v>
      </c>
      <c r="J353" s="385">
        <v>0</v>
      </c>
      <c r="K353" s="376"/>
      <c r="L353" s="380"/>
      <c r="M353" s="520">
        <v>3640</v>
      </c>
      <c r="O353" s="377" t="s">
        <v>1884</v>
      </c>
      <c r="Y353" t="s">
        <v>3407</v>
      </c>
    </row>
    <row r="354" spans="1:25" x14ac:dyDescent="0.3">
      <c r="A354" s="384" t="str">
        <f>IFERROR(IF(_xlfn.XLOOKUP($B354,'Material Master'!$D:$D,'Material Master'!$R:$R,"")="AAT","ALCHEMY",IF(LEFT(_xlfn.XLOOKUP($B354,'Material Master'!$D:$D,'Material Master'!$R:$R,""),4)="BBCT","BBC","")),"")</f>
        <v>ALCHEMY</v>
      </c>
      <c r="B354" s="376" t="s">
        <v>1041</v>
      </c>
      <c r="C354" s="376" t="s">
        <v>240</v>
      </c>
      <c r="D354" s="376" t="s">
        <v>225</v>
      </c>
      <c r="E354" s="376" t="s">
        <v>240</v>
      </c>
      <c r="F354" s="376" t="s">
        <v>3784</v>
      </c>
      <c r="G354" s="377" t="s">
        <v>3505</v>
      </c>
      <c r="H354" s="377" t="s">
        <v>160</v>
      </c>
      <c r="I354" s="376">
        <v>12</v>
      </c>
      <c r="J354" s="385">
        <v>0</v>
      </c>
      <c r="K354" s="376"/>
      <c r="L354" s="380"/>
      <c r="M354" s="520">
        <v>9990</v>
      </c>
      <c r="O354" s="377" t="s">
        <v>1883</v>
      </c>
      <c r="Y354" t="s">
        <v>3408</v>
      </c>
    </row>
    <row r="355" spans="1:25" x14ac:dyDescent="0.3">
      <c r="A355" s="384" t="str">
        <f>IFERROR(IF(_xlfn.XLOOKUP($B355,'Material Master'!$D:$D,'Material Master'!$R:$R,"")="AAT","ALCHEMY",IF(LEFT(_xlfn.XLOOKUP($B355,'Material Master'!$D:$D,'Material Master'!$R:$R,""),4)="BBCT","BBC","")),"")</f>
        <v>ALCHEMY</v>
      </c>
      <c r="B355" s="376" t="s">
        <v>1043</v>
      </c>
      <c r="C355" s="376" t="s">
        <v>240</v>
      </c>
      <c r="D355" s="376" t="s">
        <v>225</v>
      </c>
      <c r="E355" s="376" t="s">
        <v>240</v>
      </c>
      <c r="F355" s="376" t="s">
        <v>3784</v>
      </c>
      <c r="G355" s="377" t="s">
        <v>242</v>
      </c>
      <c r="H355" s="377" t="s">
        <v>160</v>
      </c>
      <c r="I355" s="376">
        <v>12</v>
      </c>
      <c r="J355" s="385">
        <v>0</v>
      </c>
      <c r="K355" s="376"/>
      <c r="L355" s="380"/>
      <c r="M355" s="520">
        <v>3640</v>
      </c>
      <c r="O355" s="377" t="s">
        <v>1886</v>
      </c>
      <c r="Y355" t="s">
        <v>3409</v>
      </c>
    </row>
    <row r="356" spans="1:25" x14ac:dyDescent="0.3">
      <c r="A356" s="384" t="str">
        <f>IFERROR(IF(_xlfn.XLOOKUP($B356,'Material Master'!$D:$D,'Material Master'!$R:$R,"")="AAT","ALCHEMY",IF(LEFT(_xlfn.XLOOKUP($B356,'Material Master'!$D:$D,'Material Master'!$R:$R,""),4)="BBCT","BBC","")),"")</f>
        <v>ALCHEMY</v>
      </c>
      <c r="B356" s="376" t="s">
        <v>1045</v>
      </c>
      <c r="C356" s="376" t="s">
        <v>240</v>
      </c>
      <c r="D356" s="376" t="s">
        <v>225</v>
      </c>
      <c r="E356" s="376" t="s">
        <v>240</v>
      </c>
      <c r="F356" s="376" t="s">
        <v>3784</v>
      </c>
      <c r="G356" s="377" t="s">
        <v>248</v>
      </c>
      <c r="H356" s="377" t="s">
        <v>160</v>
      </c>
      <c r="I356" s="376">
        <v>12</v>
      </c>
      <c r="J356" s="385">
        <v>0</v>
      </c>
      <c r="K356" s="376"/>
      <c r="L356" s="380"/>
      <c r="M356" s="520">
        <v>2390</v>
      </c>
      <c r="O356" s="377" t="s">
        <v>1887</v>
      </c>
      <c r="Y356" t="s">
        <v>3410</v>
      </c>
    </row>
    <row r="357" spans="1:25" x14ac:dyDescent="0.3">
      <c r="A357" s="384" t="str">
        <f>IFERROR(IF(_xlfn.XLOOKUP($B357,'Material Master'!$D:$D,'Material Master'!$R:$R,"")="AAT","ALCHEMY",IF(LEFT(_xlfn.XLOOKUP($B357,'Material Master'!$D:$D,'Material Master'!$R:$R,""),4)="BBCT","BBC","")),"")</f>
        <v>ALCHEMY</v>
      </c>
      <c r="B357" s="376" t="s">
        <v>1059</v>
      </c>
      <c r="C357" s="376" t="s">
        <v>1653</v>
      </c>
      <c r="D357" s="376" t="s">
        <v>1791</v>
      </c>
      <c r="E357" s="376" t="s">
        <v>1653</v>
      </c>
      <c r="F357" s="376" t="s">
        <v>1654</v>
      </c>
      <c r="G357" s="377" t="s">
        <v>3506</v>
      </c>
      <c r="H357" s="377" t="s">
        <v>160</v>
      </c>
      <c r="I357" s="376">
        <v>12</v>
      </c>
      <c r="J357" s="385">
        <v>0</v>
      </c>
      <c r="K357" s="376"/>
      <c r="L357" s="380"/>
      <c r="M357" s="520">
        <v>1790</v>
      </c>
      <c r="O357" s="377" t="s">
        <v>192</v>
      </c>
      <c r="Y357" t="s">
        <v>3411</v>
      </c>
    </row>
    <row r="358" spans="1:25" x14ac:dyDescent="0.3">
      <c r="A358" s="384" t="str">
        <f>IFERROR(IF(_xlfn.XLOOKUP($B358,'Material Master'!$D:$D,'Material Master'!$R:$R,"")="AAT","ALCHEMY",IF(LEFT(_xlfn.XLOOKUP($B358,'Material Master'!$D:$D,'Material Master'!$R:$R,""),4)="BBCT","BBC","")),"")</f>
        <v>ALCHEMY</v>
      </c>
      <c r="B358" s="376" t="s">
        <v>1119</v>
      </c>
      <c r="C358" s="376" t="s">
        <v>2768</v>
      </c>
      <c r="D358" s="376" t="s">
        <v>1802</v>
      </c>
      <c r="E358" s="376" t="s">
        <v>1571</v>
      </c>
      <c r="F358" s="376" t="s">
        <v>1572</v>
      </c>
      <c r="G358" s="377" t="s">
        <v>1573</v>
      </c>
      <c r="H358" s="377" t="s">
        <v>27</v>
      </c>
      <c r="I358" s="376">
        <v>6</v>
      </c>
      <c r="J358" s="385">
        <v>0</v>
      </c>
      <c r="K358" s="376"/>
      <c r="L358" s="380"/>
      <c r="M358" s="520">
        <v>1990</v>
      </c>
      <c r="O358" s="377" t="s">
        <v>193</v>
      </c>
      <c r="Y358" t="s">
        <v>3412</v>
      </c>
    </row>
    <row r="359" spans="1:25" x14ac:dyDescent="0.3">
      <c r="A359" s="384" t="str">
        <f>IFERROR(IF(_xlfn.XLOOKUP($B359,'Material Master'!$D:$D,'Material Master'!$R:$R,"")="AAT","ALCHEMY",IF(LEFT(_xlfn.XLOOKUP($B359,'Material Master'!$D:$D,'Material Master'!$R:$R,""),4)="BBCT","BBC","")),"")</f>
        <v>ALCHEMY</v>
      </c>
      <c r="B359" s="376" t="s">
        <v>1123</v>
      </c>
      <c r="C359" s="376" t="s">
        <v>1997</v>
      </c>
      <c r="D359" s="376" t="s">
        <v>1881</v>
      </c>
      <c r="E359" s="376" t="s">
        <v>2772</v>
      </c>
      <c r="F359" s="511" t="s">
        <v>1509</v>
      </c>
      <c r="G359" s="377" t="s">
        <v>3507</v>
      </c>
      <c r="H359" s="377" t="s">
        <v>188</v>
      </c>
      <c r="I359" s="376">
        <v>6</v>
      </c>
      <c r="J359" s="385">
        <v>0</v>
      </c>
      <c r="K359" s="376"/>
      <c r="L359" s="380"/>
      <c r="M359" s="520">
        <v>2190</v>
      </c>
      <c r="O359" s="377" t="s">
        <v>1889</v>
      </c>
      <c r="Y359" t="s">
        <v>3413</v>
      </c>
    </row>
    <row r="360" spans="1:25" x14ac:dyDescent="0.3">
      <c r="A360" s="384" t="str">
        <f>IFERROR(IF(_xlfn.XLOOKUP($B360,'Material Master'!$D:$D,'Material Master'!$R:$R,"")="AAT","ALCHEMY",IF(LEFT(_xlfn.XLOOKUP($B360,'Material Master'!$D:$D,'Material Master'!$R:$R,""),4)="BBCT","BBC","")),"")</f>
        <v>ALCHEMY</v>
      </c>
      <c r="B360" s="376" t="s">
        <v>1125</v>
      </c>
      <c r="C360" s="376" t="s">
        <v>1997</v>
      </c>
      <c r="D360" s="376" t="s">
        <v>1881</v>
      </c>
      <c r="E360" s="376" t="s">
        <v>2772</v>
      </c>
      <c r="F360" s="511" t="s">
        <v>1509</v>
      </c>
      <c r="G360" s="377" t="s">
        <v>3508</v>
      </c>
      <c r="H360" s="377" t="s">
        <v>27</v>
      </c>
      <c r="I360" s="376">
        <v>6</v>
      </c>
      <c r="J360" s="385">
        <v>0</v>
      </c>
      <c r="K360" s="376"/>
      <c r="L360" s="380"/>
      <c r="M360" s="520">
        <v>2990</v>
      </c>
      <c r="O360" s="377" t="s">
        <v>1890</v>
      </c>
      <c r="Y360" t="s">
        <v>3414</v>
      </c>
    </row>
    <row r="361" spans="1:25" x14ac:dyDescent="0.3">
      <c r="A361" s="384" t="str">
        <f>IFERROR(IF(_xlfn.XLOOKUP($B361,'Material Master'!$D:$D,'Material Master'!$R:$R,"")="AAT","ALCHEMY",IF(LEFT(_xlfn.XLOOKUP($B361,'Material Master'!$D:$D,'Material Master'!$R:$R,""),4)="BBCT","BBC","")),"")</f>
        <v>ALCHEMY</v>
      </c>
      <c r="B361" s="376" t="s">
        <v>1127</v>
      </c>
      <c r="C361" s="376" t="s">
        <v>1997</v>
      </c>
      <c r="D361" s="376" t="s">
        <v>261</v>
      </c>
      <c r="E361" s="376" t="s">
        <v>2772</v>
      </c>
      <c r="F361" s="511" t="s">
        <v>1509</v>
      </c>
      <c r="G361" s="377" t="s">
        <v>3509</v>
      </c>
      <c r="H361" s="377" t="s">
        <v>27</v>
      </c>
      <c r="I361" s="376">
        <v>6</v>
      </c>
      <c r="J361" s="385">
        <v>0</v>
      </c>
      <c r="K361" s="376"/>
      <c r="L361" s="380"/>
      <c r="M361" s="520">
        <v>4490</v>
      </c>
      <c r="O361" s="377" t="s">
        <v>136</v>
      </c>
      <c r="Y361" t="s">
        <v>3415</v>
      </c>
    </row>
    <row r="362" spans="1:25" x14ac:dyDescent="0.3">
      <c r="A362" s="384" t="str">
        <f>IFERROR(IF(_xlfn.XLOOKUP($B362,'Material Master'!$D:$D,'Material Master'!$R:$R,"")="AAT","ALCHEMY",IF(LEFT(_xlfn.XLOOKUP($B362,'Material Master'!$D:$D,'Material Master'!$R:$R,""),4)="BBCT","BBC","")),"")</f>
        <v>ALCHEMY</v>
      </c>
      <c r="B362" s="376" t="s">
        <v>1242</v>
      </c>
      <c r="C362" s="376" t="s">
        <v>59</v>
      </c>
      <c r="D362" s="376" t="s">
        <v>261</v>
      </c>
      <c r="E362" s="376" t="s">
        <v>262</v>
      </c>
      <c r="F362" s="376" t="s">
        <v>1744</v>
      </c>
      <c r="G362" s="377" t="s">
        <v>1241</v>
      </c>
      <c r="H362" s="377" t="s">
        <v>68</v>
      </c>
      <c r="I362" s="376">
        <v>12</v>
      </c>
      <c r="J362" s="385">
        <v>0</v>
      </c>
      <c r="K362" s="376"/>
      <c r="L362" s="380"/>
      <c r="M362" s="520">
        <v>4490</v>
      </c>
      <c r="O362" s="377" t="s">
        <v>137</v>
      </c>
      <c r="Y362" t="s">
        <v>3416</v>
      </c>
    </row>
    <row r="363" spans="1:25" x14ac:dyDescent="0.3">
      <c r="A363" s="384" t="str">
        <f>IFERROR(IF(_xlfn.XLOOKUP($B363,'Material Master'!$D:$D,'Material Master'!$R:$R,"")="AAT","ALCHEMY",IF(LEFT(_xlfn.XLOOKUP($B363,'Material Master'!$D:$D,'Material Master'!$R:$R,""),4)="BBCT","BBC","")),"")</f>
        <v>ALCHEMY</v>
      </c>
      <c r="B363" s="376" t="s">
        <v>1244</v>
      </c>
      <c r="C363" s="376" t="s">
        <v>278</v>
      </c>
      <c r="D363" s="376" t="s">
        <v>277</v>
      </c>
      <c r="E363" s="376" t="s">
        <v>278</v>
      </c>
      <c r="F363" s="376" t="s">
        <v>1750</v>
      </c>
      <c r="G363" s="377" t="s">
        <v>1243</v>
      </c>
      <c r="H363" s="377" t="s">
        <v>86</v>
      </c>
      <c r="I363" s="376">
        <v>6</v>
      </c>
      <c r="J363" s="385">
        <v>0</v>
      </c>
      <c r="K363" s="376"/>
      <c r="L363" s="380"/>
      <c r="M363" s="520">
        <v>8490</v>
      </c>
      <c r="O363" s="377" t="s">
        <v>3687</v>
      </c>
      <c r="Y363" t="s">
        <v>3417</v>
      </c>
    </row>
    <row r="364" spans="1:25" x14ac:dyDescent="0.3">
      <c r="A364" s="384" t="str">
        <f>IFERROR(IF(_xlfn.XLOOKUP($B364,'Material Master'!$D:$D,'Material Master'!$R:$R,"")="AAT","ALCHEMY",IF(LEFT(_xlfn.XLOOKUP($B364,'Material Master'!$D:$D,'Material Master'!$R:$R,""),4)="BBCT","BBC","")),"")</f>
        <v>ALCHEMY</v>
      </c>
      <c r="B364" s="376" t="s">
        <v>1246</v>
      </c>
      <c r="C364" s="376" t="s">
        <v>2223</v>
      </c>
      <c r="D364" s="376" t="s">
        <v>2224</v>
      </c>
      <c r="E364" s="376" t="s">
        <v>139</v>
      </c>
      <c r="F364" s="376" t="s">
        <v>1599</v>
      </c>
      <c r="G364" s="377" t="s">
        <v>1245</v>
      </c>
      <c r="H364" s="377" t="s">
        <v>27</v>
      </c>
      <c r="I364" s="376">
        <v>1</v>
      </c>
      <c r="J364" s="385">
        <v>0</v>
      </c>
      <c r="K364" s="376"/>
      <c r="L364" s="380"/>
      <c r="M364" s="520">
        <v>8490</v>
      </c>
      <c r="O364" s="486" t="s">
        <v>3688</v>
      </c>
      <c r="Y364" t="s">
        <v>3418</v>
      </c>
    </row>
    <row r="365" spans="1:25" x14ac:dyDescent="0.3">
      <c r="A365" s="384" t="str">
        <f>IFERROR(IF(_xlfn.XLOOKUP($B365,'Material Master'!$D:$D,'Material Master'!$R:$R,"")="AAT","ALCHEMY",IF(LEFT(_xlfn.XLOOKUP($B365,'Material Master'!$D:$D,'Material Master'!$R:$R,""),4)="BBCT","BBC","")),"")</f>
        <v>ALCHEMY</v>
      </c>
      <c r="B365" s="376" t="s">
        <v>1262</v>
      </c>
      <c r="C365" s="376" t="s">
        <v>59</v>
      </c>
      <c r="D365" s="376" t="s">
        <v>261</v>
      </c>
      <c r="E365" s="376" t="s">
        <v>262</v>
      </c>
      <c r="F365" s="376" t="s">
        <v>1744</v>
      </c>
      <c r="G365" s="377" t="s">
        <v>1261</v>
      </c>
      <c r="H365" s="377" t="s">
        <v>68</v>
      </c>
      <c r="I365" s="376">
        <v>12</v>
      </c>
      <c r="J365" s="385">
        <v>0</v>
      </c>
      <c r="K365" s="376"/>
      <c r="L365" s="380"/>
      <c r="M365" s="515"/>
      <c r="O365" s="487" t="s">
        <v>3431</v>
      </c>
    </row>
    <row r="366" spans="1:25" x14ac:dyDescent="0.3">
      <c r="A366" s="384" t="str">
        <f>IFERROR(IF(_xlfn.XLOOKUP($B366,'Material Master'!$D:$D,'Material Master'!$R:$R,"")="AAT","ALCHEMY",IF(LEFT(_xlfn.XLOOKUP($B366,'Material Master'!$D:$D,'Material Master'!$R:$R,""),4)="BBCT","BBC","")),"")</f>
        <v>ALCHEMY</v>
      </c>
      <c r="B366" s="376" t="s">
        <v>2996</v>
      </c>
      <c r="C366" s="376" t="s">
        <v>1997</v>
      </c>
      <c r="D366" s="376" t="s">
        <v>261</v>
      </c>
      <c r="E366" s="376" t="s">
        <v>2772</v>
      </c>
      <c r="F366" s="511" t="s">
        <v>1509</v>
      </c>
      <c r="G366" s="377" t="s">
        <v>1263</v>
      </c>
      <c r="H366" s="377" t="s">
        <v>86</v>
      </c>
      <c r="I366" s="376">
        <v>6</v>
      </c>
      <c r="J366" s="385">
        <v>0</v>
      </c>
      <c r="K366" s="376"/>
      <c r="L366" s="380"/>
      <c r="M366" s="515"/>
      <c r="O366" s="487" t="s">
        <v>1611</v>
      </c>
    </row>
    <row r="367" spans="1:25" x14ac:dyDescent="0.3">
      <c r="A367" s="384" t="str">
        <f>IFERROR(IF(_xlfn.XLOOKUP($B367,'Material Master'!$D:$D,'Material Master'!$R:$R,"")="AAT","ALCHEMY",IF(LEFT(_xlfn.XLOOKUP($B367,'Material Master'!$D:$D,'Material Master'!$R:$R,""),4)="BBCT","BBC","")),"")</f>
        <v>ALCHEMY</v>
      </c>
      <c r="B367" s="376" t="s">
        <v>2999</v>
      </c>
      <c r="C367" s="376" t="s">
        <v>2997</v>
      </c>
      <c r="D367" s="376" t="s">
        <v>2846</v>
      </c>
      <c r="E367" s="376" t="s">
        <v>2998</v>
      </c>
      <c r="F367" s="511" t="s">
        <v>1509</v>
      </c>
      <c r="G367" s="377" t="s">
        <v>3000</v>
      </c>
      <c r="H367" s="377" t="s">
        <v>68</v>
      </c>
      <c r="I367" s="376">
        <v>12</v>
      </c>
      <c r="J367" s="385">
        <v>0</v>
      </c>
      <c r="K367" s="376"/>
      <c r="L367" s="380"/>
      <c r="M367" s="514"/>
      <c r="O367" s="377" t="s">
        <v>3432</v>
      </c>
    </row>
    <row r="368" spans="1:25" x14ac:dyDescent="0.3">
      <c r="A368" s="384" t="str">
        <f>IFERROR(IF(_xlfn.XLOOKUP($B368,'Material Master'!$D:$D,'Material Master'!$R:$R,"")="AAT","ALCHEMY",IF(LEFT(_xlfn.XLOOKUP($B368,'Material Master'!$D:$D,'Material Master'!$R:$R,""),4)="BBCT","BBC","")),"")</f>
        <v>ALCHEMY</v>
      </c>
      <c r="B368" s="376" t="s">
        <v>3002</v>
      </c>
      <c r="C368" s="376" t="s">
        <v>2997</v>
      </c>
      <c r="D368" s="376" t="s">
        <v>2846</v>
      </c>
      <c r="E368" s="376" t="s">
        <v>2998</v>
      </c>
      <c r="F368" s="511" t="s">
        <v>1509</v>
      </c>
      <c r="G368" s="377" t="s">
        <v>3003</v>
      </c>
      <c r="H368" s="377" t="s">
        <v>27</v>
      </c>
      <c r="I368" s="376">
        <v>12</v>
      </c>
      <c r="J368" s="385">
        <v>0</v>
      </c>
      <c r="K368" s="376"/>
      <c r="L368" s="380"/>
      <c r="M368" s="514"/>
      <c r="O368" s="377" t="s">
        <v>3433</v>
      </c>
    </row>
    <row r="369" spans="1:15" x14ac:dyDescent="0.3">
      <c r="A369" s="384" t="str">
        <f>IFERROR(IF(_xlfn.XLOOKUP($B369,'Material Master'!$D:$D,'Material Master'!$R:$R,"")="AAT","ALCHEMY",IF(LEFT(_xlfn.XLOOKUP($B369,'Material Master'!$D:$D,'Material Master'!$R:$R,""),4)="BBCT","BBC","")),"")</f>
        <v>ALCHEMY</v>
      </c>
      <c r="B369" s="376" t="s">
        <v>3005</v>
      </c>
      <c r="C369" s="376" t="s">
        <v>2997</v>
      </c>
      <c r="D369" s="376" t="s">
        <v>2846</v>
      </c>
      <c r="E369" s="376" t="s">
        <v>2998</v>
      </c>
      <c r="F369" s="511" t="s">
        <v>1509</v>
      </c>
      <c r="G369" s="377" t="s">
        <v>3006</v>
      </c>
      <c r="H369" s="377" t="s">
        <v>227</v>
      </c>
      <c r="I369" s="376">
        <v>24</v>
      </c>
      <c r="J369" s="385">
        <v>0</v>
      </c>
      <c r="K369" s="376"/>
      <c r="L369" s="380"/>
      <c r="M369" s="514"/>
      <c r="O369" s="377" t="s">
        <v>3434</v>
      </c>
    </row>
    <row r="370" spans="1:15" x14ac:dyDescent="0.3">
      <c r="A370" s="384" t="str">
        <f>IFERROR(IF(_xlfn.XLOOKUP($B370,'Material Master'!$D:$D,'Material Master'!$R:$R,"")="AAT","ALCHEMY",IF(LEFT(_xlfn.XLOOKUP($B370,'Material Master'!$D:$D,'Material Master'!$R:$R,""),4)="BBCT","BBC","")),"")</f>
        <v>ALCHEMY</v>
      </c>
      <c r="B370" s="376" t="s">
        <v>3008</v>
      </c>
      <c r="C370" s="376" t="s">
        <v>2997</v>
      </c>
      <c r="D370" s="376" t="s">
        <v>2846</v>
      </c>
      <c r="E370" s="376" t="s">
        <v>2998</v>
      </c>
      <c r="F370" s="511" t="s">
        <v>1509</v>
      </c>
      <c r="G370" s="377" t="s">
        <v>3009</v>
      </c>
      <c r="H370" s="377" t="s">
        <v>160</v>
      </c>
      <c r="I370" s="376">
        <v>48</v>
      </c>
      <c r="J370" s="385">
        <v>0</v>
      </c>
      <c r="K370" s="376"/>
      <c r="L370" s="380"/>
      <c r="M370" s="514"/>
      <c r="O370" s="377" t="s">
        <v>3435</v>
      </c>
    </row>
    <row r="371" spans="1:15" x14ac:dyDescent="0.3">
      <c r="A371" s="384" t="str">
        <f>IFERROR(IF(_xlfn.XLOOKUP($B371,'Material Master'!$D:$D,'Material Master'!$R:$R,"")="AAT","ALCHEMY",IF(LEFT(_xlfn.XLOOKUP($B371,'Material Master'!$D:$D,'Material Master'!$R:$R,""),4)="BBCT","BBC","")),"")</f>
        <v>ALCHEMY</v>
      </c>
      <c r="B371" s="376" t="s">
        <v>3012</v>
      </c>
      <c r="C371" s="376" t="s">
        <v>2997</v>
      </c>
      <c r="D371" s="376" t="s">
        <v>2846</v>
      </c>
      <c r="E371" s="376" t="s">
        <v>3011</v>
      </c>
      <c r="F371" s="511" t="s">
        <v>1509</v>
      </c>
      <c r="G371" s="377" t="s">
        <v>3513</v>
      </c>
      <c r="H371" s="377" t="s">
        <v>27</v>
      </c>
      <c r="I371" s="376">
        <v>6</v>
      </c>
      <c r="J371" s="385">
        <v>0</v>
      </c>
      <c r="K371" s="376"/>
      <c r="L371" s="380"/>
      <c r="M371" s="514"/>
      <c r="O371" s="377" t="s">
        <v>3436</v>
      </c>
    </row>
    <row r="372" spans="1:15" x14ac:dyDescent="0.3">
      <c r="A372" s="384" t="str">
        <f>IFERROR(IF(_xlfn.XLOOKUP($B372,'Material Master'!$D:$D,'Material Master'!$R:$R,"")="AAT","ALCHEMY",IF(LEFT(_xlfn.XLOOKUP($B372,'Material Master'!$D:$D,'Material Master'!$R:$R,""),4)="BBCT","BBC","")),"")</f>
        <v>ALCHEMY</v>
      </c>
      <c r="B372" s="376" t="s">
        <v>3015</v>
      </c>
      <c r="C372" s="376" t="s">
        <v>2997</v>
      </c>
      <c r="D372" s="376" t="s">
        <v>2846</v>
      </c>
      <c r="E372" s="376" t="s">
        <v>3011</v>
      </c>
      <c r="F372" s="511" t="s">
        <v>1509</v>
      </c>
      <c r="G372" s="377" t="s">
        <v>3514</v>
      </c>
      <c r="H372" s="377" t="s">
        <v>27</v>
      </c>
      <c r="I372" s="376">
        <v>6</v>
      </c>
      <c r="J372" s="385">
        <v>0</v>
      </c>
      <c r="K372" s="376"/>
      <c r="L372" s="380"/>
      <c r="M372" s="514"/>
      <c r="O372" s="377" t="s">
        <v>3437</v>
      </c>
    </row>
    <row r="373" spans="1:15" x14ac:dyDescent="0.3">
      <c r="A373" s="384" t="str">
        <f>IFERROR(IF(_xlfn.XLOOKUP($B373,'Material Master'!$D:$D,'Material Master'!$R:$R,"")="AAT","ALCHEMY",IF(LEFT(_xlfn.XLOOKUP($B373,'Material Master'!$D:$D,'Material Master'!$R:$R,""),4)="BBCT","BBC","")),"")</f>
        <v>ALCHEMY</v>
      </c>
      <c r="B373" s="376" t="s">
        <v>3018</v>
      </c>
      <c r="C373" s="376" t="s">
        <v>2997</v>
      </c>
      <c r="D373" s="376" t="s">
        <v>2846</v>
      </c>
      <c r="E373" s="376" t="s">
        <v>3011</v>
      </c>
      <c r="F373" s="511" t="s">
        <v>1509</v>
      </c>
      <c r="G373" s="377" t="s">
        <v>3515</v>
      </c>
      <c r="H373" s="377" t="s">
        <v>27</v>
      </c>
      <c r="I373" s="376">
        <v>6</v>
      </c>
      <c r="J373" s="385">
        <v>0</v>
      </c>
      <c r="K373" s="376"/>
      <c r="L373" s="380"/>
      <c r="M373" s="514"/>
      <c r="O373" s="377" t="s">
        <v>3438</v>
      </c>
    </row>
    <row r="374" spans="1:15" x14ac:dyDescent="0.3">
      <c r="A374" s="384" t="str">
        <f>IFERROR(IF(_xlfn.XLOOKUP($B374,'Material Master'!$D:$D,'Material Master'!$R:$R,"")="AAT","ALCHEMY",IF(LEFT(_xlfn.XLOOKUP($B374,'Material Master'!$D:$D,'Material Master'!$R:$R,""),4)="BBCT","BBC","")),"")</f>
        <v>ALCHEMY</v>
      </c>
      <c r="B374" s="376" t="s">
        <v>3053</v>
      </c>
      <c r="C374" s="376" t="s">
        <v>1997</v>
      </c>
      <c r="D374" s="376" t="s">
        <v>2846</v>
      </c>
      <c r="E374" s="376" t="s">
        <v>25</v>
      </c>
      <c r="F374" s="376" t="s">
        <v>1504</v>
      </c>
      <c r="G374" s="377" t="s">
        <v>3055</v>
      </c>
      <c r="H374" s="377" t="s">
        <v>27</v>
      </c>
      <c r="I374" s="376">
        <v>6</v>
      </c>
      <c r="J374" s="385">
        <v>0</v>
      </c>
      <c r="K374" s="376"/>
      <c r="L374" s="380"/>
      <c r="M374" s="514"/>
      <c r="O374" s="377" t="s">
        <v>3439</v>
      </c>
    </row>
    <row r="375" spans="1:15" x14ac:dyDescent="0.3">
      <c r="A375" s="384" t="str">
        <f>IFERROR(IF(_xlfn.XLOOKUP($B375,'Material Master'!$D:$D,'Material Master'!$R:$R,"")="AAT","ALCHEMY",IF(LEFT(_xlfn.XLOOKUP($B375,'Material Master'!$D:$D,'Material Master'!$R:$R,""),4)="BBCT","BBC","")),"")</f>
        <v>ALCHEMY</v>
      </c>
      <c r="B375" s="376" t="s">
        <v>3058</v>
      </c>
      <c r="C375" s="376" t="s">
        <v>3056</v>
      </c>
      <c r="D375" s="376" t="s">
        <v>261</v>
      </c>
      <c r="E375" s="376" t="s">
        <v>3057</v>
      </c>
      <c r="F375" s="511" t="s">
        <v>1509</v>
      </c>
      <c r="G375" s="377" t="s">
        <v>3059</v>
      </c>
      <c r="H375" s="377" t="s">
        <v>68</v>
      </c>
      <c r="I375" s="376">
        <v>6</v>
      </c>
      <c r="J375" s="385">
        <v>0</v>
      </c>
      <c r="K375" s="376"/>
      <c r="L375" s="380"/>
      <c r="M375" s="514"/>
      <c r="O375" s="377" t="s">
        <v>3440</v>
      </c>
    </row>
    <row r="376" spans="1:15" x14ac:dyDescent="0.3">
      <c r="A376" s="384" t="str">
        <f>IFERROR(IF(_xlfn.XLOOKUP($B376,'Material Master'!$D:$D,'Material Master'!$R:$R,"")="AAT","ALCHEMY",IF(LEFT(_xlfn.XLOOKUP($B376,'Material Master'!$D:$D,'Material Master'!$R:$R,""),4)="BBCT","BBC","")),"")</f>
        <v>ALCHEMY</v>
      </c>
      <c r="B376" s="376" t="s">
        <v>3061</v>
      </c>
      <c r="C376" s="376" t="s">
        <v>3056</v>
      </c>
      <c r="D376" s="376" t="s">
        <v>2403</v>
      </c>
      <c r="E376" s="376" t="s">
        <v>3060</v>
      </c>
      <c r="F376" s="511" t="s">
        <v>1509</v>
      </c>
      <c r="G376" s="377" t="s">
        <v>3062</v>
      </c>
      <c r="H376" s="377" t="s">
        <v>86</v>
      </c>
      <c r="I376" s="376">
        <v>6</v>
      </c>
      <c r="J376" s="385">
        <v>0</v>
      </c>
      <c r="K376" s="376"/>
      <c r="L376" s="380"/>
      <c r="M376" s="514"/>
      <c r="O376" s="377" t="s">
        <v>3441</v>
      </c>
    </row>
    <row r="377" spans="1:15" x14ac:dyDescent="0.3">
      <c r="A377" s="386" t="s">
        <v>1475</v>
      </c>
      <c r="B377" s="376" t="s">
        <v>987</v>
      </c>
      <c r="C377" s="376" t="s">
        <v>59</v>
      </c>
      <c r="D377" s="376" t="s">
        <v>225</v>
      </c>
      <c r="E377" s="376" t="s">
        <v>234</v>
      </c>
      <c r="F377" s="376" t="s">
        <v>1787</v>
      </c>
      <c r="G377" s="377" t="s">
        <v>235</v>
      </c>
      <c r="H377" s="377" t="s">
        <v>27</v>
      </c>
      <c r="I377" s="376">
        <v>6</v>
      </c>
      <c r="J377" s="385">
        <v>0</v>
      </c>
      <c r="K377" s="376"/>
      <c r="L377" s="380"/>
      <c r="M377" s="514"/>
      <c r="O377" s="377" t="s">
        <v>3443</v>
      </c>
    </row>
    <row r="378" spans="1:15" x14ac:dyDescent="0.3">
      <c r="A378" s="386" t="s">
        <v>1475</v>
      </c>
      <c r="B378" s="379" t="s">
        <v>991</v>
      </c>
      <c r="C378" s="376" t="s">
        <v>1788</v>
      </c>
      <c r="D378" s="376" t="s">
        <v>225</v>
      </c>
      <c r="E378" s="376" t="s">
        <v>1788</v>
      </c>
      <c r="F378" s="376" t="s">
        <v>1775</v>
      </c>
      <c r="G378" s="377" t="s">
        <v>1789</v>
      </c>
      <c r="H378" s="377" t="s">
        <v>27</v>
      </c>
      <c r="I378" s="376">
        <v>6</v>
      </c>
      <c r="J378" s="385">
        <v>0</v>
      </c>
      <c r="K378" s="376"/>
      <c r="L378" s="380"/>
      <c r="M378" s="514"/>
      <c r="O378" s="377" t="s">
        <v>3444</v>
      </c>
    </row>
    <row r="379" spans="1:15" x14ac:dyDescent="0.3">
      <c r="A379" s="386" t="s">
        <v>1475</v>
      </c>
      <c r="B379" s="379" t="s">
        <v>1055</v>
      </c>
      <c r="C379" s="376" t="s">
        <v>1790</v>
      </c>
      <c r="D379" s="376" t="s">
        <v>1791</v>
      </c>
      <c r="E379" s="376" t="s">
        <v>1790</v>
      </c>
      <c r="F379" s="376" t="s">
        <v>1792</v>
      </c>
      <c r="G379" s="377" t="s">
        <v>1793</v>
      </c>
      <c r="H379" s="377" t="s">
        <v>27</v>
      </c>
      <c r="I379" s="376">
        <v>6</v>
      </c>
      <c r="J379" s="385">
        <v>0</v>
      </c>
      <c r="K379" s="376"/>
      <c r="L379" s="380"/>
      <c r="M379" s="514"/>
      <c r="O379" s="377" t="s">
        <v>232</v>
      </c>
    </row>
    <row r="380" spans="1:15" x14ac:dyDescent="0.3">
      <c r="A380" s="386" t="s">
        <v>1475</v>
      </c>
      <c r="B380" s="379" t="s">
        <v>1199</v>
      </c>
      <c r="C380" s="376" t="s">
        <v>1794</v>
      </c>
      <c r="D380" s="376" t="s">
        <v>225</v>
      </c>
      <c r="E380" s="376" t="s">
        <v>1794</v>
      </c>
      <c r="F380" s="376" t="s">
        <v>1795</v>
      </c>
      <c r="G380" s="377" t="s">
        <v>1796</v>
      </c>
      <c r="H380" s="377" t="s">
        <v>86</v>
      </c>
      <c r="I380" s="376">
        <v>6</v>
      </c>
      <c r="J380" s="385">
        <v>0</v>
      </c>
      <c r="K380" s="376"/>
      <c r="L380" s="380"/>
      <c r="M380" s="514"/>
      <c r="O380" s="377" t="s">
        <v>3445</v>
      </c>
    </row>
    <row r="381" spans="1:15" x14ac:dyDescent="0.3">
      <c r="A381" s="386" t="s">
        <v>1475</v>
      </c>
      <c r="B381" s="379" t="s">
        <v>1201</v>
      </c>
      <c r="C381" s="376" t="s">
        <v>1794</v>
      </c>
      <c r="D381" s="376" t="s">
        <v>225</v>
      </c>
      <c r="E381" s="376" t="s">
        <v>1794</v>
      </c>
      <c r="F381" s="376" t="s">
        <v>1795</v>
      </c>
      <c r="G381" s="377" t="s">
        <v>1797</v>
      </c>
      <c r="H381" s="377" t="s">
        <v>86</v>
      </c>
      <c r="I381" s="376">
        <v>6</v>
      </c>
      <c r="J381" s="385">
        <v>0</v>
      </c>
      <c r="K381" s="376"/>
      <c r="L381" s="380"/>
      <c r="M381" s="514"/>
      <c r="O381" s="377" t="s">
        <v>3446</v>
      </c>
    </row>
    <row r="382" spans="1:15" x14ac:dyDescent="0.3">
      <c r="A382" s="386" t="s">
        <v>1475</v>
      </c>
      <c r="B382" s="379" t="s">
        <v>1205</v>
      </c>
      <c r="C382" s="376" t="s">
        <v>1794</v>
      </c>
      <c r="D382" s="376" t="s">
        <v>261</v>
      </c>
      <c r="E382" s="376" t="s">
        <v>1794</v>
      </c>
      <c r="F382" s="376" t="s">
        <v>1795</v>
      </c>
      <c r="G382" s="377" t="s">
        <v>1798</v>
      </c>
      <c r="H382" s="377" t="s">
        <v>86</v>
      </c>
      <c r="I382" s="376">
        <v>6</v>
      </c>
      <c r="J382" s="385">
        <v>0</v>
      </c>
      <c r="K382" s="376"/>
      <c r="L382" s="380"/>
      <c r="M382" s="514"/>
      <c r="O382" s="377" t="s">
        <v>578</v>
      </c>
    </row>
    <row r="383" spans="1:15" x14ac:dyDescent="0.3">
      <c r="A383" s="386" t="s">
        <v>1475</v>
      </c>
      <c r="B383" s="379" t="s">
        <v>1207</v>
      </c>
      <c r="C383" s="376" t="s">
        <v>1794</v>
      </c>
      <c r="D383" s="376" t="s">
        <v>225</v>
      </c>
      <c r="E383" s="376" t="s">
        <v>1794</v>
      </c>
      <c r="F383" s="376" t="s">
        <v>1795</v>
      </c>
      <c r="G383" s="377" t="s">
        <v>1799</v>
      </c>
      <c r="H383" s="377" t="s">
        <v>27</v>
      </c>
      <c r="I383" s="376">
        <v>6</v>
      </c>
      <c r="J383" s="385">
        <v>0</v>
      </c>
      <c r="K383" s="376"/>
      <c r="L383" s="380"/>
      <c r="M383" s="514"/>
      <c r="O383" s="377" t="s">
        <v>3447</v>
      </c>
    </row>
    <row r="384" spans="1:15" x14ac:dyDescent="0.3">
      <c r="A384" s="386" t="s">
        <v>1475</v>
      </c>
      <c r="B384" s="379" t="s">
        <v>1209</v>
      </c>
      <c r="C384" s="376" t="s">
        <v>1794</v>
      </c>
      <c r="D384" s="376" t="s">
        <v>225</v>
      </c>
      <c r="E384" s="376" t="s">
        <v>1794</v>
      </c>
      <c r="F384" s="376" t="s">
        <v>1795</v>
      </c>
      <c r="G384" s="377" t="s">
        <v>1800</v>
      </c>
      <c r="H384" s="377" t="s">
        <v>27</v>
      </c>
      <c r="I384" s="376">
        <v>6</v>
      </c>
      <c r="J384" s="385">
        <v>0</v>
      </c>
      <c r="K384" s="376"/>
      <c r="L384" s="380"/>
      <c r="M384" s="514"/>
      <c r="O384" s="377" t="s">
        <v>3448</v>
      </c>
    </row>
    <row r="385" spans="1:15" x14ac:dyDescent="0.3">
      <c r="A385" s="386" t="s">
        <v>1475</v>
      </c>
      <c r="B385" s="379" t="s">
        <v>1203</v>
      </c>
      <c r="C385" s="376" t="s">
        <v>1794</v>
      </c>
      <c r="D385" s="376" t="s">
        <v>225</v>
      </c>
      <c r="E385" s="376" t="s">
        <v>1794</v>
      </c>
      <c r="F385" s="376" t="s">
        <v>1795</v>
      </c>
      <c r="G385" s="377" t="s">
        <v>1801</v>
      </c>
      <c r="H385" s="377" t="s">
        <v>86</v>
      </c>
      <c r="I385" s="376">
        <v>6</v>
      </c>
      <c r="J385" s="385">
        <v>0</v>
      </c>
      <c r="K385" s="376"/>
      <c r="L385" s="380"/>
      <c r="M385" s="514"/>
      <c r="O385" s="377" t="s">
        <v>578</v>
      </c>
    </row>
    <row r="386" spans="1:15" x14ac:dyDescent="0.3">
      <c r="A386" s="386" t="s">
        <v>1475</v>
      </c>
      <c r="B386" s="379" t="s">
        <v>1248</v>
      </c>
      <c r="C386" s="376" t="s">
        <v>1794</v>
      </c>
      <c r="D386" s="376" t="s">
        <v>1802</v>
      </c>
      <c r="E386" s="376" t="s">
        <v>1794</v>
      </c>
      <c r="F386" s="376" t="s">
        <v>1795</v>
      </c>
      <c r="G386" s="377" t="s">
        <v>1247</v>
      </c>
      <c r="H386" s="377" t="s">
        <v>27</v>
      </c>
      <c r="I386" s="376">
        <v>6</v>
      </c>
      <c r="J386" s="385">
        <v>0</v>
      </c>
      <c r="K386" s="376"/>
      <c r="L386" s="380"/>
      <c r="M386" s="514"/>
      <c r="O386" s="377" t="s">
        <v>3449</v>
      </c>
    </row>
    <row r="387" spans="1:15" x14ac:dyDescent="0.3">
      <c r="A387" s="386" t="s">
        <v>1475</v>
      </c>
      <c r="B387" s="379" t="s">
        <v>1218</v>
      </c>
      <c r="C387" s="376" t="s">
        <v>1794</v>
      </c>
      <c r="D387" s="376" t="s">
        <v>206</v>
      </c>
      <c r="E387" s="376" t="s">
        <v>1794</v>
      </c>
      <c r="F387" s="376" t="s">
        <v>1795</v>
      </c>
      <c r="G387" s="377" t="s">
        <v>1803</v>
      </c>
      <c r="H387" s="377" t="s">
        <v>188</v>
      </c>
      <c r="I387" s="376">
        <v>6</v>
      </c>
      <c r="J387" s="385">
        <v>0</v>
      </c>
      <c r="K387" s="376"/>
      <c r="L387" s="380"/>
      <c r="M387" s="514"/>
      <c r="O387" s="377" t="s">
        <v>3450</v>
      </c>
    </row>
    <row r="388" spans="1:15" x14ac:dyDescent="0.3">
      <c r="A388" s="386" t="s">
        <v>1475</v>
      </c>
      <c r="B388" s="379" t="s">
        <v>1216</v>
      </c>
      <c r="C388" s="376" t="s">
        <v>1794</v>
      </c>
      <c r="D388" s="376" t="s">
        <v>206</v>
      </c>
      <c r="E388" s="376" t="s">
        <v>1794</v>
      </c>
      <c r="F388" s="376" t="s">
        <v>1795</v>
      </c>
      <c r="G388" s="377" t="s">
        <v>1804</v>
      </c>
      <c r="H388" s="377" t="s">
        <v>188</v>
      </c>
      <c r="I388" s="376">
        <v>6</v>
      </c>
      <c r="J388" s="385">
        <v>0</v>
      </c>
      <c r="K388" s="376"/>
      <c r="L388" s="380"/>
      <c r="M388" s="514"/>
      <c r="O388" s="377" t="s">
        <v>3446</v>
      </c>
    </row>
    <row r="389" spans="1:15" x14ac:dyDescent="0.3">
      <c r="A389" s="386" t="s">
        <v>1475</v>
      </c>
      <c r="B389" s="379" t="s">
        <v>1238</v>
      </c>
      <c r="C389" s="376" t="s">
        <v>1805</v>
      </c>
      <c r="D389" s="376" t="s">
        <v>1806</v>
      </c>
      <c r="E389" s="376" t="s">
        <v>1805</v>
      </c>
      <c r="F389" s="376" t="s">
        <v>1795</v>
      </c>
      <c r="G389" s="377" t="s">
        <v>1807</v>
      </c>
      <c r="H389" s="377" t="s">
        <v>27</v>
      </c>
      <c r="I389" s="376">
        <v>6</v>
      </c>
      <c r="J389" s="385">
        <v>0</v>
      </c>
      <c r="K389" s="376"/>
      <c r="L389" s="380"/>
      <c r="M389" s="514"/>
      <c r="O389" s="377" t="s">
        <v>572</v>
      </c>
    </row>
    <row r="390" spans="1:15" x14ac:dyDescent="0.3">
      <c r="A390" s="386" t="s">
        <v>1475</v>
      </c>
      <c r="B390" s="379" t="s">
        <v>1210</v>
      </c>
      <c r="C390" s="376" t="s">
        <v>1794</v>
      </c>
      <c r="D390" s="376" t="s">
        <v>225</v>
      </c>
      <c r="E390" s="376" t="s">
        <v>1794</v>
      </c>
      <c r="F390" s="376" t="s">
        <v>1795</v>
      </c>
      <c r="G390" s="377" t="s">
        <v>1808</v>
      </c>
      <c r="H390" s="377" t="s">
        <v>27</v>
      </c>
      <c r="I390" s="376">
        <v>6</v>
      </c>
      <c r="J390" s="385">
        <v>0</v>
      </c>
      <c r="K390" s="376"/>
      <c r="L390" s="380"/>
      <c r="M390" s="514"/>
      <c r="O390" s="377" t="s">
        <v>3451</v>
      </c>
    </row>
    <row r="391" spans="1:15" x14ac:dyDescent="0.3">
      <c r="A391" s="386" t="s">
        <v>1475</v>
      </c>
      <c r="B391" s="379" t="s">
        <v>1252</v>
      </c>
      <c r="C391" s="376" t="s">
        <v>1794</v>
      </c>
      <c r="D391" s="376" t="s">
        <v>206</v>
      </c>
      <c r="E391" s="376" t="s">
        <v>1794</v>
      </c>
      <c r="F391" s="376" t="s">
        <v>1795</v>
      </c>
      <c r="G391" s="377" t="s">
        <v>1809</v>
      </c>
      <c r="H391" s="377" t="s">
        <v>188</v>
      </c>
      <c r="I391" s="376">
        <v>6</v>
      </c>
      <c r="J391" s="385">
        <v>0</v>
      </c>
      <c r="K391" s="376"/>
      <c r="L391" s="380"/>
      <c r="M391" s="514"/>
      <c r="O391" s="377" t="s">
        <v>3452</v>
      </c>
    </row>
    <row r="392" spans="1:15" x14ac:dyDescent="0.3">
      <c r="A392" s="386" t="s">
        <v>1475</v>
      </c>
      <c r="B392" s="379" t="s">
        <v>1131</v>
      </c>
      <c r="C392" s="376" t="s">
        <v>1772</v>
      </c>
      <c r="D392" s="376" t="s">
        <v>225</v>
      </c>
      <c r="E392" s="376" t="s">
        <v>1772</v>
      </c>
      <c r="F392" s="376" t="s">
        <v>1775</v>
      </c>
      <c r="G392" s="377" t="s">
        <v>1810</v>
      </c>
      <c r="H392" s="377" t="s">
        <v>68</v>
      </c>
      <c r="I392" s="376">
        <v>6</v>
      </c>
      <c r="J392" s="385">
        <v>0</v>
      </c>
      <c r="K392" s="376"/>
      <c r="L392" s="380"/>
      <c r="M392" s="514"/>
      <c r="O392" s="377" t="s">
        <v>3453</v>
      </c>
    </row>
    <row r="393" spans="1:15" x14ac:dyDescent="0.3">
      <c r="A393" s="386" t="s">
        <v>1475</v>
      </c>
      <c r="B393" s="379" t="s">
        <v>989</v>
      </c>
      <c r="C393" s="376" t="s">
        <v>59</v>
      </c>
      <c r="D393" s="376" t="s">
        <v>225</v>
      </c>
      <c r="E393" s="376" t="s">
        <v>59</v>
      </c>
      <c r="F393" s="376" t="s">
        <v>1734</v>
      </c>
      <c r="G393" s="377" t="s">
        <v>237</v>
      </c>
      <c r="H393" s="377" t="s">
        <v>27</v>
      </c>
      <c r="I393" s="376">
        <v>6</v>
      </c>
      <c r="J393" s="385">
        <v>0</v>
      </c>
      <c r="K393" s="376"/>
      <c r="L393" s="380"/>
      <c r="M393" s="514"/>
      <c r="O393" s="377" t="s">
        <v>3454</v>
      </c>
    </row>
    <row r="394" spans="1:15" x14ac:dyDescent="0.3">
      <c r="A394" s="386" t="s">
        <v>1475</v>
      </c>
      <c r="B394" s="379" t="s">
        <v>995</v>
      </c>
      <c r="C394" s="376" t="s">
        <v>59</v>
      </c>
      <c r="D394" s="376" t="s">
        <v>1791</v>
      </c>
      <c r="E394" s="376" t="s">
        <v>59</v>
      </c>
      <c r="F394" s="376" t="s">
        <v>1734</v>
      </c>
      <c r="G394" s="377" t="s">
        <v>169</v>
      </c>
      <c r="H394" s="377" t="s">
        <v>27</v>
      </c>
      <c r="I394" s="376">
        <v>6</v>
      </c>
      <c r="J394" s="385">
        <v>0</v>
      </c>
      <c r="K394" s="376"/>
      <c r="L394" s="380"/>
      <c r="M394" s="514"/>
      <c r="O394" s="377" t="s">
        <v>3455</v>
      </c>
    </row>
    <row r="395" spans="1:15" x14ac:dyDescent="0.3">
      <c r="A395" s="386" t="s">
        <v>1475</v>
      </c>
      <c r="B395" s="379" t="s">
        <v>953</v>
      </c>
      <c r="C395" s="376" t="s">
        <v>204</v>
      </c>
      <c r="D395" s="376" t="s">
        <v>196</v>
      </c>
      <c r="E395" s="376" t="s">
        <v>204</v>
      </c>
      <c r="F395" s="376" t="s">
        <v>1811</v>
      </c>
      <c r="G395" s="377" t="s">
        <v>1812</v>
      </c>
      <c r="H395" s="377" t="s">
        <v>86</v>
      </c>
      <c r="I395" s="376">
        <v>3</v>
      </c>
      <c r="J395" s="385">
        <v>0</v>
      </c>
      <c r="K395" s="376"/>
      <c r="L395" s="380"/>
      <c r="M395" s="514"/>
      <c r="O395" s="377" t="s">
        <v>3456</v>
      </c>
    </row>
    <row r="396" spans="1:15" x14ac:dyDescent="0.3">
      <c r="A396" s="386" t="s">
        <v>1475</v>
      </c>
      <c r="B396" s="379" t="s">
        <v>971</v>
      </c>
      <c r="C396" s="376" t="s">
        <v>204</v>
      </c>
      <c r="D396" s="376" t="s">
        <v>206</v>
      </c>
      <c r="E396" s="376" t="s">
        <v>204</v>
      </c>
      <c r="F396" s="376" t="s">
        <v>1811</v>
      </c>
      <c r="G396" s="377" t="s">
        <v>1813</v>
      </c>
      <c r="H396" s="377" t="s">
        <v>86</v>
      </c>
      <c r="I396" s="376">
        <v>3</v>
      </c>
      <c r="J396" s="385">
        <v>0</v>
      </c>
      <c r="K396" s="376"/>
      <c r="L396" s="380"/>
      <c r="M396" s="514"/>
      <c r="O396" s="377" t="s">
        <v>3457</v>
      </c>
    </row>
    <row r="397" spans="1:15" x14ac:dyDescent="0.3">
      <c r="A397" s="386" t="s">
        <v>1475</v>
      </c>
      <c r="B397" s="379" t="s">
        <v>959</v>
      </c>
      <c r="C397" s="376" t="s">
        <v>204</v>
      </c>
      <c r="D397" s="376" t="s">
        <v>206</v>
      </c>
      <c r="E397" s="376" t="s">
        <v>204</v>
      </c>
      <c r="F397" s="376" t="s">
        <v>1811</v>
      </c>
      <c r="G397" s="377" t="s">
        <v>1814</v>
      </c>
      <c r="H397" s="377" t="s">
        <v>86</v>
      </c>
      <c r="I397" s="376">
        <v>3</v>
      </c>
      <c r="J397" s="385">
        <v>0</v>
      </c>
      <c r="K397" s="376"/>
      <c r="L397" s="380"/>
      <c r="M397" s="514"/>
      <c r="O397" s="377" t="s">
        <v>3458</v>
      </c>
    </row>
    <row r="398" spans="1:15" x14ac:dyDescent="0.3">
      <c r="A398" s="386" t="s">
        <v>1475</v>
      </c>
      <c r="B398" s="379" t="s">
        <v>973</v>
      </c>
      <c r="C398" s="376" t="s">
        <v>204</v>
      </c>
      <c r="D398" s="376" t="s">
        <v>206</v>
      </c>
      <c r="E398" s="376" t="s">
        <v>204</v>
      </c>
      <c r="F398" s="376" t="s">
        <v>1811</v>
      </c>
      <c r="G398" s="377" t="s">
        <v>1815</v>
      </c>
      <c r="H398" s="377" t="s">
        <v>86</v>
      </c>
      <c r="I398" s="376">
        <v>6</v>
      </c>
      <c r="J398" s="385">
        <v>0</v>
      </c>
      <c r="K398" s="376"/>
      <c r="L398" s="380"/>
      <c r="M398" s="514"/>
      <c r="O398" s="377" t="s">
        <v>3459</v>
      </c>
    </row>
    <row r="399" spans="1:15" x14ac:dyDescent="0.3">
      <c r="A399" s="386" t="s">
        <v>1475</v>
      </c>
      <c r="B399" s="379" t="s">
        <v>961</v>
      </c>
      <c r="C399" s="376" t="s">
        <v>204</v>
      </c>
      <c r="D399" s="376" t="s">
        <v>206</v>
      </c>
      <c r="E399" s="376" t="s">
        <v>204</v>
      </c>
      <c r="F399" s="376" t="s">
        <v>1811</v>
      </c>
      <c r="G399" s="377" t="s">
        <v>1816</v>
      </c>
      <c r="H399" s="377" t="s">
        <v>86</v>
      </c>
      <c r="I399" s="376">
        <v>6</v>
      </c>
      <c r="J399" s="385">
        <v>0</v>
      </c>
      <c r="K399" s="376"/>
      <c r="L399" s="380"/>
      <c r="M399" s="514"/>
      <c r="O399" s="377" t="s">
        <v>3460</v>
      </c>
    </row>
    <row r="400" spans="1:15" x14ac:dyDescent="0.3">
      <c r="A400" s="386" t="s">
        <v>1475</v>
      </c>
      <c r="B400" s="379" t="s">
        <v>977</v>
      </c>
      <c r="C400" s="376" t="s">
        <v>204</v>
      </c>
      <c r="D400" s="376" t="s">
        <v>206</v>
      </c>
      <c r="E400" s="376" t="s">
        <v>204</v>
      </c>
      <c r="F400" s="376" t="s">
        <v>1811</v>
      </c>
      <c r="G400" s="377" t="s">
        <v>1817</v>
      </c>
      <c r="H400" s="377" t="s">
        <v>68</v>
      </c>
      <c r="I400" s="376">
        <v>3</v>
      </c>
      <c r="J400" s="385">
        <v>0</v>
      </c>
      <c r="K400" s="376"/>
      <c r="L400" s="380"/>
      <c r="M400" s="514"/>
      <c r="O400" s="377" t="s">
        <v>3461</v>
      </c>
    </row>
    <row r="401" spans="1:15" x14ac:dyDescent="0.3">
      <c r="A401" s="386" t="s">
        <v>1475</v>
      </c>
      <c r="B401" s="379" t="s">
        <v>969</v>
      </c>
      <c r="C401" s="376" t="s">
        <v>204</v>
      </c>
      <c r="D401" s="376" t="s">
        <v>206</v>
      </c>
      <c r="E401" s="376" t="s">
        <v>204</v>
      </c>
      <c r="F401" s="376" t="s">
        <v>1811</v>
      </c>
      <c r="G401" s="377" t="s">
        <v>1818</v>
      </c>
      <c r="H401" s="377" t="s">
        <v>86</v>
      </c>
      <c r="I401" s="376">
        <v>6</v>
      </c>
      <c r="J401" s="385">
        <v>0</v>
      </c>
      <c r="K401" s="376"/>
      <c r="L401" s="380"/>
      <c r="M401" s="514"/>
      <c r="O401" s="377" t="s">
        <v>3457</v>
      </c>
    </row>
    <row r="402" spans="1:15" x14ac:dyDescent="0.3">
      <c r="A402" s="386" t="s">
        <v>1475</v>
      </c>
      <c r="B402" s="379" t="s">
        <v>951</v>
      </c>
      <c r="C402" s="376" t="s">
        <v>204</v>
      </c>
      <c r="D402" s="376" t="s">
        <v>196</v>
      </c>
      <c r="E402" s="376" t="s">
        <v>204</v>
      </c>
      <c r="F402" s="376" t="s">
        <v>1811</v>
      </c>
      <c r="G402" s="377" t="s">
        <v>1819</v>
      </c>
      <c r="H402" s="377" t="s">
        <v>86</v>
      </c>
      <c r="I402" s="376">
        <v>3</v>
      </c>
      <c r="J402" s="385">
        <v>0</v>
      </c>
      <c r="K402" s="376"/>
      <c r="L402" s="380"/>
      <c r="M402" s="514"/>
      <c r="O402" s="377" t="s">
        <v>3462</v>
      </c>
    </row>
    <row r="403" spans="1:15" x14ac:dyDescent="0.3">
      <c r="A403" s="386" t="s">
        <v>1475</v>
      </c>
      <c r="B403" s="379" t="s">
        <v>955</v>
      </c>
      <c r="C403" s="376" t="s">
        <v>204</v>
      </c>
      <c r="D403" s="376" t="s">
        <v>196</v>
      </c>
      <c r="E403" s="376" t="s">
        <v>204</v>
      </c>
      <c r="F403" s="376" t="s">
        <v>1811</v>
      </c>
      <c r="G403" s="377" t="s">
        <v>1820</v>
      </c>
      <c r="H403" s="377" t="s">
        <v>86</v>
      </c>
      <c r="I403" s="376">
        <v>3</v>
      </c>
      <c r="J403" s="385">
        <v>0</v>
      </c>
      <c r="K403" s="376"/>
      <c r="L403" s="380"/>
      <c r="M403" s="514"/>
      <c r="O403" s="377" t="s">
        <v>3463</v>
      </c>
    </row>
    <row r="404" spans="1:15" x14ac:dyDescent="0.3">
      <c r="A404" s="386" t="s">
        <v>1475</v>
      </c>
      <c r="B404" s="379" t="s">
        <v>957</v>
      </c>
      <c r="C404" s="376" t="s">
        <v>204</v>
      </c>
      <c r="D404" s="376" t="s">
        <v>206</v>
      </c>
      <c r="E404" s="376" t="s">
        <v>204</v>
      </c>
      <c r="F404" s="376" t="s">
        <v>1811</v>
      </c>
      <c r="G404" s="377" t="s">
        <v>1821</v>
      </c>
      <c r="H404" s="377" t="s">
        <v>160</v>
      </c>
      <c r="I404" s="376">
        <v>12</v>
      </c>
      <c r="J404" s="385">
        <v>0</v>
      </c>
      <c r="K404" s="376"/>
      <c r="L404" s="380"/>
      <c r="M404" s="514"/>
      <c r="O404" s="377" t="s">
        <v>3464</v>
      </c>
    </row>
    <row r="405" spans="1:15" x14ac:dyDescent="0.3">
      <c r="A405" s="386" t="s">
        <v>1475</v>
      </c>
      <c r="B405" s="379" t="s">
        <v>963</v>
      </c>
      <c r="C405" s="376" t="s">
        <v>204</v>
      </c>
      <c r="D405" s="376" t="s">
        <v>206</v>
      </c>
      <c r="E405" s="376" t="s">
        <v>204</v>
      </c>
      <c r="F405" s="376" t="s">
        <v>1811</v>
      </c>
      <c r="G405" s="377" t="s">
        <v>1822</v>
      </c>
      <c r="H405" s="377" t="s">
        <v>86</v>
      </c>
      <c r="I405" s="376">
        <v>3</v>
      </c>
      <c r="J405" s="385">
        <v>0</v>
      </c>
      <c r="K405" s="376"/>
      <c r="L405" s="380"/>
      <c r="M405" s="514"/>
      <c r="O405" s="377" t="s">
        <v>3465</v>
      </c>
    </row>
    <row r="406" spans="1:15" x14ac:dyDescent="0.3">
      <c r="A406" s="386" t="s">
        <v>1475</v>
      </c>
      <c r="B406" s="379" t="s">
        <v>967</v>
      </c>
      <c r="C406" s="376" t="s">
        <v>204</v>
      </c>
      <c r="D406" s="376" t="s">
        <v>206</v>
      </c>
      <c r="E406" s="376" t="s">
        <v>204</v>
      </c>
      <c r="F406" s="376" t="s">
        <v>1811</v>
      </c>
      <c r="G406" s="377" t="s">
        <v>1823</v>
      </c>
      <c r="H406" s="377" t="s">
        <v>86</v>
      </c>
      <c r="I406" s="376">
        <v>3</v>
      </c>
      <c r="J406" s="385">
        <v>0</v>
      </c>
      <c r="K406" s="376"/>
      <c r="L406" s="380"/>
      <c r="M406" s="514"/>
      <c r="O406" s="377" t="s">
        <v>3466</v>
      </c>
    </row>
    <row r="407" spans="1:15" x14ac:dyDescent="0.3">
      <c r="A407" s="386" t="s">
        <v>1475</v>
      </c>
      <c r="B407" s="379" t="s">
        <v>975</v>
      </c>
      <c r="C407" s="376" t="s">
        <v>204</v>
      </c>
      <c r="D407" s="376" t="s">
        <v>206</v>
      </c>
      <c r="E407" s="376" t="s">
        <v>204</v>
      </c>
      <c r="F407" s="376" t="s">
        <v>1811</v>
      </c>
      <c r="G407" s="377" t="s">
        <v>1824</v>
      </c>
      <c r="H407" s="377" t="s">
        <v>86</v>
      </c>
      <c r="I407" s="376">
        <v>3</v>
      </c>
      <c r="J407" s="385">
        <v>0</v>
      </c>
      <c r="K407" s="376"/>
      <c r="L407" s="380"/>
      <c r="M407" s="514"/>
      <c r="O407" s="377" t="s">
        <v>3467</v>
      </c>
    </row>
    <row r="408" spans="1:15" x14ac:dyDescent="0.3">
      <c r="A408" s="386" t="s">
        <v>1475</v>
      </c>
      <c r="B408" s="379" t="s">
        <v>979</v>
      </c>
      <c r="C408" s="376" t="s">
        <v>204</v>
      </c>
      <c r="D408" s="376" t="s">
        <v>206</v>
      </c>
      <c r="E408" s="376" t="s">
        <v>204</v>
      </c>
      <c r="F408" s="376" t="s">
        <v>1811</v>
      </c>
      <c r="G408" s="377" t="s">
        <v>1825</v>
      </c>
      <c r="H408" s="377" t="s">
        <v>1629</v>
      </c>
      <c r="I408" s="376">
        <v>4</v>
      </c>
      <c r="J408" s="385">
        <v>0</v>
      </c>
      <c r="K408" s="376"/>
      <c r="L408" s="380"/>
      <c r="M408" s="514"/>
      <c r="O408" s="377" t="s">
        <v>3468</v>
      </c>
    </row>
    <row r="409" spans="1:15" x14ac:dyDescent="0.3">
      <c r="A409" s="386" t="s">
        <v>1475</v>
      </c>
      <c r="B409" s="379" t="s">
        <v>965</v>
      </c>
      <c r="C409" s="376" t="s">
        <v>204</v>
      </c>
      <c r="D409" s="376" t="s">
        <v>206</v>
      </c>
      <c r="E409" s="376" t="s">
        <v>204</v>
      </c>
      <c r="F409" s="376" t="s">
        <v>1811</v>
      </c>
      <c r="G409" s="377" t="s">
        <v>1826</v>
      </c>
      <c r="H409" s="377" t="s">
        <v>86</v>
      </c>
      <c r="I409" s="376">
        <v>3</v>
      </c>
      <c r="J409" s="385">
        <v>0</v>
      </c>
      <c r="K409" s="376"/>
      <c r="L409" s="380"/>
      <c r="M409" s="514"/>
      <c r="O409" s="377" t="s">
        <v>3469</v>
      </c>
    </row>
    <row r="410" spans="1:15" x14ac:dyDescent="0.3">
      <c r="A410" s="386" t="s">
        <v>1475</v>
      </c>
      <c r="B410" s="379" t="s">
        <v>1151</v>
      </c>
      <c r="C410" s="376" t="s">
        <v>1827</v>
      </c>
      <c r="D410" s="376" t="s">
        <v>277</v>
      </c>
      <c r="E410" s="376" t="s">
        <v>1827</v>
      </c>
      <c r="F410" s="376" t="s">
        <v>1828</v>
      </c>
      <c r="G410" s="377" t="s">
        <v>1829</v>
      </c>
      <c r="H410" s="377" t="s">
        <v>86</v>
      </c>
      <c r="I410" s="376">
        <v>6</v>
      </c>
      <c r="J410" s="385">
        <v>0</v>
      </c>
      <c r="K410" s="376"/>
      <c r="L410" s="380"/>
      <c r="M410" s="514"/>
      <c r="O410" s="377" t="s">
        <v>3468</v>
      </c>
    </row>
    <row r="411" spans="1:15" x14ac:dyDescent="0.3">
      <c r="A411" s="386" t="s">
        <v>1475</v>
      </c>
      <c r="B411" s="379" t="s">
        <v>1149</v>
      </c>
      <c r="C411" s="376" t="s">
        <v>1827</v>
      </c>
      <c r="D411" s="376" t="s">
        <v>277</v>
      </c>
      <c r="E411" s="376" t="s">
        <v>1827</v>
      </c>
      <c r="F411" s="376" t="s">
        <v>1828</v>
      </c>
      <c r="G411" s="377" t="s">
        <v>1830</v>
      </c>
      <c r="H411" s="377" t="s">
        <v>86</v>
      </c>
      <c r="I411" s="376">
        <v>6</v>
      </c>
      <c r="J411" s="385">
        <v>0</v>
      </c>
      <c r="K411" s="376"/>
      <c r="L411" s="380"/>
      <c r="M411" s="514"/>
      <c r="O411" s="377" t="s">
        <v>3470</v>
      </c>
    </row>
    <row r="412" spans="1:15" x14ac:dyDescent="0.3">
      <c r="A412" s="386" t="s">
        <v>1475</v>
      </c>
      <c r="B412" s="379" t="s">
        <v>1147</v>
      </c>
      <c r="C412" s="376" t="s">
        <v>1827</v>
      </c>
      <c r="D412" s="376" t="s">
        <v>277</v>
      </c>
      <c r="E412" s="376" t="s">
        <v>1827</v>
      </c>
      <c r="F412" s="376" t="s">
        <v>1828</v>
      </c>
      <c r="G412" s="377" t="s">
        <v>1831</v>
      </c>
      <c r="H412" s="377" t="s">
        <v>86</v>
      </c>
      <c r="I412" s="376">
        <v>6</v>
      </c>
      <c r="J412" s="385">
        <v>0</v>
      </c>
      <c r="K412" s="376"/>
      <c r="L412" s="380"/>
      <c r="M412" s="514"/>
      <c r="O412" s="377" t="s">
        <v>3471</v>
      </c>
    </row>
    <row r="413" spans="1:15" x14ac:dyDescent="0.3">
      <c r="A413" s="386" t="s">
        <v>1475</v>
      </c>
      <c r="B413" s="379" t="s">
        <v>1173</v>
      </c>
      <c r="C413" s="376" t="s">
        <v>1832</v>
      </c>
      <c r="D413" s="376" t="s">
        <v>1802</v>
      </c>
      <c r="E413" s="376" t="s">
        <v>1832</v>
      </c>
      <c r="F413" s="376" t="s">
        <v>1833</v>
      </c>
      <c r="G413" s="377" t="s">
        <v>1834</v>
      </c>
      <c r="H413" s="377" t="s">
        <v>27</v>
      </c>
      <c r="I413" s="376">
        <v>6</v>
      </c>
      <c r="J413" s="385">
        <v>0</v>
      </c>
      <c r="K413" s="376"/>
      <c r="L413" s="380"/>
      <c r="M413" s="514"/>
      <c r="O413" s="377" t="s">
        <v>3472</v>
      </c>
    </row>
    <row r="414" spans="1:15" x14ac:dyDescent="0.3">
      <c r="A414" s="386" t="s">
        <v>1475</v>
      </c>
      <c r="B414" s="379" t="s">
        <v>1176</v>
      </c>
      <c r="C414" s="376" t="s">
        <v>1832</v>
      </c>
      <c r="D414" s="376" t="s">
        <v>1802</v>
      </c>
      <c r="E414" s="376" t="s">
        <v>1832</v>
      </c>
      <c r="F414" s="376" t="s">
        <v>1833</v>
      </c>
      <c r="G414" s="377" t="s">
        <v>1835</v>
      </c>
      <c r="H414" s="377" t="s">
        <v>27</v>
      </c>
      <c r="I414" s="376">
        <v>6</v>
      </c>
      <c r="J414" s="385">
        <v>0</v>
      </c>
      <c r="K414" s="376"/>
      <c r="L414" s="380"/>
      <c r="M414" s="514"/>
      <c r="O414" s="377" t="s">
        <v>3473</v>
      </c>
    </row>
    <row r="415" spans="1:15" x14ac:dyDescent="0.3">
      <c r="A415" s="386" t="s">
        <v>1475</v>
      </c>
      <c r="B415" s="379" t="s">
        <v>1171</v>
      </c>
      <c r="C415" s="376" t="s">
        <v>1832</v>
      </c>
      <c r="D415" s="376" t="s">
        <v>1802</v>
      </c>
      <c r="E415" s="376" t="s">
        <v>1832</v>
      </c>
      <c r="F415" s="376" t="s">
        <v>1833</v>
      </c>
      <c r="G415" s="377" t="s">
        <v>1836</v>
      </c>
      <c r="H415" s="377" t="s">
        <v>27</v>
      </c>
      <c r="I415" s="376">
        <v>6</v>
      </c>
      <c r="J415" s="385">
        <v>0</v>
      </c>
      <c r="K415" s="376"/>
      <c r="L415" s="380"/>
      <c r="M415" s="514"/>
      <c r="O415" s="377" t="s">
        <v>3474</v>
      </c>
    </row>
    <row r="416" spans="1:15" x14ac:dyDescent="0.3">
      <c r="A416" s="386" t="s">
        <v>1475</v>
      </c>
      <c r="B416" s="379" t="s">
        <v>1169</v>
      </c>
      <c r="C416" s="376" t="s">
        <v>1832</v>
      </c>
      <c r="D416" s="376" t="s">
        <v>1802</v>
      </c>
      <c r="E416" s="376" t="s">
        <v>1832</v>
      </c>
      <c r="F416" s="376" t="s">
        <v>1833</v>
      </c>
      <c r="G416" s="377" t="s">
        <v>1837</v>
      </c>
      <c r="H416" s="377" t="s">
        <v>27</v>
      </c>
      <c r="I416" s="376">
        <v>6</v>
      </c>
      <c r="J416" s="385">
        <v>0</v>
      </c>
      <c r="K416" s="376"/>
      <c r="L416" s="380"/>
      <c r="M416" s="514"/>
      <c r="O416" s="377" t="s">
        <v>3475</v>
      </c>
    </row>
    <row r="417" spans="1:15" x14ac:dyDescent="0.3">
      <c r="A417" s="386" t="s">
        <v>1475</v>
      </c>
      <c r="B417" s="379" t="s">
        <v>1175</v>
      </c>
      <c r="C417" s="376" t="s">
        <v>1832</v>
      </c>
      <c r="D417" s="376" t="s">
        <v>1802</v>
      </c>
      <c r="E417" s="376" t="s">
        <v>1832</v>
      </c>
      <c r="F417" s="376" t="s">
        <v>1833</v>
      </c>
      <c r="G417" s="377" t="s">
        <v>1838</v>
      </c>
      <c r="H417" s="377" t="s">
        <v>27</v>
      </c>
      <c r="I417" s="376">
        <v>1</v>
      </c>
      <c r="J417" s="385">
        <v>0</v>
      </c>
      <c r="K417" s="376"/>
      <c r="L417" s="380"/>
      <c r="M417" s="514"/>
      <c r="O417" s="377" t="s">
        <v>58</v>
      </c>
    </row>
    <row r="418" spans="1:15" x14ac:dyDescent="0.3">
      <c r="A418" s="386" t="s">
        <v>1475</v>
      </c>
      <c r="B418" s="379" t="s">
        <v>1240</v>
      </c>
      <c r="C418" s="376" t="s">
        <v>1839</v>
      </c>
      <c r="D418" s="376" t="s">
        <v>150</v>
      </c>
      <c r="E418" s="376" t="s">
        <v>1839</v>
      </c>
      <c r="F418" s="376" t="s">
        <v>1840</v>
      </c>
      <c r="G418" s="377" t="s">
        <v>1841</v>
      </c>
      <c r="H418" s="377" t="s">
        <v>27</v>
      </c>
      <c r="I418" s="376">
        <v>12</v>
      </c>
      <c r="J418" s="385">
        <v>0</v>
      </c>
      <c r="K418" s="376"/>
      <c r="L418" s="380"/>
      <c r="M418" s="514"/>
      <c r="O418" s="377" t="s">
        <v>3476</v>
      </c>
    </row>
    <row r="419" spans="1:15" x14ac:dyDescent="0.3">
      <c r="A419" s="386" t="s">
        <v>1475</v>
      </c>
      <c r="B419" s="379" t="s">
        <v>943</v>
      </c>
      <c r="C419" s="376" t="s">
        <v>194</v>
      </c>
      <c r="D419" s="376" t="s">
        <v>1791</v>
      </c>
      <c r="E419" s="376" t="s">
        <v>194</v>
      </c>
      <c r="F419" s="376" t="s">
        <v>1842</v>
      </c>
      <c r="G419" s="377" t="s">
        <v>195</v>
      </c>
      <c r="H419" s="377" t="s">
        <v>27</v>
      </c>
      <c r="I419" s="376">
        <v>6</v>
      </c>
      <c r="J419" s="385">
        <v>0</v>
      </c>
      <c r="K419" s="376"/>
      <c r="L419" s="380"/>
      <c r="M419" s="514"/>
      <c r="O419" s="377" t="s">
        <v>3477</v>
      </c>
    </row>
    <row r="420" spans="1:15" x14ac:dyDescent="0.3">
      <c r="A420" s="386" t="s">
        <v>1475</v>
      </c>
      <c r="B420" s="379" t="s">
        <v>947</v>
      </c>
      <c r="C420" s="376" t="s">
        <v>194</v>
      </c>
      <c r="D420" s="376" t="s">
        <v>1791</v>
      </c>
      <c r="E420" s="376" t="s">
        <v>194</v>
      </c>
      <c r="F420" s="376" t="s">
        <v>1842</v>
      </c>
      <c r="G420" s="377" t="s">
        <v>1843</v>
      </c>
      <c r="H420" s="377" t="s">
        <v>27</v>
      </c>
      <c r="I420" s="376">
        <v>6</v>
      </c>
      <c r="J420" s="385">
        <v>0</v>
      </c>
      <c r="K420" s="376"/>
      <c r="L420" s="380"/>
      <c r="M420" s="514"/>
      <c r="O420" s="377" t="s">
        <v>3479</v>
      </c>
    </row>
    <row r="421" spans="1:15" x14ac:dyDescent="0.3">
      <c r="A421" s="386" t="s">
        <v>1475</v>
      </c>
      <c r="B421" s="379" t="s">
        <v>945</v>
      </c>
      <c r="C421" s="376" t="s">
        <v>194</v>
      </c>
      <c r="D421" s="376" t="s">
        <v>1791</v>
      </c>
      <c r="E421" s="376" t="s">
        <v>194</v>
      </c>
      <c r="F421" s="376" t="s">
        <v>1842</v>
      </c>
      <c r="G421" s="377" t="s">
        <v>1844</v>
      </c>
      <c r="H421" s="377" t="s">
        <v>27</v>
      </c>
      <c r="I421" s="376">
        <v>6</v>
      </c>
      <c r="J421" s="385">
        <v>0</v>
      </c>
      <c r="K421" s="376"/>
      <c r="L421" s="380"/>
      <c r="M421" s="514"/>
      <c r="O421" s="377" t="s">
        <v>3480</v>
      </c>
    </row>
    <row r="422" spans="1:15" x14ac:dyDescent="0.3">
      <c r="A422" s="386" t="s">
        <v>1475</v>
      </c>
      <c r="B422" s="379" t="s">
        <v>949</v>
      </c>
      <c r="C422" s="376" t="s">
        <v>194</v>
      </c>
      <c r="D422" s="376" t="s">
        <v>1791</v>
      </c>
      <c r="E422" s="376" t="s">
        <v>194</v>
      </c>
      <c r="F422" s="376" t="s">
        <v>1842</v>
      </c>
      <c r="G422" s="377" t="s">
        <v>1845</v>
      </c>
      <c r="H422" s="377" t="s">
        <v>27</v>
      </c>
      <c r="I422" s="376">
        <v>6</v>
      </c>
      <c r="J422" s="385">
        <v>0</v>
      </c>
      <c r="K422" s="376"/>
      <c r="L422" s="380"/>
      <c r="M422" s="514"/>
      <c r="O422" s="377" t="s">
        <v>3481</v>
      </c>
    </row>
    <row r="423" spans="1:15" x14ac:dyDescent="0.3">
      <c r="A423" s="386" t="s">
        <v>1475</v>
      </c>
      <c r="B423" s="379" t="s">
        <v>1220</v>
      </c>
      <c r="C423" s="376" t="s">
        <v>1846</v>
      </c>
      <c r="D423" s="376" t="s">
        <v>225</v>
      </c>
      <c r="E423" s="376" t="s">
        <v>1846</v>
      </c>
      <c r="F423" s="376" t="s">
        <v>1847</v>
      </c>
      <c r="G423" s="377" t="s">
        <v>1848</v>
      </c>
      <c r="H423" s="377" t="s">
        <v>27</v>
      </c>
      <c r="I423" s="376">
        <v>6</v>
      </c>
      <c r="J423" s="385">
        <v>0</v>
      </c>
      <c r="K423" s="376"/>
      <c r="L423" s="380"/>
      <c r="M423" s="514"/>
      <c r="O423" s="377" t="s">
        <v>3482</v>
      </c>
    </row>
    <row r="424" spans="1:15" x14ac:dyDescent="0.3">
      <c r="A424" s="386" t="s">
        <v>1475</v>
      </c>
      <c r="B424" s="379" t="s">
        <v>1222</v>
      </c>
      <c r="C424" s="376" t="s">
        <v>1849</v>
      </c>
      <c r="D424" s="376" t="s">
        <v>225</v>
      </c>
      <c r="E424" s="376" t="s">
        <v>1849</v>
      </c>
      <c r="F424" s="376" t="s">
        <v>1847</v>
      </c>
      <c r="G424" s="377" t="s">
        <v>1850</v>
      </c>
      <c r="H424" s="377" t="s">
        <v>27</v>
      </c>
      <c r="I424" s="376">
        <v>6</v>
      </c>
      <c r="J424" s="385">
        <v>0</v>
      </c>
      <c r="K424" s="376"/>
      <c r="L424" s="380"/>
      <c r="M424" s="514"/>
      <c r="O424" s="377" t="s">
        <v>3484</v>
      </c>
    </row>
    <row r="425" spans="1:15" x14ac:dyDescent="0.3">
      <c r="A425" s="386" t="s">
        <v>1475</v>
      </c>
      <c r="B425" s="379" t="s">
        <v>1226</v>
      </c>
      <c r="C425" s="376" t="s">
        <v>2952</v>
      </c>
      <c r="D425" s="376" t="s">
        <v>1791</v>
      </c>
      <c r="E425" s="376" t="s">
        <v>2952</v>
      </c>
      <c r="F425" s="376" t="s">
        <v>1847</v>
      </c>
      <c r="G425" s="377" t="s">
        <v>1852</v>
      </c>
      <c r="H425" s="377" t="s">
        <v>27</v>
      </c>
      <c r="I425" s="376">
        <v>6</v>
      </c>
      <c r="J425" s="385">
        <v>0</v>
      </c>
      <c r="K425" s="376"/>
      <c r="L425" s="380"/>
      <c r="M425" s="514"/>
      <c r="O425" s="377" t="s">
        <v>3485</v>
      </c>
    </row>
    <row r="426" spans="1:15" x14ac:dyDescent="0.3">
      <c r="A426" s="386" t="s">
        <v>1475</v>
      </c>
      <c r="B426" s="379" t="s">
        <v>1224</v>
      </c>
      <c r="C426" s="376" t="s">
        <v>2952</v>
      </c>
      <c r="D426" s="376" t="s">
        <v>1791</v>
      </c>
      <c r="E426" s="376" t="s">
        <v>2952</v>
      </c>
      <c r="F426" s="376" t="s">
        <v>1847</v>
      </c>
      <c r="G426" s="377" t="s">
        <v>1853</v>
      </c>
      <c r="H426" s="377" t="s">
        <v>292</v>
      </c>
      <c r="I426" s="376">
        <v>12</v>
      </c>
      <c r="J426" s="385">
        <v>0</v>
      </c>
      <c r="K426" s="376"/>
      <c r="L426" s="380"/>
      <c r="M426" s="514"/>
      <c r="O426" s="377" t="s">
        <v>3486</v>
      </c>
    </row>
    <row r="427" spans="1:15" x14ac:dyDescent="0.3">
      <c r="A427" s="386" t="s">
        <v>1475</v>
      </c>
      <c r="B427" s="379" t="s">
        <v>1228</v>
      </c>
      <c r="C427" s="376" t="s">
        <v>2952</v>
      </c>
      <c r="D427" s="376" t="s">
        <v>1806</v>
      </c>
      <c r="E427" s="376" t="s">
        <v>2952</v>
      </c>
      <c r="F427" s="376" t="s">
        <v>1847</v>
      </c>
      <c r="G427" s="377" t="s">
        <v>1854</v>
      </c>
      <c r="H427" s="377" t="s">
        <v>292</v>
      </c>
      <c r="I427" s="376">
        <v>12</v>
      </c>
      <c r="J427" s="385">
        <v>0</v>
      </c>
      <c r="K427" s="376"/>
      <c r="L427" s="380"/>
      <c r="M427" s="514"/>
      <c r="O427" s="377" t="s">
        <v>3487</v>
      </c>
    </row>
    <row r="428" spans="1:15" x14ac:dyDescent="0.3">
      <c r="A428" s="386" t="s">
        <v>1475</v>
      </c>
      <c r="B428" s="379" t="s">
        <v>1230</v>
      </c>
      <c r="C428" s="376" t="s">
        <v>2952</v>
      </c>
      <c r="D428" s="376" t="s">
        <v>1806</v>
      </c>
      <c r="E428" s="376" t="s">
        <v>2952</v>
      </c>
      <c r="F428" s="376" t="s">
        <v>1847</v>
      </c>
      <c r="G428" s="377" t="s">
        <v>1855</v>
      </c>
      <c r="H428" s="377" t="s">
        <v>27</v>
      </c>
      <c r="I428" s="376">
        <v>6</v>
      </c>
      <c r="J428" s="385">
        <v>0</v>
      </c>
      <c r="K428" s="376"/>
      <c r="L428" s="380"/>
      <c r="M428" s="514"/>
      <c r="O428" s="377" t="s">
        <v>1770</v>
      </c>
    </row>
    <row r="429" spans="1:15" x14ac:dyDescent="0.3">
      <c r="A429" s="386" t="s">
        <v>1475</v>
      </c>
      <c r="B429" s="379" t="s">
        <v>1232</v>
      </c>
      <c r="C429" s="376" t="s">
        <v>2952</v>
      </c>
      <c r="D429" s="376" t="s">
        <v>150</v>
      </c>
      <c r="E429" s="376" t="s">
        <v>2952</v>
      </c>
      <c r="F429" s="376" t="s">
        <v>1856</v>
      </c>
      <c r="G429" s="377" t="s">
        <v>1857</v>
      </c>
      <c r="H429" s="377" t="s">
        <v>292</v>
      </c>
      <c r="I429" s="376">
        <v>12</v>
      </c>
      <c r="J429" s="385">
        <v>0</v>
      </c>
      <c r="K429" s="376"/>
      <c r="L429" s="380"/>
      <c r="M429" s="514"/>
      <c r="O429" s="377" t="s">
        <v>3488</v>
      </c>
    </row>
    <row r="430" spans="1:15" x14ac:dyDescent="0.3">
      <c r="A430" s="386" t="s">
        <v>1475</v>
      </c>
      <c r="B430" s="379" t="s">
        <v>1234</v>
      </c>
      <c r="C430" s="376" t="s">
        <v>2952</v>
      </c>
      <c r="D430" s="376" t="s">
        <v>150</v>
      </c>
      <c r="E430" s="376" t="s">
        <v>2952</v>
      </c>
      <c r="F430" s="376" t="s">
        <v>1856</v>
      </c>
      <c r="G430" s="377" t="s">
        <v>1858</v>
      </c>
      <c r="H430" s="377" t="s">
        <v>27</v>
      </c>
      <c r="I430" s="376">
        <v>6</v>
      </c>
      <c r="J430" s="385">
        <v>0</v>
      </c>
      <c r="K430" s="376"/>
      <c r="L430" s="380"/>
      <c r="M430" s="514"/>
      <c r="O430" s="377" t="s">
        <v>3489</v>
      </c>
    </row>
    <row r="431" spans="1:15" x14ac:dyDescent="0.3">
      <c r="A431" s="386" t="s">
        <v>1475</v>
      </c>
      <c r="B431" s="379" t="s">
        <v>985</v>
      </c>
      <c r="C431" s="376" t="s">
        <v>100</v>
      </c>
      <c r="D431" s="376" t="s">
        <v>1802</v>
      </c>
      <c r="E431" s="376" t="s">
        <v>100</v>
      </c>
      <c r="F431" s="376" t="s">
        <v>1840</v>
      </c>
      <c r="G431" s="377" t="s">
        <v>1859</v>
      </c>
      <c r="H431" s="377" t="s">
        <v>27</v>
      </c>
      <c r="I431" s="376">
        <v>12</v>
      </c>
      <c r="J431" s="385">
        <v>0</v>
      </c>
      <c r="K431" s="376"/>
      <c r="L431" s="380"/>
      <c r="M431" s="514"/>
      <c r="O431" s="377" t="s">
        <v>3490</v>
      </c>
    </row>
    <row r="432" spans="1:15" x14ac:dyDescent="0.3">
      <c r="A432" s="386" t="s">
        <v>1475</v>
      </c>
      <c r="B432" s="379" t="s">
        <v>983</v>
      </c>
      <c r="C432" s="376" t="s">
        <v>100</v>
      </c>
      <c r="D432" s="376" t="s">
        <v>1802</v>
      </c>
      <c r="E432" s="376" t="s">
        <v>100</v>
      </c>
      <c r="F432" s="376" t="s">
        <v>1840</v>
      </c>
      <c r="G432" s="377" t="s">
        <v>103</v>
      </c>
      <c r="H432" s="377" t="s">
        <v>27</v>
      </c>
      <c r="I432" s="376">
        <v>12</v>
      </c>
      <c r="J432" s="385">
        <v>0</v>
      </c>
      <c r="K432" s="376"/>
      <c r="L432" s="380"/>
      <c r="M432" s="514"/>
      <c r="O432" s="377" t="s">
        <v>3491</v>
      </c>
    </row>
    <row r="433" spans="1:15" x14ac:dyDescent="0.3">
      <c r="A433" s="386" t="s">
        <v>1475</v>
      </c>
      <c r="B433" s="379" t="s">
        <v>981</v>
      </c>
      <c r="C433" s="376" t="s">
        <v>100</v>
      </c>
      <c r="D433" s="376" t="s">
        <v>1802</v>
      </c>
      <c r="E433" s="376" t="s">
        <v>100</v>
      </c>
      <c r="F433" s="376" t="s">
        <v>1840</v>
      </c>
      <c r="G433" s="377" t="s">
        <v>102</v>
      </c>
      <c r="H433" s="377" t="s">
        <v>27</v>
      </c>
      <c r="I433" s="376">
        <v>12</v>
      </c>
      <c r="J433" s="385">
        <v>0</v>
      </c>
      <c r="K433" s="376"/>
      <c r="L433" s="380"/>
      <c r="M433" s="514"/>
      <c r="O433" s="377" t="s">
        <v>3492</v>
      </c>
    </row>
    <row r="434" spans="1:15" x14ac:dyDescent="0.3">
      <c r="A434" s="386" t="s">
        <v>1475</v>
      </c>
      <c r="B434" s="379" t="s">
        <v>1157</v>
      </c>
      <c r="C434" s="376" t="s">
        <v>1860</v>
      </c>
      <c r="D434" s="376" t="s">
        <v>1791</v>
      </c>
      <c r="E434" s="376" t="s">
        <v>1860</v>
      </c>
      <c r="F434" s="376" t="s">
        <v>1861</v>
      </c>
      <c r="G434" s="377" t="s">
        <v>1862</v>
      </c>
      <c r="H434" s="377" t="s">
        <v>27</v>
      </c>
      <c r="I434" s="376">
        <v>6</v>
      </c>
      <c r="J434" s="385">
        <v>0</v>
      </c>
      <c r="K434" s="376"/>
      <c r="L434" s="380"/>
      <c r="M434" s="514"/>
      <c r="O434" s="377" t="s">
        <v>3493</v>
      </c>
    </row>
    <row r="435" spans="1:15" x14ac:dyDescent="0.3">
      <c r="A435" s="386" t="s">
        <v>1475</v>
      </c>
      <c r="B435" s="379" t="s">
        <v>1159</v>
      </c>
      <c r="C435" s="376" t="s">
        <v>1860</v>
      </c>
      <c r="D435" s="376" t="s">
        <v>1791</v>
      </c>
      <c r="E435" s="376" t="s">
        <v>1860</v>
      </c>
      <c r="F435" s="376" t="s">
        <v>1861</v>
      </c>
      <c r="G435" s="377" t="s">
        <v>1863</v>
      </c>
      <c r="H435" s="377" t="s">
        <v>27</v>
      </c>
      <c r="I435" s="376">
        <v>6</v>
      </c>
      <c r="J435" s="385">
        <v>0</v>
      </c>
      <c r="K435" s="376"/>
      <c r="L435" s="380"/>
      <c r="M435" s="514"/>
      <c r="O435" s="377" t="s">
        <v>3494</v>
      </c>
    </row>
    <row r="436" spans="1:15" x14ac:dyDescent="0.3">
      <c r="A436" s="386" t="s">
        <v>1475</v>
      </c>
      <c r="B436" s="379" t="s">
        <v>1161</v>
      </c>
      <c r="C436" s="376" t="s">
        <v>1860</v>
      </c>
      <c r="D436" s="376" t="s">
        <v>1791</v>
      </c>
      <c r="E436" s="376" t="s">
        <v>1860</v>
      </c>
      <c r="F436" s="376" t="s">
        <v>1861</v>
      </c>
      <c r="G436" s="377" t="s">
        <v>1864</v>
      </c>
      <c r="H436" s="377" t="s">
        <v>27</v>
      </c>
      <c r="I436" s="376">
        <v>6</v>
      </c>
      <c r="J436" s="385">
        <v>0</v>
      </c>
      <c r="K436" s="376"/>
      <c r="L436" s="380"/>
      <c r="M436" s="514"/>
      <c r="O436" s="377" t="s">
        <v>3495</v>
      </c>
    </row>
    <row r="437" spans="1:15" x14ac:dyDescent="0.3">
      <c r="A437" s="386" t="s">
        <v>1475</v>
      </c>
      <c r="B437" s="379" t="s">
        <v>1165</v>
      </c>
      <c r="C437" s="376" t="s">
        <v>1860</v>
      </c>
      <c r="D437" s="376" t="s">
        <v>1802</v>
      </c>
      <c r="E437" s="376" t="s">
        <v>1860</v>
      </c>
      <c r="F437" s="376" t="s">
        <v>1861</v>
      </c>
      <c r="G437" s="377" t="s">
        <v>1865</v>
      </c>
      <c r="H437" s="377" t="s">
        <v>188</v>
      </c>
      <c r="I437" s="376">
        <v>6</v>
      </c>
      <c r="J437" s="385">
        <v>0</v>
      </c>
      <c r="K437" s="376"/>
      <c r="L437" s="380"/>
      <c r="M437" s="514"/>
      <c r="O437" s="377" t="s">
        <v>3496</v>
      </c>
    </row>
    <row r="438" spans="1:15" x14ac:dyDescent="0.3">
      <c r="A438" s="386" t="s">
        <v>1475</v>
      </c>
      <c r="B438" s="379" t="s">
        <v>1153</v>
      </c>
      <c r="C438" s="376" t="s">
        <v>1860</v>
      </c>
      <c r="D438" s="376" t="s">
        <v>1791</v>
      </c>
      <c r="E438" s="376" t="s">
        <v>1860</v>
      </c>
      <c r="F438" s="376" t="s">
        <v>1861</v>
      </c>
      <c r="G438" s="377" t="s">
        <v>1866</v>
      </c>
      <c r="H438" s="377" t="s">
        <v>27</v>
      </c>
      <c r="I438" s="376">
        <v>6</v>
      </c>
      <c r="J438" s="385">
        <v>0</v>
      </c>
      <c r="K438" s="376"/>
      <c r="L438" s="380"/>
      <c r="M438" s="514"/>
      <c r="O438" s="377" t="s">
        <v>3497</v>
      </c>
    </row>
    <row r="439" spans="1:15" x14ac:dyDescent="0.3">
      <c r="A439" s="386" t="s">
        <v>1475</v>
      </c>
      <c r="B439" s="379" t="s">
        <v>1155</v>
      </c>
      <c r="C439" s="376" t="s">
        <v>1860</v>
      </c>
      <c r="D439" s="376" t="s">
        <v>1791</v>
      </c>
      <c r="E439" s="376" t="s">
        <v>1860</v>
      </c>
      <c r="F439" s="376" t="s">
        <v>1861</v>
      </c>
      <c r="G439" s="377" t="s">
        <v>1867</v>
      </c>
      <c r="H439" s="377" t="s">
        <v>27</v>
      </c>
      <c r="I439" s="376">
        <v>6</v>
      </c>
      <c r="J439" s="385">
        <v>0</v>
      </c>
      <c r="K439" s="376"/>
      <c r="L439" s="380"/>
      <c r="M439" s="514"/>
      <c r="O439" s="377" t="s">
        <v>3498</v>
      </c>
    </row>
    <row r="440" spans="1:15" x14ac:dyDescent="0.3">
      <c r="A440" s="386" t="s">
        <v>1475</v>
      </c>
      <c r="B440" s="379" t="s">
        <v>1163</v>
      </c>
      <c r="C440" s="376" t="s">
        <v>1860</v>
      </c>
      <c r="D440" s="376" t="s">
        <v>1802</v>
      </c>
      <c r="E440" s="376" t="s">
        <v>1860</v>
      </c>
      <c r="F440" s="376" t="s">
        <v>1861</v>
      </c>
      <c r="G440" s="377" t="s">
        <v>1868</v>
      </c>
      <c r="H440" s="377" t="s">
        <v>188</v>
      </c>
      <c r="I440" s="376">
        <v>6</v>
      </c>
      <c r="J440" s="385">
        <v>0</v>
      </c>
      <c r="K440" s="376"/>
      <c r="L440" s="380"/>
      <c r="M440" s="514"/>
      <c r="O440" s="377" t="s">
        <v>3499</v>
      </c>
    </row>
    <row r="441" spans="1:15" x14ac:dyDescent="0.3">
      <c r="A441" s="386" t="s">
        <v>1475</v>
      </c>
      <c r="B441" s="379" t="s">
        <v>1167</v>
      </c>
      <c r="C441" s="376" t="s">
        <v>1860</v>
      </c>
      <c r="D441" s="376" t="s">
        <v>1802</v>
      </c>
      <c r="E441" s="376" t="s">
        <v>1860</v>
      </c>
      <c r="F441" s="376" t="s">
        <v>1861</v>
      </c>
      <c r="G441" s="377" t="s">
        <v>1869</v>
      </c>
      <c r="H441" s="377" t="s">
        <v>188</v>
      </c>
      <c r="I441" s="376">
        <v>6</v>
      </c>
      <c r="J441" s="385">
        <v>0</v>
      </c>
      <c r="K441" s="376"/>
      <c r="L441" s="380"/>
      <c r="M441" s="514"/>
      <c r="O441" s="377" t="s">
        <v>3500</v>
      </c>
    </row>
    <row r="442" spans="1:15" x14ac:dyDescent="0.3">
      <c r="A442" s="386" t="s">
        <v>1475</v>
      </c>
      <c r="B442" s="379" t="s">
        <v>1236</v>
      </c>
      <c r="C442" s="376" t="s">
        <v>1860</v>
      </c>
      <c r="D442" s="376" t="s">
        <v>1802</v>
      </c>
      <c r="E442" s="376" t="s">
        <v>1860</v>
      </c>
      <c r="F442" s="376" t="s">
        <v>1861</v>
      </c>
      <c r="G442" s="377" t="s">
        <v>1870</v>
      </c>
      <c r="H442" s="377" t="s">
        <v>188</v>
      </c>
      <c r="I442" s="376">
        <v>6</v>
      </c>
      <c r="J442" s="385">
        <v>0</v>
      </c>
      <c r="K442" s="376"/>
      <c r="L442" s="380"/>
      <c r="M442" s="514"/>
      <c r="O442" s="377" t="s">
        <v>3501</v>
      </c>
    </row>
    <row r="443" spans="1:15" x14ac:dyDescent="0.3">
      <c r="A443" s="386" t="s">
        <v>1475</v>
      </c>
      <c r="B443" s="379" t="s">
        <v>997</v>
      </c>
      <c r="C443" s="376" t="s">
        <v>190</v>
      </c>
      <c r="D443" s="376" t="s">
        <v>1791</v>
      </c>
      <c r="E443" s="376" t="s">
        <v>190</v>
      </c>
      <c r="F443" s="376" t="s">
        <v>1871</v>
      </c>
      <c r="G443" s="377" t="s">
        <v>191</v>
      </c>
      <c r="H443" s="377" t="s">
        <v>27</v>
      </c>
      <c r="I443" s="376">
        <v>6</v>
      </c>
      <c r="J443" s="385">
        <v>0</v>
      </c>
      <c r="K443" s="376"/>
      <c r="L443" s="380"/>
      <c r="M443" s="514"/>
      <c r="O443" s="377" t="s">
        <v>3502</v>
      </c>
    </row>
    <row r="444" spans="1:15" x14ac:dyDescent="0.3">
      <c r="A444" s="386" t="s">
        <v>1475</v>
      </c>
      <c r="B444" s="379" t="s">
        <v>1193</v>
      </c>
      <c r="C444" s="376" t="s">
        <v>1872</v>
      </c>
      <c r="D444" s="376" t="s">
        <v>206</v>
      </c>
      <c r="E444" s="376" t="s">
        <v>1872</v>
      </c>
      <c r="F444" s="376" t="s">
        <v>1873</v>
      </c>
      <c r="G444" s="377" t="s">
        <v>1874</v>
      </c>
      <c r="H444" s="377" t="s">
        <v>27</v>
      </c>
      <c r="I444" s="376">
        <v>6</v>
      </c>
      <c r="J444" s="385">
        <v>0</v>
      </c>
      <c r="K444" s="376"/>
      <c r="L444" s="380"/>
      <c r="M444" s="514"/>
      <c r="O444" s="377" t="s">
        <v>199</v>
      </c>
    </row>
    <row r="445" spans="1:15" x14ac:dyDescent="0.3">
      <c r="A445" s="386" t="s">
        <v>1475</v>
      </c>
      <c r="B445" s="379" t="s">
        <v>1197</v>
      </c>
      <c r="C445" s="376" t="s">
        <v>1872</v>
      </c>
      <c r="D445" s="376" t="s">
        <v>206</v>
      </c>
      <c r="E445" s="376" t="s">
        <v>1872</v>
      </c>
      <c r="F445" s="376" t="s">
        <v>1873</v>
      </c>
      <c r="G445" s="377" t="s">
        <v>1875</v>
      </c>
      <c r="H445" s="377" t="s">
        <v>27</v>
      </c>
      <c r="I445" s="376">
        <v>6</v>
      </c>
      <c r="J445" s="385">
        <v>0</v>
      </c>
      <c r="K445" s="376"/>
      <c r="L445" s="380"/>
      <c r="M445" s="514"/>
      <c r="O445" s="377" t="s">
        <v>200</v>
      </c>
    </row>
    <row r="446" spans="1:15" x14ac:dyDescent="0.3">
      <c r="A446" s="386" t="s">
        <v>1475</v>
      </c>
      <c r="B446" s="379" t="s">
        <v>1195</v>
      </c>
      <c r="C446" s="376" t="s">
        <v>1872</v>
      </c>
      <c r="D446" s="376" t="s">
        <v>206</v>
      </c>
      <c r="E446" s="376" t="s">
        <v>1872</v>
      </c>
      <c r="F446" s="376" t="s">
        <v>1873</v>
      </c>
      <c r="G446" s="377" t="s">
        <v>1876</v>
      </c>
      <c r="H446" s="377" t="s">
        <v>27</v>
      </c>
      <c r="I446" s="376">
        <v>6</v>
      </c>
      <c r="J446" s="385">
        <v>0</v>
      </c>
      <c r="K446" s="376"/>
      <c r="L446" s="380"/>
      <c r="M446" s="514"/>
      <c r="O446" s="377" t="s">
        <v>201</v>
      </c>
    </row>
    <row r="447" spans="1:15" x14ac:dyDescent="0.3">
      <c r="A447" s="386" t="s">
        <v>1475</v>
      </c>
      <c r="B447" s="379" t="s">
        <v>1214</v>
      </c>
      <c r="C447" s="376" t="s">
        <v>1877</v>
      </c>
      <c r="D447" s="376" t="s">
        <v>3859</v>
      </c>
      <c r="E447" s="376" t="s">
        <v>1877</v>
      </c>
      <c r="F447" s="376" t="s">
        <v>1840</v>
      </c>
      <c r="G447" s="377" t="s">
        <v>1879</v>
      </c>
      <c r="H447" s="377" t="s">
        <v>1880</v>
      </c>
      <c r="I447" s="376">
        <v>24</v>
      </c>
      <c r="J447" s="385">
        <v>0</v>
      </c>
      <c r="K447" s="376"/>
      <c r="L447" s="380"/>
      <c r="M447" s="514"/>
      <c r="O447" s="377" t="s">
        <v>3503</v>
      </c>
    </row>
    <row r="448" spans="1:15" x14ac:dyDescent="0.3">
      <c r="A448" s="386" t="s">
        <v>1475</v>
      </c>
      <c r="B448" s="379" t="s">
        <v>1178</v>
      </c>
      <c r="C448" s="376" t="s">
        <v>3860</v>
      </c>
      <c r="D448" s="376" t="s">
        <v>1881</v>
      </c>
      <c r="E448" s="376" t="s">
        <v>3860</v>
      </c>
      <c r="F448" s="376" t="s">
        <v>1840</v>
      </c>
      <c r="G448" s="377" t="s">
        <v>1882</v>
      </c>
      <c r="H448" s="377" t="s">
        <v>86</v>
      </c>
      <c r="I448" s="376">
        <v>6</v>
      </c>
      <c r="J448" s="385">
        <v>0</v>
      </c>
      <c r="K448" s="376"/>
      <c r="L448" s="380"/>
      <c r="M448" s="514"/>
      <c r="O448" s="377" t="s">
        <v>3504</v>
      </c>
    </row>
    <row r="449" spans="1:15" x14ac:dyDescent="0.3">
      <c r="A449" s="386" t="s">
        <v>1475</v>
      </c>
      <c r="B449" s="379" t="s">
        <v>1180</v>
      </c>
      <c r="C449" s="376" t="s">
        <v>3860</v>
      </c>
      <c r="D449" s="376" t="s">
        <v>1881</v>
      </c>
      <c r="E449" s="376" t="s">
        <v>3860</v>
      </c>
      <c r="F449" s="376" t="s">
        <v>1840</v>
      </c>
      <c r="G449" s="377" t="s">
        <v>1883</v>
      </c>
      <c r="H449" s="377" t="s">
        <v>86</v>
      </c>
      <c r="I449" s="376">
        <v>6</v>
      </c>
      <c r="J449" s="385">
        <v>0</v>
      </c>
      <c r="K449" s="376"/>
      <c r="L449" s="380"/>
      <c r="M449" s="514"/>
      <c r="O449" s="377" t="s">
        <v>243</v>
      </c>
    </row>
    <row r="450" spans="1:15" x14ac:dyDescent="0.3">
      <c r="A450" s="386" t="s">
        <v>1475</v>
      </c>
      <c r="B450" s="379" t="s">
        <v>1182</v>
      </c>
      <c r="C450" s="376" t="s">
        <v>3860</v>
      </c>
      <c r="D450" s="376" t="s">
        <v>1881</v>
      </c>
      <c r="E450" s="376" t="s">
        <v>3860</v>
      </c>
      <c r="F450" s="376" t="s">
        <v>1840</v>
      </c>
      <c r="G450" s="377" t="s">
        <v>1884</v>
      </c>
      <c r="H450" s="377" t="s">
        <v>86</v>
      </c>
      <c r="I450" s="376">
        <v>6</v>
      </c>
      <c r="J450" s="385">
        <v>0</v>
      </c>
      <c r="K450" s="376"/>
      <c r="L450" s="380"/>
      <c r="M450" s="514"/>
      <c r="O450" s="377" t="s">
        <v>244</v>
      </c>
    </row>
    <row r="451" spans="1:15" x14ac:dyDescent="0.3">
      <c r="A451" s="386" t="s">
        <v>1475</v>
      </c>
      <c r="B451" s="379" t="s">
        <v>1184</v>
      </c>
      <c r="C451" s="376" t="s">
        <v>3860</v>
      </c>
      <c r="D451" s="376" t="s">
        <v>1881</v>
      </c>
      <c r="E451" s="376" t="s">
        <v>3860</v>
      </c>
      <c r="F451" s="376" t="s">
        <v>1840</v>
      </c>
      <c r="G451" s="377" t="s">
        <v>1885</v>
      </c>
      <c r="H451" s="377" t="s">
        <v>86</v>
      </c>
      <c r="I451" s="376">
        <v>6</v>
      </c>
      <c r="J451" s="385">
        <v>0</v>
      </c>
      <c r="K451" s="376"/>
      <c r="L451" s="380"/>
      <c r="M451" s="514"/>
      <c r="O451" s="377" t="s">
        <v>245</v>
      </c>
    </row>
    <row r="452" spans="1:15" x14ac:dyDescent="0.3">
      <c r="A452" s="386" t="s">
        <v>1475</v>
      </c>
      <c r="B452" s="379" t="s">
        <v>1185</v>
      </c>
      <c r="C452" s="376" t="s">
        <v>3860</v>
      </c>
      <c r="D452" s="376" t="s">
        <v>1881</v>
      </c>
      <c r="E452" s="376" t="s">
        <v>3860</v>
      </c>
      <c r="F452" s="376" t="s">
        <v>1840</v>
      </c>
      <c r="G452" s="377" t="s">
        <v>1883</v>
      </c>
      <c r="H452" s="377" t="s">
        <v>1602</v>
      </c>
      <c r="I452" s="376">
        <v>3</v>
      </c>
      <c r="J452" s="385">
        <v>0</v>
      </c>
      <c r="K452" s="376"/>
      <c r="L452" s="380"/>
      <c r="M452" s="514"/>
      <c r="O452" s="377" t="s">
        <v>246</v>
      </c>
    </row>
    <row r="453" spans="1:15" x14ac:dyDescent="0.3">
      <c r="A453" s="386" t="s">
        <v>1475</v>
      </c>
      <c r="B453" s="379" t="s">
        <v>1186</v>
      </c>
      <c r="C453" s="376" t="s">
        <v>3860</v>
      </c>
      <c r="D453" s="376" t="s">
        <v>1881</v>
      </c>
      <c r="E453" s="376" t="s">
        <v>3860</v>
      </c>
      <c r="F453" s="376" t="s">
        <v>1840</v>
      </c>
      <c r="G453" s="377" t="s">
        <v>1884</v>
      </c>
      <c r="H453" s="377" t="s">
        <v>1602</v>
      </c>
      <c r="I453" s="376">
        <v>3</v>
      </c>
      <c r="J453" s="385">
        <v>0</v>
      </c>
      <c r="K453" s="376"/>
      <c r="L453" s="380"/>
      <c r="M453" s="514"/>
      <c r="O453" s="377" t="s">
        <v>247</v>
      </c>
    </row>
    <row r="454" spans="1:15" x14ac:dyDescent="0.3">
      <c r="A454" s="386" t="s">
        <v>1475</v>
      </c>
      <c r="B454" s="379" t="s">
        <v>1187</v>
      </c>
      <c r="C454" s="376" t="s">
        <v>3860</v>
      </c>
      <c r="D454" s="376" t="s">
        <v>1881</v>
      </c>
      <c r="E454" s="376" t="s">
        <v>3860</v>
      </c>
      <c r="F454" s="376" t="s">
        <v>1840</v>
      </c>
      <c r="G454" s="377" t="s">
        <v>1885</v>
      </c>
      <c r="H454" s="377" t="s">
        <v>1602</v>
      </c>
      <c r="I454" s="376">
        <v>3</v>
      </c>
      <c r="J454" s="385">
        <v>0</v>
      </c>
      <c r="K454" s="376"/>
      <c r="L454" s="380"/>
      <c r="M454" s="514"/>
      <c r="O454" s="377" t="s">
        <v>3505</v>
      </c>
    </row>
    <row r="455" spans="1:15" x14ac:dyDescent="0.3">
      <c r="A455" s="386" t="s">
        <v>1475</v>
      </c>
      <c r="B455" s="379" t="s">
        <v>1188</v>
      </c>
      <c r="C455" s="376" t="s">
        <v>3860</v>
      </c>
      <c r="D455" s="376" t="s">
        <v>1881</v>
      </c>
      <c r="E455" s="376" t="s">
        <v>3860</v>
      </c>
      <c r="F455" s="376" t="s">
        <v>1840</v>
      </c>
      <c r="G455" s="377" t="s">
        <v>1883</v>
      </c>
      <c r="H455" s="377" t="s">
        <v>1604</v>
      </c>
      <c r="I455" s="376">
        <v>1</v>
      </c>
      <c r="J455" s="385">
        <v>0</v>
      </c>
      <c r="K455" s="376"/>
      <c r="L455" s="380"/>
      <c r="M455" s="514"/>
      <c r="O455" s="377" t="s">
        <v>242</v>
      </c>
    </row>
    <row r="456" spans="1:15" x14ac:dyDescent="0.3">
      <c r="A456" s="386" t="s">
        <v>1475</v>
      </c>
      <c r="B456" s="379" t="s">
        <v>1189</v>
      </c>
      <c r="C456" s="376" t="s">
        <v>3860</v>
      </c>
      <c r="D456" s="376" t="s">
        <v>1881</v>
      </c>
      <c r="E456" s="376" t="s">
        <v>3860</v>
      </c>
      <c r="F456" s="376" t="s">
        <v>1840</v>
      </c>
      <c r="G456" s="377" t="s">
        <v>1884</v>
      </c>
      <c r="H456" s="377" t="s">
        <v>1604</v>
      </c>
      <c r="I456" s="376">
        <v>1</v>
      </c>
      <c r="J456" s="385">
        <v>0</v>
      </c>
      <c r="K456" s="376"/>
      <c r="L456" s="380"/>
      <c r="M456" s="514"/>
      <c r="O456" s="377" t="s">
        <v>248</v>
      </c>
    </row>
    <row r="457" spans="1:15" x14ac:dyDescent="0.3">
      <c r="A457" s="386" t="s">
        <v>1475</v>
      </c>
      <c r="B457" s="379" t="s">
        <v>1190</v>
      </c>
      <c r="C457" s="376" t="s">
        <v>3860</v>
      </c>
      <c r="D457" s="376" t="s">
        <v>1881</v>
      </c>
      <c r="E457" s="376" t="s">
        <v>3860</v>
      </c>
      <c r="F457" s="376" t="s">
        <v>1840</v>
      </c>
      <c r="G457" s="377" t="s">
        <v>1883</v>
      </c>
      <c r="H457" s="377" t="s">
        <v>1606</v>
      </c>
      <c r="I457" s="376">
        <v>1</v>
      </c>
      <c r="J457" s="385">
        <v>0</v>
      </c>
      <c r="K457" s="376"/>
      <c r="L457" s="380"/>
      <c r="M457" s="514"/>
      <c r="O457" s="377" t="s">
        <v>3506</v>
      </c>
    </row>
    <row r="458" spans="1:15" x14ac:dyDescent="0.3">
      <c r="A458" s="386" t="s">
        <v>1475</v>
      </c>
      <c r="B458" s="379" t="s">
        <v>1191</v>
      </c>
      <c r="C458" s="376" t="s">
        <v>3860</v>
      </c>
      <c r="D458" s="376" t="s">
        <v>1881</v>
      </c>
      <c r="E458" s="376" t="s">
        <v>3860</v>
      </c>
      <c r="F458" s="376" t="s">
        <v>1840</v>
      </c>
      <c r="G458" s="377" t="s">
        <v>1886</v>
      </c>
      <c r="H458" s="377" t="s">
        <v>1604</v>
      </c>
      <c r="I458" s="376">
        <v>1</v>
      </c>
      <c r="J458" s="385">
        <v>0</v>
      </c>
      <c r="K458" s="376"/>
      <c r="L458" s="380"/>
      <c r="M458" s="514"/>
      <c r="O458" s="377" t="s">
        <v>1573</v>
      </c>
    </row>
    <row r="459" spans="1:15" x14ac:dyDescent="0.3">
      <c r="A459" s="386" t="s">
        <v>1475</v>
      </c>
      <c r="B459" s="379" t="s">
        <v>1260</v>
      </c>
      <c r="C459" s="376" t="s">
        <v>3860</v>
      </c>
      <c r="D459" s="376" t="s">
        <v>1881</v>
      </c>
      <c r="E459" s="376" t="s">
        <v>3860</v>
      </c>
      <c r="F459" s="376" t="s">
        <v>1840</v>
      </c>
      <c r="G459" s="377" t="s">
        <v>1887</v>
      </c>
      <c r="H459" s="377" t="s">
        <v>1602</v>
      </c>
      <c r="I459" s="376">
        <v>3</v>
      </c>
      <c r="J459" s="385">
        <v>0</v>
      </c>
      <c r="K459" s="376"/>
      <c r="L459" s="380"/>
      <c r="M459" s="514"/>
      <c r="O459" s="377" t="s">
        <v>3507</v>
      </c>
    </row>
    <row r="460" spans="1:15" x14ac:dyDescent="0.3">
      <c r="A460" s="386" t="s">
        <v>1475</v>
      </c>
      <c r="B460" s="379" t="s">
        <v>1005</v>
      </c>
      <c r="C460" s="376" t="s">
        <v>133</v>
      </c>
      <c r="D460" s="376" t="s">
        <v>1791</v>
      </c>
      <c r="E460" s="376" t="s">
        <v>133</v>
      </c>
      <c r="F460" s="376" t="s">
        <v>1888</v>
      </c>
      <c r="G460" s="377" t="s">
        <v>192</v>
      </c>
      <c r="H460" s="377" t="s">
        <v>27</v>
      </c>
      <c r="I460" s="376">
        <v>6</v>
      </c>
      <c r="J460" s="385">
        <v>0</v>
      </c>
      <c r="K460" s="376"/>
      <c r="L460" s="380"/>
      <c r="M460" s="514"/>
      <c r="O460" s="377" t="s">
        <v>3508</v>
      </c>
    </row>
    <row r="461" spans="1:15" x14ac:dyDescent="0.3">
      <c r="A461" s="386" t="s">
        <v>1475</v>
      </c>
      <c r="B461" s="379" t="s">
        <v>1003</v>
      </c>
      <c r="C461" s="376" t="s">
        <v>133</v>
      </c>
      <c r="D461" s="376" t="s">
        <v>1791</v>
      </c>
      <c r="E461" s="376" t="s">
        <v>133</v>
      </c>
      <c r="F461" s="376" t="s">
        <v>1888</v>
      </c>
      <c r="G461" s="377" t="s">
        <v>193</v>
      </c>
      <c r="H461" s="377" t="s">
        <v>27</v>
      </c>
      <c r="I461" s="376">
        <v>6</v>
      </c>
      <c r="J461" s="385">
        <v>0</v>
      </c>
      <c r="K461" s="376"/>
      <c r="L461" s="380"/>
      <c r="M461" s="514"/>
      <c r="O461" s="377" t="s">
        <v>3509</v>
      </c>
    </row>
    <row r="462" spans="1:15" x14ac:dyDescent="0.3">
      <c r="A462" s="386" t="s">
        <v>1475</v>
      </c>
      <c r="B462" s="379" t="s">
        <v>1011</v>
      </c>
      <c r="C462" s="376" t="s">
        <v>133</v>
      </c>
      <c r="D462" s="376" t="s">
        <v>1806</v>
      </c>
      <c r="E462" s="376" t="s">
        <v>133</v>
      </c>
      <c r="F462" s="376" t="s">
        <v>1888</v>
      </c>
      <c r="G462" s="377" t="s">
        <v>1889</v>
      </c>
      <c r="H462" s="377" t="s">
        <v>27</v>
      </c>
      <c r="I462" s="376">
        <v>6</v>
      </c>
      <c r="J462" s="385">
        <v>0</v>
      </c>
      <c r="K462" s="376"/>
      <c r="L462" s="380"/>
      <c r="M462" s="514"/>
      <c r="O462" s="377" t="s">
        <v>3510</v>
      </c>
    </row>
    <row r="463" spans="1:15" x14ac:dyDescent="0.3">
      <c r="A463" s="386" t="s">
        <v>1475</v>
      </c>
      <c r="B463" s="379" t="s">
        <v>1013</v>
      </c>
      <c r="C463" s="376" t="s">
        <v>133</v>
      </c>
      <c r="D463" s="376" t="s">
        <v>1806</v>
      </c>
      <c r="E463" s="376" t="s">
        <v>133</v>
      </c>
      <c r="F463" s="376" t="s">
        <v>1888</v>
      </c>
      <c r="G463" s="377" t="s">
        <v>1890</v>
      </c>
      <c r="H463" s="377" t="s">
        <v>27</v>
      </c>
      <c r="I463" s="376">
        <v>6</v>
      </c>
      <c r="J463" s="385">
        <v>0</v>
      </c>
      <c r="K463" s="376"/>
      <c r="L463" s="380"/>
      <c r="M463" s="514"/>
      <c r="O463" s="377" t="s">
        <v>1776</v>
      </c>
    </row>
    <row r="464" spans="1:15" x14ac:dyDescent="0.3">
      <c r="A464" s="386" t="s">
        <v>1475</v>
      </c>
      <c r="B464" s="379" t="s">
        <v>1015</v>
      </c>
      <c r="C464" s="376" t="s">
        <v>133</v>
      </c>
      <c r="D464" s="376" t="s">
        <v>1806</v>
      </c>
      <c r="E464" s="376" t="s">
        <v>133</v>
      </c>
      <c r="F464" s="376" t="s">
        <v>1888</v>
      </c>
      <c r="G464" s="377" t="s">
        <v>136</v>
      </c>
      <c r="H464" s="377" t="s">
        <v>27</v>
      </c>
      <c r="I464" s="376">
        <v>6</v>
      </c>
      <c r="J464" s="385">
        <v>0</v>
      </c>
      <c r="K464" s="376"/>
      <c r="L464" s="380"/>
      <c r="M464" s="514"/>
      <c r="O464" s="377" t="s">
        <v>1241</v>
      </c>
    </row>
    <row r="465" spans="1:15" x14ac:dyDescent="0.3">
      <c r="A465" s="386" t="s">
        <v>1475</v>
      </c>
      <c r="B465" s="379" t="s">
        <v>1017</v>
      </c>
      <c r="C465" s="376" t="s">
        <v>133</v>
      </c>
      <c r="D465" s="376" t="s">
        <v>1806</v>
      </c>
      <c r="E465" s="376" t="s">
        <v>133</v>
      </c>
      <c r="F465" s="376" t="s">
        <v>1888</v>
      </c>
      <c r="G465" s="377" t="s">
        <v>137</v>
      </c>
      <c r="H465" s="377" t="s">
        <v>27</v>
      </c>
      <c r="I465" s="376">
        <v>6</v>
      </c>
      <c r="J465" s="385">
        <v>0</v>
      </c>
      <c r="K465" s="376"/>
      <c r="L465" s="380"/>
      <c r="M465" s="514"/>
      <c r="O465" s="377" t="s">
        <v>1243</v>
      </c>
    </row>
    <row r="466" spans="1:15" x14ac:dyDescent="0.3">
      <c r="A466" s="386" t="s">
        <v>1475</v>
      </c>
      <c r="B466" s="379" t="s">
        <v>1007</v>
      </c>
      <c r="C466" s="376" t="s">
        <v>133</v>
      </c>
      <c r="D466" s="376" t="s">
        <v>1806</v>
      </c>
      <c r="E466" s="376" t="s">
        <v>133</v>
      </c>
      <c r="F466" s="376" t="s">
        <v>1888</v>
      </c>
      <c r="G466" s="377" t="s">
        <v>1891</v>
      </c>
      <c r="H466" s="377" t="s">
        <v>27</v>
      </c>
      <c r="I466" s="376">
        <v>6</v>
      </c>
      <c r="J466" s="385">
        <v>0</v>
      </c>
      <c r="K466" s="376"/>
      <c r="L466" s="380"/>
      <c r="M466" s="514"/>
      <c r="O466" s="377" t="s">
        <v>1245</v>
      </c>
    </row>
    <row r="467" spans="1:15" x14ac:dyDescent="0.3">
      <c r="A467" s="386" t="s">
        <v>1475</v>
      </c>
      <c r="B467" s="379" t="s">
        <v>1009</v>
      </c>
      <c r="C467" s="376" t="s">
        <v>133</v>
      </c>
      <c r="D467" s="376" t="s">
        <v>1806</v>
      </c>
      <c r="E467" s="376" t="s">
        <v>133</v>
      </c>
      <c r="F467" s="376" t="s">
        <v>1888</v>
      </c>
      <c r="G467" s="377" t="s">
        <v>1892</v>
      </c>
      <c r="H467" s="377" t="s">
        <v>27</v>
      </c>
      <c r="I467" s="376">
        <v>6</v>
      </c>
      <c r="J467" s="385">
        <v>0</v>
      </c>
      <c r="K467" s="376"/>
      <c r="L467" s="380"/>
      <c r="M467" s="514"/>
      <c r="O467" s="377" t="s">
        <v>1249</v>
      </c>
    </row>
    <row r="468" spans="1:15" x14ac:dyDescent="0.3">
      <c r="A468" s="386" t="str">
        <f>IFERROR(IF(_xlfn.XLOOKUP($B468,'Material Master'!$D:$D,'Material Master'!$R:$R,"")="AAT","ALCHEMY",IF(LEFT(_xlfn.XLOOKUP($B468,'Material Master'!$D:$D,'Material Master'!$R:$R,""),4)="BBCT","BBC","")),"")</f>
        <v>BBC</v>
      </c>
      <c r="B468" s="376" t="s">
        <v>789</v>
      </c>
      <c r="C468" s="376" t="s">
        <v>59</v>
      </c>
      <c r="D468" s="376" t="s">
        <v>225</v>
      </c>
      <c r="E468" s="376" t="s">
        <v>1768</v>
      </c>
      <c r="F468" s="376" t="s">
        <v>1769</v>
      </c>
      <c r="G468" s="377" t="s">
        <v>1770</v>
      </c>
      <c r="H468" s="377" t="s">
        <v>27</v>
      </c>
      <c r="I468" s="376">
        <v>6</v>
      </c>
      <c r="J468" s="385">
        <v>0</v>
      </c>
      <c r="K468" s="376"/>
      <c r="L468" s="380"/>
      <c r="M468" s="514"/>
      <c r="O468" s="377" t="s">
        <v>1253</v>
      </c>
    </row>
    <row r="469" spans="1:15" x14ac:dyDescent="0.3">
      <c r="A469" s="386" t="str">
        <f>IFERROR(IF(_xlfn.XLOOKUP($B469,'Material Master'!$D:$D,'Material Master'!$R:$R,"")="AAT","ALCHEMY",IF(LEFT(_xlfn.XLOOKUP($B469,'Material Master'!$D:$D,'Material Master'!$R:$R,""),4)="BBCT","BBC","")),"")</f>
        <v>BBC</v>
      </c>
      <c r="B469" s="376" t="s">
        <v>839</v>
      </c>
      <c r="C469" s="376" t="s">
        <v>59</v>
      </c>
      <c r="D469" s="376" t="s">
        <v>206</v>
      </c>
      <c r="E469" s="376" t="s">
        <v>2394</v>
      </c>
      <c r="F469" s="376" t="s">
        <v>3747</v>
      </c>
      <c r="G469" s="377" t="s">
        <v>3490</v>
      </c>
      <c r="H469" s="377" t="s">
        <v>86</v>
      </c>
      <c r="I469" s="376">
        <v>6</v>
      </c>
      <c r="J469" s="385">
        <v>0</v>
      </c>
      <c r="K469" s="384" t="s">
        <v>1508</v>
      </c>
      <c r="L469" s="380"/>
      <c r="M469" s="514"/>
      <c r="O469" s="377" t="s">
        <v>3511</v>
      </c>
    </row>
    <row r="470" spans="1:15" x14ac:dyDescent="0.3">
      <c r="A470" s="386" t="str">
        <f>IFERROR(IF(_xlfn.XLOOKUP($B470,'Material Master'!$D:$D,'Material Master'!$R:$R,"")="AAT","ALCHEMY",IF(LEFT(_xlfn.XLOOKUP($B470,'Material Master'!$D:$D,'Material Master'!$R:$R,""),4)="BBCT","BBC","")),"")</f>
        <v>BBC</v>
      </c>
      <c r="B470" s="376" t="s">
        <v>841</v>
      </c>
      <c r="C470" s="376" t="s">
        <v>59</v>
      </c>
      <c r="D470" s="376" t="s">
        <v>206</v>
      </c>
      <c r="E470" s="376" t="s">
        <v>2394</v>
      </c>
      <c r="F470" s="376" t="s">
        <v>3747</v>
      </c>
      <c r="G470" s="377" t="s">
        <v>3491</v>
      </c>
      <c r="H470" s="377" t="s">
        <v>86</v>
      </c>
      <c r="I470" s="376">
        <v>6</v>
      </c>
      <c r="J470" s="385">
        <v>0</v>
      </c>
      <c r="K470" s="384" t="s">
        <v>1508</v>
      </c>
      <c r="L470" s="380"/>
      <c r="M470" s="514"/>
      <c r="O470" s="377" t="s">
        <v>1257</v>
      </c>
    </row>
    <row r="471" spans="1:15" x14ac:dyDescent="0.3">
      <c r="A471" s="386" t="str">
        <f>IFERROR(IF(_xlfn.XLOOKUP($B471,'Material Master'!$D:$D,'Material Master'!$R:$R,"")="AAT","ALCHEMY",IF(LEFT(_xlfn.XLOOKUP($B471,'Material Master'!$D:$D,'Material Master'!$R:$R,""),4)="BBCT","BBC","")),"")</f>
        <v>BBC</v>
      </c>
      <c r="B471" s="376" t="s">
        <v>935</v>
      </c>
      <c r="C471" s="376" t="s">
        <v>59</v>
      </c>
      <c r="D471" s="376" t="s">
        <v>196</v>
      </c>
      <c r="E471" s="376" t="s">
        <v>197</v>
      </c>
      <c r="F471" s="376" t="s">
        <v>3799</v>
      </c>
      <c r="G471" s="377" t="s">
        <v>3502</v>
      </c>
      <c r="H471" s="377" t="s">
        <v>27</v>
      </c>
      <c r="I471" s="376">
        <v>6</v>
      </c>
      <c r="J471" s="385">
        <v>0</v>
      </c>
      <c r="K471" s="384" t="s">
        <v>1508</v>
      </c>
      <c r="L471" s="380"/>
      <c r="M471" s="514"/>
      <c r="O471" s="377" t="s">
        <v>1261</v>
      </c>
    </row>
    <row r="472" spans="1:15" x14ac:dyDescent="0.3">
      <c r="A472" s="386" t="str">
        <f>IFERROR(IF(_xlfn.XLOOKUP($B472,'Material Master'!$D:$D,'Material Master'!$R:$R,"")="AAT","ALCHEMY",IF(LEFT(_xlfn.XLOOKUP($B472,'Material Master'!$D:$D,'Material Master'!$R:$R,""),4)="BBCT","BBC","")),"")</f>
        <v>BBC</v>
      </c>
      <c r="B472" s="376" t="s">
        <v>937</v>
      </c>
      <c r="C472" s="376" t="s">
        <v>59</v>
      </c>
      <c r="D472" s="376" t="s">
        <v>196</v>
      </c>
      <c r="E472" s="376" t="s">
        <v>197</v>
      </c>
      <c r="F472" s="376" t="s">
        <v>3799</v>
      </c>
      <c r="G472" s="377" t="s">
        <v>199</v>
      </c>
      <c r="H472" s="377" t="s">
        <v>27</v>
      </c>
      <c r="I472" s="376">
        <v>6</v>
      </c>
      <c r="J472" s="385">
        <v>0</v>
      </c>
      <c r="K472" s="384" t="s">
        <v>1508</v>
      </c>
      <c r="L472" s="380"/>
      <c r="M472" s="514"/>
      <c r="O472" s="377" t="s">
        <v>1263</v>
      </c>
    </row>
    <row r="473" spans="1:15" x14ac:dyDescent="0.3">
      <c r="A473" s="386" t="str">
        <f>IFERROR(IF(_xlfn.XLOOKUP($B473,'Material Master'!$D:$D,'Material Master'!$R:$R,"")="AAT","ALCHEMY",IF(LEFT(_xlfn.XLOOKUP($B473,'Material Master'!$D:$D,'Material Master'!$R:$R,""),4)="BBCT","BBC","")),"")</f>
        <v>BBC</v>
      </c>
      <c r="B473" s="376" t="s">
        <v>939</v>
      </c>
      <c r="C473" s="376" t="s">
        <v>59</v>
      </c>
      <c r="D473" s="376" t="s">
        <v>196</v>
      </c>
      <c r="E473" s="376" t="s">
        <v>197</v>
      </c>
      <c r="F473" s="376" t="s">
        <v>3799</v>
      </c>
      <c r="G473" s="377" t="s">
        <v>200</v>
      </c>
      <c r="H473" s="377" t="s">
        <v>27</v>
      </c>
      <c r="I473" s="376">
        <v>6</v>
      </c>
      <c r="J473" s="385">
        <v>0</v>
      </c>
      <c r="K473" s="384" t="s">
        <v>1508</v>
      </c>
      <c r="L473" s="380"/>
      <c r="M473" s="514"/>
      <c r="O473" s="377" t="s">
        <v>3512</v>
      </c>
    </row>
    <row r="474" spans="1:15" x14ac:dyDescent="0.3">
      <c r="A474" s="386" t="str">
        <f>IFERROR(IF(_xlfn.XLOOKUP($B474,'Material Master'!$D:$D,'Material Master'!$R:$R,"")="AAT","ALCHEMY",IF(LEFT(_xlfn.XLOOKUP($B474,'Material Master'!$D:$D,'Material Master'!$R:$R,""),4)="BBCT","BBC","")),"")</f>
        <v>BBC</v>
      </c>
      <c r="B474" s="376" t="s">
        <v>941</v>
      </c>
      <c r="C474" s="376" t="s">
        <v>59</v>
      </c>
      <c r="D474" s="376" t="s">
        <v>196</v>
      </c>
      <c r="E474" s="376" t="s">
        <v>197</v>
      </c>
      <c r="F474" s="376" t="s">
        <v>3799</v>
      </c>
      <c r="G474" s="377" t="s">
        <v>201</v>
      </c>
      <c r="H474" s="377" t="s">
        <v>27</v>
      </c>
      <c r="I474" s="376">
        <v>6</v>
      </c>
      <c r="J474" s="385">
        <v>0</v>
      </c>
      <c r="K474" s="384" t="s">
        <v>1508</v>
      </c>
      <c r="L474" s="380"/>
      <c r="M474" s="514"/>
      <c r="O474" s="377" t="s">
        <v>3512</v>
      </c>
    </row>
    <row r="475" spans="1:15" x14ac:dyDescent="0.3">
      <c r="A475" s="386" t="str">
        <f>IFERROR(IF(_xlfn.XLOOKUP($B475,'Material Master'!$D:$D,'Material Master'!$R:$R,"")="AAT","ALCHEMY",IF(LEFT(_xlfn.XLOOKUP($B475,'Material Master'!$D:$D,'Material Master'!$R:$R,""),4)="BBCT","BBC","")),"")</f>
        <v>BBC</v>
      </c>
      <c r="B475" s="376" t="s">
        <v>999</v>
      </c>
      <c r="C475" s="376" t="s">
        <v>133</v>
      </c>
      <c r="D475" s="376" t="s">
        <v>1806</v>
      </c>
      <c r="E475" s="376" t="s">
        <v>133</v>
      </c>
      <c r="F475" s="376" t="s">
        <v>1888</v>
      </c>
      <c r="G475" s="377" t="s">
        <v>3503</v>
      </c>
      <c r="H475" s="377" t="s">
        <v>27</v>
      </c>
      <c r="I475" s="376">
        <v>6</v>
      </c>
      <c r="J475" s="385">
        <v>0</v>
      </c>
      <c r="K475" s="376"/>
      <c r="L475" s="380"/>
      <c r="M475" s="514"/>
      <c r="O475" s="377" t="s">
        <v>3512</v>
      </c>
    </row>
    <row r="476" spans="1:15" x14ac:dyDescent="0.3">
      <c r="A476" s="386" t="str">
        <f>IFERROR(IF(_xlfn.XLOOKUP($B476,'Material Master'!$D:$D,'Material Master'!$R:$R,"")="AAT","ALCHEMY",IF(LEFT(_xlfn.XLOOKUP($B476,'Material Master'!$D:$D,'Material Master'!$R:$R,""),4)="BBCT","BBC","")),"")</f>
        <v>BBC</v>
      </c>
      <c r="B476" s="376" t="s">
        <v>1001</v>
      </c>
      <c r="C476" s="376" t="s">
        <v>133</v>
      </c>
      <c r="D476" s="376" t="s">
        <v>1806</v>
      </c>
      <c r="E476" s="376" t="s">
        <v>133</v>
      </c>
      <c r="F476" s="376" t="s">
        <v>1888</v>
      </c>
      <c r="G476" s="377" t="s">
        <v>3504</v>
      </c>
      <c r="H476" s="377" t="s">
        <v>27</v>
      </c>
      <c r="I476" s="376">
        <v>6</v>
      </c>
      <c r="J476" s="385">
        <v>0</v>
      </c>
      <c r="K476" s="376"/>
      <c r="L476" s="380"/>
      <c r="M476" s="514"/>
      <c r="O476" s="377" t="s">
        <v>3512</v>
      </c>
    </row>
    <row r="477" spans="1:15" x14ac:dyDescent="0.3">
      <c r="A477" s="386" t="str">
        <f>IFERROR(IF(_xlfn.XLOOKUP($B477,'Material Master'!$D:$D,'Material Master'!$R:$R,"")="AAT","ALCHEMY",IF(LEFT(_xlfn.XLOOKUP($B477,'Material Master'!$D:$D,'Material Master'!$R:$R,""),4)="BBCT","BBC","")),"")</f>
        <v>BBC</v>
      </c>
      <c r="B477" s="376" t="s">
        <v>1135</v>
      </c>
      <c r="C477" s="376" t="s">
        <v>2775</v>
      </c>
      <c r="D477" s="376" t="s">
        <v>2776</v>
      </c>
      <c r="E477" s="376" t="s">
        <v>1774</v>
      </c>
      <c r="F477" s="376" t="s">
        <v>1775</v>
      </c>
      <c r="G477" s="377" t="s">
        <v>3510</v>
      </c>
      <c r="H477" s="377" t="s">
        <v>68</v>
      </c>
      <c r="I477" s="376">
        <v>6</v>
      </c>
      <c r="J477" s="385">
        <v>0</v>
      </c>
      <c r="K477" s="376"/>
      <c r="L477" s="380"/>
      <c r="M477" s="514"/>
      <c r="O477" s="377" t="s">
        <v>3513</v>
      </c>
    </row>
    <row r="478" spans="1:15" x14ac:dyDescent="0.3">
      <c r="A478" s="386" t="str">
        <f>IFERROR(IF(_xlfn.XLOOKUP($B478,'Material Master'!$D:$D,'Material Master'!$R:$R,"")="AAT","ALCHEMY",IF(LEFT(_xlfn.XLOOKUP($B478,'Material Master'!$D:$D,'Material Master'!$R:$R,""),4)="BBCT","BBC","")),"")</f>
        <v>BBC</v>
      </c>
      <c r="B478" s="376" t="s">
        <v>1212</v>
      </c>
      <c r="C478" s="376" t="s">
        <v>2775</v>
      </c>
      <c r="D478" s="376" t="s">
        <v>2933</v>
      </c>
      <c r="E478" s="376" t="s">
        <v>1774</v>
      </c>
      <c r="F478" s="376" t="s">
        <v>1775</v>
      </c>
      <c r="G478" s="377" t="s">
        <v>1776</v>
      </c>
      <c r="H478" s="377" t="s">
        <v>27</v>
      </c>
      <c r="I478" s="376">
        <v>6</v>
      </c>
      <c r="J478" s="385">
        <v>0</v>
      </c>
      <c r="K478" s="376"/>
      <c r="L478" s="380"/>
      <c r="M478" s="514"/>
      <c r="O478" s="377" t="s">
        <v>3514</v>
      </c>
    </row>
    <row r="479" spans="1:15" x14ac:dyDescent="0.3">
      <c r="A479" s="386" t="str">
        <f>IFERROR(IF(_xlfn.XLOOKUP($B479,'Material Master'!$D:$D,'Material Master'!$R:$R,"")="AAT","ALCHEMY",IF(LEFT(_xlfn.XLOOKUP($B479,'Material Master'!$D:$D,'Material Master'!$R:$R,""),4)="BBCT","BBC","")),"")</f>
        <v>BBC</v>
      </c>
      <c r="B479" s="376" t="s">
        <v>1250</v>
      </c>
      <c r="C479" s="376" t="s">
        <v>1794</v>
      </c>
      <c r="D479" s="376" t="s">
        <v>2846</v>
      </c>
      <c r="E479" s="376" t="s">
        <v>2989</v>
      </c>
      <c r="F479" s="511" t="s">
        <v>1509</v>
      </c>
      <c r="G479" s="377" t="s">
        <v>1249</v>
      </c>
      <c r="H479" s="377" t="s">
        <v>27</v>
      </c>
      <c r="I479" s="376">
        <v>6</v>
      </c>
      <c r="J479" s="385">
        <v>0</v>
      </c>
      <c r="K479" s="376"/>
      <c r="L479" s="380"/>
      <c r="M479" s="514"/>
      <c r="O479" s="377" t="s">
        <v>3515</v>
      </c>
    </row>
    <row r="480" spans="1:15" x14ac:dyDescent="0.3">
      <c r="A480" s="386" t="str">
        <f>IFERROR(IF(_xlfn.XLOOKUP($B480,'Material Master'!$D:$D,'Material Master'!$R:$R,"")="AAT","ALCHEMY",IF(LEFT(_xlfn.XLOOKUP($B480,'Material Master'!$D:$D,'Material Master'!$R:$R,""),4)="BBCT","BBC","")),"")</f>
        <v>BBC</v>
      </c>
      <c r="B480" s="376" t="s">
        <v>1254</v>
      </c>
      <c r="C480" s="376" t="s">
        <v>1805</v>
      </c>
      <c r="D480" s="376" t="s">
        <v>1806</v>
      </c>
      <c r="E480" s="376" t="s">
        <v>2978</v>
      </c>
      <c r="F480" s="511" t="s">
        <v>1509</v>
      </c>
      <c r="G480" s="377" t="s">
        <v>1253</v>
      </c>
      <c r="H480" s="377" t="s">
        <v>27</v>
      </c>
      <c r="I480" s="376">
        <v>6</v>
      </c>
      <c r="J480" s="385">
        <v>0</v>
      </c>
      <c r="K480" s="376"/>
      <c r="L480" s="380"/>
      <c r="M480" s="514"/>
      <c r="O480" s="377" t="s">
        <v>3022</v>
      </c>
    </row>
    <row r="481" spans="1:15" x14ac:dyDescent="0.3">
      <c r="A481" s="386" t="str">
        <f>IFERROR(IF(_xlfn.XLOOKUP($B481,'Material Master'!$D:$D,'Material Master'!$R:$R,"")="AAT","ALCHEMY",IF(LEFT(_xlfn.XLOOKUP($B481,'Material Master'!$D:$D,'Material Master'!$R:$R,""),4)="BBCT","BBC","")),"")</f>
        <v>BBC</v>
      </c>
      <c r="B481" s="376" t="s">
        <v>1256</v>
      </c>
      <c r="C481" s="376" t="s">
        <v>2858</v>
      </c>
      <c r="D481" s="376" t="s">
        <v>2846</v>
      </c>
      <c r="E481" s="376" t="s">
        <v>1832</v>
      </c>
      <c r="F481" s="376" t="s">
        <v>1833</v>
      </c>
      <c r="G481" s="377" t="s">
        <v>3511</v>
      </c>
      <c r="H481" s="377" t="s">
        <v>27</v>
      </c>
      <c r="I481" s="376">
        <v>6</v>
      </c>
      <c r="J481" s="385">
        <v>0</v>
      </c>
      <c r="K481" s="376"/>
      <c r="L481" s="380"/>
      <c r="M481" s="514"/>
      <c r="O481" s="377" t="s">
        <v>3025</v>
      </c>
    </row>
    <row r="482" spans="1:15" x14ac:dyDescent="0.3">
      <c r="A482" s="386" t="str">
        <f>IFERROR(IF(_xlfn.XLOOKUP($B482,'Material Master'!$D:$D,'Material Master'!$R:$R,"")="AAT","ALCHEMY",IF(LEFT(_xlfn.XLOOKUP($B482,'Material Master'!$D:$D,'Material Master'!$R:$R,""),4)="BBCT","BBC","")),"")</f>
        <v>BBC</v>
      </c>
      <c r="B482" s="376" t="s">
        <v>1258</v>
      </c>
      <c r="C482" s="376" t="s">
        <v>2824</v>
      </c>
      <c r="D482" s="376" t="s">
        <v>1630</v>
      </c>
      <c r="E482" s="376" t="s">
        <v>2825</v>
      </c>
      <c r="F482" s="511" t="s">
        <v>1509</v>
      </c>
      <c r="G482" s="377" t="s">
        <v>1257</v>
      </c>
      <c r="H482" s="377" t="s">
        <v>27</v>
      </c>
      <c r="I482" s="376">
        <v>6</v>
      </c>
      <c r="J482" s="385">
        <v>0</v>
      </c>
      <c r="K482" s="376"/>
      <c r="L482" s="380"/>
      <c r="M482" s="514"/>
      <c r="O482" s="377" t="s">
        <v>3028</v>
      </c>
    </row>
    <row r="483" spans="1:15" x14ac:dyDescent="0.3">
      <c r="A483" s="386" t="str">
        <f>IFERROR(IF(_xlfn.XLOOKUP($B483,'Material Master'!$D:$D,'Material Master'!$R:$R,"")="AAT","ALCHEMY",IF(LEFT(_xlfn.XLOOKUP($B483,'Material Master'!$D:$D,'Material Master'!$R:$R,""),4)="BBCT","BBC","")),"")</f>
        <v>BBC</v>
      </c>
      <c r="B483" s="376" t="s">
        <v>3021</v>
      </c>
      <c r="C483" s="376" t="s">
        <v>2824</v>
      </c>
      <c r="D483" s="376" t="s">
        <v>2846</v>
      </c>
      <c r="E483" s="376" t="s">
        <v>1860</v>
      </c>
      <c r="F483" s="376" t="s">
        <v>1861</v>
      </c>
      <c r="G483" s="377" t="s">
        <v>3022</v>
      </c>
      <c r="H483" s="377" t="s">
        <v>27</v>
      </c>
      <c r="I483" s="376">
        <v>6</v>
      </c>
      <c r="J483" s="385">
        <v>0</v>
      </c>
      <c r="K483" s="376"/>
      <c r="L483" s="380"/>
      <c r="M483" s="514"/>
      <c r="O483" s="377" t="s">
        <v>3516</v>
      </c>
    </row>
    <row r="484" spans="1:15" x14ac:dyDescent="0.3">
      <c r="A484" s="386" t="str">
        <f>IFERROR(IF(_xlfn.XLOOKUP($B484,'Material Master'!$D:$D,'Material Master'!$R:$R,"")="AAT","ALCHEMY",IF(LEFT(_xlfn.XLOOKUP($B484,'Material Master'!$D:$D,'Material Master'!$R:$R,""),4)="BBCT","BBC","")),"")</f>
        <v>BBC</v>
      </c>
      <c r="B484" s="376" t="s">
        <v>3024</v>
      </c>
      <c r="C484" s="376" t="s">
        <v>2824</v>
      </c>
      <c r="D484" s="376" t="s">
        <v>2846</v>
      </c>
      <c r="E484" s="376" t="s">
        <v>1860</v>
      </c>
      <c r="F484" s="376" t="s">
        <v>1861</v>
      </c>
      <c r="G484" s="377" t="s">
        <v>3025</v>
      </c>
      <c r="H484" s="377" t="s">
        <v>27</v>
      </c>
      <c r="I484" s="376">
        <v>6</v>
      </c>
      <c r="J484" s="385">
        <v>0</v>
      </c>
      <c r="K484" s="376"/>
      <c r="L484" s="380"/>
      <c r="M484" s="514"/>
      <c r="O484" s="377" t="s">
        <v>3036</v>
      </c>
    </row>
    <row r="485" spans="1:15" x14ac:dyDescent="0.3">
      <c r="A485" s="386" t="str">
        <f>IFERROR(IF(_xlfn.XLOOKUP($B485,'Material Master'!$D:$D,'Material Master'!$R:$R,"")="AAT","ALCHEMY",IF(LEFT(_xlfn.XLOOKUP($B485,'Material Master'!$D:$D,'Material Master'!$R:$R,""),4)="BBCT","BBC","")),"")</f>
        <v>BBC</v>
      </c>
      <c r="B485" s="376" t="s">
        <v>3027</v>
      </c>
      <c r="C485" s="376" t="s">
        <v>2824</v>
      </c>
      <c r="D485" s="376" t="s">
        <v>2846</v>
      </c>
      <c r="E485" s="376" t="s">
        <v>1860</v>
      </c>
      <c r="F485" s="376" t="s">
        <v>1861</v>
      </c>
      <c r="G485" s="377" t="s">
        <v>3028</v>
      </c>
      <c r="H485" s="377" t="s">
        <v>27</v>
      </c>
      <c r="I485" s="376">
        <v>6</v>
      </c>
      <c r="J485" s="385">
        <v>0</v>
      </c>
      <c r="K485" s="376"/>
      <c r="L485" s="380"/>
      <c r="M485" s="514"/>
      <c r="O485" s="377" t="s">
        <v>3517</v>
      </c>
    </row>
    <row r="486" spans="1:15" x14ac:dyDescent="0.3">
      <c r="A486" s="386" t="str">
        <f>IFERROR(IF(_xlfn.XLOOKUP($B486,'Material Master'!$D:$D,'Material Master'!$R:$R,"")="AAT","ALCHEMY",IF(LEFT(_xlfn.XLOOKUP($B486,'Material Master'!$D:$D,'Material Master'!$R:$R,""),4)="BBCT","BBC","")),"")</f>
        <v>BBC</v>
      </c>
      <c r="B486" s="376" t="s">
        <v>3032</v>
      </c>
      <c r="C486" s="376" t="s">
        <v>3030</v>
      </c>
      <c r="D486" s="376" t="s">
        <v>2846</v>
      </c>
      <c r="E486" s="376" t="s">
        <v>3031</v>
      </c>
      <c r="F486" s="511" t="s">
        <v>1509</v>
      </c>
      <c r="G486" s="377" t="s">
        <v>3516</v>
      </c>
      <c r="H486" s="377" t="s">
        <v>27</v>
      </c>
      <c r="I486" s="376">
        <v>6</v>
      </c>
      <c r="J486" s="385">
        <v>0</v>
      </c>
      <c r="K486" s="376"/>
      <c r="L486" s="380"/>
      <c r="M486" s="514"/>
      <c r="O486" s="377" t="s">
        <v>3518</v>
      </c>
    </row>
    <row r="487" spans="1:15" x14ac:dyDescent="0.3">
      <c r="A487" s="386" t="str">
        <f>IFERROR(IF(_xlfn.XLOOKUP($B487,'Material Master'!$D:$D,'Material Master'!$R:$R,"")="AAT","ALCHEMY",IF(LEFT(_xlfn.XLOOKUP($B487,'Material Master'!$D:$D,'Material Master'!$R:$R,""),4)="BBCT","BBC","")),"")</f>
        <v>BBC</v>
      </c>
      <c r="B487" s="376" t="s">
        <v>3035</v>
      </c>
      <c r="C487" s="376" t="s">
        <v>3030</v>
      </c>
      <c r="D487" s="376" t="s">
        <v>2846</v>
      </c>
      <c r="E487" s="376" t="s">
        <v>3031</v>
      </c>
      <c r="F487" s="511" t="s">
        <v>1509</v>
      </c>
      <c r="G487" s="377" t="s">
        <v>3036</v>
      </c>
      <c r="H487" s="377" t="s">
        <v>27</v>
      </c>
      <c r="I487" s="376">
        <v>6</v>
      </c>
      <c r="J487" s="385">
        <v>0</v>
      </c>
      <c r="K487" s="376"/>
      <c r="L487" s="380"/>
      <c r="M487" s="514"/>
      <c r="O487" s="377" t="s">
        <v>3048</v>
      </c>
    </row>
    <row r="488" spans="1:15" x14ac:dyDescent="0.3">
      <c r="A488" s="386" t="str">
        <f>IFERROR(IF(_xlfn.XLOOKUP($B488,'Material Master'!$D:$D,'Material Master'!$R:$R,"")="AAT","ALCHEMY",IF(LEFT(_xlfn.XLOOKUP($B488,'Material Master'!$D:$D,'Material Master'!$R:$R,""),4)="BBCT","BBC","")),"")</f>
        <v>BBC</v>
      </c>
      <c r="B488" s="376" t="s">
        <v>3040</v>
      </c>
      <c r="C488" s="376" t="s">
        <v>3038</v>
      </c>
      <c r="D488" s="376" t="s">
        <v>2403</v>
      </c>
      <c r="E488" s="376" t="s">
        <v>3039</v>
      </c>
      <c r="F488" s="511" t="s">
        <v>1509</v>
      </c>
      <c r="G488" s="377" t="s">
        <v>3517</v>
      </c>
      <c r="H488" s="377" t="s">
        <v>86</v>
      </c>
      <c r="I488" s="376">
        <v>6</v>
      </c>
      <c r="J488" s="385">
        <v>0</v>
      </c>
      <c r="K488" s="376"/>
      <c r="L488" s="380"/>
      <c r="M488" s="514"/>
      <c r="O488" s="377" t="s">
        <v>3519</v>
      </c>
    </row>
    <row r="489" spans="1:15" x14ac:dyDescent="0.3">
      <c r="A489" s="386" t="str">
        <f>IFERROR(IF(_xlfn.XLOOKUP($B489,'Material Master'!$D:$D,'Material Master'!$R:$R,"")="AAT","ALCHEMY",IF(LEFT(_xlfn.XLOOKUP($B489,'Material Master'!$D:$D,'Material Master'!$R:$R,""),4)="BBCT","BBC","")),"")</f>
        <v>BBC</v>
      </c>
      <c r="B489" s="376" t="s">
        <v>3043</v>
      </c>
      <c r="C489" s="376" t="s">
        <v>3038</v>
      </c>
      <c r="D489" s="376" t="s">
        <v>2403</v>
      </c>
      <c r="E489" s="376" t="s">
        <v>3039</v>
      </c>
      <c r="F489" s="511" t="s">
        <v>1509</v>
      </c>
      <c r="G489" s="377" t="s">
        <v>3518</v>
      </c>
      <c r="H489" s="377" t="s">
        <v>86</v>
      </c>
      <c r="I489" s="376">
        <v>6</v>
      </c>
      <c r="J489" s="385">
        <v>0</v>
      </c>
      <c r="K489" s="376"/>
      <c r="L489" s="380"/>
      <c r="M489" s="514"/>
      <c r="O489" s="377" t="s">
        <v>3055</v>
      </c>
    </row>
    <row r="490" spans="1:15" x14ac:dyDescent="0.3">
      <c r="A490" s="386" t="str">
        <f>IFERROR(IF(_xlfn.XLOOKUP($B490,'Material Master'!$D:$D,'Material Master'!$R:$R,"")="AAT","ALCHEMY",IF(LEFT(_xlfn.XLOOKUP($B490,'Material Master'!$D:$D,'Material Master'!$R:$R,""),4)="BBCT","BBC","")),"")</f>
        <v>BBC</v>
      </c>
      <c r="B490" s="376" t="s">
        <v>3046</v>
      </c>
      <c r="C490" s="376" t="s">
        <v>3038</v>
      </c>
      <c r="D490" s="376" t="s">
        <v>2403</v>
      </c>
      <c r="E490" s="376" t="s">
        <v>3039</v>
      </c>
      <c r="F490" s="511" t="s">
        <v>1509</v>
      </c>
      <c r="G490" s="377" t="s">
        <v>3048</v>
      </c>
      <c r="H490" s="377" t="s">
        <v>86</v>
      </c>
      <c r="I490" s="376">
        <v>6</v>
      </c>
      <c r="J490" s="385">
        <v>0</v>
      </c>
      <c r="K490" s="376"/>
      <c r="L490" s="380"/>
      <c r="M490" s="514"/>
      <c r="O490" s="377" t="s">
        <v>3059</v>
      </c>
    </row>
    <row r="491" spans="1:15" x14ac:dyDescent="0.3">
      <c r="A491" s="386" t="str">
        <f>IFERROR(IF(_xlfn.XLOOKUP($B491,'Material Master'!$D:$D,'Material Master'!$R:$R,"")="AAT","ALCHEMY",IF(LEFT(_xlfn.XLOOKUP($B491,'Material Master'!$D:$D,'Material Master'!$R:$R,""),4)="BBCT","BBC","")),"")</f>
        <v>BBC</v>
      </c>
      <c r="B491" s="376" t="s">
        <v>3050</v>
      </c>
      <c r="C491" s="376" t="s">
        <v>3038</v>
      </c>
      <c r="D491" s="376" t="s">
        <v>2403</v>
      </c>
      <c r="E491" s="376" t="s">
        <v>3039</v>
      </c>
      <c r="F491" s="511" t="s">
        <v>1509</v>
      </c>
      <c r="G491" s="377" t="s">
        <v>3519</v>
      </c>
      <c r="H491" s="377" t="s">
        <v>86</v>
      </c>
      <c r="I491" s="376">
        <v>6</v>
      </c>
      <c r="J491" s="385">
        <v>0</v>
      </c>
      <c r="K491" s="376"/>
      <c r="L491" s="380"/>
      <c r="M491" s="514"/>
      <c r="O491" s="377" t="s">
        <v>3062</v>
      </c>
    </row>
    <row r="492" spans="1:15" x14ac:dyDescent="0.3">
      <c r="A492" s="386" t="str">
        <f>IFERROR(IF(_xlfn.XLOOKUP($B492,'Material Master'!$D:$D,'Material Master'!$R:$R,"")="AAT","ALCHEMY",IF(LEFT(_xlfn.XLOOKUP($B492,'Material Master'!$D:$D,'Material Master'!$R:$R,""),4)="BBCT","BBC","")),"")</f>
        <v>BBC</v>
      </c>
      <c r="B492" s="376" t="s">
        <v>3065</v>
      </c>
      <c r="C492" s="376" t="s">
        <v>3063</v>
      </c>
      <c r="D492" s="376" t="s">
        <v>2873</v>
      </c>
      <c r="E492" s="376" t="s">
        <v>3064</v>
      </c>
      <c r="F492" s="511" t="s">
        <v>1509</v>
      </c>
      <c r="G492" s="377" t="s">
        <v>3520</v>
      </c>
      <c r="H492" s="377" t="s">
        <v>86</v>
      </c>
      <c r="I492" s="376">
        <v>12</v>
      </c>
      <c r="J492" s="385">
        <v>0</v>
      </c>
      <c r="K492" s="376"/>
      <c r="L492" s="380"/>
      <c r="M492" s="514"/>
      <c r="O492" s="377" t="s">
        <v>3520</v>
      </c>
    </row>
    <row r="493" spans="1:15" x14ac:dyDescent="0.3">
      <c r="A493" s="386" t="str">
        <f>IFERROR(IF(_xlfn.XLOOKUP($B493,'Material Master'!$D:$D,'Material Master'!$R:$R,"")="AAT","ALCHEMY",IF(LEFT(_xlfn.XLOOKUP($B493,'Material Master'!$D:$D,'Material Master'!$R:$R,""),4)="BBCT","BBC","")),"")</f>
        <v>BBC</v>
      </c>
      <c r="B493" s="376" t="s">
        <v>3068</v>
      </c>
      <c r="C493" s="376" t="s">
        <v>3063</v>
      </c>
      <c r="D493" s="376" t="s">
        <v>2873</v>
      </c>
      <c r="E493" s="376" t="s">
        <v>3064</v>
      </c>
      <c r="F493" s="511" t="s">
        <v>1509</v>
      </c>
      <c r="G493" s="377" t="s">
        <v>3070</v>
      </c>
      <c r="H493" s="377" t="s">
        <v>86</v>
      </c>
      <c r="I493" s="376">
        <v>12</v>
      </c>
      <c r="J493" s="385">
        <v>0</v>
      </c>
      <c r="K493" s="376"/>
      <c r="L493" s="380"/>
      <c r="M493" s="514"/>
      <c r="O493" s="377" t="s">
        <v>3070</v>
      </c>
    </row>
    <row r="494" spans="1:15" x14ac:dyDescent="0.3">
      <c r="A494" s="386" t="str">
        <f>IFERROR(IF(_xlfn.XLOOKUP($B494,'Material Master'!$D:$D,'Material Master'!$R:$R,"")="AAT","ALCHEMY",IF(LEFT(_xlfn.XLOOKUP($B494,'Material Master'!$D:$D,'Material Master'!$R:$R,""),4)="BBCT","BBC","")),"")</f>
        <v>BBC</v>
      </c>
      <c r="B494" s="556" t="s">
        <v>3978</v>
      </c>
      <c r="C494" s="556" t="s">
        <v>1832</v>
      </c>
      <c r="D494" s="556" t="s">
        <v>1802</v>
      </c>
      <c r="E494" s="556" t="s">
        <v>1832</v>
      </c>
      <c r="F494" s="511" t="s">
        <v>1509</v>
      </c>
      <c r="G494" s="556" t="s">
        <v>3977</v>
      </c>
      <c r="H494" s="557" t="s">
        <v>27</v>
      </c>
      <c r="I494" s="556">
        <v>6</v>
      </c>
      <c r="J494" s="385">
        <v>0</v>
      </c>
      <c r="K494" s="376"/>
      <c r="L494" s="380"/>
      <c r="M494" s="514"/>
    </row>
    <row r="495" spans="1:15" x14ac:dyDescent="0.3">
      <c r="A495" s="384" t="s">
        <v>1503</v>
      </c>
      <c r="B495" s="556" t="s">
        <v>3882</v>
      </c>
      <c r="C495" s="556" t="s">
        <v>151</v>
      </c>
      <c r="D495" s="556" t="s">
        <v>225</v>
      </c>
      <c r="E495" s="556" t="s">
        <v>333</v>
      </c>
      <c r="F495" s="511" t="s">
        <v>1509</v>
      </c>
      <c r="G495" s="556" t="s">
        <v>3881</v>
      </c>
      <c r="H495" s="557" t="s">
        <v>27</v>
      </c>
      <c r="I495" s="556">
        <v>6</v>
      </c>
      <c r="J495" s="385">
        <v>0</v>
      </c>
      <c r="K495" s="376"/>
      <c r="L495" s="380"/>
      <c r="M495" s="514"/>
    </row>
    <row r="496" spans="1:15" x14ac:dyDescent="0.3">
      <c r="A496" s="384" t="s">
        <v>1503</v>
      </c>
      <c r="B496" s="556" t="s">
        <v>3885</v>
      </c>
      <c r="C496" s="556" t="s">
        <v>151</v>
      </c>
      <c r="D496" s="556" t="s">
        <v>225</v>
      </c>
      <c r="E496" s="556" t="s">
        <v>333</v>
      </c>
      <c r="F496" s="511" t="s">
        <v>1509</v>
      </c>
      <c r="G496" s="556" t="s">
        <v>3884</v>
      </c>
      <c r="H496" s="557" t="s">
        <v>27</v>
      </c>
      <c r="I496" s="556">
        <v>6</v>
      </c>
      <c r="J496" s="385">
        <v>0</v>
      </c>
      <c r="K496" s="376"/>
      <c r="L496" s="380"/>
      <c r="M496" s="514"/>
    </row>
    <row r="497" spans="1:13" x14ac:dyDescent="0.3">
      <c r="A497" s="384" t="s">
        <v>1503</v>
      </c>
      <c r="B497" s="556" t="s">
        <v>3888</v>
      </c>
      <c r="C497" s="556" t="s">
        <v>151</v>
      </c>
      <c r="D497" s="556" t="s">
        <v>225</v>
      </c>
      <c r="E497" s="556" t="s">
        <v>333</v>
      </c>
      <c r="F497" s="511" t="s">
        <v>1509</v>
      </c>
      <c r="G497" s="556" t="s">
        <v>3887</v>
      </c>
      <c r="H497" s="557" t="s">
        <v>27</v>
      </c>
      <c r="I497" s="556">
        <v>6</v>
      </c>
      <c r="J497" s="385">
        <v>0</v>
      </c>
      <c r="K497" s="376"/>
      <c r="L497" s="380"/>
      <c r="M497" s="514"/>
    </row>
    <row r="498" spans="1:13" x14ac:dyDescent="0.3">
      <c r="A498" s="384" t="s">
        <v>1503</v>
      </c>
      <c r="B498" s="556" t="s">
        <v>3891</v>
      </c>
      <c r="C498" s="556" t="s">
        <v>151</v>
      </c>
      <c r="D498" s="556" t="s">
        <v>225</v>
      </c>
      <c r="E498" s="556" t="s">
        <v>333</v>
      </c>
      <c r="F498" s="511" t="s">
        <v>1509</v>
      </c>
      <c r="G498" s="556" t="s">
        <v>3890</v>
      </c>
      <c r="H498" s="557" t="s">
        <v>27</v>
      </c>
      <c r="I498" s="556">
        <v>6</v>
      </c>
      <c r="J498" s="385">
        <v>0</v>
      </c>
      <c r="K498" s="376"/>
      <c r="L498" s="380"/>
      <c r="M498" s="514"/>
    </row>
    <row r="499" spans="1:13" x14ac:dyDescent="0.3">
      <c r="A499" s="384" t="s">
        <v>1503</v>
      </c>
      <c r="B499" s="556" t="s">
        <v>3894</v>
      </c>
      <c r="C499" s="556" t="s">
        <v>151</v>
      </c>
      <c r="D499" s="556" t="s">
        <v>225</v>
      </c>
      <c r="E499" s="556" t="s">
        <v>333</v>
      </c>
      <c r="F499" s="511" t="s">
        <v>1509</v>
      </c>
      <c r="G499" s="556" t="s">
        <v>3893</v>
      </c>
      <c r="H499" s="557" t="s">
        <v>27</v>
      </c>
      <c r="I499" s="556">
        <v>6</v>
      </c>
      <c r="J499" s="385">
        <v>0</v>
      </c>
      <c r="K499" s="376"/>
      <c r="L499" s="380"/>
      <c r="M499" s="514"/>
    </row>
    <row r="500" spans="1:13" x14ac:dyDescent="0.3">
      <c r="A500" s="384" t="s">
        <v>1503</v>
      </c>
      <c r="B500" s="556" t="s">
        <v>3923</v>
      </c>
      <c r="C500" s="556" t="s">
        <v>2168</v>
      </c>
      <c r="D500" s="556" t="s">
        <v>206</v>
      </c>
      <c r="E500" s="556" t="s">
        <v>71</v>
      </c>
      <c r="F500" s="511" t="s">
        <v>1509</v>
      </c>
      <c r="G500" s="556" t="s">
        <v>3922</v>
      </c>
      <c r="H500" s="557" t="s">
        <v>141</v>
      </c>
      <c r="I500" s="556">
        <v>12</v>
      </c>
      <c r="J500" s="385">
        <v>0</v>
      </c>
      <c r="K500" s="376"/>
      <c r="L500" s="380"/>
      <c r="M500" s="514"/>
    </row>
    <row r="501" spans="1:13" x14ac:dyDescent="0.3">
      <c r="A501" s="384" t="s">
        <v>1503</v>
      </c>
      <c r="B501" s="556" t="s">
        <v>3933</v>
      </c>
      <c r="C501" s="556" t="s">
        <v>139</v>
      </c>
      <c r="D501" s="556" t="s">
        <v>2224</v>
      </c>
      <c r="E501" s="556" t="s">
        <v>2223</v>
      </c>
      <c r="F501" s="511" t="s">
        <v>1509</v>
      </c>
      <c r="G501" s="556" t="s">
        <v>3599</v>
      </c>
      <c r="H501" s="557" t="s">
        <v>27</v>
      </c>
      <c r="I501" s="556">
        <v>6</v>
      </c>
      <c r="J501" s="385">
        <v>0</v>
      </c>
      <c r="K501" s="376"/>
      <c r="L501" s="380"/>
      <c r="M501" s="514"/>
    </row>
    <row r="502" spans="1:13" x14ac:dyDescent="0.3">
      <c r="A502" s="384" t="s">
        <v>1503</v>
      </c>
      <c r="B502" s="556" t="s">
        <v>3942</v>
      </c>
      <c r="C502" s="556" t="s">
        <v>139</v>
      </c>
      <c r="D502" s="556" t="s">
        <v>2224</v>
      </c>
      <c r="E502" s="556" t="s">
        <v>2223</v>
      </c>
      <c r="F502" s="511" t="s">
        <v>1509</v>
      </c>
      <c r="G502" s="556" t="s">
        <v>3941</v>
      </c>
      <c r="H502" s="557" t="s">
        <v>27</v>
      </c>
      <c r="I502" s="556">
        <v>6</v>
      </c>
      <c r="J502" s="385">
        <v>0</v>
      </c>
      <c r="K502" s="376"/>
      <c r="L502" s="380"/>
      <c r="M502" s="514"/>
    </row>
    <row r="503" spans="1:13" x14ac:dyDescent="0.3">
      <c r="A503" s="384" t="s">
        <v>1503</v>
      </c>
      <c r="B503" s="556" t="s">
        <v>3947</v>
      </c>
      <c r="C503" s="556" t="s">
        <v>100</v>
      </c>
      <c r="D503" s="556" t="s">
        <v>1802</v>
      </c>
      <c r="E503" s="556" t="s">
        <v>100</v>
      </c>
      <c r="F503" s="511" t="s">
        <v>1509</v>
      </c>
      <c r="G503" s="556" t="s">
        <v>1859</v>
      </c>
      <c r="H503" s="557" t="s">
        <v>27</v>
      </c>
      <c r="I503" s="556">
        <v>3</v>
      </c>
      <c r="J503" s="385">
        <v>0</v>
      </c>
      <c r="K503" s="376"/>
      <c r="L503" s="380"/>
      <c r="M503" s="514"/>
    </row>
    <row r="504" spans="1:13" x14ac:dyDescent="0.3">
      <c r="A504" s="384" t="s">
        <v>1503</v>
      </c>
      <c r="B504" s="556" t="s">
        <v>3953</v>
      </c>
      <c r="C504" s="556" t="s">
        <v>1779</v>
      </c>
      <c r="D504" s="556" t="s">
        <v>261</v>
      </c>
      <c r="E504" s="556" t="s">
        <v>1772</v>
      </c>
      <c r="F504" s="511" t="s">
        <v>1509</v>
      </c>
      <c r="G504" s="556" t="s">
        <v>3952</v>
      </c>
      <c r="H504" s="557" t="s">
        <v>86</v>
      </c>
      <c r="I504" s="556">
        <v>6</v>
      </c>
      <c r="J504" s="385">
        <v>0</v>
      </c>
      <c r="K504" s="376"/>
      <c r="L504" s="380"/>
      <c r="M504" s="514"/>
    </row>
    <row r="505" spans="1:13" x14ac:dyDescent="0.3">
      <c r="A505" s="384" t="s">
        <v>1503</v>
      </c>
      <c r="B505" s="556" t="s">
        <v>3956</v>
      </c>
      <c r="C505" s="556" t="s">
        <v>1779</v>
      </c>
      <c r="D505" s="556" t="s">
        <v>261</v>
      </c>
      <c r="E505" s="556" t="s">
        <v>1772</v>
      </c>
      <c r="F505" s="511" t="s">
        <v>1509</v>
      </c>
      <c r="G505" s="556" t="s">
        <v>3955</v>
      </c>
      <c r="H505" s="557" t="s">
        <v>68</v>
      </c>
      <c r="I505" s="556">
        <v>6</v>
      </c>
      <c r="J505" s="385">
        <v>0</v>
      </c>
      <c r="K505" s="376"/>
      <c r="L505" s="380"/>
      <c r="M505" s="514"/>
    </row>
    <row r="506" spans="1:13" x14ac:dyDescent="0.3">
      <c r="A506" s="384" t="s">
        <v>1503</v>
      </c>
      <c r="B506" s="556" t="s">
        <v>3985</v>
      </c>
      <c r="C506" s="556" t="s">
        <v>2982</v>
      </c>
      <c r="D506" s="556" t="s">
        <v>150</v>
      </c>
      <c r="E506" s="556" t="s">
        <v>1839</v>
      </c>
      <c r="F506" s="511" t="s">
        <v>1509</v>
      </c>
      <c r="G506" s="556" t="s">
        <v>3984</v>
      </c>
      <c r="H506" s="557" t="s">
        <v>27</v>
      </c>
      <c r="I506" s="556">
        <v>6</v>
      </c>
      <c r="J506" s="385">
        <v>0</v>
      </c>
      <c r="K506" s="376"/>
      <c r="L506" s="380"/>
      <c r="M506" s="514"/>
    </row>
  </sheetData>
  <autoFilter ref="A2:K493" xr:uid="{A70248A1-B8B0-4554-83AE-A23C45745500}"/>
  <phoneticPr fontId="28" type="noConversion"/>
  <conditionalFormatting sqref="B273">
    <cfRule type="duplicateValues" dxfId="15" priority="5"/>
  </conditionalFormatting>
  <conditionalFormatting sqref="B494:B506">
    <cfRule type="duplicateValues" dxfId="14" priority="1"/>
    <cfRule type="duplicateValues" dxfId="13" priority="2"/>
    <cfRule type="duplicateValues" dxfId="12" priority="3"/>
  </conditionalFormatting>
  <conditionalFormatting sqref="B507:B1048576 B1:B493">
    <cfRule type="duplicateValues" dxfId="11" priority="4"/>
    <cfRule type="duplicateValues" dxfId="10" priority="7"/>
    <cfRule type="duplicateValues" dxfId="9" priority="11"/>
  </conditionalFormatting>
  <dataValidations count="1">
    <dataValidation allowBlank="1" showInputMessage="1" showErrorMessage="1" errorTitle="ผิดครับ !!!" error="กรุณากรอกข้อมูลเฉพาะช่องสีชมพูครับ" sqref="B6:B9 G11:G79 K5:K55 E366 B11:B79 K60:K81 B154:B160 G299:G328 B119:C153 E302:E303 D296:D298 B328:E328 C299:E301 C293:E295 E471 C318:E318 E310:E321 C275:E283 C284:D292 G6:G9 B274:B327 C274:G274 B264:E273 L2:L81 K82:L274 B329:B356 B161:G263 G264:G273 G275:G295 D119:G160 B80:G118 B2:G5 I273:J273 H2:I15 H17:I328 G357:I365 O2:O365 E381:E391 J2:J365 A2:A365 K443:K446 B357:E365 C6:F79 E417 E411:E412 E464 D302:D327 C302:C321 A495:A505 A506" xr:uid="{4FC771E9-9344-4413-9C80-E3C6B2A97AC3}"/>
  </dataValidation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B4B9-1529-4C3F-888B-8D02E231B107}">
  <sheetPr>
    <tabColor rgb="FFFFFF00"/>
  </sheetPr>
  <dimension ref="A1:L86"/>
  <sheetViews>
    <sheetView topLeftCell="A37" workbookViewId="0">
      <selection activeCell="G485" sqref="G485"/>
    </sheetView>
  </sheetViews>
  <sheetFormatPr defaultRowHeight="14.4" x14ac:dyDescent="0.3"/>
  <cols>
    <col min="1" max="1" width="7.6640625" bestFit="1" customWidth="1"/>
    <col min="2" max="2" width="16.6640625" bestFit="1" customWidth="1"/>
    <col min="3" max="3" width="20.33203125" bestFit="1" customWidth="1"/>
    <col min="4" max="4" width="7.6640625" bestFit="1" customWidth="1"/>
    <col min="5" max="5" width="8.33203125" bestFit="1" customWidth="1"/>
    <col min="6" max="6" width="20.33203125" bestFit="1" customWidth="1"/>
  </cols>
  <sheetData>
    <row r="1" spans="1:12" x14ac:dyDescent="0.3">
      <c r="A1" s="491"/>
      <c r="B1" s="491"/>
      <c r="C1" s="491"/>
      <c r="D1" s="492" t="s">
        <v>310</v>
      </c>
      <c r="E1" s="492" t="s">
        <v>12</v>
      </c>
      <c r="F1" s="491"/>
      <c r="G1" s="491"/>
      <c r="H1" s="491"/>
      <c r="I1" s="491"/>
      <c r="J1" s="491"/>
      <c r="K1" s="491"/>
      <c r="L1" s="491"/>
    </row>
    <row r="2" spans="1:12" x14ac:dyDescent="0.3">
      <c r="A2" s="493" t="s">
        <v>3689</v>
      </c>
      <c r="B2" s="494" t="s">
        <v>1587</v>
      </c>
      <c r="C2" s="494" t="s">
        <v>3690</v>
      </c>
      <c r="D2" s="495" t="s">
        <v>3691</v>
      </c>
      <c r="E2" s="496">
        <v>400</v>
      </c>
      <c r="F2" s="491" t="s">
        <v>3692</v>
      </c>
      <c r="G2" s="497"/>
      <c r="H2" s="497"/>
      <c r="I2" s="491"/>
      <c r="J2" s="491"/>
      <c r="K2" s="491"/>
      <c r="L2" s="491"/>
    </row>
    <row r="3" spans="1:12" x14ac:dyDescent="0.3">
      <c r="A3" s="495" t="s">
        <v>3691</v>
      </c>
      <c r="B3" s="498">
        <v>400</v>
      </c>
      <c r="C3" s="498" t="s">
        <v>3692</v>
      </c>
      <c r="D3" s="499" t="s">
        <v>3693</v>
      </c>
      <c r="E3" s="496" t="s">
        <v>1679</v>
      </c>
      <c r="F3" s="498" t="s">
        <v>3694</v>
      </c>
      <c r="G3" s="497"/>
      <c r="H3" s="497"/>
      <c r="I3" s="491"/>
      <c r="J3" s="491"/>
      <c r="K3" s="491"/>
      <c r="L3" s="491"/>
    </row>
    <row r="4" spans="1:12" x14ac:dyDescent="0.3">
      <c r="A4" s="499" t="s">
        <v>3693</v>
      </c>
      <c r="B4" s="498" t="s">
        <v>1679</v>
      </c>
      <c r="C4" s="498" t="s">
        <v>3694</v>
      </c>
      <c r="D4" s="493" t="s">
        <v>3695</v>
      </c>
      <c r="E4" s="496" t="s">
        <v>3696</v>
      </c>
      <c r="F4" s="500" t="s">
        <v>3697</v>
      </c>
      <c r="G4" s="497"/>
      <c r="H4" s="497"/>
      <c r="I4" s="491"/>
      <c r="J4" s="491"/>
      <c r="K4" s="491"/>
      <c r="L4" s="491"/>
    </row>
    <row r="5" spans="1:12" x14ac:dyDescent="0.3">
      <c r="A5" s="493" t="s">
        <v>3695</v>
      </c>
      <c r="B5" s="500" t="s">
        <v>3696</v>
      </c>
      <c r="C5" s="500" t="s">
        <v>3697</v>
      </c>
      <c r="D5" s="493" t="s">
        <v>3698</v>
      </c>
      <c r="E5" s="496" t="s">
        <v>1453</v>
      </c>
      <c r="F5" s="500" t="s">
        <v>3699</v>
      </c>
      <c r="G5" s="497"/>
      <c r="H5" s="497"/>
      <c r="I5" s="491"/>
      <c r="J5" s="491"/>
      <c r="K5" s="491"/>
      <c r="L5" s="491"/>
    </row>
    <row r="6" spans="1:12" x14ac:dyDescent="0.3">
      <c r="A6" s="493" t="s">
        <v>3698</v>
      </c>
      <c r="B6" s="500" t="s">
        <v>1453</v>
      </c>
      <c r="C6" s="500" t="s">
        <v>3699</v>
      </c>
      <c r="D6" s="493" t="s">
        <v>3700</v>
      </c>
      <c r="E6" s="496" t="s">
        <v>1579</v>
      </c>
      <c r="F6" s="500" t="s">
        <v>3701</v>
      </c>
      <c r="G6" s="500"/>
      <c r="H6" s="500"/>
      <c r="I6" s="501"/>
      <c r="J6" s="501"/>
      <c r="K6" s="494"/>
      <c r="L6" s="494"/>
    </row>
    <row r="7" spans="1:12" x14ac:dyDescent="0.3">
      <c r="A7" s="493" t="s">
        <v>3700</v>
      </c>
      <c r="B7" s="500" t="s">
        <v>1579</v>
      </c>
      <c r="C7" s="500" t="s">
        <v>3701</v>
      </c>
      <c r="D7" s="493" t="s">
        <v>3702</v>
      </c>
      <c r="E7" s="496" t="s">
        <v>1740</v>
      </c>
      <c r="F7" s="500" t="s">
        <v>3703</v>
      </c>
      <c r="G7" s="500"/>
      <c r="H7" s="500"/>
      <c r="I7" s="501"/>
      <c r="J7" s="501"/>
      <c r="K7" s="494"/>
      <c r="L7" s="494"/>
    </row>
    <row r="8" spans="1:12" x14ac:dyDescent="0.3">
      <c r="A8" s="493"/>
      <c r="B8" s="500"/>
      <c r="C8" s="500"/>
      <c r="D8" s="493" t="s">
        <v>3704</v>
      </c>
      <c r="E8" s="496" t="s">
        <v>1792</v>
      </c>
      <c r="F8" s="500" t="s">
        <v>3705</v>
      </c>
      <c r="G8" s="500"/>
      <c r="H8" s="500"/>
      <c r="I8" s="501"/>
      <c r="J8" s="501"/>
      <c r="K8" s="494"/>
      <c r="L8" s="494"/>
    </row>
    <row r="9" spans="1:12" x14ac:dyDescent="0.3">
      <c r="A9" s="501"/>
      <c r="B9" s="502" t="s">
        <v>1792</v>
      </c>
      <c r="C9" s="502" t="s">
        <v>3705</v>
      </c>
      <c r="D9" s="493" t="s">
        <v>3706</v>
      </c>
      <c r="E9" s="496" t="s">
        <v>1637</v>
      </c>
      <c r="F9" s="500" t="s">
        <v>3707</v>
      </c>
      <c r="G9" s="500"/>
      <c r="H9" s="500"/>
      <c r="I9" s="501"/>
      <c r="J9" s="501"/>
      <c r="K9" s="494"/>
      <c r="L9" s="494"/>
    </row>
    <row r="10" spans="1:12" x14ac:dyDescent="0.3">
      <c r="A10" s="501"/>
      <c r="B10" s="500" t="s">
        <v>1637</v>
      </c>
      <c r="C10" s="500" t="s">
        <v>3707</v>
      </c>
      <c r="D10" s="493" t="s">
        <v>3708</v>
      </c>
      <c r="E10" s="496" t="s">
        <v>1535</v>
      </c>
      <c r="F10" s="494" t="s">
        <v>3709</v>
      </c>
      <c r="G10" s="500"/>
      <c r="H10" s="500"/>
      <c r="I10" s="501"/>
      <c r="J10" s="501"/>
      <c r="K10" s="494"/>
      <c r="L10" s="494"/>
    </row>
    <row r="11" spans="1:12" x14ac:dyDescent="0.3">
      <c r="A11" s="493" t="s">
        <v>3702</v>
      </c>
      <c r="B11" s="500" t="s">
        <v>1740</v>
      </c>
      <c r="C11" s="500" t="s">
        <v>3703</v>
      </c>
      <c r="D11" s="493" t="s">
        <v>3710</v>
      </c>
      <c r="E11" s="496" t="s">
        <v>1643</v>
      </c>
      <c r="F11" s="498" t="s">
        <v>327</v>
      </c>
      <c r="G11" s="500"/>
      <c r="H11" s="500"/>
      <c r="I11" s="501"/>
      <c r="J11" s="501"/>
      <c r="K11" s="494"/>
      <c r="L11" s="494"/>
    </row>
    <row r="12" spans="1:12" x14ac:dyDescent="0.3">
      <c r="A12" s="493" t="s">
        <v>3708</v>
      </c>
      <c r="B12" s="494" t="s">
        <v>1535</v>
      </c>
      <c r="C12" s="494" t="s">
        <v>3709</v>
      </c>
      <c r="D12" s="493" t="s">
        <v>3711</v>
      </c>
      <c r="E12" s="496" t="s">
        <v>1609</v>
      </c>
      <c r="F12" s="498" t="s">
        <v>3712</v>
      </c>
      <c r="G12" s="500"/>
      <c r="H12" s="500"/>
      <c r="I12" s="501"/>
      <c r="J12" s="501"/>
      <c r="K12" s="494"/>
      <c r="L12" s="494"/>
    </row>
    <row r="13" spans="1:12" x14ac:dyDescent="0.3">
      <c r="A13" s="493" t="s">
        <v>3710</v>
      </c>
      <c r="B13" s="498" t="s">
        <v>1643</v>
      </c>
      <c r="C13" s="498" t="s">
        <v>327</v>
      </c>
      <c r="D13" s="493" t="s">
        <v>3713</v>
      </c>
      <c r="E13" s="503" t="s">
        <v>1639</v>
      </c>
      <c r="F13" s="498" t="s">
        <v>3714</v>
      </c>
      <c r="G13" s="500"/>
      <c r="H13" s="500"/>
      <c r="I13" s="501"/>
      <c r="J13" s="501"/>
      <c r="K13" s="494"/>
      <c r="L13" s="494"/>
    </row>
    <row r="14" spans="1:12" x14ac:dyDescent="0.3">
      <c r="A14" s="493" t="s">
        <v>3711</v>
      </c>
      <c r="B14" s="498" t="s">
        <v>1609</v>
      </c>
      <c r="C14" s="498" t="s">
        <v>3712</v>
      </c>
      <c r="D14" s="493" t="s">
        <v>3715</v>
      </c>
      <c r="E14" s="503" t="s">
        <v>1712</v>
      </c>
      <c r="F14" s="498" t="s">
        <v>3716</v>
      </c>
      <c r="G14" s="500"/>
      <c r="H14" s="500"/>
      <c r="I14" s="501"/>
      <c r="J14" s="501"/>
      <c r="K14" s="494"/>
      <c r="L14" s="494"/>
    </row>
    <row r="15" spans="1:12" x14ac:dyDescent="0.3">
      <c r="A15" s="493" t="s">
        <v>3713</v>
      </c>
      <c r="B15" s="498" t="s">
        <v>1639</v>
      </c>
      <c r="C15" s="498" t="s">
        <v>3714</v>
      </c>
      <c r="D15" s="493" t="s">
        <v>3717</v>
      </c>
      <c r="E15" s="503" t="s">
        <v>1645</v>
      </c>
      <c r="F15" s="494" t="s">
        <v>3718</v>
      </c>
      <c r="G15" s="500"/>
      <c r="H15" s="500"/>
      <c r="I15" s="497"/>
      <c r="J15" s="497"/>
      <c r="K15" s="494"/>
      <c r="L15" s="494"/>
    </row>
    <row r="16" spans="1:12" x14ac:dyDescent="0.3">
      <c r="A16" s="493" t="s">
        <v>3715</v>
      </c>
      <c r="B16" s="498" t="s">
        <v>1712</v>
      </c>
      <c r="C16" s="498" t="s">
        <v>3716</v>
      </c>
      <c r="D16" s="493" t="s">
        <v>3719</v>
      </c>
      <c r="E16" s="503" t="s">
        <v>1742</v>
      </c>
      <c r="F16" s="500" t="s">
        <v>3720</v>
      </c>
      <c r="G16" s="500"/>
      <c r="H16" s="500"/>
      <c r="I16" s="497"/>
      <c r="J16" s="497"/>
      <c r="K16" s="497"/>
      <c r="L16" s="497"/>
    </row>
    <row r="17" spans="1:12" x14ac:dyDescent="0.3">
      <c r="A17" s="493" t="s">
        <v>3717</v>
      </c>
      <c r="B17" s="494" t="s">
        <v>1645</v>
      </c>
      <c r="C17" s="494" t="s">
        <v>3718</v>
      </c>
      <c r="D17" s="493" t="s">
        <v>3721</v>
      </c>
      <c r="E17" s="503" t="s">
        <v>1590</v>
      </c>
      <c r="F17" s="501" t="s">
        <v>3722</v>
      </c>
      <c r="G17" s="500"/>
      <c r="H17" s="500"/>
      <c r="I17" s="498"/>
      <c r="J17" s="498"/>
      <c r="K17" s="498"/>
      <c r="L17" s="498"/>
    </row>
    <row r="18" spans="1:12" x14ac:dyDescent="0.3">
      <c r="A18" s="493" t="s">
        <v>3721</v>
      </c>
      <c r="B18" s="501" t="s">
        <v>1590</v>
      </c>
      <c r="C18" s="501" t="s">
        <v>3722</v>
      </c>
      <c r="D18" s="493" t="s">
        <v>3723</v>
      </c>
      <c r="E18" s="503" t="s">
        <v>1634</v>
      </c>
      <c r="F18" s="500" t="s">
        <v>3724</v>
      </c>
      <c r="G18" s="500"/>
      <c r="H18" s="500"/>
      <c r="I18" s="498"/>
      <c r="J18" s="498"/>
      <c r="K18" s="498"/>
      <c r="L18" s="498"/>
    </row>
    <row r="19" spans="1:12" x14ac:dyDescent="0.3">
      <c r="A19" s="493" t="s">
        <v>3719</v>
      </c>
      <c r="B19" s="500" t="s">
        <v>1742</v>
      </c>
      <c r="C19" s="500" t="s">
        <v>3720</v>
      </c>
      <c r="D19" s="493" t="s">
        <v>3725</v>
      </c>
      <c r="E19" s="503" t="s">
        <v>1555</v>
      </c>
      <c r="F19" s="498" t="s">
        <v>3726</v>
      </c>
      <c r="G19" s="500"/>
      <c r="H19" s="500"/>
      <c r="I19" s="498"/>
      <c r="J19" s="498"/>
      <c r="K19" s="498"/>
      <c r="L19" s="498"/>
    </row>
    <row r="20" spans="1:12" x14ac:dyDescent="0.3">
      <c r="A20" s="493" t="s">
        <v>3723</v>
      </c>
      <c r="B20" s="500" t="s">
        <v>1634</v>
      </c>
      <c r="C20" s="500" t="s">
        <v>3724</v>
      </c>
      <c r="D20" s="493" t="s">
        <v>3727</v>
      </c>
      <c r="E20" s="503" t="s">
        <v>1734</v>
      </c>
      <c r="F20" s="500" t="s">
        <v>3728</v>
      </c>
      <c r="G20" s="500"/>
      <c r="H20" s="500"/>
      <c r="I20" s="498"/>
      <c r="J20" s="498"/>
      <c r="K20" s="498"/>
      <c r="L20" s="498"/>
    </row>
    <row r="21" spans="1:12" x14ac:dyDescent="0.3">
      <c r="A21" s="493" t="s">
        <v>3725</v>
      </c>
      <c r="B21" s="498" t="s">
        <v>1555</v>
      </c>
      <c r="C21" s="498" t="s">
        <v>3726</v>
      </c>
      <c r="D21" s="493" t="s">
        <v>3729</v>
      </c>
      <c r="E21" s="503" t="s">
        <v>1811</v>
      </c>
      <c r="F21" s="502" t="s">
        <v>3730</v>
      </c>
      <c r="G21" s="500"/>
      <c r="H21" s="500"/>
      <c r="I21" s="498"/>
      <c r="J21" s="498"/>
      <c r="K21" s="498"/>
      <c r="L21" s="498"/>
    </row>
    <row r="22" spans="1:12" x14ac:dyDescent="0.3">
      <c r="A22" s="493" t="s">
        <v>3727</v>
      </c>
      <c r="B22" s="500" t="s">
        <v>1734</v>
      </c>
      <c r="C22" s="500" t="s">
        <v>3728</v>
      </c>
      <c r="D22" s="493" t="s">
        <v>3731</v>
      </c>
      <c r="E22" s="503" t="s">
        <v>1695</v>
      </c>
      <c r="F22" s="494" t="s">
        <v>3732</v>
      </c>
      <c r="G22" s="500"/>
      <c r="H22" s="500"/>
      <c r="I22" s="498"/>
      <c r="J22" s="498"/>
      <c r="K22" s="498"/>
      <c r="L22" s="498"/>
    </row>
    <row r="23" spans="1:12" x14ac:dyDescent="0.3">
      <c r="A23" s="493"/>
      <c r="B23" s="500" t="s">
        <v>3733</v>
      </c>
      <c r="C23" s="494"/>
      <c r="D23" s="493" t="s">
        <v>3734</v>
      </c>
      <c r="E23" s="503" t="s">
        <v>1743</v>
      </c>
      <c r="F23" s="500" t="s">
        <v>3735</v>
      </c>
      <c r="G23" s="500"/>
      <c r="H23" s="500"/>
      <c r="I23" s="498"/>
      <c r="J23" s="498"/>
      <c r="K23" s="498"/>
      <c r="L23" s="498"/>
    </row>
    <row r="24" spans="1:12" x14ac:dyDescent="0.3">
      <c r="A24" s="493" t="s">
        <v>3729</v>
      </c>
      <c r="B24" s="502" t="s">
        <v>1811</v>
      </c>
      <c r="C24" s="502" t="s">
        <v>3730</v>
      </c>
      <c r="D24" s="493" t="s">
        <v>3736</v>
      </c>
      <c r="E24" s="503" t="s">
        <v>1664</v>
      </c>
      <c r="F24" s="498" t="s">
        <v>3737</v>
      </c>
      <c r="G24" s="500"/>
      <c r="H24" s="500"/>
      <c r="I24" s="498"/>
      <c r="J24" s="498"/>
      <c r="K24" s="498"/>
      <c r="L24" s="498"/>
    </row>
    <row r="25" spans="1:12" x14ac:dyDescent="0.3">
      <c r="A25" s="493" t="s">
        <v>3734</v>
      </c>
      <c r="B25" s="500" t="s">
        <v>1743</v>
      </c>
      <c r="C25" s="500" t="s">
        <v>3735</v>
      </c>
      <c r="D25" s="493" t="s">
        <v>3738</v>
      </c>
      <c r="E25" s="503" t="s">
        <v>1748</v>
      </c>
      <c r="F25" s="500" t="s">
        <v>3739</v>
      </c>
      <c r="G25" s="500"/>
      <c r="H25" s="500"/>
      <c r="I25" s="498"/>
      <c r="J25" s="498"/>
      <c r="K25" s="498"/>
      <c r="L25" s="498"/>
    </row>
    <row r="26" spans="1:12" x14ac:dyDescent="0.3">
      <c r="A26" s="493" t="s">
        <v>3731</v>
      </c>
      <c r="B26" s="494" t="s">
        <v>1695</v>
      </c>
      <c r="C26" s="494" t="s">
        <v>3732</v>
      </c>
      <c r="D26" s="493" t="s">
        <v>3740</v>
      </c>
      <c r="E26" s="503" t="s">
        <v>1744</v>
      </c>
      <c r="F26" s="500" t="s">
        <v>3741</v>
      </c>
      <c r="G26" s="500"/>
      <c r="H26" s="500"/>
      <c r="I26" s="498"/>
      <c r="J26" s="498"/>
      <c r="K26" s="498"/>
      <c r="L26" s="498"/>
    </row>
    <row r="27" spans="1:12" x14ac:dyDescent="0.3">
      <c r="A27" s="493" t="s">
        <v>3736</v>
      </c>
      <c r="B27" s="498" t="s">
        <v>1664</v>
      </c>
      <c r="C27" s="498" t="s">
        <v>3737</v>
      </c>
      <c r="D27" s="493" t="s">
        <v>3742</v>
      </c>
      <c r="E27" s="503" t="s">
        <v>1642</v>
      </c>
      <c r="F27" s="498" t="s">
        <v>3743</v>
      </c>
      <c r="G27" s="500"/>
      <c r="H27" s="500"/>
      <c r="I27" s="498"/>
      <c r="J27" s="498"/>
      <c r="K27" s="497"/>
      <c r="L27" s="497"/>
    </row>
    <row r="28" spans="1:12" x14ac:dyDescent="0.3">
      <c r="A28" s="493" t="s">
        <v>3738</v>
      </c>
      <c r="B28" s="500" t="s">
        <v>1748</v>
      </c>
      <c r="C28" s="500" t="s">
        <v>3739</v>
      </c>
      <c r="D28" s="493" t="s">
        <v>3744</v>
      </c>
      <c r="E28" s="503" t="s">
        <v>1888</v>
      </c>
      <c r="F28" s="502" t="s">
        <v>3745</v>
      </c>
      <c r="G28" s="500"/>
      <c r="H28" s="500"/>
      <c r="I28" s="498"/>
      <c r="J28" s="498"/>
      <c r="K28" s="497"/>
      <c r="L28" s="497"/>
    </row>
    <row r="29" spans="1:12" x14ac:dyDescent="0.3">
      <c r="A29" s="493" t="s">
        <v>3740</v>
      </c>
      <c r="B29" s="500" t="s">
        <v>1744</v>
      </c>
      <c r="C29" s="500" t="s">
        <v>3741</v>
      </c>
      <c r="D29" s="493" t="s">
        <v>3746</v>
      </c>
      <c r="E29" s="503" t="s">
        <v>3747</v>
      </c>
      <c r="F29" s="500" t="s">
        <v>3748</v>
      </c>
      <c r="G29" s="500"/>
      <c r="H29" s="500"/>
      <c r="I29" s="498"/>
      <c r="J29" s="498"/>
      <c r="K29" s="497"/>
      <c r="L29" s="497"/>
    </row>
    <row r="30" spans="1:12" x14ac:dyDescent="0.3">
      <c r="A30" s="493" t="s">
        <v>3742</v>
      </c>
      <c r="B30" s="498" t="s">
        <v>1642</v>
      </c>
      <c r="C30" s="498" t="s">
        <v>3743</v>
      </c>
      <c r="D30" s="493" t="s">
        <v>3749</v>
      </c>
      <c r="E30" s="503" t="s">
        <v>3750</v>
      </c>
      <c r="F30" s="502" t="s">
        <v>3751</v>
      </c>
      <c r="G30" s="500"/>
      <c r="H30" s="500"/>
      <c r="I30" s="497"/>
      <c r="J30" s="497"/>
      <c r="K30" s="497"/>
      <c r="L30" s="497"/>
    </row>
    <row r="31" spans="1:12" x14ac:dyDescent="0.3">
      <c r="A31" s="504" t="s">
        <v>3744</v>
      </c>
      <c r="B31" s="502" t="s">
        <v>1888</v>
      </c>
      <c r="C31" s="502" t="s">
        <v>3745</v>
      </c>
      <c r="D31" s="493" t="s">
        <v>3752</v>
      </c>
      <c r="E31" s="503" t="s">
        <v>1648</v>
      </c>
      <c r="F31" s="502" t="s">
        <v>3753</v>
      </c>
      <c r="G31" s="500"/>
      <c r="H31" s="500"/>
      <c r="I31" s="497"/>
      <c r="J31" s="497"/>
      <c r="K31" s="497"/>
      <c r="L31" s="497"/>
    </row>
    <row r="32" spans="1:12" x14ac:dyDescent="0.3">
      <c r="A32" s="505"/>
      <c r="B32" s="501" t="s">
        <v>3754</v>
      </c>
      <c r="C32" s="501"/>
      <c r="D32" s="493" t="s">
        <v>3755</v>
      </c>
      <c r="E32" s="503" t="s">
        <v>1704</v>
      </c>
      <c r="F32" s="500" t="s">
        <v>3756</v>
      </c>
      <c r="G32" s="497"/>
      <c r="H32" s="497"/>
      <c r="I32" s="497"/>
      <c r="J32" s="497"/>
      <c r="K32" s="497"/>
      <c r="L32" s="497"/>
    </row>
    <row r="33" spans="1:12" x14ac:dyDescent="0.3">
      <c r="A33" s="493" t="s">
        <v>3746</v>
      </c>
      <c r="B33" s="500" t="s">
        <v>3747</v>
      </c>
      <c r="C33" s="500" t="s">
        <v>3748</v>
      </c>
      <c r="D33" s="493" t="s">
        <v>3757</v>
      </c>
      <c r="E33" s="503" t="s">
        <v>1699</v>
      </c>
      <c r="F33" s="498" t="s">
        <v>3758</v>
      </c>
      <c r="G33" s="491"/>
      <c r="H33" s="491"/>
      <c r="I33" s="491"/>
      <c r="J33" s="491"/>
      <c r="K33" s="491"/>
      <c r="L33" s="491"/>
    </row>
    <row r="34" spans="1:12" x14ac:dyDescent="0.3">
      <c r="A34" s="493" t="s">
        <v>3749</v>
      </c>
      <c r="B34" s="502" t="s">
        <v>3750</v>
      </c>
      <c r="C34" s="502" t="s">
        <v>3751</v>
      </c>
      <c r="D34" s="493" t="s">
        <v>3759</v>
      </c>
      <c r="E34" s="503" t="s">
        <v>1546</v>
      </c>
      <c r="F34" s="491" t="s">
        <v>3760</v>
      </c>
      <c r="G34" s="491"/>
      <c r="H34" s="491"/>
      <c r="I34" s="491"/>
      <c r="J34" s="491"/>
      <c r="K34" s="491"/>
      <c r="L34" s="491"/>
    </row>
    <row r="35" spans="1:12" x14ac:dyDescent="0.3">
      <c r="A35" s="493" t="s">
        <v>3752</v>
      </c>
      <c r="B35" s="502" t="s">
        <v>1648</v>
      </c>
      <c r="C35" s="502" t="s">
        <v>3753</v>
      </c>
      <c r="D35" s="493" t="s">
        <v>3761</v>
      </c>
      <c r="E35" s="503" t="s">
        <v>1769</v>
      </c>
      <c r="F35" s="491" t="s">
        <v>3762</v>
      </c>
      <c r="G35" s="491"/>
      <c r="H35" s="491"/>
      <c r="I35" s="491"/>
      <c r="J35" s="491"/>
      <c r="K35" s="491"/>
      <c r="L35" s="491"/>
    </row>
    <row r="36" spans="1:12" x14ac:dyDescent="0.3">
      <c r="A36" s="493" t="s">
        <v>3755</v>
      </c>
      <c r="B36" s="500" t="s">
        <v>1704</v>
      </c>
      <c r="C36" s="500" t="s">
        <v>3756</v>
      </c>
      <c r="D36" s="493" t="s">
        <v>3763</v>
      </c>
      <c r="E36" s="503" t="s">
        <v>3764</v>
      </c>
      <c r="F36" s="491" t="s">
        <v>3765</v>
      </c>
      <c r="G36" s="491"/>
      <c r="H36" s="491"/>
      <c r="I36" s="491"/>
      <c r="J36" s="491"/>
      <c r="K36" s="491"/>
      <c r="L36" s="491"/>
    </row>
    <row r="37" spans="1:12" x14ac:dyDescent="0.3">
      <c r="A37" s="504" t="s">
        <v>3757</v>
      </c>
      <c r="B37" s="498" t="s">
        <v>1699</v>
      </c>
      <c r="C37" s="498" t="s">
        <v>3758</v>
      </c>
      <c r="D37" s="493" t="s">
        <v>3766</v>
      </c>
      <c r="E37" s="503" t="s">
        <v>1644</v>
      </c>
      <c r="F37" s="491" t="s">
        <v>3767</v>
      </c>
      <c r="G37" s="491"/>
      <c r="H37" s="491"/>
      <c r="I37" s="491"/>
      <c r="J37" s="491"/>
      <c r="K37" s="491"/>
      <c r="L37" s="491"/>
    </row>
    <row r="38" spans="1:12" x14ac:dyDescent="0.3">
      <c r="A38" s="505"/>
      <c r="B38" s="498" t="s">
        <v>1666</v>
      </c>
      <c r="C38" s="498" t="s">
        <v>3768</v>
      </c>
      <c r="D38" s="493" t="s">
        <v>3769</v>
      </c>
      <c r="E38" s="503" t="s">
        <v>1529</v>
      </c>
      <c r="F38" s="501" t="s">
        <v>3770</v>
      </c>
      <c r="G38" s="491"/>
      <c r="H38" s="491"/>
      <c r="I38" s="491"/>
      <c r="J38" s="491"/>
      <c r="K38" s="491"/>
      <c r="L38" s="491"/>
    </row>
    <row r="39" spans="1:12" x14ac:dyDescent="0.3">
      <c r="A39" s="493" t="s">
        <v>3759</v>
      </c>
      <c r="B39" s="500" t="s">
        <v>1546</v>
      </c>
      <c r="C39" s="500" t="s">
        <v>3760</v>
      </c>
      <c r="D39" s="493" t="s">
        <v>3771</v>
      </c>
      <c r="E39" s="503" t="s">
        <v>1684</v>
      </c>
      <c r="F39" s="498" t="s">
        <v>3772</v>
      </c>
      <c r="G39" s="491"/>
      <c r="H39" s="491"/>
      <c r="I39" s="491"/>
      <c r="J39" s="491"/>
      <c r="K39" s="491"/>
      <c r="L39" s="491"/>
    </row>
    <row r="40" spans="1:12" x14ac:dyDescent="0.3">
      <c r="A40" s="493" t="s">
        <v>3761</v>
      </c>
      <c r="B40" s="500" t="s">
        <v>1769</v>
      </c>
      <c r="C40" s="500" t="s">
        <v>3762</v>
      </c>
      <c r="D40" s="493" t="s">
        <v>3773</v>
      </c>
      <c r="E40" s="503" t="s">
        <v>3774</v>
      </c>
      <c r="F40" s="502" t="s">
        <v>3775</v>
      </c>
      <c r="G40" s="491"/>
      <c r="H40" s="491"/>
      <c r="I40" s="491"/>
      <c r="J40" s="491"/>
      <c r="K40" s="491"/>
      <c r="L40" s="491"/>
    </row>
    <row r="41" spans="1:12" x14ac:dyDescent="0.3">
      <c r="A41" s="493"/>
      <c r="B41" s="498" t="s">
        <v>1619</v>
      </c>
      <c r="C41" s="498" t="s">
        <v>3776</v>
      </c>
      <c r="D41" s="493" t="s">
        <v>3777</v>
      </c>
      <c r="E41" s="503" t="s">
        <v>1584</v>
      </c>
      <c r="F41" s="500" t="s">
        <v>3778</v>
      </c>
      <c r="G41" s="491"/>
      <c r="H41" s="491"/>
      <c r="I41" s="491"/>
      <c r="J41" s="491"/>
      <c r="K41" s="491"/>
      <c r="L41" s="491"/>
    </row>
    <row r="42" spans="1:12" x14ac:dyDescent="0.3">
      <c r="A42" s="493" t="s">
        <v>3763</v>
      </c>
      <c r="B42" s="502" t="s">
        <v>3764</v>
      </c>
      <c r="C42" s="502" t="s">
        <v>3765</v>
      </c>
      <c r="D42" s="493" t="s">
        <v>3779</v>
      </c>
      <c r="E42" s="503" t="s">
        <v>1593</v>
      </c>
      <c r="F42" s="498" t="s">
        <v>3780</v>
      </c>
      <c r="G42" s="491"/>
      <c r="H42" s="491"/>
      <c r="I42" s="491"/>
      <c r="J42" s="491"/>
      <c r="K42" s="491"/>
      <c r="L42" s="491"/>
    </row>
    <row r="43" spans="1:12" x14ac:dyDescent="0.3">
      <c r="A43" s="493" t="s">
        <v>3766</v>
      </c>
      <c r="B43" s="498" t="s">
        <v>1644</v>
      </c>
      <c r="C43" s="498" t="s">
        <v>3767</v>
      </c>
      <c r="D43" s="493" t="s">
        <v>3781</v>
      </c>
      <c r="E43" s="503" t="s">
        <v>1840</v>
      </c>
      <c r="F43" s="502" t="s">
        <v>3782</v>
      </c>
      <c r="G43" s="491"/>
      <c r="H43" s="491"/>
      <c r="I43" s="491"/>
      <c r="J43" s="491"/>
      <c r="K43" s="491"/>
      <c r="L43" s="491"/>
    </row>
    <row r="44" spans="1:12" x14ac:dyDescent="0.3">
      <c r="A44" s="493" t="s">
        <v>3769</v>
      </c>
      <c r="B44" s="501" t="s">
        <v>1529</v>
      </c>
      <c r="C44" s="501" t="s">
        <v>3770</v>
      </c>
      <c r="D44" s="493" t="s">
        <v>3783</v>
      </c>
      <c r="E44" s="503" t="s">
        <v>3784</v>
      </c>
      <c r="F44" s="502" t="s">
        <v>3785</v>
      </c>
      <c r="G44" s="491"/>
      <c r="H44" s="491"/>
      <c r="I44" s="491"/>
      <c r="J44" s="491"/>
      <c r="K44" s="491"/>
      <c r="L44" s="491"/>
    </row>
    <row r="45" spans="1:12" x14ac:dyDescent="0.3">
      <c r="A45" s="493" t="s">
        <v>3771</v>
      </c>
      <c r="B45" s="498" t="s">
        <v>1684</v>
      </c>
      <c r="C45" s="498" t="s">
        <v>3772</v>
      </c>
      <c r="D45" s="493" t="s">
        <v>3783</v>
      </c>
      <c r="E45" s="503" t="s">
        <v>1654</v>
      </c>
      <c r="F45" s="502" t="s">
        <v>3786</v>
      </c>
      <c r="G45" s="491"/>
      <c r="H45" s="491"/>
      <c r="I45" s="491"/>
      <c r="J45" s="491"/>
      <c r="K45" s="491"/>
      <c r="L45" s="491"/>
    </row>
    <row r="46" spans="1:12" x14ac:dyDescent="0.3">
      <c r="A46" s="493" t="s">
        <v>3773</v>
      </c>
      <c r="B46" s="502" t="s">
        <v>3774</v>
      </c>
      <c r="C46" s="502" t="s">
        <v>3775</v>
      </c>
      <c r="D46" s="493" t="s">
        <v>3787</v>
      </c>
      <c r="E46" s="503" t="s">
        <v>3788</v>
      </c>
      <c r="F46" s="502" t="s">
        <v>531</v>
      </c>
      <c r="G46" s="491"/>
      <c r="H46" s="491"/>
      <c r="I46" s="491"/>
      <c r="J46" s="491"/>
      <c r="K46" s="491"/>
      <c r="L46" s="491"/>
    </row>
    <row r="47" spans="1:12" x14ac:dyDescent="0.3">
      <c r="A47" s="493" t="s">
        <v>3777</v>
      </c>
      <c r="B47" s="500" t="s">
        <v>1584</v>
      </c>
      <c r="C47" s="500" t="s">
        <v>3778</v>
      </c>
      <c r="D47" s="493" t="s">
        <v>3789</v>
      </c>
      <c r="E47" s="503" t="s">
        <v>3790</v>
      </c>
      <c r="F47" s="494" t="s">
        <v>690</v>
      </c>
      <c r="G47" s="491"/>
      <c r="H47" s="491"/>
      <c r="I47" s="491"/>
      <c r="J47" s="491"/>
      <c r="K47" s="491"/>
      <c r="L47" s="491"/>
    </row>
    <row r="48" spans="1:12" x14ac:dyDescent="0.3">
      <c r="A48" s="493" t="s">
        <v>3779</v>
      </c>
      <c r="B48" s="498" t="s">
        <v>1593</v>
      </c>
      <c r="C48" s="498" t="s">
        <v>3780</v>
      </c>
      <c r="D48" s="493" t="s">
        <v>3791</v>
      </c>
      <c r="E48" s="503" t="s">
        <v>3792</v>
      </c>
      <c r="F48" s="502" t="s">
        <v>3793</v>
      </c>
      <c r="G48" s="491"/>
      <c r="H48" s="491"/>
      <c r="I48" s="491"/>
      <c r="J48" s="491"/>
      <c r="K48" s="491"/>
      <c r="L48" s="491"/>
    </row>
    <row r="49" spans="1:12" x14ac:dyDescent="0.3">
      <c r="A49" s="493" t="s">
        <v>3781</v>
      </c>
      <c r="B49" s="502" t="s">
        <v>1840</v>
      </c>
      <c r="C49" s="502" t="s">
        <v>3782</v>
      </c>
      <c r="D49" s="493" t="s">
        <v>3794</v>
      </c>
      <c r="E49" s="503" t="s">
        <v>1504</v>
      </c>
      <c r="F49" s="501" t="s">
        <v>3795</v>
      </c>
      <c r="G49" s="491"/>
      <c r="H49" s="491"/>
      <c r="I49" s="491"/>
      <c r="J49" s="491"/>
      <c r="K49" s="491"/>
      <c r="L49" s="491"/>
    </row>
    <row r="50" spans="1:12" x14ac:dyDescent="0.3">
      <c r="A50" s="493" t="s">
        <v>3783</v>
      </c>
      <c r="B50" s="502" t="s">
        <v>3784</v>
      </c>
      <c r="C50" s="502" t="s">
        <v>3785</v>
      </c>
      <c r="D50" s="493" t="s">
        <v>3796</v>
      </c>
      <c r="E50" s="503" t="s">
        <v>1594</v>
      </c>
      <c r="F50" s="502" t="s">
        <v>3797</v>
      </c>
      <c r="G50" s="491"/>
      <c r="H50" s="491"/>
      <c r="I50" s="491"/>
      <c r="J50" s="491"/>
      <c r="K50" s="491"/>
      <c r="L50" s="491"/>
    </row>
    <row r="51" spans="1:12" x14ac:dyDescent="0.3">
      <c r="A51" s="493" t="s">
        <v>3787</v>
      </c>
      <c r="B51" s="502" t="s">
        <v>3788</v>
      </c>
      <c r="C51" s="502" t="s">
        <v>531</v>
      </c>
      <c r="D51" s="493" t="s">
        <v>3689</v>
      </c>
      <c r="E51" s="503" t="s">
        <v>1587</v>
      </c>
      <c r="F51" s="494" t="s">
        <v>3690</v>
      </c>
      <c r="G51" s="491"/>
      <c r="H51" s="491"/>
      <c r="I51" s="491"/>
      <c r="J51" s="491"/>
      <c r="K51" s="491"/>
      <c r="L51" s="491"/>
    </row>
    <row r="52" spans="1:12" x14ac:dyDescent="0.3">
      <c r="A52" s="493" t="s">
        <v>3783</v>
      </c>
      <c r="B52" s="502" t="s">
        <v>1654</v>
      </c>
      <c r="C52" s="502" t="s">
        <v>3786</v>
      </c>
      <c r="D52" s="493" t="s">
        <v>3798</v>
      </c>
      <c r="E52" s="503" t="s">
        <v>3799</v>
      </c>
      <c r="F52" s="500" t="s">
        <v>3800</v>
      </c>
      <c r="G52" s="491"/>
      <c r="H52" s="491"/>
      <c r="I52" s="491"/>
      <c r="J52" s="491"/>
      <c r="K52" s="491"/>
      <c r="L52" s="491"/>
    </row>
    <row r="53" spans="1:12" x14ac:dyDescent="0.3">
      <c r="A53" s="493" t="s">
        <v>3789</v>
      </c>
      <c r="B53" s="494" t="s">
        <v>3790</v>
      </c>
      <c r="C53" s="494" t="s">
        <v>690</v>
      </c>
      <c r="D53" s="493" t="s">
        <v>3801</v>
      </c>
      <c r="E53" s="503" t="s">
        <v>1553</v>
      </c>
      <c r="F53" s="501" t="s">
        <v>3802</v>
      </c>
      <c r="G53" s="491"/>
      <c r="H53" s="491"/>
      <c r="I53" s="491"/>
      <c r="J53" s="491"/>
      <c r="K53" s="491"/>
      <c r="L53" s="491"/>
    </row>
    <row r="54" spans="1:12" x14ac:dyDescent="0.3">
      <c r="A54" s="504" t="s">
        <v>3791</v>
      </c>
      <c r="B54" s="502" t="s">
        <v>3792</v>
      </c>
      <c r="C54" s="502" t="s">
        <v>3793</v>
      </c>
      <c r="D54" s="493" t="s">
        <v>3803</v>
      </c>
      <c r="E54" s="503" t="s">
        <v>1640</v>
      </c>
      <c r="F54" s="501" t="s">
        <v>3804</v>
      </c>
      <c r="G54" s="491"/>
      <c r="H54" s="491"/>
      <c r="I54" s="491"/>
      <c r="J54" s="491"/>
      <c r="K54" s="491"/>
      <c r="L54" s="491"/>
    </row>
    <row r="55" spans="1:12" x14ac:dyDescent="0.3">
      <c r="A55" s="505"/>
      <c r="B55" s="498" t="s">
        <v>3805</v>
      </c>
      <c r="C55" s="498"/>
      <c r="D55" s="493" t="s">
        <v>3806</v>
      </c>
      <c r="E55" s="503" t="s">
        <v>3807</v>
      </c>
      <c r="F55" s="500" t="s">
        <v>3808</v>
      </c>
      <c r="G55" s="491"/>
      <c r="H55" s="491"/>
      <c r="I55" s="491"/>
      <c r="J55" s="491"/>
      <c r="K55" s="491"/>
      <c r="L55" s="491"/>
    </row>
    <row r="56" spans="1:12" x14ac:dyDescent="0.3">
      <c r="A56" s="493" t="s">
        <v>3796</v>
      </c>
      <c r="B56" s="502" t="s">
        <v>1594</v>
      </c>
      <c r="C56" s="502" t="s">
        <v>3797</v>
      </c>
      <c r="D56" s="493" t="s">
        <v>3809</v>
      </c>
      <c r="E56" s="503" t="s">
        <v>1750</v>
      </c>
      <c r="F56" s="502" t="s">
        <v>3810</v>
      </c>
      <c r="G56" s="491"/>
      <c r="H56" s="491"/>
      <c r="I56" s="491"/>
      <c r="J56" s="491"/>
      <c r="K56" s="491"/>
      <c r="L56" s="491"/>
    </row>
    <row r="57" spans="1:12" x14ac:dyDescent="0.3">
      <c r="A57" s="493" t="s">
        <v>3794</v>
      </c>
      <c r="B57" s="501" t="s">
        <v>1504</v>
      </c>
      <c r="C57" s="501" t="s">
        <v>3795</v>
      </c>
      <c r="D57" s="493" t="s">
        <v>3811</v>
      </c>
      <c r="E57" s="503" t="s">
        <v>1706</v>
      </c>
      <c r="F57" s="498" t="s">
        <v>3812</v>
      </c>
      <c r="G57" s="491"/>
      <c r="H57" s="491"/>
      <c r="I57" s="491"/>
      <c r="J57" s="491"/>
      <c r="K57" s="491"/>
      <c r="L57" s="491"/>
    </row>
    <row r="58" spans="1:12" x14ac:dyDescent="0.3">
      <c r="A58" s="493" t="s">
        <v>3798</v>
      </c>
      <c r="B58" s="500" t="s">
        <v>3799</v>
      </c>
      <c r="C58" s="500" t="s">
        <v>3800</v>
      </c>
      <c r="D58" s="493" t="s">
        <v>3813</v>
      </c>
      <c r="E58" s="503" t="s">
        <v>3814</v>
      </c>
      <c r="F58" s="502" t="s">
        <v>3815</v>
      </c>
      <c r="G58" s="491"/>
      <c r="H58" s="491"/>
      <c r="I58" s="491"/>
      <c r="J58" s="491"/>
      <c r="K58" s="491"/>
      <c r="L58" s="491"/>
    </row>
    <row r="59" spans="1:12" x14ac:dyDescent="0.3">
      <c r="A59" s="491"/>
      <c r="B59" s="498" t="s">
        <v>1672</v>
      </c>
      <c r="C59" s="498" t="s">
        <v>3816</v>
      </c>
      <c r="D59" s="493" t="s">
        <v>3817</v>
      </c>
      <c r="E59" s="503" t="s">
        <v>1572</v>
      </c>
      <c r="F59" s="502" t="s">
        <v>3818</v>
      </c>
      <c r="G59" s="491"/>
      <c r="H59" s="491"/>
      <c r="I59" s="491"/>
      <c r="J59" s="491"/>
      <c r="K59" s="491"/>
      <c r="L59" s="491"/>
    </row>
    <row r="60" spans="1:12" x14ac:dyDescent="0.3">
      <c r="A60" s="493" t="s">
        <v>3801</v>
      </c>
      <c r="B60" s="501" t="s">
        <v>1553</v>
      </c>
      <c r="C60" s="501" t="s">
        <v>3802</v>
      </c>
      <c r="D60" s="493" t="s">
        <v>3819</v>
      </c>
      <c r="E60" s="503" t="s">
        <v>1599</v>
      </c>
      <c r="F60" s="494" t="s">
        <v>3820</v>
      </c>
      <c r="G60" s="491"/>
      <c r="H60" s="491"/>
      <c r="I60" s="491"/>
      <c r="J60" s="491"/>
      <c r="K60" s="491"/>
      <c r="L60" s="491"/>
    </row>
    <row r="61" spans="1:12" x14ac:dyDescent="0.3">
      <c r="A61" s="493" t="s">
        <v>3803</v>
      </c>
      <c r="B61" s="501" t="s">
        <v>1640</v>
      </c>
      <c r="C61" s="501" t="s">
        <v>3804</v>
      </c>
      <c r="D61" s="493" t="s">
        <v>3821</v>
      </c>
      <c r="E61" s="503" t="s">
        <v>3822</v>
      </c>
      <c r="F61" s="500" t="s">
        <v>3823</v>
      </c>
      <c r="G61" s="491"/>
      <c r="H61" s="491"/>
      <c r="I61" s="491"/>
      <c r="J61" s="491"/>
      <c r="K61" s="491"/>
      <c r="L61" s="491"/>
    </row>
    <row r="62" spans="1:12" x14ac:dyDescent="0.3">
      <c r="A62" s="493" t="s">
        <v>3806</v>
      </c>
      <c r="B62" s="500" t="s">
        <v>3807</v>
      </c>
      <c r="C62" s="500" t="s">
        <v>3808</v>
      </c>
      <c r="D62" s="493" t="s">
        <v>3824</v>
      </c>
      <c r="E62" s="503" t="s">
        <v>1871</v>
      </c>
      <c r="F62" s="502" t="s">
        <v>3825</v>
      </c>
      <c r="G62" s="491"/>
      <c r="H62" s="491"/>
      <c r="I62" s="491"/>
      <c r="J62" s="491"/>
      <c r="K62" s="491"/>
      <c r="L62" s="491"/>
    </row>
    <row r="63" spans="1:12" x14ac:dyDescent="0.3">
      <c r="A63" s="491"/>
      <c r="B63" s="502" t="s">
        <v>3826</v>
      </c>
      <c r="C63" s="502"/>
      <c r="D63" s="493" t="s">
        <v>3827</v>
      </c>
      <c r="E63" s="503" t="s">
        <v>1578</v>
      </c>
      <c r="F63" s="500" t="s">
        <v>3828</v>
      </c>
      <c r="G63" s="491"/>
      <c r="H63" s="491"/>
      <c r="I63" s="491"/>
      <c r="J63" s="491"/>
      <c r="K63" s="491"/>
      <c r="L63" s="491"/>
    </row>
    <row r="64" spans="1:12" x14ac:dyDescent="0.3">
      <c r="A64" s="491"/>
      <c r="B64" s="500" t="s">
        <v>1787</v>
      </c>
      <c r="C64" s="500" t="s">
        <v>3829</v>
      </c>
      <c r="D64" s="493" t="s">
        <v>3830</v>
      </c>
      <c r="E64" s="503" t="s">
        <v>1613</v>
      </c>
      <c r="F64" s="500" t="s">
        <v>3831</v>
      </c>
      <c r="G64" s="491"/>
      <c r="H64" s="491"/>
      <c r="I64" s="491"/>
      <c r="J64" s="491"/>
      <c r="K64" s="491"/>
      <c r="L64" s="491"/>
    </row>
    <row r="65" spans="1:12" x14ac:dyDescent="0.3">
      <c r="A65" s="493" t="s">
        <v>3809</v>
      </c>
      <c r="B65" s="502" t="s">
        <v>1750</v>
      </c>
      <c r="C65" s="502" t="s">
        <v>3810</v>
      </c>
      <c r="D65" s="493" t="s">
        <v>3832</v>
      </c>
      <c r="E65" s="503" t="s">
        <v>3833</v>
      </c>
      <c r="F65" s="494" t="s">
        <v>3834</v>
      </c>
      <c r="G65" s="491"/>
      <c r="H65" s="491"/>
      <c r="I65" s="491"/>
      <c r="J65" s="491"/>
      <c r="K65" s="491"/>
      <c r="L65" s="491"/>
    </row>
    <row r="66" spans="1:12" x14ac:dyDescent="0.3">
      <c r="A66" s="491"/>
      <c r="B66" s="498" t="s">
        <v>3835</v>
      </c>
      <c r="C66" s="498"/>
      <c r="D66" s="493" t="s">
        <v>3836</v>
      </c>
      <c r="E66" s="506" t="s">
        <v>1632</v>
      </c>
      <c r="F66" s="498" t="s">
        <v>325</v>
      </c>
      <c r="G66" s="491"/>
      <c r="H66" s="491"/>
      <c r="I66" s="491"/>
      <c r="J66" s="491"/>
      <c r="K66" s="491"/>
      <c r="L66" s="491"/>
    </row>
    <row r="67" spans="1:12" x14ac:dyDescent="0.3">
      <c r="A67" s="493" t="s">
        <v>3811</v>
      </c>
      <c r="B67" s="498" t="s">
        <v>1706</v>
      </c>
      <c r="C67" s="498" t="s">
        <v>3812</v>
      </c>
      <c r="D67" s="507" t="s">
        <v>3837</v>
      </c>
      <c r="E67" s="506" t="s">
        <v>1758</v>
      </c>
      <c r="F67" s="494" t="s">
        <v>3838</v>
      </c>
      <c r="G67" s="491"/>
      <c r="H67" s="491"/>
      <c r="I67" s="491"/>
      <c r="J67" s="491"/>
      <c r="K67" s="491"/>
      <c r="L67" s="491"/>
    </row>
    <row r="68" spans="1:12" x14ac:dyDescent="0.3">
      <c r="A68" s="493" t="s">
        <v>3813</v>
      </c>
      <c r="B68" s="502" t="s">
        <v>3814</v>
      </c>
      <c r="C68" s="502" t="s">
        <v>3815</v>
      </c>
      <c r="D68" s="493" t="s">
        <v>3839</v>
      </c>
      <c r="E68" s="508" t="s">
        <v>1547</v>
      </c>
      <c r="F68" s="501" t="s">
        <v>3840</v>
      </c>
      <c r="G68" s="491"/>
      <c r="H68" s="491"/>
      <c r="I68" s="491"/>
      <c r="J68" s="491"/>
      <c r="K68" s="491"/>
      <c r="L68" s="491"/>
    </row>
    <row r="69" spans="1:12" x14ac:dyDescent="0.3">
      <c r="A69" s="493"/>
      <c r="B69" s="494" t="s">
        <v>3841</v>
      </c>
      <c r="C69" s="494"/>
      <c r="D69" s="493" t="s">
        <v>3842</v>
      </c>
      <c r="E69" s="508" t="s">
        <v>1532</v>
      </c>
      <c r="F69" s="501" t="s">
        <v>3843</v>
      </c>
      <c r="G69" s="491"/>
      <c r="H69" s="491"/>
      <c r="I69" s="491"/>
      <c r="J69" s="491"/>
      <c r="K69" s="491"/>
      <c r="L69" s="491"/>
    </row>
    <row r="70" spans="1:12" x14ac:dyDescent="0.3">
      <c r="A70" s="493" t="s">
        <v>3817</v>
      </c>
      <c r="B70" s="502" t="s">
        <v>1572</v>
      </c>
      <c r="C70" s="502" t="s">
        <v>3818</v>
      </c>
      <c r="D70" s="493" t="s">
        <v>3844</v>
      </c>
      <c r="E70" s="508" t="s">
        <v>3845</v>
      </c>
      <c r="F70" s="502" t="s">
        <v>3846</v>
      </c>
      <c r="G70" s="491"/>
      <c r="H70" s="491"/>
      <c r="I70" s="491"/>
      <c r="J70" s="491"/>
      <c r="K70" s="491"/>
      <c r="L70" s="491"/>
    </row>
    <row r="71" spans="1:12" x14ac:dyDescent="0.3">
      <c r="A71" s="493" t="s">
        <v>3819</v>
      </c>
      <c r="B71" s="494" t="s">
        <v>1599</v>
      </c>
      <c r="C71" s="494" t="s">
        <v>3820</v>
      </c>
      <c r="D71" s="493" t="s">
        <v>3847</v>
      </c>
      <c r="E71" s="509" t="s">
        <v>1562</v>
      </c>
      <c r="F71" s="498" t="s">
        <v>3848</v>
      </c>
      <c r="G71" s="491"/>
      <c r="H71" s="491"/>
      <c r="I71" s="491"/>
      <c r="J71" s="491"/>
      <c r="K71" s="491"/>
      <c r="L71" s="491"/>
    </row>
    <row r="72" spans="1:12" x14ac:dyDescent="0.3">
      <c r="A72" s="493" t="s">
        <v>3821</v>
      </c>
      <c r="B72" s="500" t="s">
        <v>3822</v>
      </c>
      <c r="C72" s="500" t="s">
        <v>3823</v>
      </c>
      <c r="D72" s="493" t="s">
        <v>3849</v>
      </c>
      <c r="E72" s="508" t="s">
        <v>1624</v>
      </c>
      <c r="F72" s="502" t="s">
        <v>3850</v>
      </c>
      <c r="G72" s="491"/>
      <c r="H72" s="491"/>
      <c r="I72" s="491"/>
      <c r="J72" s="491"/>
      <c r="K72" s="491"/>
      <c r="L72" s="491"/>
    </row>
    <row r="73" spans="1:12" x14ac:dyDescent="0.3">
      <c r="A73" s="493" t="s">
        <v>3824</v>
      </c>
      <c r="B73" s="502" t="s">
        <v>1871</v>
      </c>
      <c r="C73" s="502" t="s">
        <v>3825</v>
      </c>
      <c r="D73" s="493" t="s">
        <v>3851</v>
      </c>
      <c r="E73" s="508" t="s">
        <v>1703</v>
      </c>
      <c r="F73" s="498" t="s">
        <v>3852</v>
      </c>
      <c r="G73" s="491"/>
      <c r="H73" s="491"/>
      <c r="I73" s="491"/>
      <c r="J73" s="491"/>
      <c r="K73" s="491"/>
      <c r="L73" s="491"/>
    </row>
    <row r="74" spans="1:12" x14ac:dyDescent="0.3">
      <c r="A74" s="493" t="s">
        <v>3830</v>
      </c>
      <c r="B74" s="500" t="s">
        <v>1613</v>
      </c>
      <c r="C74" s="500" t="s">
        <v>3831</v>
      </c>
      <c r="D74" s="493" t="s">
        <v>3853</v>
      </c>
      <c r="E74" s="508" t="s">
        <v>1563</v>
      </c>
      <c r="F74" s="500" t="s">
        <v>3854</v>
      </c>
      <c r="G74" s="491"/>
      <c r="H74" s="491"/>
      <c r="I74" s="491"/>
      <c r="J74" s="491"/>
      <c r="K74" s="491"/>
      <c r="L74" s="491"/>
    </row>
    <row r="75" spans="1:12" x14ac:dyDescent="0.3">
      <c r="A75" s="493" t="s">
        <v>3827</v>
      </c>
      <c r="B75" s="500" t="s">
        <v>1578</v>
      </c>
      <c r="C75" s="500" t="s">
        <v>3828</v>
      </c>
      <c r="D75" s="510" t="s">
        <v>3855</v>
      </c>
      <c r="E75" s="508" t="s">
        <v>1709</v>
      </c>
      <c r="F75" s="500" t="s">
        <v>3856</v>
      </c>
      <c r="G75" s="491"/>
      <c r="H75" s="491"/>
      <c r="I75" s="491"/>
      <c r="J75" s="491"/>
      <c r="K75" s="491"/>
      <c r="L75" s="491"/>
    </row>
    <row r="76" spans="1:12" x14ac:dyDescent="0.3">
      <c r="A76" s="493" t="s">
        <v>3832</v>
      </c>
      <c r="B76" s="494" t="s">
        <v>3857</v>
      </c>
      <c r="C76" s="494" t="s">
        <v>3834</v>
      </c>
      <c r="D76" s="491"/>
      <c r="E76" s="491"/>
      <c r="F76" s="491"/>
      <c r="G76" s="491"/>
      <c r="H76" s="491"/>
      <c r="I76" s="491"/>
      <c r="J76" s="491"/>
      <c r="K76" s="491"/>
      <c r="L76" s="491"/>
    </row>
    <row r="77" spans="1:12" x14ac:dyDescent="0.3">
      <c r="A77" s="493" t="s">
        <v>3836</v>
      </c>
      <c r="B77" s="498" t="s">
        <v>1632</v>
      </c>
      <c r="C77" s="498" t="s">
        <v>325</v>
      </c>
      <c r="D77" s="491"/>
      <c r="E77" s="491"/>
      <c r="F77" s="491"/>
      <c r="G77" s="491"/>
      <c r="H77" s="491"/>
      <c r="I77" s="491"/>
      <c r="J77" s="491"/>
      <c r="K77" s="491"/>
      <c r="L77" s="491"/>
    </row>
    <row r="78" spans="1:12" x14ac:dyDescent="0.3">
      <c r="A78" s="507" t="s">
        <v>3837</v>
      </c>
      <c r="B78" s="494" t="s">
        <v>1758</v>
      </c>
      <c r="C78" s="494" t="s">
        <v>3838</v>
      </c>
      <c r="D78" s="491"/>
      <c r="E78" s="491"/>
      <c r="F78" s="491"/>
      <c r="G78" s="491"/>
      <c r="H78" s="491"/>
      <c r="I78" s="491"/>
      <c r="J78" s="491"/>
      <c r="K78" s="491"/>
      <c r="L78" s="491"/>
    </row>
    <row r="79" spans="1:12" x14ac:dyDescent="0.3">
      <c r="A79" s="493" t="s">
        <v>3839</v>
      </c>
      <c r="B79" s="501" t="s">
        <v>1547</v>
      </c>
      <c r="C79" s="501" t="s">
        <v>3840</v>
      </c>
      <c r="D79" s="491"/>
      <c r="E79" s="491"/>
      <c r="F79" s="491"/>
      <c r="G79" s="491"/>
      <c r="H79" s="491"/>
      <c r="I79" s="491"/>
      <c r="J79" s="491"/>
      <c r="K79" s="491"/>
      <c r="L79" s="491"/>
    </row>
    <row r="80" spans="1:12" x14ac:dyDescent="0.3">
      <c r="A80" s="493" t="s">
        <v>3842</v>
      </c>
      <c r="B80" s="501" t="s">
        <v>1532</v>
      </c>
      <c r="C80" s="501" t="s">
        <v>3843</v>
      </c>
      <c r="D80" s="491"/>
      <c r="E80" s="491"/>
      <c r="F80" s="491"/>
      <c r="G80" s="491"/>
      <c r="H80" s="491"/>
      <c r="I80" s="491"/>
      <c r="J80" s="491"/>
      <c r="K80" s="491"/>
      <c r="L80" s="491"/>
    </row>
    <row r="81" spans="1:12" x14ac:dyDescent="0.3">
      <c r="A81" s="493" t="s">
        <v>3844</v>
      </c>
      <c r="B81" s="502" t="s">
        <v>3845</v>
      </c>
      <c r="C81" s="502" t="s">
        <v>3846</v>
      </c>
      <c r="D81" s="491"/>
      <c r="E81" s="491"/>
      <c r="F81" s="491"/>
      <c r="G81" s="491"/>
      <c r="H81" s="491"/>
      <c r="I81" s="491"/>
      <c r="J81" s="491"/>
      <c r="K81" s="491"/>
      <c r="L81" s="491"/>
    </row>
    <row r="82" spans="1:12" x14ac:dyDescent="0.3">
      <c r="A82" s="493" t="s">
        <v>3847</v>
      </c>
      <c r="B82" s="498" t="s">
        <v>1562</v>
      </c>
      <c r="C82" s="498" t="s">
        <v>3848</v>
      </c>
      <c r="D82" s="491"/>
      <c r="E82" s="491"/>
      <c r="F82" s="491"/>
      <c r="G82" s="491"/>
      <c r="H82" s="491"/>
      <c r="I82" s="491"/>
      <c r="J82" s="491"/>
      <c r="K82" s="491"/>
      <c r="L82" s="491"/>
    </row>
    <row r="83" spans="1:12" x14ac:dyDescent="0.3">
      <c r="A83" s="493" t="s">
        <v>3849</v>
      </c>
      <c r="B83" s="502" t="s">
        <v>1624</v>
      </c>
      <c r="C83" s="502" t="s">
        <v>3850</v>
      </c>
      <c r="D83" s="491"/>
      <c r="E83" s="491"/>
      <c r="F83" s="491"/>
      <c r="G83" s="491"/>
      <c r="H83" s="491"/>
      <c r="I83" s="491"/>
      <c r="J83" s="491"/>
      <c r="K83" s="491"/>
      <c r="L83" s="491"/>
    </row>
    <row r="84" spans="1:12" x14ac:dyDescent="0.3">
      <c r="A84" s="493" t="s">
        <v>3851</v>
      </c>
      <c r="B84" s="498" t="s">
        <v>1703</v>
      </c>
      <c r="C84" s="498" t="s">
        <v>3852</v>
      </c>
      <c r="D84" s="491"/>
      <c r="E84" s="491"/>
      <c r="F84" s="491"/>
      <c r="G84" s="491"/>
      <c r="H84" s="491"/>
      <c r="I84" s="491"/>
      <c r="J84" s="491"/>
      <c r="K84" s="491"/>
      <c r="L84" s="491"/>
    </row>
    <row r="85" spans="1:12" x14ac:dyDescent="0.3">
      <c r="A85" s="510" t="s">
        <v>3853</v>
      </c>
      <c r="B85" s="500" t="s">
        <v>1563</v>
      </c>
      <c r="C85" s="500" t="s">
        <v>3854</v>
      </c>
      <c r="D85" s="491"/>
      <c r="E85" s="491"/>
      <c r="F85" s="491"/>
      <c r="G85" s="491"/>
      <c r="H85" s="491"/>
      <c r="I85" s="491"/>
      <c r="J85" s="491"/>
      <c r="K85" s="491"/>
      <c r="L85" s="491"/>
    </row>
    <row r="86" spans="1:12" x14ac:dyDescent="0.3">
      <c r="A86" s="493" t="s">
        <v>3855</v>
      </c>
      <c r="B86" s="500" t="s">
        <v>1709</v>
      </c>
      <c r="C86" s="500" t="s">
        <v>3856</v>
      </c>
      <c r="D86" s="491"/>
      <c r="E86" s="491"/>
      <c r="F86" s="491"/>
      <c r="G86" s="491"/>
      <c r="H86" s="491"/>
      <c r="I86" s="491"/>
      <c r="J86" s="491"/>
      <c r="K86" s="491"/>
      <c r="L86" s="491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3331-1318-4339-A507-9D8BE1D1895B}">
  <sheetPr filterMode="1">
    <tabColor rgb="FFFFFF00"/>
  </sheetPr>
  <dimension ref="A1:XEW502"/>
  <sheetViews>
    <sheetView zoomScaleNormal="100" workbookViewId="0">
      <pane xSplit="5" ySplit="2" topLeftCell="L492" activePane="bottomRight" state="frozen"/>
      <selection activeCell="G485" sqref="G485"/>
      <selection pane="topRight" activeCell="G485" sqref="G485"/>
      <selection pane="bottomLeft" activeCell="G485" sqref="G485"/>
      <selection pane="bottomRight" activeCell="D2" sqref="D2:E494"/>
    </sheetView>
  </sheetViews>
  <sheetFormatPr defaultColWidth="10" defaultRowHeight="14.4" outlineLevelCol="1" x14ac:dyDescent="0.3"/>
  <cols>
    <col min="1" max="2" width="14.44140625" style="404" customWidth="1"/>
    <col min="3" max="3" width="21.33203125" style="404" bestFit="1" customWidth="1"/>
    <col min="4" max="4" width="20.6640625" style="404" customWidth="1"/>
    <col min="5" max="6" width="58" style="404" customWidth="1"/>
    <col min="7" max="8" width="19.6640625" style="404" hidden="1" customWidth="1" outlineLevel="1"/>
    <col min="9" max="10" width="20.33203125" style="404" hidden="1" customWidth="1" outlineLevel="1"/>
    <col min="11" max="11" width="13" style="404" customWidth="1" collapsed="1"/>
    <col min="12" max="12" width="10.88671875" style="404" customWidth="1"/>
    <col min="13" max="14" width="10" style="404" customWidth="1" outlineLevel="1"/>
    <col min="15" max="15" width="11.6640625" style="404" customWidth="1" outlineLevel="1"/>
    <col min="16" max="16" width="10.88671875" style="404" customWidth="1" outlineLevel="1"/>
    <col min="17" max="17" width="38.5546875" style="404" customWidth="1" outlineLevel="1"/>
    <col min="18" max="18" width="28.109375" style="404" customWidth="1" outlineLevel="1"/>
    <col min="19" max="19" width="28.109375" style="404" customWidth="1"/>
    <col min="20" max="20" width="28.109375" style="404" customWidth="1" outlineLevel="1"/>
    <col min="21" max="21" width="1.6640625" style="404" customWidth="1"/>
    <col min="22" max="16384" width="10" style="404"/>
  </cols>
  <sheetData>
    <row r="1" spans="1:20" x14ac:dyDescent="0.3">
      <c r="A1" s="404" t="s">
        <v>1894</v>
      </c>
    </row>
    <row r="2" spans="1:20" s="406" customFormat="1" ht="31.95" customHeight="1" x14ac:dyDescent="0.3">
      <c r="A2" s="405" t="s">
        <v>1895</v>
      </c>
      <c r="B2" s="405" t="s">
        <v>1896</v>
      </c>
      <c r="C2" s="405" t="s">
        <v>1897</v>
      </c>
      <c r="D2" s="405" t="s">
        <v>1898</v>
      </c>
      <c r="E2" s="405" t="s">
        <v>1899</v>
      </c>
      <c r="F2" s="405" t="s">
        <v>1900</v>
      </c>
      <c r="G2" s="405" t="s">
        <v>1901</v>
      </c>
      <c r="H2" s="405" t="s">
        <v>1902</v>
      </c>
      <c r="I2" s="405" t="s">
        <v>1903</v>
      </c>
      <c r="J2" s="405" t="s">
        <v>1904</v>
      </c>
      <c r="K2" s="405" t="s">
        <v>1905</v>
      </c>
      <c r="L2" s="405" t="s">
        <v>1906</v>
      </c>
      <c r="M2" s="405" t="s">
        <v>1907</v>
      </c>
      <c r="N2" s="405" t="s">
        <v>1908</v>
      </c>
      <c r="O2" s="405" t="s">
        <v>1909</v>
      </c>
      <c r="Q2" s="405" t="s">
        <v>1910</v>
      </c>
      <c r="R2" s="405" t="s">
        <v>1911</v>
      </c>
      <c r="S2" s="405" t="s">
        <v>1912</v>
      </c>
      <c r="T2" s="405" t="s">
        <v>1913</v>
      </c>
    </row>
    <row r="3" spans="1:20" hidden="1" x14ac:dyDescent="0.3">
      <c r="A3" s="407" t="s">
        <v>59</v>
      </c>
      <c r="B3" s="407" t="s">
        <v>150</v>
      </c>
      <c r="C3" s="407" t="s">
        <v>1612</v>
      </c>
      <c r="D3" s="407" t="s">
        <v>316</v>
      </c>
      <c r="E3" s="407" t="s">
        <v>315</v>
      </c>
      <c r="F3" s="407" t="str">
        <f>E3</f>
        <v>SKYY VODKA ICE BUCKET</v>
      </c>
      <c r="G3" s="407"/>
      <c r="H3" s="407" t="s">
        <v>1509</v>
      </c>
      <c r="I3" s="407"/>
      <c r="J3" s="407"/>
      <c r="K3" s="407"/>
      <c r="L3" s="407"/>
      <c r="M3" s="408" t="s">
        <v>1509</v>
      </c>
      <c r="N3" s="407" t="s">
        <v>1509</v>
      </c>
      <c r="O3" s="407" t="s">
        <v>1509</v>
      </c>
      <c r="Q3" s="407" t="s">
        <v>1914</v>
      </c>
      <c r="R3" s="407" t="s">
        <v>1915</v>
      </c>
      <c r="S3" s="407" t="s">
        <v>1916</v>
      </c>
      <c r="T3" s="407" t="s">
        <v>1916</v>
      </c>
    </row>
    <row r="4" spans="1:20" hidden="1" x14ac:dyDescent="0.3">
      <c r="A4" s="407" t="s">
        <v>59</v>
      </c>
      <c r="B4" s="407" t="s">
        <v>225</v>
      </c>
      <c r="C4" s="407" t="s">
        <v>1731</v>
      </c>
      <c r="D4" s="407" t="s">
        <v>320</v>
      </c>
      <c r="E4" s="407" t="s">
        <v>319</v>
      </c>
      <c r="F4" s="407" t="str">
        <f t="shared" ref="F4:F5" si="0">E4</f>
        <v>แก้ว APEROL</v>
      </c>
      <c r="G4" s="407" t="s">
        <v>1509</v>
      </c>
      <c r="H4" s="407" t="s">
        <v>1509</v>
      </c>
      <c r="I4" s="407"/>
      <c r="J4" s="407"/>
      <c r="K4" s="407"/>
      <c r="L4" s="407"/>
      <c r="M4" s="408" t="s">
        <v>1509</v>
      </c>
      <c r="N4" s="407" t="s">
        <v>1509</v>
      </c>
      <c r="O4" s="407" t="s">
        <v>1509</v>
      </c>
      <c r="Q4" s="407" t="s">
        <v>1914</v>
      </c>
      <c r="R4" s="407" t="s">
        <v>1915</v>
      </c>
      <c r="S4" s="407" t="s">
        <v>1916</v>
      </c>
      <c r="T4" s="407" t="s">
        <v>1916</v>
      </c>
    </row>
    <row r="5" spans="1:20" hidden="1" x14ac:dyDescent="0.3">
      <c r="A5" s="407" t="s">
        <v>59</v>
      </c>
      <c r="B5" s="407" t="s">
        <v>261</v>
      </c>
      <c r="C5" s="407" t="s">
        <v>1917</v>
      </c>
      <c r="D5" s="407" t="s">
        <v>322</v>
      </c>
      <c r="E5" s="407" t="s">
        <v>321</v>
      </c>
      <c r="F5" s="407" t="str">
        <f t="shared" si="0"/>
        <v>แก้ว CINZANO</v>
      </c>
      <c r="G5" s="407" t="s">
        <v>1509</v>
      </c>
      <c r="H5" s="407" t="s">
        <v>1509</v>
      </c>
      <c r="I5" s="407"/>
      <c r="J5" s="407"/>
      <c r="K5" s="407"/>
      <c r="L5" s="407"/>
      <c r="M5" s="408" t="s">
        <v>1509</v>
      </c>
      <c r="N5" s="407" t="s">
        <v>1509</v>
      </c>
      <c r="O5" s="407" t="s">
        <v>1509</v>
      </c>
      <c r="Q5" s="407" t="s">
        <v>1914</v>
      </c>
      <c r="R5" s="407" t="s">
        <v>1915</v>
      </c>
      <c r="S5" s="407" t="s">
        <v>1916</v>
      </c>
      <c r="T5" s="407" t="s">
        <v>1916</v>
      </c>
    </row>
    <row r="6" spans="1:20" x14ac:dyDescent="0.3">
      <c r="A6" s="409" t="s">
        <v>333</v>
      </c>
      <c r="B6" s="409" t="s">
        <v>1791</v>
      </c>
      <c r="C6" s="409" t="s">
        <v>1918</v>
      </c>
      <c r="D6" s="409" t="s">
        <v>326</v>
      </c>
      <c r="E6" s="409" t="s">
        <v>325</v>
      </c>
      <c r="F6" s="407" t="s">
        <v>3621</v>
      </c>
      <c r="G6" s="407" t="s">
        <v>1509</v>
      </c>
      <c r="H6" s="407" t="s">
        <v>1509</v>
      </c>
      <c r="I6" s="407" t="s">
        <v>1919</v>
      </c>
      <c r="J6" s="407" t="s">
        <v>1920</v>
      </c>
      <c r="K6" s="409">
        <v>6</v>
      </c>
      <c r="L6" s="409">
        <v>700</v>
      </c>
      <c r="M6" s="408" t="s">
        <v>1509</v>
      </c>
      <c r="N6" s="407" t="s">
        <v>1921</v>
      </c>
      <c r="O6" s="407" t="s">
        <v>1509</v>
      </c>
      <c r="Q6" s="407" t="s">
        <v>1914</v>
      </c>
      <c r="R6" s="407" t="s">
        <v>1915</v>
      </c>
      <c r="S6" s="409" t="s">
        <v>1922</v>
      </c>
      <c r="T6" s="407" t="s">
        <v>1922</v>
      </c>
    </row>
    <row r="7" spans="1:20" x14ac:dyDescent="0.3">
      <c r="A7" s="407" t="s">
        <v>333</v>
      </c>
      <c r="B7" s="407" t="s">
        <v>1791</v>
      </c>
      <c r="C7" s="407" t="s">
        <v>1923</v>
      </c>
      <c r="D7" s="407" t="s">
        <v>328</v>
      </c>
      <c r="E7" s="407" t="s">
        <v>327</v>
      </c>
      <c r="F7" s="407" t="s">
        <v>1923</v>
      </c>
      <c r="G7" s="407" t="s">
        <v>1924</v>
      </c>
      <c r="H7" s="407" t="s">
        <v>1509</v>
      </c>
      <c r="I7" s="407" t="s">
        <v>1925</v>
      </c>
      <c r="J7" s="407" t="s">
        <v>1926</v>
      </c>
      <c r="K7" s="407">
        <v>6</v>
      </c>
      <c r="L7" s="407">
        <v>700</v>
      </c>
      <c r="M7" s="408">
        <v>0.42</v>
      </c>
      <c r="N7" s="407" t="s">
        <v>1921</v>
      </c>
      <c r="O7" s="407" t="s">
        <v>1509</v>
      </c>
      <c r="Q7" s="407" t="s">
        <v>1914</v>
      </c>
      <c r="R7" s="407" t="s">
        <v>1915</v>
      </c>
      <c r="S7" s="407" t="s">
        <v>1927</v>
      </c>
      <c r="T7" s="407" t="s">
        <v>1927</v>
      </c>
    </row>
    <row r="8" spans="1:20" x14ac:dyDescent="0.3">
      <c r="A8" s="407" t="s">
        <v>333</v>
      </c>
      <c r="B8" s="407" t="s">
        <v>225</v>
      </c>
      <c r="C8" s="407" t="s">
        <v>151</v>
      </c>
      <c r="D8" s="407" t="s">
        <v>332</v>
      </c>
      <c r="E8" s="407" t="s">
        <v>331</v>
      </c>
      <c r="F8" s="407" t="s">
        <v>1730</v>
      </c>
      <c r="G8" s="407" t="s">
        <v>1928</v>
      </c>
      <c r="H8" s="407" t="s">
        <v>1509</v>
      </c>
      <c r="I8" s="407" t="s">
        <v>1929</v>
      </c>
      <c r="J8" s="407" t="s">
        <v>1930</v>
      </c>
      <c r="K8" s="407">
        <v>6</v>
      </c>
      <c r="L8" s="407">
        <v>700</v>
      </c>
      <c r="M8" s="408">
        <v>0.17</v>
      </c>
      <c r="N8" s="407" t="s">
        <v>1921</v>
      </c>
      <c r="O8" s="407" t="s">
        <v>1509</v>
      </c>
      <c r="Q8" s="407" t="s">
        <v>1914</v>
      </c>
      <c r="R8" s="407" t="s">
        <v>1915</v>
      </c>
      <c r="S8" s="407" t="s">
        <v>1927</v>
      </c>
      <c r="T8" s="407" t="s">
        <v>1927</v>
      </c>
    </row>
    <row r="9" spans="1:20" x14ac:dyDescent="0.3">
      <c r="A9" s="407" t="s">
        <v>333</v>
      </c>
      <c r="B9" s="407" t="s">
        <v>225</v>
      </c>
      <c r="C9" s="407" t="s">
        <v>151</v>
      </c>
      <c r="D9" s="407" t="s">
        <v>335</v>
      </c>
      <c r="E9" s="407" t="s">
        <v>334</v>
      </c>
      <c r="F9" s="407" t="s">
        <v>1722</v>
      </c>
      <c r="G9" s="407" t="s">
        <v>1931</v>
      </c>
      <c r="H9" s="407" t="s">
        <v>1509</v>
      </c>
      <c r="I9" s="407"/>
      <c r="J9" s="407"/>
      <c r="K9" s="407">
        <v>6</v>
      </c>
      <c r="L9" s="407">
        <v>700</v>
      </c>
      <c r="M9" s="408">
        <v>0.17</v>
      </c>
      <c r="N9" s="407" t="s">
        <v>1921</v>
      </c>
      <c r="O9" s="407" t="s">
        <v>1932</v>
      </c>
      <c r="Q9" s="407" t="s">
        <v>1914</v>
      </c>
      <c r="R9" s="407" t="s">
        <v>1915</v>
      </c>
      <c r="S9" s="407" t="s">
        <v>1927</v>
      </c>
      <c r="T9" s="407" t="s">
        <v>1927</v>
      </c>
    </row>
    <row r="10" spans="1:20" x14ac:dyDescent="0.3">
      <c r="A10" s="407" t="s">
        <v>333</v>
      </c>
      <c r="B10" s="407" t="s">
        <v>225</v>
      </c>
      <c r="C10" s="407" t="s">
        <v>151</v>
      </c>
      <c r="D10" s="407" t="s">
        <v>339</v>
      </c>
      <c r="E10" s="407" t="s">
        <v>338</v>
      </c>
      <c r="F10" s="407" t="s">
        <v>1729</v>
      </c>
      <c r="G10" s="407" t="s">
        <v>1933</v>
      </c>
      <c r="H10" s="407" t="s">
        <v>1509</v>
      </c>
      <c r="I10" s="407" t="s">
        <v>1934</v>
      </c>
      <c r="J10" s="407" t="s">
        <v>1935</v>
      </c>
      <c r="K10" s="407">
        <v>6</v>
      </c>
      <c r="L10" s="407">
        <v>700</v>
      </c>
      <c r="M10" s="408">
        <v>0.24</v>
      </c>
      <c r="N10" s="407" t="s">
        <v>1921</v>
      </c>
      <c r="O10" s="407" t="s">
        <v>1932</v>
      </c>
      <c r="Q10" s="407" t="s">
        <v>1914</v>
      </c>
      <c r="R10" s="407" t="s">
        <v>1915</v>
      </c>
      <c r="S10" s="407" t="s">
        <v>1927</v>
      </c>
      <c r="T10" s="407" t="s">
        <v>1913</v>
      </c>
    </row>
    <row r="11" spans="1:20" x14ac:dyDescent="0.3">
      <c r="A11" s="407" t="s">
        <v>333</v>
      </c>
      <c r="B11" s="407" t="s">
        <v>225</v>
      </c>
      <c r="C11" s="407" t="s">
        <v>151</v>
      </c>
      <c r="D11" s="407" t="s">
        <v>341</v>
      </c>
      <c r="E11" s="407" t="s">
        <v>340</v>
      </c>
      <c r="F11" s="407" t="s">
        <v>1713</v>
      </c>
      <c r="G11" s="407" t="s">
        <v>1936</v>
      </c>
      <c r="H11" s="407" t="s">
        <v>1509</v>
      </c>
      <c r="I11" s="407" t="s">
        <v>1937</v>
      </c>
      <c r="J11" s="407" t="s">
        <v>1938</v>
      </c>
      <c r="K11" s="407">
        <v>6</v>
      </c>
      <c r="L11" s="407">
        <v>700</v>
      </c>
      <c r="M11" s="408">
        <v>0.24</v>
      </c>
      <c r="N11" s="407" t="s">
        <v>1921</v>
      </c>
      <c r="O11" s="407" t="s">
        <v>1932</v>
      </c>
      <c r="Q11" s="407" t="s">
        <v>1914</v>
      </c>
      <c r="R11" s="407" t="s">
        <v>1915</v>
      </c>
      <c r="S11" s="407" t="s">
        <v>1927</v>
      </c>
      <c r="T11" s="407" t="s">
        <v>1927</v>
      </c>
    </row>
    <row r="12" spans="1:20" x14ac:dyDescent="0.3">
      <c r="A12" s="407" t="s">
        <v>333</v>
      </c>
      <c r="B12" s="407" t="s">
        <v>225</v>
      </c>
      <c r="C12" s="407" t="s">
        <v>151</v>
      </c>
      <c r="D12" s="407" t="s">
        <v>344</v>
      </c>
      <c r="E12" s="407" t="s">
        <v>343</v>
      </c>
      <c r="F12" s="407" t="s">
        <v>1714</v>
      </c>
      <c r="G12" s="407" t="s">
        <v>1939</v>
      </c>
      <c r="H12" s="407" t="s">
        <v>1509</v>
      </c>
      <c r="I12" s="407" t="s">
        <v>1940</v>
      </c>
      <c r="J12" s="407" t="s">
        <v>1941</v>
      </c>
      <c r="K12" s="407">
        <v>6</v>
      </c>
      <c r="L12" s="407">
        <v>700</v>
      </c>
      <c r="M12" s="408">
        <v>0.24</v>
      </c>
      <c r="N12" s="407" t="s">
        <v>1921</v>
      </c>
      <c r="O12" s="407" t="s">
        <v>1932</v>
      </c>
      <c r="Q12" s="407" t="s">
        <v>1914</v>
      </c>
      <c r="R12" s="407" t="s">
        <v>1915</v>
      </c>
      <c r="S12" s="407" t="s">
        <v>1927</v>
      </c>
      <c r="T12" s="407" t="s">
        <v>1927</v>
      </c>
    </row>
    <row r="13" spans="1:20" x14ac:dyDescent="0.3">
      <c r="A13" s="407" t="s">
        <v>333</v>
      </c>
      <c r="B13" s="407" t="s">
        <v>225</v>
      </c>
      <c r="C13" s="407" t="s">
        <v>151</v>
      </c>
      <c r="D13" s="407" t="s">
        <v>346</v>
      </c>
      <c r="E13" s="407" t="s">
        <v>345</v>
      </c>
      <c r="F13" s="407" t="s">
        <v>1716</v>
      </c>
      <c r="G13" s="407" t="s">
        <v>1942</v>
      </c>
      <c r="H13" s="407" t="s">
        <v>1509</v>
      </c>
      <c r="I13" s="407" t="s">
        <v>1943</v>
      </c>
      <c r="J13" s="407" t="s">
        <v>1944</v>
      </c>
      <c r="K13" s="407">
        <v>6</v>
      </c>
      <c r="L13" s="407">
        <v>700</v>
      </c>
      <c r="M13" s="408">
        <v>0.21</v>
      </c>
      <c r="N13" s="407" t="s">
        <v>1921</v>
      </c>
      <c r="O13" s="407" t="s">
        <v>1932</v>
      </c>
      <c r="Q13" s="407" t="s">
        <v>1914</v>
      </c>
      <c r="R13" s="407" t="s">
        <v>1915</v>
      </c>
      <c r="S13" s="407" t="s">
        <v>1927</v>
      </c>
      <c r="T13" s="407" t="s">
        <v>1927</v>
      </c>
    </row>
    <row r="14" spans="1:20" x14ac:dyDescent="0.3">
      <c r="A14" s="407" t="s">
        <v>333</v>
      </c>
      <c r="B14" s="407" t="s">
        <v>225</v>
      </c>
      <c r="C14" s="407" t="s">
        <v>151</v>
      </c>
      <c r="D14" s="407" t="s">
        <v>351</v>
      </c>
      <c r="E14" s="407" t="s">
        <v>350</v>
      </c>
      <c r="F14" s="407" t="s">
        <v>1719</v>
      </c>
      <c r="G14" s="407" t="s">
        <v>1945</v>
      </c>
      <c r="H14" s="407" t="s">
        <v>1509</v>
      </c>
      <c r="I14" s="407" t="s">
        <v>1946</v>
      </c>
      <c r="J14" s="407" t="s">
        <v>1947</v>
      </c>
      <c r="K14" s="407">
        <v>6</v>
      </c>
      <c r="L14" s="407">
        <v>700</v>
      </c>
      <c r="M14" s="408">
        <v>0.24</v>
      </c>
      <c r="N14" s="407" t="s">
        <v>1921</v>
      </c>
      <c r="O14" s="407" t="s">
        <v>1932</v>
      </c>
      <c r="Q14" s="407" t="s">
        <v>1914</v>
      </c>
      <c r="R14" s="407" t="s">
        <v>1915</v>
      </c>
      <c r="S14" s="407" t="s">
        <v>1927</v>
      </c>
      <c r="T14" s="407" t="s">
        <v>1927</v>
      </c>
    </row>
    <row r="15" spans="1:20" x14ac:dyDescent="0.3">
      <c r="A15" s="407" t="s">
        <v>333</v>
      </c>
      <c r="B15" s="407" t="s">
        <v>225</v>
      </c>
      <c r="C15" s="407" t="s">
        <v>151</v>
      </c>
      <c r="D15" s="407" t="s">
        <v>354</v>
      </c>
      <c r="E15" s="407" t="s">
        <v>353</v>
      </c>
      <c r="F15" s="407" t="s">
        <v>1715</v>
      </c>
      <c r="G15" s="407" t="s">
        <v>1948</v>
      </c>
      <c r="H15" s="407" t="s">
        <v>1509</v>
      </c>
      <c r="I15" s="407" t="s">
        <v>1949</v>
      </c>
      <c r="J15" s="407" t="s">
        <v>1950</v>
      </c>
      <c r="K15" s="407">
        <v>6</v>
      </c>
      <c r="L15" s="407">
        <v>700</v>
      </c>
      <c r="M15" s="408">
        <v>0.17</v>
      </c>
      <c r="N15" s="407" t="s">
        <v>1921</v>
      </c>
      <c r="O15" s="407" t="s">
        <v>1932</v>
      </c>
      <c r="Q15" s="407" t="s">
        <v>1914</v>
      </c>
      <c r="R15" s="407" t="s">
        <v>1915</v>
      </c>
      <c r="S15" s="407" t="s">
        <v>1927</v>
      </c>
      <c r="T15" s="407" t="s">
        <v>1927</v>
      </c>
    </row>
    <row r="16" spans="1:20" x14ac:dyDescent="0.3">
      <c r="A16" s="407" t="s">
        <v>333</v>
      </c>
      <c r="B16" s="407" t="s">
        <v>225</v>
      </c>
      <c r="C16" s="407" t="s">
        <v>151</v>
      </c>
      <c r="D16" s="407" t="s">
        <v>357</v>
      </c>
      <c r="E16" s="407" t="s">
        <v>356</v>
      </c>
      <c r="F16" s="407" t="s">
        <v>3660</v>
      </c>
      <c r="G16" s="407" t="s">
        <v>1951</v>
      </c>
      <c r="H16" s="407" t="s">
        <v>1509</v>
      </c>
      <c r="I16" s="407"/>
      <c r="J16" s="407"/>
      <c r="K16" s="407">
        <v>6</v>
      </c>
      <c r="L16" s="407">
        <v>700</v>
      </c>
      <c r="M16" s="408">
        <v>0.17</v>
      </c>
      <c r="N16" s="407" t="s">
        <v>1921</v>
      </c>
      <c r="O16" s="407" t="s">
        <v>1932</v>
      </c>
      <c r="Q16" s="407" t="s">
        <v>1914</v>
      </c>
      <c r="R16" s="407" t="s">
        <v>1915</v>
      </c>
      <c r="S16" s="407" t="s">
        <v>1927</v>
      </c>
      <c r="T16" s="407" t="s">
        <v>1927</v>
      </c>
    </row>
    <row r="17" spans="1:20" x14ac:dyDescent="0.3">
      <c r="A17" s="407" t="s">
        <v>333</v>
      </c>
      <c r="B17" s="407" t="s">
        <v>225</v>
      </c>
      <c r="C17" s="407" t="s">
        <v>151</v>
      </c>
      <c r="D17" s="407" t="s">
        <v>359</v>
      </c>
      <c r="E17" s="407" t="s">
        <v>358</v>
      </c>
      <c r="F17" s="407" t="s">
        <v>1717</v>
      </c>
      <c r="G17" s="407" t="s">
        <v>1952</v>
      </c>
      <c r="H17" s="407" t="s">
        <v>1509</v>
      </c>
      <c r="I17" s="407" t="s">
        <v>1953</v>
      </c>
      <c r="J17" s="407" t="s">
        <v>1954</v>
      </c>
      <c r="K17" s="407">
        <v>6</v>
      </c>
      <c r="L17" s="407">
        <v>700</v>
      </c>
      <c r="M17" s="408">
        <v>0.24</v>
      </c>
      <c r="N17" s="407" t="s">
        <v>1921</v>
      </c>
      <c r="O17" s="407" t="s">
        <v>1932</v>
      </c>
      <c r="Q17" s="407" t="s">
        <v>1914</v>
      </c>
      <c r="R17" s="407" t="s">
        <v>1915</v>
      </c>
      <c r="S17" s="407" t="s">
        <v>1927</v>
      </c>
      <c r="T17" s="407" t="s">
        <v>1927</v>
      </c>
    </row>
    <row r="18" spans="1:20" x14ac:dyDescent="0.3">
      <c r="A18" s="407" t="s">
        <v>333</v>
      </c>
      <c r="B18" s="407" t="s">
        <v>225</v>
      </c>
      <c r="C18" s="407" t="s">
        <v>151</v>
      </c>
      <c r="D18" s="407" t="s">
        <v>363</v>
      </c>
      <c r="E18" s="407" t="s">
        <v>362</v>
      </c>
      <c r="F18" s="407" t="s">
        <v>1718</v>
      </c>
      <c r="G18" s="407" t="s">
        <v>1955</v>
      </c>
      <c r="H18" s="407" t="s">
        <v>1509</v>
      </c>
      <c r="I18" s="407" t="s">
        <v>1956</v>
      </c>
      <c r="J18" s="407" t="s">
        <v>1957</v>
      </c>
      <c r="K18" s="407">
        <v>6</v>
      </c>
      <c r="L18" s="407">
        <v>700</v>
      </c>
      <c r="M18" s="408">
        <v>0.24</v>
      </c>
      <c r="N18" s="407" t="s">
        <v>1921</v>
      </c>
      <c r="O18" s="407" t="s">
        <v>1932</v>
      </c>
      <c r="Q18" s="407" t="s">
        <v>1914</v>
      </c>
      <c r="R18" s="407" t="s">
        <v>1915</v>
      </c>
      <c r="S18" s="407" t="s">
        <v>1927</v>
      </c>
      <c r="T18" s="407" t="s">
        <v>1927</v>
      </c>
    </row>
    <row r="19" spans="1:20" x14ac:dyDescent="0.3">
      <c r="A19" s="407" t="s">
        <v>333</v>
      </c>
      <c r="B19" s="407" t="s">
        <v>225</v>
      </c>
      <c r="C19" s="407" t="s">
        <v>151</v>
      </c>
      <c r="D19" s="407" t="s">
        <v>365</v>
      </c>
      <c r="E19" s="407" t="s">
        <v>364</v>
      </c>
      <c r="F19" s="407" t="s">
        <v>1721</v>
      </c>
      <c r="G19" s="407" t="s">
        <v>1958</v>
      </c>
      <c r="H19" s="407" t="s">
        <v>1509</v>
      </c>
      <c r="I19" s="407" t="s">
        <v>1959</v>
      </c>
      <c r="J19" s="407" t="s">
        <v>1960</v>
      </c>
      <c r="K19" s="407">
        <v>6</v>
      </c>
      <c r="L19" s="407">
        <v>700</v>
      </c>
      <c r="M19" s="408">
        <v>0.24</v>
      </c>
      <c r="N19" s="407" t="s">
        <v>1921</v>
      </c>
      <c r="O19" s="407" t="s">
        <v>1932</v>
      </c>
      <c r="Q19" s="407" t="s">
        <v>1914</v>
      </c>
      <c r="R19" s="407" t="s">
        <v>1915</v>
      </c>
      <c r="S19" s="407" t="s">
        <v>1927</v>
      </c>
      <c r="T19" s="407" t="s">
        <v>1927</v>
      </c>
    </row>
    <row r="20" spans="1:20" x14ac:dyDescent="0.3">
      <c r="A20" s="407" t="s">
        <v>333</v>
      </c>
      <c r="B20" s="407" t="s">
        <v>225</v>
      </c>
      <c r="C20" s="407" t="s">
        <v>151</v>
      </c>
      <c r="D20" s="407" t="s">
        <v>367</v>
      </c>
      <c r="E20" s="407" t="s">
        <v>366</v>
      </c>
      <c r="F20" s="407" t="s">
        <v>1723</v>
      </c>
      <c r="G20" s="407" t="s">
        <v>1961</v>
      </c>
      <c r="H20" s="407" t="s">
        <v>1509</v>
      </c>
      <c r="I20" s="407" t="s">
        <v>1962</v>
      </c>
      <c r="J20" s="407" t="s">
        <v>1963</v>
      </c>
      <c r="K20" s="407">
        <v>6</v>
      </c>
      <c r="L20" s="407">
        <v>700</v>
      </c>
      <c r="M20" s="408">
        <v>0.17</v>
      </c>
      <c r="N20" s="407" t="s">
        <v>1921</v>
      </c>
      <c r="O20" s="407" t="s">
        <v>1932</v>
      </c>
      <c r="Q20" s="407" t="s">
        <v>1914</v>
      </c>
      <c r="R20" s="407" t="s">
        <v>1915</v>
      </c>
      <c r="S20" s="407" t="s">
        <v>1927</v>
      </c>
      <c r="T20" s="407" t="s">
        <v>1927</v>
      </c>
    </row>
    <row r="21" spans="1:20" x14ac:dyDescent="0.3">
      <c r="A21" s="407" t="s">
        <v>333</v>
      </c>
      <c r="B21" s="407" t="s">
        <v>225</v>
      </c>
      <c r="C21" s="407" t="s">
        <v>151</v>
      </c>
      <c r="D21" s="407" t="s">
        <v>369</v>
      </c>
      <c r="E21" s="407" t="s">
        <v>368</v>
      </c>
      <c r="F21" s="407" t="s">
        <v>1724</v>
      </c>
      <c r="G21" s="407" t="s">
        <v>1964</v>
      </c>
      <c r="H21" s="407" t="s">
        <v>1509</v>
      </c>
      <c r="I21" s="407" t="s">
        <v>1965</v>
      </c>
      <c r="J21" s="407" t="s">
        <v>1966</v>
      </c>
      <c r="K21" s="407">
        <v>6</v>
      </c>
      <c r="L21" s="407">
        <v>700</v>
      </c>
      <c r="M21" s="408">
        <v>0.17</v>
      </c>
      <c r="N21" s="407" t="s">
        <v>1921</v>
      </c>
      <c r="O21" s="407" t="s">
        <v>1932</v>
      </c>
      <c r="Q21" s="407" t="s">
        <v>1914</v>
      </c>
      <c r="R21" s="407" t="s">
        <v>1915</v>
      </c>
      <c r="S21" s="407" t="s">
        <v>1927</v>
      </c>
      <c r="T21" s="407" t="s">
        <v>1927</v>
      </c>
    </row>
    <row r="22" spans="1:20" x14ac:dyDescent="0.3">
      <c r="A22" s="407" t="s">
        <v>333</v>
      </c>
      <c r="B22" s="407" t="s">
        <v>225</v>
      </c>
      <c r="C22" s="407" t="s">
        <v>151</v>
      </c>
      <c r="D22" s="407" t="s">
        <v>371</v>
      </c>
      <c r="E22" s="407" t="s">
        <v>370</v>
      </c>
      <c r="F22" s="407" t="s">
        <v>1725</v>
      </c>
      <c r="G22" s="407" t="s">
        <v>1967</v>
      </c>
      <c r="H22" s="407" t="s">
        <v>1509</v>
      </c>
      <c r="I22" s="407" t="s">
        <v>1968</v>
      </c>
      <c r="J22" s="407" t="s">
        <v>1969</v>
      </c>
      <c r="K22" s="407">
        <v>6</v>
      </c>
      <c r="L22" s="407">
        <v>700</v>
      </c>
      <c r="M22" s="408">
        <v>0.17</v>
      </c>
      <c r="N22" s="407" t="s">
        <v>1921</v>
      </c>
      <c r="O22" s="407" t="s">
        <v>1932</v>
      </c>
      <c r="Q22" s="407" t="s">
        <v>1914</v>
      </c>
      <c r="R22" s="407" t="s">
        <v>1915</v>
      </c>
      <c r="S22" s="407" t="s">
        <v>1927</v>
      </c>
      <c r="T22" s="407" t="s">
        <v>1927</v>
      </c>
    </row>
    <row r="23" spans="1:20" x14ac:dyDescent="0.3">
      <c r="A23" s="407" t="s">
        <v>333</v>
      </c>
      <c r="B23" s="407" t="s">
        <v>225</v>
      </c>
      <c r="C23" s="407" t="s">
        <v>151</v>
      </c>
      <c r="D23" s="407" t="s">
        <v>373</v>
      </c>
      <c r="E23" s="407" t="s">
        <v>372</v>
      </c>
      <c r="F23" s="407" t="s">
        <v>1728</v>
      </c>
      <c r="G23" s="407" t="s">
        <v>1970</v>
      </c>
      <c r="H23" s="407" t="s">
        <v>1509</v>
      </c>
      <c r="I23" s="407" t="s">
        <v>1971</v>
      </c>
      <c r="J23" s="407" t="s">
        <v>1972</v>
      </c>
      <c r="K23" s="407">
        <v>6</v>
      </c>
      <c r="L23" s="407">
        <v>700</v>
      </c>
      <c r="M23" s="408">
        <v>0.17</v>
      </c>
      <c r="N23" s="407" t="s">
        <v>1921</v>
      </c>
      <c r="O23" s="407" t="s">
        <v>1509</v>
      </c>
      <c r="Q23" s="407" t="s">
        <v>1914</v>
      </c>
      <c r="R23" s="407" t="s">
        <v>1915</v>
      </c>
      <c r="S23" s="407" t="s">
        <v>1927</v>
      </c>
      <c r="T23" s="407" t="s">
        <v>1927</v>
      </c>
    </row>
    <row r="24" spans="1:20" x14ac:dyDescent="0.3">
      <c r="A24" s="407" t="s">
        <v>333</v>
      </c>
      <c r="B24" s="407" t="s">
        <v>225</v>
      </c>
      <c r="C24" s="407" t="s">
        <v>151</v>
      </c>
      <c r="D24" s="407" t="s">
        <v>375</v>
      </c>
      <c r="E24" s="407" t="s">
        <v>374</v>
      </c>
      <c r="F24" s="407" t="s">
        <v>1727</v>
      </c>
      <c r="G24" s="407" t="s">
        <v>1973</v>
      </c>
      <c r="H24" s="407" t="s">
        <v>1509</v>
      </c>
      <c r="I24" s="407" t="s">
        <v>1974</v>
      </c>
      <c r="J24" s="407" t="s">
        <v>1975</v>
      </c>
      <c r="K24" s="407">
        <v>6</v>
      </c>
      <c r="L24" s="407">
        <v>700</v>
      </c>
      <c r="M24" s="408">
        <v>0.17</v>
      </c>
      <c r="N24" s="407" t="s">
        <v>1921</v>
      </c>
      <c r="O24" s="407" t="s">
        <v>1932</v>
      </c>
      <c r="Q24" s="407" t="s">
        <v>1914</v>
      </c>
      <c r="R24" s="407" t="s">
        <v>1915</v>
      </c>
      <c r="S24" s="407" t="s">
        <v>1927</v>
      </c>
      <c r="T24" s="407" t="s">
        <v>1927</v>
      </c>
    </row>
    <row r="25" spans="1:20" x14ac:dyDescent="0.3">
      <c r="A25" s="407" t="s">
        <v>333</v>
      </c>
      <c r="B25" s="407" t="s">
        <v>225</v>
      </c>
      <c r="C25" s="407" t="s">
        <v>151</v>
      </c>
      <c r="D25" s="407" t="s">
        <v>379</v>
      </c>
      <c r="E25" s="407" t="s">
        <v>378</v>
      </c>
      <c r="F25" s="407" t="s">
        <v>1726</v>
      </c>
      <c r="G25" s="407" t="s">
        <v>1976</v>
      </c>
      <c r="H25" s="407" t="s">
        <v>1509</v>
      </c>
      <c r="I25" s="407" t="s">
        <v>1977</v>
      </c>
      <c r="J25" s="407" t="s">
        <v>1978</v>
      </c>
      <c r="K25" s="407">
        <v>6</v>
      </c>
      <c r="L25" s="407">
        <v>700</v>
      </c>
      <c r="M25" s="408">
        <v>0.24</v>
      </c>
      <c r="N25" s="407" t="s">
        <v>1921</v>
      </c>
      <c r="O25" s="407" t="s">
        <v>1932</v>
      </c>
      <c r="Q25" s="407" t="s">
        <v>1914</v>
      </c>
      <c r="R25" s="407" t="s">
        <v>1915</v>
      </c>
      <c r="S25" s="407" t="s">
        <v>1927</v>
      </c>
      <c r="T25" s="407" t="s">
        <v>1927</v>
      </c>
    </row>
    <row r="26" spans="1:20" x14ac:dyDescent="0.3">
      <c r="A26" s="409" t="s">
        <v>333</v>
      </c>
      <c r="B26" s="409" t="s">
        <v>150</v>
      </c>
      <c r="C26" s="409" t="s">
        <v>151</v>
      </c>
      <c r="D26" s="409" t="s">
        <v>383</v>
      </c>
      <c r="E26" s="409" t="s">
        <v>382</v>
      </c>
      <c r="F26" s="407" t="s">
        <v>3431</v>
      </c>
      <c r="G26" s="407" t="s">
        <v>1509</v>
      </c>
      <c r="H26" s="407" t="s">
        <v>1509</v>
      </c>
      <c r="I26" s="407" t="s">
        <v>1979</v>
      </c>
      <c r="J26" s="407" t="s">
        <v>1980</v>
      </c>
      <c r="K26" s="409">
        <v>12</v>
      </c>
      <c r="L26" s="409">
        <v>700</v>
      </c>
      <c r="M26" s="408" t="s">
        <v>1509</v>
      </c>
      <c r="N26" s="407" t="s">
        <v>1509</v>
      </c>
      <c r="O26" s="407" t="s">
        <v>1509</v>
      </c>
      <c r="Q26" s="407" t="s">
        <v>1914</v>
      </c>
      <c r="R26" s="407" t="s">
        <v>1915</v>
      </c>
      <c r="S26" s="409" t="s">
        <v>1922</v>
      </c>
      <c r="T26" s="407" t="s">
        <v>1922</v>
      </c>
    </row>
    <row r="27" spans="1:20" x14ac:dyDescent="0.3">
      <c r="A27" s="407" t="s">
        <v>333</v>
      </c>
      <c r="B27" s="407" t="s">
        <v>150</v>
      </c>
      <c r="C27" s="407" t="s">
        <v>151</v>
      </c>
      <c r="D27" s="407" t="s">
        <v>387</v>
      </c>
      <c r="E27" s="407" t="s">
        <v>386</v>
      </c>
      <c r="F27" s="407" t="s">
        <v>3606</v>
      </c>
      <c r="G27" s="407" t="s">
        <v>1981</v>
      </c>
      <c r="H27" s="407" t="s">
        <v>1509</v>
      </c>
      <c r="I27" s="407"/>
      <c r="J27" s="407"/>
      <c r="K27" s="407">
        <v>6</v>
      </c>
      <c r="L27" s="407">
        <v>700</v>
      </c>
      <c r="M27" s="408">
        <v>0.375</v>
      </c>
      <c r="N27" s="407" t="s">
        <v>1921</v>
      </c>
      <c r="O27" s="407" t="s">
        <v>1932</v>
      </c>
      <c r="Q27" s="407" t="s">
        <v>1914</v>
      </c>
      <c r="R27" s="407" t="s">
        <v>1915</v>
      </c>
      <c r="S27" s="407" t="s">
        <v>1927</v>
      </c>
      <c r="T27" s="407" t="s">
        <v>1927</v>
      </c>
    </row>
    <row r="28" spans="1:20" x14ac:dyDescent="0.3">
      <c r="A28" s="409" t="s">
        <v>333</v>
      </c>
      <c r="B28" s="409" t="s">
        <v>150</v>
      </c>
      <c r="C28" s="409" t="s">
        <v>151</v>
      </c>
      <c r="D28" s="409" t="s">
        <v>390</v>
      </c>
      <c r="E28" s="409" t="s">
        <v>389</v>
      </c>
      <c r="F28" s="407" t="s">
        <v>1611</v>
      </c>
      <c r="G28" s="407" t="s">
        <v>1509</v>
      </c>
      <c r="H28" s="407" t="s">
        <v>1509</v>
      </c>
      <c r="I28" s="407" t="s">
        <v>1982</v>
      </c>
      <c r="J28" s="407" t="s">
        <v>1983</v>
      </c>
      <c r="K28" s="409">
        <v>6</v>
      </c>
      <c r="L28" s="409">
        <v>1000</v>
      </c>
      <c r="M28" s="408" t="s">
        <v>1509</v>
      </c>
      <c r="N28" s="407" t="s">
        <v>1509</v>
      </c>
      <c r="O28" s="407" t="s">
        <v>1509</v>
      </c>
      <c r="Q28" s="407" t="s">
        <v>1914</v>
      </c>
      <c r="R28" s="407" t="s">
        <v>1915</v>
      </c>
      <c r="S28" s="409" t="s">
        <v>1922</v>
      </c>
      <c r="T28" s="407" t="s">
        <v>1922</v>
      </c>
    </row>
    <row r="29" spans="1:20" x14ac:dyDescent="0.3">
      <c r="A29" s="407" t="s">
        <v>333</v>
      </c>
      <c r="B29" s="407" t="s">
        <v>150</v>
      </c>
      <c r="C29" s="407" t="s">
        <v>151</v>
      </c>
      <c r="D29" s="407" t="s">
        <v>393</v>
      </c>
      <c r="E29" s="407" t="s">
        <v>392</v>
      </c>
      <c r="F29" s="407" t="s">
        <v>3607</v>
      </c>
      <c r="G29" s="407" t="s">
        <v>1984</v>
      </c>
      <c r="H29" s="407" t="s">
        <v>1509</v>
      </c>
      <c r="I29" s="407"/>
      <c r="J29" s="407"/>
      <c r="K29" s="407">
        <v>6</v>
      </c>
      <c r="L29" s="407">
        <v>1000</v>
      </c>
      <c r="M29" s="408">
        <v>0.375</v>
      </c>
      <c r="N29" s="407" t="s">
        <v>1921</v>
      </c>
      <c r="O29" s="407" t="s">
        <v>1932</v>
      </c>
      <c r="Q29" s="407" t="s">
        <v>1914</v>
      </c>
      <c r="R29" s="407" t="s">
        <v>1915</v>
      </c>
      <c r="S29" s="407" t="s">
        <v>1927</v>
      </c>
      <c r="T29" s="407" t="s">
        <v>1927</v>
      </c>
    </row>
    <row r="30" spans="1:20" hidden="1" x14ac:dyDescent="0.3">
      <c r="A30" s="407" t="s">
        <v>333</v>
      </c>
      <c r="B30" s="407" t="s">
        <v>225</v>
      </c>
      <c r="C30" s="407" t="s">
        <v>1985</v>
      </c>
      <c r="D30" s="407" t="s">
        <v>396</v>
      </c>
      <c r="E30" s="407" t="s">
        <v>395</v>
      </c>
      <c r="F30" s="407" t="s">
        <v>3656</v>
      </c>
      <c r="G30" s="407" t="s">
        <v>1986</v>
      </c>
      <c r="H30" s="407" t="s">
        <v>1509</v>
      </c>
      <c r="I30" s="407" t="s">
        <v>1987</v>
      </c>
      <c r="J30" s="407" t="s">
        <v>1988</v>
      </c>
      <c r="K30" s="407">
        <v>6</v>
      </c>
      <c r="L30" s="407">
        <v>500</v>
      </c>
      <c r="M30" s="408">
        <v>0.3</v>
      </c>
      <c r="N30" s="407" t="s">
        <v>1989</v>
      </c>
      <c r="O30" s="407" t="s">
        <v>1509</v>
      </c>
      <c r="Q30" s="407" t="s">
        <v>1914</v>
      </c>
      <c r="R30" s="407" t="s">
        <v>1915</v>
      </c>
      <c r="S30" s="407" t="s">
        <v>1927</v>
      </c>
      <c r="T30" s="407" t="s">
        <v>1927</v>
      </c>
    </row>
    <row r="31" spans="1:20" hidden="1" x14ac:dyDescent="0.3">
      <c r="A31" s="407" t="s">
        <v>333</v>
      </c>
      <c r="B31" s="407" t="s">
        <v>225</v>
      </c>
      <c r="C31" s="407" t="s">
        <v>1985</v>
      </c>
      <c r="D31" s="407" t="s">
        <v>398</v>
      </c>
      <c r="E31" s="407" t="s">
        <v>397</v>
      </c>
      <c r="F31" s="407" t="s">
        <v>3657</v>
      </c>
      <c r="G31" s="407" t="s">
        <v>1990</v>
      </c>
      <c r="H31" s="407" t="s">
        <v>1509</v>
      </c>
      <c r="I31" s="407" t="s">
        <v>1991</v>
      </c>
      <c r="J31" s="407" t="s">
        <v>1992</v>
      </c>
      <c r="K31" s="407">
        <v>6</v>
      </c>
      <c r="L31" s="407">
        <v>500</v>
      </c>
      <c r="M31" s="408">
        <v>0.3</v>
      </c>
      <c r="N31" s="407" t="s">
        <v>1989</v>
      </c>
      <c r="O31" s="407" t="s">
        <v>1509</v>
      </c>
      <c r="Q31" s="407" t="s">
        <v>1914</v>
      </c>
      <c r="R31" s="407" t="s">
        <v>1915</v>
      </c>
      <c r="S31" s="407" t="s">
        <v>1927</v>
      </c>
      <c r="T31" s="407" t="s">
        <v>1927</v>
      </c>
    </row>
    <row r="32" spans="1:20" hidden="1" x14ac:dyDescent="0.3">
      <c r="A32" s="407" t="s">
        <v>333</v>
      </c>
      <c r="B32" s="407" t="s">
        <v>225</v>
      </c>
      <c r="C32" s="407" t="s">
        <v>1985</v>
      </c>
      <c r="D32" s="407" t="s">
        <v>400</v>
      </c>
      <c r="E32" s="407" t="s">
        <v>399</v>
      </c>
      <c r="F32" s="407" t="s">
        <v>3658</v>
      </c>
      <c r="G32" s="407" t="s">
        <v>1993</v>
      </c>
      <c r="H32" s="407" t="s">
        <v>1509</v>
      </c>
      <c r="I32" s="407" t="s">
        <v>1994</v>
      </c>
      <c r="J32" s="407" t="s">
        <v>1995</v>
      </c>
      <c r="K32" s="407">
        <v>6</v>
      </c>
      <c r="L32" s="407">
        <v>700</v>
      </c>
      <c r="M32" s="408">
        <v>0.3</v>
      </c>
      <c r="N32" s="407" t="s">
        <v>1989</v>
      </c>
      <c r="O32" s="407" t="s">
        <v>1932</v>
      </c>
      <c r="Q32" s="407" t="s">
        <v>1914</v>
      </c>
      <c r="R32" s="407" t="s">
        <v>1915</v>
      </c>
      <c r="S32" s="407" t="s">
        <v>1927</v>
      </c>
      <c r="T32" s="407" t="s">
        <v>1927</v>
      </c>
    </row>
    <row r="33" spans="1:20" hidden="1" x14ac:dyDescent="0.3">
      <c r="A33" s="407" t="s">
        <v>333</v>
      </c>
      <c r="B33" s="407" t="s">
        <v>1791</v>
      </c>
      <c r="C33" s="407" t="s">
        <v>176</v>
      </c>
      <c r="D33" s="407" t="s">
        <v>402</v>
      </c>
      <c r="E33" s="407" t="s">
        <v>401</v>
      </c>
      <c r="F33" s="407" t="s">
        <v>177</v>
      </c>
      <c r="G33" s="407" t="s">
        <v>1996</v>
      </c>
      <c r="H33" s="407" t="s">
        <v>1509</v>
      </c>
      <c r="I33" s="407"/>
      <c r="J33" s="407"/>
      <c r="K33" s="407">
        <v>6</v>
      </c>
      <c r="L33" s="407">
        <v>750</v>
      </c>
      <c r="M33" s="408">
        <v>0.43</v>
      </c>
      <c r="N33" s="407" t="s">
        <v>1932</v>
      </c>
      <c r="O33" s="407" t="s">
        <v>1932</v>
      </c>
      <c r="Q33" s="407" t="s">
        <v>1914</v>
      </c>
      <c r="R33" s="407" t="s">
        <v>1915</v>
      </c>
      <c r="S33" s="407" t="s">
        <v>1927</v>
      </c>
      <c r="T33" s="407" t="s">
        <v>1927</v>
      </c>
    </row>
    <row r="34" spans="1:20" hidden="1" x14ac:dyDescent="0.3">
      <c r="A34" s="407" t="s">
        <v>1997</v>
      </c>
      <c r="B34" s="407" t="s">
        <v>1802</v>
      </c>
      <c r="C34" s="407" t="s">
        <v>25</v>
      </c>
      <c r="D34" s="407" t="s">
        <v>404</v>
      </c>
      <c r="E34" s="407" t="s">
        <v>403</v>
      </c>
      <c r="F34" s="407" t="s">
        <v>3539</v>
      </c>
      <c r="G34" s="407" t="s">
        <v>1998</v>
      </c>
      <c r="H34" s="407" t="s">
        <v>1509</v>
      </c>
      <c r="I34" s="407" t="s">
        <v>1999</v>
      </c>
      <c r="J34" s="407" t="s">
        <v>2000</v>
      </c>
      <c r="K34" s="407">
        <v>1</v>
      </c>
      <c r="L34" s="407">
        <v>700</v>
      </c>
      <c r="M34" s="408">
        <v>0.46</v>
      </c>
      <c r="N34" s="407" t="s">
        <v>2001</v>
      </c>
      <c r="O34" s="407" t="s">
        <v>1509</v>
      </c>
      <c r="Q34" s="407" t="s">
        <v>1914</v>
      </c>
      <c r="R34" s="407" t="s">
        <v>1915</v>
      </c>
      <c r="S34" s="407" t="s">
        <v>1927</v>
      </c>
      <c r="T34" s="407" t="s">
        <v>2002</v>
      </c>
    </row>
    <row r="35" spans="1:20" hidden="1" x14ac:dyDescent="0.3">
      <c r="A35" s="407" t="s">
        <v>1997</v>
      </c>
      <c r="B35" s="407" t="s">
        <v>1802</v>
      </c>
      <c r="C35" s="407" t="s">
        <v>25</v>
      </c>
      <c r="D35" s="407" t="s">
        <v>406</v>
      </c>
      <c r="E35" s="407" t="s">
        <v>405</v>
      </c>
      <c r="F35" s="407" t="s">
        <v>3540</v>
      </c>
      <c r="G35" s="407" t="s">
        <v>2003</v>
      </c>
      <c r="H35" s="407" t="s">
        <v>1509</v>
      </c>
      <c r="I35" s="407" t="s">
        <v>2004</v>
      </c>
      <c r="J35" s="407" t="s">
        <v>2005</v>
      </c>
      <c r="K35" s="407">
        <v>1</v>
      </c>
      <c r="L35" s="407">
        <v>700</v>
      </c>
      <c r="M35" s="408">
        <v>0.42</v>
      </c>
      <c r="N35" s="407" t="s">
        <v>2001</v>
      </c>
      <c r="O35" s="407" t="s">
        <v>1509</v>
      </c>
      <c r="Q35" s="407" t="s">
        <v>1914</v>
      </c>
      <c r="R35" s="407" t="s">
        <v>1915</v>
      </c>
      <c r="S35" s="407" t="s">
        <v>1927</v>
      </c>
      <c r="T35" s="407" t="s">
        <v>2002</v>
      </c>
    </row>
    <row r="36" spans="1:20" hidden="1" x14ac:dyDescent="0.3">
      <c r="A36" s="407" t="s">
        <v>1997</v>
      </c>
      <c r="B36" s="407" t="s">
        <v>1802</v>
      </c>
      <c r="C36" s="407" t="s">
        <v>25</v>
      </c>
      <c r="D36" s="407" t="s">
        <v>408</v>
      </c>
      <c r="E36" s="407" t="s">
        <v>407</v>
      </c>
      <c r="F36" s="407" t="s">
        <v>3432</v>
      </c>
      <c r="G36" s="407" t="s">
        <v>2006</v>
      </c>
      <c r="H36" s="407" t="s">
        <v>1509</v>
      </c>
      <c r="I36" s="407"/>
      <c r="J36" s="407"/>
      <c r="K36" s="407">
        <v>1</v>
      </c>
      <c r="L36" s="407">
        <v>700</v>
      </c>
      <c r="M36" s="408">
        <v>0.45</v>
      </c>
      <c r="N36" s="407" t="s">
        <v>2001</v>
      </c>
      <c r="O36" s="407" t="s">
        <v>1509</v>
      </c>
      <c r="Q36" s="407" t="s">
        <v>1914</v>
      </c>
      <c r="R36" s="407" t="s">
        <v>1915</v>
      </c>
      <c r="S36" s="407" t="s">
        <v>1927</v>
      </c>
      <c r="T36" s="407" t="s">
        <v>2002</v>
      </c>
    </row>
    <row r="37" spans="1:20" hidden="1" x14ac:dyDescent="0.3">
      <c r="A37" s="407" t="s">
        <v>1997</v>
      </c>
      <c r="B37" s="407" t="s">
        <v>1802</v>
      </c>
      <c r="C37" s="407" t="s">
        <v>25</v>
      </c>
      <c r="D37" s="407" t="s">
        <v>410</v>
      </c>
      <c r="E37" s="407" t="s">
        <v>409</v>
      </c>
      <c r="F37" s="407" t="s">
        <v>3534</v>
      </c>
      <c r="G37" s="407" t="s">
        <v>2007</v>
      </c>
      <c r="H37" s="407" t="s">
        <v>1509</v>
      </c>
      <c r="I37" s="407"/>
      <c r="J37" s="407"/>
      <c r="K37" s="407">
        <v>6</v>
      </c>
      <c r="L37" s="407">
        <v>700</v>
      </c>
      <c r="M37" s="408">
        <v>0.43</v>
      </c>
      <c r="N37" s="407" t="s">
        <v>2001</v>
      </c>
      <c r="O37" s="407" t="s">
        <v>1509</v>
      </c>
      <c r="Q37" s="407" t="s">
        <v>1914</v>
      </c>
      <c r="R37" s="407" t="s">
        <v>1915</v>
      </c>
      <c r="S37" s="407" t="s">
        <v>1927</v>
      </c>
      <c r="T37" s="407" t="s">
        <v>2002</v>
      </c>
    </row>
    <row r="38" spans="1:20" hidden="1" x14ac:dyDescent="0.3">
      <c r="A38" s="407" t="s">
        <v>1997</v>
      </c>
      <c r="B38" s="407" t="s">
        <v>1802</v>
      </c>
      <c r="C38" s="407" t="s">
        <v>25</v>
      </c>
      <c r="D38" s="407" t="s">
        <v>412</v>
      </c>
      <c r="E38" s="407" t="s">
        <v>411</v>
      </c>
      <c r="F38" s="407" t="s">
        <v>3531</v>
      </c>
      <c r="G38" s="407" t="s">
        <v>2008</v>
      </c>
      <c r="H38" s="407" t="s">
        <v>1509</v>
      </c>
      <c r="I38" s="407" t="s">
        <v>2009</v>
      </c>
      <c r="J38" s="407" t="s">
        <v>2010</v>
      </c>
      <c r="K38" s="407">
        <v>12</v>
      </c>
      <c r="L38" s="407">
        <v>700</v>
      </c>
      <c r="M38" s="408">
        <v>0.442</v>
      </c>
      <c r="N38" s="407" t="s">
        <v>2001</v>
      </c>
      <c r="O38" s="407" t="s">
        <v>2011</v>
      </c>
      <c r="Q38" s="407" t="s">
        <v>1914</v>
      </c>
      <c r="R38" s="407" t="s">
        <v>1915</v>
      </c>
      <c r="S38" s="407" t="s">
        <v>1927</v>
      </c>
      <c r="T38" s="407" t="s">
        <v>1927</v>
      </c>
    </row>
    <row r="39" spans="1:20" hidden="1" x14ac:dyDescent="0.3">
      <c r="A39" s="407" t="s">
        <v>1997</v>
      </c>
      <c r="B39" s="407" t="s">
        <v>1802</v>
      </c>
      <c r="C39" s="407" t="s">
        <v>25</v>
      </c>
      <c r="D39" s="407" t="s">
        <v>414</v>
      </c>
      <c r="E39" s="407" t="s">
        <v>413</v>
      </c>
      <c r="F39" s="407" t="s">
        <v>3530</v>
      </c>
      <c r="G39" s="407" t="s">
        <v>2012</v>
      </c>
      <c r="H39" s="407" t="s">
        <v>1509</v>
      </c>
      <c r="I39" s="407"/>
      <c r="J39" s="407"/>
      <c r="K39" s="407">
        <v>6</v>
      </c>
      <c r="L39" s="407">
        <v>700</v>
      </c>
      <c r="M39" s="408">
        <v>0.442</v>
      </c>
      <c r="N39" s="407" t="s">
        <v>2001</v>
      </c>
      <c r="O39" s="407" t="s">
        <v>2011</v>
      </c>
      <c r="Q39" s="407" t="s">
        <v>1914</v>
      </c>
      <c r="R39" s="407" t="s">
        <v>1915</v>
      </c>
      <c r="S39" s="407" t="s">
        <v>1927</v>
      </c>
      <c r="T39" s="407" t="s">
        <v>1927</v>
      </c>
    </row>
    <row r="40" spans="1:20" hidden="1" x14ac:dyDescent="0.3">
      <c r="A40" s="407" t="s">
        <v>1997</v>
      </c>
      <c r="B40" s="407" t="s">
        <v>1802</v>
      </c>
      <c r="C40" s="407" t="s">
        <v>25</v>
      </c>
      <c r="D40" s="407" t="s">
        <v>416</v>
      </c>
      <c r="E40" s="407" t="s">
        <v>415</v>
      </c>
      <c r="F40" s="407" t="s">
        <v>3535</v>
      </c>
      <c r="G40" s="407" t="s">
        <v>2013</v>
      </c>
      <c r="H40" s="407" t="s">
        <v>1509</v>
      </c>
      <c r="I40" s="407"/>
      <c r="J40" s="407"/>
      <c r="K40" s="407">
        <v>6</v>
      </c>
      <c r="L40" s="407">
        <v>700</v>
      </c>
      <c r="M40" s="408">
        <v>0.43</v>
      </c>
      <c r="N40" s="407" t="s">
        <v>2001</v>
      </c>
      <c r="O40" s="407" t="s">
        <v>1509</v>
      </c>
      <c r="Q40" s="407" t="s">
        <v>1914</v>
      </c>
      <c r="R40" s="407" t="s">
        <v>1915</v>
      </c>
      <c r="S40" s="407" t="s">
        <v>1927</v>
      </c>
      <c r="T40" s="407" t="s">
        <v>2002</v>
      </c>
    </row>
    <row r="41" spans="1:20" hidden="1" x14ac:dyDescent="0.3">
      <c r="A41" s="407" t="s">
        <v>1997</v>
      </c>
      <c r="B41" s="407" t="s">
        <v>1802</v>
      </c>
      <c r="C41" s="407" t="s">
        <v>25</v>
      </c>
      <c r="D41" s="407" t="s">
        <v>418</v>
      </c>
      <c r="E41" s="407" t="s">
        <v>417</v>
      </c>
      <c r="F41" s="407" t="s">
        <v>3533</v>
      </c>
      <c r="G41" s="407" t="s">
        <v>2014</v>
      </c>
      <c r="H41" s="407" t="s">
        <v>1509</v>
      </c>
      <c r="I41" s="407"/>
      <c r="J41" s="407"/>
      <c r="K41" s="407">
        <v>6</v>
      </c>
      <c r="L41" s="407">
        <v>700</v>
      </c>
      <c r="M41" s="408">
        <v>0.439</v>
      </c>
      <c r="N41" s="407" t="s">
        <v>2001</v>
      </c>
      <c r="O41" s="407" t="s">
        <v>2011</v>
      </c>
      <c r="Q41" s="407" t="s">
        <v>1914</v>
      </c>
      <c r="R41" s="407" t="s">
        <v>1915</v>
      </c>
      <c r="S41" s="407" t="s">
        <v>1927</v>
      </c>
      <c r="T41" s="407" t="s">
        <v>2002</v>
      </c>
    </row>
    <row r="42" spans="1:20" hidden="1" x14ac:dyDescent="0.3">
      <c r="A42" s="407" t="s">
        <v>1997</v>
      </c>
      <c r="B42" s="407" t="s">
        <v>1802</v>
      </c>
      <c r="C42" s="407" t="s">
        <v>25</v>
      </c>
      <c r="D42" s="407" t="s">
        <v>420</v>
      </c>
      <c r="E42" s="407" t="s">
        <v>419</v>
      </c>
      <c r="F42" s="407" t="s">
        <v>3536</v>
      </c>
      <c r="G42" s="407" t="s">
        <v>2015</v>
      </c>
      <c r="H42" s="407" t="s">
        <v>1509</v>
      </c>
      <c r="I42" s="407"/>
      <c r="J42" s="407"/>
      <c r="K42" s="407">
        <v>6</v>
      </c>
      <c r="L42" s="407">
        <v>700</v>
      </c>
      <c r="M42" s="408">
        <v>0.43</v>
      </c>
      <c r="N42" s="407" t="s">
        <v>2001</v>
      </c>
      <c r="O42" s="407" t="s">
        <v>2011</v>
      </c>
      <c r="Q42" s="407" t="s">
        <v>1914</v>
      </c>
      <c r="R42" s="407" t="s">
        <v>1915</v>
      </c>
      <c r="S42" s="407" t="s">
        <v>1927</v>
      </c>
      <c r="T42" s="407" t="s">
        <v>1927</v>
      </c>
    </row>
    <row r="43" spans="1:20" hidden="1" x14ac:dyDescent="0.3">
      <c r="A43" s="407" t="s">
        <v>1997</v>
      </c>
      <c r="B43" s="407" t="s">
        <v>1802</v>
      </c>
      <c r="C43" s="407" t="s">
        <v>25</v>
      </c>
      <c r="D43" s="407" t="s">
        <v>422</v>
      </c>
      <c r="E43" s="407" t="s">
        <v>421</v>
      </c>
      <c r="F43" s="407" t="s">
        <v>3528</v>
      </c>
      <c r="G43" s="407" t="s">
        <v>2016</v>
      </c>
      <c r="H43" s="407" t="s">
        <v>1509</v>
      </c>
      <c r="I43" s="407" t="s">
        <v>2017</v>
      </c>
      <c r="J43" s="407" t="s">
        <v>2018</v>
      </c>
      <c r="K43" s="407">
        <v>3</v>
      </c>
      <c r="L43" s="407">
        <v>700</v>
      </c>
      <c r="M43" s="408">
        <v>0.43</v>
      </c>
      <c r="N43" s="407" t="s">
        <v>2001</v>
      </c>
      <c r="O43" s="407" t="s">
        <v>1509</v>
      </c>
      <c r="Q43" s="407" t="s">
        <v>1914</v>
      </c>
      <c r="R43" s="407" t="s">
        <v>1915</v>
      </c>
      <c r="S43" s="407" t="s">
        <v>1927</v>
      </c>
      <c r="T43" s="407" t="s">
        <v>1927</v>
      </c>
    </row>
    <row r="44" spans="1:20" hidden="1" x14ac:dyDescent="0.3">
      <c r="A44" s="407" t="s">
        <v>1997</v>
      </c>
      <c r="B44" s="407" t="s">
        <v>1802</v>
      </c>
      <c r="C44" s="407" t="s">
        <v>25</v>
      </c>
      <c r="D44" s="407" t="s">
        <v>424</v>
      </c>
      <c r="E44" s="407" t="s">
        <v>423</v>
      </c>
      <c r="F44" s="407" t="s">
        <v>3532</v>
      </c>
      <c r="G44" s="407" t="s">
        <v>2019</v>
      </c>
      <c r="H44" s="407" t="s">
        <v>1509</v>
      </c>
      <c r="I44" s="407"/>
      <c r="J44" s="407"/>
      <c r="K44" s="407">
        <v>6</v>
      </c>
      <c r="L44" s="407">
        <v>700</v>
      </c>
      <c r="M44" s="408">
        <v>0.44</v>
      </c>
      <c r="N44" s="407" t="s">
        <v>2001</v>
      </c>
      <c r="O44" s="407" t="s">
        <v>1509</v>
      </c>
      <c r="Q44" s="407" t="s">
        <v>1914</v>
      </c>
      <c r="R44" s="407" t="s">
        <v>1915</v>
      </c>
      <c r="S44" s="407" t="s">
        <v>1927</v>
      </c>
      <c r="T44" s="407" t="s">
        <v>1927</v>
      </c>
    </row>
    <row r="45" spans="1:20" hidden="1" x14ac:dyDescent="0.3">
      <c r="A45" s="409" t="s">
        <v>1997</v>
      </c>
      <c r="B45" s="409" t="s">
        <v>1802</v>
      </c>
      <c r="C45" s="409" t="s">
        <v>25</v>
      </c>
      <c r="D45" s="409" t="s">
        <v>426</v>
      </c>
      <c r="E45" s="409" t="s">
        <v>425</v>
      </c>
      <c r="F45" s="407" t="s">
        <v>3529</v>
      </c>
      <c r="G45" s="407" t="s">
        <v>1509</v>
      </c>
      <c r="H45" s="407" t="s">
        <v>1509</v>
      </c>
      <c r="I45" s="407"/>
      <c r="J45" s="407"/>
      <c r="K45" s="409">
        <v>12</v>
      </c>
      <c r="L45" s="409">
        <v>700</v>
      </c>
      <c r="M45" s="408" t="s">
        <v>1509</v>
      </c>
      <c r="N45" s="407" t="s">
        <v>1509</v>
      </c>
      <c r="O45" s="407" t="s">
        <v>1509</v>
      </c>
      <c r="Q45" s="407" t="s">
        <v>1914</v>
      </c>
      <c r="R45" s="407" t="s">
        <v>1915</v>
      </c>
      <c r="S45" s="409" t="s">
        <v>1922</v>
      </c>
      <c r="T45" s="407" t="s">
        <v>1922</v>
      </c>
    </row>
    <row r="46" spans="1:20" hidden="1" x14ac:dyDescent="0.3">
      <c r="A46" s="407" t="s">
        <v>1997</v>
      </c>
      <c r="B46" s="407" t="s">
        <v>1802</v>
      </c>
      <c r="C46" s="407" t="s">
        <v>25</v>
      </c>
      <c r="D46" s="407" t="s">
        <v>428</v>
      </c>
      <c r="E46" s="407" t="s">
        <v>427</v>
      </c>
      <c r="F46" s="407" t="s">
        <v>1518</v>
      </c>
      <c r="G46" s="407" t="s">
        <v>2020</v>
      </c>
      <c r="H46" s="407" t="s">
        <v>1509</v>
      </c>
      <c r="I46" s="407"/>
      <c r="J46" s="407"/>
      <c r="K46" s="407">
        <v>6</v>
      </c>
      <c r="L46" s="407">
        <v>700</v>
      </c>
      <c r="M46" s="408">
        <v>0.43</v>
      </c>
      <c r="N46" s="407" t="s">
        <v>2001</v>
      </c>
      <c r="O46" s="407" t="s">
        <v>1509</v>
      </c>
      <c r="Q46" s="407" t="s">
        <v>1914</v>
      </c>
      <c r="R46" s="407" t="s">
        <v>1915</v>
      </c>
      <c r="S46" s="407" t="s">
        <v>1927</v>
      </c>
      <c r="T46" s="407" t="s">
        <v>2002</v>
      </c>
    </row>
    <row r="47" spans="1:20" hidden="1" x14ac:dyDescent="0.3">
      <c r="A47" s="407" t="s">
        <v>1997</v>
      </c>
      <c r="B47" s="407" t="s">
        <v>1802</v>
      </c>
      <c r="C47" s="407" t="s">
        <v>25</v>
      </c>
      <c r="D47" s="407" t="s">
        <v>430</v>
      </c>
      <c r="E47" s="407" t="s">
        <v>429</v>
      </c>
      <c r="F47" s="407" t="s">
        <v>1517</v>
      </c>
      <c r="G47" s="407" t="s">
        <v>2021</v>
      </c>
      <c r="H47" s="407" t="s">
        <v>1509</v>
      </c>
      <c r="I47" s="407"/>
      <c r="J47" s="407"/>
      <c r="K47" s="407">
        <v>6</v>
      </c>
      <c r="L47" s="407">
        <v>700</v>
      </c>
      <c r="M47" s="408">
        <v>0.4</v>
      </c>
      <c r="N47" s="407" t="s">
        <v>2001</v>
      </c>
      <c r="O47" s="407" t="s">
        <v>1509</v>
      </c>
      <c r="Q47" s="407" t="s">
        <v>1914</v>
      </c>
      <c r="R47" s="407" t="s">
        <v>1915</v>
      </c>
      <c r="S47" s="407" t="s">
        <v>1927</v>
      </c>
      <c r="T47" s="407" t="s">
        <v>1927</v>
      </c>
    </row>
    <row r="48" spans="1:20" hidden="1" x14ac:dyDescent="0.3">
      <c r="A48" s="407" t="s">
        <v>1997</v>
      </c>
      <c r="B48" s="407" t="s">
        <v>1802</v>
      </c>
      <c r="C48" s="407" t="s">
        <v>25</v>
      </c>
      <c r="D48" s="407" t="s">
        <v>432</v>
      </c>
      <c r="E48" s="407" t="s">
        <v>431</v>
      </c>
      <c r="F48" s="407" t="s">
        <v>38</v>
      </c>
      <c r="G48" s="407" t="s">
        <v>2022</v>
      </c>
      <c r="H48" s="407" t="s">
        <v>1509</v>
      </c>
      <c r="I48" s="407" t="s">
        <v>2023</v>
      </c>
      <c r="J48" s="407" t="s">
        <v>2024</v>
      </c>
      <c r="K48" s="407">
        <v>12</v>
      </c>
      <c r="L48" s="407">
        <v>700</v>
      </c>
      <c r="M48" s="408">
        <v>0.51</v>
      </c>
      <c r="N48" s="407" t="s">
        <v>2001</v>
      </c>
      <c r="O48" s="407" t="s">
        <v>1509</v>
      </c>
      <c r="Q48" s="407" t="s">
        <v>1914</v>
      </c>
      <c r="R48" s="407" t="s">
        <v>1915</v>
      </c>
      <c r="S48" s="407" t="s">
        <v>1927</v>
      </c>
      <c r="T48" s="407" t="s">
        <v>1927</v>
      </c>
    </row>
    <row r="49" spans="1:20" hidden="1" x14ac:dyDescent="0.3">
      <c r="A49" s="407" t="s">
        <v>1997</v>
      </c>
      <c r="B49" s="407" t="s">
        <v>1802</v>
      </c>
      <c r="C49" s="407" t="s">
        <v>25</v>
      </c>
      <c r="D49" s="407" t="s">
        <v>434</v>
      </c>
      <c r="E49" s="407" t="s">
        <v>433</v>
      </c>
      <c r="F49" s="407" t="s">
        <v>1514</v>
      </c>
      <c r="G49" s="407" t="s">
        <v>2025</v>
      </c>
      <c r="H49" s="407" t="s">
        <v>1509</v>
      </c>
      <c r="I49" s="407" t="s">
        <v>2026</v>
      </c>
      <c r="J49" s="407" t="s">
        <v>2027</v>
      </c>
      <c r="K49" s="407">
        <v>6</v>
      </c>
      <c r="L49" s="407">
        <v>700</v>
      </c>
      <c r="M49" s="408">
        <v>0.44</v>
      </c>
      <c r="N49" s="407" t="s">
        <v>2001</v>
      </c>
      <c r="O49" s="407" t="s">
        <v>2011</v>
      </c>
      <c r="Q49" s="407" t="s">
        <v>1914</v>
      </c>
      <c r="R49" s="407" t="s">
        <v>1915</v>
      </c>
      <c r="S49" s="407" t="s">
        <v>1927</v>
      </c>
      <c r="T49" s="407" t="s">
        <v>1927</v>
      </c>
    </row>
    <row r="50" spans="1:20" hidden="1" x14ac:dyDescent="0.3">
      <c r="A50" s="407" t="s">
        <v>1997</v>
      </c>
      <c r="B50" s="407" t="s">
        <v>1802</v>
      </c>
      <c r="C50" s="407" t="s">
        <v>25</v>
      </c>
      <c r="D50" s="407" t="s">
        <v>436</v>
      </c>
      <c r="E50" s="407" t="s">
        <v>435</v>
      </c>
      <c r="F50" s="407" t="s">
        <v>3538</v>
      </c>
      <c r="G50" s="407" t="s">
        <v>2028</v>
      </c>
      <c r="H50" s="407" t="s">
        <v>1509</v>
      </c>
      <c r="I50" s="407" t="s">
        <v>2029</v>
      </c>
      <c r="J50" s="407" t="s">
        <v>2029</v>
      </c>
      <c r="K50" s="407">
        <v>4</v>
      </c>
      <c r="L50" s="407">
        <v>700</v>
      </c>
      <c r="M50" s="408">
        <v>0.504</v>
      </c>
      <c r="N50" s="407" t="s">
        <v>2001</v>
      </c>
      <c r="O50" s="407" t="s">
        <v>2011</v>
      </c>
      <c r="Q50" s="407" t="s">
        <v>1914</v>
      </c>
      <c r="R50" s="407" t="s">
        <v>1915</v>
      </c>
      <c r="S50" s="407" t="s">
        <v>1927</v>
      </c>
      <c r="T50" s="407" t="s">
        <v>2002</v>
      </c>
    </row>
    <row r="51" spans="1:20" hidden="1" x14ac:dyDescent="0.3">
      <c r="A51" s="407" t="s">
        <v>1997</v>
      </c>
      <c r="B51" s="407" t="s">
        <v>1802</v>
      </c>
      <c r="C51" s="407" t="s">
        <v>25</v>
      </c>
      <c r="D51" s="407" t="s">
        <v>438</v>
      </c>
      <c r="E51" s="407" t="s">
        <v>437</v>
      </c>
      <c r="F51" s="407" t="s">
        <v>3433</v>
      </c>
      <c r="G51" s="407" t="s">
        <v>2030</v>
      </c>
      <c r="H51" s="407" t="s">
        <v>1509</v>
      </c>
      <c r="I51" s="407"/>
      <c r="J51" s="407"/>
      <c r="K51" s="407">
        <v>12</v>
      </c>
      <c r="L51" s="407">
        <v>700</v>
      </c>
      <c r="M51" s="408">
        <v>0.52500000000000002</v>
      </c>
      <c r="N51" s="407" t="s">
        <v>2001</v>
      </c>
      <c r="O51" s="407" t="s">
        <v>2011</v>
      </c>
      <c r="Q51" s="407" t="s">
        <v>1914</v>
      </c>
      <c r="R51" s="407" t="s">
        <v>1915</v>
      </c>
      <c r="S51" s="407" t="s">
        <v>1927</v>
      </c>
      <c r="T51" s="407" t="s">
        <v>2002</v>
      </c>
    </row>
    <row r="52" spans="1:20" hidden="1" x14ac:dyDescent="0.3">
      <c r="A52" s="409" t="s">
        <v>1997</v>
      </c>
      <c r="B52" s="409" t="s">
        <v>1802</v>
      </c>
      <c r="C52" s="409" t="s">
        <v>25</v>
      </c>
      <c r="D52" s="409" t="s">
        <v>442</v>
      </c>
      <c r="E52" s="409" t="s">
        <v>441</v>
      </c>
      <c r="F52" s="407" t="s">
        <v>3434</v>
      </c>
      <c r="G52" s="407" t="s">
        <v>2031</v>
      </c>
      <c r="H52" s="407" t="s">
        <v>1509</v>
      </c>
      <c r="I52" s="407"/>
      <c r="J52" s="407"/>
      <c r="K52" s="409">
        <v>1</v>
      </c>
      <c r="L52" s="409">
        <v>700</v>
      </c>
      <c r="M52" s="408">
        <v>0.48</v>
      </c>
      <c r="N52" s="407" t="s">
        <v>2001</v>
      </c>
      <c r="O52" s="407" t="s">
        <v>1509</v>
      </c>
      <c r="Q52" s="407" t="s">
        <v>1914</v>
      </c>
      <c r="R52" s="407" t="s">
        <v>1915</v>
      </c>
      <c r="S52" s="409" t="s">
        <v>1922</v>
      </c>
      <c r="T52" s="407" t="s">
        <v>2002</v>
      </c>
    </row>
    <row r="53" spans="1:20" hidden="1" x14ac:dyDescent="0.3">
      <c r="A53" s="409" t="s">
        <v>1997</v>
      </c>
      <c r="B53" s="409" t="s">
        <v>1802</v>
      </c>
      <c r="C53" s="409" t="s">
        <v>25</v>
      </c>
      <c r="D53" s="409" t="s">
        <v>444</v>
      </c>
      <c r="E53" s="409" t="s">
        <v>443</v>
      </c>
      <c r="F53" s="407" t="s">
        <v>3435</v>
      </c>
      <c r="G53" s="407" t="s">
        <v>2032</v>
      </c>
      <c r="H53" s="407" t="s">
        <v>1509</v>
      </c>
      <c r="I53" s="407"/>
      <c r="J53" s="407"/>
      <c r="K53" s="409">
        <v>1</v>
      </c>
      <c r="L53" s="409">
        <v>700</v>
      </c>
      <c r="M53" s="408">
        <v>0.48200000000000004</v>
      </c>
      <c r="N53" s="407" t="s">
        <v>2001</v>
      </c>
      <c r="O53" s="407" t="s">
        <v>1509</v>
      </c>
      <c r="Q53" s="407" t="s">
        <v>1914</v>
      </c>
      <c r="R53" s="407" t="s">
        <v>1915</v>
      </c>
      <c r="S53" s="409" t="s">
        <v>1922</v>
      </c>
      <c r="T53" s="407" t="s">
        <v>2002</v>
      </c>
    </row>
    <row r="54" spans="1:20" hidden="1" x14ac:dyDescent="0.3">
      <c r="A54" s="407" t="s">
        <v>1997</v>
      </c>
      <c r="B54" s="407" t="s">
        <v>1802</v>
      </c>
      <c r="C54" s="407" t="s">
        <v>25</v>
      </c>
      <c r="D54" s="407" t="s">
        <v>446</v>
      </c>
      <c r="E54" s="407" t="s">
        <v>445</v>
      </c>
      <c r="F54" s="407" t="s">
        <v>3537</v>
      </c>
      <c r="G54" s="407" t="s">
        <v>2033</v>
      </c>
      <c r="H54" s="407" t="s">
        <v>1509</v>
      </c>
      <c r="I54" s="407"/>
      <c r="J54" s="407"/>
      <c r="K54" s="407">
        <v>1</v>
      </c>
      <c r="L54" s="407">
        <v>700</v>
      </c>
      <c r="M54" s="408">
        <v>0.436</v>
      </c>
      <c r="N54" s="407" t="s">
        <v>2001</v>
      </c>
      <c r="O54" s="407" t="s">
        <v>1509</v>
      </c>
      <c r="Q54" s="407" t="s">
        <v>1914</v>
      </c>
      <c r="R54" s="407" t="s">
        <v>1915</v>
      </c>
      <c r="S54" s="407" t="s">
        <v>1927</v>
      </c>
      <c r="T54" s="407" t="s">
        <v>1927</v>
      </c>
    </row>
    <row r="55" spans="1:20" hidden="1" x14ac:dyDescent="0.3">
      <c r="A55" s="407" t="s">
        <v>1997</v>
      </c>
      <c r="B55" s="407" t="s">
        <v>1802</v>
      </c>
      <c r="C55" s="407" t="s">
        <v>25</v>
      </c>
      <c r="D55" s="407" t="s">
        <v>448</v>
      </c>
      <c r="E55" s="407" t="s">
        <v>447</v>
      </c>
      <c r="F55" s="407" t="s">
        <v>3525</v>
      </c>
      <c r="G55" s="407" t="s">
        <v>2034</v>
      </c>
      <c r="H55" s="407" t="s">
        <v>1509</v>
      </c>
      <c r="I55" s="407" t="s">
        <v>2035</v>
      </c>
      <c r="J55" s="407" t="s">
        <v>2036</v>
      </c>
      <c r="K55" s="407">
        <v>12</v>
      </c>
      <c r="L55" s="407">
        <v>700</v>
      </c>
      <c r="M55" s="408">
        <v>0.4</v>
      </c>
      <c r="N55" s="407" t="s">
        <v>2001</v>
      </c>
      <c r="O55" s="407" t="s">
        <v>2011</v>
      </c>
      <c r="Q55" s="407" t="s">
        <v>1914</v>
      </c>
      <c r="R55" s="407" t="s">
        <v>1915</v>
      </c>
      <c r="S55" s="407" t="s">
        <v>1927</v>
      </c>
      <c r="T55" s="407" t="s">
        <v>1913</v>
      </c>
    </row>
    <row r="56" spans="1:20" hidden="1" x14ac:dyDescent="0.3">
      <c r="A56" s="407" t="s">
        <v>1997</v>
      </c>
      <c r="B56" s="407" t="s">
        <v>1802</v>
      </c>
      <c r="C56" s="407" t="s">
        <v>25</v>
      </c>
      <c r="D56" s="407" t="s">
        <v>450</v>
      </c>
      <c r="E56" s="407" t="s">
        <v>449</v>
      </c>
      <c r="F56" s="407" t="s">
        <v>1524</v>
      </c>
      <c r="G56" s="407" t="s">
        <v>2037</v>
      </c>
      <c r="H56" s="407" t="s">
        <v>1509</v>
      </c>
      <c r="I56" s="407"/>
      <c r="J56" s="407"/>
      <c r="K56" s="407">
        <v>1</v>
      </c>
      <c r="L56" s="407">
        <v>700</v>
      </c>
      <c r="M56" s="408">
        <v>0.43</v>
      </c>
      <c r="N56" s="407" t="s">
        <v>2001</v>
      </c>
      <c r="O56" s="407" t="s">
        <v>1509</v>
      </c>
      <c r="Q56" s="407" t="s">
        <v>1914</v>
      </c>
      <c r="R56" s="407" t="s">
        <v>1915</v>
      </c>
      <c r="S56" s="407" t="s">
        <v>1927</v>
      </c>
      <c r="T56" s="407" t="s">
        <v>2002</v>
      </c>
    </row>
    <row r="57" spans="1:20" hidden="1" x14ac:dyDescent="0.3">
      <c r="A57" s="407" t="s">
        <v>1997</v>
      </c>
      <c r="B57" s="407" t="s">
        <v>1802</v>
      </c>
      <c r="C57" s="407" t="s">
        <v>25</v>
      </c>
      <c r="D57" s="407" t="s">
        <v>452</v>
      </c>
      <c r="E57" s="407" t="s">
        <v>451</v>
      </c>
      <c r="F57" s="407" t="s">
        <v>1527</v>
      </c>
      <c r="G57" s="407" t="s">
        <v>2038</v>
      </c>
      <c r="H57" s="407" t="s">
        <v>1509</v>
      </c>
      <c r="I57" s="407"/>
      <c r="J57" s="407"/>
      <c r="K57" s="407">
        <v>1</v>
      </c>
      <c r="L57" s="407">
        <v>700</v>
      </c>
      <c r="M57" s="408">
        <v>0.45</v>
      </c>
      <c r="N57" s="407" t="s">
        <v>2001</v>
      </c>
      <c r="O57" s="407" t="s">
        <v>1509</v>
      </c>
      <c r="Q57" s="407" t="s">
        <v>1914</v>
      </c>
      <c r="R57" s="407" t="s">
        <v>1915</v>
      </c>
      <c r="S57" s="407" t="s">
        <v>1927</v>
      </c>
      <c r="T57" s="407" t="s">
        <v>2002</v>
      </c>
    </row>
    <row r="58" spans="1:20" hidden="1" x14ac:dyDescent="0.3">
      <c r="A58" s="409" t="s">
        <v>1997</v>
      </c>
      <c r="B58" s="409" t="s">
        <v>1802</v>
      </c>
      <c r="C58" s="409" t="s">
        <v>25</v>
      </c>
      <c r="D58" s="409" t="s">
        <v>454</v>
      </c>
      <c r="E58" s="409" t="s">
        <v>453</v>
      </c>
      <c r="F58" s="407" t="s">
        <v>3436</v>
      </c>
      <c r="G58" s="407" t="s">
        <v>2039</v>
      </c>
      <c r="H58" s="407" t="s">
        <v>1509</v>
      </c>
      <c r="I58" s="407"/>
      <c r="J58" s="407"/>
      <c r="K58" s="409">
        <v>12</v>
      </c>
      <c r="L58" s="409">
        <v>700</v>
      </c>
      <c r="M58" s="408">
        <v>0.48299999999999998</v>
      </c>
      <c r="N58" s="407" t="s">
        <v>2001</v>
      </c>
      <c r="O58" s="407" t="s">
        <v>1509</v>
      </c>
      <c r="Q58" s="407" t="s">
        <v>1914</v>
      </c>
      <c r="R58" s="407" t="s">
        <v>1915</v>
      </c>
      <c r="S58" s="409" t="s">
        <v>1922</v>
      </c>
      <c r="T58" s="407" t="s">
        <v>2002</v>
      </c>
    </row>
    <row r="59" spans="1:20" hidden="1" x14ac:dyDescent="0.3">
      <c r="A59" s="409" t="s">
        <v>1997</v>
      </c>
      <c r="B59" s="409" t="s">
        <v>1802</v>
      </c>
      <c r="C59" s="409" t="s">
        <v>25</v>
      </c>
      <c r="D59" s="409" t="s">
        <v>456</v>
      </c>
      <c r="E59" s="409" t="s">
        <v>455</v>
      </c>
      <c r="F59" s="407" t="s">
        <v>3437</v>
      </c>
      <c r="G59" s="407" t="s">
        <v>2040</v>
      </c>
      <c r="H59" s="407" t="s">
        <v>1509</v>
      </c>
      <c r="I59" s="407"/>
      <c r="J59" s="407"/>
      <c r="K59" s="409">
        <v>12</v>
      </c>
      <c r="L59" s="409">
        <v>700</v>
      </c>
      <c r="M59" s="408">
        <v>0.48399999999999999</v>
      </c>
      <c r="N59" s="407" t="s">
        <v>2001</v>
      </c>
      <c r="O59" s="407" t="s">
        <v>1509</v>
      </c>
      <c r="Q59" s="407" t="s">
        <v>1914</v>
      </c>
      <c r="R59" s="407" t="s">
        <v>1915</v>
      </c>
      <c r="S59" s="409" t="s">
        <v>1922</v>
      </c>
      <c r="T59" s="407" t="s">
        <v>2002</v>
      </c>
    </row>
    <row r="60" spans="1:20" hidden="1" x14ac:dyDescent="0.3">
      <c r="A60" s="407" t="s">
        <v>1997</v>
      </c>
      <c r="B60" s="407" t="s">
        <v>1802</v>
      </c>
      <c r="C60" s="407" t="s">
        <v>25</v>
      </c>
      <c r="D60" s="407" t="s">
        <v>458</v>
      </c>
      <c r="E60" s="407" t="s">
        <v>457</v>
      </c>
      <c r="F60" s="407" t="s">
        <v>3523</v>
      </c>
      <c r="G60" s="407" t="s">
        <v>2041</v>
      </c>
      <c r="H60" s="407" t="s">
        <v>1509</v>
      </c>
      <c r="I60" s="407"/>
      <c r="J60" s="407"/>
      <c r="K60" s="407">
        <v>3</v>
      </c>
      <c r="L60" s="407">
        <v>700</v>
      </c>
      <c r="M60" s="408">
        <v>0.43</v>
      </c>
      <c r="N60" s="407" t="s">
        <v>2001</v>
      </c>
      <c r="O60" s="407" t="s">
        <v>2011</v>
      </c>
      <c r="Q60" s="407" t="s">
        <v>1914</v>
      </c>
      <c r="R60" s="407" t="s">
        <v>1915</v>
      </c>
      <c r="S60" s="407" t="s">
        <v>1927</v>
      </c>
      <c r="T60" s="407" t="s">
        <v>1927</v>
      </c>
    </row>
    <row r="61" spans="1:20" hidden="1" x14ac:dyDescent="0.3">
      <c r="A61" s="407" t="s">
        <v>1997</v>
      </c>
      <c r="B61" s="407" t="s">
        <v>1802</v>
      </c>
      <c r="C61" s="407" t="s">
        <v>25</v>
      </c>
      <c r="D61" s="407" t="s">
        <v>460</v>
      </c>
      <c r="E61" s="407" t="s">
        <v>459</v>
      </c>
      <c r="F61" s="407" t="s">
        <v>3524</v>
      </c>
      <c r="G61" s="407" t="s">
        <v>2042</v>
      </c>
      <c r="H61" s="407" t="s">
        <v>1509</v>
      </c>
      <c r="I61" s="407" t="s">
        <v>2043</v>
      </c>
      <c r="J61" s="407" t="s">
        <v>2044</v>
      </c>
      <c r="K61" s="407">
        <v>3</v>
      </c>
      <c r="L61" s="407">
        <v>700</v>
      </c>
      <c r="M61" s="408">
        <v>0.43</v>
      </c>
      <c r="N61" s="407" t="s">
        <v>2001</v>
      </c>
      <c r="O61" s="407" t="s">
        <v>2011</v>
      </c>
      <c r="Q61" s="407" t="s">
        <v>1914</v>
      </c>
      <c r="R61" s="407" t="s">
        <v>1915</v>
      </c>
      <c r="S61" s="407" t="s">
        <v>1927</v>
      </c>
      <c r="T61" s="407" t="s">
        <v>1927</v>
      </c>
    </row>
    <row r="62" spans="1:20" hidden="1" x14ac:dyDescent="0.3">
      <c r="A62" s="407" t="s">
        <v>1997</v>
      </c>
      <c r="B62" s="407" t="s">
        <v>1802</v>
      </c>
      <c r="C62" s="407" t="s">
        <v>25</v>
      </c>
      <c r="D62" s="407" t="s">
        <v>462</v>
      </c>
      <c r="E62" s="407" t="s">
        <v>461</v>
      </c>
      <c r="F62" s="407" t="s">
        <v>3438</v>
      </c>
      <c r="G62" s="407" t="s">
        <v>1509</v>
      </c>
      <c r="H62" s="407" t="s">
        <v>1509</v>
      </c>
      <c r="I62" s="407"/>
      <c r="J62" s="407"/>
      <c r="K62" s="407">
        <v>6</v>
      </c>
      <c r="L62" s="407">
        <v>700</v>
      </c>
      <c r="M62" s="408" t="s">
        <v>1509</v>
      </c>
      <c r="N62" s="407" t="s">
        <v>1509</v>
      </c>
      <c r="O62" s="407" t="s">
        <v>1509</v>
      </c>
      <c r="Q62" s="407" t="s">
        <v>1914</v>
      </c>
      <c r="R62" s="407" t="s">
        <v>1915</v>
      </c>
      <c r="S62" s="407" t="s">
        <v>1927</v>
      </c>
      <c r="T62" s="407" t="s">
        <v>1927</v>
      </c>
    </row>
    <row r="63" spans="1:20" hidden="1" x14ac:dyDescent="0.3">
      <c r="A63" s="407" t="s">
        <v>1997</v>
      </c>
      <c r="B63" s="407" t="s">
        <v>1802</v>
      </c>
      <c r="C63" s="407" t="s">
        <v>25</v>
      </c>
      <c r="D63" s="407" t="s">
        <v>464</v>
      </c>
      <c r="E63" s="407" t="s">
        <v>463</v>
      </c>
      <c r="F63" s="407" t="s">
        <v>3521</v>
      </c>
      <c r="G63" s="407" t="s">
        <v>2045</v>
      </c>
      <c r="H63" s="407" t="s">
        <v>1509</v>
      </c>
      <c r="I63" s="407" t="s">
        <v>2046</v>
      </c>
      <c r="J63" s="407" t="s">
        <v>2047</v>
      </c>
      <c r="K63" s="407">
        <v>12</v>
      </c>
      <c r="L63" s="407">
        <v>700</v>
      </c>
      <c r="M63" s="408">
        <v>0.4</v>
      </c>
      <c r="N63" s="407" t="s">
        <v>2001</v>
      </c>
      <c r="O63" s="407" t="s">
        <v>2011</v>
      </c>
      <c r="Q63" s="407" t="s">
        <v>1914</v>
      </c>
      <c r="R63" s="407" t="s">
        <v>1915</v>
      </c>
      <c r="S63" s="407" t="s">
        <v>1927</v>
      </c>
      <c r="T63" s="407" t="s">
        <v>1913</v>
      </c>
    </row>
    <row r="64" spans="1:20" hidden="1" x14ac:dyDescent="0.3">
      <c r="A64" s="407" t="s">
        <v>1997</v>
      </c>
      <c r="B64" s="407" t="s">
        <v>1802</v>
      </c>
      <c r="C64" s="407" t="s">
        <v>25</v>
      </c>
      <c r="D64" s="407" t="s">
        <v>466</v>
      </c>
      <c r="E64" s="407" t="s">
        <v>465</v>
      </c>
      <c r="F64" s="407" t="s">
        <v>3526</v>
      </c>
      <c r="G64" s="407" t="s">
        <v>2048</v>
      </c>
      <c r="H64" s="407" t="s">
        <v>1509</v>
      </c>
      <c r="I64" s="407" t="s">
        <v>2049</v>
      </c>
      <c r="J64" s="407" t="s">
        <v>2050</v>
      </c>
      <c r="K64" s="407">
        <v>6</v>
      </c>
      <c r="L64" s="407">
        <v>700</v>
      </c>
      <c r="M64" s="408">
        <v>0.43</v>
      </c>
      <c r="N64" s="407" t="s">
        <v>2001</v>
      </c>
      <c r="O64" s="407" t="s">
        <v>2011</v>
      </c>
      <c r="Q64" s="407" t="s">
        <v>1914</v>
      </c>
      <c r="R64" s="407" t="s">
        <v>1915</v>
      </c>
      <c r="S64" s="407" t="s">
        <v>1927</v>
      </c>
      <c r="T64" s="407" t="s">
        <v>1913</v>
      </c>
    </row>
    <row r="65" spans="1:20" hidden="1" x14ac:dyDescent="0.3">
      <c r="A65" s="409" t="s">
        <v>1997</v>
      </c>
      <c r="B65" s="409" t="s">
        <v>1802</v>
      </c>
      <c r="C65" s="409" t="s">
        <v>25</v>
      </c>
      <c r="D65" s="409" t="s">
        <v>468</v>
      </c>
      <c r="E65" s="409" t="s">
        <v>467</v>
      </c>
      <c r="F65" s="407" t="s">
        <v>36</v>
      </c>
      <c r="G65" s="407" t="s">
        <v>2051</v>
      </c>
      <c r="H65" s="407" t="s">
        <v>1509</v>
      </c>
      <c r="I65" s="407" t="s">
        <v>2052</v>
      </c>
      <c r="J65" s="407" t="s">
        <v>2053</v>
      </c>
      <c r="K65" s="409">
        <v>3</v>
      </c>
      <c r="L65" s="409">
        <v>700</v>
      </c>
      <c r="M65" s="408">
        <v>0.43</v>
      </c>
      <c r="N65" s="407" t="s">
        <v>2001</v>
      </c>
      <c r="O65" s="407" t="s">
        <v>2011</v>
      </c>
      <c r="Q65" s="407" t="s">
        <v>1914</v>
      </c>
      <c r="R65" s="407" t="s">
        <v>1915</v>
      </c>
      <c r="S65" s="409" t="s">
        <v>1922</v>
      </c>
      <c r="T65" s="407" t="s">
        <v>1927</v>
      </c>
    </row>
    <row r="66" spans="1:20" hidden="1" x14ac:dyDescent="0.3">
      <c r="A66" s="409" t="s">
        <v>1997</v>
      </c>
      <c r="B66" s="409" t="s">
        <v>1802</v>
      </c>
      <c r="C66" s="409" t="s">
        <v>25</v>
      </c>
      <c r="D66" s="409" t="s">
        <v>470</v>
      </c>
      <c r="E66" s="409" t="s">
        <v>469</v>
      </c>
      <c r="F66" s="407" t="s">
        <v>3439</v>
      </c>
      <c r="G66" s="407" t="s">
        <v>2054</v>
      </c>
      <c r="H66" s="407" t="s">
        <v>1509</v>
      </c>
      <c r="I66" s="407"/>
      <c r="J66" s="407"/>
      <c r="K66" s="409">
        <v>12</v>
      </c>
      <c r="L66" s="409">
        <v>700</v>
      </c>
      <c r="M66" s="408">
        <v>0.48499999999999999</v>
      </c>
      <c r="N66" s="407" t="s">
        <v>2001</v>
      </c>
      <c r="O66" s="407" t="s">
        <v>1509</v>
      </c>
      <c r="Q66" s="407" t="s">
        <v>1914</v>
      </c>
      <c r="R66" s="407" t="s">
        <v>1915</v>
      </c>
      <c r="S66" s="409" t="s">
        <v>1922</v>
      </c>
      <c r="T66" s="407" t="s">
        <v>2002</v>
      </c>
    </row>
    <row r="67" spans="1:20" hidden="1" x14ac:dyDescent="0.3">
      <c r="A67" s="407" t="s">
        <v>1997</v>
      </c>
      <c r="B67" s="407" t="s">
        <v>1802</v>
      </c>
      <c r="C67" s="407" t="s">
        <v>25</v>
      </c>
      <c r="D67" s="407" t="s">
        <v>472</v>
      </c>
      <c r="E67" s="407" t="s">
        <v>471</v>
      </c>
      <c r="F67" s="407" t="s">
        <v>3527</v>
      </c>
      <c r="G67" s="407" t="s">
        <v>2055</v>
      </c>
      <c r="H67" s="407" t="s">
        <v>1509</v>
      </c>
      <c r="I67" s="407" t="s">
        <v>2056</v>
      </c>
      <c r="J67" s="407" t="s">
        <v>2057</v>
      </c>
      <c r="K67" s="407">
        <v>6</v>
      </c>
      <c r="L67" s="407">
        <v>700</v>
      </c>
      <c r="M67" s="408">
        <v>0.43</v>
      </c>
      <c r="N67" s="407" t="s">
        <v>2001</v>
      </c>
      <c r="O67" s="407" t="s">
        <v>2011</v>
      </c>
      <c r="Q67" s="407" t="s">
        <v>1914</v>
      </c>
      <c r="R67" s="407" t="s">
        <v>1915</v>
      </c>
      <c r="S67" s="407" t="s">
        <v>1927</v>
      </c>
      <c r="T67" s="407" t="s">
        <v>1927</v>
      </c>
    </row>
    <row r="68" spans="1:20" hidden="1" x14ac:dyDescent="0.3">
      <c r="A68" s="409" t="s">
        <v>1997</v>
      </c>
      <c r="B68" s="409" t="s">
        <v>1802</v>
      </c>
      <c r="C68" s="409" t="s">
        <v>25</v>
      </c>
      <c r="D68" s="409" t="s">
        <v>474</v>
      </c>
      <c r="E68" s="409" t="s">
        <v>473</v>
      </c>
      <c r="F68" s="407" t="s">
        <v>3440</v>
      </c>
      <c r="G68" s="407" t="s">
        <v>2058</v>
      </c>
      <c r="H68" s="407" t="s">
        <v>1509</v>
      </c>
      <c r="I68" s="407"/>
      <c r="J68" s="407"/>
      <c r="K68" s="409">
        <v>12</v>
      </c>
      <c r="L68" s="409">
        <v>700</v>
      </c>
      <c r="M68" s="408">
        <v>0.48599999999999999</v>
      </c>
      <c r="N68" s="407" t="s">
        <v>2001</v>
      </c>
      <c r="O68" s="407" t="s">
        <v>1509</v>
      </c>
      <c r="Q68" s="407" t="s">
        <v>1914</v>
      </c>
      <c r="R68" s="407" t="s">
        <v>1915</v>
      </c>
      <c r="S68" s="409" t="s">
        <v>1922</v>
      </c>
      <c r="T68" s="407" t="s">
        <v>2002</v>
      </c>
    </row>
    <row r="69" spans="1:20" hidden="1" x14ac:dyDescent="0.3">
      <c r="A69" s="407" t="s">
        <v>1997</v>
      </c>
      <c r="B69" s="407" t="s">
        <v>1802</v>
      </c>
      <c r="C69" s="407" t="s">
        <v>25</v>
      </c>
      <c r="D69" s="407" t="s">
        <v>476</v>
      </c>
      <c r="E69" s="407" t="s">
        <v>475</v>
      </c>
      <c r="F69" s="407" t="s">
        <v>3522</v>
      </c>
      <c r="G69" s="407" t="s">
        <v>2059</v>
      </c>
      <c r="H69" s="407" t="s">
        <v>1509</v>
      </c>
      <c r="I69" s="407" t="s">
        <v>2060</v>
      </c>
      <c r="J69" s="407" t="s">
        <v>2061</v>
      </c>
      <c r="K69" s="407">
        <v>6</v>
      </c>
      <c r="L69" s="407">
        <v>700</v>
      </c>
      <c r="M69" s="408">
        <v>0.43</v>
      </c>
      <c r="N69" s="407" t="s">
        <v>2001</v>
      </c>
      <c r="O69" s="407" t="s">
        <v>2011</v>
      </c>
      <c r="Q69" s="407" t="s">
        <v>1914</v>
      </c>
      <c r="R69" s="407" t="s">
        <v>1915</v>
      </c>
      <c r="S69" s="407" t="s">
        <v>1927</v>
      </c>
      <c r="T69" s="407" t="s">
        <v>1913</v>
      </c>
    </row>
    <row r="70" spans="1:20" hidden="1" x14ac:dyDescent="0.3">
      <c r="A70" s="409" t="s">
        <v>1997</v>
      </c>
      <c r="B70" s="409" t="s">
        <v>1802</v>
      </c>
      <c r="C70" s="409" t="s">
        <v>25</v>
      </c>
      <c r="D70" s="409" t="s">
        <v>478</v>
      </c>
      <c r="E70" s="409" t="s">
        <v>477</v>
      </c>
      <c r="F70" s="407" t="s">
        <v>3441</v>
      </c>
      <c r="G70" s="407" t="s">
        <v>1509</v>
      </c>
      <c r="H70" s="407" t="s">
        <v>1509</v>
      </c>
      <c r="I70" s="407" t="s">
        <v>2062</v>
      </c>
      <c r="J70" s="407" t="s">
        <v>2063</v>
      </c>
      <c r="K70" s="409">
        <v>1</v>
      </c>
      <c r="L70" s="409">
        <v>4200</v>
      </c>
      <c r="M70" s="408" t="s">
        <v>1509</v>
      </c>
      <c r="N70" s="407" t="s">
        <v>1509</v>
      </c>
      <c r="O70" s="407" t="s">
        <v>1509</v>
      </c>
      <c r="Q70" s="407" t="s">
        <v>1914</v>
      </c>
      <c r="R70" s="407" t="s">
        <v>1915</v>
      </c>
      <c r="S70" s="409" t="s">
        <v>1922</v>
      </c>
      <c r="T70" s="407" t="s">
        <v>2002</v>
      </c>
    </row>
    <row r="71" spans="1:20" hidden="1" x14ac:dyDescent="0.3">
      <c r="A71" s="407" t="s">
        <v>1997</v>
      </c>
      <c r="B71" s="407" t="s">
        <v>1802</v>
      </c>
      <c r="C71" s="407" t="s">
        <v>66</v>
      </c>
      <c r="D71" s="407" t="s">
        <v>480</v>
      </c>
      <c r="E71" s="407" t="s">
        <v>479</v>
      </c>
      <c r="F71" s="407" t="s">
        <v>3565</v>
      </c>
      <c r="G71" s="407" t="s">
        <v>2064</v>
      </c>
      <c r="H71" s="407" t="s">
        <v>1509</v>
      </c>
      <c r="I71" s="407" t="s">
        <v>2065</v>
      </c>
      <c r="J71" s="407" t="s">
        <v>2066</v>
      </c>
      <c r="K71" s="407">
        <v>12</v>
      </c>
      <c r="L71" s="407">
        <v>700</v>
      </c>
      <c r="M71" s="408">
        <v>0.4</v>
      </c>
      <c r="N71" s="407" t="s">
        <v>2001</v>
      </c>
      <c r="O71" s="407" t="s">
        <v>1509</v>
      </c>
      <c r="Q71" s="407" t="s">
        <v>1914</v>
      </c>
      <c r="R71" s="407" t="s">
        <v>1915</v>
      </c>
      <c r="S71" s="407" t="s">
        <v>1927</v>
      </c>
      <c r="T71" s="407" t="s">
        <v>1927</v>
      </c>
    </row>
    <row r="72" spans="1:20" hidden="1" x14ac:dyDescent="0.3">
      <c r="A72" s="407" t="s">
        <v>1997</v>
      </c>
      <c r="B72" s="407" t="s">
        <v>1802</v>
      </c>
      <c r="C72" s="407" t="s">
        <v>66</v>
      </c>
      <c r="D72" s="407" t="s">
        <v>482</v>
      </c>
      <c r="E72" s="407" t="s">
        <v>481</v>
      </c>
      <c r="F72" s="407" t="s">
        <v>3567</v>
      </c>
      <c r="G72" s="407" t="s">
        <v>2067</v>
      </c>
      <c r="H72" s="407" t="s">
        <v>1509</v>
      </c>
      <c r="I72" s="407" t="s">
        <v>2068</v>
      </c>
      <c r="J72" s="407" t="s">
        <v>2069</v>
      </c>
      <c r="K72" s="407">
        <v>6</v>
      </c>
      <c r="L72" s="407">
        <v>700</v>
      </c>
      <c r="M72" s="408">
        <v>0.4</v>
      </c>
      <c r="N72" s="407" t="s">
        <v>2001</v>
      </c>
      <c r="O72" s="407" t="s">
        <v>1509</v>
      </c>
      <c r="Q72" s="407" t="s">
        <v>1914</v>
      </c>
      <c r="R72" s="407" t="s">
        <v>1915</v>
      </c>
      <c r="S72" s="407" t="s">
        <v>1927</v>
      </c>
      <c r="T72" s="407" t="s">
        <v>1927</v>
      </c>
    </row>
    <row r="73" spans="1:20" hidden="1" x14ac:dyDescent="0.3">
      <c r="A73" s="409" t="s">
        <v>1997</v>
      </c>
      <c r="B73" s="409" t="s">
        <v>1802</v>
      </c>
      <c r="C73" s="409" t="s">
        <v>66</v>
      </c>
      <c r="D73" s="409" t="s">
        <v>484</v>
      </c>
      <c r="E73" s="409" t="s">
        <v>483</v>
      </c>
      <c r="F73" s="407" t="s">
        <v>3568</v>
      </c>
      <c r="G73" s="407" t="s">
        <v>2070</v>
      </c>
      <c r="H73" s="407" t="s">
        <v>1509</v>
      </c>
      <c r="I73" s="407"/>
      <c r="J73" s="407"/>
      <c r="K73" s="409">
        <v>6</v>
      </c>
      <c r="L73" s="409">
        <v>700</v>
      </c>
      <c r="M73" s="408">
        <v>0.4</v>
      </c>
      <c r="N73" s="407" t="s">
        <v>2001</v>
      </c>
      <c r="O73" s="407" t="s">
        <v>2011</v>
      </c>
      <c r="Q73" s="407" t="s">
        <v>1914</v>
      </c>
      <c r="R73" s="407" t="s">
        <v>1915</v>
      </c>
      <c r="S73" s="409" t="s">
        <v>1922</v>
      </c>
      <c r="T73" s="407" t="s">
        <v>1922</v>
      </c>
    </row>
    <row r="74" spans="1:20" hidden="1" x14ac:dyDescent="0.3">
      <c r="A74" s="409" t="s">
        <v>1997</v>
      </c>
      <c r="B74" s="409" t="s">
        <v>1802</v>
      </c>
      <c r="C74" s="409" t="s">
        <v>2071</v>
      </c>
      <c r="D74" s="409" t="s">
        <v>486</v>
      </c>
      <c r="E74" s="409" t="s">
        <v>485</v>
      </c>
      <c r="F74" s="407" t="s">
        <v>3443</v>
      </c>
      <c r="G74" s="407" t="s">
        <v>1509</v>
      </c>
      <c r="H74" s="407" t="s">
        <v>1509</v>
      </c>
      <c r="I74" s="407" t="s">
        <v>2072</v>
      </c>
      <c r="J74" s="407" t="s">
        <v>2073</v>
      </c>
      <c r="K74" s="409">
        <v>6</v>
      </c>
      <c r="L74" s="409">
        <v>700</v>
      </c>
      <c r="M74" s="408" t="s">
        <v>1509</v>
      </c>
      <c r="N74" s="407" t="s">
        <v>1509</v>
      </c>
      <c r="O74" s="407" t="s">
        <v>1509</v>
      </c>
      <c r="Q74" s="407" t="s">
        <v>1914</v>
      </c>
      <c r="R74" s="407" t="s">
        <v>1915</v>
      </c>
      <c r="S74" s="409" t="s">
        <v>1922</v>
      </c>
      <c r="T74" s="407" t="s">
        <v>1922</v>
      </c>
    </row>
    <row r="75" spans="1:20" hidden="1" x14ac:dyDescent="0.3">
      <c r="A75" s="407" t="s">
        <v>1997</v>
      </c>
      <c r="B75" s="407" t="s">
        <v>1802</v>
      </c>
      <c r="C75" s="407" t="s">
        <v>2071</v>
      </c>
      <c r="D75" s="407" t="s">
        <v>488</v>
      </c>
      <c r="E75" s="407" t="s">
        <v>487</v>
      </c>
      <c r="F75" s="407" t="s">
        <v>70</v>
      </c>
      <c r="G75" s="407" t="s">
        <v>2074</v>
      </c>
      <c r="H75" s="407" t="s">
        <v>1509</v>
      </c>
      <c r="I75" s="407"/>
      <c r="J75" s="407"/>
      <c r="K75" s="407">
        <v>6</v>
      </c>
      <c r="L75" s="407">
        <v>700</v>
      </c>
      <c r="M75" s="408">
        <v>0.4</v>
      </c>
      <c r="N75" s="407" t="s">
        <v>2001</v>
      </c>
      <c r="O75" s="407" t="s">
        <v>1509</v>
      </c>
      <c r="Q75" s="407" t="s">
        <v>1914</v>
      </c>
      <c r="R75" s="407" t="s">
        <v>1915</v>
      </c>
      <c r="S75" s="407" t="s">
        <v>1927</v>
      </c>
      <c r="T75" s="407" t="s">
        <v>1927</v>
      </c>
    </row>
    <row r="76" spans="1:20" hidden="1" x14ac:dyDescent="0.3">
      <c r="A76" s="407" t="s">
        <v>1997</v>
      </c>
      <c r="B76" s="407" t="s">
        <v>1802</v>
      </c>
      <c r="C76" s="407" t="s">
        <v>66</v>
      </c>
      <c r="D76" s="407" t="s">
        <v>490</v>
      </c>
      <c r="E76" s="407" t="s">
        <v>489</v>
      </c>
      <c r="F76" s="407" t="s">
        <v>3566</v>
      </c>
      <c r="G76" s="407" t="s">
        <v>2075</v>
      </c>
      <c r="H76" s="407" t="s">
        <v>1509</v>
      </c>
      <c r="I76" s="407" t="s">
        <v>2076</v>
      </c>
      <c r="J76" s="407" t="s">
        <v>2077</v>
      </c>
      <c r="K76" s="407">
        <v>12</v>
      </c>
      <c r="L76" s="407">
        <v>1000</v>
      </c>
      <c r="M76" s="408">
        <v>0.4</v>
      </c>
      <c r="N76" s="407" t="s">
        <v>2001</v>
      </c>
      <c r="O76" s="407" t="s">
        <v>1509</v>
      </c>
      <c r="Q76" s="407" t="s">
        <v>1914</v>
      </c>
      <c r="R76" s="407" t="s">
        <v>1915</v>
      </c>
      <c r="S76" s="407" t="s">
        <v>1927</v>
      </c>
      <c r="T76" s="407" t="s">
        <v>1927</v>
      </c>
    </row>
    <row r="77" spans="1:20" hidden="1" x14ac:dyDescent="0.3">
      <c r="A77" s="409" t="s">
        <v>1997</v>
      </c>
      <c r="B77" s="409" t="s">
        <v>1806</v>
      </c>
      <c r="C77" s="409" t="s">
        <v>1589</v>
      </c>
      <c r="D77" s="409" t="s">
        <v>492</v>
      </c>
      <c r="E77" s="409" t="s">
        <v>491</v>
      </c>
      <c r="F77" s="407" t="s">
        <v>3596</v>
      </c>
      <c r="G77" s="407" t="s">
        <v>2078</v>
      </c>
      <c r="H77" s="407" t="s">
        <v>1509</v>
      </c>
      <c r="I77" s="407" t="s">
        <v>2079</v>
      </c>
      <c r="J77" s="407" t="s">
        <v>2080</v>
      </c>
      <c r="K77" s="409">
        <v>12</v>
      </c>
      <c r="L77" s="409">
        <v>700</v>
      </c>
      <c r="M77" s="408">
        <v>0.4</v>
      </c>
      <c r="N77" s="407" t="s">
        <v>2081</v>
      </c>
      <c r="O77" s="407" t="s">
        <v>2011</v>
      </c>
      <c r="Q77" s="407" t="s">
        <v>1914</v>
      </c>
      <c r="R77" s="407" t="s">
        <v>1915</v>
      </c>
      <c r="S77" s="409" t="s">
        <v>1922</v>
      </c>
      <c r="T77" s="407" t="s">
        <v>1922</v>
      </c>
    </row>
    <row r="78" spans="1:20" hidden="1" x14ac:dyDescent="0.3">
      <c r="A78" s="409" t="s">
        <v>1997</v>
      </c>
      <c r="B78" s="409" t="s">
        <v>1806</v>
      </c>
      <c r="C78" s="409" t="s">
        <v>1589</v>
      </c>
      <c r="D78" s="409" t="s">
        <v>494</v>
      </c>
      <c r="E78" s="409" t="s">
        <v>493</v>
      </c>
      <c r="F78" s="407" t="s">
        <v>125</v>
      </c>
      <c r="G78" s="407" t="s">
        <v>2082</v>
      </c>
      <c r="H78" s="407" t="s">
        <v>1509</v>
      </c>
      <c r="I78" s="407"/>
      <c r="J78" s="407"/>
      <c r="K78" s="409">
        <v>6</v>
      </c>
      <c r="L78" s="409">
        <v>700</v>
      </c>
      <c r="M78" s="408">
        <v>0.38</v>
      </c>
      <c r="N78" s="407" t="s">
        <v>2081</v>
      </c>
      <c r="O78" s="407" t="s">
        <v>1509</v>
      </c>
      <c r="Q78" s="407" t="s">
        <v>1914</v>
      </c>
      <c r="R78" s="407" t="s">
        <v>1915</v>
      </c>
      <c r="S78" s="409" t="s">
        <v>1922</v>
      </c>
      <c r="T78" s="407" t="s">
        <v>1922</v>
      </c>
    </row>
    <row r="79" spans="1:20" hidden="1" x14ac:dyDescent="0.3">
      <c r="A79" s="409" t="s">
        <v>1997</v>
      </c>
      <c r="B79" s="409" t="s">
        <v>1806</v>
      </c>
      <c r="C79" s="409" t="s">
        <v>1589</v>
      </c>
      <c r="D79" s="409" t="s">
        <v>496</v>
      </c>
      <c r="E79" s="409" t="s">
        <v>495</v>
      </c>
      <c r="F79" s="407" t="s">
        <v>3597</v>
      </c>
      <c r="G79" s="407" t="s">
        <v>2083</v>
      </c>
      <c r="H79" s="407" t="s">
        <v>1509</v>
      </c>
      <c r="I79" s="407" t="s">
        <v>2084</v>
      </c>
      <c r="J79" s="407" t="s">
        <v>2085</v>
      </c>
      <c r="K79" s="409">
        <v>6</v>
      </c>
      <c r="L79" s="409">
        <v>700</v>
      </c>
      <c r="M79" s="408">
        <v>0.4</v>
      </c>
      <c r="N79" s="407" t="s">
        <v>2081</v>
      </c>
      <c r="O79" s="407" t="s">
        <v>1509</v>
      </c>
      <c r="Q79" s="407" t="s">
        <v>1914</v>
      </c>
      <c r="R79" s="407" t="s">
        <v>1915</v>
      </c>
      <c r="S79" s="409" t="s">
        <v>1922</v>
      </c>
      <c r="T79" s="407" t="s">
        <v>1922</v>
      </c>
    </row>
    <row r="80" spans="1:20" hidden="1" x14ac:dyDescent="0.3">
      <c r="A80" s="407" t="s">
        <v>333</v>
      </c>
      <c r="B80" s="407" t="s">
        <v>225</v>
      </c>
      <c r="C80" s="407" t="s">
        <v>1705</v>
      </c>
      <c r="D80" s="407" t="s">
        <v>498</v>
      </c>
      <c r="E80" s="407" t="s">
        <v>497</v>
      </c>
      <c r="F80" s="407" t="s">
        <v>1707</v>
      </c>
      <c r="G80" s="407" t="s">
        <v>2086</v>
      </c>
      <c r="H80" s="407" t="s">
        <v>1509</v>
      </c>
      <c r="I80" s="407" t="s">
        <v>2087</v>
      </c>
      <c r="J80" s="407" t="s">
        <v>2088</v>
      </c>
      <c r="K80" s="407">
        <v>6</v>
      </c>
      <c r="L80" s="407">
        <v>700</v>
      </c>
      <c r="M80" s="408">
        <v>0.17</v>
      </c>
      <c r="N80" s="407" t="s">
        <v>2089</v>
      </c>
      <c r="O80" s="407" t="s">
        <v>1509</v>
      </c>
      <c r="Q80" s="407" t="s">
        <v>1914</v>
      </c>
      <c r="R80" s="407" t="s">
        <v>1915</v>
      </c>
      <c r="S80" s="407" t="s">
        <v>1927</v>
      </c>
      <c r="T80" s="407" t="s">
        <v>1927</v>
      </c>
    </row>
    <row r="81" spans="1:20" hidden="1" x14ac:dyDescent="0.3">
      <c r="A81" s="409" t="s">
        <v>333</v>
      </c>
      <c r="B81" s="409" t="s">
        <v>225</v>
      </c>
      <c r="C81" s="409" t="s">
        <v>2090</v>
      </c>
      <c r="D81" s="409" t="s">
        <v>500</v>
      </c>
      <c r="E81" s="409" t="s">
        <v>499</v>
      </c>
      <c r="F81" s="407" t="s">
        <v>231</v>
      </c>
      <c r="G81" s="407" t="s">
        <v>2091</v>
      </c>
      <c r="H81" s="407" t="s">
        <v>1509</v>
      </c>
      <c r="I81" s="407" t="s">
        <v>2092</v>
      </c>
      <c r="J81" s="407" t="s">
        <v>2093</v>
      </c>
      <c r="K81" s="409">
        <v>6</v>
      </c>
      <c r="L81" s="409">
        <v>700</v>
      </c>
      <c r="M81" s="408">
        <v>0.38</v>
      </c>
      <c r="N81" s="407" t="s">
        <v>1989</v>
      </c>
      <c r="O81" s="407" t="s">
        <v>1509</v>
      </c>
      <c r="Q81" s="407" t="s">
        <v>1914</v>
      </c>
      <c r="R81" s="407" t="s">
        <v>1915</v>
      </c>
      <c r="S81" s="409" t="s">
        <v>1922</v>
      </c>
      <c r="T81" s="407" t="s">
        <v>1927</v>
      </c>
    </row>
    <row r="82" spans="1:20" hidden="1" x14ac:dyDescent="0.3">
      <c r="A82" s="407" t="s">
        <v>1997</v>
      </c>
      <c r="B82" s="407" t="s">
        <v>1802</v>
      </c>
      <c r="C82" s="407" t="s">
        <v>1528</v>
      </c>
      <c r="D82" s="407" t="s">
        <v>502</v>
      </c>
      <c r="E82" s="407" t="s">
        <v>501</v>
      </c>
      <c r="F82" s="407" t="s">
        <v>3543</v>
      </c>
      <c r="G82" s="407" t="s">
        <v>2094</v>
      </c>
      <c r="H82" s="407" t="s">
        <v>1509</v>
      </c>
      <c r="I82" s="407" t="s">
        <v>2095</v>
      </c>
      <c r="J82" s="407" t="s">
        <v>2096</v>
      </c>
      <c r="K82" s="407">
        <v>6</v>
      </c>
      <c r="L82" s="407">
        <v>700</v>
      </c>
      <c r="M82" s="408">
        <v>0.44</v>
      </c>
      <c r="N82" s="407" t="s">
        <v>2001</v>
      </c>
      <c r="O82" s="407" t="s">
        <v>1509</v>
      </c>
      <c r="Q82" s="407" t="s">
        <v>1914</v>
      </c>
      <c r="R82" s="407" t="s">
        <v>1915</v>
      </c>
      <c r="S82" s="407" t="s">
        <v>1927</v>
      </c>
      <c r="T82" s="407" t="s">
        <v>1927</v>
      </c>
    </row>
    <row r="83" spans="1:20" hidden="1" x14ac:dyDescent="0.3">
      <c r="A83" s="407" t="s">
        <v>1997</v>
      </c>
      <c r="B83" s="407" t="s">
        <v>1802</v>
      </c>
      <c r="C83" s="407" t="s">
        <v>1528</v>
      </c>
      <c r="D83" s="407" t="s">
        <v>504</v>
      </c>
      <c r="E83" s="407" t="s">
        <v>503</v>
      </c>
      <c r="F83" s="407" t="s">
        <v>3542</v>
      </c>
      <c r="G83" s="407" t="s">
        <v>2097</v>
      </c>
      <c r="H83" s="407" t="s">
        <v>1509</v>
      </c>
      <c r="I83" s="407" t="s">
        <v>2098</v>
      </c>
      <c r="J83" s="407" t="s">
        <v>2099</v>
      </c>
      <c r="K83" s="407">
        <v>6</v>
      </c>
      <c r="L83" s="407">
        <v>700</v>
      </c>
      <c r="M83" s="408">
        <v>0.4</v>
      </c>
      <c r="N83" s="407" t="s">
        <v>2001</v>
      </c>
      <c r="O83" s="407" t="s">
        <v>1509</v>
      </c>
      <c r="Q83" s="407" t="s">
        <v>1914</v>
      </c>
      <c r="R83" s="407" t="s">
        <v>1915</v>
      </c>
      <c r="S83" s="407" t="s">
        <v>1927</v>
      </c>
      <c r="T83" s="407" t="s">
        <v>1927</v>
      </c>
    </row>
    <row r="84" spans="1:20" hidden="1" x14ac:dyDescent="0.3">
      <c r="A84" s="407" t="s">
        <v>1997</v>
      </c>
      <c r="B84" s="407" t="s">
        <v>1802</v>
      </c>
      <c r="C84" s="407" t="s">
        <v>1528</v>
      </c>
      <c r="D84" s="407" t="s">
        <v>506</v>
      </c>
      <c r="E84" s="407" t="s">
        <v>505</v>
      </c>
      <c r="F84" s="407" t="s">
        <v>3541</v>
      </c>
      <c r="G84" s="407" t="s">
        <v>2100</v>
      </c>
      <c r="H84" s="407" t="s">
        <v>1509</v>
      </c>
      <c r="I84" s="407" t="s">
        <v>2101</v>
      </c>
      <c r="J84" s="407" t="s">
        <v>2102</v>
      </c>
      <c r="K84" s="407">
        <v>6</v>
      </c>
      <c r="L84" s="407">
        <v>700</v>
      </c>
      <c r="M84" s="408">
        <v>0.4</v>
      </c>
      <c r="N84" s="407" t="s">
        <v>2001</v>
      </c>
      <c r="O84" s="407" t="s">
        <v>2011</v>
      </c>
      <c r="Q84" s="407" t="s">
        <v>1914</v>
      </c>
      <c r="R84" s="407" t="s">
        <v>1915</v>
      </c>
      <c r="S84" s="407" t="s">
        <v>1927</v>
      </c>
      <c r="T84" s="407" t="s">
        <v>1927</v>
      </c>
    </row>
    <row r="85" spans="1:20" hidden="1" x14ac:dyDescent="0.3">
      <c r="A85" s="407" t="s">
        <v>1997</v>
      </c>
      <c r="B85" s="407" t="s">
        <v>1802</v>
      </c>
      <c r="C85" s="407" t="s">
        <v>1528</v>
      </c>
      <c r="D85" s="407" t="s">
        <v>508</v>
      </c>
      <c r="E85" s="407" t="s">
        <v>507</v>
      </c>
      <c r="F85" s="407" t="s">
        <v>3544</v>
      </c>
      <c r="G85" s="407" t="s">
        <v>2103</v>
      </c>
      <c r="H85" s="407" t="s">
        <v>1509</v>
      </c>
      <c r="I85" s="407" t="s">
        <v>2104</v>
      </c>
      <c r="J85" s="407" t="s">
        <v>2105</v>
      </c>
      <c r="K85" s="407">
        <v>6</v>
      </c>
      <c r="L85" s="407">
        <v>700</v>
      </c>
      <c r="M85" s="408">
        <v>0.43</v>
      </c>
      <c r="N85" s="407" t="s">
        <v>2001</v>
      </c>
      <c r="O85" s="407" t="s">
        <v>1509</v>
      </c>
      <c r="Q85" s="407" t="s">
        <v>1914</v>
      </c>
      <c r="R85" s="407" t="s">
        <v>1915</v>
      </c>
      <c r="S85" s="407" t="s">
        <v>1927</v>
      </c>
      <c r="T85" s="407" t="s">
        <v>1927</v>
      </c>
    </row>
    <row r="86" spans="1:20" hidden="1" x14ac:dyDescent="0.3">
      <c r="A86" s="409" t="s">
        <v>1997</v>
      </c>
      <c r="B86" s="409" t="s">
        <v>1802</v>
      </c>
      <c r="C86" s="409" t="s">
        <v>1528</v>
      </c>
      <c r="D86" s="409" t="s">
        <v>510</v>
      </c>
      <c r="E86" s="409" t="s">
        <v>509</v>
      </c>
      <c r="F86" s="407" t="s">
        <v>3546</v>
      </c>
      <c r="G86" s="407" t="s">
        <v>1509</v>
      </c>
      <c r="H86" s="407" t="s">
        <v>1509</v>
      </c>
      <c r="I86" s="407" t="s">
        <v>2106</v>
      </c>
      <c r="J86" s="407" t="s">
        <v>2107</v>
      </c>
      <c r="K86" s="409">
        <v>6</v>
      </c>
      <c r="L86" s="409">
        <v>700</v>
      </c>
      <c r="M86" s="408" t="s">
        <v>1509</v>
      </c>
      <c r="N86" s="407" t="s">
        <v>1509</v>
      </c>
      <c r="O86" s="407" t="s">
        <v>1509</v>
      </c>
      <c r="Q86" s="407" t="s">
        <v>1914</v>
      </c>
      <c r="R86" s="407" t="s">
        <v>1915</v>
      </c>
      <c r="S86" s="409" t="s">
        <v>1922</v>
      </c>
      <c r="T86" s="407" t="s">
        <v>1922</v>
      </c>
    </row>
    <row r="87" spans="1:20" hidden="1" x14ac:dyDescent="0.3">
      <c r="A87" s="409" t="s">
        <v>1997</v>
      </c>
      <c r="B87" s="409" t="s">
        <v>1802</v>
      </c>
      <c r="C87" s="409" t="s">
        <v>1528</v>
      </c>
      <c r="D87" s="409" t="s">
        <v>512</v>
      </c>
      <c r="E87" s="409" t="s">
        <v>511</v>
      </c>
      <c r="F87" s="407" t="s">
        <v>3545</v>
      </c>
      <c r="G87" s="407" t="s">
        <v>2108</v>
      </c>
      <c r="H87" s="407" t="s">
        <v>1509</v>
      </c>
      <c r="I87" s="407" t="s">
        <v>2109</v>
      </c>
      <c r="J87" s="407" t="s">
        <v>2110</v>
      </c>
      <c r="K87" s="409">
        <v>6</v>
      </c>
      <c r="L87" s="409">
        <v>700</v>
      </c>
      <c r="M87" s="408">
        <v>0.47</v>
      </c>
      <c r="N87" s="407" t="s">
        <v>2001</v>
      </c>
      <c r="O87" s="407" t="s">
        <v>1509</v>
      </c>
      <c r="Q87" s="407" t="s">
        <v>1914</v>
      </c>
      <c r="R87" s="407" t="s">
        <v>1915</v>
      </c>
      <c r="S87" s="409" t="s">
        <v>1922</v>
      </c>
      <c r="T87" s="407" t="s">
        <v>1922</v>
      </c>
    </row>
    <row r="88" spans="1:20" hidden="1" x14ac:dyDescent="0.3">
      <c r="A88" s="409" t="s">
        <v>1997</v>
      </c>
      <c r="B88" s="409" t="s">
        <v>1802</v>
      </c>
      <c r="C88" s="409" t="s">
        <v>49</v>
      </c>
      <c r="D88" s="409" t="s">
        <v>514</v>
      </c>
      <c r="E88" s="409" t="s">
        <v>513</v>
      </c>
      <c r="F88" s="407" t="s">
        <v>3551</v>
      </c>
      <c r="G88" s="407" t="s">
        <v>1509</v>
      </c>
      <c r="H88" s="407" t="s">
        <v>1509</v>
      </c>
      <c r="I88" s="407"/>
      <c r="J88" s="407"/>
      <c r="K88" s="409">
        <v>6</v>
      </c>
      <c r="L88" s="409">
        <v>700</v>
      </c>
      <c r="M88" s="408" t="s">
        <v>1509</v>
      </c>
      <c r="N88" s="407" t="s">
        <v>1509</v>
      </c>
      <c r="O88" s="407" t="s">
        <v>1509</v>
      </c>
      <c r="Q88" s="407" t="s">
        <v>1914</v>
      </c>
      <c r="R88" s="407" t="s">
        <v>1915</v>
      </c>
      <c r="S88" s="409" t="s">
        <v>1922</v>
      </c>
      <c r="T88" s="407" t="s">
        <v>1922</v>
      </c>
    </row>
    <row r="89" spans="1:20" hidden="1" x14ac:dyDescent="0.3">
      <c r="A89" s="407" t="s">
        <v>1997</v>
      </c>
      <c r="B89" s="407" t="s">
        <v>1802</v>
      </c>
      <c r="C89" s="407" t="s">
        <v>49</v>
      </c>
      <c r="D89" s="407" t="s">
        <v>516</v>
      </c>
      <c r="E89" s="407" t="s">
        <v>515</v>
      </c>
      <c r="F89" s="407" t="s">
        <v>3547</v>
      </c>
      <c r="G89" s="407" t="s">
        <v>2111</v>
      </c>
      <c r="H89" s="407" t="s">
        <v>1509</v>
      </c>
      <c r="I89" s="407" t="s">
        <v>2112</v>
      </c>
      <c r="J89" s="407" t="s">
        <v>2113</v>
      </c>
      <c r="K89" s="407">
        <v>6</v>
      </c>
      <c r="L89" s="407">
        <v>700</v>
      </c>
      <c r="M89" s="408">
        <v>0.4</v>
      </c>
      <c r="N89" s="407" t="s">
        <v>2001</v>
      </c>
      <c r="O89" s="407" t="s">
        <v>1509</v>
      </c>
      <c r="Q89" s="407" t="s">
        <v>1914</v>
      </c>
      <c r="R89" s="407" t="s">
        <v>1915</v>
      </c>
      <c r="S89" s="407" t="s">
        <v>1927</v>
      </c>
      <c r="T89" s="407" t="s">
        <v>1927</v>
      </c>
    </row>
    <row r="90" spans="1:20" hidden="1" x14ac:dyDescent="0.3">
      <c r="A90" s="409" t="s">
        <v>1997</v>
      </c>
      <c r="B90" s="409" t="s">
        <v>1802</v>
      </c>
      <c r="C90" s="409" t="s">
        <v>49</v>
      </c>
      <c r="D90" s="409" t="s">
        <v>518</v>
      </c>
      <c r="E90" s="409" t="s">
        <v>517</v>
      </c>
      <c r="F90" s="407" t="s">
        <v>3550</v>
      </c>
      <c r="G90" s="407" t="s">
        <v>2114</v>
      </c>
      <c r="H90" s="407" t="s">
        <v>1509</v>
      </c>
      <c r="I90" s="407" t="s">
        <v>2115</v>
      </c>
      <c r="J90" s="407" t="s">
        <v>2116</v>
      </c>
      <c r="K90" s="409">
        <v>6</v>
      </c>
      <c r="L90" s="409">
        <v>700</v>
      </c>
      <c r="M90" s="408">
        <v>0.48799999999999999</v>
      </c>
      <c r="N90" s="407" t="s">
        <v>2001</v>
      </c>
      <c r="O90" s="407" t="s">
        <v>1509</v>
      </c>
      <c r="Q90" s="407" t="s">
        <v>1914</v>
      </c>
      <c r="R90" s="407" t="s">
        <v>1915</v>
      </c>
      <c r="S90" s="409" t="s">
        <v>1922</v>
      </c>
      <c r="T90" s="407" t="s">
        <v>1922</v>
      </c>
    </row>
    <row r="91" spans="1:20" hidden="1" x14ac:dyDescent="0.3">
      <c r="A91" s="407" t="s">
        <v>1997</v>
      </c>
      <c r="B91" s="407" t="s">
        <v>1802</v>
      </c>
      <c r="C91" s="407" t="s">
        <v>49</v>
      </c>
      <c r="D91" s="407" t="s">
        <v>520</v>
      </c>
      <c r="E91" s="407" t="s">
        <v>519</v>
      </c>
      <c r="F91" s="407" t="s">
        <v>3548</v>
      </c>
      <c r="G91" s="407" t="s">
        <v>2117</v>
      </c>
      <c r="H91" s="407" t="s">
        <v>1509</v>
      </c>
      <c r="I91" s="407" t="s">
        <v>2118</v>
      </c>
      <c r="J91" s="407" t="s">
        <v>2119</v>
      </c>
      <c r="K91" s="407">
        <v>6</v>
      </c>
      <c r="L91" s="407">
        <v>700</v>
      </c>
      <c r="M91" s="408">
        <v>0.43</v>
      </c>
      <c r="N91" s="407" t="s">
        <v>2001</v>
      </c>
      <c r="O91" s="407" t="s">
        <v>1509</v>
      </c>
      <c r="Q91" s="407" t="s">
        <v>1914</v>
      </c>
      <c r="R91" s="407" t="s">
        <v>1915</v>
      </c>
      <c r="S91" s="407" t="s">
        <v>1927</v>
      </c>
      <c r="T91" s="407" t="s">
        <v>1927</v>
      </c>
    </row>
    <row r="92" spans="1:20" hidden="1" x14ac:dyDescent="0.3">
      <c r="A92" s="407" t="s">
        <v>1997</v>
      </c>
      <c r="B92" s="407" t="s">
        <v>1802</v>
      </c>
      <c r="C92" s="407" t="s">
        <v>49</v>
      </c>
      <c r="D92" s="407" t="s">
        <v>522</v>
      </c>
      <c r="E92" s="407" t="s">
        <v>521</v>
      </c>
      <c r="F92" s="407" t="s">
        <v>3549</v>
      </c>
      <c r="G92" s="407" t="s">
        <v>2120</v>
      </c>
      <c r="H92" s="407" t="s">
        <v>1509</v>
      </c>
      <c r="I92" s="407" t="s">
        <v>2121</v>
      </c>
      <c r="J92" s="407" t="s">
        <v>2122</v>
      </c>
      <c r="K92" s="407">
        <v>4</v>
      </c>
      <c r="L92" s="407">
        <v>700</v>
      </c>
      <c r="M92" s="408">
        <v>0.43</v>
      </c>
      <c r="N92" s="407" t="s">
        <v>2001</v>
      </c>
      <c r="O92" s="407" t="s">
        <v>1509</v>
      </c>
      <c r="Q92" s="407" t="s">
        <v>1914</v>
      </c>
      <c r="R92" s="407" t="s">
        <v>1915</v>
      </c>
      <c r="S92" s="407" t="s">
        <v>1927</v>
      </c>
      <c r="T92" s="407" t="s">
        <v>1927</v>
      </c>
    </row>
    <row r="93" spans="1:20" hidden="1" x14ac:dyDescent="0.3">
      <c r="A93" s="407" t="s">
        <v>1997</v>
      </c>
      <c r="B93" s="407" t="s">
        <v>1791</v>
      </c>
      <c r="C93" s="407" t="s">
        <v>2123</v>
      </c>
      <c r="D93" s="407" t="s">
        <v>526</v>
      </c>
      <c r="E93" s="407" t="s">
        <v>525</v>
      </c>
      <c r="F93" s="407" t="s">
        <v>3625</v>
      </c>
      <c r="G93" s="407" t="s">
        <v>2124</v>
      </c>
      <c r="H93" s="407" t="s">
        <v>1509</v>
      </c>
      <c r="I93" s="407" t="s">
        <v>2125</v>
      </c>
      <c r="J93" s="407" t="s">
        <v>2126</v>
      </c>
      <c r="K93" s="407">
        <v>6</v>
      </c>
      <c r="L93" s="407">
        <v>700</v>
      </c>
      <c r="M93" s="408">
        <v>0.46</v>
      </c>
      <c r="N93" s="407" t="s">
        <v>1932</v>
      </c>
      <c r="O93" s="407" t="s">
        <v>2011</v>
      </c>
      <c r="Q93" s="407" t="s">
        <v>1914</v>
      </c>
      <c r="R93" s="407" t="s">
        <v>1915</v>
      </c>
      <c r="S93" s="407" t="s">
        <v>1927</v>
      </c>
      <c r="T93" s="407" t="s">
        <v>1927</v>
      </c>
    </row>
    <row r="94" spans="1:20" hidden="1" x14ac:dyDescent="0.3">
      <c r="A94" s="407" t="s">
        <v>1997</v>
      </c>
      <c r="B94" s="407" t="s">
        <v>1791</v>
      </c>
      <c r="C94" s="407" t="s">
        <v>2123</v>
      </c>
      <c r="D94" s="407" t="s">
        <v>529</v>
      </c>
      <c r="E94" s="407" t="s">
        <v>528</v>
      </c>
      <c r="F94" s="407" t="s">
        <v>3444</v>
      </c>
      <c r="G94" s="407" t="s">
        <v>2124</v>
      </c>
      <c r="H94" s="407" t="s">
        <v>1509</v>
      </c>
      <c r="I94" s="407" t="s">
        <v>2125</v>
      </c>
      <c r="J94" s="407" t="s">
        <v>2126</v>
      </c>
      <c r="K94" s="407">
        <v>6</v>
      </c>
      <c r="L94" s="407">
        <v>700</v>
      </c>
      <c r="M94" s="408">
        <v>0.46</v>
      </c>
      <c r="N94" s="407" t="s">
        <v>1932</v>
      </c>
      <c r="O94" s="407" t="s">
        <v>2011</v>
      </c>
      <c r="Q94" s="407" t="s">
        <v>1914</v>
      </c>
      <c r="R94" s="407" t="s">
        <v>1915</v>
      </c>
      <c r="S94" s="407" t="s">
        <v>1927</v>
      </c>
      <c r="T94" s="407" t="s">
        <v>1927</v>
      </c>
    </row>
    <row r="95" spans="1:20" hidden="1" x14ac:dyDescent="0.3">
      <c r="A95" s="409" t="s">
        <v>232</v>
      </c>
      <c r="B95" s="409" t="s">
        <v>225</v>
      </c>
      <c r="C95" s="409" t="s">
        <v>232</v>
      </c>
      <c r="D95" s="409" t="s">
        <v>532</v>
      </c>
      <c r="E95" s="409" t="s">
        <v>531</v>
      </c>
      <c r="F95" s="407" t="s">
        <v>232</v>
      </c>
      <c r="G95" s="407" t="s">
        <v>1509</v>
      </c>
      <c r="H95" s="407" t="s">
        <v>1509</v>
      </c>
      <c r="I95" s="407"/>
      <c r="J95" s="407"/>
      <c r="K95" s="409">
        <v>6</v>
      </c>
      <c r="L95" s="409">
        <v>700</v>
      </c>
      <c r="M95" s="408" t="s">
        <v>1509</v>
      </c>
      <c r="N95" s="407" t="s">
        <v>1509</v>
      </c>
      <c r="O95" s="407" t="s">
        <v>1509</v>
      </c>
      <c r="Q95" s="407" t="s">
        <v>1914</v>
      </c>
      <c r="R95" s="407" t="s">
        <v>1915</v>
      </c>
      <c r="S95" s="409" t="s">
        <v>1922</v>
      </c>
      <c r="T95" s="407" t="s">
        <v>1922</v>
      </c>
    </row>
    <row r="96" spans="1:20" hidden="1" x14ac:dyDescent="0.3">
      <c r="A96" s="409" t="s">
        <v>180</v>
      </c>
      <c r="B96" s="409" t="s">
        <v>1791</v>
      </c>
      <c r="C96" s="409" t="s">
        <v>2127</v>
      </c>
      <c r="D96" s="409" t="s">
        <v>535</v>
      </c>
      <c r="E96" s="409" t="s">
        <v>534</v>
      </c>
      <c r="F96" s="407" t="s">
        <v>3631</v>
      </c>
      <c r="G96" s="407" t="s">
        <v>2128</v>
      </c>
      <c r="H96" s="407" t="s">
        <v>1509</v>
      </c>
      <c r="I96" s="407"/>
      <c r="J96" s="407"/>
      <c r="K96" s="409">
        <v>6</v>
      </c>
      <c r="L96" s="409">
        <v>700</v>
      </c>
      <c r="M96" s="408">
        <v>0.43799999999999994</v>
      </c>
      <c r="N96" s="407" t="s">
        <v>2129</v>
      </c>
      <c r="O96" s="407"/>
      <c r="Q96" s="407" t="s">
        <v>1914</v>
      </c>
      <c r="R96" s="407" t="s">
        <v>1915</v>
      </c>
      <c r="S96" s="409" t="s">
        <v>1922</v>
      </c>
      <c r="T96" s="407" t="s">
        <v>1927</v>
      </c>
    </row>
    <row r="97" spans="1:20" hidden="1" x14ac:dyDescent="0.3">
      <c r="A97" s="407" t="s">
        <v>180</v>
      </c>
      <c r="B97" s="407" t="s">
        <v>1791</v>
      </c>
      <c r="C97" s="407" t="s">
        <v>2127</v>
      </c>
      <c r="D97" s="407" t="s">
        <v>537</v>
      </c>
      <c r="E97" s="407" t="s">
        <v>536</v>
      </c>
      <c r="F97" s="407" t="s">
        <v>3627</v>
      </c>
      <c r="G97" s="407" t="s">
        <v>2130</v>
      </c>
      <c r="H97" s="407" t="s">
        <v>1509</v>
      </c>
      <c r="I97" s="407" t="s">
        <v>2131</v>
      </c>
      <c r="J97" s="407" t="s">
        <v>2132</v>
      </c>
      <c r="K97" s="407">
        <v>6</v>
      </c>
      <c r="L97" s="407">
        <v>700</v>
      </c>
      <c r="M97" s="408">
        <v>0.41799999999999998</v>
      </c>
      <c r="N97" s="407" t="s">
        <v>2129</v>
      </c>
      <c r="O97" s="407" t="s">
        <v>2011</v>
      </c>
      <c r="Q97" s="407" t="s">
        <v>1914</v>
      </c>
      <c r="R97" s="407" t="s">
        <v>1915</v>
      </c>
      <c r="S97" s="407" t="s">
        <v>1927</v>
      </c>
      <c r="T97" s="407" t="s">
        <v>1927</v>
      </c>
    </row>
    <row r="98" spans="1:20" hidden="1" x14ac:dyDescent="0.3">
      <c r="A98" s="407" t="s">
        <v>180</v>
      </c>
      <c r="B98" s="407" t="s">
        <v>1791</v>
      </c>
      <c r="C98" s="407" t="s">
        <v>2127</v>
      </c>
      <c r="D98" s="407" t="s">
        <v>539</v>
      </c>
      <c r="E98" s="407" t="s">
        <v>538</v>
      </c>
      <c r="F98" s="407" t="s">
        <v>3629</v>
      </c>
      <c r="G98" s="407" t="s">
        <v>2133</v>
      </c>
      <c r="H98" s="407" t="s">
        <v>1509</v>
      </c>
      <c r="I98" s="407" t="s">
        <v>2134</v>
      </c>
      <c r="J98" s="407" t="s">
        <v>2135</v>
      </c>
      <c r="K98" s="407">
        <v>6</v>
      </c>
      <c r="L98" s="407">
        <v>700</v>
      </c>
      <c r="M98" s="408">
        <v>0.37799999999999995</v>
      </c>
      <c r="N98" s="407" t="s">
        <v>2129</v>
      </c>
      <c r="O98" s="407" t="s">
        <v>2011</v>
      </c>
      <c r="Q98" s="407" t="s">
        <v>1914</v>
      </c>
      <c r="R98" s="407" t="s">
        <v>1915</v>
      </c>
      <c r="S98" s="407" t="s">
        <v>1927</v>
      </c>
      <c r="T98" s="407" t="s">
        <v>1927</v>
      </c>
    </row>
    <row r="99" spans="1:20" hidden="1" x14ac:dyDescent="0.3">
      <c r="A99" s="407" t="s">
        <v>180</v>
      </c>
      <c r="B99" s="407" t="s">
        <v>1791</v>
      </c>
      <c r="C99" s="407" t="s">
        <v>2127</v>
      </c>
      <c r="D99" s="407" t="s">
        <v>541</v>
      </c>
      <c r="E99" s="407" t="s">
        <v>540</v>
      </c>
      <c r="F99" s="407" t="s">
        <v>3630</v>
      </c>
      <c r="G99" s="407" t="s">
        <v>1509</v>
      </c>
      <c r="H99" s="407" t="s">
        <v>1509</v>
      </c>
      <c r="I99" s="407"/>
      <c r="J99" s="407"/>
      <c r="K99" s="407">
        <v>6</v>
      </c>
      <c r="L99" s="407">
        <v>700</v>
      </c>
      <c r="M99" s="408" t="s">
        <v>1509</v>
      </c>
      <c r="N99" s="407" t="s">
        <v>2129</v>
      </c>
      <c r="O99" s="407" t="s">
        <v>1509</v>
      </c>
      <c r="Q99" s="407" t="s">
        <v>1914</v>
      </c>
      <c r="R99" s="407" t="s">
        <v>1915</v>
      </c>
      <c r="S99" s="407" t="s">
        <v>1927</v>
      </c>
      <c r="T99" s="407" t="s">
        <v>1927</v>
      </c>
    </row>
    <row r="100" spans="1:20" hidden="1" x14ac:dyDescent="0.3">
      <c r="A100" s="407" t="s">
        <v>180</v>
      </c>
      <c r="B100" s="407" t="s">
        <v>1791</v>
      </c>
      <c r="C100" s="407" t="s">
        <v>2127</v>
      </c>
      <c r="D100" s="407" t="s">
        <v>543</v>
      </c>
      <c r="E100" s="407" t="s">
        <v>542</v>
      </c>
      <c r="F100" s="407" t="s">
        <v>3633</v>
      </c>
      <c r="G100" s="407" t="s">
        <v>2136</v>
      </c>
      <c r="H100" s="407" t="s">
        <v>1509</v>
      </c>
      <c r="I100" s="407"/>
      <c r="J100" s="407"/>
      <c r="K100" s="407">
        <v>6</v>
      </c>
      <c r="L100" s="407">
        <v>700</v>
      </c>
      <c r="M100" s="408">
        <v>0.43799999999999994</v>
      </c>
      <c r="N100" s="407" t="s">
        <v>2129</v>
      </c>
      <c r="O100" s="407"/>
      <c r="Q100" s="407" t="s">
        <v>1914</v>
      </c>
      <c r="R100" s="407" t="s">
        <v>1915</v>
      </c>
      <c r="S100" s="407" t="s">
        <v>1927</v>
      </c>
      <c r="T100" s="407" t="s">
        <v>1927</v>
      </c>
    </row>
    <row r="101" spans="1:20" hidden="1" x14ac:dyDescent="0.3">
      <c r="A101" s="409" t="s">
        <v>180</v>
      </c>
      <c r="B101" s="409" t="s">
        <v>1791</v>
      </c>
      <c r="C101" s="409" t="s">
        <v>2127</v>
      </c>
      <c r="D101" s="409" t="s">
        <v>545</v>
      </c>
      <c r="E101" s="409" t="s">
        <v>544</v>
      </c>
      <c r="F101" s="407" t="s">
        <v>3632</v>
      </c>
      <c r="G101" s="407" t="s">
        <v>2137</v>
      </c>
      <c r="H101" s="407" t="s">
        <v>1509</v>
      </c>
      <c r="I101" s="407" t="s">
        <v>2138</v>
      </c>
      <c r="J101" s="407" t="s">
        <v>2139</v>
      </c>
      <c r="K101" s="409">
        <v>6</v>
      </c>
      <c r="L101" s="409">
        <v>700</v>
      </c>
      <c r="M101" s="408">
        <v>0.58799999999999997</v>
      </c>
      <c r="N101" s="407" t="s">
        <v>2129</v>
      </c>
      <c r="O101" s="407"/>
      <c r="Q101" s="407" t="s">
        <v>1914</v>
      </c>
      <c r="R101" s="407" t="s">
        <v>1915</v>
      </c>
      <c r="S101" s="409" t="s">
        <v>1922</v>
      </c>
      <c r="T101" s="407" t="s">
        <v>1927</v>
      </c>
    </row>
    <row r="102" spans="1:20" hidden="1" x14ac:dyDescent="0.3">
      <c r="A102" s="407" t="s">
        <v>180</v>
      </c>
      <c r="B102" s="407" t="s">
        <v>1791</v>
      </c>
      <c r="C102" s="407" t="s">
        <v>2127</v>
      </c>
      <c r="D102" s="407" t="s">
        <v>547</v>
      </c>
      <c r="E102" s="407" t="s">
        <v>546</v>
      </c>
      <c r="F102" s="407" t="s">
        <v>3628</v>
      </c>
      <c r="G102" s="407" t="s">
        <v>2140</v>
      </c>
      <c r="H102" s="407" t="s">
        <v>1509</v>
      </c>
      <c r="I102" s="407" t="s">
        <v>2141</v>
      </c>
      <c r="J102" s="407" t="s">
        <v>2142</v>
      </c>
      <c r="K102" s="407">
        <v>6</v>
      </c>
      <c r="L102" s="407">
        <v>700</v>
      </c>
      <c r="M102" s="408">
        <v>0.41799999999999998</v>
      </c>
      <c r="N102" s="407" t="s">
        <v>2129</v>
      </c>
      <c r="O102" s="407" t="s">
        <v>2011</v>
      </c>
      <c r="Q102" s="407" t="s">
        <v>1914</v>
      </c>
      <c r="R102" s="407" t="s">
        <v>1915</v>
      </c>
      <c r="S102" s="407" t="s">
        <v>1927</v>
      </c>
      <c r="T102" s="407" t="s">
        <v>1927</v>
      </c>
    </row>
    <row r="103" spans="1:20" hidden="1" x14ac:dyDescent="0.3">
      <c r="A103" s="409" t="s">
        <v>2143</v>
      </c>
      <c r="B103" s="409" t="s">
        <v>1791</v>
      </c>
      <c r="C103" s="409" t="s">
        <v>186</v>
      </c>
      <c r="D103" s="409" t="s">
        <v>549</v>
      </c>
      <c r="E103" s="409" t="s">
        <v>548</v>
      </c>
      <c r="F103" s="407" t="s">
        <v>3445</v>
      </c>
      <c r="G103" s="407" t="s">
        <v>1509</v>
      </c>
      <c r="H103" s="407" t="s">
        <v>1509</v>
      </c>
      <c r="I103" s="407" t="s">
        <v>2144</v>
      </c>
      <c r="J103" s="407" t="s">
        <v>2145</v>
      </c>
      <c r="K103" s="409">
        <v>6</v>
      </c>
      <c r="L103" s="409">
        <v>500</v>
      </c>
      <c r="M103" s="408" t="s">
        <v>1509</v>
      </c>
      <c r="N103" s="407" t="s">
        <v>1509</v>
      </c>
      <c r="O103" s="407" t="s">
        <v>1509</v>
      </c>
      <c r="Q103" s="407" t="s">
        <v>1914</v>
      </c>
      <c r="R103" s="407" t="s">
        <v>1915</v>
      </c>
      <c r="S103" s="409" t="s">
        <v>1922</v>
      </c>
      <c r="T103" s="407" t="s">
        <v>1922</v>
      </c>
    </row>
    <row r="104" spans="1:20" hidden="1" x14ac:dyDescent="0.3">
      <c r="A104" s="407" t="s">
        <v>71</v>
      </c>
      <c r="B104" s="407" t="s">
        <v>206</v>
      </c>
      <c r="C104" s="407" t="s">
        <v>2146</v>
      </c>
      <c r="D104" s="407" t="s">
        <v>551</v>
      </c>
      <c r="E104" s="407" t="s">
        <v>550</v>
      </c>
      <c r="F104" s="407" t="s">
        <v>3640</v>
      </c>
      <c r="G104" s="407" t="s">
        <v>2147</v>
      </c>
      <c r="H104" s="407" t="s">
        <v>1509</v>
      </c>
      <c r="I104" s="407" t="s">
        <v>2148</v>
      </c>
      <c r="J104" s="407" t="s">
        <v>2149</v>
      </c>
      <c r="K104" s="407">
        <v>12</v>
      </c>
      <c r="L104" s="407">
        <v>750</v>
      </c>
      <c r="M104" s="408">
        <v>0.4</v>
      </c>
      <c r="N104" s="407" t="s">
        <v>2150</v>
      </c>
      <c r="O104" s="407" t="s">
        <v>2150</v>
      </c>
      <c r="Q104" s="407" t="s">
        <v>1914</v>
      </c>
      <c r="R104" s="407" t="s">
        <v>1915</v>
      </c>
      <c r="S104" s="407" t="s">
        <v>1927</v>
      </c>
      <c r="T104" s="407" t="s">
        <v>1927</v>
      </c>
    </row>
    <row r="105" spans="1:20" hidden="1" x14ac:dyDescent="0.3">
      <c r="A105" s="407" t="s">
        <v>71</v>
      </c>
      <c r="B105" s="407" t="s">
        <v>206</v>
      </c>
      <c r="C105" s="407" t="s">
        <v>2146</v>
      </c>
      <c r="D105" s="407" t="s">
        <v>553</v>
      </c>
      <c r="E105" s="407" t="s">
        <v>552</v>
      </c>
      <c r="F105" s="407" t="s">
        <v>3642</v>
      </c>
      <c r="G105" s="407" t="s">
        <v>2151</v>
      </c>
      <c r="H105" s="407" t="s">
        <v>1509</v>
      </c>
      <c r="I105" s="407"/>
      <c r="J105" s="407"/>
      <c r="K105" s="407">
        <v>6</v>
      </c>
      <c r="L105" s="407">
        <v>750</v>
      </c>
      <c r="M105" s="408">
        <v>0.4</v>
      </c>
      <c r="N105" s="407" t="s">
        <v>2150</v>
      </c>
      <c r="O105" s="407" t="s">
        <v>2152</v>
      </c>
      <c r="Q105" s="407" t="s">
        <v>1914</v>
      </c>
      <c r="R105" s="407" t="s">
        <v>1915</v>
      </c>
      <c r="S105" s="407" t="s">
        <v>1927</v>
      </c>
      <c r="T105" s="407" t="s">
        <v>1927</v>
      </c>
    </row>
    <row r="106" spans="1:20" hidden="1" x14ac:dyDescent="0.3">
      <c r="A106" s="407" t="s">
        <v>71</v>
      </c>
      <c r="B106" s="407" t="s">
        <v>206</v>
      </c>
      <c r="C106" s="407" t="s">
        <v>2146</v>
      </c>
      <c r="D106" s="407" t="s">
        <v>555</v>
      </c>
      <c r="E106" s="407" t="s">
        <v>554</v>
      </c>
      <c r="F106" s="407" t="s">
        <v>3641</v>
      </c>
      <c r="G106" s="407" t="s">
        <v>2153</v>
      </c>
      <c r="H106" s="407" t="s">
        <v>1509</v>
      </c>
      <c r="I106" s="407" t="s">
        <v>2154</v>
      </c>
      <c r="J106" s="407" t="s">
        <v>2155</v>
      </c>
      <c r="K106" s="407">
        <v>12</v>
      </c>
      <c r="L106" s="407">
        <v>750</v>
      </c>
      <c r="M106" s="408">
        <v>0.35</v>
      </c>
      <c r="N106" s="407" t="s">
        <v>2150</v>
      </c>
      <c r="O106" s="407" t="s">
        <v>2011</v>
      </c>
      <c r="Q106" s="407" t="s">
        <v>1914</v>
      </c>
      <c r="R106" s="407" t="s">
        <v>1915</v>
      </c>
      <c r="S106" s="407" t="s">
        <v>1927</v>
      </c>
      <c r="T106" s="407" t="s">
        <v>1927</v>
      </c>
    </row>
    <row r="107" spans="1:20" hidden="1" x14ac:dyDescent="0.3">
      <c r="A107" s="407" t="s">
        <v>71</v>
      </c>
      <c r="B107" s="407" t="s">
        <v>206</v>
      </c>
      <c r="C107" s="407" t="s">
        <v>2146</v>
      </c>
      <c r="D107" s="407" t="s">
        <v>557</v>
      </c>
      <c r="E107" s="407" t="s">
        <v>556</v>
      </c>
      <c r="F107" s="407" t="s">
        <v>3644</v>
      </c>
      <c r="G107" s="407" t="s">
        <v>2156</v>
      </c>
      <c r="H107" s="407" t="s">
        <v>1509</v>
      </c>
      <c r="I107" s="407" t="s">
        <v>2157</v>
      </c>
      <c r="J107" s="407" t="s">
        <v>2158</v>
      </c>
      <c r="K107" s="407">
        <v>3</v>
      </c>
      <c r="L107" s="407">
        <v>700</v>
      </c>
      <c r="M107" s="408">
        <v>0.4</v>
      </c>
      <c r="N107" s="407" t="s">
        <v>2150</v>
      </c>
      <c r="O107" s="407" t="s">
        <v>1509</v>
      </c>
      <c r="Q107" s="407" t="s">
        <v>1914</v>
      </c>
      <c r="R107" s="407" t="s">
        <v>1915</v>
      </c>
      <c r="S107" s="407" t="s">
        <v>1927</v>
      </c>
      <c r="T107" s="407" t="s">
        <v>1927</v>
      </c>
    </row>
    <row r="108" spans="1:20" hidden="1" x14ac:dyDescent="0.3">
      <c r="A108" s="407" t="s">
        <v>71</v>
      </c>
      <c r="B108" s="407" t="s">
        <v>206</v>
      </c>
      <c r="C108" s="407" t="s">
        <v>2146</v>
      </c>
      <c r="D108" s="407" t="s">
        <v>559</v>
      </c>
      <c r="E108" s="407" t="s">
        <v>558</v>
      </c>
      <c r="F108" s="407" t="s">
        <v>3639</v>
      </c>
      <c r="G108" s="407" t="s">
        <v>2159</v>
      </c>
      <c r="H108" s="407" t="s">
        <v>1509</v>
      </c>
      <c r="I108" s="407" t="s">
        <v>2160</v>
      </c>
      <c r="J108" s="407" t="s">
        <v>2161</v>
      </c>
      <c r="K108" s="407">
        <v>12</v>
      </c>
      <c r="L108" s="407">
        <v>750</v>
      </c>
      <c r="M108" s="408">
        <v>0.4</v>
      </c>
      <c r="N108" s="407" t="s">
        <v>2150</v>
      </c>
      <c r="O108" s="407" t="s">
        <v>1509</v>
      </c>
      <c r="Q108" s="407" t="s">
        <v>1914</v>
      </c>
      <c r="R108" s="407" t="s">
        <v>1915</v>
      </c>
      <c r="S108" s="407" t="s">
        <v>1927</v>
      </c>
      <c r="T108" s="407" t="s">
        <v>1927</v>
      </c>
    </row>
    <row r="109" spans="1:20" hidden="1" x14ac:dyDescent="0.3">
      <c r="A109" s="407" t="s">
        <v>71</v>
      </c>
      <c r="B109" s="407" t="s">
        <v>206</v>
      </c>
      <c r="C109" s="407" t="s">
        <v>2146</v>
      </c>
      <c r="D109" s="407" t="s">
        <v>561</v>
      </c>
      <c r="E109" s="407" t="s">
        <v>560</v>
      </c>
      <c r="F109" s="407" t="s">
        <v>3645</v>
      </c>
      <c r="G109" s="407" t="s">
        <v>2162</v>
      </c>
      <c r="H109" s="407" t="s">
        <v>1509</v>
      </c>
      <c r="I109" s="407" t="s">
        <v>2163</v>
      </c>
      <c r="J109" s="407" t="s">
        <v>2164</v>
      </c>
      <c r="K109" s="407">
        <v>3</v>
      </c>
      <c r="L109" s="407">
        <v>750</v>
      </c>
      <c r="M109" s="408">
        <v>0.4</v>
      </c>
      <c r="N109" s="407" t="s">
        <v>2150</v>
      </c>
      <c r="O109" s="407" t="s">
        <v>1509</v>
      </c>
      <c r="Q109" s="407" t="s">
        <v>1914</v>
      </c>
      <c r="R109" s="407" t="s">
        <v>1915</v>
      </c>
      <c r="S109" s="407" t="s">
        <v>1927</v>
      </c>
      <c r="T109" s="407" t="s">
        <v>1927</v>
      </c>
    </row>
    <row r="110" spans="1:20" hidden="1" x14ac:dyDescent="0.3">
      <c r="A110" s="407" t="s">
        <v>71</v>
      </c>
      <c r="B110" s="407" t="s">
        <v>206</v>
      </c>
      <c r="C110" s="407" t="s">
        <v>2146</v>
      </c>
      <c r="D110" s="407" t="s">
        <v>563</v>
      </c>
      <c r="E110" s="407" t="s">
        <v>562</v>
      </c>
      <c r="F110" s="407" t="s">
        <v>3643</v>
      </c>
      <c r="G110" s="407" t="s">
        <v>2165</v>
      </c>
      <c r="H110" s="407" t="s">
        <v>1509</v>
      </c>
      <c r="I110" s="407" t="s">
        <v>2166</v>
      </c>
      <c r="J110" s="407" t="s">
        <v>2167</v>
      </c>
      <c r="K110" s="407">
        <v>6</v>
      </c>
      <c r="L110" s="407">
        <v>750</v>
      </c>
      <c r="M110" s="408">
        <v>0.35</v>
      </c>
      <c r="N110" s="407" t="s">
        <v>2150</v>
      </c>
      <c r="O110" s="407" t="s">
        <v>2152</v>
      </c>
      <c r="Q110" s="407" t="s">
        <v>1914</v>
      </c>
      <c r="R110" s="407" t="s">
        <v>1915</v>
      </c>
      <c r="S110" s="407" t="s">
        <v>1927</v>
      </c>
      <c r="T110" s="407" t="s">
        <v>1927</v>
      </c>
    </row>
    <row r="111" spans="1:20" hidden="1" x14ac:dyDescent="0.3">
      <c r="A111" s="407" t="s">
        <v>71</v>
      </c>
      <c r="B111" s="407" t="s">
        <v>206</v>
      </c>
      <c r="C111" s="407" t="s">
        <v>2168</v>
      </c>
      <c r="D111" s="407" t="s">
        <v>565</v>
      </c>
      <c r="E111" s="407" t="s">
        <v>564</v>
      </c>
      <c r="F111" s="407" t="s">
        <v>3446</v>
      </c>
      <c r="G111" s="407" t="s">
        <v>1509</v>
      </c>
      <c r="H111" s="407" t="s">
        <v>1509</v>
      </c>
      <c r="I111" s="407"/>
      <c r="J111" s="407"/>
      <c r="K111" s="407">
        <v>6</v>
      </c>
      <c r="L111" s="407">
        <v>700</v>
      </c>
      <c r="M111" s="408" t="s">
        <v>1509</v>
      </c>
      <c r="N111" s="407" t="s">
        <v>1509</v>
      </c>
      <c r="O111" s="407" t="s">
        <v>1509</v>
      </c>
      <c r="Q111" s="407" t="s">
        <v>1914</v>
      </c>
      <c r="R111" s="407" t="s">
        <v>1915</v>
      </c>
      <c r="S111" s="407" t="s">
        <v>1927</v>
      </c>
      <c r="T111" s="407" t="s">
        <v>1913</v>
      </c>
    </row>
    <row r="112" spans="1:20" hidden="1" x14ac:dyDescent="0.3">
      <c r="A112" s="407" t="s">
        <v>71</v>
      </c>
      <c r="B112" s="407" t="s">
        <v>206</v>
      </c>
      <c r="C112" s="407" t="s">
        <v>2168</v>
      </c>
      <c r="D112" s="407" t="s">
        <v>567</v>
      </c>
      <c r="E112" s="407" t="s">
        <v>566</v>
      </c>
      <c r="F112" s="407" t="s">
        <v>578</v>
      </c>
      <c r="G112" s="407" t="s">
        <v>1509</v>
      </c>
      <c r="H112" s="407" t="s">
        <v>1509</v>
      </c>
      <c r="I112" s="407"/>
      <c r="J112" s="407"/>
      <c r="K112" s="407">
        <v>6</v>
      </c>
      <c r="L112" s="407">
        <v>700</v>
      </c>
      <c r="M112" s="408" t="s">
        <v>1509</v>
      </c>
      <c r="N112" s="407" t="s">
        <v>1509</v>
      </c>
      <c r="O112" s="407" t="s">
        <v>1509</v>
      </c>
      <c r="Q112" s="407" t="s">
        <v>1914</v>
      </c>
      <c r="R112" s="407" t="s">
        <v>1915</v>
      </c>
      <c r="S112" s="407" t="s">
        <v>1927</v>
      </c>
      <c r="T112" s="407" t="s">
        <v>1927</v>
      </c>
    </row>
    <row r="113" spans="1:20" hidden="1" x14ac:dyDescent="0.3">
      <c r="A113" s="409" t="s">
        <v>71</v>
      </c>
      <c r="B113" s="409" t="s">
        <v>206</v>
      </c>
      <c r="C113" s="409" t="s">
        <v>2168</v>
      </c>
      <c r="D113" s="409" t="s">
        <v>569</v>
      </c>
      <c r="E113" s="409" t="s">
        <v>568</v>
      </c>
      <c r="F113" s="407" t="s">
        <v>3447</v>
      </c>
      <c r="G113" s="407" t="s">
        <v>1509</v>
      </c>
      <c r="H113" s="407" t="s">
        <v>1509</v>
      </c>
      <c r="I113" s="407"/>
      <c r="J113" s="407"/>
      <c r="K113" s="409">
        <v>12</v>
      </c>
      <c r="L113" s="409">
        <v>750</v>
      </c>
      <c r="M113" s="408" t="s">
        <v>1509</v>
      </c>
      <c r="N113" s="407" t="s">
        <v>1509</v>
      </c>
      <c r="O113" s="407" t="s">
        <v>1509</v>
      </c>
      <c r="Q113" s="407" t="s">
        <v>1914</v>
      </c>
      <c r="R113" s="407" t="s">
        <v>1915</v>
      </c>
      <c r="S113" s="409" t="s">
        <v>1922</v>
      </c>
      <c r="T113" s="407" t="s">
        <v>2002</v>
      </c>
    </row>
    <row r="114" spans="1:20" hidden="1" x14ac:dyDescent="0.3">
      <c r="A114" s="409" t="s">
        <v>71</v>
      </c>
      <c r="B114" s="409" t="s">
        <v>206</v>
      </c>
      <c r="C114" s="409" t="s">
        <v>2168</v>
      </c>
      <c r="D114" s="409" t="s">
        <v>571</v>
      </c>
      <c r="E114" s="409" t="s">
        <v>570</v>
      </c>
      <c r="F114" s="407" t="s">
        <v>3651</v>
      </c>
      <c r="G114" s="407" t="s">
        <v>2169</v>
      </c>
      <c r="H114" s="407" t="s">
        <v>1509</v>
      </c>
      <c r="I114" s="407"/>
      <c r="J114" s="407"/>
      <c r="K114" s="409">
        <v>12</v>
      </c>
      <c r="L114" s="409">
        <v>750</v>
      </c>
      <c r="M114" s="408">
        <v>0.38</v>
      </c>
      <c r="N114" s="407" t="s">
        <v>2150</v>
      </c>
      <c r="O114" s="407" t="s">
        <v>1509</v>
      </c>
      <c r="Q114" s="407" t="s">
        <v>1914</v>
      </c>
      <c r="R114" s="407" t="s">
        <v>1915</v>
      </c>
      <c r="S114" s="409" t="s">
        <v>1922</v>
      </c>
      <c r="T114" s="407" t="s">
        <v>2002</v>
      </c>
    </row>
    <row r="115" spans="1:20" hidden="1" x14ac:dyDescent="0.3">
      <c r="A115" s="407" t="s">
        <v>71</v>
      </c>
      <c r="B115" s="407" t="s">
        <v>206</v>
      </c>
      <c r="C115" s="407" t="s">
        <v>2168</v>
      </c>
      <c r="D115" s="407" t="s">
        <v>573</v>
      </c>
      <c r="E115" s="407" t="s">
        <v>572</v>
      </c>
      <c r="F115" s="407" t="s">
        <v>3448</v>
      </c>
      <c r="G115" s="407"/>
      <c r="H115" s="407" t="s">
        <v>1509</v>
      </c>
      <c r="I115" s="407"/>
      <c r="J115" s="407"/>
      <c r="K115" s="407">
        <v>12</v>
      </c>
      <c r="L115" s="407">
        <v>1000</v>
      </c>
      <c r="M115" s="408">
        <v>0.35</v>
      </c>
      <c r="N115" s="407" t="s">
        <v>2150</v>
      </c>
      <c r="O115" s="407" t="s">
        <v>1509</v>
      </c>
      <c r="Q115" s="407" t="s">
        <v>1914</v>
      </c>
      <c r="R115" s="407" t="s">
        <v>1915</v>
      </c>
      <c r="S115" s="407" t="s">
        <v>1927</v>
      </c>
      <c r="T115" s="407" t="s">
        <v>2002</v>
      </c>
    </row>
    <row r="116" spans="1:20" hidden="1" x14ac:dyDescent="0.3">
      <c r="A116" s="409" t="s">
        <v>71</v>
      </c>
      <c r="B116" s="409" t="s">
        <v>206</v>
      </c>
      <c r="C116" s="409" t="s">
        <v>2168</v>
      </c>
      <c r="D116" s="409" t="s">
        <v>575</v>
      </c>
      <c r="E116" s="409" t="s">
        <v>574</v>
      </c>
      <c r="F116" s="407" t="s">
        <v>3653</v>
      </c>
      <c r="G116" s="407" t="s">
        <v>2170</v>
      </c>
      <c r="H116" s="407" t="s">
        <v>1509</v>
      </c>
      <c r="I116" s="407"/>
      <c r="J116" s="407"/>
      <c r="K116" s="409">
        <v>12</v>
      </c>
      <c r="L116" s="409">
        <v>750</v>
      </c>
      <c r="M116" s="408">
        <v>0.38</v>
      </c>
      <c r="N116" s="407" t="s">
        <v>2150</v>
      </c>
      <c r="O116" s="407" t="s">
        <v>1509</v>
      </c>
      <c r="Q116" s="407" t="s">
        <v>1914</v>
      </c>
      <c r="R116" s="407" t="s">
        <v>1915</v>
      </c>
      <c r="S116" s="409" t="s">
        <v>1922</v>
      </c>
      <c r="T116" s="407" t="s">
        <v>2002</v>
      </c>
    </row>
    <row r="117" spans="1:20" hidden="1" x14ac:dyDescent="0.3">
      <c r="A117" s="407" t="s">
        <v>71</v>
      </c>
      <c r="B117" s="407" t="s">
        <v>206</v>
      </c>
      <c r="C117" s="407" t="s">
        <v>2168</v>
      </c>
      <c r="D117" s="407" t="s">
        <v>577</v>
      </c>
      <c r="E117" s="407" t="s">
        <v>576</v>
      </c>
      <c r="F117" s="407" t="s">
        <v>3652</v>
      </c>
      <c r="G117" s="407" t="s">
        <v>2171</v>
      </c>
      <c r="H117" s="407" t="s">
        <v>1509</v>
      </c>
      <c r="I117" s="407"/>
      <c r="J117" s="407"/>
      <c r="K117" s="407">
        <v>6</v>
      </c>
      <c r="L117" s="407">
        <v>700</v>
      </c>
      <c r="M117" s="408">
        <v>0.38</v>
      </c>
      <c r="N117" s="407" t="s">
        <v>2150</v>
      </c>
      <c r="O117" s="407" t="s">
        <v>1509</v>
      </c>
      <c r="Q117" s="407" t="s">
        <v>1914</v>
      </c>
      <c r="R117" s="407" t="s">
        <v>1915</v>
      </c>
      <c r="S117" s="407" t="s">
        <v>1927</v>
      </c>
      <c r="T117" s="407" t="s">
        <v>2002</v>
      </c>
    </row>
    <row r="118" spans="1:20" hidden="1" x14ac:dyDescent="0.3">
      <c r="A118" s="407" t="s">
        <v>71</v>
      </c>
      <c r="B118" s="407" t="s">
        <v>206</v>
      </c>
      <c r="C118" s="407" t="s">
        <v>2168</v>
      </c>
      <c r="D118" s="407" t="s">
        <v>579</v>
      </c>
      <c r="E118" s="407" t="s">
        <v>578</v>
      </c>
      <c r="F118" s="407" t="str">
        <f>E118</f>
        <v>Jose Cuervo Especial Silver Tequila</v>
      </c>
      <c r="G118" s="407"/>
      <c r="H118" s="407" t="s">
        <v>1509</v>
      </c>
      <c r="I118" s="407"/>
      <c r="J118" s="407"/>
      <c r="K118" s="407">
        <v>12</v>
      </c>
      <c r="L118" s="407">
        <v>375</v>
      </c>
      <c r="M118" s="408">
        <v>0.35</v>
      </c>
      <c r="N118" s="407" t="s">
        <v>2150</v>
      </c>
      <c r="O118" s="407" t="s">
        <v>1509</v>
      </c>
      <c r="Q118" s="407" t="s">
        <v>1914</v>
      </c>
      <c r="R118" s="407" t="s">
        <v>1915</v>
      </c>
      <c r="S118" s="407" t="s">
        <v>1927</v>
      </c>
      <c r="T118" s="407" t="s">
        <v>2002</v>
      </c>
    </row>
    <row r="119" spans="1:20" hidden="1" x14ac:dyDescent="0.3">
      <c r="A119" s="407" t="s">
        <v>71</v>
      </c>
      <c r="B119" s="407" t="s">
        <v>206</v>
      </c>
      <c r="C119" s="407" t="s">
        <v>2168</v>
      </c>
      <c r="D119" s="407" t="s">
        <v>580</v>
      </c>
      <c r="E119" s="407" t="s">
        <v>578</v>
      </c>
      <c r="F119" s="407" t="s">
        <v>3449</v>
      </c>
      <c r="G119" s="407"/>
      <c r="H119" s="407" t="s">
        <v>1509</v>
      </c>
      <c r="I119" s="407"/>
      <c r="J119" s="407"/>
      <c r="K119" s="407">
        <v>12</v>
      </c>
      <c r="L119" s="407">
        <v>1000</v>
      </c>
      <c r="M119" s="408">
        <v>0.35</v>
      </c>
      <c r="N119" s="407" t="s">
        <v>2150</v>
      </c>
      <c r="O119" s="407" t="s">
        <v>1509</v>
      </c>
      <c r="Q119" s="407" t="s">
        <v>1914</v>
      </c>
      <c r="R119" s="407" t="s">
        <v>1915</v>
      </c>
      <c r="S119" s="407" t="s">
        <v>1927</v>
      </c>
      <c r="T119" s="407" t="s">
        <v>2002</v>
      </c>
    </row>
    <row r="120" spans="1:20" hidden="1" x14ac:dyDescent="0.3">
      <c r="A120" s="407" t="s">
        <v>71</v>
      </c>
      <c r="B120" s="407" t="s">
        <v>206</v>
      </c>
      <c r="C120" s="407" t="s">
        <v>2168</v>
      </c>
      <c r="D120" s="407" t="s">
        <v>582</v>
      </c>
      <c r="E120" s="407" t="s">
        <v>581</v>
      </c>
      <c r="F120" s="407" t="s">
        <v>3654</v>
      </c>
      <c r="G120" s="407" t="s">
        <v>2172</v>
      </c>
      <c r="H120" s="407" t="s">
        <v>1509</v>
      </c>
      <c r="I120" s="407"/>
      <c r="J120" s="407"/>
      <c r="K120" s="407">
        <v>6</v>
      </c>
      <c r="L120" s="407">
        <v>700</v>
      </c>
      <c r="M120" s="408">
        <v>0.35</v>
      </c>
      <c r="N120" s="407" t="s">
        <v>2150</v>
      </c>
      <c r="O120" s="407" t="s">
        <v>1509</v>
      </c>
      <c r="Q120" s="407" t="s">
        <v>1914</v>
      </c>
      <c r="R120" s="407" t="s">
        <v>1915</v>
      </c>
      <c r="S120" s="407" t="s">
        <v>1927</v>
      </c>
      <c r="T120" s="407" t="s">
        <v>2002</v>
      </c>
    </row>
    <row r="121" spans="1:20" hidden="1" x14ac:dyDescent="0.3">
      <c r="A121" s="407" t="s">
        <v>71</v>
      </c>
      <c r="B121" s="407" t="s">
        <v>206</v>
      </c>
      <c r="C121" s="407" t="s">
        <v>2168</v>
      </c>
      <c r="D121" s="407" t="s">
        <v>584</v>
      </c>
      <c r="E121" s="407" t="s">
        <v>583</v>
      </c>
      <c r="F121" s="407" t="s">
        <v>3450</v>
      </c>
      <c r="G121" s="407" t="s">
        <v>2173</v>
      </c>
      <c r="H121" s="407" t="s">
        <v>1509</v>
      </c>
      <c r="I121" s="407" t="s">
        <v>2174</v>
      </c>
      <c r="J121" s="407" t="s">
        <v>2174</v>
      </c>
      <c r="K121" s="407">
        <v>12</v>
      </c>
      <c r="L121" s="407">
        <v>700</v>
      </c>
      <c r="M121" s="408">
        <v>0.35</v>
      </c>
      <c r="N121" s="407" t="s">
        <v>2150</v>
      </c>
      <c r="O121" s="407" t="s">
        <v>2152</v>
      </c>
      <c r="Q121" s="407" t="s">
        <v>1914</v>
      </c>
      <c r="R121" s="407" t="s">
        <v>1915</v>
      </c>
      <c r="S121" s="407" t="s">
        <v>1927</v>
      </c>
      <c r="T121" s="407" t="s">
        <v>1913</v>
      </c>
    </row>
    <row r="122" spans="1:20" hidden="1" x14ac:dyDescent="0.3">
      <c r="A122" s="407" t="s">
        <v>71</v>
      </c>
      <c r="B122" s="407" t="s">
        <v>206</v>
      </c>
      <c r="C122" s="407" t="s">
        <v>2168</v>
      </c>
      <c r="D122" s="407" t="s">
        <v>586</v>
      </c>
      <c r="E122" s="407" t="s">
        <v>585</v>
      </c>
      <c r="F122" s="407" t="s">
        <v>3446</v>
      </c>
      <c r="G122" s="407" t="s">
        <v>2175</v>
      </c>
      <c r="H122" s="407" t="s">
        <v>1509</v>
      </c>
      <c r="I122" s="407" t="s">
        <v>2176</v>
      </c>
      <c r="J122" s="407" t="s">
        <v>2177</v>
      </c>
      <c r="K122" s="407">
        <v>12</v>
      </c>
      <c r="L122" s="407">
        <v>700</v>
      </c>
      <c r="M122" s="408">
        <v>0.35</v>
      </c>
      <c r="N122" s="407" t="s">
        <v>2150</v>
      </c>
      <c r="O122" s="407" t="s">
        <v>2152</v>
      </c>
      <c r="Q122" s="407" t="s">
        <v>1914</v>
      </c>
      <c r="R122" s="407" t="s">
        <v>1915</v>
      </c>
      <c r="S122" s="407" t="s">
        <v>1927</v>
      </c>
      <c r="T122" s="407" t="s">
        <v>1913</v>
      </c>
    </row>
    <row r="123" spans="1:20" hidden="1" x14ac:dyDescent="0.3">
      <c r="A123" s="407" t="s">
        <v>71</v>
      </c>
      <c r="B123" s="407" t="s">
        <v>206</v>
      </c>
      <c r="C123" s="407" t="s">
        <v>2168</v>
      </c>
      <c r="D123" s="407" t="s">
        <v>588</v>
      </c>
      <c r="E123" s="407" t="s">
        <v>587</v>
      </c>
      <c r="F123" s="407" t="s">
        <v>572</v>
      </c>
      <c r="G123" s="407" t="s">
        <v>2178</v>
      </c>
      <c r="H123" s="407" t="s">
        <v>1509</v>
      </c>
      <c r="I123" s="407"/>
      <c r="J123" s="407"/>
      <c r="K123" s="407">
        <v>12</v>
      </c>
      <c r="L123" s="407">
        <v>700</v>
      </c>
      <c r="M123" s="408">
        <v>0.38</v>
      </c>
      <c r="N123" s="407" t="s">
        <v>2150</v>
      </c>
      <c r="O123" s="407" t="s">
        <v>1509</v>
      </c>
      <c r="Q123" s="407" t="s">
        <v>1914</v>
      </c>
      <c r="R123" s="407" t="s">
        <v>1915</v>
      </c>
      <c r="S123" s="407" t="s">
        <v>1927</v>
      </c>
      <c r="T123" s="407" t="s">
        <v>1913</v>
      </c>
    </row>
    <row r="124" spans="1:20" hidden="1" x14ac:dyDescent="0.3">
      <c r="A124" s="407" t="s">
        <v>71</v>
      </c>
      <c r="B124" s="407" t="s">
        <v>206</v>
      </c>
      <c r="C124" s="407" t="s">
        <v>2168</v>
      </c>
      <c r="D124" s="407" t="s">
        <v>590</v>
      </c>
      <c r="E124" s="407" t="s">
        <v>589</v>
      </c>
      <c r="F124" s="407" t="s">
        <v>572</v>
      </c>
      <c r="G124" s="407" t="s">
        <v>1509</v>
      </c>
      <c r="H124" s="407" t="s">
        <v>1509</v>
      </c>
      <c r="I124" s="407"/>
      <c r="J124" s="407"/>
      <c r="K124" s="407">
        <v>6</v>
      </c>
      <c r="L124" s="407">
        <v>700</v>
      </c>
      <c r="M124" s="408" t="s">
        <v>1509</v>
      </c>
      <c r="N124" s="407" t="s">
        <v>1509</v>
      </c>
      <c r="O124" s="407" t="s">
        <v>1509</v>
      </c>
      <c r="Q124" s="407" t="s">
        <v>1914</v>
      </c>
      <c r="R124" s="407" t="s">
        <v>1915</v>
      </c>
      <c r="S124" s="407" t="s">
        <v>1927</v>
      </c>
      <c r="T124" s="407" t="s">
        <v>1913</v>
      </c>
    </row>
    <row r="125" spans="1:20" hidden="1" x14ac:dyDescent="0.3">
      <c r="A125" s="407" t="s">
        <v>71</v>
      </c>
      <c r="B125" s="407" t="s">
        <v>206</v>
      </c>
      <c r="C125" s="407" t="s">
        <v>2168</v>
      </c>
      <c r="D125" s="407" t="s">
        <v>592</v>
      </c>
      <c r="E125" s="407" t="s">
        <v>591</v>
      </c>
      <c r="F125" s="407" t="s">
        <v>3647</v>
      </c>
      <c r="G125" s="407" t="s">
        <v>2179</v>
      </c>
      <c r="H125" s="407" t="s">
        <v>1509</v>
      </c>
      <c r="I125" s="407" t="s">
        <v>2180</v>
      </c>
      <c r="J125" s="407" t="s">
        <v>2181</v>
      </c>
      <c r="K125" s="407">
        <v>6</v>
      </c>
      <c r="L125" s="407">
        <v>700</v>
      </c>
      <c r="M125" s="408">
        <v>0.38</v>
      </c>
      <c r="N125" s="407" t="s">
        <v>2150</v>
      </c>
      <c r="O125" s="407" t="s">
        <v>1509</v>
      </c>
      <c r="Q125" s="407" t="s">
        <v>1914</v>
      </c>
      <c r="R125" s="407" t="s">
        <v>1915</v>
      </c>
      <c r="S125" s="407" t="s">
        <v>1927</v>
      </c>
      <c r="T125" s="407" t="s">
        <v>1927</v>
      </c>
    </row>
    <row r="126" spans="1:20" hidden="1" x14ac:dyDescent="0.3">
      <c r="A126" s="407" t="s">
        <v>71</v>
      </c>
      <c r="B126" s="407" t="s">
        <v>206</v>
      </c>
      <c r="C126" s="407" t="s">
        <v>2168</v>
      </c>
      <c r="D126" s="407" t="s">
        <v>594</v>
      </c>
      <c r="E126" s="407" t="s">
        <v>593</v>
      </c>
      <c r="F126" s="407" t="s">
        <v>3648</v>
      </c>
      <c r="G126" s="407" t="s">
        <v>2182</v>
      </c>
      <c r="H126" s="407" t="s">
        <v>1509</v>
      </c>
      <c r="I126" s="407" t="s">
        <v>2183</v>
      </c>
      <c r="J126" s="407" t="s">
        <v>2184</v>
      </c>
      <c r="K126" s="407">
        <v>6</v>
      </c>
      <c r="L126" s="407">
        <v>700</v>
      </c>
      <c r="M126" s="408">
        <v>0.38</v>
      </c>
      <c r="N126" s="407" t="s">
        <v>2150</v>
      </c>
      <c r="O126" s="407" t="s">
        <v>1509</v>
      </c>
      <c r="Q126" s="407" t="s">
        <v>1914</v>
      </c>
      <c r="R126" s="407" t="s">
        <v>1915</v>
      </c>
      <c r="S126" s="407" t="s">
        <v>1927</v>
      </c>
      <c r="T126" s="407" t="s">
        <v>1927</v>
      </c>
    </row>
    <row r="127" spans="1:20" hidden="1" x14ac:dyDescent="0.3">
      <c r="A127" s="407" t="s">
        <v>71</v>
      </c>
      <c r="B127" s="407" t="s">
        <v>206</v>
      </c>
      <c r="C127" s="407" t="s">
        <v>2168</v>
      </c>
      <c r="D127" s="407" t="s">
        <v>596</v>
      </c>
      <c r="E127" s="407" t="s">
        <v>595</v>
      </c>
      <c r="F127" s="407" t="s">
        <v>578</v>
      </c>
      <c r="G127" s="407" t="s">
        <v>2185</v>
      </c>
      <c r="H127" s="407" t="s">
        <v>1509</v>
      </c>
      <c r="I127" s="407"/>
      <c r="J127" s="407"/>
      <c r="K127" s="407">
        <v>12</v>
      </c>
      <c r="L127" s="407">
        <v>700</v>
      </c>
      <c r="M127" s="408">
        <v>0.38</v>
      </c>
      <c r="N127" s="407" t="s">
        <v>2150</v>
      </c>
      <c r="O127" s="407" t="s">
        <v>1509</v>
      </c>
      <c r="Q127" s="407" t="s">
        <v>1914</v>
      </c>
      <c r="R127" s="407" t="s">
        <v>1915</v>
      </c>
      <c r="S127" s="407" t="s">
        <v>1927</v>
      </c>
      <c r="T127" s="407" t="s">
        <v>1927</v>
      </c>
    </row>
    <row r="128" spans="1:20" hidden="1" x14ac:dyDescent="0.3">
      <c r="A128" s="407" t="s">
        <v>71</v>
      </c>
      <c r="B128" s="407" t="s">
        <v>206</v>
      </c>
      <c r="C128" s="407" t="s">
        <v>2168</v>
      </c>
      <c r="D128" s="407" t="s">
        <v>598</v>
      </c>
      <c r="E128" s="407" t="s">
        <v>597</v>
      </c>
      <c r="F128" s="407" t="s">
        <v>3451</v>
      </c>
      <c r="G128" s="407" t="s">
        <v>2186</v>
      </c>
      <c r="H128" s="407" t="s">
        <v>1509</v>
      </c>
      <c r="I128" s="407"/>
      <c r="J128" s="407"/>
      <c r="K128" s="407">
        <v>6</v>
      </c>
      <c r="L128" s="407">
        <v>700</v>
      </c>
      <c r="M128" s="408">
        <v>0.4</v>
      </c>
      <c r="N128" s="407" t="s">
        <v>2150</v>
      </c>
      <c r="O128" s="407" t="s">
        <v>2150</v>
      </c>
      <c r="Q128" s="407" t="s">
        <v>1914</v>
      </c>
      <c r="R128" s="407" t="s">
        <v>1915</v>
      </c>
      <c r="S128" s="407" t="s">
        <v>1927</v>
      </c>
      <c r="T128" s="407" t="s">
        <v>1927</v>
      </c>
    </row>
    <row r="129" spans="1:20" hidden="1" x14ac:dyDescent="0.3">
      <c r="A129" s="407" t="s">
        <v>71</v>
      </c>
      <c r="B129" s="407" t="s">
        <v>206</v>
      </c>
      <c r="C129" s="407" t="s">
        <v>2168</v>
      </c>
      <c r="D129" s="407" t="s">
        <v>600</v>
      </c>
      <c r="E129" s="407" t="s">
        <v>599</v>
      </c>
      <c r="F129" s="407" t="s">
        <v>3452</v>
      </c>
      <c r="G129" s="407" t="s">
        <v>2187</v>
      </c>
      <c r="H129" s="407" t="s">
        <v>1509</v>
      </c>
      <c r="I129" s="407"/>
      <c r="J129" s="407"/>
      <c r="K129" s="407">
        <v>6</v>
      </c>
      <c r="L129" s="407">
        <v>700</v>
      </c>
      <c r="M129" s="408">
        <v>0.4</v>
      </c>
      <c r="N129" s="407" t="s">
        <v>2150</v>
      </c>
      <c r="O129" s="407" t="s">
        <v>1509</v>
      </c>
      <c r="Q129" s="407" t="s">
        <v>1914</v>
      </c>
      <c r="R129" s="407" t="s">
        <v>1915</v>
      </c>
      <c r="S129" s="407" t="s">
        <v>1927</v>
      </c>
      <c r="T129" s="407" t="s">
        <v>1927</v>
      </c>
    </row>
    <row r="130" spans="1:20" hidden="1" x14ac:dyDescent="0.3">
      <c r="A130" s="409" t="s">
        <v>71</v>
      </c>
      <c r="B130" s="409" t="s">
        <v>206</v>
      </c>
      <c r="C130" s="409" t="s">
        <v>2168</v>
      </c>
      <c r="D130" s="409" t="s">
        <v>601</v>
      </c>
      <c r="E130" s="409" t="s">
        <v>570</v>
      </c>
      <c r="F130" s="407" t="s">
        <v>3650</v>
      </c>
      <c r="G130" s="407" t="s">
        <v>2188</v>
      </c>
      <c r="H130" s="407" t="s">
        <v>1509</v>
      </c>
      <c r="I130" s="407"/>
      <c r="J130" s="407"/>
      <c r="K130" s="409">
        <v>12</v>
      </c>
      <c r="L130" s="409">
        <v>750</v>
      </c>
      <c r="M130" s="408">
        <v>0.35</v>
      </c>
      <c r="N130" s="407" t="s">
        <v>2150</v>
      </c>
      <c r="O130" s="407" t="s">
        <v>1509</v>
      </c>
      <c r="Q130" s="407" t="s">
        <v>1914</v>
      </c>
      <c r="R130" s="407" t="s">
        <v>1915</v>
      </c>
      <c r="S130" s="409" t="s">
        <v>1922</v>
      </c>
      <c r="T130" s="407" t="s">
        <v>2002</v>
      </c>
    </row>
    <row r="131" spans="1:20" hidden="1" x14ac:dyDescent="0.3">
      <c r="A131" s="407" t="s">
        <v>71</v>
      </c>
      <c r="B131" s="407" t="s">
        <v>206</v>
      </c>
      <c r="C131" s="407" t="s">
        <v>2168</v>
      </c>
      <c r="D131" s="407" t="s">
        <v>603</v>
      </c>
      <c r="E131" s="407" t="s">
        <v>602</v>
      </c>
      <c r="F131" s="407" t="s">
        <v>1686</v>
      </c>
      <c r="G131" s="407" t="s">
        <v>2189</v>
      </c>
      <c r="H131" s="407" t="s">
        <v>1509</v>
      </c>
      <c r="I131" s="407" t="s">
        <v>2190</v>
      </c>
      <c r="J131" s="407" t="s">
        <v>2191</v>
      </c>
      <c r="K131" s="407">
        <v>3</v>
      </c>
      <c r="L131" s="407">
        <v>750</v>
      </c>
      <c r="M131" s="408">
        <v>0.4</v>
      </c>
      <c r="N131" s="407" t="s">
        <v>2150</v>
      </c>
      <c r="O131" s="407" t="s">
        <v>2152</v>
      </c>
      <c r="Q131" s="407" t="s">
        <v>1914</v>
      </c>
      <c r="R131" s="407" t="s">
        <v>1915</v>
      </c>
      <c r="S131" s="407" t="s">
        <v>1927</v>
      </c>
      <c r="T131" s="407" t="s">
        <v>1927</v>
      </c>
    </row>
    <row r="132" spans="1:20" hidden="1" x14ac:dyDescent="0.3">
      <c r="A132" s="407" t="s">
        <v>71</v>
      </c>
      <c r="B132" s="407" t="s">
        <v>206</v>
      </c>
      <c r="C132" s="407" t="s">
        <v>2168</v>
      </c>
      <c r="D132" s="407" t="s">
        <v>605</v>
      </c>
      <c r="E132" s="407" t="s">
        <v>604</v>
      </c>
      <c r="F132" s="407" t="s">
        <v>3646</v>
      </c>
      <c r="G132" s="407" t="s">
        <v>2192</v>
      </c>
      <c r="H132" s="407" t="s">
        <v>1509</v>
      </c>
      <c r="I132" s="407" t="s">
        <v>2193</v>
      </c>
      <c r="J132" s="407" t="s">
        <v>2194</v>
      </c>
      <c r="K132" s="407">
        <v>6</v>
      </c>
      <c r="L132" s="407">
        <v>750</v>
      </c>
      <c r="M132" s="408">
        <v>0.4</v>
      </c>
      <c r="N132" s="407" t="s">
        <v>2150</v>
      </c>
      <c r="O132" s="407" t="s">
        <v>1509</v>
      </c>
      <c r="Q132" s="407" t="s">
        <v>1914</v>
      </c>
      <c r="R132" s="407" t="s">
        <v>1915</v>
      </c>
      <c r="S132" s="407" t="s">
        <v>1927</v>
      </c>
      <c r="T132" s="407" t="s">
        <v>1927</v>
      </c>
    </row>
    <row r="133" spans="1:20" hidden="1" x14ac:dyDescent="0.3">
      <c r="A133" s="409" t="s">
        <v>71</v>
      </c>
      <c r="B133" s="409" t="s">
        <v>206</v>
      </c>
      <c r="C133" s="409" t="s">
        <v>2168</v>
      </c>
      <c r="D133" s="409" t="s">
        <v>607</v>
      </c>
      <c r="E133" s="409" t="s">
        <v>606</v>
      </c>
      <c r="F133" s="407" t="s">
        <v>3649</v>
      </c>
      <c r="G133" s="407" t="s">
        <v>1509</v>
      </c>
      <c r="H133" s="407" t="s">
        <v>1509</v>
      </c>
      <c r="I133" s="407"/>
      <c r="J133" s="407"/>
      <c r="K133" s="409">
        <v>12</v>
      </c>
      <c r="L133" s="409">
        <v>750</v>
      </c>
      <c r="M133" s="408" t="s">
        <v>1509</v>
      </c>
      <c r="N133" s="407" t="s">
        <v>1509</v>
      </c>
      <c r="O133" s="407" t="s">
        <v>1509</v>
      </c>
      <c r="Q133" s="407" t="s">
        <v>1914</v>
      </c>
      <c r="R133" s="407" t="s">
        <v>1915</v>
      </c>
      <c r="S133" s="409" t="s">
        <v>1922</v>
      </c>
      <c r="T133" s="407" t="s">
        <v>2002</v>
      </c>
    </row>
    <row r="134" spans="1:20" hidden="1" x14ac:dyDescent="0.3">
      <c r="A134" s="407" t="s">
        <v>71</v>
      </c>
      <c r="B134" s="407" t="s">
        <v>206</v>
      </c>
      <c r="C134" s="407" t="s">
        <v>2168</v>
      </c>
      <c r="D134" s="407" t="s">
        <v>609</v>
      </c>
      <c r="E134" s="407" t="s">
        <v>608</v>
      </c>
      <c r="F134" s="407" t="s">
        <v>3655</v>
      </c>
      <c r="G134" s="407" t="s">
        <v>2195</v>
      </c>
      <c r="H134" s="407" t="s">
        <v>1509</v>
      </c>
      <c r="I134" s="407"/>
      <c r="J134" s="407"/>
      <c r="K134" s="407">
        <v>12</v>
      </c>
      <c r="L134" s="407">
        <v>750</v>
      </c>
      <c r="M134" s="408">
        <v>0.38</v>
      </c>
      <c r="N134" s="407" t="s">
        <v>2150</v>
      </c>
      <c r="O134" s="407" t="s">
        <v>1509</v>
      </c>
      <c r="Q134" s="407" t="s">
        <v>1914</v>
      </c>
      <c r="R134" s="407" t="s">
        <v>1915</v>
      </c>
      <c r="S134" s="407" t="s">
        <v>1927</v>
      </c>
      <c r="T134" s="407" t="s">
        <v>2002</v>
      </c>
    </row>
    <row r="135" spans="1:20" hidden="1" x14ac:dyDescent="0.3">
      <c r="A135" s="407" t="s">
        <v>71</v>
      </c>
      <c r="B135" s="407" t="s">
        <v>1806</v>
      </c>
      <c r="C135" s="407" t="s">
        <v>1592</v>
      </c>
      <c r="D135" s="407" t="s">
        <v>611</v>
      </c>
      <c r="E135" s="407" t="s">
        <v>610</v>
      </c>
      <c r="F135" s="407" t="s">
        <v>3598</v>
      </c>
      <c r="G135" s="407" t="s">
        <v>2196</v>
      </c>
      <c r="H135" s="407" t="s">
        <v>1509</v>
      </c>
      <c r="I135" s="407" t="s">
        <v>2197</v>
      </c>
      <c r="J135" s="407" t="s">
        <v>2198</v>
      </c>
      <c r="K135" s="407">
        <v>6</v>
      </c>
      <c r="L135" s="407">
        <v>700</v>
      </c>
      <c r="M135" s="408">
        <v>0.4</v>
      </c>
      <c r="N135" s="407" t="s">
        <v>2199</v>
      </c>
      <c r="O135" s="407" t="s">
        <v>2011</v>
      </c>
      <c r="Q135" s="407" t="s">
        <v>1914</v>
      </c>
      <c r="R135" s="407" t="s">
        <v>1915</v>
      </c>
      <c r="S135" s="407" t="s">
        <v>1927</v>
      </c>
      <c r="T135" s="407" t="s">
        <v>1927</v>
      </c>
    </row>
    <row r="136" spans="1:20" hidden="1" x14ac:dyDescent="0.3">
      <c r="A136" s="409" t="s">
        <v>71</v>
      </c>
      <c r="B136" s="409" t="s">
        <v>1791</v>
      </c>
      <c r="C136" s="409" t="s">
        <v>1638</v>
      </c>
      <c r="D136" s="409" t="s">
        <v>613</v>
      </c>
      <c r="E136" s="409" t="s">
        <v>612</v>
      </c>
      <c r="F136" s="407" t="s">
        <v>3624</v>
      </c>
      <c r="G136" s="407" t="s">
        <v>2200</v>
      </c>
      <c r="H136" s="407" t="s">
        <v>1509</v>
      </c>
      <c r="I136" s="407" t="s">
        <v>2201</v>
      </c>
      <c r="J136" s="407" t="s">
        <v>2202</v>
      </c>
      <c r="K136" s="409">
        <v>6</v>
      </c>
      <c r="L136" s="409">
        <v>700</v>
      </c>
      <c r="M136" s="408">
        <v>0.4</v>
      </c>
      <c r="N136" s="407" t="s">
        <v>2203</v>
      </c>
      <c r="O136" s="407" t="s">
        <v>1509</v>
      </c>
      <c r="Q136" s="407" t="s">
        <v>1914</v>
      </c>
      <c r="R136" s="407" t="s">
        <v>1915</v>
      </c>
      <c r="S136" s="409" t="s">
        <v>1922</v>
      </c>
      <c r="T136" s="407" t="s">
        <v>1922</v>
      </c>
    </row>
    <row r="137" spans="1:20" hidden="1" x14ac:dyDescent="0.3">
      <c r="A137" s="407" t="s">
        <v>71</v>
      </c>
      <c r="B137" s="407" t="s">
        <v>1802</v>
      </c>
      <c r="C137" s="407" t="s">
        <v>1554</v>
      </c>
      <c r="D137" s="407" t="s">
        <v>615</v>
      </c>
      <c r="E137" s="407" t="s">
        <v>614</v>
      </c>
      <c r="F137" s="407" t="s">
        <v>3453</v>
      </c>
      <c r="G137" s="407" t="s">
        <v>1509</v>
      </c>
      <c r="H137" s="407" t="s">
        <v>1509</v>
      </c>
      <c r="I137" s="407" t="s">
        <v>2204</v>
      </c>
      <c r="J137" s="407" t="s">
        <v>2205</v>
      </c>
      <c r="K137" s="407">
        <v>3</v>
      </c>
      <c r="L137" s="407">
        <v>700</v>
      </c>
      <c r="M137" s="408" t="s">
        <v>1509</v>
      </c>
      <c r="N137" s="407" t="s">
        <v>1509</v>
      </c>
      <c r="O137" s="407" t="s">
        <v>1509</v>
      </c>
      <c r="Q137" s="407" t="s">
        <v>1914</v>
      </c>
      <c r="R137" s="407" t="s">
        <v>1915</v>
      </c>
      <c r="S137" s="407" t="s">
        <v>1927</v>
      </c>
      <c r="T137" s="407" t="s">
        <v>1927</v>
      </c>
    </row>
    <row r="138" spans="1:20" hidden="1" x14ac:dyDescent="0.3">
      <c r="A138" s="407" t="s">
        <v>71</v>
      </c>
      <c r="B138" s="407" t="s">
        <v>1802</v>
      </c>
      <c r="C138" s="407" t="s">
        <v>1554</v>
      </c>
      <c r="D138" s="407" t="s">
        <v>617</v>
      </c>
      <c r="E138" s="407" t="s">
        <v>616</v>
      </c>
      <c r="F138" s="407" t="s">
        <v>3112</v>
      </c>
      <c r="G138" s="407" t="s">
        <v>2206</v>
      </c>
      <c r="H138" s="407" t="s">
        <v>1509</v>
      </c>
      <c r="I138" s="407" t="s">
        <v>2207</v>
      </c>
      <c r="J138" s="407" t="s">
        <v>2208</v>
      </c>
      <c r="K138" s="407">
        <v>6</v>
      </c>
      <c r="L138" s="407">
        <v>700</v>
      </c>
      <c r="M138" s="408">
        <v>0.4</v>
      </c>
      <c r="N138" s="407" t="s">
        <v>2209</v>
      </c>
      <c r="O138" s="407" t="s">
        <v>2011</v>
      </c>
      <c r="Q138" s="407" t="s">
        <v>1914</v>
      </c>
      <c r="R138" s="407" t="s">
        <v>1915</v>
      </c>
      <c r="S138" s="407" t="s">
        <v>1927</v>
      </c>
      <c r="T138" s="407" t="s">
        <v>1927</v>
      </c>
    </row>
    <row r="139" spans="1:20" hidden="1" x14ac:dyDescent="0.3">
      <c r="A139" s="407" t="s">
        <v>71</v>
      </c>
      <c r="B139" s="407" t="s">
        <v>1802</v>
      </c>
      <c r="C139" s="407" t="s">
        <v>1554</v>
      </c>
      <c r="D139" s="407" t="s">
        <v>618</v>
      </c>
      <c r="E139" s="407" t="s">
        <v>616</v>
      </c>
      <c r="F139" s="407" t="s">
        <v>3454</v>
      </c>
      <c r="G139" s="407"/>
      <c r="H139" s="407" t="s">
        <v>1509</v>
      </c>
      <c r="I139" s="407" t="s">
        <v>2207</v>
      </c>
      <c r="J139" s="407" t="s">
        <v>2208</v>
      </c>
      <c r="K139" s="407">
        <v>6</v>
      </c>
      <c r="L139" s="407">
        <v>1000</v>
      </c>
      <c r="M139" s="408">
        <v>0.4</v>
      </c>
      <c r="N139" s="407" t="s">
        <v>2209</v>
      </c>
      <c r="O139" s="407" t="s">
        <v>2011</v>
      </c>
      <c r="Q139" s="407" t="s">
        <v>1914</v>
      </c>
      <c r="R139" s="407" t="s">
        <v>1915</v>
      </c>
      <c r="S139" s="407" t="s">
        <v>1927</v>
      </c>
      <c r="T139" s="407" t="s">
        <v>1927</v>
      </c>
    </row>
    <row r="140" spans="1:20" hidden="1" x14ac:dyDescent="0.3">
      <c r="A140" s="409" t="s">
        <v>71</v>
      </c>
      <c r="B140" s="409" t="s">
        <v>1802</v>
      </c>
      <c r="C140" s="409" t="s">
        <v>1554</v>
      </c>
      <c r="D140" s="409" t="s">
        <v>620</v>
      </c>
      <c r="E140" s="409" t="s">
        <v>619</v>
      </c>
      <c r="F140" s="407" t="s">
        <v>3570</v>
      </c>
      <c r="G140" s="407" t="s">
        <v>2210</v>
      </c>
      <c r="H140" s="407" t="s">
        <v>1509</v>
      </c>
      <c r="I140" s="407"/>
      <c r="J140" s="407"/>
      <c r="K140" s="409">
        <v>6</v>
      </c>
      <c r="L140" s="409">
        <v>700</v>
      </c>
      <c r="M140" s="408">
        <v>0.4</v>
      </c>
      <c r="N140" s="407" t="s">
        <v>2209</v>
      </c>
      <c r="O140" s="407" t="s">
        <v>1509</v>
      </c>
      <c r="Q140" s="407" t="s">
        <v>1914</v>
      </c>
      <c r="R140" s="407" t="s">
        <v>1915</v>
      </c>
      <c r="S140" s="409" t="s">
        <v>1922</v>
      </c>
      <c r="T140" s="407" t="s">
        <v>1922</v>
      </c>
    </row>
    <row r="141" spans="1:20" hidden="1" x14ac:dyDescent="0.3">
      <c r="A141" s="407" t="s">
        <v>71</v>
      </c>
      <c r="B141" s="407" t="s">
        <v>1802</v>
      </c>
      <c r="C141" s="407" t="s">
        <v>1554</v>
      </c>
      <c r="D141" s="407" t="s">
        <v>622</v>
      </c>
      <c r="E141" s="407" t="s">
        <v>621</v>
      </c>
      <c r="F141" s="407" t="s">
        <v>3569</v>
      </c>
      <c r="G141" s="407" t="s">
        <v>2211</v>
      </c>
      <c r="H141" s="407" t="s">
        <v>1509</v>
      </c>
      <c r="I141" s="407" t="s">
        <v>2212</v>
      </c>
      <c r="J141" s="407" t="s">
        <v>2213</v>
      </c>
      <c r="K141" s="407">
        <v>6</v>
      </c>
      <c r="L141" s="407">
        <v>700</v>
      </c>
      <c r="M141" s="408">
        <v>0.4</v>
      </c>
      <c r="N141" s="407" t="s">
        <v>2209</v>
      </c>
      <c r="O141" s="407" t="s">
        <v>2011</v>
      </c>
      <c r="Q141" s="407" t="s">
        <v>1914</v>
      </c>
      <c r="R141" s="407" t="s">
        <v>1915</v>
      </c>
      <c r="S141" s="407" t="s">
        <v>1927</v>
      </c>
      <c r="T141" s="407" t="s">
        <v>1927</v>
      </c>
    </row>
    <row r="142" spans="1:20" hidden="1" x14ac:dyDescent="0.3">
      <c r="A142" s="407" t="s">
        <v>71</v>
      </c>
      <c r="B142" s="407" t="s">
        <v>1802</v>
      </c>
      <c r="C142" s="407" t="s">
        <v>1554</v>
      </c>
      <c r="D142" s="407" t="s">
        <v>623</v>
      </c>
      <c r="E142" s="407" t="s">
        <v>621</v>
      </c>
      <c r="F142" s="407" t="s">
        <v>3455</v>
      </c>
      <c r="G142" s="407"/>
      <c r="H142" s="407"/>
      <c r="I142" s="407"/>
      <c r="J142" s="407" t="s">
        <v>2213</v>
      </c>
      <c r="K142" s="407">
        <v>6</v>
      </c>
      <c r="L142" s="407">
        <v>1000</v>
      </c>
      <c r="M142" s="408">
        <v>0.4</v>
      </c>
      <c r="N142" s="407" t="s">
        <v>2209</v>
      </c>
      <c r="O142" s="407" t="s">
        <v>2011</v>
      </c>
      <c r="Q142" s="407" t="s">
        <v>1914</v>
      </c>
      <c r="R142" s="407" t="s">
        <v>1915</v>
      </c>
      <c r="S142" s="407" t="s">
        <v>1927</v>
      </c>
      <c r="T142" s="407" t="s">
        <v>1927</v>
      </c>
    </row>
    <row r="143" spans="1:20" hidden="1" x14ac:dyDescent="0.3">
      <c r="A143" s="407" t="s">
        <v>71</v>
      </c>
      <c r="B143" s="407" t="s">
        <v>1802</v>
      </c>
      <c r="C143" s="407" t="s">
        <v>1554</v>
      </c>
      <c r="D143" s="407" t="s">
        <v>625</v>
      </c>
      <c r="E143" s="407" t="s">
        <v>624</v>
      </c>
      <c r="F143" s="407" t="s">
        <v>3571</v>
      </c>
      <c r="G143" s="407" t="s">
        <v>2214</v>
      </c>
      <c r="H143" s="407" t="s">
        <v>1509</v>
      </c>
      <c r="I143" s="407" t="s">
        <v>2215</v>
      </c>
      <c r="J143" s="407" t="s">
        <v>2216</v>
      </c>
      <c r="K143" s="407">
        <v>6</v>
      </c>
      <c r="L143" s="407">
        <v>700</v>
      </c>
      <c r="M143" s="408">
        <v>0.4</v>
      </c>
      <c r="N143" s="407" t="s">
        <v>2209</v>
      </c>
      <c r="O143" s="407" t="s">
        <v>1509</v>
      </c>
      <c r="Q143" s="407" t="s">
        <v>1914</v>
      </c>
      <c r="R143" s="407" t="s">
        <v>1915</v>
      </c>
      <c r="S143" s="407" t="s">
        <v>1927</v>
      </c>
      <c r="T143" s="407" t="s">
        <v>1927</v>
      </c>
    </row>
    <row r="144" spans="1:20" hidden="1" x14ac:dyDescent="0.3">
      <c r="A144" s="407" t="s">
        <v>71</v>
      </c>
      <c r="B144" s="407" t="s">
        <v>1802</v>
      </c>
      <c r="C144" s="407" t="s">
        <v>1554</v>
      </c>
      <c r="D144" s="407" t="s">
        <v>627</v>
      </c>
      <c r="E144" s="407" t="s">
        <v>626</v>
      </c>
      <c r="F144" s="407" t="s">
        <v>3572</v>
      </c>
      <c r="G144" s="407" t="s">
        <v>2217</v>
      </c>
      <c r="H144" s="407" t="s">
        <v>1509</v>
      </c>
      <c r="I144" s="407" t="s">
        <v>2218</v>
      </c>
      <c r="J144" s="407" t="s">
        <v>2219</v>
      </c>
      <c r="K144" s="407">
        <v>6</v>
      </c>
      <c r="L144" s="407">
        <v>700</v>
      </c>
      <c r="M144" s="408">
        <v>0.4</v>
      </c>
      <c r="N144" s="407" t="s">
        <v>2209</v>
      </c>
      <c r="O144" s="407" t="s">
        <v>2011</v>
      </c>
      <c r="Q144" s="407" t="s">
        <v>1914</v>
      </c>
      <c r="R144" s="407" t="s">
        <v>1915</v>
      </c>
      <c r="S144" s="407" t="s">
        <v>1927</v>
      </c>
      <c r="T144" s="407" t="s">
        <v>1927</v>
      </c>
    </row>
    <row r="145" spans="1:20" hidden="1" x14ac:dyDescent="0.3">
      <c r="A145" s="407" t="s">
        <v>71</v>
      </c>
      <c r="B145" s="407" t="s">
        <v>1802</v>
      </c>
      <c r="C145" s="407" t="s">
        <v>1554</v>
      </c>
      <c r="D145" s="407" t="s">
        <v>629</v>
      </c>
      <c r="E145" s="407" t="s">
        <v>628</v>
      </c>
      <c r="F145" s="407" t="s">
        <v>3573</v>
      </c>
      <c r="G145" s="407" t="s">
        <v>2220</v>
      </c>
      <c r="H145" s="407" t="s">
        <v>1509</v>
      </c>
      <c r="I145" s="407" t="s">
        <v>2221</v>
      </c>
      <c r="J145" s="407" t="s">
        <v>2222</v>
      </c>
      <c r="K145" s="407">
        <v>6</v>
      </c>
      <c r="L145" s="407">
        <v>700</v>
      </c>
      <c r="M145" s="408">
        <v>0.4</v>
      </c>
      <c r="N145" s="407" t="s">
        <v>2209</v>
      </c>
      <c r="O145" s="407" t="s">
        <v>2011</v>
      </c>
      <c r="Q145" s="407" t="s">
        <v>1914</v>
      </c>
      <c r="R145" s="407" t="s">
        <v>1915</v>
      </c>
      <c r="S145" s="407" t="s">
        <v>1927</v>
      </c>
      <c r="T145" s="407" t="s">
        <v>1927</v>
      </c>
    </row>
    <row r="146" spans="1:20" hidden="1" x14ac:dyDescent="0.3">
      <c r="A146" s="407" t="s">
        <v>2223</v>
      </c>
      <c r="B146" s="407" t="s">
        <v>2224</v>
      </c>
      <c r="C146" s="407" t="s">
        <v>139</v>
      </c>
      <c r="D146" s="407" t="s">
        <v>631</v>
      </c>
      <c r="E146" s="407" t="s">
        <v>630</v>
      </c>
      <c r="F146" s="407" t="s">
        <v>3456</v>
      </c>
      <c r="G146" s="407" t="s">
        <v>1509</v>
      </c>
      <c r="H146" s="407" t="s">
        <v>1509</v>
      </c>
      <c r="I146" s="407"/>
      <c r="J146" s="407"/>
      <c r="K146" s="407">
        <v>6</v>
      </c>
      <c r="L146" s="407">
        <v>700</v>
      </c>
      <c r="M146" s="408" t="s">
        <v>1509</v>
      </c>
      <c r="N146" s="407" t="s">
        <v>1509</v>
      </c>
      <c r="O146" s="407" t="s">
        <v>1509</v>
      </c>
      <c r="Q146" s="407" t="s">
        <v>1914</v>
      </c>
      <c r="R146" s="407" t="s">
        <v>1915</v>
      </c>
      <c r="S146" s="407" t="s">
        <v>1927</v>
      </c>
      <c r="T146" s="407" t="s">
        <v>1927</v>
      </c>
    </row>
    <row r="147" spans="1:20" hidden="1" x14ac:dyDescent="0.3">
      <c r="A147" s="407" t="s">
        <v>2223</v>
      </c>
      <c r="B147" s="407" t="s">
        <v>2224</v>
      </c>
      <c r="C147" s="407" t="s">
        <v>139</v>
      </c>
      <c r="D147" s="407" t="s">
        <v>633</v>
      </c>
      <c r="E147" s="407" t="s">
        <v>632</v>
      </c>
      <c r="F147" s="407" t="s">
        <v>3457</v>
      </c>
      <c r="G147" s="407" t="s">
        <v>1509</v>
      </c>
      <c r="H147" s="407" t="s">
        <v>1509</v>
      </c>
      <c r="I147" s="407"/>
      <c r="J147" s="407"/>
      <c r="K147" s="407">
        <v>12</v>
      </c>
      <c r="L147" s="407">
        <v>700</v>
      </c>
      <c r="M147" s="408" t="s">
        <v>1509</v>
      </c>
      <c r="N147" s="407" t="s">
        <v>1509</v>
      </c>
      <c r="O147" s="407" t="s">
        <v>1509</v>
      </c>
      <c r="Q147" s="407" t="s">
        <v>1914</v>
      </c>
      <c r="R147" s="407" t="s">
        <v>1915</v>
      </c>
      <c r="S147" s="407" t="s">
        <v>1927</v>
      </c>
      <c r="T147" s="407" t="s">
        <v>2002</v>
      </c>
    </row>
    <row r="148" spans="1:20" hidden="1" x14ac:dyDescent="0.3">
      <c r="A148" s="409" t="s">
        <v>2223</v>
      </c>
      <c r="B148" s="409" t="s">
        <v>2224</v>
      </c>
      <c r="C148" s="409" t="s">
        <v>139</v>
      </c>
      <c r="D148" s="409" t="s">
        <v>635</v>
      </c>
      <c r="E148" s="409" t="s">
        <v>634</v>
      </c>
      <c r="F148" s="407" t="s">
        <v>3458</v>
      </c>
      <c r="G148" s="407" t="s">
        <v>1509</v>
      </c>
      <c r="H148" s="407" t="s">
        <v>1509</v>
      </c>
      <c r="I148" s="407"/>
      <c r="J148" s="407"/>
      <c r="K148" s="409">
        <v>6</v>
      </c>
      <c r="L148" s="409">
        <v>700</v>
      </c>
      <c r="M148" s="408" t="s">
        <v>1509</v>
      </c>
      <c r="N148" s="407" t="s">
        <v>1509</v>
      </c>
      <c r="O148" s="407" t="s">
        <v>1509</v>
      </c>
      <c r="Q148" s="407" t="s">
        <v>1914</v>
      </c>
      <c r="R148" s="407" t="s">
        <v>1915</v>
      </c>
      <c r="S148" s="409" t="s">
        <v>1922</v>
      </c>
      <c r="T148" s="407" t="s">
        <v>2002</v>
      </c>
    </row>
    <row r="149" spans="1:20" hidden="1" x14ac:dyDescent="0.3">
      <c r="A149" s="407" t="s">
        <v>2223</v>
      </c>
      <c r="B149" s="407" t="s">
        <v>2224</v>
      </c>
      <c r="C149" s="407" t="s">
        <v>139</v>
      </c>
      <c r="D149" s="407" t="s">
        <v>637</v>
      </c>
      <c r="E149" s="407" t="s">
        <v>636</v>
      </c>
      <c r="F149" s="407" t="s">
        <v>3459</v>
      </c>
      <c r="G149" s="407" t="s">
        <v>1509</v>
      </c>
      <c r="H149" s="407" t="s">
        <v>1509</v>
      </c>
      <c r="I149" s="407"/>
      <c r="J149" s="407"/>
      <c r="K149" s="407">
        <v>6</v>
      </c>
      <c r="L149" s="407">
        <v>700</v>
      </c>
      <c r="M149" s="408" t="s">
        <v>1509</v>
      </c>
      <c r="N149" s="407" t="s">
        <v>1509</v>
      </c>
      <c r="O149" s="407" t="s">
        <v>1509</v>
      </c>
      <c r="Q149" s="407" t="s">
        <v>1914</v>
      </c>
      <c r="R149" s="407" t="s">
        <v>1915</v>
      </c>
      <c r="S149" s="407" t="s">
        <v>1927</v>
      </c>
      <c r="T149" s="407" t="s">
        <v>2002</v>
      </c>
    </row>
    <row r="150" spans="1:20" hidden="1" x14ac:dyDescent="0.3">
      <c r="A150" s="407" t="s">
        <v>2223</v>
      </c>
      <c r="B150" s="407" t="s">
        <v>2224</v>
      </c>
      <c r="C150" s="407" t="s">
        <v>139</v>
      </c>
      <c r="D150" s="407" t="s">
        <v>639</v>
      </c>
      <c r="E150" s="407" t="s">
        <v>638</v>
      </c>
      <c r="F150" s="407" t="s">
        <v>3460</v>
      </c>
      <c r="G150" s="407" t="s">
        <v>1509</v>
      </c>
      <c r="H150" s="407" t="s">
        <v>1509</v>
      </c>
      <c r="I150" s="407"/>
      <c r="J150" s="407"/>
      <c r="K150" s="407">
        <v>6</v>
      </c>
      <c r="L150" s="407">
        <v>700</v>
      </c>
      <c r="M150" s="408" t="s">
        <v>1509</v>
      </c>
      <c r="N150" s="407" t="s">
        <v>1509</v>
      </c>
      <c r="O150" s="407" t="s">
        <v>1509</v>
      </c>
      <c r="Q150" s="407" t="s">
        <v>1914</v>
      </c>
      <c r="R150" s="407" t="s">
        <v>1915</v>
      </c>
      <c r="S150" s="407" t="s">
        <v>1927</v>
      </c>
      <c r="T150" s="407" t="s">
        <v>2002</v>
      </c>
    </row>
    <row r="151" spans="1:20" hidden="1" x14ac:dyDescent="0.3">
      <c r="A151" s="409" t="s">
        <v>2223</v>
      </c>
      <c r="B151" s="409" t="s">
        <v>2224</v>
      </c>
      <c r="C151" s="409" t="s">
        <v>139</v>
      </c>
      <c r="D151" s="409" t="s">
        <v>641</v>
      </c>
      <c r="E151" s="409" t="s">
        <v>640</v>
      </c>
      <c r="F151" s="407" t="s">
        <v>3461</v>
      </c>
      <c r="G151" s="407" t="s">
        <v>1509</v>
      </c>
      <c r="H151" s="407" t="s">
        <v>1509</v>
      </c>
      <c r="I151" s="407"/>
      <c r="J151" s="407"/>
      <c r="K151" s="409">
        <v>6</v>
      </c>
      <c r="L151" s="409">
        <v>700</v>
      </c>
      <c r="M151" s="408" t="s">
        <v>1509</v>
      </c>
      <c r="N151" s="407" t="s">
        <v>1509</v>
      </c>
      <c r="O151" s="407" t="s">
        <v>1509</v>
      </c>
      <c r="Q151" s="407" t="s">
        <v>1914</v>
      </c>
      <c r="R151" s="407" t="s">
        <v>1915</v>
      </c>
      <c r="S151" s="409" t="s">
        <v>1922</v>
      </c>
      <c r="T151" s="407" t="s">
        <v>2002</v>
      </c>
    </row>
    <row r="152" spans="1:20" hidden="1" x14ac:dyDescent="0.3">
      <c r="A152" s="407" t="s">
        <v>2223</v>
      </c>
      <c r="B152" s="407" t="s">
        <v>2224</v>
      </c>
      <c r="C152" s="407" t="s">
        <v>139</v>
      </c>
      <c r="D152" s="407" t="s">
        <v>643</v>
      </c>
      <c r="E152" s="407" t="s">
        <v>642</v>
      </c>
      <c r="F152" s="407" t="s">
        <v>3457</v>
      </c>
      <c r="G152" s="407" t="s">
        <v>1509</v>
      </c>
      <c r="H152" s="407" t="s">
        <v>1509</v>
      </c>
      <c r="I152" s="407" t="s">
        <v>2225</v>
      </c>
      <c r="J152" s="407" t="s">
        <v>2226</v>
      </c>
      <c r="K152" s="407">
        <v>6</v>
      </c>
      <c r="L152" s="407">
        <v>700</v>
      </c>
      <c r="M152" s="408" t="s">
        <v>1509</v>
      </c>
      <c r="N152" s="407" t="s">
        <v>2089</v>
      </c>
      <c r="O152" s="407" t="s">
        <v>1509</v>
      </c>
      <c r="Q152" s="407" t="s">
        <v>1914</v>
      </c>
      <c r="R152" s="407" t="s">
        <v>1915</v>
      </c>
      <c r="S152" s="407" t="s">
        <v>1927</v>
      </c>
      <c r="T152" s="407" t="s">
        <v>2002</v>
      </c>
    </row>
    <row r="153" spans="1:20" hidden="1" x14ac:dyDescent="0.3">
      <c r="A153" s="407" t="s">
        <v>2223</v>
      </c>
      <c r="B153" s="407" t="s">
        <v>2224</v>
      </c>
      <c r="C153" s="407" t="s">
        <v>139</v>
      </c>
      <c r="D153" s="407" t="s">
        <v>645</v>
      </c>
      <c r="E153" s="407" t="s">
        <v>644</v>
      </c>
      <c r="F153" s="407" t="s">
        <v>3462</v>
      </c>
      <c r="G153" s="407" t="s">
        <v>1509</v>
      </c>
      <c r="H153" s="407" t="s">
        <v>1509</v>
      </c>
      <c r="I153" s="407" t="s">
        <v>2227</v>
      </c>
      <c r="J153" s="407" t="s">
        <v>2228</v>
      </c>
      <c r="K153" s="407">
        <v>6</v>
      </c>
      <c r="L153" s="407">
        <v>700</v>
      </c>
      <c r="M153" s="408" t="s">
        <v>1509</v>
      </c>
      <c r="N153" s="407" t="s">
        <v>2089</v>
      </c>
      <c r="O153" s="407" t="s">
        <v>1509</v>
      </c>
      <c r="Q153" s="407" t="s">
        <v>1914</v>
      </c>
      <c r="R153" s="407" t="s">
        <v>1915</v>
      </c>
      <c r="S153" s="407" t="s">
        <v>1927</v>
      </c>
      <c r="T153" s="407" t="s">
        <v>2002</v>
      </c>
    </row>
    <row r="154" spans="1:20" hidden="1" x14ac:dyDescent="0.3">
      <c r="A154" s="409" t="s">
        <v>2223</v>
      </c>
      <c r="B154" s="409" t="s">
        <v>2224</v>
      </c>
      <c r="C154" s="409" t="s">
        <v>139</v>
      </c>
      <c r="D154" s="409" t="s">
        <v>647</v>
      </c>
      <c r="E154" s="409" t="s">
        <v>646</v>
      </c>
      <c r="F154" s="407" t="s">
        <v>3463</v>
      </c>
      <c r="G154" s="407" t="s">
        <v>1509</v>
      </c>
      <c r="H154" s="407" t="s">
        <v>1509</v>
      </c>
      <c r="I154" s="407" t="s">
        <v>2229</v>
      </c>
      <c r="J154" s="407" t="s">
        <v>2230</v>
      </c>
      <c r="K154" s="409">
        <v>6</v>
      </c>
      <c r="L154" s="409">
        <v>700</v>
      </c>
      <c r="M154" s="408" t="s">
        <v>1509</v>
      </c>
      <c r="N154" s="407" t="s">
        <v>2089</v>
      </c>
      <c r="O154" s="407" t="s">
        <v>1509</v>
      </c>
      <c r="Q154" s="407" t="s">
        <v>1914</v>
      </c>
      <c r="R154" s="407" t="s">
        <v>1915</v>
      </c>
      <c r="S154" s="409" t="s">
        <v>1922</v>
      </c>
      <c r="T154" s="407" t="s">
        <v>2002</v>
      </c>
    </row>
    <row r="155" spans="1:20" hidden="1" x14ac:dyDescent="0.3">
      <c r="A155" s="407" t="s">
        <v>2223</v>
      </c>
      <c r="B155" s="407" t="s">
        <v>2224</v>
      </c>
      <c r="C155" s="407" t="s">
        <v>139</v>
      </c>
      <c r="D155" s="407" t="s">
        <v>649</v>
      </c>
      <c r="E155" s="407" t="s">
        <v>648</v>
      </c>
      <c r="F155" s="407" t="s">
        <v>3464</v>
      </c>
      <c r="G155" s="407" t="s">
        <v>2231</v>
      </c>
      <c r="H155" s="407" t="s">
        <v>1509</v>
      </c>
      <c r="I155" s="407" t="s">
        <v>2232</v>
      </c>
      <c r="J155" s="407" t="s">
        <v>2233</v>
      </c>
      <c r="K155" s="407">
        <v>6</v>
      </c>
      <c r="L155" s="407">
        <v>700</v>
      </c>
      <c r="M155" s="408">
        <v>0.4</v>
      </c>
      <c r="N155" s="407" t="s">
        <v>2089</v>
      </c>
      <c r="O155" s="407" t="s">
        <v>1509</v>
      </c>
      <c r="Q155" s="407" t="s">
        <v>1914</v>
      </c>
      <c r="R155" s="407" t="s">
        <v>1915</v>
      </c>
      <c r="S155" s="407" t="s">
        <v>1927</v>
      </c>
      <c r="T155" s="407" t="s">
        <v>2002</v>
      </c>
    </row>
    <row r="156" spans="1:20" hidden="1" x14ac:dyDescent="0.3">
      <c r="A156" s="407" t="s">
        <v>2223</v>
      </c>
      <c r="B156" s="407" t="s">
        <v>2224</v>
      </c>
      <c r="C156" s="407" t="s">
        <v>139</v>
      </c>
      <c r="D156" s="407" t="s">
        <v>651</v>
      </c>
      <c r="E156" s="407" t="s">
        <v>650</v>
      </c>
      <c r="F156" s="407" t="s">
        <v>3465</v>
      </c>
      <c r="G156" s="407" t="s">
        <v>2234</v>
      </c>
      <c r="H156" s="407" t="s">
        <v>1509</v>
      </c>
      <c r="I156" s="407" t="s">
        <v>2235</v>
      </c>
      <c r="J156" s="407" t="s">
        <v>2236</v>
      </c>
      <c r="K156" s="407">
        <v>6</v>
      </c>
      <c r="L156" s="407">
        <v>700</v>
      </c>
      <c r="M156" s="408">
        <v>0.4</v>
      </c>
      <c r="N156" s="407" t="s">
        <v>2089</v>
      </c>
      <c r="O156" s="407" t="s">
        <v>1509</v>
      </c>
      <c r="Q156" s="407" t="s">
        <v>1914</v>
      </c>
      <c r="R156" s="407" t="s">
        <v>1915</v>
      </c>
      <c r="S156" s="407" t="s">
        <v>1927</v>
      </c>
      <c r="T156" s="407" t="s">
        <v>2002</v>
      </c>
    </row>
    <row r="157" spans="1:20" hidden="1" x14ac:dyDescent="0.3">
      <c r="A157" s="407" t="s">
        <v>2223</v>
      </c>
      <c r="B157" s="407" t="s">
        <v>2224</v>
      </c>
      <c r="C157" s="407" t="s">
        <v>139</v>
      </c>
      <c r="D157" s="407" t="s">
        <v>653</v>
      </c>
      <c r="E157" s="407" t="s">
        <v>652</v>
      </c>
      <c r="F157" s="407" t="s">
        <v>3599</v>
      </c>
      <c r="G157" s="407" t="s">
        <v>2237</v>
      </c>
      <c r="H157" s="407" t="s">
        <v>1509</v>
      </c>
      <c r="I157" s="407" t="s">
        <v>2238</v>
      </c>
      <c r="J157" s="407" t="s">
        <v>2239</v>
      </c>
      <c r="K157" s="407">
        <v>12</v>
      </c>
      <c r="L157" s="407">
        <v>700</v>
      </c>
      <c r="M157" s="408">
        <v>0.4</v>
      </c>
      <c r="N157" s="407" t="s">
        <v>2089</v>
      </c>
      <c r="O157" s="407" t="s">
        <v>2011</v>
      </c>
      <c r="Q157" s="407" t="s">
        <v>1914</v>
      </c>
      <c r="R157" s="407" t="s">
        <v>1915</v>
      </c>
      <c r="S157" s="407" t="s">
        <v>1927</v>
      </c>
      <c r="T157" s="407" t="s">
        <v>1913</v>
      </c>
    </row>
    <row r="158" spans="1:20" hidden="1" x14ac:dyDescent="0.3">
      <c r="A158" s="409" t="s">
        <v>2223</v>
      </c>
      <c r="B158" s="409" t="s">
        <v>2224</v>
      </c>
      <c r="C158" s="409" t="s">
        <v>139</v>
      </c>
      <c r="D158" s="409" t="s">
        <v>655</v>
      </c>
      <c r="E158" s="409" t="s">
        <v>654</v>
      </c>
      <c r="F158" s="407" t="s">
        <v>3466</v>
      </c>
      <c r="G158" s="407" t="s">
        <v>1509</v>
      </c>
      <c r="H158" s="407" t="s">
        <v>1509</v>
      </c>
      <c r="I158" s="407" t="s">
        <v>2240</v>
      </c>
      <c r="J158" s="407" t="s">
        <v>2241</v>
      </c>
      <c r="K158" s="409">
        <v>12</v>
      </c>
      <c r="L158" s="409">
        <v>700</v>
      </c>
      <c r="M158" s="408" t="s">
        <v>1509</v>
      </c>
      <c r="N158" s="407" t="s">
        <v>1509</v>
      </c>
      <c r="O158" s="407" t="s">
        <v>1509</v>
      </c>
      <c r="Q158" s="407" t="s">
        <v>1914</v>
      </c>
      <c r="R158" s="407" t="s">
        <v>1915</v>
      </c>
      <c r="S158" s="409" t="s">
        <v>1922</v>
      </c>
      <c r="T158" s="407" t="s">
        <v>1922</v>
      </c>
    </row>
    <row r="159" spans="1:20" hidden="1" x14ac:dyDescent="0.3">
      <c r="A159" s="407" t="s">
        <v>2223</v>
      </c>
      <c r="B159" s="407" t="s">
        <v>2224</v>
      </c>
      <c r="C159" s="407" t="s">
        <v>139</v>
      </c>
      <c r="D159" s="407" t="s">
        <v>657</v>
      </c>
      <c r="E159" s="407" t="s">
        <v>656</v>
      </c>
      <c r="F159" s="407" t="s">
        <v>3467</v>
      </c>
      <c r="G159" s="407" t="s">
        <v>1509</v>
      </c>
      <c r="H159" s="407" t="s">
        <v>1509</v>
      </c>
      <c r="I159" s="407"/>
      <c r="J159" s="407"/>
      <c r="K159" s="407">
        <v>6</v>
      </c>
      <c r="L159" s="407">
        <v>700</v>
      </c>
      <c r="M159" s="408" t="s">
        <v>1509</v>
      </c>
      <c r="N159" s="407" t="s">
        <v>1509</v>
      </c>
      <c r="O159" s="407" t="s">
        <v>1509</v>
      </c>
      <c r="Q159" s="407" t="s">
        <v>1914</v>
      </c>
      <c r="R159" s="407" t="s">
        <v>1915</v>
      </c>
      <c r="S159" s="407" t="s">
        <v>1927</v>
      </c>
      <c r="T159" s="407" t="s">
        <v>1927</v>
      </c>
    </row>
    <row r="160" spans="1:20" hidden="1" x14ac:dyDescent="0.3">
      <c r="A160" s="407" t="s">
        <v>2223</v>
      </c>
      <c r="B160" s="407" t="s">
        <v>2224</v>
      </c>
      <c r="C160" s="407" t="s">
        <v>139</v>
      </c>
      <c r="D160" s="407" t="s">
        <v>659</v>
      </c>
      <c r="E160" s="407" t="s">
        <v>658</v>
      </c>
      <c r="F160" s="407" t="s">
        <v>3601</v>
      </c>
      <c r="G160" s="407" t="s">
        <v>2242</v>
      </c>
      <c r="H160" s="407" t="s">
        <v>1509</v>
      </c>
      <c r="I160" s="407" t="s">
        <v>2243</v>
      </c>
      <c r="J160" s="407" t="s">
        <v>2244</v>
      </c>
      <c r="K160" s="407">
        <v>12</v>
      </c>
      <c r="L160" s="407">
        <v>700</v>
      </c>
      <c r="M160" s="408">
        <v>0.4</v>
      </c>
      <c r="N160" s="407" t="s">
        <v>2089</v>
      </c>
      <c r="O160" s="407" t="s">
        <v>1509</v>
      </c>
      <c r="Q160" s="407" t="s">
        <v>1914</v>
      </c>
      <c r="R160" s="407" t="s">
        <v>1915</v>
      </c>
      <c r="S160" s="407" t="s">
        <v>1927</v>
      </c>
      <c r="T160" s="407" t="s">
        <v>1927</v>
      </c>
    </row>
    <row r="161" spans="1:20" hidden="1" x14ac:dyDescent="0.3">
      <c r="A161" s="407" t="s">
        <v>2223</v>
      </c>
      <c r="B161" s="407" t="s">
        <v>2224</v>
      </c>
      <c r="C161" s="407" t="s">
        <v>139</v>
      </c>
      <c r="D161" s="407" t="s">
        <v>661</v>
      </c>
      <c r="E161" s="407" t="s">
        <v>660</v>
      </c>
      <c r="F161" s="407" t="s">
        <v>3600</v>
      </c>
      <c r="G161" s="407" t="s">
        <v>2245</v>
      </c>
      <c r="H161" s="407" t="s">
        <v>1509</v>
      </c>
      <c r="I161" s="407" t="s">
        <v>2246</v>
      </c>
      <c r="J161" s="407" t="s">
        <v>2247</v>
      </c>
      <c r="K161" s="407">
        <v>12</v>
      </c>
      <c r="L161" s="407">
        <v>700</v>
      </c>
      <c r="M161" s="408">
        <v>0.4</v>
      </c>
      <c r="N161" s="407" t="s">
        <v>2089</v>
      </c>
      <c r="O161" s="407" t="s">
        <v>2011</v>
      </c>
      <c r="Q161" s="407" t="s">
        <v>1914</v>
      </c>
      <c r="R161" s="407" t="s">
        <v>1915</v>
      </c>
      <c r="S161" s="407" t="s">
        <v>1927</v>
      </c>
      <c r="T161" s="407" t="s">
        <v>1927</v>
      </c>
    </row>
    <row r="162" spans="1:20" hidden="1" x14ac:dyDescent="0.3">
      <c r="A162" s="407" t="s">
        <v>2223</v>
      </c>
      <c r="B162" s="407" t="s">
        <v>2224</v>
      </c>
      <c r="C162" s="407" t="s">
        <v>139</v>
      </c>
      <c r="D162" s="407" t="s">
        <v>663</v>
      </c>
      <c r="E162" s="407" t="s">
        <v>662</v>
      </c>
      <c r="F162" s="407" t="s">
        <v>3456</v>
      </c>
      <c r="G162" s="407" t="s">
        <v>2248</v>
      </c>
      <c r="H162" s="407" t="s">
        <v>1509</v>
      </c>
      <c r="I162" s="407" t="s">
        <v>2249</v>
      </c>
      <c r="J162" s="407" t="s">
        <v>2250</v>
      </c>
      <c r="K162" s="407">
        <v>12</v>
      </c>
      <c r="L162" s="407">
        <v>700</v>
      </c>
      <c r="M162" s="408">
        <v>0.4</v>
      </c>
      <c r="N162" s="407" t="s">
        <v>2089</v>
      </c>
      <c r="O162" s="407" t="s">
        <v>2011</v>
      </c>
      <c r="Q162" s="407" t="s">
        <v>1914</v>
      </c>
      <c r="R162" s="407" t="s">
        <v>1915</v>
      </c>
      <c r="S162" s="407" t="s">
        <v>1927</v>
      </c>
      <c r="T162" s="407" t="s">
        <v>1927</v>
      </c>
    </row>
    <row r="163" spans="1:20" hidden="1" x14ac:dyDescent="0.3">
      <c r="A163" s="407" t="s">
        <v>2223</v>
      </c>
      <c r="B163" s="407" t="s">
        <v>225</v>
      </c>
      <c r="C163" s="407" t="s">
        <v>226</v>
      </c>
      <c r="D163" s="407" t="s">
        <v>665</v>
      </c>
      <c r="E163" s="407" t="s">
        <v>664</v>
      </c>
      <c r="F163" s="407" t="s">
        <v>3468</v>
      </c>
      <c r="G163" s="407" t="s">
        <v>1509</v>
      </c>
      <c r="H163" s="407" t="s">
        <v>1509</v>
      </c>
      <c r="I163" s="407"/>
      <c r="J163" s="407"/>
      <c r="K163" s="407">
        <v>6</v>
      </c>
      <c r="L163" s="407">
        <v>350</v>
      </c>
      <c r="M163" s="408" t="s">
        <v>1509</v>
      </c>
      <c r="N163" s="407" t="s">
        <v>1509</v>
      </c>
      <c r="O163" s="407" t="s">
        <v>1509</v>
      </c>
      <c r="Q163" s="407" t="s">
        <v>1914</v>
      </c>
      <c r="R163" s="407" t="s">
        <v>1915</v>
      </c>
      <c r="S163" s="407" t="s">
        <v>1927</v>
      </c>
      <c r="T163" s="407" t="s">
        <v>1927</v>
      </c>
    </row>
    <row r="164" spans="1:20" hidden="1" x14ac:dyDescent="0.3">
      <c r="A164" s="407" t="s">
        <v>2223</v>
      </c>
      <c r="B164" s="407" t="s">
        <v>225</v>
      </c>
      <c r="C164" s="407" t="s">
        <v>226</v>
      </c>
      <c r="D164" s="407" t="s">
        <v>667</v>
      </c>
      <c r="E164" s="407" t="s">
        <v>666</v>
      </c>
      <c r="F164" s="407" t="s">
        <v>3469</v>
      </c>
      <c r="G164" s="407" t="s">
        <v>1509</v>
      </c>
      <c r="H164" s="407" t="s">
        <v>1509</v>
      </c>
      <c r="I164" s="407"/>
      <c r="J164" s="407"/>
      <c r="K164" s="407">
        <v>6</v>
      </c>
      <c r="L164" s="407">
        <v>700</v>
      </c>
      <c r="M164" s="408" t="s">
        <v>1509</v>
      </c>
      <c r="N164" s="407" t="s">
        <v>1509</v>
      </c>
      <c r="O164" s="407" t="s">
        <v>1509</v>
      </c>
      <c r="Q164" s="407" t="s">
        <v>1914</v>
      </c>
      <c r="R164" s="407" t="s">
        <v>1915</v>
      </c>
      <c r="S164" s="407" t="s">
        <v>1927</v>
      </c>
      <c r="T164" s="407" t="s">
        <v>1913</v>
      </c>
    </row>
    <row r="165" spans="1:20" hidden="1" x14ac:dyDescent="0.3">
      <c r="A165" s="407" t="s">
        <v>2223</v>
      </c>
      <c r="B165" s="407" t="s">
        <v>225</v>
      </c>
      <c r="C165" s="407" t="s">
        <v>226</v>
      </c>
      <c r="D165" s="407" t="s">
        <v>669</v>
      </c>
      <c r="E165" s="407" t="s">
        <v>668</v>
      </c>
      <c r="F165" s="407" t="s">
        <v>3468</v>
      </c>
      <c r="G165" s="407" t="s">
        <v>1509</v>
      </c>
      <c r="H165" s="407" t="s">
        <v>1509</v>
      </c>
      <c r="I165" s="407"/>
      <c r="J165" s="407"/>
      <c r="K165" s="407">
        <v>12</v>
      </c>
      <c r="L165" s="407">
        <v>350</v>
      </c>
      <c r="M165" s="408" t="s">
        <v>1509</v>
      </c>
      <c r="N165" s="407" t="s">
        <v>1509</v>
      </c>
      <c r="O165" s="407" t="s">
        <v>1509</v>
      </c>
      <c r="Q165" s="407" t="s">
        <v>1914</v>
      </c>
      <c r="R165" s="407" t="s">
        <v>1915</v>
      </c>
      <c r="S165" s="407" t="s">
        <v>1927</v>
      </c>
      <c r="T165" s="407" t="s">
        <v>1927</v>
      </c>
    </row>
    <row r="166" spans="1:20" hidden="1" x14ac:dyDescent="0.3">
      <c r="A166" s="407" t="s">
        <v>2223</v>
      </c>
      <c r="B166" s="407" t="s">
        <v>225</v>
      </c>
      <c r="C166" s="407" t="s">
        <v>226</v>
      </c>
      <c r="D166" s="407" t="s">
        <v>671</v>
      </c>
      <c r="E166" s="407" t="s">
        <v>670</v>
      </c>
      <c r="F166" s="407" t="s">
        <v>3468</v>
      </c>
      <c r="G166" s="407" t="s">
        <v>2251</v>
      </c>
      <c r="H166" s="407" t="s">
        <v>1509</v>
      </c>
      <c r="I166" s="407" t="s">
        <v>2252</v>
      </c>
      <c r="J166" s="407" t="s">
        <v>2253</v>
      </c>
      <c r="K166" s="407">
        <v>24</v>
      </c>
      <c r="L166" s="407">
        <v>350</v>
      </c>
      <c r="M166" s="408">
        <v>0.4</v>
      </c>
      <c r="N166" s="407" t="s">
        <v>2089</v>
      </c>
      <c r="O166" s="407" t="s">
        <v>2011</v>
      </c>
      <c r="Q166" s="407" t="s">
        <v>1914</v>
      </c>
      <c r="R166" s="407" t="s">
        <v>1915</v>
      </c>
      <c r="S166" s="407" t="s">
        <v>1927</v>
      </c>
      <c r="T166" s="407" t="s">
        <v>1927</v>
      </c>
    </row>
    <row r="167" spans="1:20" hidden="1" x14ac:dyDescent="0.3">
      <c r="A167" s="407" t="s">
        <v>2223</v>
      </c>
      <c r="B167" s="407" t="s">
        <v>225</v>
      </c>
      <c r="C167" s="407" t="s">
        <v>226</v>
      </c>
      <c r="D167" s="407" t="s">
        <v>673</v>
      </c>
      <c r="E167" s="407" t="s">
        <v>672</v>
      </c>
      <c r="F167" s="407" t="s">
        <v>3469</v>
      </c>
      <c r="G167" s="407" t="s">
        <v>2254</v>
      </c>
      <c r="H167" s="407" t="s">
        <v>1509</v>
      </c>
      <c r="I167" s="407" t="s">
        <v>2255</v>
      </c>
      <c r="J167" s="407" t="s">
        <v>2256</v>
      </c>
      <c r="K167" s="407">
        <v>12</v>
      </c>
      <c r="L167" s="407">
        <v>700</v>
      </c>
      <c r="M167" s="408">
        <v>0.4</v>
      </c>
      <c r="N167" s="407" t="s">
        <v>2089</v>
      </c>
      <c r="O167" s="407" t="s">
        <v>2011</v>
      </c>
      <c r="Q167" s="407" t="s">
        <v>1914</v>
      </c>
      <c r="R167" s="407" t="s">
        <v>1915</v>
      </c>
      <c r="S167" s="407" t="s">
        <v>1927</v>
      </c>
      <c r="T167" s="407" t="s">
        <v>1913</v>
      </c>
    </row>
    <row r="168" spans="1:20" hidden="1" x14ac:dyDescent="0.3">
      <c r="A168" s="407" t="s">
        <v>2223</v>
      </c>
      <c r="B168" s="407" t="s">
        <v>2257</v>
      </c>
      <c r="C168" s="407" t="s">
        <v>2258</v>
      </c>
      <c r="D168" s="407" t="s">
        <v>675</v>
      </c>
      <c r="E168" s="407" t="s">
        <v>674</v>
      </c>
      <c r="F168" s="407" t="s">
        <v>3470</v>
      </c>
      <c r="G168" s="407" t="s">
        <v>1509</v>
      </c>
      <c r="H168" s="407" t="s">
        <v>1509</v>
      </c>
      <c r="I168" s="407"/>
      <c r="J168" s="407"/>
      <c r="K168" s="407">
        <v>6</v>
      </c>
      <c r="L168" s="407">
        <v>700</v>
      </c>
      <c r="M168" s="408" t="s">
        <v>1509</v>
      </c>
      <c r="N168" s="407" t="s">
        <v>1509</v>
      </c>
      <c r="O168" s="407" t="s">
        <v>1509</v>
      </c>
      <c r="Q168" s="407" t="s">
        <v>1914</v>
      </c>
      <c r="R168" s="407" t="s">
        <v>1915</v>
      </c>
      <c r="S168" s="407" t="s">
        <v>1927</v>
      </c>
      <c r="T168" s="407" t="s">
        <v>1927</v>
      </c>
    </row>
    <row r="169" spans="1:20" hidden="1" x14ac:dyDescent="0.3">
      <c r="A169" s="407" t="s">
        <v>2223</v>
      </c>
      <c r="B169" s="407" t="s">
        <v>2257</v>
      </c>
      <c r="C169" s="407" t="s">
        <v>2258</v>
      </c>
      <c r="D169" s="407" t="s">
        <v>677</v>
      </c>
      <c r="E169" s="407" t="s">
        <v>676</v>
      </c>
      <c r="F169" s="407" t="s">
        <v>3471</v>
      </c>
      <c r="G169" s="407" t="s">
        <v>1509</v>
      </c>
      <c r="H169" s="407" t="s">
        <v>1509</v>
      </c>
      <c r="I169" s="407"/>
      <c r="J169" s="407"/>
      <c r="K169" s="407">
        <v>6</v>
      </c>
      <c r="L169" s="407">
        <v>700</v>
      </c>
      <c r="M169" s="408" t="s">
        <v>1509</v>
      </c>
      <c r="N169" s="407" t="s">
        <v>1509</v>
      </c>
      <c r="O169" s="407" t="s">
        <v>1509</v>
      </c>
      <c r="Q169" s="407" t="s">
        <v>1914</v>
      </c>
      <c r="R169" s="407" t="s">
        <v>1915</v>
      </c>
      <c r="S169" s="407" t="s">
        <v>1927</v>
      </c>
      <c r="T169" s="407" t="s">
        <v>1927</v>
      </c>
    </row>
    <row r="170" spans="1:20" hidden="1" x14ac:dyDescent="0.3">
      <c r="A170" s="407" t="s">
        <v>2223</v>
      </c>
      <c r="B170" s="407" t="s">
        <v>2257</v>
      </c>
      <c r="C170" s="407" t="s">
        <v>2258</v>
      </c>
      <c r="D170" s="407" t="s">
        <v>679</v>
      </c>
      <c r="E170" s="407" t="s">
        <v>678</v>
      </c>
      <c r="F170" s="407" t="s">
        <v>3470</v>
      </c>
      <c r="G170" s="407" t="s">
        <v>2259</v>
      </c>
      <c r="H170" s="407" t="s">
        <v>1509</v>
      </c>
      <c r="I170" s="407" t="s">
        <v>2260</v>
      </c>
      <c r="J170" s="407" t="s">
        <v>2261</v>
      </c>
      <c r="K170" s="407">
        <v>12</v>
      </c>
      <c r="L170" s="407">
        <v>700</v>
      </c>
      <c r="M170" s="408">
        <v>0.4</v>
      </c>
      <c r="N170" s="407" t="s">
        <v>2089</v>
      </c>
      <c r="O170" s="407" t="s">
        <v>2011</v>
      </c>
      <c r="Q170" s="407" t="s">
        <v>1914</v>
      </c>
      <c r="R170" s="407" t="s">
        <v>1915</v>
      </c>
      <c r="S170" s="407" t="s">
        <v>1927</v>
      </c>
      <c r="T170" s="407" t="s">
        <v>1927</v>
      </c>
    </row>
    <row r="171" spans="1:20" hidden="1" x14ac:dyDescent="0.3">
      <c r="A171" s="407" t="s">
        <v>2223</v>
      </c>
      <c r="B171" s="407" t="s">
        <v>2257</v>
      </c>
      <c r="C171" s="407" t="s">
        <v>2258</v>
      </c>
      <c r="D171" s="407" t="s">
        <v>681</v>
      </c>
      <c r="E171" s="407" t="s">
        <v>680</v>
      </c>
      <c r="F171" s="407" t="s">
        <v>3471</v>
      </c>
      <c r="G171" s="407" t="s">
        <v>2262</v>
      </c>
      <c r="H171" s="407" t="s">
        <v>1509</v>
      </c>
      <c r="I171" s="407" t="s">
        <v>2263</v>
      </c>
      <c r="J171" s="407" t="s">
        <v>2264</v>
      </c>
      <c r="K171" s="407">
        <v>12</v>
      </c>
      <c r="L171" s="407">
        <v>700</v>
      </c>
      <c r="M171" s="408">
        <v>0.4</v>
      </c>
      <c r="N171" s="407" t="s">
        <v>2089</v>
      </c>
      <c r="O171" s="407" t="s">
        <v>2011</v>
      </c>
      <c r="Q171" s="407" t="s">
        <v>1914</v>
      </c>
      <c r="R171" s="407" t="s">
        <v>1915</v>
      </c>
      <c r="S171" s="407" t="s">
        <v>1927</v>
      </c>
      <c r="T171" s="407" t="s">
        <v>1927</v>
      </c>
    </row>
    <row r="172" spans="1:20" hidden="1" x14ac:dyDescent="0.3">
      <c r="A172" s="407" t="s">
        <v>2223</v>
      </c>
      <c r="B172" s="407" t="s">
        <v>2224</v>
      </c>
      <c r="C172" s="407" t="s">
        <v>2265</v>
      </c>
      <c r="D172" s="407" t="s">
        <v>683</v>
      </c>
      <c r="E172" s="407" t="s">
        <v>682</v>
      </c>
      <c r="F172" s="407" t="s">
        <v>3472</v>
      </c>
      <c r="G172" s="407" t="s">
        <v>1509</v>
      </c>
      <c r="H172" s="407" t="s">
        <v>1509</v>
      </c>
      <c r="I172" s="407"/>
      <c r="J172" s="407"/>
      <c r="K172" s="407">
        <v>1</v>
      </c>
      <c r="L172" s="407">
        <v>700</v>
      </c>
      <c r="M172" s="408" t="s">
        <v>1509</v>
      </c>
      <c r="N172" s="407" t="s">
        <v>1509</v>
      </c>
      <c r="O172" s="407" t="s">
        <v>1509</v>
      </c>
      <c r="Q172" s="407" t="s">
        <v>1914</v>
      </c>
      <c r="R172" s="407" t="s">
        <v>1915</v>
      </c>
      <c r="S172" s="407" t="s">
        <v>1927</v>
      </c>
      <c r="T172" s="407" t="s">
        <v>2002</v>
      </c>
    </row>
    <row r="173" spans="1:20" hidden="1" x14ac:dyDescent="0.3">
      <c r="A173" s="407" t="s">
        <v>2223</v>
      </c>
      <c r="B173" s="407" t="s">
        <v>2224</v>
      </c>
      <c r="C173" s="407" t="s">
        <v>2265</v>
      </c>
      <c r="D173" s="407" t="s">
        <v>685</v>
      </c>
      <c r="E173" s="407" t="s">
        <v>684</v>
      </c>
      <c r="F173" s="407" t="s">
        <v>3473</v>
      </c>
      <c r="G173" s="407" t="s">
        <v>1509</v>
      </c>
      <c r="H173" s="407" t="s">
        <v>1509</v>
      </c>
      <c r="I173" s="407"/>
      <c r="J173" s="407"/>
      <c r="K173" s="407">
        <v>1</v>
      </c>
      <c r="L173" s="407">
        <v>700</v>
      </c>
      <c r="M173" s="408" t="s">
        <v>1509</v>
      </c>
      <c r="N173" s="407" t="s">
        <v>2089</v>
      </c>
      <c r="O173" s="407" t="s">
        <v>1509</v>
      </c>
      <c r="Q173" s="407" t="s">
        <v>1914</v>
      </c>
      <c r="R173" s="407" t="s">
        <v>1915</v>
      </c>
      <c r="S173" s="407" t="s">
        <v>1927</v>
      </c>
      <c r="T173" s="407" t="s">
        <v>2002</v>
      </c>
    </row>
    <row r="174" spans="1:20" hidden="1" x14ac:dyDescent="0.3">
      <c r="A174" s="407" t="s">
        <v>2223</v>
      </c>
      <c r="B174" s="407" t="s">
        <v>2224</v>
      </c>
      <c r="C174" s="407" t="s">
        <v>2265</v>
      </c>
      <c r="D174" s="407" t="s">
        <v>687</v>
      </c>
      <c r="E174" s="407" t="s">
        <v>686</v>
      </c>
      <c r="F174" s="407" t="s">
        <v>3474</v>
      </c>
      <c r="G174" s="407" t="s">
        <v>1509</v>
      </c>
      <c r="H174" s="407" t="s">
        <v>1509</v>
      </c>
      <c r="I174" s="407"/>
      <c r="J174" s="407"/>
      <c r="K174" s="407">
        <v>1</v>
      </c>
      <c r="L174" s="407">
        <v>700</v>
      </c>
      <c r="M174" s="408" t="s">
        <v>1509</v>
      </c>
      <c r="N174" s="407" t="s">
        <v>1509</v>
      </c>
      <c r="O174" s="407" t="s">
        <v>1509</v>
      </c>
      <c r="Q174" s="407" t="s">
        <v>1914</v>
      </c>
      <c r="R174" s="407" t="s">
        <v>1915</v>
      </c>
      <c r="S174" s="407" t="s">
        <v>1927</v>
      </c>
      <c r="T174" s="407" t="s">
        <v>2002</v>
      </c>
    </row>
    <row r="175" spans="1:20" hidden="1" x14ac:dyDescent="0.3">
      <c r="A175" s="407" t="s">
        <v>2223</v>
      </c>
      <c r="B175" s="407" t="s">
        <v>2224</v>
      </c>
      <c r="C175" s="407" t="s">
        <v>2265</v>
      </c>
      <c r="D175" s="407" t="s">
        <v>689</v>
      </c>
      <c r="E175" s="407" t="s">
        <v>688</v>
      </c>
      <c r="F175" s="407" t="s">
        <v>3475</v>
      </c>
      <c r="G175" s="407" t="s">
        <v>2266</v>
      </c>
      <c r="H175" s="407" t="s">
        <v>1509</v>
      </c>
      <c r="I175" s="407"/>
      <c r="J175" s="407"/>
      <c r="K175" s="407">
        <v>1</v>
      </c>
      <c r="L175" s="407">
        <v>700</v>
      </c>
      <c r="M175" s="408">
        <v>0.4</v>
      </c>
      <c r="N175" s="407" t="s">
        <v>2089</v>
      </c>
      <c r="O175" s="407" t="s">
        <v>1509</v>
      </c>
      <c r="Q175" s="407" t="s">
        <v>1914</v>
      </c>
      <c r="R175" s="407" t="s">
        <v>1915</v>
      </c>
      <c r="S175" s="407" t="s">
        <v>1927</v>
      </c>
      <c r="T175" s="407" t="s">
        <v>1927</v>
      </c>
    </row>
    <row r="176" spans="1:20" hidden="1" x14ac:dyDescent="0.3">
      <c r="A176" s="407" t="s">
        <v>2223</v>
      </c>
      <c r="B176" s="407" t="s">
        <v>2224</v>
      </c>
      <c r="C176" s="407" t="s">
        <v>2265</v>
      </c>
      <c r="D176" s="407" t="s">
        <v>691</v>
      </c>
      <c r="E176" s="407" t="s">
        <v>690</v>
      </c>
      <c r="F176" s="407" t="s">
        <v>3602</v>
      </c>
      <c r="G176" s="407" t="s">
        <v>2267</v>
      </c>
      <c r="H176" s="407" t="s">
        <v>1509</v>
      </c>
      <c r="I176" s="407" t="s">
        <v>2268</v>
      </c>
      <c r="J176" s="407" t="s">
        <v>2269</v>
      </c>
      <c r="K176" s="407">
        <v>3</v>
      </c>
      <c r="L176" s="407">
        <v>700</v>
      </c>
      <c r="M176" s="408">
        <v>0.4</v>
      </c>
      <c r="N176" s="407" t="s">
        <v>2089</v>
      </c>
      <c r="O176" s="407" t="s">
        <v>2011</v>
      </c>
      <c r="Q176" s="407" t="s">
        <v>1914</v>
      </c>
      <c r="R176" s="407" t="s">
        <v>1915</v>
      </c>
      <c r="S176" s="407" t="s">
        <v>1927</v>
      </c>
      <c r="T176" s="407" t="s">
        <v>1927</v>
      </c>
    </row>
    <row r="177" spans="1:20" hidden="1" x14ac:dyDescent="0.3">
      <c r="A177" s="407" t="s">
        <v>2223</v>
      </c>
      <c r="B177" s="407" t="s">
        <v>2224</v>
      </c>
      <c r="C177" s="407" t="s">
        <v>2265</v>
      </c>
      <c r="D177" s="407" t="s">
        <v>693</v>
      </c>
      <c r="E177" s="407" t="s">
        <v>692</v>
      </c>
      <c r="F177" s="407" t="s">
        <v>3603</v>
      </c>
      <c r="G177" s="407" t="s">
        <v>1509</v>
      </c>
      <c r="H177" s="407" t="s">
        <v>1509</v>
      </c>
      <c r="I177" s="407"/>
      <c r="J177" s="407"/>
      <c r="K177" s="407">
        <v>1</v>
      </c>
      <c r="L177" s="407">
        <v>1500</v>
      </c>
      <c r="M177" s="408" t="s">
        <v>1509</v>
      </c>
      <c r="N177" s="407" t="s">
        <v>2089</v>
      </c>
      <c r="O177" s="407" t="s">
        <v>1509</v>
      </c>
      <c r="Q177" s="407" t="s">
        <v>1914</v>
      </c>
      <c r="R177" s="407" t="s">
        <v>1915</v>
      </c>
      <c r="S177" s="407" t="s">
        <v>1927</v>
      </c>
      <c r="T177" s="407" t="s">
        <v>1927</v>
      </c>
    </row>
    <row r="178" spans="1:20" hidden="1" x14ac:dyDescent="0.3">
      <c r="A178" s="407" t="s">
        <v>2223</v>
      </c>
      <c r="B178" s="407" t="s">
        <v>2224</v>
      </c>
      <c r="C178" s="407" t="s">
        <v>2265</v>
      </c>
      <c r="D178" s="407" t="s">
        <v>695</v>
      </c>
      <c r="E178" s="407" t="s">
        <v>694</v>
      </c>
      <c r="F178" s="407" t="s">
        <v>3604</v>
      </c>
      <c r="G178" s="407" t="s">
        <v>2270</v>
      </c>
      <c r="H178" s="407" t="s">
        <v>1509</v>
      </c>
      <c r="I178" s="407"/>
      <c r="J178" s="407"/>
      <c r="K178" s="407">
        <v>1</v>
      </c>
      <c r="L178" s="407">
        <v>3000</v>
      </c>
      <c r="M178" s="408">
        <v>0.4</v>
      </c>
      <c r="N178" s="407" t="s">
        <v>2089</v>
      </c>
      <c r="O178" s="407" t="s">
        <v>1509</v>
      </c>
      <c r="Q178" s="407" t="s">
        <v>1914</v>
      </c>
      <c r="R178" s="407" t="s">
        <v>1915</v>
      </c>
      <c r="S178" s="407" t="s">
        <v>1927</v>
      </c>
      <c r="T178" s="407" t="s">
        <v>1927</v>
      </c>
    </row>
    <row r="179" spans="1:20" hidden="1" x14ac:dyDescent="0.3">
      <c r="A179" s="407" t="s">
        <v>2223</v>
      </c>
      <c r="B179" s="407" t="s">
        <v>2224</v>
      </c>
      <c r="C179" s="407" t="s">
        <v>2265</v>
      </c>
      <c r="D179" s="407" t="s">
        <v>697</v>
      </c>
      <c r="E179" s="407" t="s">
        <v>696</v>
      </c>
      <c r="F179" s="407" t="s">
        <v>3605</v>
      </c>
      <c r="G179" s="407" t="s">
        <v>2271</v>
      </c>
      <c r="H179" s="407" t="s">
        <v>1509</v>
      </c>
      <c r="I179" s="407"/>
      <c r="J179" s="407"/>
      <c r="K179" s="407">
        <v>1</v>
      </c>
      <c r="L179" s="407">
        <v>6000</v>
      </c>
      <c r="M179" s="408">
        <v>0.4</v>
      </c>
      <c r="N179" s="407" t="s">
        <v>2089</v>
      </c>
      <c r="O179" s="407" t="s">
        <v>1509</v>
      </c>
      <c r="Q179" s="407" t="s">
        <v>1914</v>
      </c>
      <c r="R179" s="407" t="s">
        <v>1915</v>
      </c>
      <c r="S179" s="407" t="s">
        <v>1927</v>
      </c>
      <c r="T179" s="407" t="s">
        <v>1927</v>
      </c>
    </row>
    <row r="180" spans="1:20" hidden="1" x14ac:dyDescent="0.3">
      <c r="A180" s="407" t="s">
        <v>2223</v>
      </c>
      <c r="B180" s="407" t="s">
        <v>1802</v>
      </c>
      <c r="C180" s="407" t="s">
        <v>2272</v>
      </c>
      <c r="D180" s="407" t="s">
        <v>699</v>
      </c>
      <c r="E180" s="407" t="s">
        <v>698</v>
      </c>
      <c r="F180" s="407" t="s">
        <v>3552</v>
      </c>
      <c r="G180" s="407" t="s">
        <v>2273</v>
      </c>
      <c r="H180" s="407" t="s">
        <v>1509</v>
      </c>
      <c r="I180" s="407" t="s">
        <v>2274</v>
      </c>
      <c r="J180" s="407" t="s">
        <v>2275</v>
      </c>
      <c r="K180" s="407">
        <v>6</v>
      </c>
      <c r="L180" s="407">
        <v>700</v>
      </c>
      <c r="M180" s="408">
        <v>0.5</v>
      </c>
      <c r="N180" s="407" t="s">
        <v>2001</v>
      </c>
      <c r="O180" s="407" t="s">
        <v>2011</v>
      </c>
      <c r="Q180" s="407" t="s">
        <v>1914</v>
      </c>
      <c r="R180" s="407" t="s">
        <v>1915</v>
      </c>
      <c r="S180" s="407" t="s">
        <v>1927</v>
      </c>
      <c r="T180" s="407" t="s">
        <v>1927</v>
      </c>
    </row>
    <row r="181" spans="1:20" hidden="1" x14ac:dyDescent="0.3">
      <c r="A181" s="409" t="s">
        <v>2223</v>
      </c>
      <c r="B181" s="409" t="s">
        <v>1802</v>
      </c>
      <c r="C181" s="409" t="s">
        <v>2272</v>
      </c>
      <c r="D181" s="409" t="s">
        <v>701</v>
      </c>
      <c r="E181" s="409" t="s">
        <v>700</v>
      </c>
      <c r="F181" s="407" t="s">
        <v>58</v>
      </c>
      <c r="G181" s="407" t="s">
        <v>1509</v>
      </c>
      <c r="H181" s="407" t="s">
        <v>1509</v>
      </c>
      <c r="I181" s="407"/>
      <c r="J181" s="407"/>
      <c r="K181" s="409">
        <v>6</v>
      </c>
      <c r="L181" s="409">
        <v>700</v>
      </c>
      <c r="M181" s="408" t="s">
        <v>1509</v>
      </c>
      <c r="N181" s="407" t="s">
        <v>1509</v>
      </c>
      <c r="O181" s="407" t="s">
        <v>1509</v>
      </c>
      <c r="Q181" s="407" t="s">
        <v>1914</v>
      </c>
      <c r="R181" s="407" t="s">
        <v>1915</v>
      </c>
      <c r="S181" s="409" t="s">
        <v>1922</v>
      </c>
      <c r="T181" s="407" t="s">
        <v>1927</v>
      </c>
    </row>
    <row r="182" spans="1:20" hidden="1" x14ac:dyDescent="0.3">
      <c r="A182" s="409" t="s">
        <v>2223</v>
      </c>
      <c r="B182" s="409" t="s">
        <v>1802</v>
      </c>
      <c r="C182" s="409" t="s">
        <v>2272</v>
      </c>
      <c r="D182" s="409" t="s">
        <v>703</v>
      </c>
      <c r="E182" s="409" t="s">
        <v>702</v>
      </c>
      <c r="F182" s="407" t="s">
        <v>1540</v>
      </c>
      <c r="G182" s="407" t="s">
        <v>1509</v>
      </c>
      <c r="H182" s="407" t="s">
        <v>1509</v>
      </c>
      <c r="I182" s="407"/>
      <c r="J182" s="407"/>
      <c r="K182" s="409">
        <v>6</v>
      </c>
      <c r="L182" s="409">
        <v>700</v>
      </c>
      <c r="M182" s="408" t="s">
        <v>1509</v>
      </c>
      <c r="N182" s="407" t="s">
        <v>1509</v>
      </c>
      <c r="O182" s="407" t="s">
        <v>1509</v>
      </c>
      <c r="Q182" s="407" t="s">
        <v>1914</v>
      </c>
      <c r="R182" s="407" t="s">
        <v>1915</v>
      </c>
      <c r="S182" s="409" t="s">
        <v>1922</v>
      </c>
      <c r="T182" s="407" t="s">
        <v>1927</v>
      </c>
    </row>
    <row r="183" spans="1:20" hidden="1" x14ac:dyDescent="0.3">
      <c r="A183" s="409" t="s">
        <v>2223</v>
      </c>
      <c r="B183" s="409" t="s">
        <v>1802</v>
      </c>
      <c r="C183" s="409" t="s">
        <v>2272</v>
      </c>
      <c r="D183" s="409" t="s">
        <v>705</v>
      </c>
      <c r="E183" s="409" t="s">
        <v>704</v>
      </c>
      <c r="F183" s="407" t="s">
        <v>3556</v>
      </c>
      <c r="G183" s="407" t="s">
        <v>1509</v>
      </c>
      <c r="H183" s="407" t="s">
        <v>1509</v>
      </c>
      <c r="I183" s="407" t="s">
        <v>2276</v>
      </c>
      <c r="J183" s="407" t="s">
        <v>2277</v>
      </c>
      <c r="K183" s="409">
        <v>6</v>
      </c>
      <c r="L183" s="409">
        <v>700</v>
      </c>
      <c r="M183" s="408" t="s">
        <v>1509</v>
      </c>
      <c r="N183" s="407" t="s">
        <v>1509</v>
      </c>
      <c r="O183" s="407" t="s">
        <v>1509</v>
      </c>
      <c r="Q183" s="407" t="s">
        <v>1914</v>
      </c>
      <c r="R183" s="407" t="s">
        <v>1915</v>
      </c>
      <c r="S183" s="409" t="s">
        <v>1922</v>
      </c>
      <c r="T183" s="407" t="s">
        <v>1927</v>
      </c>
    </row>
    <row r="184" spans="1:20" hidden="1" x14ac:dyDescent="0.3">
      <c r="A184" s="407" t="s">
        <v>2223</v>
      </c>
      <c r="B184" s="407" t="s">
        <v>1802</v>
      </c>
      <c r="C184" s="407" t="s">
        <v>2272</v>
      </c>
      <c r="D184" s="407" t="s">
        <v>707</v>
      </c>
      <c r="E184" s="407" t="s">
        <v>706</v>
      </c>
      <c r="F184" s="407" t="s">
        <v>3560</v>
      </c>
      <c r="G184" s="407" t="s">
        <v>2278</v>
      </c>
      <c r="H184" s="407" t="s">
        <v>1509</v>
      </c>
      <c r="I184" s="407"/>
      <c r="J184" s="407"/>
      <c r="K184" s="407">
        <v>6</v>
      </c>
      <c r="L184" s="407">
        <v>700</v>
      </c>
      <c r="M184" s="408">
        <v>0.45100000000000001</v>
      </c>
      <c r="N184" s="407" t="s">
        <v>2001</v>
      </c>
      <c r="O184" s="407" t="s">
        <v>1509</v>
      </c>
      <c r="Q184" s="407" t="s">
        <v>1914</v>
      </c>
      <c r="R184" s="407" t="s">
        <v>1915</v>
      </c>
      <c r="S184" s="407" t="s">
        <v>1927</v>
      </c>
      <c r="T184" s="407" t="s">
        <v>2002</v>
      </c>
    </row>
    <row r="185" spans="1:20" hidden="1" x14ac:dyDescent="0.3">
      <c r="A185" s="409" t="s">
        <v>2223</v>
      </c>
      <c r="B185" s="409" t="s">
        <v>1802</v>
      </c>
      <c r="C185" s="409" t="s">
        <v>2272</v>
      </c>
      <c r="D185" s="409" t="s">
        <v>709</v>
      </c>
      <c r="E185" s="409" t="s">
        <v>708</v>
      </c>
      <c r="F185" s="407" t="s">
        <v>3557</v>
      </c>
      <c r="G185" s="407" t="s">
        <v>2279</v>
      </c>
      <c r="H185" s="407" t="s">
        <v>1509</v>
      </c>
      <c r="I185" s="407" t="s">
        <v>2280</v>
      </c>
      <c r="J185" s="407" t="s">
        <v>2281</v>
      </c>
      <c r="K185" s="409">
        <v>6</v>
      </c>
      <c r="L185" s="409">
        <v>700</v>
      </c>
      <c r="M185" s="408">
        <v>0.59599999999999997</v>
      </c>
      <c r="N185" s="407" t="s">
        <v>2001</v>
      </c>
      <c r="O185" s="407" t="s">
        <v>1509</v>
      </c>
      <c r="Q185" s="407" t="s">
        <v>1914</v>
      </c>
      <c r="R185" s="407" t="s">
        <v>1915</v>
      </c>
      <c r="S185" s="409" t="s">
        <v>1922</v>
      </c>
      <c r="T185" s="407" t="s">
        <v>1927</v>
      </c>
    </row>
    <row r="186" spans="1:20" hidden="1" x14ac:dyDescent="0.3">
      <c r="A186" s="409" t="s">
        <v>2223</v>
      </c>
      <c r="B186" s="409" t="s">
        <v>1802</v>
      </c>
      <c r="C186" s="409" t="s">
        <v>2272</v>
      </c>
      <c r="D186" s="409" t="s">
        <v>711</v>
      </c>
      <c r="E186" s="409" t="s">
        <v>710</v>
      </c>
      <c r="F186" s="407" t="s">
        <v>3558</v>
      </c>
      <c r="G186" s="407" t="s">
        <v>2282</v>
      </c>
      <c r="H186" s="407" t="s">
        <v>1509</v>
      </c>
      <c r="I186" s="407" t="s">
        <v>2283</v>
      </c>
      <c r="J186" s="407" t="s">
        <v>2284</v>
      </c>
      <c r="K186" s="409">
        <v>6</v>
      </c>
      <c r="L186" s="409">
        <v>700</v>
      </c>
      <c r="M186" s="408">
        <v>0.57700000000000007</v>
      </c>
      <c r="N186" s="407" t="s">
        <v>2001</v>
      </c>
      <c r="O186" s="407" t="s">
        <v>1509</v>
      </c>
      <c r="Q186" s="407" t="s">
        <v>1914</v>
      </c>
      <c r="R186" s="407" t="s">
        <v>1915</v>
      </c>
      <c r="S186" s="409" t="s">
        <v>1922</v>
      </c>
      <c r="T186" s="407" t="s">
        <v>1927</v>
      </c>
    </row>
    <row r="187" spans="1:20" hidden="1" x14ac:dyDescent="0.3">
      <c r="A187" s="409" t="s">
        <v>2223</v>
      </c>
      <c r="B187" s="409" t="s">
        <v>1802</v>
      </c>
      <c r="C187" s="409" t="s">
        <v>2272</v>
      </c>
      <c r="D187" s="409" t="s">
        <v>713</v>
      </c>
      <c r="E187" s="409" t="s">
        <v>712</v>
      </c>
      <c r="F187" s="407" t="s">
        <v>3559</v>
      </c>
      <c r="G187" s="407" t="s">
        <v>2285</v>
      </c>
      <c r="H187" s="407" t="s">
        <v>1509</v>
      </c>
      <c r="I187" s="407" t="s">
        <v>2286</v>
      </c>
      <c r="J187" s="407" t="s">
        <v>2287</v>
      </c>
      <c r="K187" s="409">
        <v>6</v>
      </c>
      <c r="L187" s="409">
        <v>700</v>
      </c>
      <c r="M187" s="408">
        <v>0.61399999999999999</v>
      </c>
      <c r="N187" s="407" t="s">
        <v>2001</v>
      </c>
      <c r="O187" s="407" t="s">
        <v>1509</v>
      </c>
      <c r="Q187" s="407" t="s">
        <v>1914</v>
      </c>
      <c r="R187" s="407" t="s">
        <v>1915</v>
      </c>
      <c r="S187" s="409" t="s">
        <v>1922</v>
      </c>
      <c r="T187" s="407" t="s">
        <v>1927</v>
      </c>
    </row>
    <row r="188" spans="1:20" hidden="1" x14ac:dyDescent="0.3">
      <c r="A188" s="407" t="s">
        <v>2223</v>
      </c>
      <c r="B188" s="407" t="s">
        <v>1802</v>
      </c>
      <c r="C188" s="407" t="s">
        <v>2272</v>
      </c>
      <c r="D188" s="407" t="s">
        <v>715</v>
      </c>
      <c r="E188" s="407" t="s">
        <v>714</v>
      </c>
      <c r="F188" s="407" t="s">
        <v>3554</v>
      </c>
      <c r="G188" s="407" t="s">
        <v>2288</v>
      </c>
      <c r="H188" s="407" t="s">
        <v>1509</v>
      </c>
      <c r="I188" s="407"/>
      <c r="J188" s="407"/>
      <c r="K188" s="407">
        <v>6</v>
      </c>
      <c r="L188" s="407">
        <v>700</v>
      </c>
      <c r="M188" s="408">
        <v>0.5</v>
      </c>
      <c r="N188" s="407" t="s">
        <v>2001</v>
      </c>
      <c r="O188" s="407" t="s">
        <v>1509</v>
      </c>
      <c r="Q188" s="407" t="s">
        <v>1914</v>
      </c>
      <c r="R188" s="407" t="s">
        <v>1915</v>
      </c>
      <c r="S188" s="407" t="s">
        <v>1927</v>
      </c>
      <c r="T188" s="407" t="s">
        <v>2002</v>
      </c>
    </row>
    <row r="189" spans="1:20" hidden="1" x14ac:dyDescent="0.3">
      <c r="A189" s="407" t="s">
        <v>2223</v>
      </c>
      <c r="B189" s="407" t="s">
        <v>1802</v>
      </c>
      <c r="C189" s="407" t="s">
        <v>2272</v>
      </c>
      <c r="D189" s="407" t="s">
        <v>717</v>
      </c>
      <c r="E189" s="407" t="s">
        <v>716</v>
      </c>
      <c r="F189" s="407" t="s">
        <v>3555</v>
      </c>
      <c r="G189" s="407" t="s">
        <v>2289</v>
      </c>
      <c r="H189" s="407" t="s">
        <v>1509</v>
      </c>
      <c r="I189" s="407" t="s">
        <v>2290</v>
      </c>
      <c r="J189" s="407" t="s">
        <v>2291</v>
      </c>
      <c r="K189" s="407">
        <v>6</v>
      </c>
      <c r="L189" s="407">
        <v>700</v>
      </c>
      <c r="M189" s="408">
        <v>0.43</v>
      </c>
      <c r="N189" s="407" t="s">
        <v>2001</v>
      </c>
      <c r="O189" s="407" t="s">
        <v>1509</v>
      </c>
      <c r="Q189" s="407" t="s">
        <v>1914</v>
      </c>
      <c r="R189" s="407" t="s">
        <v>1915</v>
      </c>
      <c r="S189" s="407" t="s">
        <v>1927</v>
      </c>
      <c r="T189" s="407" t="s">
        <v>2002</v>
      </c>
    </row>
    <row r="190" spans="1:20" hidden="1" x14ac:dyDescent="0.3">
      <c r="A190" s="407" t="s">
        <v>2223</v>
      </c>
      <c r="B190" s="407" t="s">
        <v>1802</v>
      </c>
      <c r="C190" s="407" t="s">
        <v>2272</v>
      </c>
      <c r="D190" s="407" t="s">
        <v>719</v>
      </c>
      <c r="E190" s="407" t="s">
        <v>718</v>
      </c>
      <c r="F190" s="407" t="s">
        <v>3553</v>
      </c>
      <c r="G190" s="407" t="s">
        <v>2292</v>
      </c>
      <c r="H190" s="407" t="s">
        <v>1509</v>
      </c>
      <c r="I190" s="407"/>
      <c r="J190" s="407"/>
      <c r="K190" s="407">
        <v>6</v>
      </c>
      <c r="L190" s="407">
        <v>700</v>
      </c>
      <c r="M190" s="408">
        <v>0.5</v>
      </c>
      <c r="N190" s="407" t="s">
        <v>2001</v>
      </c>
      <c r="O190" s="407" t="s">
        <v>1509</v>
      </c>
      <c r="Q190" s="407" t="s">
        <v>1914</v>
      </c>
      <c r="R190" s="407" t="s">
        <v>1915</v>
      </c>
      <c r="S190" s="407" t="s">
        <v>1927</v>
      </c>
      <c r="T190" s="407" t="s">
        <v>1927</v>
      </c>
    </row>
    <row r="191" spans="1:20" hidden="1" x14ac:dyDescent="0.3">
      <c r="A191" s="407" t="s">
        <v>2223</v>
      </c>
      <c r="B191" s="407" t="s">
        <v>1791</v>
      </c>
      <c r="C191" s="407" t="s">
        <v>178</v>
      </c>
      <c r="D191" s="407" t="s">
        <v>721</v>
      </c>
      <c r="E191" s="407" t="s">
        <v>720</v>
      </c>
      <c r="F191" s="407" t="s">
        <v>3626</v>
      </c>
      <c r="G191" s="407" t="s">
        <v>2293</v>
      </c>
      <c r="H191" s="407" t="s">
        <v>1509</v>
      </c>
      <c r="I191" s="407" t="s">
        <v>2294</v>
      </c>
      <c r="J191" s="407" t="s">
        <v>2295</v>
      </c>
      <c r="K191" s="407">
        <v>6</v>
      </c>
      <c r="L191" s="407">
        <v>700</v>
      </c>
      <c r="M191" s="408">
        <v>0.46</v>
      </c>
      <c r="N191" s="407" t="s">
        <v>2001</v>
      </c>
      <c r="O191" s="407" t="s">
        <v>2011</v>
      </c>
      <c r="Q191" s="407" t="s">
        <v>1914</v>
      </c>
      <c r="R191" s="407" t="s">
        <v>1915</v>
      </c>
      <c r="S191" s="407" t="s">
        <v>1927</v>
      </c>
      <c r="T191" s="407" t="s">
        <v>1927</v>
      </c>
    </row>
    <row r="192" spans="1:20" hidden="1" x14ac:dyDescent="0.3">
      <c r="A192" s="409" t="s">
        <v>2223</v>
      </c>
      <c r="B192" s="409" t="s">
        <v>1791</v>
      </c>
      <c r="C192" s="409" t="s">
        <v>178</v>
      </c>
      <c r="D192" s="409" t="s">
        <v>723</v>
      </c>
      <c r="E192" s="409" t="s">
        <v>722</v>
      </c>
      <c r="F192" s="407" t="s">
        <v>3476</v>
      </c>
      <c r="G192" s="407" t="s">
        <v>1509</v>
      </c>
      <c r="H192" s="407" t="s">
        <v>1509</v>
      </c>
      <c r="I192" s="407"/>
      <c r="J192" s="407"/>
      <c r="K192" s="409">
        <v>4</v>
      </c>
      <c r="L192" s="409">
        <v>700</v>
      </c>
      <c r="M192" s="408" t="s">
        <v>1509</v>
      </c>
      <c r="N192" s="407" t="s">
        <v>1509</v>
      </c>
      <c r="O192" s="407" t="s">
        <v>1509</v>
      </c>
      <c r="Q192" s="407" t="s">
        <v>1914</v>
      </c>
      <c r="R192" s="407" t="s">
        <v>1915</v>
      </c>
      <c r="S192" s="409" t="s">
        <v>1922</v>
      </c>
      <c r="T192" s="407" t="s">
        <v>1927</v>
      </c>
    </row>
    <row r="193" spans="1:20" hidden="1" x14ac:dyDescent="0.3">
      <c r="A193" s="407" t="s">
        <v>2223</v>
      </c>
      <c r="B193" s="407" t="s">
        <v>1791</v>
      </c>
      <c r="C193" s="407" t="s">
        <v>178</v>
      </c>
      <c r="D193" s="407" t="s">
        <v>725</v>
      </c>
      <c r="E193" s="407" t="s">
        <v>724</v>
      </c>
      <c r="F193" s="407" t="s">
        <v>1646</v>
      </c>
      <c r="G193" s="407" t="s">
        <v>2296</v>
      </c>
      <c r="H193" s="407" t="s">
        <v>1509</v>
      </c>
      <c r="I193" s="407" t="s">
        <v>2297</v>
      </c>
      <c r="J193" s="407" t="s">
        <v>2298</v>
      </c>
      <c r="K193" s="407">
        <v>6</v>
      </c>
      <c r="L193" s="407">
        <v>700</v>
      </c>
      <c r="M193" s="408">
        <v>0.46</v>
      </c>
      <c r="N193" s="407" t="s">
        <v>2001</v>
      </c>
      <c r="O193" s="407" t="s">
        <v>2011</v>
      </c>
      <c r="Q193" s="407" t="s">
        <v>1914</v>
      </c>
      <c r="R193" s="407" t="s">
        <v>1915</v>
      </c>
      <c r="S193" s="407" t="s">
        <v>1927</v>
      </c>
      <c r="T193" s="407" t="s">
        <v>1927</v>
      </c>
    </row>
    <row r="194" spans="1:20" hidden="1" x14ac:dyDescent="0.3">
      <c r="A194" s="407" t="s">
        <v>2223</v>
      </c>
      <c r="B194" s="407" t="s">
        <v>1791</v>
      </c>
      <c r="C194" s="407" t="s">
        <v>178</v>
      </c>
      <c r="D194" s="407" t="s">
        <v>727</v>
      </c>
      <c r="E194" s="407" t="s">
        <v>726</v>
      </c>
      <c r="F194" s="407" t="s">
        <v>1647</v>
      </c>
      <c r="G194" s="407" t="s">
        <v>2299</v>
      </c>
      <c r="H194" s="407" t="s">
        <v>1509</v>
      </c>
      <c r="I194" s="407" t="s">
        <v>2300</v>
      </c>
      <c r="J194" s="407" t="s">
        <v>2301</v>
      </c>
      <c r="K194" s="407">
        <v>6</v>
      </c>
      <c r="L194" s="407">
        <v>700</v>
      </c>
      <c r="M194" s="408">
        <v>0.46</v>
      </c>
      <c r="N194" s="407" t="s">
        <v>2001</v>
      </c>
      <c r="O194" s="407" t="s">
        <v>1509</v>
      </c>
      <c r="Q194" s="407" t="s">
        <v>1914</v>
      </c>
      <c r="R194" s="407" t="s">
        <v>1915</v>
      </c>
      <c r="S194" s="407" t="s">
        <v>1927</v>
      </c>
      <c r="T194" s="407" t="s">
        <v>1927</v>
      </c>
    </row>
    <row r="195" spans="1:20" hidden="1" x14ac:dyDescent="0.3">
      <c r="A195" s="407" t="s">
        <v>2223</v>
      </c>
      <c r="B195" s="407" t="s">
        <v>1806</v>
      </c>
      <c r="C195" s="407" t="s">
        <v>1586</v>
      </c>
      <c r="D195" s="407" t="s">
        <v>729</v>
      </c>
      <c r="E195" s="407" t="s">
        <v>728</v>
      </c>
      <c r="F195" s="407" t="s">
        <v>3595</v>
      </c>
      <c r="G195" s="407" t="s">
        <v>2302</v>
      </c>
      <c r="H195" s="407" t="s">
        <v>1509</v>
      </c>
      <c r="I195" s="407"/>
      <c r="J195" s="407"/>
      <c r="K195" s="407">
        <v>6</v>
      </c>
      <c r="L195" s="407">
        <v>700</v>
      </c>
      <c r="M195" s="408">
        <v>0.55000000000000004</v>
      </c>
      <c r="N195" s="407" t="s">
        <v>2303</v>
      </c>
      <c r="O195" s="407" t="s">
        <v>1509</v>
      </c>
      <c r="Q195" s="407" t="s">
        <v>1914</v>
      </c>
      <c r="R195" s="407" t="s">
        <v>1915</v>
      </c>
      <c r="S195" s="407" t="s">
        <v>1927</v>
      </c>
      <c r="T195" s="407" t="s">
        <v>1927</v>
      </c>
    </row>
    <row r="196" spans="1:20" hidden="1" x14ac:dyDescent="0.3">
      <c r="A196" s="407" t="s">
        <v>2223</v>
      </c>
      <c r="B196" s="407" t="s">
        <v>1806</v>
      </c>
      <c r="C196" s="407" t="s">
        <v>1586</v>
      </c>
      <c r="D196" s="407" t="s">
        <v>731</v>
      </c>
      <c r="E196" s="407" t="s">
        <v>730</v>
      </c>
      <c r="F196" s="407" t="s">
        <v>3594</v>
      </c>
      <c r="G196" s="407" t="s">
        <v>2304</v>
      </c>
      <c r="H196" s="407" t="s">
        <v>1509</v>
      </c>
      <c r="I196" s="407" t="s">
        <v>2305</v>
      </c>
      <c r="J196" s="407" t="s">
        <v>2306</v>
      </c>
      <c r="K196" s="407">
        <v>6</v>
      </c>
      <c r="L196" s="407">
        <v>700</v>
      </c>
      <c r="M196" s="408">
        <v>0.43</v>
      </c>
      <c r="N196" s="407" t="s">
        <v>2303</v>
      </c>
      <c r="O196" s="407" t="s">
        <v>2011</v>
      </c>
      <c r="Q196" s="407" t="s">
        <v>1914</v>
      </c>
      <c r="R196" s="407" t="s">
        <v>1915</v>
      </c>
      <c r="S196" s="407" t="s">
        <v>1927</v>
      </c>
      <c r="T196" s="407" t="s">
        <v>1927</v>
      </c>
    </row>
    <row r="197" spans="1:20" hidden="1" x14ac:dyDescent="0.3">
      <c r="A197" s="407" t="s">
        <v>2223</v>
      </c>
      <c r="B197" s="407" t="s">
        <v>1806</v>
      </c>
      <c r="C197" s="407" t="s">
        <v>1586</v>
      </c>
      <c r="D197" s="407" t="s">
        <v>733</v>
      </c>
      <c r="E197" s="407" t="s">
        <v>732</v>
      </c>
      <c r="F197" s="407" t="s">
        <v>3593</v>
      </c>
      <c r="G197" s="407" t="s">
        <v>2307</v>
      </c>
      <c r="H197" s="407" t="s">
        <v>1509</v>
      </c>
      <c r="I197" s="407" t="s">
        <v>2308</v>
      </c>
      <c r="J197" s="407" t="s">
        <v>2309</v>
      </c>
      <c r="K197" s="407">
        <v>6</v>
      </c>
      <c r="L197" s="407">
        <v>700</v>
      </c>
      <c r="M197" s="408">
        <v>0.43</v>
      </c>
      <c r="N197" s="407" t="s">
        <v>2303</v>
      </c>
      <c r="O197" s="407" t="s">
        <v>1509</v>
      </c>
      <c r="Q197" s="407" t="s">
        <v>1914</v>
      </c>
      <c r="R197" s="407" t="s">
        <v>1915</v>
      </c>
      <c r="S197" s="407" t="s">
        <v>1927</v>
      </c>
      <c r="T197" s="407" t="s">
        <v>1927</v>
      </c>
    </row>
    <row r="198" spans="1:20" hidden="1" x14ac:dyDescent="0.3">
      <c r="A198" s="407" t="s">
        <v>2223</v>
      </c>
      <c r="B198" s="407" t="s">
        <v>1806</v>
      </c>
      <c r="C198" s="407" t="s">
        <v>1586</v>
      </c>
      <c r="D198" s="407" t="s">
        <v>735</v>
      </c>
      <c r="E198" s="407" t="s">
        <v>734</v>
      </c>
      <c r="F198" s="407" t="s">
        <v>3592</v>
      </c>
      <c r="G198" s="407" t="s">
        <v>2310</v>
      </c>
      <c r="H198" s="407" t="s">
        <v>1509</v>
      </c>
      <c r="I198" s="407" t="s">
        <v>2311</v>
      </c>
      <c r="J198" s="407" t="s">
        <v>2312</v>
      </c>
      <c r="K198" s="407">
        <v>6</v>
      </c>
      <c r="L198" s="407">
        <v>700</v>
      </c>
      <c r="M198" s="408">
        <v>0.4</v>
      </c>
      <c r="N198" s="407" t="s">
        <v>2303</v>
      </c>
      <c r="O198" s="407" t="s">
        <v>2011</v>
      </c>
      <c r="Q198" s="407" t="s">
        <v>1914</v>
      </c>
      <c r="R198" s="407" t="s">
        <v>1915</v>
      </c>
      <c r="S198" s="407" t="s">
        <v>1927</v>
      </c>
      <c r="T198" s="407" t="s">
        <v>1927</v>
      </c>
    </row>
    <row r="199" spans="1:20" hidden="1" x14ac:dyDescent="0.3">
      <c r="A199" s="407" t="s">
        <v>59</v>
      </c>
      <c r="B199" s="407" t="s">
        <v>225</v>
      </c>
      <c r="C199" s="407" t="s">
        <v>1731</v>
      </c>
      <c r="D199" s="407" t="s">
        <v>737</v>
      </c>
      <c r="E199" s="407" t="s">
        <v>736</v>
      </c>
      <c r="F199" s="407" t="s">
        <v>3661</v>
      </c>
      <c r="G199" s="407" t="s">
        <v>2313</v>
      </c>
      <c r="H199" s="407" t="s">
        <v>1509</v>
      </c>
      <c r="I199" s="407" t="s">
        <v>2314</v>
      </c>
      <c r="J199" s="407" t="s">
        <v>2315</v>
      </c>
      <c r="K199" s="407">
        <v>6</v>
      </c>
      <c r="L199" s="407">
        <v>700</v>
      </c>
      <c r="M199" s="408">
        <v>0.11</v>
      </c>
      <c r="N199" s="407" t="s">
        <v>1989</v>
      </c>
      <c r="O199" s="407" t="s">
        <v>1989</v>
      </c>
      <c r="Q199" s="407" t="s">
        <v>1914</v>
      </c>
      <c r="R199" s="407" t="s">
        <v>1915</v>
      </c>
      <c r="S199" s="407" t="s">
        <v>1927</v>
      </c>
      <c r="T199" s="407" t="s">
        <v>1913</v>
      </c>
    </row>
    <row r="200" spans="1:20" hidden="1" x14ac:dyDescent="0.3">
      <c r="A200" s="407" t="s">
        <v>59</v>
      </c>
      <c r="B200" s="407" t="s">
        <v>225</v>
      </c>
      <c r="C200" s="407" t="s">
        <v>1731</v>
      </c>
      <c r="D200" s="407" t="s">
        <v>739</v>
      </c>
      <c r="E200" s="407" t="s">
        <v>738</v>
      </c>
      <c r="F200" s="407" t="s">
        <v>3662</v>
      </c>
      <c r="G200" s="407" t="s">
        <v>2316</v>
      </c>
      <c r="H200" s="407" t="s">
        <v>1509</v>
      </c>
      <c r="I200" s="407" t="s">
        <v>2317</v>
      </c>
      <c r="J200" s="407" t="s">
        <v>2318</v>
      </c>
      <c r="K200" s="407">
        <v>6</v>
      </c>
      <c r="L200" s="407">
        <v>1000</v>
      </c>
      <c r="M200" s="408">
        <v>0.11</v>
      </c>
      <c r="N200" s="407" t="s">
        <v>1989</v>
      </c>
      <c r="O200" s="407" t="s">
        <v>1989</v>
      </c>
      <c r="Q200" s="407" t="s">
        <v>1914</v>
      </c>
      <c r="R200" s="407" t="s">
        <v>1915</v>
      </c>
      <c r="S200" s="407" t="s">
        <v>1927</v>
      </c>
      <c r="T200" s="407" t="s">
        <v>1913</v>
      </c>
    </row>
    <row r="201" spans="1:20" hidden="1" x14ac:dyDescent="0.3">
      <c r="A201" s="407" t="s">
        <v>59</v>
      </c>
      <c r="B201" s="407" t="s">
        <v>225</v>
      </c>
      <c r="C201" s="407" t="s">
        <v>2319</v>
      </c>
      <c r="D201" s="407" t="s">
        <v>741</v>
      </c>
      <c r="E201" s="407" t="s">
        <v>740</v>
      </c>
      <c r="F201" s="407" t="s">
        <v>3477</v>
      </c>
      <c r="G201" s="407" t="s">
        <v>1509</v>
      </c>
      <c r="H201" s="407" t="s">
        <v>1509</v>
      </c>
      <c r="I201" s="407"/>
      <c r="J201" s="407"/>
      <c r="K201" s="407">
        <v>3</v>
      </c>
      <c r="L201" s="407">
        <v>1450</v>
      </c>
      <c r="M201" s="408" t="s">
        <v>1509</v>
      </c>
      <c r="N201" s="407" t="s">
        <v>1509</v>
      </c>
      <c r="O201" s="407" t="s">
        <v>1509</v>
      </c>
      <c r="Q201" s="407" t="s">
        <v>1914</v>
      </c>
      <c r="R201" s="407" t="s">
        <v>1915</v>
      </c>
      <c r="S201" s="407" t="s">
        <v>1927</v>
      </c>
      <c r="T201" s="407" t="s">
        <v>1927</v>
      </c>
    </row>
    <row r="202" spans="1:20" hidden="1" x14ac:dyDescent="0.3">
      <c r="A202" s="407" t="s">
        <v>59</v>
      </c>
      <c r="B202" s="407" t="s">
        <v>225</v>
      </c>
      <c r="C202" s="407" t="s">
        <v>1731</v>
      </c>
      <c r="D202" s="407" t="s">
        <v>743</v>
      </c>
      <c r="E202" s="407" t="s">
        <v>742</v>
      </c>
      <c r="F202" s="407" t="s">
        <v>3479</v>
      </c>
      <c r="G202" s="407" t="s">
        <v>1509</v>
      </c>
      <c r="H202" s="407" t="s">
        <v>1509</v>
      </c>
      <c r="I202" s="407"/>
      <c r="J202" s="407"/>
      <c r="K202" s="407">
        <v>5</v>
      </c>
      <c r="L202" s="407">
        <v>700</v>
      </c>
      <c r="M202" s="408" t="s">
        <v>1509</v>
      </c>
      <c r="N202" s="407" t="s">
        <v>1509</v>
      </c>
      <c r="O202" s="407" t="s">
        <v>1509</v>
      </c>
      <c r="Q202" s="407" t="s">
        <v>1914</v>
      </c>
      <c r="R202" s="407" t="s">
        <v>1915</v>
      </c>
      <c r="S202" s="407" t="s">
        <v>1927</v>
      </c>
      <c r="T202" s="407" t="s">
        <v>1927</v>
      </c>
    </row>
    <row r="203" spans="1:20" hidden="1" x14ac:dyDescent="0.3">
      <c r="A203" s="409" t="s">
        <v>59</v>
      </c>
      <c r="B203" s="409" t="s">
        <v>225</v>
      </c>
      <c r="C203" s="409" t="s">
        <v>59</v>
      </c>
      <c r="D203" s="409" t="s">
        <v>745</v>
      </c>
      <c r="E203" s="409" t="s">
        <v>744</v>
      </c>
      <c r="F203" s="407" t="s">
        <v>3480</v>
      </c>
      <c r="G203" s="407" t="s">
        <v>1509</v>
      </c>
      <c r="H203" s="407" t="s">
        <v>1509</v>
      </c>
      <c r="I203" s="407"/>
      <c r="J203" s="407"/>
      <c r="K203" s="409">
        <v>6</v>
      </c>
      <c r="L203" s="409">
        <v>500</v>
      </c>
      <c r="M203" s="408" t="s">
        <v>1509</v>
      </c>
      <c r="N203" s="407" t="s">
        <v>1509</v>
      </c>
      <c r="O203" s="407" t="s">
        <v>1509</v>
      </c>
      <c r="Q203" s="407" t="s">
        <v>1914</v>
      </c>
      <c r="R203" s="407" t="s">
        <v>1915</v>
      </c>
      <c r="S203" s="409" t="s">
        <v>1922</v>
      </c>
      <c r="T203" s="407" t="s">
        <v>1922</v>
      </c>
    </row>
    <row r="204" spans="1:20" hidden="1" x14ac:dyDescent="0.3">
      <c r="A204" s="407" t="s">
        <v>59</v>
      </c>
      <c r="B204" s="407" t="s">
        <v>225</v>
      </c>
      <c r="C204" s="407" t="s">
        <v>59</v>
      </c>
      <c r="D204" s="407" t="s">
        <v>747</v>
      </c>
      <c r="E204" s="407" t="s">
        <v>746</v>
      </c>
      <c r="F204" s="407" t="s">
        <v>3481</v>
      </c>
      <c r="G204" s="407" t="s">
        <v>1509</v>
      </c>
      <c r="H204" s="407" t="s">
        <v>1509</v>
      </c>
      <c r="I204" s="407"/>
      <c r="J204" s="407"/>
      <c r="K204" s="407">
        <v>6</v>
      </c>
      <c r="L204" s="407">
        <v>750</v>
      </c>
      <c r="M204" s="408" t="s">
        <v>1509</v>
      </c>
      <c r="N204" s="407" t="s">
        <v>1509</v>
      </c>
      <c r="O204" s="407" t="s">
        <v>1509</v>
      </c>
      <c r="Q204" s="407" t="s">
        <v>1914</v>
      </c>
      <c r="R204" s="407" t="s">
        <v>1915</v>
      </c>
      <c r="S204" s="407" t="s">
        <v>1927</v>
      </c>
      <c r="T204" s="407" t="s">
        <v>1913</v>
      </c>
    </row>
    <row r="205" spans="1:20" hidden="1" x14ac:dyDescent="0.3">
      <c r="A205" s="407" t="s">
        <v>59</v>
      </c>
      <c r="B205" s="407" t="s">
        <v>225</v>
      </c>
      <c r="C205" s="407" t="s">
        <v>59</v>
      </c>
      <c r="D205" s="407" t="s">
        <v>749</v>
      </c>
      <c r="E205" s="407" t="s">
        <v>748</v>
      </c>
      <c r="F205" s="407" t="s">
        <v>3663</v>
      </c>
      <c r="G205" s="407" t="s">
        <v>1509</v>
      </c>
      <c r="H205" s="407" t="s">
        <v>1509</v>
      </c>
      <c r="I205" s="407"/>
      <c r="J205" s="407"/>
      <c r="K205" s="407">
        <v>24</v>
      </c>
      <c r="L205" s="407">
        <v>200</v>
      </c>
      <c r="M205" s="408" t="s">
        <v>1509</v>
      </c>
      <c r="N205" s="407" t="s">
        <v>1509</v>
      </c>
      <c r="O205" s="407" t="s">
        <v>1509</v>
      </c>
      <c r="Q205" s="407" t="s">
        <v>1914</v>
      </c>
      <c r="R205" s="407" t="s">
        <v>1915</v>
      </c>
      <c r="S205" s="407" t="s">
        <v>1927</v>
      </c>
      <c r="T205" s="407" t="s">
        <v>1927</v>
      </c>
    </row>
    <row r="206" spans="1:20" hidden="1" x14ac:dyDescent="0.3">
      <c r="A206" s="409" t="s">
        <v>59</v>
      </c>
      <c r="B206" s="409" t="s">
        <v>225</v>
      </c>
      <c r="C206" s="409" t="s">
        <v>59</v>
      </c>
      <c r="D206" s="409" t="s">
        <v>751</v>
      </c>
      <c r="E206" s="409" t="s">
        <v>750</v>
      </c>
      <c r="F206" s="407" t="s">
        <v>3480</v>
      </c>
      <c r="G206" s="407" t="s">
        <v>2320</v>
      </c>
      <c r="H206" s="407" t="s">
        <v>1509</v>
      </c>
      <c r="I206" s="407"/>
      <c r="J206" s="407"/>
      <c r="K206" s="409">
        <v>12</v>
      </c>
      <c r="L206" s="409">
        <v>500</v>
      </c>
      <c r="M206" s="408">
        <v>0.26</v>
      </c>
      <c r="N206" s="407" t="s">
        <v>1989</v>
      </c>
      <c r="O206" s="407" t="s">
        <v>1509</v>
      </c>
      <c r="Q206" s="407" t="s">
        <v>1914</v>
      </c>
      <c r="R206" s="407" t="s">
        <v>1915</v>
      </c>
      <c r="S206" s="409" t="s">
        <v>1922</v>
      </c>
      <c r="T206" s="407" t="s">
        <v>1922</v>
      </c>
    </row>
    <row r="207" spans="1:20" hidden="1" x14ac:dyDescent="0.3">
      <c r="A207" s="407" t="s">
        <v>59</v>
      </c>
      <c r="B207" s="407" t="s">
        <v>225</v>
      </c>
      <c r="C207" s="407" t="s">
        <v>59</v>
      </c>
      <c r="D207" s="407" t="s">
        <v>753</v>
      </c>
      <c r="E207" s="407" t="s">
        <v>752</v>
      </c>
      <c r="F207" s="407" t="s">
        <v>3481</v>
      </c>
      <c r="G207" s="407" t="s">
        <v>2321</v>
      </c>
      <c r="H207" s="407" t="s">
        <v>1509</v>
      </c>
      <c r="I207" s="407" t="s">
        <v>2322</v>
      </c>
      <c r="J207" s="407" t="s">
        <v>2323</v>
      </c>
      <c r="K207" s="407">
        <v>12</v>
      </c>
      <c r="L207" s="407">
        <v>750</v>
      </c>
      <c r="M207" s="408">
        <v>0.25</v>
      </c>
      <c r="N207" s="407" t="s">
        <v>1989</v>
      </c>
      <c r="O207" s="407" t="s">
        <v>1989</v>
      </c>
      <c r="Q207" s="407" t="s">
        <v>1914</v>
      </c>
      <c r="R207" s="407" t="s">
        <v>1915</v>
      </c>
      <c r="S207" s="407" t="s">
        <v>1927</v>
      </c>
      <c r="T207" s="407" t="s">
        <v>1913</v>
      </c>
    </row>
    <row r="208" spans="1:20" hidden="1" x14ac:dyDescent="0.3">
      <c r="A208" s="409" t="s">
        <v>59</v>
      </c>
      <c r="B208" s="409" t="s">
        <v>225</v>
      </c>
      <c r="C208" s="409" t="s">
        <v>59</v>
      </c>
      <c r="D208" s="409" t="s">
        <v>755</v>
      </c>
      <c r="E208" s="409" t="s">
        <v>754</v>
      </c>
      <c r="F208" s="407" t="s">
        <v>1738</v>
      </c>
      <c r="G208" s="407" t="s">
        <v>2324</v>
      </c>
      <c r="H208" s="407" t="s">
        <v>1509</v>
      </c>
      <c r="I208" s="407" t="s">
        <v>2325</v>
      </c>
      <c r="J208" s="407" t="s">
        <v>2326</v>
      </c>
      <c r="K208" s="409">
        <v>6</v>
      </c>
      <c r="L208" s="409">
        <v>1000</v>
      </c>
      <c r="M208" s="408">
        <v>0.25</v>
      </c>
      <c r="N208" s="407" t="s">
        <v>1989</v>
      </c>
      <c r="O208" s="407" t="s">
        <v>1509</v>
      </c>
      <c r="Q208" s="407" t="s">
        <v>1914</v>
      </c>
      <c r="R208" s="407" t="s">
        <v>1915</v>
      </c>
      <c r="S208" s="409" t="s">
        <v>1922</v>
      </c>
      <c r="T208" s="407" t="s">
        <v>2002</v>
      </c>
    </row>
    <row r="209" spans="1:20" hidden="1" x14ac:dyDescent="0.3">
      <c r="A209" s="407" t="s">
        <v>59</v>
      </c>
      <c r="B209" s="407" t="s">
        <v>225</v>
      </c>
      <c r="C209" s="407" t="s">
        <v>59</v>
      </c>
      <c r="D209" s="407" t="s">
        <v>757</v>
      </c>
      <c r="E209" s="407" t="s">
        <v>756</v>
      </c>
      <c r="F209" s="407" t="s">
        <v>3664</v>
      </c>
      <c r="G209" s="407" t="s">
        <v>2327</v>
      </c>
      <c r="H209" s="407" t="s">
        <v>1509</v>
      </c>
      <c r="I209" s="407" t="s">
        <v>2328</v>
      </c>
      <c r="J209" s="407" t="s">
        <v>2329</v>
      </c>
      <c r="K209" s="407">
        <v>12</v>
      </c>
      <c r="L209" s="407">
        <v>1000</v>
      </c>
      <c r="M209" s="408">
        <v>0.25</v>
      </c>
      <c r="N209" s="407" t="s">
        <v>1989</v>
      </c>
      <c r="O209" s="407" t="s">
        <v>1989</v>
      </c>
      <c r="Q209" s="407" t="s">
        <v>1914</v>
      </c>
      <c r="R209" s="407" t="s">
        <v>1915</v>
      </c>
      <c r="S209" s="407" t="s">
        <v>1927</v>
      </c>
      <c r="T209" s="407" t="s">
        <v>1913</v>
      </c>
    </row>
    <row r="210" spans="1:20" hidden="1" x14ac:dyDescent="0.3">
      <c r="A210" s="407" t="s">
        <v>59</v>
      </c>
      <c r="B210" s="407" t="s">
        <v>225</v>
      </c>
      <c r="C210" s="407" t="s">
        <v>59</v>
      </c>
      <c r="D210" s="407" t="s">
        <v>759</v>
      </c>
      <c r="E210" s="407" t="s">
        <v>758</v>
      </c>
      <c r="F210" s="407" t="s">
        <v>3482</v>
      </c>
      <c r="G210" s="407" t="s">
        <v>1509</v>
      </c>
      <c r="H210" s="407" t="s">
        <v>1509</v>
      </c>
      <c r="I210" s="407"/>
      <c r="J210" s="407"/>
      <c r="K210" s="407">
        <v>4</v>
      </c>
      <c r="L210" s="407">
        <v>2250</v>
      </c>
      <c r="M210" s="408" t="s">
        <v>1509</v>
      </c>
      <c r="N210" s="407" t="s">
        <v>1509</v>
      </c>
      <c r="O210" s="407" t="s">
        <v>1509</v>
      </c>
      <c r="Q210" s="407" t="s">
        <v>1914</v>
      </c>
      <c r="R210" s="407" t="s">
        <v>1915</v>
      </c>
      <c r="S210" s="407" t="s">
        <v>1927</v>
      </c>
      <c r="T210" s="407" t="s">
        <v>2002</v>
      </c>
    </row>
    <row r="211" spans="1:20" hidden="1" x14ac:dyDescent="0.3">
      <c r="A211" s="407" t="s">
        <v>59</v>
      </c>
      <c r="B211" s="407" t="s">
        <v>1791</v>
      </c>
      <c r="C211" s="407" t="s">
        <v>1633</v>
      </c>
      <c r="D211" s="407" t="s">
        <v>761</v>
      </c>
      <c r="E211" s="407" t="s">
        <v>760</v>
      </c>
      <c r="F211" s="407" t="s">
        <v>3484</v>
      </c>
      <c r="G211" s="407" t="s">
        <v>2330</v>
      </c>
      <c r="H211" s="407" t="s">
        <v>1509</v>
      </c>
      <c r="I211" s="407" t="s">
        <v>2331</v>
      </c>
      <c r="J211" s="407" t="s">
        <v>2332</v>
      </c>
      <c r="K211" s="407">
        <v>6</v>
      </c>
      <c r="L211" s="407">
        <v>750</v>
      </c>
      <c r="M211" s="408">
        <v>0.4</v>
      </c>
      <c r="N211" s="407" t="s">
        <v>2203</v>
      </c>
      <c r="O211" s="407" t="s">
        <v>2011</v>
      </c>
      <c r="Q211" s="407" t="s">
        <v>1914</v>
      </c>
      <c r="R211" s="407" t="s">
        <v>1915</v>
      </c>
      <c r="S211" s="407" t="s">
        <v>1927</v>
      </c>
      <c r="T211" s="407" t="s">
        <v>1927</v>
      </c>
    </row>
    <row r="212" spans="1:20" hidden="1" x14ac:dyDescent="0.3">
      <c r="A212" s="407" t="s">
        <v>59</v>
      </c>
      <c r="B212" s="407" t="s">
        <v>1791</v>
      </c>
      <c r="C212" s="407" t="s">
        <v>1633</v>
      </c>
      <c r="D212" s="407" t="s">
        <v>763</v>
      </c>
      <c r="E212" s="407" t="s">
        <v>762</v>
      </c>
      <c r="F212" s="407" t="s">
        <v>3622</v>
      </c>
      <c r="G212" s="407" t="s">
        <v>2333</v>
      </c>
      <c r="H212" s="407" t="s">
        <v>1509</v>
      </c>
      <c r="I212" s="407"/>
      <c r="J212" s="407"/>
      <c r="K212" s="407">
        <v>6</v>
      </c>
      <c r="L212" s="407">
        <v>750</v>
      </c>
      <c r="M212" s="408">
        <v>0.4</v>
      </c>
      <c r="N212" s="407" t="s">
        <v>2334</v>
      </c>
      <c r="O212" s="407" t="s">
        <v>2334</v>
      </c>
      <c r="Q212" s="407" t="s">
        <v>1914</v>
      </c>
      <c r="R212" s="407" t="s">
        <v>1915</v>
      </c>
      <c r="S212" s="407" t="s">
        <v>1927</v>
      </c>
      <c r="T212" s="407" t="s">
        <v>1913</v>
      </c>
    </row>
    <row r="213" spans="1:20" hidden="1" x14ac:dyDescent="0.3">
      <c r="A213" s="409" t="s">
        <v>59</v>
      </c>
      <c r="B213" s="409" t="s">
        <v>1791</v>
      </c>
      <c r="C213" s="409" t="s">
        <v>1633</v>
      </c>
      <c r="D213" s="409" t="s">
        <v>765</v>
      </c>
      <c r="E213" s="409" t="s">
        <v>764</v>
      </c>
      <c r="F213" s="407" t="s">
        <v>3623</v>
      </c>
      <c r="G213" s="407" t="s">
        <v>1509</v>
      </c>
      <c r="H213" s="407" t="s">
        <v>1509</v>
      </c>
      <c r="I213" s="407"/>
      <c r="J213" s="407"/>
      <c r="K213" s="409">
        <v>6</v>
      </c>
      <c r="L213" s="409">
        <v>1000</v>
      </c>
      <c r="M213" s="408" t="s">
        <v>1509</v>
      </c>
      <c r="N213" s="407" t="s">
        <v>2334</v>
      </c>
      <c r="O213" s="407" t="s">
        <v>1509</v>
      </c>
      <c r="Q213" s="407" t="s">
        <v>1914</v>
      </c>
      <c r="R213" s="407" t="s">
        <v>1915</v>
      </c>
      <c r="S213" s="409" t="s">
        <v>1922</v>
      </c>
      <c r="T213" s="407" t="s">
        <v>1922</v>
      </c>
    </row>
    <row r="214" spans="1:20" hidden="1" x14ac:dyDescent="0.3">
      <c r="A214" s="407" t="s">
        <v>59</v>
      </c>
      <c r="B214" s="407" t="s">
        <v>1791</v>
      </c>
      <c r="C214" s="407" t="s">
        <v>1633</v>
      </c>
      <c r="D214" s="407" t="s">
        <v>767</v>
      </c>
      <c r="E214" s="407" t="s">
        <v>766</v>
      </c>
      <c r="F214" s="407" t="s">
        <v>3485</v>
      </c>
      <c r="G214" s="407" t="s">
        <v>1509</v>
      </c>
      <c r="H214" s="407" t="s">
        <v>1509</v>
      </c>
      <c r="I214" s="407"/>
      <c r="J214" s="407"/>
      <c r="K214" s="407">
        <v>6</v>
      </c>
      <c r="L214" s="407">
        <v>750</v>
      </c>
      <c r="M214" s="408" t="s">
        <v>1509</v>
      </c>
      <c r="N214" s="407" t="s">
        <v>1509</v>
      </c>
      <c r="O214" s="407" t="s">
        <v>1509</v>
      </c>
      <c r="Q214" s="407" t="s">
        <v>1914</v>
      </c>
      <c r="R214" s="407" t="s">
        <v>1915</v>
      </c>
      <c r="S214" s="407" t="s">
        <v>1927</v>
      </c>
      <c r="T214" s="407" t="s">
        <v>2002</v>
      </c>
    </row>
    <row r="215" spans="1:20" hidden="1" x14ac:dyDescent="0.3">
      <c r="A215" s="407" t="s">
        <v>59</v>
      </c>
      <c r="B215" s="407" t="s">
        <v>150</v>
      </c>
      <c r="C215" s="407" t="s">
        <v>1612</v>
      </c>
      <c r="D215" s="407" t="s">
        <v>769</v>
      </c>
      <c r="E215" s="407" t="s">
        <v>768</v>
      </c>
      <c r="F215" s="407" t="s">
        <v>3486</v>
      </c>
      <c r="G215" s="407" t="s">
        <v>1509</v>
      </c>
      <c r="H215" s="407" t="s">
        <v>1509</v>
      </c>
      <c r="I215" s="407"/>
      <c r="J215" s="407"/>
      <c r="K215" s="407">
        <v>12</v>
      </c>
      <c r="L215" s="407">
        <v>180</v>
      </c>
      <c r="M215" s="408" t="s">
        <v>1509</v>
      </c>
      <c r="N215" s="407" t="s">
        <v>1509</v>
      </c>
      <c r="O215" s="407" t="s">
        <v>1509</v>
      </c>
      <c r="Q215" s="407" t="s">
        <v>1914</v>
      </c>
      <c r="R215" s="407" t="s">
        <v>1915</v>
      </c>
      <c r="S215" s="407" t="s">
        <v>1927</v>
      </c>
      <c r="T215" s="407" t="s">
        <v>1927</v>
      </c>
    </row>
    <row r="216" spans="1:20" hidden="1" x14ac:dyDescent="0.3">
      <c r="A216" s="409" t="s">
        <v>59</v>
      </c>
      <c r="B216" s="409" t="s">
        <v>150</v>
      </c>
      <c r="C216" s="409" t="s">
        <v>1612</v>
      </c>
      <c r="D216" s="409" t="s">
        <v>771</v>
      </c>
      <c r="E216" s="409" t="s">
        <v>770</v>
      </c>
      <c r="F216" s="407" t="s">
        <v>3612</v>
      </c>
      <c r="G216" s="407" t="s">
        <v>1509</v>
      </c>
      <c r="H216" s="407" t="s">
        <v>1509</v>
      </c>
      <c r="I216" s="407"/>
      <c r="J216" s="407"/>
      <c r="K216" s="409">
        <v>6</v>
      </c>
      <c r="L216" s="409">
        <v>700</v>
      </c>
      <c r="M216" s="408" t="s">
        <v>1509</v>
      </c>
      <c r="N216" s="407" t="s">
        <v>1509</v>
      </c>
      <c r="O216" s="407" t="s">
        <v>1509</v>
      </c>
      <c r="Q216" s="407" t="s">
        <v>1914</v>
      </c>
      <c r="R216" s="407" t="s">
        <v>1915</v>
      </c>
      <c r="S216" s="409" t="s">
        <v>1922</v>
      </c>
      <c r="T216" s="407" t="s">
        <v>1922</v>
      </c>
    </row>
    <row r="217" spans="1:20" hidden="1" x14ac:dyDescent="0.3">
      <c r="A217" s="409" t="s">
        <v>59</v>
      </c>
      <c r="B217" s="409" t="s">
        <v>150</v>
      </c>
      <c r="C217" s="409" t="s">
        <v>1612</v>
      </c>
      <c r="D217" s="409" t="s">
        <v>773</v>
      </c>
      <c r="E217" s="409" t="s">
        <v>772</v>
      </c>
      <c r="F217" s="407" t="s">
        <v>3613</v>
      </c>
      <c r="G217" s="407" t="s">
        <v>1509</v>
      </c>
      <c r="H217" s="407" t="s">
        <v>1509</v>
      </c>
      <c r="I217" s="407"/>
      <c r="J217" s="407"/>
      <c r="K217" s="409">
        <v>6</v>
      </c>
      <c r="L217" s="409">
        <v>700</v>
      </c>
      <c r="M217" s="408" t="s">
        <v>1509</v>
      </c>
      <c r="N217" s="407" t="s">
        <v>1509</v>
      </c>
      <c r="O217" s="407" t="s">
        <v>1509</v>
      </c>
      <c r="Q217" s="407" t="s">
        <v>1914</v>
      </c>
      <c r="R217" s="407" t="s">
        <v>1915</v>
      </c>
      <c r="S217" s="409" t="s">
        <v>1922</v>
      </c>
      <c r="T217" s="407" t="s">
        <v>1922</v>
      </c>
    </row>
    <row r="218" spans="1:20" hidden="1" x14ac:dyDescent="0.3">
      <c r="A218" s="409" t="s">
        <v>59</v>
      </c>
      <c r="B218" s="409" t="s">
        <v>150</v>
      </c>
      <c r="C218" s="409" t="s">
        <v>1612</v>
      </c>
      <c r="D218" s="409" t="s">
        <v>775</v>
      </c>
      <c r="E218" s="409" t="s">
        <v>774</v>
      </c>
      <c r="F218" s="407" t="s">
        <v>3614</v>
      </c>
      <c r="G218" s="407" t="s">
        <v>1509</v>
      </c>
      <c r="H218" s="407" t="s">
        <v>1509</v>
      </c>
      <c r="I218" s="407"/>
      <c r="J218" s="407"/>
      <c r="K218" s="409">
        <v>6</v>
      </c>
      <c r="L218" s="409">
        <v>700</v>
      </c>
      <c r="M218" s="408" t="s">
        <v>1509</v>
      </c>
      <c r="N218" s="407" t="s">
        <v>1509</v>
      </c>
      <c r="O218" s="407" t="s">
        <v>1509</v>
      </c>
      <c r="Q218" s="407" t="s">
        <v>1914</v>
      </c>
      <c r="R218" s="407" t="s">
        <v>1915</v>
      </c>
      <c r="S218" s="409" t="s">
        <v>1922</v>
      </c>
      <c r="T218" s="407" t="s">
        <v>1922</v>
      </c>
    </row>
    <row r="219" spans="1:20" hidden="1" x14ac:dyDescent="0.3">
      <c r="A219" s="407" t="s">
        <v>59</v>
      </c>
      <c r="B219" s="407" t="s">
        <v>150</v>
      </c>
      <c r="C219" s="407" t="s">
        <v>1612</v>
      </c>
      <c r="D219" s="407" t="s">
        <v>777</v>
      </c>
      <c r="E219" s="407" t="s">
        <v>776</v>
      </c>
      <c r="F219" s="407" t="s">
        <v>3608</v>
      </c>
      <c r="G219" s="407" t="s">
        <v>2335</v>
      </c>
      <c r="H219" s="407" t="s">
        <v>1509</v>
      </c>
      <c r="I219" s="407" t="s">
        <v>2336</v>
      </c>
      <c r="J219" s="407" t="s">
        <v>2337</v>
      </c>
      <c r="K219" s="407">
        <v>48</v>
      </c>
      <c r="L219" s="407">
        <v>180</v>
      </c>
      <c r="M219" s="408">
        <v>0.4</v>
      </c>
      <c r="N219" s="407" t="s">
        <v>2334</v>
      </c>
      <c r="O219" s="407" t="s">
        <v>1509</v>
      </c>
      <c r="Q219" s="407" t="s">
        <v>1914</v>
      </c>
      <c r="R219" s="407" t="s">
        <v>1915</v>
      </c>
      <c r="S219" s="407" t="s">
        <v>1927</v>
      </c>
      <c r="T219" s="407" t="s">
        <v>1927</v>
      </c>
    </row>
    <row r="220" spans="1:20" hidden="1" x14ac:dyDescent="0.3">
      <c r="A220" s="409" t="s">
        <v>59</v>
      </c>
      <c r="B220" s="409" t="s">
        <v>150</v>
      </c>
      <c r="C220" s="409" t="s">
        <v>1612</v>
      </c>
      <c r="D220" s="409" t="s">
        <v>779</v>
      </c>
      <c r="E220" s="409" t="s">
        <v>778</v>
      </c>
      <c r="F220" s="407" t="s">
        <v>3615</v>
      </c>
      <c r="G220" s="407" t="s">
        <v>1509</v>
      </c>
      <c r="H220" s="407" t="s">
        <v>1509</v>
      </c>
      <c r="I220" s="407"/>
      <c r="J220" s="407"/>
      <c r="K220" s="409">
        <v>6</v>
      </c>
      <c r="L220" s="409">
        <v>700</v>
      </c>
      <c r="M220" s="408" t="s">
        <v>1509</v>
      </c>
      <c r="N220" s="407" t="s">
        <v>1509</v>
      </c>
      <c r="O220" s="407" t="s">
        <v>1509</v>
      </c>
      <c r="Q220" s="407" t="s">
        <v>1914</v>
      </c>
      <c r="R220" s="407" t="s">
        <v>1915</v>
      </c>
      <c r="S220" s="409" t="s">
        <v>1922</v>
      </c>
      <c r="T220" s="407" t="s">
        <v>1922</v>
      </c>
    </row>
    <row r="221" spans="1:20" hidden="1" x14ac:dyDescent="0.3">
      <c r="A221" s="407" t="s">
        <v>59</v>
      </c>
      <c r="B221" s="407" t="s">
        <v>150</v>
      </c>
      <c r="C221" s="407" t="s">
        <v>1612</v>
      </c>
      <c r="D221" s="407" t="s">
        <v>781</v>
      </c>
      <c r="E221" s="407" t="s">
        <v>780</v>
      </c>
      <c r="F221" s="407" t="s">
        <v>3487</v>
      </c>
      <c r="G221" s="407" t="s">
        <v>1509</v>
      </c>
      <c r="H221" s="407" t="s">
        <v>1509</v>
      </c>
      <c r="I221" s="407" t="s">
        <v>2338</v>
      </c>
      <c r="J221" s="407" t="s">
        <v>2339</v>
      </c>
      <c r="K221" s="407">
        <v>12</v>
      </c>
      <c r="L221" s="407">
        <v>700</v>
      </c>
      <c r="M221" s="408" t="s">
        <v>1509</v>
      </c>
      <c r="N221" s="407" t="s">
        <v>1509</v>
      </c>
      <c r="O221" s="407" t="s">
        <v>1509</v>
      </c>
      <c r="Q221" s="407" t="s">
        <v>1914</v>
      </c>
      <c r="R221" s="407" t="s">
        <v>1915</v>
      </c>
      <c r="S221" s="407" t="s">
        <v>1927</v>
      </c>
      <c r="T221" s="407" t="s">
        <v>1927</v>
      </c>
    </row>
    <row r="222" spans="1:20" hidden="1" x14ac:dyDescent="0.3">
      <c r="A222" s="407" t="s">
        <v>59</v>
      </c>
      <c r="B222" s="407" t="s">
        <v>150</v>
      </c>
      <c r="C222" s="407" t="s">
        <v>1612</v>
      </c>
      <c r="D222" s="407" t="s">
        <v>783</v>
      </c>
      <c r="E222" s="407" t="s">
        <v>782</v>
      </c>
      <c r="F222" s="407" t="s">
        <v>3611</v>
      </c>
      <c r="G222" s="407" t="s">
        <v>1509</v>
      </c>
      <c r="H222" s="407" t="s">
        <v>1509</v>
      </c>
      <c r="I222" s="407"/>
      <c r="J222" s="407"/>
      <c r="K222" s="407">
        <v>12</v>
      </c>
      <c r="L222" s="407">
        <v>700</v>
      </c>
      <c r="M222" s="408" t="s">
        <v>1509</v>
      </c>
      <c r="N222" s="407" t="s">
        <v>2334</v>
      </c>
      <c r="O222" s="407" t="s">
        <v>1509</v>
      </c>
      <c r="Q222" s="407" t="s">
        <v>1914</v>
      </c>
      <c r="R222" s="407" t="s">
        <v>1915</v>
      </c>
      <c r="S222" s="407" t="s">
        <v>1927</v>
      </c>
      <c r="T222" s="407" t="s">
        <v>1927</v>
      </c>
    </row>
    <row r="223" spans="1:20" hidden="1" x14ac:dyDescent="0.3">
      <c r="A223" s="407" t="s">
        <v>59</v>
      </c>
      <c r="B223" s="407" t="s">
        <v>150</v>
      </c>
      <c r="C223" s="407" t="s">
        <v>1612</v>
      </c>
      <c r="D223" s="407" t="s">
        <v>785</v>
      </c>
      <c r="E223" s="407" t="s">
        <v>784</v>
      </c>
      <c r="F223" s="407" t="s">
        <v>3609</v>
      </c>
      <c r="G223" s="407" t="s">
        <v>2340</v>
      </c>
      <c r="H223" s="407" t="s">
        <v>1509</v>
      </c>
      <c r="I223" s="407"/>
      <c r="J223" s="407"/>
      <c r="K223" s="407">
        <v>12</v>
      </c>
      <c r="L223" s="407">
        <v>750</v>
      </c>
      <c r="M223" s="408">
        <v>0.4</v>
      </c>
      <c r="N223" s="407" t="s">
        <v>2334</v>
      </c>
      <c r="O223" s="407" t="s">
        <v>2334</v>
      </c>
      <c r="Q223" s="407" t="s">
        <v>1914</v>
      </c>
      <c r="R223" s="407" t="s">
        <v>1915</v>
      </c>
      <c r="S223" s="407" t="s">
        <v>1927</v>
      </c>
      <c r="T223" s="407" t="s">
        <v>1927</v>
      </c>
    </row>
    <row r="224" spans="1:20" hidden="1" x14ac:dyDescent="0.3">
      <c r="A224" s="409" t="s">
        <v>59</v>
      </c>
      <c r="B224" s="409" t="s">
        <v>150</v>
      </c>
      <c r="C224" s="409" t="s">
        <v>1612</v>
      </c>
      <c r="D224" s="409" t="s">
        <v>787</v>
      </c>
      <c r="E224" s="409" t="s">
        <v>786</v>
      </c>
      <c r="F224" s="407" t="s">
        <v>3610</v>
      </c>
      <c r="G224" s="407" t="s">
        <v>2341</v>
      </c>
      <c r="H224" s="407" t="s">
        <v>1509</v>
      </c>
      <c r="I224" s="407"/>
      <c r="J224" s="407"/>
      <c r="K224" s="409">
        <v>12</v>
      </c>
      <c r="L224" s="409">
        <v>1000</v>
      </c>
      <c r="M224" s="408">
        <v>0.4</v>
      </c>
      <c r="N224" s="407" t="s">
        <v>1989</v>
      </c>
      <c r="O224" s="407" t="s">
        <v>1509</v>
      </c>
      <c r="Q224" s="407" t="s">
        <v>1914</v>
      </c>
      <c r="R224" s="407" t="s">
        <v>1915</v>
      </c>
      <c r="S224" s="409" t="s">
        <v>1922</v>
      </c>
      <c r="T224" s="407" t="s">
        <v>1927</v>
      </c>
    </row>
    <row r="225" spans="1:20" hidden="1" x14ac:dyDescent="0.3">
      <c r="A225" s="407" t="s">
        <v>59</v>
      </c>
      <c r="B225" s="407" t="s">
        <v>225</v>
      </c>
      <c r="C225" s="407" t="s">
        <v>1768</v>
      </c>
      <c r="D225" s="407" t="s">
        <v>789</v>
      </c>
      <c r="E225" s="407" t="s">
        <v>788</v>
      </c>
      <c r="F225" s="407" t="s">
        <v>1770</v>
      </c>
      <c r="G225" s="407" t="s">
        <v>1509</v>
      </c>
      <c r="H225" s="407" t="s">
        <v>1509</v>
      </c>
      <c r="I225" s="407"/>
      <c r="J225" s="407"/>
      <c r="K225" s="407">
        <v>6</v>
      </c>
      <c r="L225" s="407">
        <v>700</v>
      </c>
      <c r="M225" s="408" t="s">
        <v>1509</v>
      </c>
      <c r="N225" s="407" t="s">
        <v>1509</v>
      </c>
      <c r="O225" s="407" t="s">
        <v>1509</v>
      </c>
      <c r="Q225" s="407" t="s">
        <v>1914</v>
      </c>
      <c r="R225" s="407" t="s">
        <v>2342</v>
      </c>
      <c r="S225" s="407" t="s">
        <v>1927</v>
      </c>
      <c r="T225" s="407" t="s">
        <v>1927</v>
      </c>
    </row>
    <row r="226" spans="1:20" s="411" customFormat="1" hidden="1" x14ac:dyDescent="0.3">
      <c r="A226" s="410" t="s">
        <v>59</v>
      </c>
      <c r="B226" s="410" t="s">
        <v>225</v>
      </c>
      <c r="C226" s="410" t="s">
        <v>1768</v>
      </c>
      <c r="D226" s="410" t="s">
        <v>791</v>
      </c>
      <c r="E226" s="410" t="s">
        <v>790</v>
      </c>
      <c r="F226" s="410" t="s">
        <v>1770</v>
      </c>
      <c r="G226" s="410" t="s">
        <v>2343</v>
      </c>
      <c r="H226" s="410" t="s">
        <v>2344</v>
      </c>
      <c r="I226" s="410" t="s">
        <v>2345</v>
      </c>
      <c r="J226" s="410" t="s">
        <v>2346</v>
      </c>
      <c r="K226" s="410">
        <v>12</v>
      </c>
      <c r="L226" s="410">
        <v>700</v>
      </c>
      <c r="M226" s="408">
        <v>0.4</v>
      </c>
      <c r="N226" s="407" t="s">
        <v>2089</v>
      </c>
      <c r="O226" s="407" t="s">
        <v>2011</v>
      </c>
      <c r="P226" s="404"/>
      <c r="Q226" s="407" t="s">
        <v>1914</v>
      </c>
      <c r="R226" s="407" t="s">
        <v>2342</v>
      </c>
      <c r="S226" s="410" t="s">
        <v>1927</v>
      </c>
      <c r="T226" s="407" t="s">
        <v>1927</v>
      </c>
    </row>
    <row r="227" spans="1:20" hidden="1" x14ac:dyDescent="0.3">
      <c r="A227" s="407" t="s">
        <v>59</v>
      </c>
      <c r="B227" s="407" t="s">
        <v>225</v>
      </c>
      <c r="C227" s="407" t="s">
        <v>1768</v>
      </c>
      <c r="D227" s="407" t="s">
        <v>793</v>
      </c>
      <c r="E227" s="407" t="s">
        <v>792</v>
      </c>
      <c r="F227" s="407" t="s">
        <v>1785</v>
      </c>
      <c r="G227" s="407" t="s">
        <v>2347</v>
      </c>
      <c r="H227" s="407" t="s">
        <v>1509</v>
      </c>
      <c r="I227" s="407"/>
      <c r="J227" s="407"/>
      <c r="K227" s="407">
        <v>6</v>
      </c>
      <c r="L227" s="407">
        <v>700</v>
      </c>
      <c r="M227" s="408">
        <v>0.4</v>
      </c>
      <c r="N227" s="407" t="s">
        <v>2089</v>
      </c>
      <c r="O227" s="407" t="s">
        <v>1509</v>
      </c>
      <c r="Q227" s="407" t="s">
        <v>1914</v>
      </c>
      <c r="R227" s="407" t="s">
        <v>2342</v>
      </c>
      <c r="S227" s="407" t="s">
        <v>1927</v>
      </c>
      <c r="T227" s="407" t="s">
        <v>1927</v>
      </c>
    </row>
    <row r="228" spans="1:20" hidden="1" x14ac:dyDescent="0.3">
      <c r="A228" s="407" t="s">
        <v>59</v>
      </c>
      <c r="B228" s="407" t="s">
        <v>225</v>
      </c>
      <c r="C228" s="407" t="s">
        <v>1739</v>
      </c>
      <c r="D228" s="407" t="s">
        <v>795</v>
      </c>
      <c r="E228" s="407" t="s">
        <v>794</v>
      </c>
      <c r="F228" s="407" t="s">
        <v>3665</v>
      </c>
      <c r="G228" s="407" t="s">
        <v>2348</v>
      </c>
      <c r="H228" s="407" t="s">
        <v>1509</v>
      </c>
      <c r="I228" s="407" t="s">
        <v>2349</v>
      </c>
      <c r="J228" s="407" t="s">
        <v>2350</v>
      </c>
      <c r="K228" s="407">
        <v>6</v>
      </c>
      <c r="L228" s="407">
        <v>700</v>
      </c>
      <c r="M228" s="408">
        <v>0.28999999999999998</v>
      </c>
      <c r="N228" s="407" t="s">
        <v>1989</v>
      </c>
      <c r="O228" s="407" t="s">
        <v>2011</v>
      </c>
      <c r="Q228" s="407" t="s">
        <v>1914</v>
      </c>
      <c r="R228" s="407" t="s">
        <v>1915</v>
      </c>
      <c r="S228" s="407" t="s">
        <v>1927</v>
      </c>
      <c r="T228" s="407" t="s">
        <v>1927</v>
      </c>
    </row>
    <row r="229" spans="1:20" hidden="1" x14ac:dyDescent="0.3">
      <c r="A229" s="409" t="s">
        <v>59</v>
      </c>
      <c r="B229" s="409" t="s">
        <v>1802</v>
      </c>
      <c r="C229" s="409" t="s">
        <v>83</v>
      </c>
      <c r="D229" s="409" t="s">
        <v>797</v>
      </c>
      <c r="E229" s="409" t="s">
        <v>796</v>
      </c>
      <c r="F229" s="407" t="s">
        <v>3488</v>
      </c>
      <c r="G229" s="407" t="s">
        <v>2351</v>
      </c>
      <c r="H229" s="407" t="s">
        <v>1509</v>
      </c>
      <c r="I229" s="407" t="s">
        <v>2352</v>
      </c>
      <c r="J229" s="407" t="s">
        <v>2353</v>
      </c>
      <c r="K229" s="409">
        <v>12</v>
      </c>
      <c r="L229" s="409">
        <v>700</v>
      </c>
      <c r="M229" s="408">
        <v>0.40500000000000003</v>
      </c>
      <c r="N229" s="407" t="s">
        <v>2354</v>
      </c>
      <c r="O229" s="407" t="s">
        <v>1509</v>
      </c>
      <c r="Q229" s="407" t="s">
        <v>1914</v>
      </c>
      <c r="R229" s="407" t="s">
        <v>1915</v>
      </c>
      <c r="S229" s="409" t="s">
        <v>1922</v>
      </c>
      <c r="T229" s="407" t="s">
        <v>1927</v>
      </c>
    </row>
    <row r="230" spans="1:20" hidden="1" x14ac:dyDescent="0.3">
      <c r="A230" s="407" t="s">
        <v>59</v>
      </c>
      <c r="B230" s="407" t="s">
        <v>1802</v>
      </c>
      <c r="C230" s="407" t="s">
        <v>83</v>
      </c>
      <c r="D230" s="407" t="s">
        <v>799</v>
      </c>
      <c r="E230" s="407" t="s">
        <v>798</v>
      </c>
      <c r="F230" s="407" t="s">
        <v>3575</v>
      </c>
      <c r="G230" s="407" t="s">
        <v>2355</v>
      </c>
      <c r="H230" s="407" t="s">
        <v>1509</v>
      </c>
      <c r="I230" s="407" t="s">
        <v>2356</v>
      </c>
      <c r="J230" s="407" t="s">
        <v>2357</v>
      </c>
      <c r="K230" s="407">
        <v>12</v>
      </c>
      <c r="L230" s="407">
        <v>700</v>
      </c>
      <c r="M230" s="408">
        <v>0.505</v>
      </c>
      <c r="N230" s="407" t="s">
        <v>2354</v>
      </c>
      <c r="O230" s="407" t="s">
        <v>2011</v>
      </c>
      <c r="Q230" s="407" t="s">
        <v>1914</v>
      </c>
      <c r="R230" s="407" t="s">
        <v>1915</v>
      </c>
      <c r="S230" s="407" t="s">
        <v>1927</v>
      </c>
      <c r="T230" s="407" t="s">
        <v>1927</v>
      </c>
    </row>
    <row r="231" spans="1:20" hidden="1" x14ac:dyDescent="0.3">
      <c r="A231" s="407" t="s">
        <v>59</v>
      </c>
      <c r="B231" s="407" t="s">
        <v>1802</v>
      </c>
      <c r="C231" s="407" t="s">
        <v>83</v>
      </c>
      <c r="D231" s="407" t="s">
        <v>801</v>
      </c>
      <c r="E231" s="407" t="s">
        <v>800</v>
      </c>
      <c r="F231" s="407" t="s">
        <v>3580</v>
      </c>
      <c r="G231" s="407" t="s">
        <v>2358</v>
      </c>
      <c r="H231" s="407" t="s">
        <v>1509</v>
      </c>
      <c r="I231" s="407" t="s">
        <v>2359</v>
      </c>
      <c r="J231" s="407" t="s">
        <v>2360</v>
      </c>
      <c r="K231" s="407">
        <v>6</v>
      </c>
      <c r="L231" s="407">
        <v>700</v>
      </c>
      <c r="M231" s="408">
        <v>0.505</v>
      </c>
      <c r="N231" s="407" t="s">
        <v>2354</v>
      </c>
      <c r="O231" s="407" t="s">
        <v>1509</v>
      </c>
      <c r="Q231" s="407" t="s">
        <v>1914</v>
      </c>
      <c r="R231" s="407" t="s">
        <v>1915</v>
      </c>
      <c r="S231" s="407" t="s">
        <v>1927</v>
      </c>
      <c r="T231" s="407" t="s">
        <v>1927</v>
      </c>
    </row>
    <row r="232" spans="1:20" hidden="1" x14ac:dyDescent="0.3">
      <c r="A232" s="409" t="s">
        <v>59</v>
      </c>
      <c r="B232" s="409" t="s">
        <v>1802</v>
      </c>
      <c r="C232" s="409" t="s">
        <v>83</v>
      </c>
      <c r="D232" s="409" t="s">
        <v>803</v>
      </c>
      <c r="E232" s="409" t="s">
        <v>802</v>
      </c>
      <c r="F232" s="407" t="s">
        <v>3488</v>
      </c>
      <c r="G232" s="407" t="s">
        <v>2361</v>
      </c>
      <c r="H232" s="407" t="s">
        <v>1509</v>
      </c>
      <c r="I232" s="407"/>
      <c r="J232" s="407"/>
      <c r="K232" s="409">
        <v>6</v>
      </c>
      <c r="L232" s="409">
        <v>700</v>
      </c>
      <c r="M232" s="408">
        <v>0.40500000000000003</v>
      </c>
      <c r="N232" s="407" t="s">
        <v>2354</v>
      </c>
      <c r="O232" s="407" t="s">
        <v>2011</v>
      </c>
      <c r="Q232" s="407" t="s">
        <v>1914</v>
      </c>
      <c r="R232" s="407" t="s">
        <v>1915</v>
      </c>
      <c r="S232" s="409" t="s">
        <v>1922</v>
      </c>
      <c r="T232" s="407" t="s">
        <v>1927</v>
      </c>
    </row>
    <row r="233" spans="1:20" hidden="1" x14ac:dyDescent="0.3">
      <c r="A233" s="407" t="s">
        <v>59</v>
      </c>
      <c r="B233" s="407" t="s">
        <v>1802</v>
      </c>
      <c r="C233" s="407" t="s">
        <v>83</v>
      </c>
      <c r="D233" s="407" t="s">
        <v>805</v>
      </c>
      <c r="E233" s="407" t="s">
        <v>804</v>
      </c>
      <c r="F233" s="407" t="s">
        <v>3579</v>
      </c>
      <c r="G233" s="407" t="s">
        <v>2362</v>
      </c>
      <c r="H233" s="407" t="s">
        <v>1509</v>
      </c>
      <c r="I233" s="407" t="s">
        <v>2363</v>
      </c>
      <c r="J233" s="407" t="s">
        <v>2364</v>
      </c>
      <c r="K233" s="407">
        <v>6</v>
      </c>
      <c r="L233" s="407">
        <v>750</v>
      </c>
      <c r="M233" s="408">
        <v>0.58399999999999996</v>
      </c>
      <c r="N233" s="407" t="s">
        <v>2354</v>
      </c>
      <c r="O233" s="407" t="s">
        <v>2011</v>
      </c>
      <c r="Q233" s="407" t="s">
        <v>1914</v>
      </c>
      <c r="R233" s="407" t="s">
        <v>1915</v>
      </c>
      <c r="S233" s="407" t="s">
        <v>1927</v>
      </c>
      <c r="T233" s="407" t="s">
        <v>1927</v>
      </c>
    </row>
    <row r="234" spans="1:20" hidden="1" x14ac:dyDescent="0.3">
      <c r="A234" s="407" t="s">
        <v>59</v>
      </c>
      <c r="B234" s="407" t="s">
        <v>1802</v>
      </c>
      <c r="C234" s="407" t="s">
        <v>83</v>
      </c>
      <c r="D234" s="407" t="s">
        <v>807</v>
      </c>
      <c r="E234" s="407" t="s">
        <v>806</v>
      </c>
      <c r="F234" s="407" t="s">
        <v>3577</v>
      </c>
      <c r="G234" s="407" t="s">
        <v>2365</v>
      </c>
      <c r="H234" s="407" t="s">
        <v>1509</v>
      </c>
      <c r="I234" s="407" t="s">
        <v>2366</v>
      </c>
      <c r="J234" s="407" t="s">
        <v>2367</v>
      </c>
      <c r="K234" s="407">
        <v>12</v>
      </c>
      <c r="L234" s="407">
        <v>750</v>
      </c>
      <c r="M234" s="408">
        <v>0.40500000000000003</v>
      </c>
      <c r="N234" s="407" t="s">
        <v>2354</v>
      </c>
      <c r="O234" s="407" t="s">
        <v>2011</v>
      </c>
      <c r="Q234" s="407" t="s">
        <v>1914</v>
      </c>
      <c r="R234" s="407" t="s">
        <v>1915</v>
      </c>
      <c r="S234" s="407" t="s">
        <v>1927</v>
      </c>
      <c r="T234" s="407" t="s">
        <v>1927</v>
      </c>
    </row>
    <row r="235" spans="1:20" hidden="1" x14ac:dyDescent="0.3">
      <c r="A235" s="409" t="s">
        <v>59</v>
      </c>
      <c r="B235" s="409" t="s">
        <v>1802</v>
      </c>
      <c r="C235" s="409" t="s">
        <v>83</v>
      </c>
      <c r="D235" s="409" t="s">
        <v>809</v>
      </c>
      <c r="E235" s="409" t="s">
        <v>808</v>
      </c>
      <c r="F235" s="407" t="s">
        <v>3576</v>
      </c>
      <c r="G235" s="407" t="s">
        <v>1509</v>
      </c>
      <c r="H235" s="407" t="s">
        <v>1509</v>
      </c>
      <c r="I235" s="407"/>
      <c r="J235" s="407"/>
      <c r="K235" s="409">
        <v>12</v>
      </c>
      <c r="L235" s="409">
        <v>750</v>
      </c>
      <c r="M235" s="408" t="s">
        <v>1509</v>
      </c>
      <c r="N235" s="407" t="s">
        <v>1509</v>
      </c>
      <c r="O235" s="407" t="s">
        <v>1509</v>
      </c>
      <c r="Q235" s="407" t="s">
        <v>1914</v>
      </c>
      <c r="R235" s="407" t="s">
        <v>1915</v>
      </c>
      <c r="S235" s="409" t="s">
        <v>1922</v>
      </c>
      <c r="T235" s="407" t="s">
        <v>1922</v>
      </c>
    </row>
    <row r="236" spans="1:20" hidden="1" x14ac:dyDescent="0.3">
      <c r="A236" s="407" t="s">
        <v>59</v>
      </c>
      <c r="B236" s="407" t="s">
        <v>1802</v>
      </c>
      <c r="C236" s="407" t="s">
        <v>83</v>
      </c>
      <c r="D236" s="407" t="s">
        <v>811</v>
      </c>
      <c r="E236" s="407" t="s">
        <v>810</v>
      </c>
      <c r="F236" s="407" t="s">
        <v>3578</v>
      </c>
      <c r="G236" s="407" t="s">
        <v>2368</v>
      </c>
      <c r="H236" s="407" t="s">
        <v>1509</v>
      </c>
      <c r="I236" s="407" t="s">
        <v>2369</v>
      </c>
      <c r="J236" s="407" t="s">
        <v>2370</v>
      </c>
      <c r="K236" s="407">
        <v>12</v>
      </c>
      <c r="L236" s="407">
        <v>1000</v>
      </c>
      <c r="M236" s="408">
        <v>0.40500000000000003</v>
      </c>
      <c r="N236" s="407" t="s">
        <v>2354</v>
      </c>
      <c r="O236" s="407" t="s">
        <v>1509</v>
      </c>
      <c r="Q236" s="407" t="s">
        <v>1914</v>
      </c>
      <c r="R236" s="407" t="s">
        <v>1915</v>
      </c>
      <c r="S236" s="407" t="s">
        <v>1927</v>
      </c>
      <c r="T236" s="407" t="s">
        <v>1927</v>
      </c>
    </row>
    <row r="237" spans="1:20" hidden="1" x14ac:dyDescent="0.3">
      <c r="A237" s="409" t="s">
        <v>59</v>
      </c>
      <c r="B237" s="409" t="s">
        <v>1802</v>
      </c>
      <c r="C237" s="409" t="s">
        <v>83</v>
      </c>
      <c r="D237" s="409" t="s">
        <v>813</v>
      </c>
      <c r="E237" s="409" t="s">
        <v>812</v>
      </c>
      <c r="F237" s="407" t="s">
        <v>3581</v>
      </c>
      <c r="G237" s="407" t="s">
        <v>2371</v>
      </c>
      <c r="H237" s="407" t="s">
        <v>1509</v>
      </c>
      <c r="I237" s="407"/>
      <c r="J237" s="407"/>
      <c r="K237" s="409">
        <v>6</v>
      </c>
      <c r="L237" s="409">
        <v>750</v>
      </c>
      <c r="M237" s="408">
        <v>0.505</v>
      </c>
      <c r="N237" s="407" t="s">
        <v>2354</v>
      </c>
      <c r="O237" s="407" t="s">
        <v>1509</v>
      </c>
      <c r="Q237" s="407" t="s">
        <v>1914</v>
      </c>
      <c r="R237" s="407" t="s">
        <v>1915</v>
      </c>
      <c r="S237" s="409" t="s">
        <v>1922</v>
      </c>
      <c r="T237" s="407" t="s">
        <v>2002</v>
      </c>
    </row>
    <row r="238" spans="1:20" hidden="1" x14ac:dyDescent="0.3">
      <c r="A238" s="407" t="s">
        <v>59</v>
      </c>
      <c r="B238" s="407" t="s">
        <v>225</v>
      </c>
      <c r="C238" s="407" t="s">
        <v>1741</v>
      </c>
      <c r="D238" s="407" t="s">
        <v>815</v>
      </c>
      <c r="E238" s="407" t="s">
        <v>814</v>
      </c>
      <c r="F238" s="407" t="s">
        <v>3666</v>
      </c>
      <c r="G238" s="407" t="s">
        <v>2372</v>
      </c>
      <c r="H238" s="407" t="s">
        <v>1509</v>
      </c>
      <c r="I238" s="407" t="s">
        <v>2373</v>
      </c>
      <c r="J238" s="407" t="s">
        <v>2374</v>
      </c>
      <c r="K238" s="407">
        <v>6</v>
      </c>
      <c r="L238" s="407">
        <v>700</v>
      </c>
      <c r="M238" s="408">
        <v>0.21</v>
      </c>
      <c r="N238" s="407" t="s">
        <v>1989</v>
      </c>
      <c r="O238" s="407" t="s">
        <v>2011</v>
      </c>
      <c r="Q238" s="407" t="s">
        <v>1914</v>
      </c>
      <c r="R238" s="407" t="s">
        <v>1915</v>
      </c>
      <c r="S238" s="407" t="s">
        <v>1927</v>
      </c>
      <c r="T238" s="407" t="s">
        <v>1927</v>
      </c>
    </row>
    <row r="239" spans="1:20" hidden="1" x14ac:dyDescent="0.3">
      <c r="A239" s="407" t="s">
        <v>59</v>
      </c>
      <c r="B239" s="407" t="s">
        <v>1802</v>
      </c>
      <c r="C239" s="407" t="s">
        <v>1570</v>
      </c>
      <c r="D239" s="407" t="s">
        <v>817</v>
      </c>
      <c r="E239" s="407" t="s">
        <v>816</v>
      </c>
      <c r="F239" s="407" t="s">
        <v>93</v>
      </c>
      <c r="G239" s="407" t="s">
        <v>2375</v>
      </c>
      <c r="H239" s="407" t="s">
        <v>1509</v>
      </c>
      <c r="I239" s="407" t="s">
        <v>2376</v>
      </c>
      <c r="J239" s="407" t="s">
        <v>2377</v>
      </c>
      <c r="K239" s="407">
        <v>6</v>
      </c>
      <c r="L239" s="407">
        <v>750</v>
      </c>
      <c r="M239" s="408">
        <v>0.55000000000000004</v>
      </c>
      <c r="N239" s="407" t="s">
        <v>2354</v>
      </c>
      <c r="O239" s="407" t="s">
        <v>1509</v>
      </c>
      <c r="Q239" s="407" t="s">
        <v>1914</v>
      </c>
      <c r="R239" s="407" t="s">
        <v>1915</v>
      </c>
      <c r="S239" s="407" t="s">
        <v>1927</v>
      </c>
      <c r="T239" s="407" t="s">
        <v>1927</v>
      </c>
    </row>
    <row r="240" spans="1:20" hidden="1" x14ac:dyDescent="0.3">
      <c r="A240" s="407" t="s">
        <v>59</v>
      </c>
      <c r="B240" s="407" t="s">
        <v>1802</v>
      </c>
      <c r="C240" s="407" t="s">
        <v>1570</v>
      </c>
      <c r="D240" s="407" t="s">
        <v>819</v>
      </c>
      <c r="E240" s="407" t="s">
        <v>818</v>
      </c>
      <c r="F240" s="407" t="s">
        <v>3582</v>
      </c>
      <c r="G240" s="407" t="s">
        <v>2378</v>
      </c>
      <c r="H240" s="407" t="s">
        <v>1509</v>
      </c>
      <c r="I240" s="407" t="s">
        <v>2379</v>
      </c>
      <c r="J240" s="407" t="s">
        <v>2380</v>
      </c>
      <c r="K240" s="407">
        <v>6</v>
      </c>
      <c r="L240" s="407">
        <v>750</v>
      </c>
      <c r="M240" s="408">
        <v>0.45</v>
      </c>
      <c r="N240" s="407" t="s">
        <v>2354</v>
      </c>
      <c r="O240" s="407" t="s">
        <v>1509</v>
      </c>
      <c r="Q240" s="407" t="s">
        <v>1914</v>
      </c>
      <c r="R240" s="407" t="s">
        <v>1915</v>
      </c>
      <c r="S240" s="407" t="s">
        <v>1927</v>
      </c>
      <c r="T240" s="407" t="s">
        <v>1927</v>
      </c>
    </row>
    <row r="241" spans="1:20" hidden="1" x14ac:dyDescent="0.3">
      <c r="A241" s="407" t="s">
        <v>59</v>
      </c>
      <c r="B241" s="407" t="s">
        <v>1806</v>
      </c>
      <c r="C241" s="407" t="s">
        <v>108</v>
      </c>
      <c r="D241" s="407" t="s">
        <v>821</v>
      </c>
      <c r="E241" s="407" t="s">
        <v>820</v>
      </c>
      <c r="F241" s="407" t="s">
        <v>3588</v>
      </c>
      <c r="G241" s="407" t="s">
        <v>1509</v>
      </c>
      <c r="H241" s="407" t="s">
        <v>1509</v>
      </c>
      <c r="I241" s="407"/>
      <c r="J241" s="407"/>
      <c r="K241" s="407">
        <v>12</v>
      </c>
      <c r="L241" s="407">
        <v>750</v>
      </c>
      <c r="M241" s="408" t="s">
        <v>1509</v>
      </c>
      <c r="N241" s="407" t="s">
        <v>1509</v>
      </c>
      <c r="O241" s="407" t="s">
        <v>1509</v>
      </c>
      <c r="Q241" s="407" t="s">
        <v>1914</v>
      </c>
      <c r="R241" s="407" t="s">
        <v>1915</v>
      </c>
      <c r="S241" s="407" t="s">
        <v>1927</v>
      </c>
      <c r="T241" s="407" t="s">
        <v>1927</v>
      </c>
    </row>
    <row r="242" spans="1:20" hidden="1" x14ac:dyDescent="0.3">
      <c r="A242" s="407" t="s">
        <v>59</v>
      </c>
      <c r="B242" s="407" t="s">
        <v>1806</v>
      </c>
      <c r="C242" s="407" t="s">
        <v>108</v>
      </c>
      <c r="D242" s="407" t="s">
        <v>823</v>
      </c>
      <c r="E242" s="407" t="s">
        <v>822</v>
      </c>
      <c r="F242" s="407" t="s">
        <v>3590</v>
      </c>
      <c r="G242" s="407" t="s">
        <v>2381</v>
      </c>
      <c r="H242" s="407" t="s">
        <v>1509</v>
      </c>
      <c r="I242" s="407" t="s">
        <v>2382</v>
      </c>
      <c r="J242" s="407" t="s">
        <v>2383</v>
      </c>
      <c r="K242" s="407">
        <v>12</v>
      </c>
      <c r="L242" s="407">
        <v>750</v>
      </c>
      <c r="M242" s="408">
        <v>0.43</v>
      </c>
      <c r="N242" s="407" t="s">
        <v>2384</v>
      </c>
      <c r="O242" s="407" t="s">
        <v>1509</v>
      </c>
      <c r="Q242" s="407" t="s">
        <v>1914</v>
      </c>
      <c r="R242" s="407" t="s">
        <v>1915</v>
      </c>
      <c r="S242" s="407" t="s">
        <v>1927</v>
      </c>
      <c r="T242" s="407" t="s">
        <v>1927</v>
      </c>
    </row>
    <row r="243" spans="1:20" hidden="1" x14ac:dyDescent="0.3">
      <c r="A243" s="409" t="s">
        <v>59</v>
      </c>
      <c r="B243" s="409" t="s">
        <v>1806</v>
      </c>
      <c r="C243" s="409" t="s">
        <v>108</v>
      </c>
      <c r="D243" s="409" t="s">
        <v>825</v>
      </c>
      <c r="E243" s="409" t="s">
        <v>824</v>
      </c>
      <c r="F243" s="407" t="s">
        <v>3489</v>
      </c>
      <c r="G243" s="407" t="s">
        <v>1509</v>
      </c>
      <c r="H243" s="407" t="s">
        <v>1509</v>
      </c>
      <c r="I243" s="407"/>
      <c r="J243" s="407"/>
      <c r="K243" s="409">
        <v>12</v>
      </c>
      <c r="L243" s="409">
        <v>750</v>
      </c>
      <c r="M243" s="408" t="s">
        <v>1509</v>
      </c>
      <c r="N243" s="407" t="s">
        <v>1509</v>
      </c>
      <c r="O243" s="407" t="s">
        <v>1509</v>
      </c>
      <c r="Q243" s="407" t="s">
        <v>1914</v>
      </c>
      <c r="R243" s="407" t="s">
        <v>1915</v>
      </c>
      <c r="S243" s="409" t="s">
        <v>1922</v>
      </c>
      <c r="T243" s="407" t="s">
        <v>1927</v>
      </c>
    </row>
    <row r="244" spans="1:20" hidden="1" x14ac:dyDescent="0.3">
      <c r="A244" s="407" t="s">
        <v>59</v>
      </c>
      <c r="B244" s="407" t="s">
        <v>1806</v>
      </c>
      <c r="C244" s="407" t="s">
        <v>108</v>
      </c>
      <c r="D244" s="407" t="s">
        <v>827</v>
      </c>
      <c r="E244" s="407" t="s">
        <v>826</v>
      </c>
      <c r="F244" s="407" t="s">
        <v>3589</v>
      </c>
      <c r="G244" s="407" t="s">
        <v>2385</v>
      </c>
      <c r="H244" s="407" t="s">
        <v>1509</v>
      </c>
      <c r="I244" s="407" t="s">
        <v>2386</v>
      </c>
      <c r="J244" s="407" t="s">
        <v>2387</v>
      </c>
      <c r="K244" s="407">
        <v>12</v>
      </c>
      <c r="L244" s="407">
        <v>750</v>
      </c>
      <c r="M244" s="408">
        <v>0.4</v>
      </c>
      <c r="N244" s="407" t="s">
        <v>2384</v>
      </c>
      <c r="O244" s="407" t="s">
        <v>1509</v>
      </c>
      <c r="Q244" s="407" t="s">
        <v>1914</v>
      </c>
      <c r="R244" s="407" t="s">
        <v>1915</v>
      </c>
      <c r="S244" s="407" t="s">
        <v>1927</v>
      </c>
      <c r="T244" s="407" t="s">
        <v>1927</v>
      </c>
    </row>
    <row r="245" spans="1:20" hidden="1" x14ac:dyDescent="0.3">
      <c r="A245" s="409" t="s">
        <v>59</v>
      </c>
      <c r="B245" s="409" t="s">
        <v>1806</v>
      </c>
      <c r="C245" s="409" t="s">
        <v>108</v>
      </c>
      <c r="D245" s="409" t="s">
        <v>829</v>
      </c>
      <c r="E245" s="409" t="s">
        <v>828</v>
      </c>
      <c r="F245" s="407" t="s">
        <v>3586</v>
      </c>
      <c r="G245" s="407" t="s">
        <v>1509</v>
      </c>
      <c r="H245" s="407" t="s">
        <v>1509</v>
      </c>
      <c r="I245" s="407"/>
      <c r="J245" s="407"/>
      <c r="K245" s="409">
        <v>12</v>
      </c>
      <c r="L245" s="409">
        <v>750</v>
      </c>
      <c r="M245" s="408" t="s">
        <v>1509</v>
      </c>
      <c r="N245" s="407" t="s">
        <v>1509</v>
      </c>
      <c r="O245" s="407" t="s">
        <v>1509</v>
      </c>
      <c r="Q245" s="407" t="s">
        <v>1914</v>
      </c>
      <c r="R245" s="407" t="s">
        <v>1915</v>
      </c>
      <c r="S245" s="409" t="s">
        <v>1922</v>
      </c>
      <c r="T245" s="407" t="s">
        <v>1927</v>
      </c>
    </row>
    <row r="246" spans="1:20" hidden="1" x14ac:dyDescent="0.3">
      <c r="A246" s="409" t="s">
        <v>59</v>
      </c>
      <c r="B246" s="409" t="s">
        <v>1806</v>
      </c>
      <c r="C246" s="409" t="s">
        <v>108</v>
      </c>
      <c r="D246" s="409" t="s">
        <v>831</v>
      </c>
      <c r="E246" s="409" t="s">
        <v>830</v>
      </c>
      <c r="F246" s="407" t="s">
        <v>3587</v>
      </c>
      <c r="G246" s="407" t="s">
        <v>1509</v>
      </c>
      <c r="H246" s="407" t="s">
        <v>1509</v>
      </c>
      <c r="I246" s="407"/>
      <c r="J246" s="407"/>
      <c r="K246" s="409">
        <v>12</v>
      </c>
      <c r="L246" s="409">
        <v>750</v>
      </c>
      <c r="M246" s="408" t="s">
        <v>1509</v>
      </c>
      <c r="N246" s="407" t="s">
        <v>1509</v>
      </c>
      <c r="O246" s="407" t="s">
        <v>1509</v>
      </c>
      <c r="Q246" s="407" t="s">
        <v>1914</v>
      </c>
      <c r="R246" s="407" t="s">
        <v>1915</v>
      </c>
      <c r="S246" s="409" t="s">
        <v>1922</v>
      </c>
      <c r="T246" s="407" t="s">
        <v>1927</v>
      </c>
    </row>
    <row r="247" spans="1:20" hidden="1" x14ac:dyDescent="0.3">
      <c r="A247" s="409" t="s">
        <v>59</v>
      </c>
      <c r="B247" s="409" t="s">
        <v>1806</v>
      </c>
      <c r="C247" s="409" t="s">
        <v>108</v>
      </c>
      <c r="D247" s="409" t="s">
        <v>833</v>
      </c>
      <c r="E247" s="409" t="s">
        <v>832</v>
      </c>
      <c r="F247" s="407" t="s">
        <v>3591</v>
      </c>
      <c r="G247" s="407" t="s">
        <v>1509</v>
      </c>
      <c r="H247" s="407" t="s">
        <v>1509</v>
      </c>
      <c r="I247" s="407"/>
      <c r="J247" s="407"/>
      <c r="K247" s="409">
        <v>12</v>
      </c>
      <c r="L247" s="409">
        <v>750</v>
      </c>
      <c r="M247" s="408" t="s">
        <v>1509</v>
      </c>
      <c r="N247" s="407" t="s">
        <v>1509</v>
      </c>
      <c r="O247" s="407" t="s">
        <v>1509</v>
      </c>
      <c r="Q247" s="407" t="s">
        <v>1914</v>
      </c>
      <c r="R247" s="407" t="s">
        <v>1915</v>
      </c>
      <c r="S247" s="409" t="s">
        <v>1922</v>
      </c>
      <c r="T247" s="407" t="s">
        <v>1927</v>
      </c>
    </row>
    <row r="248" spans="1:20" hidden="1" x14ac:dyDescent="0.3">
      <c r="A248" s="407" t="s">
        <v>59</v>
      </c>
      <c r="B248" s="407" t="s">
        <v>1806</v>
      </c>
      <c r="C248" s="407" t="s">
        <v>117</v>
      </c>
      <c r="D248" s="407" t="s">
        <v>835</v>
      </c>
      <c r="E248" s="407" t="s">
        <v>834</v>
      </c>
      <c r="F248" s="407" t="s">
        <v>1585</v>
      </c>
      <c r="G248" s="407" t="s">
        <v>2388</v>
      </c>
      <c r="H248" s="407" t="s">
        <v>1509</v>
      </c>
      <c r="I248" s="407" t="s">
        <v>2389</v>
      </c>
      <c r="J248" s="407" t="s">
        <v>2390</v>
      </c>
      <c r="K248" s="407">
        <v>12</v>
      </c>
      <c r="L248" s="407">
        <v>750</v>
      </c>
      <c r="M248" s="408">
        <v>0.4</v>
      </c>
      <c r="N248" s="407" t="s">
        <v>2384</v>
      </c>
      <c r="O248" s="407" t="s">
        <v>1509</v>
      </c>
      <c r="Q248" s="407" t="s">
        <v>1914</v>
      </c>
      <c r="R248" s="407" t="s">
        <v>1915</v>
      </c>
      <c r="S248" s="407" t="s">
        <v>1927</v>
      </c>
      <c r="T248" s="407" t="s">
        <v>1927</v>
      </c>
    </row>
    <row r="249" spans="1:20" hidden="1" x14ac:dyDescent="0.3">
      <c r="A249" s="407" t="s">
        <v>59</v>
      </c>
      <c r="B249" s="407" t="s">
        <v>1806</v>
      </c>
      <c r="C249" s="407" t="s">
        <v>117</v>
      </c>
      <c r="D249" s="407" t="s">
        <v>837</v>
      </c>
      <c r="E249" s="407" t="s">
        <v>836</v>
      </c>
      <c r="F249" s="407" t="s">
        <v>118</v>
      </c>
      <c r="G249" s="407" t="s">
        <v>2391</v>
      </c>
      <c r="H249" s="407" t="s">
        <v>1509</v>
      </c>
      <c r="I249" s="407" t="s">
        <v>2392</v>
      </c>
      <c r="J249" s="407" t="s">
        <v>2393</v>
      </c>
      <c r="K249" s="407">
        <v>12</v>
      </c>
      <c r="L249" s="407">
        <v>750</v>
      </c>
      <c r="M249" s="408">
        <v>0.4</v>
      </c>
      <c r="N249" s="407" t="s">
        <v>2384</v>
      </c>
      <c r="O249" s="407" t="s">
        <v>1509</v>
      </c>
      <c r="Q249" s="407" t="s">
        <v>1914</v>
      </c>
      <c r="R249" s="407" t="s">
        <v>1915</v>
      </c>
      <c r="S249" s="407" t="s">
        <v>1927</v>
      </c>
      <c r="T249" s="407" t="s">
        <v>1927</v>
      </c>
    </row>
    <row r="250" spans="1:20" hidden="1" x14ac:dyDescent="0.3">
      <c r="A250" s="407" t="s">
        <v>59</v>
      </c>
      <c r="B250" s="407" t="s">
        <v>206</v>
      </c>
      <c r="C250" s="407" t="s">
        <v>2394</v>
      </c>
      <c r="D250" s="407" t="s">
        <v>839</v>
      </c>
      <c r="E250" s="407" t="s">
        <v>838</v>
      </c>
      <c r="F250" s="407" t="s">
        <v>3490</v>
      </c>
      <c r="G250" s="407" t="s">
        <v>2395</v>
      </c>
      <c r="H250" s="407" t="s">
        <v>2396</v>
      </c>
      <c r="I250" s="407" t="s">
        <v>2397</v>
      </c>
      <c r="J250" s="407" t="s">
        <v>2398</v>
      </c>
      <c r="K250" s="407">
        <v>6</v>
      </c>
      <c r="L250" s="407">
        <v>750</v>
      </c>
      <c r="M250" s="408">
        <v>0.4</v>
      </c>
      <c r="N250" s="407" t="s">
        <v>2150</v>
      </c>
      <c r="O250" s="407" t="s">
        <v>2011</v>
      </c>
      <c r="Q250" s="407" t="s">
        <v>1914</v>
      </c>
      <c r="R250" s="407" t="s">
        <v>2342</v>
      </c>
      <c r="S250" s="407" t="s">
        <v>1927</v>
      </c>
      <c r="T250" s="407" t="s">
        <v>1927</v>
      </c>
    </row>
    <row r="251" spans="1:20" hidden="1" x14ac:dyDescent="0.3">
      <c r="A251" s="407" t="s">
        <v>59</v>
      </c>
      <c r="B251" s="407" t="s">
        <v>206</v>
      </c>
      <c r="C251" s="407" t="s">
        <v>2394</v>
      </c>
      <c r="D251" s="407" t="s">
        <v>841</v>
      </c>
      <c r="E251" s="407" t="s">
        <v>840</v>
      </c>
      <c r="F251" s="407" t="s">
        <v>3491</v>
      </c>
      <c r="G251" s="407" t="s">
        <v>2399</v>
      </c>
      <c r="H251" s="407" t="s">
        <v>2400</v>
      </c>
      <c r="I251" s="407" t="s">
        <v>2401</v>
      </c>
      <c r="J251" s="407" t="s">
        <v>2402</v>
      </c>
      <c r="K251" s="407">
        <v>6</v>
      </c>
      <c r="L251" s="407">
        <v>750</v>
      </c>
      <c r="M251" s="408">
        <v>0.4</v>
      </c>
      <c r="N251" s="407" t="s">
        <v>2150</v>
      </c>
      <c r="O251" s="407" t="s">
        <v>2011</v>
      </c>
      <c r="Q251" s="407" t="s">
        <v>1914</v>
      </c>
      <c r="R251" s="407" t="s">
        <v>2342</v>
      </c>
      <c r="S251" s="407" t="s">
        <v>1927</v>
      </c>
      <c r="T251" s="407" t="s">
        <v>1927</v>
      </c>
    </row>
    <row r="252" spans="1:20" hidden="1" x14ac:dyDescent="0.3">
      <c r="A252" s="409" t="s">
        <v>59</v>
      </c>
      <c r="B252" s="409" t="s">
        <v>2403</v>
      </c>
      <c r="C252" s="409" t="s">
        <v>2404</v>
      </c>
      <c r="D252" s="409" t="s">
        <v>843</v>
      </c>
      <c r="E252" s="409" t="s">
        <v>842</v>
      </c>
      <c r="F252" s="407" t="s">
        <v>3675</v>
      </c>
      <c r="G252" s="407" t="s">
        <v>1509</v>
      </c>
      <c r="H252" s="407" t="s">
        <v>1509</v>
      </c>
      <c r="I252" s="407"/>
      <c r="J252" s="407"/>
      <c r="K252" s="409">
        <v>6</v>
      </c>
      <c r="L252" s="409">
        <v>750</v>
      </c>
      <c r="M252" s="408" t="s">
        <v>1509</v>
      </c>
      <c r="N252" s="407" t="s">
        <v>1509</v>
      </c>
      <c r="O252" s="407" t="s">
        <v>1509</v>
      </c>
      <c r="Q252" s="407" t="s">
        <v>2405</v>
      </c>
      <c r="R252" s="407" t="s">
        <v>1915</v>
      </c>
      <c r="S252" s="409" t="s">
        <v>1922</v>
      </c>
      <c r="T252" s="407" t="s">
        <v>1927</v>
      </c>
    </row>
    <row r="253" spans="1:20" hidden="1" x14ac:dyDescent="0.3">
      <c r="A253" s="407" t="s">
        <v>59</v>
      </c>
      <c r="B253" s="407" t="s">
        <v>2403</v>
      </c>
      <c r="C253" s="407" t="s">
        <v>2404</v>
      </c>
      <c r="D253" s="407" t="s">
        <v>845</v>
      </c>
      <c r="E253" s="407" t="s">
        <v>844</v>
      </c>
      <c r="F253" s="407" t="s">
        <v>3674</v>
      </c>
      <c r="G253" s="407" t="s">
        <v>2406</v>
      </c>
      <c r="H253" s="407" t="s">
        <v>1509</v>
      </c>
      <c r="I253" s="407"/>
      <c r="J253" s="407"/>
      <c r="K253" s="407">
        <v>6</v>
      </c>
      <c r="L253" s="407">
        <v>750</v>
      </c>
      <c r="M253" s="408">
        <v>0.11</v>
      </c>
      <c r="N253" s="407" t="s">
        <v>1989</v>
      </c>
      <c r="O253" s="407" t="s">
        <v>2011</v>
      </c>
      <c r="Q253" s="407" t="s">
        <v>2405</v>
      </c>
      <c r="R253" s="407" t="s">
        <v>1915</v>
      </c>
      <c r="S253" s="407" t="s">
        <v>1927</v>
      </c>
      <c r="T253" s="407" t="s">
        <v>1927</v>
      </c>
    </row>
    <row r="254" spans="1:20" hidden="1" x14ac:dyDescent="0.3">
      <c r="A254" s="407" t="s">
        <v>59</v>
      </c>
      <c r="B254" s="407" t="s">
        <v>261</v>
      </c>
      <c r="C254" s="407" t="s">
        <v>1917</v>
      </c>
      <c r="D254" s="407" t="s">
        <v>847</v>
      </c>
      <c r="E254" s="407" t="s">
        <v>846</v>
      </c>
      <c r="F254" s="407" t="s">
        <v>265</v>
      </c>
      <c r="G254" s="407" t="s">
        <v>2407</v>
      </c>
      <c r="H254" s="407" t="s">
        <v>1509</v>
      </c>
      <c r="I254" s="407" t="s">
        <v>2408</v>
      </c>
      <c r="J254" s="407" t="s">
        <v>2409</v>
      </c>
      <c r="K254" s="407">
        <v>12</v>
      </c>
      <c r="L254" s="407">
        <v>750</v>
      </c>
      <c r="M254" s="408">
        <v>0.15</v>
      </c>
      <c r="N254" s="407" t="s">
        <v>1989</v>
      </c>
      <c r="O254" s="407" t="s">
        <v>2011</v>
      </c>
      <c r="Q254" s="407" t="s">
        <v>2410</v>
      </c>
      <c r="R254" s="407" t="s">
        <v>1915</v>
      </c>
      <c r="S254" s="407" t="s">
        <v>1927</v>
      </c>
      <c r="T254" s="407" t="s">
        <v>1927</v>
      </c>
    </row>
    <row r="255" spans="1:20" hidden="1" x14ac:dyDescent="0.3">
      <c r="A255" s="407" t="s">
        <v>59</v>
      </c>
      <c r="B255" s="407" t="s">
        <v>261</v>
      </c>
      <c r="C255" s="407" t="s">
        <v>1917</v>
      </c>
      <c r="D255" s="407" t="s">
        <v>849</v>
      </c>
      <c r="E255" s="407" t="s">
        <v>848</v>
      </c>
      <c r="F255" s="407" t="s">
        <v>3669</v>
      </c>
      <c r="G255" s="407" t="s">
        <v>2411</v>
      </c>
      <c r="H255" s="407" t="s">
        <v>1509</v>
      </c>
      <c r="I255" s="407" t="s">
        <v>2412</v>
      </c>
      <c r="J255" s="407" t="s">
        <v>2413</v>
      </c>
      <c r="K255" s="407">
        <v>12</v>
      </c>
      <c r="L255" s="407">
        <v>750</v>
      </c>
      <c r="M255" s="408">
        <v>0.15</v>
      </c>
      <c r="N255" s="407" t="s">
        <v>1989</v>
      </c>
      <c r="O255" s="407" t="s">
        <v>2011</v>
      </c>
      <c r="Q255" s="407" t="s">
        <v>2410</v>
      </c>
      <c r="R255" s="407" t="s">
        <v>1915</v>
      </c>
      <c r="S255" s="407" t="s">
        <v>1927</v>
      </c>
      <c r="T255" s="407" t="s">
        <v>1927</v>
      </c>
    </row>
    <row r="256" spans="1:20" hidden="1" x14ac:dyDescent="0.3">
      <c r="A256" s="407" t="s">
        <v>59</v>
      </c>
      <c r="B256" s="407" t="s">
        <v>261</v>
      </c>
      <c r="C256" s="407" t="s">
        <v>1917</v>
      </c>
      <c r="D256" s="407" t="s">
        <v>851</v>
      </c>
      <c r="E256" s="407" t="s">
        <v>850</v>
      </c>
      <c r="F256" s="407" t="s">
        <v>266</v>
      </c>
      <c r="G256" s="407" t="s">
        <v>2414</v>
      </c>
      <c r="H256" s="407" t="s">
        <v>1509</v>
      </c>
      <c r="I256" s="407" t="s">
        <v>2415</v>
      </c>
      <c r="J256" s="407" t="s">
        <v>2416</v>
      </c>
      <c r="K256" s="407">
        <v>12</v>
      </c>
      <c r="L256" s="407">
        <v>750</v>
      </c>
      <c r="M256" s="408">
        <v>0.18</v>
      </c>
      <c r="N256" s="407" t="s">
        <v>1989</v>
      </c>
      <c r="O256" s="407" t="s">
        <v>2011</v>
      </c>
      <c r="Q256" s="407" t="s">
        <v>2410</v>
      </c>
      <c r="R256" s="407" t="s">
        <v>1915</v>
      </c>
      <c r="S256" s="407" t="s">
        <v>1927</v>
      </c>
      <c r="T256" s="407" t="s">
        <v>1927</v>
      </c>
    </row>
    <row r="257" spans="1:20" hidden="1" x14ac:dyDescent="0.3">
      <c r="A257" s="407" t="s">
        <v>59</v>
      </c>
      <c r="B257" s="407" t="s">
        <v>261</v>
      </c>
      <c r="C257" s="407" t="s">
        <v>1917</v>
      </c>
      <c r="D257" s="407" t="s">
        <v>853</v>
      </c>
      <c r="E257" s="407" t="s">
        <v>852</v>
      </c>
      <c r="F257" s="407" t="s">
        <v>3668</v>
      </c>
      <c r="G257" s="407" t="s">
        <v>2417</v>
      </c>
      <c r="H257" s="407" t="s">
        <v>1509</v>
      </c>
      <c r="I257" s="407" t="s">
        <v>2418</v>
      </c>
      <c r="J257" s="407" t="s">
        <v>2419</v>
      </c>
      <c r="K257" s="407">
        <v>12</v>
      </c>
      <c r="L257" s="407">
        <v>1000</v>
      </c>
      <c r="M257" s="408">
        <v>0.15</v>
      </c>
      <c r="N257" s="407" t="s">
        <v>1989</v>
      </c>
      <c r="O257" s="407" t="s">
        <v>2011</v>
      </c>
      <c r="Q257" s="407" t="s">
        <v>2410</v>
      </c>
      <c r="R257" s="407" t="s">
        <v>1915</v>
      </c>
      <c r="S257" s="407" t="s">
        <v>1927</v>
      </c>
      <c r="T257" s="407" t="s">
        <v>1927</v>
      </c>
    </row>
    <row r="258" spans="1:20" hidden="1" x14ac:dyDescent="0.3">
      <c r="A258" s="407" t="s">
        <v>59</v>
      </c>
      <c r="B258" s="407" t="s">
        <v>261</v>
      </c>
      <c r="C258" s="407" t="s">
        <v>1917</v>
      </c>
      <c r="D258" s="407" t="s">
        <v>855</v>
      </c>
      <c r="E258" s="407" t="s">
        <v>854</v>
      </c>
      <c r="F258" s="407" t="s">
        <v>3670</v>
      </c>
      <c r="G258" s="407" t="s">
        <v>2420</v>
      </c>
      <c r="H258" s="407" t="s">
        <v>1509</v>
      </c>
      <c r="I258" s="407" t="s">
        <v>2421</v>
      </c>
      <c r="J258" s="407" t="s">
        <v>2422</v>
      </c>
      <c r="K258" s="407">
        <v>6</v>
      </c>
      <c r="L258" s="407">
        <v>1000</v>
      </c>
      <c r="M258" s="408">
        <v>0.16</v>
      </c>
      <c r="N258" s="407" t="s">
        <v>1989</v>
      </c>
      <c r="O258" s="407" t="s">
        <v>2011</v>
      </c>
      <c r="Q258" s="407" t="s">
        <v>2410</v>
      </c>
      <c r="R258" s="407" t="s">
        <v>1915</v>
      </c>
      <c r="S258" s="407" t="s">
        <v>1927</v>
      </c>
      <c r="T258" s="407" t="s">
        <v>1927</v>
      </c>
    </row>
    <row r="259" spans="1:20" hidden="1" x14ac:dyDescent="0.3">
      <c r="A259" s="407" t="s">
        <v>59</v>
      </c>
      <c r="B259" s="407" t="s">
        <v>261</v>
      </c>
      <c r="C259" s="407" t="s">
        <v>1917</v>
      </c>
      <c r="D259" s="407" t="s">
        <v>857</v>
      </c>
      <c r="E259" s="407" t="s">
        <v>856</v>
      </c>
      <c r="F259" s="407" t="s">
        <v>3671</v>
      </c>
      <c r="G259" s="407" t="s">
        <v>2420</v>
      </c>
      <c r="H259" s="407" t="s">
        <v>1509</v>
      </c>
      <c r="I259" s="407" t="s">
        <v>2423</v>
      </c>
      <c r="J259" s="407" t="s">
        <v>2424</v>
      </c>
      <c r="K259" s="407">
        <v>6</v>
      </c>
      <c r="L259" s="407">
        <v>1000</v>
      </c>
      <c r="M259" s="408">
        <v>0.18</v>
      </c>
      <c r="N259" s="407" t="s">
        <v>1989</v>
      </c>
      <c r="O259" s="407" t="s">
        <v>2011</v>
      </c>
      <c r="Q259" s="407" t="s">
        <v>2410</v>
      </c>
      <c r="R259" s="407" t="s">
        <v>1915</v>
      </c>
      <c r="S259" s="407" t="s">
        <v>1927</v>
      </c>
      <c r="T259" s="407" t="s">
        <v>1927</v>
      </c>
    </row>
    <row r="260" spans="1:20" hidden="1" x14ac:dyDescent="0.3">
      <c r="A260" s="407" t="s">
        <v>59</v>
      </c>
      <c r="B260" s="407" t="s">
        <v>261</v>
      </c>
      <c r="C260" s="407" t="s">
        <v>1917</v>
      </c>
      <c r="D260" s="407" t="s">
        <v>859</v>
      </c>
      <c r="E260" s="407" t="s">
        <v>858</v>
      </c>
      <c r="F260" s="407" t="s">
        <v>3672</v>
      </c>
      <c r="G260" s="407" t="s">
        <v>2425</v>
      </c>
      <c r="H260" s="407" t="s">
        <v>1509</v>
      </c>
      <c r="I260" s="407"/>
      <c r="J260" s="407"/>
      <c r="K260" s="407">
        <v>6</v>
      </c>
      <c r="L260" s="407">
        <v>1000</v>
      </c>
      <c r="M260" s="408">
        <v>0.16</v>
      </c>
      <c r="N260" s="407" t="s">
        <v>1989</v>
      </c>
      <c r="O260" s="407" t="s">
        <v>2011</v>
      </c>
      <c r="Q260" s="407" t="s">
        <v>2410</v>
      </c>
      <c r="R260" s="407" t="s">
        <v>1915</v>
      </c>
      <c r="S260" s="407" t="s">
        <v>1927</v>
      </c>
      <c r="T260" s="407" t="s">
        <v>1927</v>
      </c>
    </row>
    <row r="261" spans="1:20" hidden="1" x14ac:dyDescent="0.3">
      <c r="A261" s="407" t="s">
        <v>59</v>
      </c>
      <c r="B261" s="407" t="s">
        <v>261</v>
      </c>
      <c r="C261" s="407" t="s">
        <v>1917</v>
      </c>
      <c r="D261" s="407" t="s">
        <v>861</v>
      </c>
      <c r="E261" s="407" t="s">
        <v>860</v>
      </c>
      <c r="F261" s="407" t="s">
        <v>3673</v>
      </c>
      <c r="G261" s="407" t="s">
        <v>2426</v>
      </c>
      <c r="H261" s="407" t="s">
        <v>1509</v>
      </c>
      <c r="I261" s="407"/>
      <c r="J261" s="407"/>
      <c r="K261" s="407">
        <v>6</v>
      </c>
      <c r="L261" s="407">
        <v>1000</v>
      </c>
      <c r="M261" s="408">
        <v>0.18</v>
      </c>
      <c r="N261" s="407" t="s">
        <v>1989</v>
      </c>
      <c r="O261" s="407" t="s">
        <v>2011</v>
      </c>
      <c r="Q261" s="407" t="s">
        <v>2410</v>
      </c>
      <c r="R261" s="407" t="s">
        <v>1915</v>
      </c>
      <c r="S261" s="407" t="s">
        <v>1927</v>
      </c>
      <c r="T261" s="407" t="s">
        <v>1927</v>
      </c>
    </row>
    <row r="262" spans="1:20" hidden="1" x14ac:dyDescent="0.3">
      <c r="A262" s="409" t="s">
        <v>59</v>
      </c>
      <c r="B262" s="409" t="s">
        <v>2403</v>
      </c>
      <c r="C262" s="409" t="s">
        <v>2404</v>
      </c>
      <c r="D262" s="409" t="s">
        <v>863</v>
      </c>
      <c r="E262" s="409" t="s">
        <v>862</v>
      </c>
      <c r="F262" s="407" t="s">
        <v>274</v>
      </c>
      <c r="G262" s="407" t="s">
        <v>2427</v>
      </c>
      <c r="H262" s="407" t="s">
        <v>1509</v>
      </c>
      <c r="I262" s="407" t="s">
        <v>2428</v>
      </c>
      <c r="J262" s="407" t="s">
        <v>2429</v>
      </c>
      <c r="K262" s="409">
        <v>6</v>
      </c>
      <c r="L262" s="409">
        <v>750</v>
      </c>
      <c r="M262" s="408">
        <v>7.0000000000000007E-2</v>
      </c>
      <c r="N262" s="407" t="s">
        <v>1989</v>
      </c>
      <c r="O262" s="407" t="s">
        <v>2011</v>
      </c>
      <c r="Q262" s="407" t="s">
        <v>2405</v>
      </c>
      <c r="R262" s="407" t="s">
        <v>1915</v>
      </c>
      <c r="S262" s="409" t="s">
        <v>1922</v>
      </c>
      <c r="T262" s="407" t="s">
        <v>1927</v>
      </c>
    </row>
    <row r="263" spans="1:20" hidden="1" x14ac:dyDescent="0.3">
      <c r="A263" s="409" t="s">
        <v>59</v>
      </c>
      <c r="B263" s="409" t="s">
        <v>2403</v>
      </c>
      <c r="C263" s="409" t="s">
        <v>2404</v>
      </c>
      <c r="D263" s="409" t="s">
        <v>865</v>
      </c>
      <c r="E263" s="409" t="s">
        <v>864</v>
      </c>
      <c r="F263" s="407" t="s">
        <v>3676</v>
      </c>
      <c r="G263" s="407" t="s">
        <v>2427</v>
      </c>
      <c r="H263" s="407" t="s">
        <v>1509</v>
      </c>
      <c r="I263" s="407" t="s">
        <v>2430</v>
      </c>
      <c r="J263" s="407" t="s">
        <v>2431</v>
      </c>
      <c r="K263" s="409">
        <v>6</v>
      </c>
      <c r="L263" s="409">
        <v>750</v>
      </c>
      <c r="M263" s="408">
        <v>9.5000000000000001E-2</v>
      </c>
      <c r="N263" s="407" t="s">
        <v>1989</v>
      </c>
      <c r="O263" s="407" t="s">
        <v>2011</v>
      </c>
      <c r="Q263" s="407" t="s">
        <v>2405</v>
      </c>
      <c r="R263" s="407" t="s">
        <v>1915</v>
      </c>
      <c r="S263" s="409" t="s">
        <v>1922</v>
      </c>
      <c r="T263" s="407" t="s">
        <v>1927</v>
      </c>
    </row>
    <row r="264" spans="1:20" hidden="1" x14ac:dyDescent="0.3">
      <c r="A264" s="409" t="s">
        <v>59</v>
      </c>
      <c r="B264" s="409" t="s">
        <v>2403</v>
      </c>
      <c r="C264" s="409" t="s">
        <v>2404</v>
      </c>
      <c r="D264" s="409" t="s">
        <v>867</v>
      </c>
      <c r="E264" s="409" t="s">
        <v>866</v>
      </c>
      <c r="F264" s="407" t="s">
        <v>276</v>
      </c>
      <c r="G264" s="407" t="s">
        <v>2427</v>
      </c>
      <c r="H264" s="407" t="s">
        <v>1509</v>
      </c>
      <c r="I264" s="407"/>
      <c r="J264" s="407"/>
      <c r="K264" s="409">
        <v>6</v>
      </c>
      <c r="L264" s="409">
        <v>750</v>
      </c>
      <c r="M264" s="408">
        <v>0.115</v>
      </c>
      <c r="N264" s="407" t="s">
        <v>1989</v>
      </c>
      <c r="O264" s="407" t="s">
        <v>2011</v>
      </c>
      <c r="Q264" s="407" t="s">
        <v>2405</v>
      </c>
      <c r="R264" s="407" t="s">
        <v>1915</v>
      </c>
      <c r="S264" s="409" t="s">
        <v>1922</v>
      </c>
      <c r="T264" s="407" t="s">
        <v>1927</v>
      </c>
    </row>
    <row r="265" spans="1:20" hidden="1" x14ac:dyDescent="0.3">
      <c r="A265" s="407" t="s">
        <v>59</v>
      </c>
      <c r="B265" s="407" t="s">
        <v>225</v>
      </c>
      <c r="C265" s="407" t="s">
        <v>259</v>
      </c>
      <c r="D265" s="407" t="s">
        <v>869</v>
      </c>
      <c r="E265" s="407" t="s">
        <v>868</v>
      </c>
      <c r="F265" s="407" t="s">
        <v>3667</v>
      </c>
      <c r="G265" s="407" t="s">
        <v>2432</v>
      </c>
      <c r="H265" s="407" t="s">
        <v>1509</v>
      </c>
      <c r="I265" s="407" t="s">
        <v>2433</v>
      </c>
      <c r="J265" s="407" t="s">
        <v>2434</v>
      </c>
      <c r="K265" s="407">
        <v>6</v>
      </c>
      <c r="L265" s="407">
        <v>700</v>
      </c>
      <c r="M265" s="408">
        <v>0.16500000000000001</v>
      </c>
      <c r="N265" s="407" t="s">
        <v>1989</v>
      </c>
      <c r="O265" s="407" t="s">
        <v>2011</v>
      </c>
      <c r="Q265" s="407" t="s">
        <v>1914</v>
      </c>
      <c r="R265" s="407" t="s">
        <v>1915</v>
      </c>
      <c r="S265" s="407" t="s">
        <v>1927</v>
      </c>
      <c r="T265" s="407" t="s">
        <v>1927</v>
      </c>
    </row>
    <row r="266" spans="1:20" hidden="1" x14ac:dyDescent="0.3">
      <c r="A266" s="407" t="s">
        <v>59</v>
      </c>
      <c r="B266" s="407" t="s">
        <v>225</v>
      </c>
      <c r="C266" s="407" t="s">
        <v>233</v>
      </c>
      <c r="D266" s="407" t="s">
        <v>871</v>
      </c>
      <c r="E266" s="407" t="s">
        <v>870</v>
      </c>
      <c r="F266" s="407" t="s">
        <v>3659</v>
      </c>
      <c r="G266" s="407" t="s">
        <v>2435</v>
      </c>
      <c r="H266" s="407" t="s">
        <v>1509</v>
      </c>
      <c r="I266" s="407" t="s">
        <v>2436</v>
      </c>
      <c r="J266" s="407" t="s">
        <v>2437</v>
      </c>
      <c r="K266" s="407">
        <v>12</v>
      </c>
      <c r="L266" s="407">
        <v>700</v>
      </c>
      <c r="M266" s="408">
        <v>0.2</v>
      </c>
      <c r="N266" s="407" t="s">
        <v>1989</v>
      </c>
      <c r="O266" s="407" t="s">
        <v>1989</v>
      </c>
      <c r="Q266" s="407" t="s">
        <v>1914</v>
      </c>
      <c r="R266" s="407" t="s">
        <v>1915</v>
      </c>
      <c r="S266" s="407" t="s">
        <v>1927</v>
      </c>
      <c r="T266" s="407" t="s">
        <v>1927</v>
      </c>
    </row>
    <row r="267" spans="1:20" hidden="1" x14ac:dyDescent="0.3">
      <c r="A267" s="409" t="s">
        <v>59</v>
      </c>
      <c r="B267" s="409" t="s">
        <v>1806</v>
      </c>
      <c r="C267" s="409" t="s">
        <v>105</v>
      </c>
      <c r="D267" s="409" t="s">
        <v>873</v>
      </c>
      <c r="E267" s="409" t="s">
        <v>872</v>
      </c>
      <c r="F267" s="407" t="s">
        <v>3585</v>
      </c>
      <c r="G267" s="407" t="s">
        <v>2438</v>
      </c>
      <c r="H267" s="407" t="s">
        <v>1509</v>
      </c>
      <c r="I267" s="407"/>
      <c r="J267" s="407"/>
      <c r="K267" s="409">
        <v>6</v>
      </c>
      <c r="L267" s="409">
        <v>700</v>
      </c>
      <c r="M267" s="408">
        <v>0.38</v>
      </c>
      <c r="N267" s="407" t="s">
        <v>2439</v>
      </c>
      <c r="O267" s="407" t="s">
        <v>1509</v>
      </c>
      <c r="Q267" s="407" t="s">
        <v>1914</v>
      </c>
      <c r="R267" s="407" t="s">
        <v>1915</v>
      </c>
      <c r="S267" s="409" t="s">
        <v>1922</v>
      </c>
      <c r="T267" s="407" t="s">
        <v>1922</v>
      </c>
    </row>
    <row r="268" spans="1:20" hidden="1" x14ac:dyDescent="0.3">
      <c r="A268" s="409" t="s">
        <v>59</v>
      </c>
      <c r="B268" s="409" t="s">
        <v>1802</v>
      </c>
      <c r="C268" s="409" t="s">
        <v>60</v>
      </c>
      <c r="D268" s="409" t="s">
        <v>875</v>
      </c>
      <c r="E268" s="409" t="s">
        <v>874</v>
      </c>
      <c r="F268" s="407" t="s">
        <v>3492</v>
      </c>
      <c r="G268" s="407" t="s">
        <v>1509</v>
      </c>
      <c r="H268" s="407" t="s">
        <v>1509</v>
      </c>
      <c r="I268" s="407"/>
      <c r="J268" s="407"/>
      <c r="K268" s="409">
        <v>6</v>
      </c>
      <c r="L268" s="409">
        <v>700</v>
      </c>
      <c r="M268" s="408" t="s">
        <v>1509</v>
      </c>
      <c r="N268" s="407" t="s">
        <v>1509</v>
      </c>
      <c r="O268" s="407" t="s">
        <v>1509</v>
      </c>
      <c r="Q268" s="407" t="s">
        <v>1914</v>
      </c>
      <c r="R268" s="407" t="s">
        <v>1915</v>
      </c>
      <c r="S268" s="409" t="s">
        <v>1922</v>
      </c>
      <c r="T268" s="407" t="s">
        <v>1922</v>
      </c>
    </row>
    <row r="269" spans="1:20" hidden="1" x14ac:dyDescent="0.3">
      <c r="A269" s="407" t="s">
        <v>59</v>
      </c>
      <c r="B269" s="407" t="s">
        <v>1802</v>
      </c>
      <c r="C269" s="407" t="s">
        <v>60</v>
      </c>
      <c r="D269" s="407" t="s">
        <v>877</v>
      </c>
      <c r="E269" s="407" t="s">
        <v>876</v>
      </c>
      <c r="F269" s="407" t="s">
        <v>3561</v>
      </c>
      <c r="G269" s="407" t="s">
        <v>2440</v>
      </c>
      <c r="H269" s="407" t="s">
        <v>1509</v>
      </c>
      <c r="I269" s="407" t="s">
        <v>2441</v>
      </c>
      <c r="J269" s="407" t="s">
        <v>2442</v>
      </c>
      <c r="K269" s="407">
        <v>6</v>
      </c>
      <c r="L269" s="407">
        <v>700</v>
      </c>
      <c r="M269" s="408">
        <v>0.4</v>
      </c>
      <c r="N269" s="407" t="s">
        <v>2001</v>
      </c>
      <c r="O269" s="407" t="s">
        <v>1509</v>
      </c>
      <c r="Q269" s="407" t="s">
        <v>1914</v>
      </c>
      <c r="R269" s="407" t="s">
        <v>1915</v>
      </c>
      <c r="S269" s="407" t="s">
        <v>1927</v>
      </c>
      <c r="T269" s="407" t="s">
        <v>1927</v>
      </c>
    </row>
    <row r="270" spans="1:20" hidden="1" x14ac:dyDescent="0.3">
      <c r="A270" s="407" t="s">
        <v>59</v>
      </c>
      <c r="B270" s="407" t="s">
        <v>1802</v>
      </c>
      <c r="C270" s="407" t="s">
        <v>60</v>
      </c>
      <c r="D270" s="407" t="s">
        <v>879</v>
      </c>
      <c r="E270" s="407" t="s">
        <v>878</v>
      </c>
      <c r="F270" s="407" t="s">
        <v>3563</v>
      </c>
      <c r="G270" s="407" t="s">
        <v>2443</v>
      </c>
      <c r="H270" s="407" t="s">
        <v>1509</v>
      </c>
      <c r="I270" s="407" t="s">
        <v>2444</v>
      </c>
      <c r="J270" s="407" t="s">
        <v>2445</v>
      </c>
      <c r="K270" s="407">
        <v>6</v>
      </c>
      <c r="L270" s="407">
        <v>700</v>
      </c>
      <c r="M270" s="408">
        <v>0.43</v>
      </c>
      <c r="N270" s="407" t="s">
        <v>2001</v>
      </c>
      <c r="O270" s="407" t="s">
        <v>1509</v>
      </c>
      <c r="Q270" s="407" t="s">
        <v>1914</v>
      </c>
      <c r="R270" s="407" t="s">
        <v>1915</v>
      </c>
      <c r="S270" s="407" t="s">
        <v>1927</v>
      </c>
      <c r="T270" s="407" t="s">
        <v>1927</v>
      </c>
    </row>
    <row r="271" spans="1:20" hidden="1" x14ac:dyDescent="0.3">
      <c r="A271" s="407" t="s">
        <v>59</v>
      </c>
      <c r="B271" s="407" t="s">
        <v>1802</v>
      </c>
      <c r="C271" s="407" t="s">
        <v>60</v>
      </c>
      <c r="D271" s="407" t="s">
        <v>881</v>
      </c>
      <c r="E271" s="407" t="s">
        <v>880</v>
      </c>
      <c r="F271" s="407" t="s">
        <v>3564</v>
      </c>
      <c r="G271" s="407" t="s">
        <v>2446</v>
      </c>
      <c r="H271" s="407" t="s">
        <v>1509</v>
      </c>
      <c r="I271" s="407" t="s">
        <v>2447</v>
      </c>
      <c r="J271" s="407" t="s">
        <v>2448</v>
      </c>
      <c r="K271" s="407">
        <v>6</v>
      </c>
      <c r="L271" s="407">
        <v>700</v>
      </c>
      <c r="M271" s="408">
        <v>0.43</v>
      </c>
      <c r="N271" s="407" t="s">
        <v>2001</v>
      </c>
      <c r="O271" s="407" t="s">
        <v>1509</v>
      </c>
      <c r="Q271" s="407" t="s">
        <v>1914</v>
      </c>
      <c r="R271" s="407" t="s">
        <v>1915</v>
      </c>
      <c r="S271" s="407" t="s">
        <v>1927</v>
      </c>
      <c r="T271" s="407" t="s">
        <v>1927</v>
      </c>
    </row>
    <row r="272" spans="1:20" hidden="1" x14ac:dyDescent="0.3">
      <c r="A272" s="407" t="s">
        <v>59</v>
      </c>
      <c r="B272" s="407" t="s">
        <v>1802</v>
      </c>
      <c r="C272" s="407" t="s">
        <v>60</v>
      </c>
      <c r="D272" s="407" t="s">
        <v>883</v>
      </c>
      <c r="E272" s="407" t="s">
        <v>882</v>
      </c>
      <c r="F272" s="407" t="s">
        <v>3562</v>
      </c>
      <c r="G272" s="407" t="s">
        <v>2449</v>
      </c>
      <c r="H272" s="407" t="s">
        <v>1509</v>
      </c>
      <c r="I272" s="407" t="s">
        <v>2450</v>
      </c>
      <c r="J272" s="407" t="s">
        <v>2451</v>
      </c>
      <c r="K272" s="407">
        <v>6</v>
      </c>
      <c r="L272" s="407">
        <v>700</v>
      </c>
      <c r="M272" s="408">
        <v>0.4</v>
      </c>
      <c r="N272" s="407" t="s">
        <v>2001</v>
      </c>
      <c r="O272" s="407" t="s">
        <v>1509</v>
      </c>
      <c r="Q272" s="407" t="s">
        <v>1914</v>
      </c>
      <c r="R272" s="407" t="s">
        <v>1915</v>
      </c>
      <c r="S272" s="407" t="s">
        <v>1927</v>
      </c>
      <c r="T272" s="407" t="s">
        <v>1927</v>
      </c>
    </row>
    <row r="273" spans="1:20" hidden="1" x14ac:dyDescent="0.3">
      <c r="A273" s="407" t="s">
        <v>71</v>
      </c>
      <c r="B273" s="407" t="s">
        <v>1802</v>
      </c>
      <c r="C273" s="407" t="s">
        <v>80</v>
      </c>
      <c r="D273" s="407" t="s">
        <v>885</v>
      </c>
      <c r="E273" s="407" t="s">
        <v>884</v>
      </c>
      <c r="F273" s="407" t="s">
        <v>3574</v>
      </c>
      <c r="G273" s="407" t="s">
        <v>2452</v>
      </c>
      <c r="H273" s="407" t="s">
        <v>1509</v>
      </c>
      <c r="I273" s="407" t="s">
        <v>2453</v>
      </c>
      <c r="J273" s="407" t="s">
        <v>2454</v>
      </c>
      <c r="K273" s="407">
        <v>6</v>
      </c>
      <c r="L273" s="407">
        <v>700</v>
      </c>
      <c r="M273" s="408">
        <v>0.4</v>
      </c>
      <c r="N273" s="407" t="s">
        <v>2209</v>
      </c>
      <c r="O273" s="407" t="s">
        <v>2011</v>
      </c>
      <c r="Q273" s="407" t="s">
        <v>1914</v>
      </c>
      <c r="R273" s="407" t="s">
        <v>1915</v>
      </c>
      <c r="S273" s="407" t="s">
        <v>1927</v>
      </c>
      <c r="T273" s="407" t="s">
        <v>1927</v>
      </c>
    </row>
    <row r="274" spans="1:20" hidden="1" x14ac:dyDescent="0.3">
      <c r="A274" s="407" t="s">
        <v>158</v>
      </c>
      <c r="B274" s="407" t="s">
        <v>150</v>
      </c>
      <c r="C274" s="407" t="s">
        <v>158</v>
      </c>
      <c r="D274" s="407" t="s">
        <v>887</v>
      </c>
      <c r="E274" s="407" t="s">
        <v>886</v>
      </c>
      <c r="F274" s="407" t="s">
        <v>3617</v>
      </c>
      <c r="G274" s="407" t="s">
        <v>2455</v>
      </c>
      <c r="H274" s="407" t="s">
        <v>1509</v>
      </c>
      <c r="I274" s="407" t="s">
        <v>2456</v>
      </c>
      <c r="J274" s="407" t="s">
        <v>2457</v>
      </c>
      <c r="K274" s="407">
        <v>24</v>
      </c>
      <c r="L274" s="407">
        <v>200</v>
      </c>
      <c r="M274" s="408">
        <v>0.4</v>
      </c>
      <c r="N274" s="407" t="s">
        <v>2354</v>
      </c>
      <c r="O274" s="407" t="s">
        <v>2011</v>
      </c>
      <c r="Q274" s="407" t="s">
        <v>1914</v>
      </c>
      <c r="R274" s="407" t="s">
        <v>1915</v>
      </c>
      <c r="S274" s="407" t="s">
        <v>1927</v>
      </c>
      <c r="T274" s="407" t="s">
        <v>1927</v>
      </c>
    </row>
    <row r="275" spans="1:20" hidden="1" x14ac:dyDescent="0.3">
      <c r="A275" s="407" t="s">
        <v>158</v>
      </c>
      <c r="B275" s="407" t="s">
        <v>150</v>
      </c>
      <c r="C275" s="407" t="s">
        <v>158</v>
      </c>
      <c r="D275" s="407" t="s">
        <v>889</v>
      </c>
      <c r="E275" s="407" t="s">
        <v>888</v>
      </c>
      <c r="F275" s="407" t="s">
        <v>3618</v>
      </c>
      <c r="G275" s="407" t="s">
        <v>2458</v>
      </c>
      <c r="H275" s="407" t="s">
        <v>1509</v>
      </c>
      <c r="I275" s="407" t="s">
        <v>2459</v>
      </c>
      <c r="J275" s="407" t="s">
        <v>2460</v>
      </c>
      <c r="K275" s="407">
        <v>12</v>
      </c>
      <c r="L275" s="407">
        <v>750</v>
      </c>
      <c r="M275" s="408">
        <v>0.4</v>
      </c>
      <c r="N275" s="407" t="s">
        <v>2354</v>
      </c>
      <c r="O275" s="407" t="s">
        <v>2011</v>
      </c>
      <c r="Q275" s="407" t="s">
        <v>1914</v>
      </c>
      <c r="R275" s="407" t="s">
        <v>1915</v>
      </c>
      <c r="S275" s="407" t="s">
        <v>1927</v>
      </c>
      <c r="T275" s="407" t="s">
        <v>1913</v>
      </c>
    </row>
    <row r="276" spans="1:20" hidden="1" x14ac:dyDescent="0.3">
      <c r="A276" s="407" t="s">
        <v>158</v>
      </c>
      <c r="B276" s="407" t="s">
        <v>150</v>
      </c>
      <c r="C276" s="407" t="s">
        <v>158</v>
      </c>
      <c r="D276" s="407" t="s">
        <v>891</v>
      </c>
      <c r="E276" s="407" t="s">
        <v>890</v>
      </c>
      <c r="F276" s="407" t="s">
        <v>3619</v>
      </c>
      <c r="G276" s="407" t="s">
        <v>2461</v>
      </c>
      <c r="H276" s="407" t="s">
        <v>1509</v>
      </c>
      <c r="I276" s="407" t="s">
        <v>2462</v>
      </c>
      <c r="J276" s="407" t="s">
        <v>2463</v>
      </c>
      <c r="K276" s="407">
        <v>12</v>
      </c>
      <c r="L276" s="407">
        <v>1000</v>
      </c>
      <c r="M276" s="408">
        <v>0.4</v>
      </c>
      <c r="N276" s="407" t="s">
        <v>2354</v>
      </c>
      <c r="O276" s="407" t="s">
        <v>2011</v>
      </c>
      <c r="Q276" s="407" t="s">
        <v>1914</v>
      </c>
      <c r="R276" s="407" t="s">
        <v>1915</v>
      </c>
      <c r="S276" s="407" t="s">
        <v>1927</v>
      </c>
      <c r="T276" s="407" t="s">
        <v>1927</v>
      </c>
    </row>
    <row r="277" spans="1:20" hidden="1" x14ac:dyDescent="0.3">
      <c r="A277" s="407" t="s">
        <v>158</v>
      </c>
      <c r="B277" s="407" t="s">
        <v>150</v>
      </c>
      <c r="C277" s="407" t="s">
        <v>158</v>
      </c>
      <c r="D277" s="407" t="s">
        <v>893</v>
      </c>
      <c r="E277" s="407" t="s">
        <v>892</v>
      </c>
      <c r="F277" s="407" t="s">
        <v>3620</v>
      </c>
      <c r="G277" s="407" t="s">
        <v>2464</v>
      </c>
      <c r="H277" s="407" t="s">
        <v>1509</v>
      </c>
      <c r="I277" s="407" t="s">
        <v>2465</v>
      </c>
      <c r="J277" s="407" t="s">
        <v>2466</v>
      </c>
      <c r="K277" s="407">
        <v>6</v>
      </c>
      <c r="L277" s="407">
        <v>1750</v>
      </c>
      <c r="M277" s="408">
        <v>0.4</v>
      </c>
      <c r="N277" s="407" t="s">
        <v>2354</v>
      </c>
      <c r="O277" s="407" t="s">
        <v>2011</v>
      </c>
      <c r="Q277" s="407" t="s">
        <v>1914</v>
      </c>
      <c r="R277" s="407" t="s">
        <v>1915</v>
      </c>
      <c r="S277" s="407" t="s">
        <v>1927</v>
      </c>
      <c r="T277" s="407" t="s">
        <v>1927</v>
      </c>
    </row>
    <row r="278" spans="1:20" hidden="1" x14ac:dyDescent="0.3">
      <c r="A278" s="407" t="s">
        <v>71</v>
      </c>
      <c r="B278" s="407" t="s">
        <v>196</v>
      </c>
      <c r="C278" s="407" t="s">
        <v>1662</v>
      </c>
      <c r="D278" s="407" t="s">
        <v>895</v>
      </c>
      <c r="E278" s="407" t="s">
        <v>894</v>
      </c>
      <c r="F278" s="407" t="s">
        <v>3092</v>
      </c>
      <c r="G278" s="407" t="s">
        <v>2467</v>
      </c>
      <c r="H278" s="407" t="s">
        <v>1509</v>
      </c>
      <c r="I278" s="407" t="s">
        <v>2468</v>
      </c>
      <c r="J278" s="407" t="s">
        <v>2469</v>
      </c>
      <c r="K278" s="407">
        <v>6</v>
      </c>
      <c r="L278" s="407">
        <v>750</v>
      </c>
      <c r="M278" s="408">
        <v>0.38</v>
      </c>
      <c r="N278" s="407" t="s">
        <v>2150</v>
      </c>
      <c r="O278" s="407" t="s">
        <v>2011</v>
      </c>
      <c r="Q278" s="407" t="s">
        <v>1914</v>
      </c>
      <c r="R278" s="407" t="s">
        <v>1915</v>
      </c>
      <c r="S278" s="407" t="s">
        <v>1927</v>
      </c>
      <c r="T278" s="407" t="s">
        <v>1927</v>
      </c>
    </row>
    <row r="279" spans="1:20" hidden="1" x14ac:dyDescent="0.3">
      <c r="A279" s="407" t="s">
        <v>71</v>
      </c>
      <c r="B279" s="407" t="s">
        <v>196</v>
      </c>
      <c r="C279" s="407" t="s">
        <v>1663</v>
      </c>
      <c r="D279" s="407" t="s">
        <v>897</v>
      </c>
      <c r="E279" s="407" t="s">
        <v>896</v>
      </c>
      <c r="F279" s="407" t="s">
        <v>3637</v>
      </c>
      <c r="G279" s="407" t="s">
        <v>2470</v>
      </c>
      <c r="H279" s="407" t="s">
        <v>1509</v>
      </c>
      <c r="I279" s="407" t="s">
        <v>2471</v>
      </c>
      <c r="J279" s="407" t="s">
        <v>2472</v>
      </c>
      <c r="K279" s="407">
        <v>6</v>
      </c>
      <c r="L279" s="407">
        <v>750</v>
      </c>
      <c r="M279" s="408">
        <v>0.4</v>
      </c>
      <c r="N279" s="407" t="s">
        <v>2150</v>
      </c>
      <c r="O279" s="407" t="s">
        <v>2150</v>
      </c>
      <c r="Q279" s="407" t="s">
        <v>1914</v>
      </c>
      <c r="R279" s="407" t="s">
        <v>1915</v>
      </c>
      <c r="S279" s="407" t="s">
        <v>1927</v>
      </c>
      <c r="T279" s="407" t="s">
        <v>1927</v>
      </c>
    </row>
    <row r="280" spans="1:20" hidden="1" x14ac:dyDescent="0.3">
      <c r="A280" s="409" t="s">
        <v>2473</v>
      </c>
      <c r="B280" s="409" t="s">
        <v>2403</v>
      </c>
      <c r="C280" s="409" t="s">
        <v>2473</v>
      </c>
      <c r="D280" s="409" t="s">
        <v>899</v>
      </c>
      <c r="E280" s="409" t="s">
        <v>898</v>
      </c>
      <c r="F280" s="407" t="s">
        <v>3493</v>
      </c>
      <c r="G280" s="407" t="s">
        <v>1509</v>
      </c>
      <c r="H280" s="407" t="s">
        <v>1509</v>
      </c>
      <c r="I280" s="407"/>
      <c r="J280" s="407"/>
      <c r="K280" s="409">
        <v>6</v>
      </c>
      <c r="L280" s="409">
        <v>750</v>
      </c>
      <c r="M280" s="408" t="s">
        <v>1509</v>
      </c>
      <c r="N280" s="407" t="s">
        <v>1509</v>
      </c>
      <c r="O280" s="407" t="s">
        <v>1509</v>
      </c>
      <c r="Q280" s="407" t="s">
        <v>1914</v>
      </c>
      <c r="R280" s="407" t="s">
        <v>1915</v>
      </c>
      <c r="S280" s="409" t="s">
        <v>1922</v>
      </c>
      <c r="T280" s="407" t="s">
        <v>1922</v>
      </c>
    </row>
    <row r="281" spans="1:20" hidden="1" x14ac:dyDescent="0.3">
      <c r="A281" s="409" t="s">
        <v>2473</v>
      </c>
      <c r="B281" s="409" t="s">
        <v>2403</v>
      </c>
      <c r="C281" s="409" t="s">
        <v>2473</v>
      </c>
      <c r="D281" s="409" t="s">
        <v>901</v>
      </c>
      <c r="E281" s="409" t="s">
        <v>900</v>
      </c>
      <c r="F281" s="407" t="s">
        <v>3494</v>
      </c>
      <c r="G281" s="407" t="s">
        <v>1509</v>
      </c>
      <c r="H281" s="407" t="s">
        <v>1509</v>
      </c>
      <c r="I281" s="407"/>
      <c r="J281" s="407"/>
      <c r="K281" s="409">
        <v>6</v>
      </c>
      <c r="L281" s="409">
        <v>750</v>
      </c>
      <c r="M281" s="408" t="s">
        <v>1509</v>
      </c>
      <c r="N281" s="407" t="s">
        <v>1509</v>
      </c>
      <c r="O281" s="407" t="s">
        <v>1509</v>
      </c>
      <c r="Q281" s="407" t="s">
        <v>1914</v>
      </c>
      <c r="R281" s="407" t="s">
        <v>1915</v>
      </c>
      <c r="S281" s="409" t="s">
        <v>1922</v>
      </c>
      <c r="T281" s="407" t="s">
        <v>1922</v>
      </c>
    </row>
    <row r="282" spans="1:20" hidden="1" x14ac:dyDescent="0.3">
      <c r="A282" s="409" t="s">
        <v>2473</v>
      </c>
      <c r="B282" s="409" t="s">
        <v>2403</v>
      </c>
      <c r="C282" s="409" t="s">
        <v>2473</v>
      </c>
      <c r="D282" s="409" t="s">
        <v>903</v>
      </c>
      <c r="E282" s="409" t="s">
        <v>902</v>
      </c>
      <c r="F282" s="407" t="s">
        <v>3495</v>
      </c>
      <c r="G282" s="407" t="s">
        <v>1509</v>
      </c>
      <c r="H282" s="407" t="s">
        <v>1509</v>
      </c>
      <c r="I282" s="407" t="s">
        <v>2474</v>
      </c>
      <c r="J282" s="407" t="s">
        <v>2475</v>
      </c>
      <c r="K282" s="409">
        <v>6</v>
      </c>
      <c r="L282" s="409">
        <v>750</v>
      </c>
      <c r="M282" s="408" t="s">
        <v>1509</v>
      </c>
      <c r="N282" s="407" t="s">
        <v>1509</v>
      </c>
      <c r="O282" s="407" t="s">
        <v>1509</v>
      </c>
      <c r="Q282" s="407" t="s">
        <v>1914</v>
      </c>
      <c r="R282" s="407" t="s">
        <v>1915</v>
      </c>
      <c r="S282" s="409" t="s">
        <v>1922</v>
      </c>
      <c r="T282" s="407" t="s">
        <v>1922</v>
      </c>
    </row>
    <row r="283" spans="1:20" hidden="1" x14ac:dyDescent="0.3">
      <c r="A283" s="409" t="s">
        <v>2473</v>
      </c>
      <c r="B283" s="409" t="s">
        <v>2403</v>
      </c>
      <c r="C283" s="409" t="s">
        <v>2473</v>
      </c>
      <c r="D283" s="409" t="s">
        <v>905</v>
      </c>
      <c r="E283" s="409" t="s">
        <v>904</v>
      </c>
      <c r="F283" s="407" t="s">
        <v>3496</v>
      </c>
      <c r="G283" s="407" t="s">
        <v>1509</v>
      </c>
      <c r="H283" s="407" t="s">
        <v>1509</v>
      </c>
      <c r="I283" s="407" t="s">
        <v>2476</v>
      </c>
      <c r="J283" s="407" t="s">
        <v>2477</v>
      </c>
      <c r="K283" s="409">
        <v>6</v>
      </c>
      <c r="L283" s="409">
        <v>750</v>
      </c>
      <c r="M283" s="408" t="s">
        <v>1509</v>
      </c>
      <c r="N283" s="407" t="s">
        <v>1509</v>
      </c>
      <c r="O283" s="407" t="s">
        <v>1509</v>
      </c>
      <c r="Q283" s="407" t="s">
        <v>1914</v>
      </c>
      <c r="R283" s="407" t="s">
        <v>1915</v>
      </c>
      <c r="S283" s="409" t="s">
        <v>1922</v>
      </c>
      <c r="T283" s="407" t="s">
        <v>1922</v>
      </c>
    </row>
    <row r="284" spans="1:20" hidden="1" x14ac:dyDescent="0.3">
      <c r="A284" s="409" t="s">
        <v>2473</v>
      </c>
      <c r="B284" s="409" t="s">
        <v>2403</v>
      </c>
      <c r="C284" s="409" t="s">
        <v>2473</v>
      </c>
      <c r="D284" s="409" t="s">
        <v>907</v>
      </c>
      <c r="E284" s="409" t="s">
        <v>906</v>
      </c>
      <c r="F284" s="407" t="s">
        <v>3497</v>
      </c>
      <c r="G284" s="407" t="s">
        <v>1509</v>
      </c>
      <c r="H284" s="407" t="s">
        <v>1509</v>
      </c>
      <c r="I284" s="407"/>
      <c r="J284" s="407"/>
      <c r="K284" s="409">
        <v>3</v>
      </c>
      <c r="L284" s="409">
        <v>1500</v>
      </c>
      <c r="M284" s="408" t="s">
        <v>1509</v>
      </c>
      <c r="N284" s="407" t="s">
        <v>1509</v>
      </c>
      <c r="O284" s="407" t="s">
        <v>1509</v>
      </c>
      <c r="Q284" s="407" t="s">
        <v>1914</v>
      </c>
      <c r="R284" s="407" t="s">
        <v>1915</v>
      </c>
      <c r="S284" s="409" t="s">
        <v>1922</v>
      </c>
      <c r="T284" s="407" t="s">
        <v>1922</v>
      </c>
    </row>
    <row r="285" spans="1:20" hidden="1" x14ac:dyDescent="0.3">
      <c r="A285" s="407" t="s">
        <v>278</v>
      </c>
      <c r="B285" s="407" t="s">
        <v>277</v>
      </c>
      <c r="C285" s="407" t="s">
        <v>278</v>
      </c>
      <c r="D285" s="407" t="s">
        <v>909</v>
      </c>
      <c r="E285" s="407" t="s">
        <v>908</v>
      </c>
      <c r="F285" s="407" t="s">
        <v>3498</v>
      </c>
      <c r="G285" s="407" t="s">
        <v>2478</v>
      </c>
      <c r="H285" s="407" t="s">
        <v>1509</v>
      </c>
      <c r="I285" s="407"/>
      <c r="J285" s="407"/>
      <c r="K285" s="407">
        <v>6</v>
      </c>
      <c r="L285" s="407">
        <v>750</v>
      </c>
      <c r="M285" s="408">
        <v>0.125</v>
      </c>
      <c r="N285" s="407" t="s">
        <v>2089</v>
      </c>
      <c r="O285" s="407" t="s">
        <v>2011</v>
      </c>
      <c r="Q285" s="407" t="s">
        <v>2410</v>
      </c>
      <c r="R285" s="407" t="s">
        <v>1915</v>
      </c>
      <c r="S285" s="407" t="s">
        <v>1927</v>
      </c>
      <c r="T285" s="407" t="s">
        <v>1927</v>
      </c>
    </row>
    <row r="286" spans="1:20" hidden="1" x14ac:dyDescent="0.3">
      <c r="A286" s="407" t="s">
        <v>278</v>
      </c>
      <c r="B286" s="407" t="s">
        <v>277</v>
      </c>
      <c r="C286" s="407" t="s">
        <v>278</v>
      </c>
      <c r="D286" s="407" t="s">
        <v>911</v>
      </c>
      <c r="E286" s="407" t="s">
        <v>910</v>
      </c>
      <c r="F286" s="407" t="s">
        <v>3499</v>
      </c>
      <c r="G286" s="407" t="s">
        <v>2479</v>
      </c>
      <c r="H286" s="407" t="s">
        <v>1509</v>
      </c>
      <c r="I286" s="407"/>
      <c r="J286" s="407"/>
      <c r="K286" s="407">
        <v>6</v>
      </c>
      <c r="L286" s="407">
        <v>750</v>
      </c>
      <c r="M286" s="408">
        <v>0.125</v>
      </c>
      <c r="N286" s="407" t="s">
        <v>2089</v>
      </c>
      <c r="O286" s="407" t="s">
        <v>2011</v>
      </c>
      <c r="Q286" s="407" t="s">
        <v>2410</v>
      </c>
      <c r="R286" s="407" t="s">
        <v>1915</v>
      </c>
      <c r="S286" s="407" t="s">
        <v>1927</v>
      </c>
      <c r="T286" s="407" t="s">
        <v>1927</v>
      </c>
    </row>
    <row r="287" spans="1:20" hidden="1" x14ac:dyDescent="0.3">
      <c r="A287" s="407" t="s">
        <v>278</v>
      </c>
      <c r="B287" s="407" t="s">
        <v>277</v>
      </c>
      <c r="C287" s="407" t="s">
        <v>278</v>
      </c>
      <c r="D287" s="407" t="s">
        <v>913</v>
      </c>
      <c r="E287" s="407" t="s">
        <v>912</v>
      </c>
      <c r="F287" s="407" t="s">
        <v>3500</v>
      </c>
      <c r="G287" s="407" t="s">
        <v>1509</v>
      </c>
      <c r="H287" s="407" t="s">
        <v>1509</v>
      </c>
      <c r="I287" s="407" t="s">
        <v>2480</v>
      </c>
      <c r="J287" s="407" t="s">
        <v>2481</v>
      </c>
      <c r="K287" s="407">
        <v>6</v>
      </c>
      <c r="L287" s="407">
        <v>750</v>
      </c>
      <c r="M287" s="408" t="s">
        <v>1509</v>
      </c>
      <c r="N287" s="407" t="s">
        <v>1509</v>
      </c>
      <c r="O287" s="407" t="s">
        <v>2011</v>
      </c>
      <c r="Q287" s="407" t="s">
        <v>2410</v>
      </c>
      <c r="R287" s="407" t="s">
        <v>1915</v>
      </c>
      <c r="S287" s="407" t="s">
        <v>1927</v>
      </c>
      <c r="T287" s="407" t="s">
        <v>1927</v>
      </c>
    </row>
    <row r="288" spans="1:20" hidden="1" x14ac:dyDescent="0.3">
      <c r="A288" s="407" t="s">
        <v>278</v>
      </c>
      <c r="B288" s="407" t="s">
        <v>277</v>
      </c>
      <c r="C288" s="407" t="s">
        <v>278</v>
      </c>
      <c r="D288" s="407" t="s">
        <v>915</v>
      </c>
      <c r="E288" s="407" t="s">
        <v>914</v>
      </c>
      <c r="F288" s="407" t="s">
        <v>279</v>
      </c>
      <c r="G288" s="407" t="s">
        <v>2482</v>
      </c>
      <c r="H288" s="407" t="s">
        <v>1509</v>
      </c>
      <c r="I288" s="407" t="s">
        <v>2483</v>
      </c>
      <c r="J288" s="407" t="s">
        <v>2484</v>
      </c>
      <c r="K288" s="407">
        <v>6</v>
      </c>
      <c r="L288" s="407">
        <v>750</v>
      </c>
      <c r="M288" s="408">
        <v>0.125</v>
      </c>
      <c r="N288" s="407" t="s">
        <v>2089</v>
      </c>
      <c r="O288" s="407" t="s">
        <v>2011</v>
      </c>
      <c r="Q288" s="407" t="s">
        <v>2410</v>
      </c>
      <c r="R288" s="407" t="s">
        <v>1915</v>
      </c>
      <c r="S288" s="407" t="s">
        <v>1927</v>
      </c>
      <c r="T288" s="407" t="s">
        <v>1927</v>
      </c>
    </row>
    <row r="289" spans="1:20" hidden="1" x14ac:dyDescent="0.3">
      <c r="A289" s="407" t="s">
        <v>278</v>
      </c>
      <c r="B289" s="407" t="s">
        <v>277</v>
      </c>
      <c r="C289" s="407" t="s">
        <v>278</v>
      </c>
      <c r="D289" s="407" t="s">
        <v>917</v>
      </c>
      <c r="E289" s="407" t="s">
        <v>916</v>
      </c>
      <c r="F289" s="407" t="s">
        <v>3681</v>
      </c>
      <c r="G289" s="407" t="s">
        <v>2485</v>
      </c>
      <c r="H289" s="407" t="s">
        <v>1509</v>
      </c>
      <c r="I289" s="407"/>
      <c r="J289" s="407"/>
      <c r="K289" s="407">
        <v>6</v>
      </c>
      <c r="L289" s="407">
        <v>750</v>
      </c>
      <c r="M289" s="408">
        <v>0.125</v>
      </c>
      <c r="N289" s="407" t="s">
        <v>2089</v>
      </c>
      <c r="O289" s="407" t="s">
        <v>2011</v>
      </c>
      <c r="Q289" s="407" t="s">
        <v>2410</v>
      </c>
      <c r="R289" s="407" t="s">
        <v>1915</v>
      </c>
      <c r="S289" s="407" t="s">
        <v>1927</v>
      </c>
      <c r="T289" s="407" t="s">
        <v>1927</v>
      </c>
    </row>
    <row r="290" spans="1:20" hidden="1" x14ac:dyDescent="0.3">
      <c r="A290" s="407" t="s">
        <v>278</v>
      </c>
      <c r="B290" s="407" t="s">
        <v>277</v>
      </c>
      <c r="C290" s="407" t="s">
        <v>278</v>
      </c>
      <c r="D290" s="407" t="s">
        <v>919</v>
      </c>
      <c r="E290" s="407" t="s">
        <v>918</v>
      </c>
      <c r="F290" s="407" t="s">
        <v>280</v>
      </c>
      <c r="G290" s="407" t="s">
        <v>2486</v>
      </c>
      <c r="H290" s="407" t="s">
        <v>1509</v>
      </c>
      <c r="I290" s="407" t="s">
        <v>2487</v>
      </c>
      <c r="J290" s="407" t="s">
        <v>2488</v>
      </c>
      <c r="K290" s="407">
        <v>6</v>
      </c>
      <c r="L290" s="407">
        <v>750</v>
      </c>
      <c r="M290" s="408">
        <v>0.125</v>
      </c>
      <c r="N290" s="407" t="s">
        <v>2089</v>
      </c>
      <c r="O290" s="407" t="s">
        <v>2011</v>
      </c>
      <c r="Q290" s="407" t="s">
        <v>2410</v>
      </c>
      <c r="R290" s="407" t="s">
        <v>1915</v>
      </c>
      <c r="S290" s="407" t="s">
        <v>1927</v>
      </c>
      <c r="T290" s="407" t="s">
        <v>1927</v>
      </c>
    </row>
    <row r="291" spans="1:20" hidden="1" x14ac:dyDescent="0.3">
      <c r="A291" s="407" t="s">
        <v>278</v>
      </c>
      <c r="B291" s="407" t="s">
        <v>277</v>
      </c>
      <c r="C291" s="407" t="s">
        <v>278</v>
      </c>
      <c r="D291" s="407" t="s">
        <v>921</v>
      </c>
      <c r="E291" s="407" t="s">
        <v>920</v>
      </c>
      <c r="F291" s="407" t="s">
        <v>3501</v>
      </c>
      <c r="G291" s="407" t="s">
        <v>2489</v>
      </c>
      <c r="H291" s="407" t="s">
        <v>1509</v>
      </c>
      <c r="I291" s="407" t="s">
        <v>2490</v>
      </c>
      <c r="J291" s="407" t="s">
        <v>2491</v>
      </c>
      <c r="K291" s="407">
        <v>6</v>
      </c>
      <c r="L291" s="407">
        <v>750</v>
      </c>
      <c r="M291" s="408">
        <v>0.125</v>
      </c>
      <c r="N291" s="407" t="s">
        <v>2089</v>
      </c>
      <c r="O291" s="407" t="s">
        <v>2011</v>
      </c>
      <c r="Q291" s="407" t="s">
        <v>2410</v>
      </c>
      <c r="R291" s="407" t="s">
        <v>1915</v>
      </c>
      <c r="S291" s="407" t="s">
        <v>1927</v>
      </c>
      <c r="T291" s="407" t="s">
        <v>1927</v>
      </c>
    </row>
    <row r="292" spans="1:20" hidden="1" x14ac:dyDescent="0.3">
      <c r="A292" s="407" t="s">
        <v>278</v>
      </c>
      <c r="B292" s="407" t="s">
        <v>277</v>
      </c>
      <c r="C292" s="407" t="s">
        <v>278</v>
      </c>
      <c r="D292" s="407" t="s">
        <v>923</v>
      </c>
      <c r="E292" s="407" t="s">
        <v>922</v>
      </c>
      <c r="F292" s="407" t="s">
        <v>282</v>
      </c>
      <c r="G292" s="407" t="s">
        <v>2492</v>
      </c>
      <c r="H292" s="407" t="s">
        <v>1509</v>
      </c>
      <c r="I292" s="407" t="s">
        <v>2493</v>
      </c>
      <c r="J292" s="407" t="s">
        <v>2494</v>
      </c>
      <c r="K292" s="407">
        <v>6</v>
      </c>
      <c r="L292" s="407">
        <v>750</v>
      </c>
      <c r="M292" s="408">
        <v>0.125</v>
      </c>
      <c r="N292" s="407" t="s">
        <v>2089</v>
      </c>
      <c r="O292" s="407" t="s">
        <v>2011</v>
      </c>
      <c r="Q292" s="407" t="s">
        <v>2410</v>
      </c>
      <c r="R292" s="407" t="s">
        <v>1915</v>
      </c>
      <c r="S292" s="407" t="s">
        <v>1927</v>
      </c>
      <c r="T292" s="407" t="s">
        <v>1927</v>
      </c>
    </row>
    <row r="293" spans="1:20" hidden="1" x14ac:dyDescent="0.3">
      <c r="A293" s="407" t="s">
        <v>278</v>
      </c>
      <c r="B293" s="407" t="s">
        <v>277</v>
      </c>
      <c r="C293" s="407" t="s">
        <v>278</v>
      </c>
      <c r="D293" s="407" t="s">
        <v>925</v>
      </c>
      <c r="E293" s="407" t="s">
        <v>924</v>
      </c>
      <c r="F293" s="407" t="s">
        <v>281</v>
      </c>
      <c r="G293" s="407" t="s">
        <v>2495</v>
      </c>
      <c r="H293" s="407" t="s">
        <v>1509</v>
      </c>
      <c r="I293" s="407" t="s">
        <v>2496</v>
      </c>
      <c r="J293" s="407" t="s">
        <v>2497</v>
      </c>
      <c r="K293" s="407">
        <v>6</v>
      </c>
      <c r="L293" s="407">
        <v>750</v>
      </c>
      <c r="M293" s="408">
        <v>0.125</v>
      </c>
      <c r="N293" s="407" t="s">
        <v>2089</v>
      </c>
      <c r="O293" s="407" t="s">
        <v>2011</v>
      </c>
      <c r="Q293" s="407" t="s">
        <v>2410</v>
      </c>
      <c r="R293" s="407" t="s">
        <v>1915</v>
      </c>
      <c r="S293" s="407" t="s">
        <v>1927</v>
      </c>
      <c r="T293" s="407" t="s">
        <v>1927</v>
      </c>
    </row>
    <row r="294" spans="1:20" hidden="1" x14ac:dyDescent="0.3">
      <c r="A294" s="407" t="s">
        <v>278</v>
      </c>
      <c r="B294" s="407" t="s">
        <v>277</v>
      </c>
      <c r="C294" s="407" t="s">
        <v>278</v>
      </c>
      <c r="D294" s="407" t="s">
        <v>927</v>
      </c>
      <c r="E294" s="407" t="s">
        <v>926</v>
      </c>
      <c r="F294" s="407" t="s">
        <v>3677</v>
      </c>
      <c r="G294" s="407" t="s">
        <v>2498</v>
      </c>
      <c r="H294" s="407" t="s">
        <v>1509</v>
      </c>
      <c r="I294" s="407"/>
      <c r="J294" s="407"/>
      <c r="K294" s="407">
        <v>3</v>
      </c>
      <c r="L294" s="407">
        <v>1500</v>
      </c>
      <c r="M294" s="408">
        <v>0.125</v>
      </c>
      <c r="N294" s="407" t="s">
        <v>2089</v>
      </c>
      <c r="O294" s="407" t="s">
        <v>2011</v>
      </c>
      <c r="Q294" s="407" t="s">
        <v>2410</v>
      </c>
      <c r="R294" s="407" t="s">
        <v>1915</v>
      </c>
      <c r="S294" s="407" t="s">
        <v>1927</v>
      </c>
      <c r="T294" s="407" t="s">
        <v>1927</v>
      </c>
    </row>
    <row r="295" spans="1:20" hidden="1" x14ac:dyDescent="0.3">
      <c r="A295" s="407" t="s">
        <v>278</v>
      </c>
      <c r="B295" s="407" t="s">
        <v>277</v>
      </c>
      <c r="C295" s="407" t="s">
        <v>278</v>
      </c>
      <c r="D295" s="407" t="s">
        <v>929</v>
      </c>
      <c r="E295" s="407" t="s">
        <v>928</v>
      </c>
      <c r="F295" s="407" t="s">
        <v>3678</v>
      </c>
      <c r="G295" s="407" t="s">
        <v>2499</v>
      </c>
      <c r="H295" s="407" t="s">
        <v>1509</v>
      </c>
      <c r="I295" s="407"/>
      <c r="J295" s="407"/>
      <c r="K295" s="407">
        <v>1</v>
      </c>
      <c r="L295" s="407">
        <v>3000</v>
      </c>
      <c r="M295" s="408">
        <v>0.125</v>
      </c>
      <c r="N295" s="407" t="s">
        <v>2089</v>
      </c>
      <c r="O295" s="407" t="s">
        <v>2011</v>
      </c>
      <c r="Q295" s="407" t="s">
        <v>2410</v>
      </c>
      <c r="R295" s="407" t="s">
        <v>1915</v>
      </c>
      <c r="S295" s="407" t="s">
        <v>1927</v>
      </c>
      <c r="T295" s="407" t="s">
        <v>1927</v>
      </c>
    </row>
    <row r="296" spans="1:20" hidden="1" x14ac:dyDescent="0.3">
      <c r="A296" s="407" t="s">
        <v>278</v>
      </c>
      <c r="B296" s="407" t="s">
        <v>277</v>
      </c>
      <c r="C296" s="407" t="s">
        <v>278</v>
      </c>
      <c r="D296" s="407" t="s">
        <v>931</v>
      </c>
      <c r="E296" s="407" t="s">
        <v>930</v>
      </c>
      <c r="F296" s="407" t="s">
        <v>3679</v>
      </c>
      <c r="G296" s="407" t="s">
        <v>2500</v>
      </c>
      <c r="H296" s="407" t="s">
        <v>1509</v>
      </c>
      <c r="I296" s="407" t="s">
        <v>2501</v>
      </c>
      <c r="J296" s="407" t="s">
        <v>2502</v>
      </c>
      <c r="K296" s="407">
        <v>1</v>
      </c>
      <c r="L296" s="407">
        <v>6000</v>
      </c>
      <c r="M296" s="408">
        <v>0.125</v>
      </c>
      <c r="N296" s="407" t="s">
        <v>2089</v>
      </c>
      <c r="O296" s="407" t="s">
        <v>2011</v>
      </c>
      <c r="Q296" s="407" t="s">
        <v>2410</v>
      </c>
      <c r="R296" s="407" t="s">
        <v>1915</v>
      </c>
      <c r="S296" s="407" t="s">
        <v>1927</v>
      </c>
      <c r="T296" s="407" t="s">
        <v>1927</v>
      </c>
    </row>
    <row r="297" spans="1:20" hidden="1" x14ac:dyDescent="0.3">
      <c r="A297" s="407" t="s">
        <v>278</v>
      </c>
      <c r="B297" s="407" t="s">
        <v>277</v>
      </c>
      <c r="C297" s="407" t="s">
        <v>278</v>
      </c>
      <c r="D297" s="407" t="s">
        <v>933</v>
      </c>
      <c r="E297" s="407" t="s">
        <v>932</v>
      </c>
      <c r="F297" s="407" t="s">
        <v>3680</v>
      </c>
      <c r="G297" s="407" t="s">
        <v>2503</v>
      </c>
      <c r="H297" s="407" t="s">
        <v>1509</v>
      </c>
      <c r="I297" s="407" t="s">
        <v>2504</v>
      </c>
      <c r="J297" s="407" t="s">
        <v>2505</v>
      </c>
      <c r="K297" s="407">
        <v>1</v>
      </c>
      <c r="L297" s="407">
        <v>9000</v>
      </c>
      <c r="M297" s="408">
        <v>0.125</v>
      </c>
      <c r="N297" s="407" t="s">
        <v>2089</v>
      </c>
      <c r="O297" s="407" t="s">
        <v>2011</v>
      </c>
      <c r="Q297" s="407" t="s">
        <v>2410</v>
      </c>
      <c r="R297" s="407" t="s">
        <v>1915</v>
      </c>
      <c r="S297" s="407" t="s">
        <v>1927</v>
      </c>
      <c r="T297" s="407" t="s">
        <v>1927</v>
      </c>
    </row>
    <row r="298" spans="1:20" hidden="1" x14ac:dyDescent="0.3">
      <c r="A298" s="407" t="s">
        <v>59</v>
      </c>
      <c r="B298" s="407" t="s">
        <v>196</v>
      </c>
      <c r="C298" s="407" t="s">
        <v>197</v>
      </c>
      <c r="D298" s="407" t="s">
        <v>935</v>
      </c>
      <c r="E298" s="407" t="s">
        <v>934</v>
      </c>
      <c r="F298" s="407" t="s">
        <v>3502</v>
      </c>
      <c r="G298" s="407" t="s">
        <v>2506</v>
      </c>
      <c r="H298" s="407" t="s">
        <v>2507</v>
      </c>
      <c r="I298" s="407" t="s">
        <v>2508</v>
      </c>
      <c r="J298" s="407" t="s">
        <v>2509</v>
      </c>
      <c r="K298" s="407">
        <v>6</v>
      </c>
      <c r="L298" s="407">
        <v>700</v>
      </c>
      <c r="M298" s="408">
        <v>0.432</v>
      </c>
      <c r="N298" s="407" t="s">
        <v>2150</v>
      </c>
      <c r="O298" s="407" t="s">
        <v>2011</v>
      </c>
      <c r="Q298" s="407" t="s">
        <v>1914</v>
      </c>
      <c r="R298" s="407" t="s">
        <v>2342</v>
      </c>
      <c r="S298" s="407" t="s">
        <v>1927</v>
      </c>
      <c r="T298" s="407" t="s">
        <v>1927</v>
      </c>
    </row>
    <row r="299" spans="1:20" hidden="1" x14ac:dyDescent="0.3">
      <c r="A299" s="407" t="s">
        <v>59</v>
      </c>
      <c r="B299" s="407" t="s">
        <v>196</v>
      </c>
      <c r="C299" s="407" t="s">
        <v>197</v>
      </c>
      <c r="D299" s="407" t="s">
        <v>937</v>
      </c>
      <c r="E299" s="407" t="s">
        <v>936</v>
      </c>
      <c r="F299" s="407" t="s">
        <v>199</v>
      </c>
      <c r="G299" s="407" t="s">
        <v>2510</v>
      </c>
      <c r="H299" s="407" t="s">
        <v>2511</v>
      </c>
      <c r="I299" s="407" t="s">
        <v>2512</v>
      </c>
      <c r="J299" s="407" t="s">
        <v>2513</v>
      </c>
      <c r="K299" s="407">
        <v>6</v>
      </c>
      <c r="L299" s="407">
        <v>700</v>
      </c>
      <c r="M299" s="408">
        <v>0.46800000000000003</v>
      </c>
      <c r="N299" s="407" t="s">
        <v>2150</v>
      </c>
      <c r="O299" s="407" t="s">
        <v>1989</v>
      </c>
      <c r="Q299" s="407" t="s">
        <v>1914</v>
      </c>
      <c r="R299" s="407" t="s">
        <v>2342</v>
      </c>
      <c r="S299" s="407" t="s">
        <v>1927</v>
      </c>
      <c r="T299" s="407" t="s">
        <v>1927</v>
      </c>
    </row>
    <row r="300" spans="1:20" hidden="1" x14ac:dyDescent="0.3">
      <c r="A300" s="407" t="s">
        <v>59</v>
      </c>
      <c r="B300" s="407" t="s">
        <v>196</v>
      </c>
      <c r="C300" s="407" t="s">
        <v>197</v>
      </c>
      <c r="D300" s="407" t="s">
        <v>939</v>
      </c>
      <c r="E300" s="407" t="s">
        <v>938</v>
      </c>
      <c r="F300" s="407" t="s">
        <v>200</v>
      </c>
      <c r="G300" s="407" t="s">
        <v>2514</v>
      </c>
      <c r="H300" s="407" t="s">
        <v>2515</v>
      </c>
      <c r="I300" s="407" t="s">
        <v>2516</v>
      </c>
      <c r="J300" s="407" t="s">
        <v>2517</v>
      </c>
      <c r="K300" s="407">
        <v>6</v>
      </c>
      <c r="L300" s="407">
        <v>700</v>
      </c>
      <c r="M300" s="408">
        <v>0.45300000000000001</v>
      </c>
      <c r="N300" s="407" t="s">
        <v>2150</v>
      </c>
      <c r="O300" s="407" t="s">
        <v>1989</v>
      </c>
      <c r="Q300" s="407" t="s">
        <v>1914</v>
      </c>
      <c r="R300" s="407" t="s">
        <v>2342</v>
      </c>
      <c r="S300" s="407" t="s">
        <v>1927</v>
      </c>
      <c r="T300" s="407" t="s">
        <v>1927</v>
      </c>
    </row>
    <row r="301" spans="1:20" hidden="1" x14ac:dyDescent="0.3">
      <c r="A301" s="407" t="s">
        <v>59</v>
      </c>
      <c r="B301" s="407" t="s">
        <v>196</v>
      </c>
      <c r="C301" s="407" t="s">
        <v>197</v>
      </c>
      <c r="D301" s="407" t="s">
        <v>941</v>
      </c>
      <c r="E301" s="407" t="s">
        <v>940</v>
      </c>
      <c r="F301" s="407" t="s">
        <v>201</v>
      </c>
      <c r="G301" s="407" t="s">
        <v>2518</v>
      </c>
      <c r="H301" s="407" t="s">
        <v>2519</v>
      </c>
      <c r="I301" s="407" t="s">
        <v>2520</v>
      </c>
      <c r="J301" s="407" t="s">
        <v>2521</v>
      </c>
      <c r="K301" s="407">
        <v>6</v>
      </c>
      <c r="L301" s="407">
        <v>700</v>
      </c>
      <c r="M301" s="408">
        <v>0.47899999999999998</v>
      </c>
      <c r="N301" s="407" t="s">
        <v>2150</v>
      </c>
      <c r="O301" s="407" t="s">
        <v>1989</v>
      </c>
      <c r="Q301" s="407" t="s">
        <v>1914</v>
      </c>
      <c r="R301" s="407" t="s">
        <v>2342</v>
      </c>
      <c r="S301" s="407" t="s">
        <v>1927</v>
      </c>
      <c r="T301" s="407" t="s">
        <v>1927</v>
      </c>
    </row>
    <row r="302" spans="1:20" hidden="1" x14ac:dyDescent="0.3">
      <c r="A302" s="407" t="s">
        <v>194</v>
      </c>
      <c r="B302" s="407" t="s">
        <v>1791</v>
      </c>
      <c r="C302" s="407" t="s">
        <v>194</v>
      </c>
      <c r="D302" s="407" t="s">
        <v>943</v>
      </c>
      <c r="E302" s="407" t="s">
        <v>942</v>
      </c>
      <c r="F302" s="407" t="s">
        <v>195</v>
      </c>
      <c r="G302" s="407" t="s">
        <v>2522</v>
      </c>
      <c r="H302" s="407" t="s">
        <v>2523</v>
      </c>
      <c r="I302" s="407" t="s">
        <v>2524</v>
      </c>
      <c r="J302" s="407" t="s">
        <v>2525</v>
      </c>
      <c r="K302" s="407">
        <v>6</v>
      </c>
      <c r="L302" s="407">
        <v>700</v>
      </c>
      <c r="M302" s="408">
        <v>0.43</v>
      </c>
      <c r="N302" s="407" t="s">
        <v>2209</v>
      </c>
      <c r="O302" s="407" t="s">
        <v>2011</v>
      </c>
      <c r="Q302" s="407" t="s">
        <v>1914</v>
      </c>
      <c r="R302" s="407" t="s">
        <v>2342</v>
      </c>
      <c r="S302" s="407" t="s">
        <v>1927</v>
      </c>
      <c r="T302" s="407" t="s">
        <v>1927</v>
      </c>
    </row>
    <row r="303" spans="1:20" hidden="1" x14ac:dyDescent="0.3">
      <c r="A303" s="407" t="s">
        <v>194</v>
      </c>
      <c r="B303" s="407" t="s">
        <v>1630</v>
      </c>
      <c r="C303" s="407" t="s">
        <v>194</v>
      </c>
      <c r="D303" s="407" t="s">
        <v>945</v>
      </c>
      <c r="E303" s="407" t="s">
        <v>944</v>
      </c>
      <c r="F303" s="407" t="s">
        <v>1844</v>
      </c>
      <c r="G303" s="407" t="s">
        <v>1509</v>
      </c>
      <c r="H303" s="407" t="s">
        <v>2526</v>
      </c>
      <c r="I303" s="407" t="s">
        <v>2527</v>
      </c>
      <c r="J303" s="407" t="s">
        <v>2528</v>
      </c>
      <c r="K303" s="407">
        <v>6</v>
      </c>
      <c r="L303" s="407">
        <v>700</v>
      </c>
      <c r="M303" s="408" t="s">
        <v>1509</v>
      </c>
      <c r="N303" s="407" t="s">
        <v>1509</v>
      </c>
      <c r="O303" s="407" t="s">
        <v>1509</v>
      </c>
      <c r="Q303" s="407" t="s">
        <v>1914</v>
      </c>
      <c r="R303" s="407" t="s">
        <v>2342</v>
      </c>
      <c r="S303" s="407" t="s">
        <v>1927</v>
      </c>
      <c r="T303" s="407" t="s">
        <v>1927</v>
      </c>
    </row>
    <row r="304" spans="1:20" hidden="1" x14ac:dyDescent="0.3">
      <c r="A304" s="407" t="s">
        <v>194</v>
      </c>
      <c r="B304" s="407" t="s">
        <v>1630</v>
      </c>
      <c r="C304" s="407" t="s">
        <v>194</v>
      </c>
      <c r="D304" s="407" t="s">
        <v>947</v>
      </c>
      <c r="E304" s="407" t="s">
        <v>946</v>
      </c>
      <c r="F304" s="407" t="s">
        <v>1843</v>
      </c>
      <c r="G304" s="407" t="s">
        <v>1509</v>
      </c>
      <c r="H304" s="407" t="s">
        <v>2529</v>
      </c>
      <c r="I304" s="407" t="s">
        <v>2530</v>
      </c>
      <c r="J304" s="407" t="s">
        <v>2531</v>
      </c>
      <c r="K304" s="407">
        <v>6</v>
      </c>
      <c r="L304" s="407">
        <v>700</v>
      </c>
      <c r="M304" s="408" t="s">
        <v>1509</v>
      </c>
      <c r="N304" s="407" t="s">
        <v>1509</v>
      </c>
      <c r="O304" s="407" t="s">
        <v>1509</v>
      </c>
      <c r="Q304" s="407" t="s">
        <v>1914</v>
      </c>
      <c r="R304" s="407" t="s">
        <v>2342</v>
      </c>
      <c r="S304" s="407" t="s">
        <v>1927</v>
      </c>
      <c r="T304" s="407" t="s">
        <v>1927</v>
      </c>
    </row>
    <row r="305" spans="1:20" hidden="1" x14ac:dyDescent="0.3">
      <c r="A305" s="407" t="s">
        <v>194</v>
      </c>
      <c r="B305" s="407" t="s">
        <v>1630</v>
      </c>
      <c r="C305" s="407" t="s">
        <v>194</v>
      </c>
      <c r="D305" s="407" t="s">
        <v>949</v>
      </c>
      <c r="E305" s="407" t="s">
        <v>948</v>
      </c>
      <c r="F305" s="407" t="s">
        <v>1845</v>
      </c>
      <c r="G305" s="407" t="s">
        <v>1509</v>
      </c>
      <c r="H305" s="407" t="s">
        <v>2532</v>
      </c>
      <c r="I305" s="407" t="s">
        <v>2533</v>
      </c>
      <c r="J305" s="407" t="s">
        <v>2534</v>
      </c>
      <c r="K305" s="407">
        <v>6</v>
      </c>
      <c r="L305" s="407">
        <v>700</v>
      </c>
      <c r="M305" s="408" t="s">
        <v>1509</v>
      </c>
      <c r="N305" s="407" t="s">
        <v>1509</v>
      </c>
      <c r="O305" s="407" t="s">
        <v>1509</v>
      </c>
      <c r="Q305" s="407" t="s">
        <v>1914</v>
      </c>
      <c r="R305" s="407" t="s">
        <v>2342</v>
      </c>
      <c r="S305" s="407" t="s">
        <v>1927</v>
      </c>
      <c r="T305" s="407" t="s">
        <v>1927</v>
      </c>
    </row>
    <row r="306" spans="1:20" hidden="1" x14ac:dyDescent="0.3">
      <c r="A306" s="407" t="s">
        <v>204</v>
      </c>
      <c r="B306" s="407" t="s">
        <v>196</v>
      </c>
      <c r="C306" s="407" t="s">
        <v>204</v>
      </c>
      <c r="D306" s="407" t="s">
        <v>951</v>
      </c>
      <c r="E306" s="407" t="s">
        <v>950</v>
      </c>
      <c r="F306" s="407" t="s">
        <v>1819</v>
      </c>
      <c r="G306" s="407" t="s">
        <v>2535</v>
      </c>
      <c r="H306" s="407" t="s">
        <v>2536</v>
      </c>
      <c r="I306" s="407" t="s">
        <v>2537</v>
      </c>
      <c r="J306" s="407" t="s">
        <v>2538</v>
      </c>
      <c r="K306" s="407">
        <v>3</v>
      </c>
      <c r="L306" s="407">
        <v>750</v>
      </c>
      <c r="M306" s="408">
        <v>0.42</v>
      </c>
      <c r="N306" s="407" t="s">
        <v>2150</v>
      </c>
      <c r="O306" s="407" t="s">
        <v>2011</v>
      </c>
      <c r="Q306" s="407" t="s">
        <v>1914</v>
      </c>
      <c r="R306" s="407" t="s">
        <v>2342</v>
      </c>
      <c r="S306" s="407" t="s">
        <v>1927</v>
      </c>
      <c r="T306" s="407" t="s">
        <v>1927</v>
      </c>
    </row>
    <row r="307" spans="1:20" hidden="1" x14ac:dyDescent="0.3">
      <c r="A307" s="407" t="s">
        <v>204</v>
      </c>
      <c r="B307" s="407" t="s">
        <v>196</v>
      </c>
      <c r="C307" s="407" t="s">
        <v>204</v>
      </c>
      <c r="D307" s="407" t="s">
        <v>953</v>
      </c>
      <c r="E307" s="407" t="s">
        <v>952</v>
      </c>
      <c r="F307" s="407" t="s">
        <v>1812</v>
      </c>
      <c r="G307" s="407" t="s">
        <v>2539</v>
      </c>
      <c r="H307" s="407" t="s">
        <v>2540</v>
      </c>
      <c r="I307" s="407" t="s">
        <v>2541</v>
      </c>
      <c r="J307" s="407" t="s">
        <v>2542</v>
      </c>
      <c r="K307" s="407">
        <v>3</v>
      </c>
      <c r="L307" s="407">
        <v>750</v>
      </c>
      <c r="M307" s="408">
        <v>0.44</v>
      </c>
      <c r="N307" s="407" t="s">
        <v>2150</v>
      </c>
      <c r="O307" s="407" t="s">
        <v>2011</v>
      </c>
      <c r="Q307" s="407" t="s">
        <v>1914</v>
      </c>
      <c r="R307" s="407" t="s">
        <v>2342</v>
      </c>
      <c r="S307" s="407" t="s">
        <v>1927</v>
      </c>
      <c r="T307" s="407" t="s">
        <v>1927</v>
      </c>
    </row>
    <row r="308" spans="1:20" hidden="1" x14ac:dyDescent="0.3">
      <c r="A308" s="407" t="s">
        <v>204</v>
      </c>
      <c r="B308" s="407" t="s">
        <v>196</v>
      </c>
      <c r="C308" s="407" t="s">
        <v>204</v>
      </c>
      <c r="D308" s="407" t="s">
        <v>955</v>
      </c>
      <c r="E308" s="407" t="s">
        <v>954</v>
      </c>
      <c r="F308" s="407" t="s">
        <v>1820</v>
      </c>
      <c r="G308" s="407" t="s">
        <v>2543</v>
      </c>
      <c r="H308" s="407" t="s">
        <v>2544</v>
      </c>
      <c r="I308" s="407" t="s">
        <v>2545</v>
      </c>
      <c r="J308" s="407" t="s">
        <v>2546</v>
      </c>
      <c r="K308" s="407">
        <v>3</v>
      </c>
      <c r="L308" s="407">
        <v>750</v>
      </c>
      <c r="M308" s="408">
        <v>0.43</v>
      </c>
      <c r="N308" s="407" t="s">
        <v>2150</v>
      </c>
      <c r="O308" s="407" t="s">
        <v>2011</v>
      </c>
      <c r="Q308" s="407" t="s">
        <v>1914</v>
      </c>
      <c r="R308" s="407" t="s">
        <v>2342</v>
      </c>
      <c r="S308" s="407" t="s">
        <v>1927</v>
      </c>
      <c r="T308" s="407" t="s">
        <v>1927</v>
      </c>
    </row>
    <row r="309" spans="1:20" hidden="1" x14ac:dyDescent="0.3">
      <c r="A309" s="407" t="s">
        <v>204</v>
      </c>
      <c r="B309" s="407" t="s">
        <v>206</v>
      </c>
      <c r="C309" s="407" t="s">
        <v>204</v>
      </c>
      <c r="D309" s="407" t="s">
        <v>957</v>
      </c>
      <c r="E309" s="407" t="s">
        <v>956</v>
      </c>
      <c r="F309" s="407" t="s">
        <v>1821</v>
      </c>
      <c r="G309" s="407" t="s">
        <v>2547</v>
      </c>
      <c r="H309" s="407" t="s">
        <v>2548</v>
      </c>
      <c r="I309" s="407" t="s">
        <v>2549</v>
      </c>
      <c r="J309" s="407" t="s">
        <v>2550</v>
      </c>
      <c r="K309" s="407">
        <v>12</v>
      </c>
      <c r="L309" s="407">
        <v>200</v>
      </c>
      <c r="M309" s="408">
        <v>0.4</v>
      </c>
      <c r="N309" s="407" t="s">
        <v>2150</v>
      </c>
      <c r="O309" s="407" t="s">
        <v>2011</v>
      </c>
      <c r="Q309" s="407" t="s">
        <v>1914</v>
      </c>
      <c r="R309" s="407" t="s">
        <v>2342</v>
      </c>
      <c r="S309" s="407" t="s">
        <v>1927</v>
      </c>
      <c r="T309" s="407" t="s">
        <v>1927</v>
      </c>
    </row>
    <row r="310" spans="1:20" hidden="1" x14ac:dyDescent="0.3">
      <c r="A310" s="407" t="s">
        <v>204</v>
      </c>
      <c r="B310" s="407" t="s">
        <v>206</v>
      </c>
      <c r="C310" s="407" t="s">
        <v>204</v>
      </c>
      <c r="D310" s="407" t="s">
        <v>959</v>
      </c>
      <c r="E310" s="407" t="s">
        <v>958</v>
      </c>
      <c r="F310" s="407" t="s">
        <v>1814</v>
      </c>
      <c r="G310" s="407" t="s">
        <v>2551</v>
      </c>
      <c r="H310" s="407" t="s">
        <v>2552</v>
      </c>
      <c r="I310" s="407" t="s">
        <v>2553</v>
      </c>
      <c r="J310" s="407" t="s">
        <v>2554</v>
      </c>
      <c r="K310" s="407">
        <v>3</v>
      </c>
      <c r="L310" s="407">
        <v>750</v>
      </c>
      <c r="M310" s="408">
        <v>0.4</v>
      </c>
      <c r="N310" s="407" t="s">
        <v>2150</v>
      </c>
      <c r="O310" s="407" t="s">
        <v>2011</v>
      </c>
      <c r="Q310" s="407" t="s">
        <v>1914</v>
      </c>
      <c r="R310" s="407" t="s">
        <v>2342</v>
      </c>
      <c r="S310" s="407" t="s">
        <v>1927</v>
      </c>
      <c r="T310" s="407" t="s">
        <v>1927</v>
      </c>
    </row>
    <row r="311" spans="1:20" hidden="1" x14ac:dyDescent="0.3">
      <c r="A311" s="407" t="s">
        <v>204</v>
      </c>
      <c r="B311" s="407" t="s">
        <v>206</v>
      </c>
      <c r="C311" s="407" t="s">
        <v>204</v>
      </c>
      <c r="D311" s="407" t="s">
        <v>961</v>
      </c>
      <c r="E311" s="407" t="s">
        <v>960</v>
      </c>
      <c r="F311" s="407" t="s">
        <v>1816</v>
      </c>
      <c r="G311" s="407" t="s">
        <v>2555</v>
      </c>
      <c r="H311" s="407" t="s">
        <v>2556</v>
      </c>
      <c r="I311" s="407" t="s">
        <v>2557</v>
      </c>
      <c r="J311" s="407" t="s">
        <v>2558</v>
      </c>
      <c r="K311" s="407">
        <v>6</v>
      </c>
      <c r="L311" s="407">
        <v>750</v>
      </c>
      <c r="M311" s="408">
        <v>0.4</v>
      </c>
      <c r="N311" s="407" t="s">
        <v>2150</v>
      </c>
      <c r="O311" s="407" t="s">
        <v>2011</v>
      </c>
      <c r="Q311" s="407" t="s">
        <v>1914</v>
      </c>
      <c r="R311" s="407" t="s">
        <v>2342</v>
      </c>
      <c r="S311" s="407" t="s">
        <v>1927</v>
      </c>
      <c r="T311" s="407" t="s">
        <v>1913</v>
      </c>
    </row>
    <row r="312" spans="1:20" hidden="1" x14ac:dyDescent="0.3">
      <c r="A312" s="407" t="s">
        <v>204</v>
      </c>
      <c r="B312" s="407" t="s">
        <v>206</v>
      </c>
      <c r="C312" s="407" t="s">
        <v>204</v>
      </c>
      <c r="D312" s="407" t="s">
        <v>963</v>
      </c>
      <c r="E312" s="407" t="s">
        <v>962</v>
      </c>
      <c r="F312" s="407" t="s">
        <v>1822</v>
      </c>
      <c r="G312" s="407" t="s">
        <v>2559</v>
      </c>
      <c r="H312" s="407" t="s">
        <v>1509</v>
      </c>
      <c r="I312" s="407"/>
      <c r="J312" s="407"/>
      <c r="K312" s="407">
        <v>3</v>
      </c>
      <c r="L312" s="407">
        <v>750</v>
      </c>
      <c r="M312" s="408">
        <v>0.4</v>
      </c>
      <c r="N312" s="407" t="s">
        <v>2150</v>
      </c>
      <c r="O312" s="407" t="s">
        <v>1509</v>
      </c>
      <c r="Q312" s="407" t="s">
        <v>1914</v>
      </c>
      <c r="R312" s="407" t="s">
        <v>2342</v>
      </c>
      <c r="S312" s="407" t="s">
        <v>1927</v>
      </c>
      <c r="T312" s="407" t="s">
        <v>1927</v>
      </c>
    </row>
    <row r="313" spans="1:20" hidden="1" x14ac:dyDescent="0.3">
      <c r="A313" s="407" t="s">
        <v>204</v>
      </c>
      <c r="B313" s="407" t="s">
        <v>206</v>
      </c>
      <c r="C313" s="407" t="s">
        <v>204</v>
      </c>
      <c r="D313" s="407" t="s">
        <v>965</v>
      </c>
      <c r="E313" s="407" t="s">
        <v>964</v>
      </c>
      <c r="F313" s="407" t="s">
        <v>1826</v>
      </c>
      <c r="G313" s="407"/>
      <c r="H313" s="407" t="s">
        <v>1509</v>
      </c>
      <c r="I313" s="407" t="s">
        <v>2560</v>
      </c>
      <c r="J313" s="407" t="s">
        <v>2561</v>
      </c>
      <c r="K313" s="407">
        <v>3</v>
      </c>
      <c r="L313" s="407">
        <v>750</v>
      </c>
      <c r="M313" s="408">
        <v>0.4</v>
      </c>
      <c r="N313" s="407" t="s">
        <v>2150</v>
      </c>
      <c r="O313" s="407" t="s">
        <v>1509</v>
      </c>
      <c r="Q313" s="407" t="s">
        <v>1914</v>
      </c>
      <c r="R313" s="407" t="s">
        <v>2342</v>
      </c>
      <c r="S313" s="407" t="s">
        <v>1927</v>
      </c>
      <c r="T313" s="407" t="s">
        <v>1927</v>
      </c>
    </row>
    <row r="314" spans="1:20" hidden="1" x14ac:dyDescent="0.3">
      <c r="A314" s="407" t="s">
        <v>204</v>
      </c>
      <c r="B314" s="407" t="s">
        <v>206</v>
      </c>
      <c r="C314" s="407" t="s">
        <v>204</v>
      </c>
      <c r="D314" s="407" t="s">
        <v>967</v>
      </c>
      <c r="E314" s="407" t="s">
        <v>966</v>
      </c>
      <c r="F314" s="407" t="s">
        <v>1823</v>
      </c>
      <c r="G314" s="407" t="s">
        <v>2562</v>
      </c>
      <c r="H314" s="407" t="s">
        <v>1509</v>
      </c>
      <c r="I314" s="407" t="s">
        <v>2560</v>
      </c>
      <c r="J314" s="407" t="s">
        <v>2561</v>
      </c>
      <c r="K314" s="407">
        <v>3</v>
      </c>
      <c r="L314" s="407">
        <v>750</v>
      </c>
      <c r="M314" s="408">
        <v>0.4</v>
      </c>
      <c r="N314" s="407" t="s">
        <v>2150</v>
      </c>
      <c r="O314" s="407" t="s">
        <v>1509</v>
      </c>
      <c r="Q314" s="407" t="s">
        <v>1914</v>
      </c>
      <c r="R314" s="407" t="s">
        <v>2342</v>
      </c>
      <c r="S314" s="407" t="s">
        <v>1927</v>
      </c>
      <c r="T314" s="407" t="s">
        <v>1927</v>
      </c>
    </row>
    <row r="315" spans="1:20" hidden="1" x14ac:dyDescent="0.3">
      <c r="A315" s="407" t="s">
        <v>204</v>
      </c>
      <c r="B315" s="407" t="s">
        <v>206</v>
      </c>
      <c r="C315" s="407" t="s">
        <v>204</v>
      </c>
      <c r="D315" s="407" t="s">
        <v>969</v>
      </c>
      <c r="E315" s="407" t="s">
        <v>968</v>
      </c>
      <c r="F315" s="407" t="s">
        <v>1818</v>
      </c>
      <c r="G315" s="407" t="s">
        <v>2563</v>
      </c>
      <c r="H315" s="407" t="s">
        <v>2564</v>
      </c>
      <c r="I315" s="407" t="s">
        <v>2565</v>
      </c>
      <c r="J315" s="407" t="s">
        <v>2566</v>
      </c>
      <c r="K315" s="407">
        <v>6</v>
      </c>
      <c r="L315" s="407">
        <v>750</v>
      </c>
      <c r="M315" s="408">
        <v>0.4</v>
      </c>
      <c r="N315" s="407" t="s">
        <v>2150</v>
      </c>
      <c r="O315" s="407" t="s">
        <v>2011</v>
      </c>
      <c r="Q315" s="407" t="s">
        <v>1914</v>
      </c>
      <c r="R315" s="407" t="s">
        <v>2342</v>
      </c>
      <c r="S315" s="407" t="s">
        <v>1927</v>
      </c>
      <c r="T315" s="407" t="s">
        <v>1927</v>
      </c>
    </row>
    <row r="316" spans="1:20" hidden="1" x14ac:dyDescent="0.3">
      <c r="A316" s="407" t="s">
        <v>204</v>
      </c>
      <c r="B316" s="407" t="s">
        <v>206</v>
      </c>
      <c r="C316" s="407" t="s">
        <v>204</v>
      </c>
      <c r="D316" s="407" t="s">
        <v>971</v>
      </c>
      <c r="E316" s="407" t="s">
        <v>970</v>
      </c>
      <c r="F316" s="407" t="s">
        <v>1813</v>
      </c>
      <c r="G316" s="407" t="s">
        <v>2567</v>
      </c>
      <c r="H316" s="407" t="s">
        <v>2568</v>
      </c>
      <c r="I316" s="407" t="s">
        <v>2569</v>
      </c>
      <c r="J316" s="407" t="s">
        <v>2570</v>
      </c>
      <c r="K316" s="407">
        <v>3</v>
      </c>
      <c r="L316" s="407">
        <v>750</v>
      </c>
      <c r="M316" s="408">
        <v>0.4</v>
      </c>
      <c r="N316" s="407" t="s">
        <v>2150</v>
      </c>
      <c r="O316" s="407" t="s">
        <v>2011</v>
      </c>
      <c r="Q316" s="407" t="s">
        <v>1914</v>
      </c>
      <c r="R316" s="407" t="s">
        <v>2342</v>
      </c>
      <c r="S316" s="407" t="s">
        <v>1927</v>
      </c>
      <c r="T316" s="407" t="s">
        <v>1927</v>
      </c>
    </row>
    <row r="317" spans="1:20" hidden="1" x14ac:dyDescent="0.3">
      <c r="A317" s="407" t="s">
        <v>204</v>
      </c>
      <c r="B317" s="407" t="s">
        <v>206</v>
      </c>
      <c r="C317" s="407" t="s">
        <v>204</v>
      </c>
      <c r="D317" s="407" t="s">
        <v>973</v>
      </c>
      <c r="E317" s="407" t="s">
        <v>972</v>
      </c>
      <c r="F317" s="407" t="s">
        <v>1815</v>
      </c>
      <c r="G317" s="407" t="s">
        <v>2571</v>
      </c>
      <c r="H317" s="407" t="s">
        <v>2572</v>
      </c>
      <c r="I317" s="407" t="s">
        <v>2573</v>
      </c>
      <c r="J317" s="407" t="s">
        <v>2574</v>
      </c>
      <c r="K317" s="407">
        <v>6</v>
      </c>
      <c r="L317" s="407">
        <v>750</v>
      </c>
      <c r="M317" s="408">
        <v>0.4</v>
      </c>
      <c r="N317" s="407" t="s">
        <v>2150</v>
      </c>
      <c r="O317" s="407" t="s">
        <v>2011</v>
      </c>
      <c r="Q317" s="407" t="s">
        <v>1914</v>
      </c>
      <c r="R317" s="407" t="s">
        <v>2342</v>
      </c>
      <c r="S317" s="407" t="s">
        <v>1927</v>
      </c>
      <c r="T317" s="407" t="s">
        <v>1927</v>
      </c>
    </row>
    <row r="318" spans="1:20" hidden="1" x14ac:dyDescent="0.3">
      <c r="A318" s="407" t="s">
        <v>204</v>
      </c>
      <c r="B318" s="407" t="s">
        <v>206</v>
      </c>
      <c r="C318" s="407" t="s">
        <v>204</v>
      </c>
      <c r="D318" s="407" t="s">
        <v>975</v>
      </c>
      <c r="E318" s="407" t="s">
        <v>974</v>
      </c>
      <c r="F318" s="407" t="s">
        <v>1824</v>
      </c>
      <c r="G318" s="407" t="s">
        <v>2575</v>
      </c>
      <c r="H318" s="407" t="s">
        <v>2576</v>
      </c>
      <c r="I318" s="407" t="s">
        <v>2577</v>
      </c>
      <c r="J318" s="407" t="s">
        <v>2577</v>
      </c>
      <c r="K318" s="407">
        <v>3</v>
      </c>
      <c r="L318" s="407">
        <v>750</v>
      </c>
      <c r="M318" s="408">
        <v>0.45</v>
      </c>
      <c r="N318" s="407" t="s">
        <v>2150</v>
      </c>
      <c r="O318" s="407" t="s">
        <v>2011</v>
      </c>
      <c r="Q318" s="407" t="s">
        <v>1914</v>
      </c>
      <c r="R318" s="407" t="s">
        <v>2342</v>
      </c>
      <c r="S318" s="407" t="s">
        <v>1927</v>
      </c>
      <c r="T318" s="407" t="s">
        <v>1927</v>
      </c>
    </row>
    <row r="319" spans="1:20" hidden="1" x14ac:dyDescent="0.3">
      <c r="A319" s="407" t="s">
        <v>204</v>
      </c>
      <c r="B319" s="407" t="s">
        <v>206</v>
      </c>
      <c r="C319" s="407" t="s">
        <v>204</v>
      </c>
      <c r="D319" s="407" t="s">
        <v>977</v>
      </c>
      <c r="E319" s="407" t="s">
        <v>976</v>
      </c>
      <c r="F319" s="407" t="s">
        <v>1817</v>
      </c>
      <c r="G319" s="407" t="s">
        <v>2578</v>
      </c>
      <c r="H319" s="407" t="s">
        <v>2579</v>
      </c>
      <c r="I319" s="407"/>
      <c r="J319" s="407"/>
      <c r="K319" s="407">
        <v>3</v>
      </c>
      <c r="L319" s="407">
        <v>1000</v>
      </c>
      <c r="M319" s="408">
        <v>0.4</v>
      </c>
      <c r="N319" s="407" t="s">
        <v>2150</v>
      </c>
      <c r="O319" s="407" t="s">
        <v>1509</v>
      </c>
      <c r="Q319" s="407" t="s">
        <v>1914</v>
      </c>
      <c r="R319" s="407" t="s">
        <v>2342</v>
      </c>
      <c r="S319" s="407" t="s">
        <v>1927</v>
      </c>
      <c r="T319" s="407" t="s">
        <v>2002</v>
      </c>
    </row>
    <row r="320" spans="1:20" hidden="1" x14ac:dyDescent="0.3">
      <c r="A320" s="407" t="s">
        <v>204</v>
      </c>
      <c r="B320" s="407" t="s">
        <v>206</v>
      </c>
      <c r="C320" s="407" t="s">
        <v>204</v>
      </c>
      <c r="D320" s="407" t="s">
        <v>979</v>
      </c>
      <c r="E320" s="407" t="s">
        <v>978</v>
      </c>
      <c r="F320" s="407" t="s">
        <v>1825</v>
      </c>
      <c r="G320" s="407" t="s">
        <v>2580</v>
      </c>
      <c r="H320" s="407" t="s">
        <v>2581</v>
      </c>
      <c r="I320" s="407" t="s">
        <v>2582</v>
      </c>
      <c r="J320" s="407" t="s">
        <v>2583</v>
      </c>
      <c r="K320" s="407">
        <v>4</v>
      </c>
      <c r="L320" s="407">
        <v>1750</v>
      </c>
      <c r="M320" s="408">
        <v>0.4</v>
      </c>
      <c r="N320" s="407" t="s">
        <v>2150</v>
      </c>
      <c r="O320" s="407" t="s">
        <v>2011</v>
      </c>
      <c r="Q320" s="407" t="s">
        <v>1914</v>
      </c>
      <c r="R320" s="407" t="s">
        <v>2342</v>
      </c>
      <c r="S320" s="407" t="s">
        <v>1927</v>
      </c>
      <c r="T320" s="407" t="s">
        <v>1927</v>
      </c>
    </row>
    <row r="321" spans="1:20" hidden="1" x14ac:dyDescent="0.3">
      <c r="A321" s="407" t="s">
        <v>100</v>
      </c>
      <c r="B321" s="407" t="s">
        <v>1802</v>
      </c>
      <c r="C321" s="407" t="s">
        <v>100</v>
      </c>
      <c r="D321" s="407" t="s">
        <v>981</v>
      </c>
      <c r="E321" s="407" t="s">
        <v>980</v>
      </c>
      <c r="F321" s="407" t="s">
        <v>102</v>
      </c>
      <c r="G321" s="407" t="s">
        <v>2584</v>
      </c>
      <c r="H321" s="407" t="s">
        <v>2585</v>
      </c>
      <c r="I321" s="407" t="s">
        <v>2586</v>
      </c>
      <c r="J321" s="407" t="s">
        <v>2587</v>
      </c>
      <c r="K321" s="407">
        <v>12</v>
      </c>
      <c r="L321" s="407">
        <v>700</v>
      </c>
      <c r="M321" s="408">
        <v>0.43</v>
      </c>
      <c r="N321" s="407" t="s">
        <v>2588</v>
      </c>
      <c r="O321" s="407" t="s">
        <v>2011</v>
      </c>
      <c r="Q321" s="407" t="s">
        <v>1914</v>
      </c>
      <c r="R321" s="407" t="s">
        <v>2342</v>
      </c>
      <c r="S321" s="407" t="s">
        <v>1927</v>
      </c>
      <c r="T321" s="407" t="s">
        <v>1927</v>
      </c>
    </row>
    <row r="322" spans="1:20" hidden="1" x14ac:dyDescent="0.3">
      <c r="A322" s="407" t="s">
        <v>100</v>
      </c>
      <c r="B322" s="407" t="s">
        <v>1802</v>
      </c>
      <c r="C322" s="407" t="s">
        <v>100</v>
      </c>
      <c r="D322" s="407" t="s">
        <v>983</v>
      </c>
      <c r="E322" s="407" t="s">
        <v>982</v>
      </c>
      <c r="F322" s="407" t="s">
        <v>103</v>
      </c>
      <c r="G322" s="407" t="s">
        <v>2589</v>
      </c>
      <c r="H322" s="407" t="s">
        <v>2590</v>
      </c>
      <c r="I322" s="407" t="s">
        <v>2591</v>
      </c>
      <c r="J322" s="407" t="s">
        <v>2592</v>
      </c>
      <c r="K322" s="407">
        <v>12</v>
      </c>
      <c r="L322" s="407">
        <v>700</v>
      </c>
      <c r="M322" s="408">
        <v>0.46</v>
      </c>
      <c r="N322" s="407" t="s">
        <v>2588</v>
      </c>
      <c r="O322" s="407" t="s">
        <v>1509</v>
      </c>
      <c r="Q322" s="407" t="s">
        <v>1914</v>
      </c>
      <c r="R322" s="407" t="s">
        <v>2342</v>
      </c>
      <c r="S322" s="407" t="s">
        <v>1927</v>
      </c>
      <c r="T322" s="407" t="s">
        <v>1927</v>
      </c>
    </row>
    <row r="323" spans="1:20" hidden="1" x14ac:dyDescent="0.3">
      <c r="A323" s="407" t="s">
        <v>100</v>
      </c>
      <c r="B323" s="407" t="s">
        <v>1802</v>
      </c>
      <c r="C323" s="407" t="s">
        <v>100</v>
      </c>
      <c r="D323" s="407" t="s">
        <v>985</v>
      </c>
      <c r="E323" s="407" t="s">
        <v>984</v>
      </c>
      <c r="F323" s="407" t="s">
        <v>1859</v>
      </c>
      <c r="G323" s="407" t="s">
        <v>2593</v>
      </c>
      <c r="H323" s="407" t="s">
        <v>2594</v>
      </c>
      <c r="I323" s="407" t="s">
        <v>2595</v>
      </c>
      <c r="J323" s="407" t="s">
        <v>2596</v>
      </c>
      <c r="K323" s="407">
        <v>12</v>
      </c>
      <c r="L323" s="407">
        <v>700</v>
      </c>
      <c r="M323" s="408">
        <v>0.4</v>
      </c>
      <c r="N323" s="407" t="s">
        <v>2588</v>
      </c>
      <c r="O323" s="407" t="s">
        <v>2011</v>
      </c>
      <c r="Q323" s="407" t="s">
        <v>1914</v>
      </c>
      <c r="R323" s="407" t="s">
        <v>2342</v>
      </c>
      <c r="S323" s="407" t="s">
        <v>1927</v>
      </c>
      <c r="T323" s="407" t="s">
        <v>1927</v>
      </c>
    </row>
    <row r="324" spans="1:20" hidden="1" x14ac:dyDescent="0.3">
      <c r="A324" s="407" t="s">
        <v>59</v>
      </c>
      <c r="B324" s="407" t="s">
        <v>225</v>
      </c>
      <c r="C324" s="407" t="s">
        <v>234</v>
      </c>
      <c r="D324" s="407" t="s">
        <v>987</v>
      </c>
      <c r="E324" s="407" t="s">
        <v>986</v>
      </c>
      <c r="F324" s="407" t="s">
        <v>235</v>
      </c>
      <c r="G324" s="407" t="s">
        <v>2597</v>
      </c>
      <c r="H324" s="407" t="s">
        <v>1509</v>
      </c>
      <c r="I324" s="407"/>
      <c r="J324" s="407"/>
      <c r="K324" s="407">
        <v>6</v>
      </c>
      <c r="L324" s="407">
        <v>700</v>
      </c>
      <c r="M324" s="408">
        <v>0.38</v>
      </c>
      <c r="N324" s="407" t="s">
        <v>2598</v>
      </c>
      <c r="O324" s="407" t="s">
        <v>2011</v>
      </c>
      <c r="Q324" s="407" t="s">
        <v>1914</v>
      </c>
      <c r="R324" s="407" t="s">
        <v>1915</v>
      </c>
      <c r="S324" s="407" t="s">
        <v>1927</v>
      </c>
      <c r="T324" s="407" t="s">
        <v>1927</v>
      </c>
    </row>
    <row r="325" spans="1:20" hidden="1" x14ac:dyDescent="0.3">
      <c r="A325" s="407" t="s">
        <v>59</v>
      </c>
      <c r="B325" s="407" t="s">
        <v>225</v>
      </c>
      <c r="C325" s="407" t="s">
        <v>1788</v>
      </c>
      <c r="D325" s="407" t="s">
        <v>989</v>
      </c>
      <c r="E325" s="407" t="s">
        <v>988</v>
      </c>
      <c r="F325" s="407" t="s">
        <v>237</v>
      </c>
      <c r="G325" s="407" t="s">
        <v>2599</v>
      </c>
      <c r="H325" s="407" t="s">
        <v>2600</v>
      </c>
      <c r="I325" s="407" t="s">
        <v>2601</v>
      </c>
      <c r="J325" s="407" t="s">
        <v>2602</v>
      </c>
      <c r="K325" s="407">
        <v>6</v>
      </c>
      <c r="L325" s="407">
        <v>700</v>
      </c>
      <c r="M325" s="408">
        <v>0.4</v>
      </c>
      <c r="N325" s="407" t="s">
        <v>2150</v>
      </c>
      <c r="O325" s="407" t="s">
        <v>2011</v>
      </c>
      <c r="Q325" s="407" t="s">
        <v>1914</v>
      </c>
      <c r="R325" s="407" t="s">
        <v>2342</v>
      </c>
      <c r="S325" s="407" t="s">
        <v>1927</v>
      </c>
      <c r="T325" s="407" t="s">
        <v>1927</v>
      </c>
    </row>
    <row r="326" spans="1:20" hidden="1" x14ac:dyDescent="0.3">
      <c r="A326" s="407" t="s">
        <v>59</v>
      </c>
      <c r="B326" s="407" t="s">
        <v>1788</v>
      </c>
      <c r="C326" s="407" t="s">
        <v>1788</v>
      </c>
      <c r="D326" s="407" t="s">
        <v>991</v>
      </c>
      <c r="E326" s="407" t="s">
        <v>990</v>
      </c>
      <c r="F326" s="407" t="s">
        <v>1789</v>
      </c>
      <c r="G326" s="407" t="s">
        <v>2603</v>
      </c>
      <c r="H326" s="407" t="s">
        <v>2604</v>
      </c>
      <c r="I326" s="407" t="s">
        <v>2605</v>
      </c>
      <c r="J326" s="407" t="s">
        <v>2606</v>
      </c>
      <c r="K326" s="407">
        <v>6</v>
      </c>
      <c r="L326" s="407">
        <v>700</v>
      </c>
      <c r="M326" s="408">
        <v>0.4</v>
      </c>
      <c r="N326" s="407" t="s">
        <v>2150</v>
      </c>
      <c r="O326" s="407" t="s">
        <v>2011</v>
      </c>
      <c r="Q326" s="407" t="s">
        <v>1914</v>
      </c>
      <c r="R326" s="407" t="s">
        <v>2342</v>
      </c>
      <c r="S326" s="407" t="s">
        <v>1927</v>
      </c>
      <c r="T326" s="407" t="s">
        <v>1927</v>
      </c>
    </row>
    <row r="327" spans="1:20" hidden="1" x14ac:dyDescent="0.3">
      <c r="A327" s="407" t="s">
        <v>59</v>
      </c>
      <c r="B327" s="407" t="s">
        <v>1791</v>
      </c>
      <c r="C327" s="407" t="s">
        <v>170</v>
      </c>
      <c r="D327" s="407" t="s">
        <v>993</v>
      </c>
      <c r="E327" s="407" t="s">
        <v>992</v>
      </c>
      <c r="F327" s="407" t="s">
        <v>171</v>
      </c>
      <c r="G327" s="407" t="s">
        <v>2607</v>
      </c>
      <c r="H327" s="407" t="s">
        <v>1509</v>
      </c>
      <c r="I327" s="407"/>
      <c r="J327" s="407"/>
      <c r="K327" s="407">
        <v>6</v>
      </c>
      <c r="L327" s="407">
        <v>1000</v>
      </c>
      <c r="M327" s="408">
        <v>0.4</v>
      </c>
      <c r="N327" s="407" t="s">
        <v>1989</v>
      </c>
      <c r="O327" s="407" t="s">
        <v>1509</v>
      </c>
      <c r="Q327" s="407" t="s">
        <v>1914</v>
      </c>
      <c r="R327" s="407" t="s">
        <v>1915</v>
      </c>
      <c r="S327" s="407" t="s">
        <v>1927</v>
      </c>
      <c r="T327" s="407" t="s">
        <v>1927</v>
      </c>
    </row>
    <row r="328" spans="1:20" hidden="1" x14ac:dyDescent="0.3">
      <c r="A328" s="407" t="s">
        <v>59</v>
      </c>
      <c r="B328" s="407" t="s">
        <v>1791</v>
      </c>
      <c r="C328" s="407" t="s">
        <v>168</v>
      </c>
      <c r="D328" s="407" t="s">
        <v>995</v>
      </c>
      <c r="E328" s="407" t="s">
        <v>994</v>
      </c>
      <c r="F328" s="407" t="s">
        <v>169</v>
      </c>
      <c r="G328" s="407" t="s">
        <v>2608</v>
      </c>
      <c r="H328" s="407" t="s">
        <v>2609</v>
      </c>
      <c r="I328" s="407" t="s">
        <v>2610</v>
      </c>
      <c r="J328" s="407" t="s">
        <v>2611</v>
      </c>
      <c r="K328" s="407">
        <v>6</v>
      </c>
      <c r="L328" s="407">
        <v>700</v>
      </c>
      <c r="M328" s="408">
        <v>0.45</v>
      </c>
      <c r="N328" s="407" t="s">
        <v>1989</v>
      </c>
      <c r="O328" s="407" t="s">
        <v>1509</v>
      </c>
      <c r="Q328" s="407" t="s">
        <v>1914</v>
      </c>
      <c r="R328" s="407" t="s">
        <v>2342</v>
      </c>
      <c r="S328" s="407" t="s">
        <v>1927</v>
      </c>
      <c r="T328" s="407" t="s">
        <v>1927</v>
      </c>
    </row>
    <row r="329" spans="1:20" hidden="1" x14ac:dyDescent="0.3">
      <c r="A329" s="407" t="s">
        <v>190</v>
      </c>
      <c r="B329" s="407" t="s">
        <v>1791</v>
      </c>
      <c r="C329" s="407" t="s">
        <v>190</v>
      </c>
      <c r="D329" s="407" t="s">
        <v>997</v>
      </c>
      <c r="E329" s="407" t="s">
        <v>996</v>
      </c>
      <c r="F329" s="407" t="s">
        <v>191</v>
      </c>
      <c r="G329" s="407" t="s">
        <v>2612</v>
      </c>
      <c r="H329" s="407" t="s">
        <v>2613</v>
      </c>
      <c r="I329" s="407" t="s">
        <v>2614</v>
      </c>
      <c r="J329" s="407" t="s">
        <v>2615</v>
      </c>
      <c r="K329" s="407">
        <v>6</v>
      </c>
      <c r="L329" s="407">
        <v>700</v>
      </c>
      <c r="M329" s="408">
        <v>0.42199999999999999</v>
      </c>
      <c r="N329" s="407" t="s">
        <v>2616</v>
      </c>
      <c r="O329" s="407" t="s">
        <v>1509</v>
      </c>
      <c r="Q329" s="407" t="s">
        <v>1914</v>
      </c>
      <c r="R329" s="407" t="s">
        <v>2342</v>
      </c>
      <c r="S329" s="407" t="s">
        <v>1927</v>
      </c>
      <c r="T329" s="407" t="s">
        <v>1927</v>
      </c>
    </row>
    <row r="330" spans="1:20" hidden="1" x14ac:dyDescent="0.3">
      <c r="A330" s="407" t="s">
        <v>133</v>
      </c>
      <c r="B330" s="407" t="s">
        <v>1806</v>
      </c>
      <c r="C330" s="407" t="s">
        <v>133</v>
      </c>
      <c r="D330" s="407" t="s">
        <v>999</v>
      </c>
      <c r="E330" s="407" t="s">
        <v>998</v>
      </c>
      <c r="F330" s="407" t="s">
        <v>3503</v>
      </c>
      <c r="G330" s="407" t="s">
        <v>1509</v>
      </c>
      <c r="H330" s="407" t="s">
        <v>1509</v>
      </c>
      <c r="I330" s="407"/>
      <c r="J330" s="407"/>
      <c r="K330" s="407">
        <v>6</v>
      </c>
      <c r="L330" s="407">
        <v>700</v>
      </c>
      <c r="M330" s="408" t="s">
        <v>1509</v>
      </c>
      <c r="N330" s="407" t="s">
        <v>1509</v>
      </c>
      <c r="O330" s="407" t="s">
        <v>1509</v>
      </c>
      <c r="Q330" s="407" t="s">
        <v>1914</v>
      </c>
      <c r="R330" s="407" t="s">
        <v>2342</v>
      </c>
      <c r="S330" s="407" t="s">
        <v>1927</v>
      </c>
      <c r="T330" s="407" t="s">
        <v>1927</v>
      </c>
    </row>
    <row r="331" spans="1:20" hidden="1" x14ac:dyDescent="0.3">
      <c r="A331" s="407" t="s">
        <v>133</v>
      </c>
      <c r="B331" s="407" t="s">
        <v>1806</v>
      </c>
      <c r="C331" s="407" t="s">
        <v>133</v>
      </c>
      <c r="D331" s="407" t="s">
        <v>1001</v>
      </c>
      <c r="E331" s="407" t="s">
        <v>1000</v>
      </c>
      <c r="F331" s="407" t="s">
        <v>3504</v>
      </c>
      <c r="G331" s="407" t="s">
        <v>1509</v>
      </c>
      <c r="H331" s="407" t="s">
        <v>1509</v>
      </c>
      <c r="I331" s="407"/>
      <c r="J331" s="407"/>
      <c r="K331" s="407">
        <v>6</v>
      </c>
      <c r="L331" s="407">
        <v>700</v>
      </c>
      <c r="M331" s="408" t="s">
        <v>1509</v>
      </c>
      <c r="N331" s="407" t="s">
        <v>1509</v>
      </c>
      <c r="O331" s="407" t="s">
        <v>1509</v>
      </c>
      <c r="Q331" s="407" t="s">
        <v>1914</v>
      </c>
      <c r="R331" s="407" t="s">
        <v>2342</v>
      </c>
      <c r="S331" s="407" t="s">
        <v>1927</v>
      </c>
      <c r="T331" s="407" t="s">
        <v>1927</v>
      </c>
    </row>
    <row r="332" spans="1:20" hidden="1" x14ac:dyDescent="0.3">
      <c r="A332" s="407" t="s">
        <v>133</v>
      </c>
      <c r="B332" s="407" t="s">
        <v>1791</v>
      </c>
      <c r="C332" s="407" t="s">
        <v>133</v>
      </c>
      <c r="D332" s="407" t="s">
        <v>1003</v>
      </c>
      <c r="E332" s="407" t="s">
        <v>1002</v>
      </c>
      <c r="F332" s="407" t="s">
        <v>193</v>
      </c>
      <c r="G332" s="407" t="s">
        <v>2617</v>
      </c>
      <c r="H332" s="407" t="s">
        <v>2618</v>
      </c>
      <c r="I332" s="407" t="s">
        <v>2619</v>
      </c>
      <c r="J332" s="407" t="s">
        <v>2620</v>
      </c>
      <c r="K332" s="407">
        <v>6</v>
      </c>
      <c r="L332" s="407">
        <v>700</v>
      </c>
      <c r="M332" s="408">
        <v>0.4</v>
      </c>
      <c r="N332" s="407" t="s">
        <v>2621</v>
      </c>
      <c r="O332" s="407" t="s">
        <v>1509</v>
      </c>
      <c r="Q332" s="407" t="s">
        <v>1914</v>
      </c>
      <c r="R332" s="407" t="s">
        <v>2342</v>
      </c>
      <c r="S332" s="407" t="s">
        <v>1927</v>
      </c>
      <c r="T332" s="407" t="s">
        <v>1927</v>
      </c>
    </row>
    <row r="333" spans="1:20" hidden="1" x14ac:dyDescent="0.3">
      <c r="A333" s="407" t="s">
        <v>133</v>
      </c>
      <c r="B333" s="407" t="s">
        <v>1791</v>
      </c>
      <c r="C333" s="407" t="s">
        <v>133</v>
      </c>
      <c r="D333" s="407" t="s">
        <v>1005</v>
      </c>
      <c r="E333" s="407" t="s">
        <v>1004</v>
      </c>
      <c r="F333" s="407" t="s">
        <v>192</v>
      </c>
      <c r="G333" s="407" t="s">
        <v>2622</v>
      </c>
      <c r="H333" s="407" t="s">
        <v>2623</v>
      </c>
      <c r="I333" s="407" t="s">
        <v>2624</v>
      </c>
      <c r="J333" s="407" t="s">
        <v>2625</v>
      </c>
      <c r="K333" s="407">
        <v>6</v>
      </c>
      <c r="L333" s="407">
        <v>700</v>
      </c>
      <c r="M333" s="408">
        <v>0.4</v>
      </c>
      <c r="N333" s="407" t="s">
        <v>2621</v>
      </c>
      <c r="O333" s="407" t="s">
        <v>1509</v>
      </c>
      <c r="Q333" s="407" t="s">
        <v>1914</v>
      </c>
      <c r="R333" s="407" t="s">
        <v>2342</v>
      </c>
      <c r="S333" s="407" t="s">
        <v>1927</v>
      </c>
      <c r="T333" s="407" t="s">
        <v>1927</v>
      </c>
    </row>
    <row r="334" spans="1:20" hidden="1" x14ac:dyDescent="0.3">
      <c r="A334" s="407" t="s">
        <v>133</v>
      </c>
      <c r="B334" s="407" t="s">
        <v>107</v>
      </c>
      <c r="C334" s="407" t="s">
        <v>133</v>
      </c>
      <c r="D334" s="407" t="s">
        <v>1007</v>
      </c>
      <c r="E334" s="407" t="s">
        <v>1006</v>
      </c>
      <c r="F334" s="407" t="s">
        <v>3687</v>
      </c>
      <c r="G334" s="407" t="s">
        <v>2626</v>
      </c>
      <c r="H334" s="407" t="s">
        <v>2627</v>
      </c>
      <c r="I334" s="407" t="s">
        <v>2628</v>
      </c>
      <c r="J334" s="407" t="s">
        <v>2629</v>
      </c>
      <c r="K334" s="407">
        <v>6</v>
      </c>
      <c r="L334" s="407">
        <v>700</v>
      </c>
      <c r="M334" s="408">
        <v>0.4</v>
      </c>
      <c r="N334" s="407" t="s">
        <v>2621</v>
      </c>
      <c r="O334" s="407" t="s">
        <v>2011</v>
      </c>
      <c r="Q334" s="407" t="s">
        <v>1914</v>
      </c>
      <c r="R334" s="407" t="s">
        <v>2342</v>
      </c>
      <c r="S334" s="407" t="s">
        <v>1927</v>
      </c>
      <c r="T334" s="407" t="s">
        <v>1927</v>
      </c>
    </row>
    <row r="335" spans="1:20" hidden="1" x14ac:dyDescent="0.3">
      <c r="A335" s="407" t="s">
        <v>133</v>
      </c>
      <c r="B335" s="407" t="s">
        <v>107</v>
      </c>
      <c r="C335" s="407" t="s">
        <v>133</v>
      </c>
      <c r="D335" s="407" t="s">
        <v>1009</v>
      </c>
      <c r="E335" s="407" t="s">
        <v>1008</v>
      </c>
      <c r="F335" s="407" t="s">
        <v>3688</v>
      </c>
      <c r="G335" s="407" t="s">
        <v>2630</v>
      </c>
      <c r="H335" s="407" t="s">
        <v>2631</v>
      </c>
      <c r="I335" s="407" t="s">
        <v>2632</v>
      </c>
      <c r="J335" s="407" t="s">
        <v>2633</v>
      </c>
      <c r="K335" s="407">
        <v>6</v>
      </c>
      <c r="L335" s="407">
        <v>700</v>
      </c>
      <c r="M335" s="408">
        <v>0.4</v>
      </c>
      <c r="N335" s="407" t="s">
        <v>2621</v>
      </c>
      <c r="O335" s="407" t="s">
        <v>2011</v>
      </c>
      <c r="Q335" s="407" t="s">
        <v>1914</v>
      </c>
      <c r="R335" s="407" t="s">
        <v>2342</v>
      </c>
      <c r="S335" s="407" t="s">
        <v>1927</v>
      </c>
      <c r="T335" s="407" t="s">
        <v>1927</v>
      </c>
    </row>
    <row r="336" spans="1:20" hidden="1" x14ac:dyDescent="0.3">
      <c r="A336" s="407" t="s">
        <v>133</v>
      </c>
      <c r="B336" s="407" t="s">
        <v>1806</v>
      </c>
      <c r="C336" s="407" t="s">
        <v>133</v>
      </c>
      <c r="D336" s="407" t="s">
        <v>1011</v>
      </c>
      <c r="E336" s="407" t="s">
        <v>1010</v>
      </c>
      <c r="F336" s="407" t="s">
        <v>1889</v>
      </c>
      <c r="G336" s="407" t="s">
        <v>2634</v>
      </c>
      <c r="H336" s="407" t="s">
        <v>2635</v>
      </c>
      <c r="I336" s="407" t="s">
        <v>2636</v>
      </c>
      <c r="J336" s="407" t="s">
        <v>2637</v>
      </c>
      <c r="K336" s="407">
        <v>6</v>
      </c>
      <c r="L336" s="407">
        <v>700</v>
      </c>
      <c r="M336" s="408">
        <v>0.4</v>
      </c>
      <c r="N336" s="407" t="s">
        <v>2621</v>
      </c>
      <c r="O336" s="407" t="s">
        <v>1509</v>
      </c>
      <c r="Q336" s="407" t="s">
        <v>1914</v>
      </c>
      <c r="R336" s="407" t="s">
        <v>2342</v>
      </c>
      <c r="S336" s="407" t="s">
        <v>1927</v>
      </c>
      <c r="T336" s="407" t="s">
        <v>1927</v>
      </c>
    </row>
    <row r="337" spans="1:20" hidden="1" x14ac:dyDescent="0.3">
      <c r="A337" s="407" t="s">
        <v>133</v>
      </c>
      <c r="B337" s="407" t="s">
        <v>1806</v>
      </c>
      <c r="C337" s="407" t="s">
        <v>133</v>
      </c>
      <c r="D337" s="407" t="s">
        <v>1013</v>
      </c>
      <c r="E337" s="407" t="s">
        <v>1012</v>
      </c>
      <c r="F337" s="407" t="s">
        <v>1890</v>
      </c>
      <c r="G337" s="407" t="s">
        <v>2638</v>
      </c>
      <c r="H337" s="407" t="s">
        <v>2639</v>
      </c>
      <c r="I337" s="407" t="s">
        <v>2640</v>
      </c>
      <c r="J337" s="407" t="s">
        <v>2641</v>
      </c>
      <c r="K337" s="407">
        <v>6</v>
      </c>
      <c r="L337" s="407">
        <v>700</v>
      </c>
      <c r="M337" s="408">
        <v>0.4</v>
      </c>
      <c r="N337" s="407" t="s">
        <v>2621</v>
      </c>
      <c r="O337" s="407" t="s">
        <v>2011</v>
      </c>
      <c r="Q337" s="407" t="s">
        <v>1914</v>
      </c>
      <c r="R337" s="407" t="s">
        <v>2342</v>
      </c>
      <c r="S337" s="407" t="s">
        <v>1927</v>
      </c>
      <c r="T337" s="407" t="s">
        <v>1927</v>
      </c>
    </row>
    <row r="338" spans="1:20" hidden="1" x14ac:dyDescent="0.3">
      <c r="A338" s="407" t="s">
        <v>133</v>
      </c>
      <c r="B338" s="407" t="s">
        <v>1806</v>
      </c>
      <c r="C338" s="407" t="s">
        <v>133</v>
      </c>
      <c r="D338" s="407" t="s">
        <v>1015</v>
      </c>
      <c r="E338" s="407" t="s">
        <v>1014</v>
      </c>
      <c r="F338" s="407" t="s">
        <v>136</v>
      </c>
      <c r="G338" s="407" t="s">
        <v>2642</v>
      </c>
      <c r="H338" s="407" t="s">
        <v>2643</v>
      </c>
      <c r="I338" s="407" t="s">
        <v>2644</v>
      </c>
      <c r="J338" s="407" t="s">
        <v>2645</v>
      </c>
      <c r="K338" s="407">
        <v>6</v>
      </c>
      <c r="L338" s="407">
        <v>700</v>
      </c>
      <c r="M338" s="408">
        <v>0.4</v>
      </c>
      <c r="N338" s="407" t="s">
        <v>2621</v>
      </c>
      <c r="O338" s="407" t="s">
        <v>1509</v>
      </c>
      <c r="Q338" s="407" t="s">
        <v>1914</v>
      </c>
      <c r="R338" s="407" t="s">
        <v>2342</v>
      </c>
      <c r="S338" s="407" t="s">
        <v>1927</v>
      </c>
      <c r="T338" s="407" t="s">
        <v>1927</v>
      </c>
    </row>
    <row r="339" spans="1:20" hidden="1" x14ac:dyDescent="0.3">
      <c r="A339" s="407" t="s">
        <v>133</v>
      </c>
      <c r="B339" s="407" t="s">
        <v>1806</v>
      </c>
      <c r="C339" s="407" t="s">
        <v>133</v>
      </c>
      <c r="D339" s="407" t="s">
        <v>1017</v>
      </c>
      <c r="E339" s="407" t="s">
        <v>1016</v>
      </c>
      <c r="F339" s="407" t="s">
        <v>137</v>
      </c>
      <c r="G339" s="407" t="s">
        <v>2646</v>
      </c>
      <c r="H339" s="407" t="s">
        <v>2647</v>
      </c>
      <c r="I339" s="407" t="s">
        <v>2648</v>
      </c>
      <c r="J339" s="407" t="s">
        <v>2649</v>
      </c>
      <c r="K339" s="407">
        <v>6</v>
      </c>
      <c r="L339" s="407">
        <v>700</v>
      </c>
      <c r="M339" s="408">
        <v>0.4</v>
      </c>
      <c r="N339" s="407" t="s">
        <v>2621</v>
      </c>
      <c r="O339" s="407" t="s">
        <v>1509</v>
      </c>
      <c r="Q339" s="407" t="s">
        <v>1914</v>
      </c>
      <c r="R339" s="407" t="s">
        <v>2342</v>
      </c>
      <c r="S339" s="407" t="s">
        <v>1927</v>
      </c>
      <c r="T339" s="407" t="s">
        <v>1927</v>
      </c>
    </row>
    <row r="340" spans="1:20" hidden="1" x14ac:dyDescent="0.3">
      <c r="A340" s="407" t="s">
        <v>129</v>
      </c>
      <c r="B340" s="407" t="s">
        <v>1806</v>
      </c>
      <c r="C340" s="407" t="s">
        <v>129</v>
      </c>
      <c r="D340" s="407" t="s">
        <v>1019</v>
      </c>
      <c r="E340" s="407" t="s">
        <v>1018</v>
      </c>
      <c r="F340" s="407" t="s">
        <v>1595</v>
      </c>
      <c r="G340" s="407" t="s">
        <v>2650</v>
      </c>
      <c r="H340" s="407" t="s">
        <v>1509</v>
      </c>
      <c r="I340" s="407" t="s">
        <v>2651</v>
      </c>
      <c r="J340" s="407" t="s">
        <v>2652</v>
      </c>
      <c r="K340" s="407">
        <v>6</v>
      </c>
      <c r="L340" s="407">
        <v>700</v>
      </c>
      <c r="M340" s="408">
        <v>0.4</v>
      </c>
      <c r="N340" s="407" t="s">
        <v>2653</v>
      </c>
      <c r="O340" s="407" t="s">
        <v>2011</v>
      </c>
      <c r="Q340" s="407" t="s">
        <v>1914</v>
      </c>
      <c r="R340" s="407" t="s">
        <v>1915</v>
      </c>
      <c r="S340" s="407" t="s">
        <v>1927</v>
      </c>
      <c r="T340" s="407" t="s">
        <v>1927</v>
      </c>
    </row>
    <row r="341" spans="1:20" hidden="1" x14ac:dyDescent="0.3">
      <c r="A341" s="407" t="s">
        <v>129</v>
      </c>
      <c r="B341" s="407" t="s">
        <v>1806</v>
      </c>
      <c r="C341" s="407" t="s">
        <v>129</v>
      </c>
      <c r="D341" s="407" t="s">
        <v>1021</v>
      </c>
      <c r="E341" s="407" t="s">
        <v>1020</v>
      </c>
      <c r="F341" s="407" t="s">
        <v>132</v>
      </c>
      <c r="G341" s="407" t="s">
        <v>2654</v>
      </c>
      <c r="H341" s="407" t="s">
        <v>1509</v>
      </c>
      <c r="I341" s="407"/>
      <c r="J341" s="407"/>
      <c r="K341" s="407">
        <v>3</v>
      </c>
      <c r="L341" s="407">
        <v>700</v>
      </c>
      <c r="M341" s="408">
        <v>0.4</v>
      </c>
      <c r="N341" s="407" t="s">
        <v>2655</v>
      </c>
      <c r="O341" s="407" t="s">
        <v>2011</v>
      </c>
      <c r="Q341" s="407" t="s">
        <v>1914</v>
      </c>
      <c r="R341" s="407" t="s">
        <v>1915</v>
      </c>
      <c r="S341" s="407" t="s">
        <v>1927</v>
      </c>
      <c r="T341" s="407" t="s">
        <v>1927</v>
      </c>
    </row>
    <row r="342" spans="1:20" hidden="1" x14ac:dyDescent="0.3">
      <c r="A342" s="407" t="s">
        <v>129</v>
      </c>
      <c r="B342" s="407" t="s">
        <v>1806</v>
      </c>
      <c r="C342" s="407" t="s">
        <v>129</v>
      </c>
      <c r="D342" s="407" t="s">
        <v>1023</v>
      </c>
      <c r="E342" s="407" t="s">
        <v>1022</v>
      </c>
      <c r="F342" s="407" t="s">
        <v>130</v>
      </c>
      <c r="G342" s="407" t="s">
        <v>2656</v>
      </c>
      <c r="H342" s="407" t="s">
        <v>1509</v>
      </c>
      <c r="I342" s="407" t="s">
        <v>2657</v>
      </c>
      <c r="J342" s="407" t="s">
        <v>2658</v>
      </c>
      <c r="K342" s="407">
        <v>6</v>
      </c>
      <c r="L342" s="407">
        <v>700</v>
      </c>
      <c r="M342" s="408">
        <v>0.4</v>
      </c>
      <c r="N342" s="407" t="s">
        <v>2203</v>
      </c>
      <c r="O342" s="407" t="s">
        <v>2011</v>
      </c>
      <c r="Q342" s="407" t="s">
        <v>1914</v>
      </c>
      <c r="R342" s="407" t="s">
        <v>1915</v>
      </c>
      <c r="S342" s="407" t="s">
        <v>1927</v>
      </c>
      <c r="T342" s="407" t="s">
        <v>1927</v>
      </c>
    </row>
    <row r="343" spans="1:20" hidden="1" x14ac:dyDescent="0.3">
      <c r="A343" s="407" t="s">
        <v>129</v>
      </c>
      <c r="B343" s="407" t="s">
        <v>1806</v>
      </c>
      <c r="C343" s="407" t="s">
        <v>129</v>
      </c>
      <c r="D343" s="407" t="s">
        <v>1025</v>
      </c>
      <c r="E343" s="407" t="s">
        <v>1024</v>
      </c>
      <c r="F343" s="407" t="s">
        <v>131</v>
      </c>
      <c r="G343" s="407" t="s">
        <v>2659</v>
      </c>
      <c r="H343" s="407" t="s">
        <v>1509</v>
      </c>
      <c r="I343" s="407" t="s">
        <v>2660</v>
      </c>
      <c r="J343" s="407" t="s">
        <v>2661</v>
      </c>
      <c r="K343" s="407">
        <v>6</v>
      </c>
      <c r="L343" s="407">
        <v>700</v>
      </c>
      <c r="M343" s="408">
        <v>0.4</v>
      </c>
      <c r="N343" s="407" t="s">
        <v>2203</v>
      </c>
      <c r="O343" s="407" t="s">
        <v>2011</v>
      </c>
      <c r="Q343" s="407" t="s">
        <v>1914</v>
      </c>
      <c r="R343" s="407" t="s">
        <v>1915</v>
      </c>
      <c r="S343" s="407" t="s">
        <v>1927</v>
      </c>
      <c r="T343" s="407" t="s">
        <v>1927</v>
      </c>
    </row>
    <row r="344" spans="1:20" hidden="1" x14ac:dyDescent="0.3">
      <c r="A344" s="407" t="s">
        <v>129</v>
      </c>
      <c r="B344" s="407" t="s">
        <v>1806</v>
      </c>
      <c r="C344" s="407" t="s">
        <v>129</v>
      </c>
      <c r="D344" s="407" t="s">
        <v>1027</v>
      </c>
      <c r="E344" s="407" t="s">
        <v>1026</v>
      </c>
      <c r="F344" s="407" t="s">
        <v>1597</v>
      </c>
      <c r="G344" s="407" t="s">
        <v>2662</v>
      </c>
      <c r="H344" s="407" t="s">
        <v>1509</v>
      </c>
      <c r="I344" s="407" t="s">
        <v>2663</v>
      </c>
      <c r="J344" s="407" t="s">
        <v>2664</v>
      </c>
      <c r="K344" s="407">
        <v>6</v>
      </c>
      <c r="L344" s="407">
        <v>700</v>
      </c>
      <c r="M344" s="408">
        <v>0.4</v>
      </c>
      <c r="N344" s="407" t="s">
        <v>2655</v>
      </c>
      <c r="O344" s="407" t="s">
        <v>2011</v>
      </c>
      <c r="Q344" s="407" t="s">
        <v>1914</v>
      </c>
      <c r="R344" s="407" t="s">
        <v>1915</v>
      </c>
      <c r="S344" s="407" t="s">
        <v>1927</v>
      </c>
      <c r="T344" s="407" t="s">
        <v>1927</v>
      </c>
    </row>
    <row r="345" spans="1:20" hidden="1" x14ac:dyDescent="0.3">
      <c r="A345" s="407" t="s">
        <v>129</v>
      </c>
      <c r="B345" s="407" t="s">
        <v>1806</v>
      </c>
      <c r="C345" s="407" t="s">
        <v>129</v>
      </c>
      <c r="D345" s="407" t="s">
        <v>1029</v>
      </c>
      <c r="E345" s="407" t="s">
        <v>1028</v>
      </c>
      <c r="F345" s="407" t="s">
        <v>1596</v>
      </c>
      <c r="G345" s="407" t="s">
        <v>2665</v>
      </c>
      <c r="H345" s="407" t="s">
        <v>1509</v>
      </c>
      <c r="I345" s="407" t="s">
        <v>2666</v>
      </c>
      <c r="J345" s="407" t="s">
        <v>2667</v>
      </c>
      <c r="K345" s="407">
        <v>3</v>
      </c>
      <c r="L345" s="407">
        <v>700</v>
      </c>
      <c r="M345" s="408">
        <v>0.43</v>
      </c>
      <c r="N345" s="407" t="s">
        <v>2653</v>
      </c>
      <c r="O345" s="407" t="s">
        <v>1509</v>
      </c>
      <c r="Q345" s="407" t="s">
        <v>1914</v>
      </c>
      <c r="R345" s="407" t="s">
        <v>1915</v>
      </c>
      <c r="S345" s="407" t="s">
        <v>1927</v>
      </c>
      <c r="T345" s="407" t="s">
        <v>1927</v>
      </c>
    </row>
    <row r="346" spans="1:20" hidden="1" x14ac:dyDescent="0.3">
      <c r="A346" s="409" t="s">
        <v>240</v>
      </c>
      <c r="B346" s="409" t="s">
        <v>225</v>
      </c>
      <c r="C346" s="409" t="s">
        <v>240</v>
      </c>
      <c r="D346" s="409" t="s">
        <v>1031</v>
      </c>
      <c r="E346" s="409" t="s">
        <v>1030</v>
      </c>
      <c r="F346" s="407" t="s">
        <v>243</v>
      </c>
      <c r="G346" s="407" t="s">
        <v>1509</v>
      </c>
      <c r="H346" s="407" t="s">
        <v>1509</v>
      </c>
      <c r="I346" s="407"/>
      <c r="J346" s="407"/>
      <c r="K346" s="409">
        <v>12</v>
      </c>
      <c r="L346" s="409">
        <v>200</v>
      </c>
      <c r="M346" s="408" t="s">
        <v>1509</v>
      </c>
      <c r="N346" s="407" t="s">
        <v>1509</v>
      </c>
      <c r="O346" s="407" t="s">
        <v>1509</v>
      </c>
      <c r="Q346" s="407" t="s">
        <v>1914</v>
      </c>
      <c r="R346" s="407" t="s">
        <v>1915</v>
      </c>
      <c r="S346" s="409" t="s">
        <v>1922</v>
      </c>
      <c r="T346" s="407" t="s">
        <v>1922</v>
      </c>
    </row>
    <row r="347" spans="1:20" hidden="1" x14ac:dyDescent="0.3">
      <c r="A347" s="409" t="s">
        <v>240</v>
      </c>
      <c r="B347" s="409" t="s">
        <v>225</v>
      </c>
      <c r="C347" s="409" t="s">
        <v>240</v>
      </c>
      <c r="D347" s="409" t="s">
        <v>1033</v>
      </c>
      <c r="E347" s="409" t="s">
        <v>1032</v>
      </c>
      <c r="F347" s="407" t="s">
        <v>244</v>
      </c>
      <c r="G347" s="407" t="s">
        <v>1509</v>
      </c>
      <c r="H347" s="407" t="s">
        <v>1509</v>
      </c>
      <c r="I347" s="407"/>
      <c r="J347" s="407"/>
      <c r="K347" s="409">
        <v>12</v>
      </c>
      <c r="L347" s="409">
        <v>200</v>
      </c>
      <c r="M347" s="408" t="s">
        <v>1509</v>
      </c>
      <c r="N347" s="407" t="s">
        <v>1509</v>
      </c>
      <c r="O347" s="407" t="s">
        <v>1509</v>
      </c>
      <c r="Q347" s="407" t="s">
        <v>1914</v>
      </c>
      <c r="R347" s="407" t="s">
        <v>1915</v>
      </c>
      <c r="S347" s="409" t="s">
        <v>1922</v>
      </c>
      <c r="T347" s="407" t="s">
        <v>1922</v>
      </c>
    </row>
    <row r="348" spans="1:20" hidden="1" x14ac:dyDescent="0.3">
      <c r="A348" s="409" t="s">
        <v>240</v>
      </c>
      <c r="B348" s="409" t="s">
        <v>225</v>
      </c>
      <c r="C348" s="409" t="s">
        <v>240</v>
      </c>
      <c r="D348" s="409" t="s">
        <v>1035</v>
      </c>
      <c r="E348" s="409" t="s">
        <v>1034</v>
      </c>
      <c r="F348" s="407" t="s">
        <v>245</v>
      </c>
      <c r="G348" s="407" t="s">
        <v>1509</v>
      </c>
      <c r="H348" s="407" t="s">
        <v>1509</v>
      </c>
      <c r="I348" s="407"/>
      <c r="J348" s="407"/>
      <c r="K348" s="409">
        <v>12</v>
      </c>
      <c r="L348" s="409">
        <v>200</v>
      </c>
      <c r="M348" s="408" t="s">
        <v>1509</v>
      </c>
      <c r="N348" s="407" t="s">
        <v>1509</v>
      </c>
      <c r="O348" s="407" t="s">
        <v>1509</v>
      </c>
      <c r="Q348" s="407" t="s">
        <v>1914</v>
      </c>
      <c r="R348" s="407" t="s">
        <v>1915</v>
      </c>
      <c r="S348" s="409" t="s">
        <v>1922</v>
      </c>
      <c r="T348" s="407" t="s">
        <v>1922</v>
      </c>
    </row>
    <row r="349" spans="1:20" hidden="1" x14ac:dyDescent="0.3">
      <c r="A349" s="409" t="s">
        <v>240</v>
      </c>
      <c r="B349" s="409" t="s">
        <v>225</v>
      </c>
      <c r="C349" s="409" t="s">
        <v>240</v>
      </c>
      <c r="D349" s="409" t="s">
        <v>1037</v>
      </c>
      <c r="E349" s="409" t="s">
        <v>1036</v>
      </c>
      <c r="F349" s="407" t="s">
        <v>246</v>
      </c>
      <c r="G349" s="407" t="s">
        <v>1509</v>
      </c>
      <c r="H349" s="407" t="s">
        <v>1509</v>
      </c>
      <c r="I349" s="407"/>
      <c r="J349" s="407"/>
      <c r="K349" s="409">
        <v>12</v>
      </c>
      <c r="L349" s="409">
        <v>200</v>
      </c>
      <c r="M349" s="408" t="s">
        <v>1509</v>
      </c>
      <c r="N349" s="407" t="s">
        <v>1509</v>
      </c>
      <c r="O349" s="407" t="s">
        <v>1509</v>
      </c>
      <c r="Q349" s="407" t="s">
        <v>1914</v>
      </c>
      <c r="R349" s="407" t="s">
        <v>1915</v>
      </c>
      <c r="S349" s="409" t="s">
        <v>1922</v>
      </c>
      <c r="T349" s="407" t="s">
        <v>1922</v>
      </c>
    </row>
    <row r="350" spans="1:20" hidden="1" x14ac:dyDescent="0.3">
      <c r="A350" s="409" t="s">
        <v>240</v>
      </c>
      <c r="B350" s="409" t="s">
        <v>225</v>
      </c>
      <c r="C350" s="409" t="s">
        <v>240</v>
      </c>
      <c r="D350" s="409" t="s">
        <v>1039</v>
      </c>
      <c r="E350" s="409" t="s">
        <v>1038</v>
      </c>
      <c r="F350" s="407" t="s">
        <v>247</v>
      </c>
      <c r="G350" s="407" t="s">
        <v>1509</v>
      </c>
      <c r="H350" s="407" t="s">
        <v>1509</v>
      </c>
      <c r="I350" s="407"/>
      <c r="J350" s="407"/>
      <c r="K350" s="409">
        <v>12</v>
      </c>
      <c r="L350" s="409">
        <v>200</v>
      </c>
      <c r="M350" s="408" t="s">
        <v>1509</v>
      </c>
      <c r="N350" s="407" t="s">
        <v>1509</v>
      </c>
      <c r="O350" s="407" t="s">
        <v>1509</v>
      </c>
      <c r="Q350" s="407" t="s">
        <v>1914</v>
      </c>
      <c r="R350" s="407" t="s">
        <v>1915</v>
      </c>
      <c r="S350" s="409" t="s">
        <v>1922</v>
      </c>
      <c r="T350" s="407" t="s">
        <v>1922</v>
      </c>
    </row>
    <row r="351" spans="1:20" hidden="1" x14ac:dyDescent="0.3">
      <c r="A351" s="409" t="s">
        <v>240</v>
      </c>
      <c r="B351" s="409" t="s">
        <v>225</v>
      </c>
      <c r="C351" s="409" t="s">
        <v>240</v>
      </c>
      <c r="D351" s="409" t="s">
        <v>1041</v>
      </c>
      <c r="E351" s="409" t="s">
        <v>1040</v>
      </c>
      <c r="F351" s="407" t="s">
        <v>3505</v>
      </c>
      <c r="G351" s="407" t="s">
        <v>1509</v>
      </c>
      <c r="H351" s="407" t="s">
        <v>1509</v>
      </c>
      <c r="I351" s="407"/>
      <c r="J351" s="407"/>
      <c r="K351" s="409">
        <v>12</v>
      </c>
      <c r="L351" s="409">
        <v>200</v>
      </c>
      <c r="M351" s="408" t="s">
        <v>1509</v>
      </c>
      <c r="N351" s="407" t="s">
        <v>1509</v>
      </c>
      <c r="O351" s="407" t="s">
        <v>1509</v>
      </c>
      <c r="Q351" s="407" t="s">
        <v>1914</v>
      </c>
      <c r="R351" s="407" t="s">
        <v>1915</v>
      </c>
      <c r="S351" s="409" t="s">
        <v>1922</v>
      </c>
      <c r="T351" s="407" t="s">
        <v>1922</v>
      </c>
    </row>
    <row r="352" spans="1:20" hidden="1" x14ac:dyDescent="0.3">
      <c r="A352" s="409" t="s">
        <v>240</v>
      </c>
      <c r="B352" s="409" t="s">
        <v>225</v>
      </c>
      <c r="C352" s="409" t="s">
        <v>240</v>
      </c>
      <c r="D352" s="409" t="s">
        <v>1043</v>
      </c>
      <c r="E352" s="409" t="s">
        <v>1042</v>
      </c>
      <c r="F352" s="407" t="s">
        <v>242</v>
      </c>
      <c r="G352" s="407" t="s">
        <v>1509</v>
      </c>
      <c r="H352" s="407" t="s">
        <v>1509</v>
      </c>
      <c r="I352" s="407"/>
      <c r="J352" s="407"/>
      <c r="K352" s="409">
        <v>12</v>
      </c>
      <c r="L352" s="409">
        <v>200</v>
      </c>
      <c r="M352" s="408" t="s">
        <v>1509</v>
      </c>
      <c r="N352" s="407" t="s">
        <v>1509</v>
      </c>
      <c r="O352" s="407" t="s">
        <v>1509</v>
      </c>
      <c r="Q352" s="407" t="s">
        <v>1914</v>
      </c>
      <c r="R352" s="407" t="s">
        <v>1915</v>
      </c>
      <c r="S352" s="409" t="s">
        <v>1922</v>
      </c>
      <c r="T352" s="407" t="s">
        <v>1922</v>
      </c>
    </row>
    <row r="353" spans="1:20" hidden="1" x14ac:dyDescent="0.3">
      <c r="A353" s="409" t="s">
        <v>240</v>
      </c>
      <c r="B353" s="409" t="s">
        <v>225</v>
      </c>
      <c r="C353" s="409" t="s">
        <v>240</v>
      </c>
      <c r="D353" s="409" t="s">
        <v>1045</v>
      </c>
      <c r="E353" s="409" t="s">
        <v>1044</v>
      </c>
      <c r="F353" s="407" t="s">
        <v>248</v>
      </c>
      <c r="G353" s="407" t="s">
        <v>1509</v>
      </c>
      <c r="H353" s="407" t="s">
        <v>1509</v>
      </c>
      <c r="I353" s="407"/>
      <c r="J353" s="407"/>
      <c r="K353" s="409">
        <v>12</v>
      </c>
      <c r="L353" s="409">
        <v>200</v>
      </c>
      <c r="M353" s="408" t="s">
        <v>1509</v>
      </c>
      <c r="N353" s="407" t="s">
        <v>1509</v>
      </c>
      <c r="O353" s="407" t="s">
        <v>1509</v>
      </c>
      <c r="Q353" s="407" t="s">
        <v>1914</v>
      </c>
      <c r="R353" s="407" t="s">
        <v>1915</v>
      </c>
      <c r="S353" s="409" t="s">
        <v>1922</v>
      </c>
      <c r="T353" s="407" t="s">
        <v>1922</v>
      </c>
    </row>
    <row r="354" spans="1:20" hidden="1" x14ac:dyDescent="0.3">
      <c r="A354" s="407" t="s">
        <v>71</v>
      </c>
      <c r="B354" s="407" t="s">
        <v>150</v>
      </c>
      <c r="C354" s="407" t="s">
        <v>1618</v>
      </c>
      <c r="D354" s="407" t="s">
        <v>1047</v>
      </c>
      <c r="E354" s="407" t="s">
        <v>1046</v>
      </c>
      <c r="F354" s="407" t="s">
        <v>1623</v>
      </c>
      <c r="G354" s="407" t="s">
        <v>2668</v>
      </c>
      <c r="H354" s="407" t="s">
        <v>1509</v>
      </c>
      <c r="I354" s="407" t="s">
        <v>2669</v>
      </c>
      <c r="J354" s="407" t="s">
        <v>2670</v>
      </c>
      <c r="K354" s="407">
        <v>12</v>
      </c>
      <c r="L354" s="407">
        <v>750</v>
      </c>
      <c r="M354" s="408">
        <v>0.3</v>
      </c>
      <c r="N354" s="407" t="s">
        <v>2354</v>
      </c>
      <c r="O354" s="407" t="s">
        <v>1509</v>
      </c>
      <c r="Q354" s="407" t="s">
        <v>1914</v>
      </c>
      <c r="R354" s="407" t="s">
        <v>1915</v>
      </c>
      <c r="S354" s="407" t="s">
        <v>1927</v>
      </c>
      <c r="T354" s="407" t="s">
        <v>1927</v>
      </c>
    </row>
    <row r="355" spans="1:20" hidden="1" x14ac:dyDescent="0.3">
      <c r="A355" s="407" t="s">
        <v>71</v>
      </c>
      <c r="B355" s="407" t="s">
        <v>150</v>
      </c>
      <c r="C355" s="407" t="s">
        <v>1618</v>
      </c>
      <c r="D355" s="407" t="s">
        <v>1049</v>
      </c>
      <c r="E355" s="407" t="s">
        <v>1048</v>
      </c>
      <c r="F355" s="407" t="s">
        <v>1620</v>
      </c>
      <c r="G355" s="407" t="s">
        <v>2671</v>
      </c>
      <c r="H355" s="407" t="s">
        <v>1509</v>
      </c>
      <c r="I355" s="407" t="s">
        <v>2672</v>
      </c>
      <c r="J355" s="407" t="s">
        <v>2673</v>
      </c>
      <c r="K355" s="407">
        <v>12</v>
      </c>
      <c r="L355" s="407">
        <v>750</v>
      </c>
      <c r="M355" s="408">
        <v>0.4</v>
      </c>
      <c r="N355" s="407" t="s">
        <v>2354</v>
      </c>
      <c r="O355" s="407" t="s">
        <v>2011</v>
      </c>
      <c r="Q355" s="407" t="s">
        <v>1914</v>
      </c>
      <c r="R355" s="407" t="s">
        <v>1915</v>
      </c>
      <c r="S355" s="407" t="s">
        <v>1927</v>
      </c>
      <c r="T355" s="407" t="s">
        <v>1927</v>
      </c>
    </row>
    <row r="356" spans="1:20" hidden="1" x14ac:dyDescent="0.3">
      <c r="A356" s="407" t="s">
        <v>71</v>
      </c>
      <c r="B356" s="407" t="s">
        <v>150</v>
      </c>
      <c r="C356" s="407" t="s">
        <v>1618</v>
      </c>
      <c r="D356" s="407" t="s">
        <v>1051</v>
      </c>
      <c r="E356" s="407" t="s">
        <v>1050</v>
      </c>
      <c r="F356" s="407" t="s">
        <v>1621</v>
      </c>
      <c r="G356" s="407" t="s">
        <v>2674</v>
      </c>
      <c r="H356" s="407" t="s">
        <v>1509</v>
      </c>
      <c r="I356" s="407" t="s">
        <v>2675</v>
      </c>
      <c r="J356" s="407" t="s">
        <v>2676</v>
      </c>
      <c r="K356" s="407">
        <v>12</v>
      </c>
      <c r="L356" s="407">
        <v>750</v>
      </c>
      <c r="M356" s="408">
        <v>0.4</v>
      </c>
      <c r="N356" s="407" t="s">
        <v>2354</v>
      </c>
      <c r="O356" s="407" t="s">
        <v>1509</v>
      </c>
      <c r="Q356" s="407" t="s">
        <v>1914</v>
      </c>
      <c r="R356" s="407" t="s">
        <v>1915</v>
      </c>
      <c r="S356" s="407" t="s">
        <v>1927</v>
      </c>
      <c r="T356" s="407" t="s">
        <v>1927</v>
      </c>
    </row>
    <row r="357" spans="1:20" x14ac:dyDescent="0.3">
      <c r="A357" s="407" t="s">
        <v>71</v>
      </c>
      <c r="B357" s="407" t="s">
        <v>150</v>
      </c>
      <c r="C357" s="407" t="s">
        <v>1618</v>
      </c>
      <c r="D357" s="407" t="s">
        <v>1053</v>
      </c>
      <c r="E357" s="407" t="s">
        <v>1052</v>
      </c>
      <c r="F357" s="407" t="s">
        <v>3616</v>
      </c>
      <c r="G357" s="407" t="s">
        <v>2677</v>
      </c>
      <c r="H357" s="407" t="s">
        <v>1509</v>
      </c>
      <c r="I357" s="407" t="s">
        <v>2678</v>
      </c>
      <c r="J357" s="407" t="s">
        <v>2679</v>
      </c>
      <c r="K357" s="407">
        <v>12</v>
      </c>
      <c r="L357" s="407">
        <v>750</v>
      </c>
      <c r="M357" s="408">
        <v>0.4</v>
      </c>
      <c r="N357" s="407" t="s">
        <v>2354</v>
      </c>
      <c r="O357" s="407" t="s">
        <v>1509</v>
      </c>
      <c r="Q357" s="407" t="s">
        <v>1914</v>
      </c>
      <c r="R357" s="407" t="s">
        <v>1915</v>
      </c>
      <c r="S357" s="407" t="s">
        <v>1927</v>
      </c>
      <c r="T357" s="407" t="s">
        <v>1927</v>
      </c>
    </row>
    <row r="358" spans="1:20" hidden="1" x14ac:dyDescent="0.3">
      <c r="A358" s="409" t="s">
        <v>1790</v>
      </c>
      <c r="B358" s="409" t="s">
        <v>1791</v>
      </c>
      <c r="C358" s="409" t="s">
        <v>1790</v>
      </c>
      <c r="D358" s="409" t="s">
        <v>1055</v>
      </c>
      <c r="E358" s="409" t="s">
        <v>1054</v>
      </c>
      <c r="F358" s="407" t="s">
        <v>1793</v>
      </c>
      <c r="G358" s="407" t="s">
        <v>1509</v>
      </c>
      <c r="H358" s="407" t="s">
        <v>2680</v>
      </c>
      <c r="I358" s="407" t="s">
        <v>2681</v>
      </c>
      <c r="J358" s="407" t="s">
        <v>2682</v>
      </c>
      <c r="K358" s="409">
        <v>6</v>
      </c>
      <c r="L358" s="409">
        <v>700</v>
      </c>
      <c r="M358" s="408" t="s">
        <v>1509</v>
      </c>
      <c r="N358" s="407" t="s">
        <v>1509</v>
      </c>
      <c r="O358" s="407" t="s">
        <v>1509</v>
      </c>
      <c r="Q358" s="407" t="s">
        <v>1914</v>
      </c>
      <c r="R358" s="407" t="s">
        <v>2342</v>
      </c>
      <c r="S358" s="409" t="s">
        <v>1922</v>
      </c>
      <c r="T358" s="407" t="s">
        <v>1922</v>
      </c>
    </row>
    <row r="359" spans="1:20" hidden="1" x14ac:dyDescent="0.3">
      <c r="A359" s="407" t="s">
        <v>1653</v>
      </c>
      <c r="B359" s="407" t="s">
        <v>1791</v>
      </c>
      <c r="C359" s="407" t="s">
        <v>1653</v>
      </c>
      <c r="D359" s="407" t="s">
        <v>1057</v>
      </c>
      <c r="E359" s="407" t="s">
        <v>1056</v>
      </c>
      <c r="F359" s="407" t="s">
        <v>3635</v>
      </c>
      <c r="G359" s="407" t="s">
        <v>2683</v>
      </c>
      <c r="H359" s="407" t="s">
        <v>1509</v>
      </c>
      <c r="I359" s="407" t="s">
        <v>2684</v>
      </c>
      <c r="J359" s="407" t="s">
        <v>2685</v>
      </c>
      <c r="K359" s="407">
        <v>12</v>
      </c>
      <c r="L359" s="407">
        <v>200</v>
      </c>
      <c r="M359" s="408">
        <v>0.43</v>
      </c>
      <c r="N359" s="407" t="s">
        <v>2686</v>
      </c>
      <c r="O359" s="407" t="s">
        <v>1509</v>
      </c>
      <c r="Q359" s="407" t="s">
        <v>1914</v>
      </c>
      <c r="R359" s="407" t="s">
        <v>1915</v>
      </c>
      <c r="S359" s="407" t="s">
        <v>1927</v>
      </c>
      <c r="T359" s="407" t="s">
        <v>1927</v>
      </c>
    </row>
    <row r="360" spans="1:20" hidden="1" x14ac:dyDescent="0.3">
      <c r="A360" s="407" t="s">
        <v>1653</v>
      </c>
      <c r="B360" s="407" t="s">
        <v>1791</v>
      </c>
      <c r="C360" s="407" t="s">
        <v>1653</v>
      </c>
      <c r="D360" s="407" t="s">
        <v>1059</v>
      </c>
      <c r="E360" s="407" t="s">
        <v>1058</v>
      </c>
      <c r="F360" s="407" t="s">
        <v>3506</v>
      </c>
      <c r="G360" s="407" t="s">
        <v>2687</v>
      </c>
      <c r="H360" s="407" t="s">
        <v>1509</v>
      </c>
      <c r="I360" s="407"/>
      <c r="J360" s="407"/>
      <c r="K360" s="407">
        <v>12</v>
      </c>
      <c r="L360" s="407">
        <v>200</v>
      </c>
      <c r="M360" s="408">
        <v>0.43</v>
      </c>
      <c r="N360" s="407" t="s">
        <v>2686</v>
      </c>
      <c r="O360" s="407" t="s">
        <v>1509</v>
      </c>
      <c r="Q360" s="407" t="s">
        <v>1914</v>
      </c>
      <c r="R360" s="407" t="s">
        <v>1915</v>
      </c>
      <c r="S360" s="407" t="s">
        <v>1927</v>
      </c>
      <c r="T360" s="407" t="s">
        <v>1927</v>
      </c>
    </row>
    <row r="361" spans="1:20" hidden="1" x14ac:dyDescent="0.3">
      <c r="A361" s="407" t="s">
        <v>1653</v>
      </c>
      <c r="B361" s="407" t="s">
        <v>1791</v>
      </c>
      <c r="C361" s="407" t="s">
        <v>1653</v>
      </c>
      <c r="D361" s="407" t="s">
        <v>1061</v>
      </c>
      <c r="E361" s="407" t="s">
        <v>1060</v>
      </c>
      <c r="F361" s="407" t="s">
        <v>1661</v>
      </c>
      <c r="G361" s="407" t="s">
        <v>2688</v>
      </c>
      <c r="H361" s="407" t="s">
        <v>1509</v>
      </c>
      <c r="I361" s="407" t="s">
        <v>2689</v>
      </c>
      <c r="J361" s="407" t="s">
        <v>2690</v>
      </c>
      <c r="K361" s="407">
        <v>6</v>
      </c>
      <c r="L361" s="407">
        <v>700</v>
      </c>
      <c r="M361" s="408">
        <v>0.43</v>
      </c>
      <c r="N361" s="407" t="s">
        <v>2686</v>
      </c>
      <c r="O361" s="407" t="s">
        <v>1509</v>
      </c>
      <c r="Q361" s="407" t="s">
        <v>1914</v>
      </c>
      <c r="R361" s="407" t="s">
        <v>1915</v>
      </c>
      <c r="S361" s="407" t="s">
        <v>1927</v>
      </c>
      <c r="T361" s="407" t="s">
        <v>1927</v>
      </c>
    </row>
    <row r="362" spans="1:20" hidden="1" x14ac:dyDescent="0.3">
      <c r="A362" s="407" t="s">
        <v>1653</v>
      </c>
      <c r="B362" s="407" t="s">
        <v>1791</v>
      </c>
      <c r="C362" s="407" t="s">
        <v>1653</v>
      </c>
      <c r="D362" s="407" t="s">
        <v>1063</v>
      </c>
      <c r="E362" s="407" t="s">
        <v>1062</v>
      </c>
      <c r="F362" s="407" t="s">
        <v>3636</v>
      </c>
      <c r="G362" s="407" t="s">
        <v>2691</v>
      </c>
      <c r="H362" s="407" t="s">
        <v>1509</v>
      </c>
      <c r="I362" s="407" t="s">
        <v>2692</v>
      </c>
      <c r="J362" s="407" t="s">
        <v>2693</v>
      </c>
      <c r="K362" s="407">
        <v>6</v>
      </c>
      <c r="L362" s="407">
        <v>700</v>
      </c>
      <c r="M362" s="408">
        <v>0.43</v>
      </c>
      <c r="N362" s="407" t="s">
        <v>2686</v>
      </c>
      <c r="O362" s="407" t="s">
        <v>1509</v>
      </c>
      <c r="Q362" s="407" t="s">
        <v>1914</v>
      </c>
      <c r="R362" s="407" t="s">
        <v>1915</v>
      </c>
      <c r="S362" s="407" t="s">
        <v>1927</v>
      </c>
      <c r="T362" s="407" t="s">
        <v>1927</v>
      </c>
    </row>
    <row r="363" spans="1:20" hidden="1" x14ac:dyDescent="0.3">
      <c r="A363" s="407" t="s">
        <v>1653</v>
      </c>
      <c r="B363" s="407" t="s">
        <v>1791</v>
      </c>
      <c r="C363" s="407" t="s">
        <v>1653</v>
      </c>
      <c r="D363" s="407" t="s">
        <v>1065</v>
      </c>
      <c r="E363" s="407" t="s">
        <v>1064</v>
      </c>
      <c r="F363" s="407" t="s">
        <v>1656</v>
      </c>
      <c r="G363" s="407" t="s">
        <v>2694</v>
      </c>
      <c r="H363" s="407" t="s">
        <v>1509</v>
      </c>
      <c r="I363" s="407" t="s">
        <v>2695</v>
      </c>
      <c r="J363" s="407" t="s">
        <v>2696</v>
      </c>
      <c r="K363" s="407">
        <v>6</v>
      </c>
      <c r="L363" s="407">
        <v>700</v>
      </c>
      <c r="M363" s="408">
        <v>0.43</v>
      </c>
      <c r="N363" s="407" t="s">
        <v>2686</v>
      </c>
      <c r="O363" s="407" t="s">
        <v>1509</v>
      </c>
      <c r="Q363" s="407" t="s">
        <v>1914</v>
      </c>
      <c r="R363" s="407" t="s">
        <v>1915</v>
      </c>
      <c r="S363" s="407" t="s">
        <v>1927</v>
      </c>
      <c r="T363" s="407" t="s">
        <v>1927</v>
      </c>
    </row>
    <row r="364" spans="1:20" hidden="1" x14ac:dyDescent="0.3">
      <c r="A364" s="407" t="s">
        <v>1653</v>
      </c>
      <c r="B364" s="407" t="s">
        <v>1791</v>
      </c>
      <c r="C364" s="407" t="s">
        <v>1653</v>
      </c>
      <c r="D364" s="407" t="s">
        <v>1067</v>
      </c>
      <c r="E364" s="407" t="s">
        <v>1066</v>
      </c>
      <c r="F364" s="407" t="s">
        <v>1657</v>
      </c>
      <c r="G364" s="407" t="s">
        <v>2697</v>
      </c>
      <c r="H364" s="407" t="s">
        <v>1509</v>
      </c>
      <c r="I364" s="407" t="s">
        <v>2698</v>
      </c>
      <c r="J364" s="407" t="s">
        <v>2699</v>
      </c>
      <c r="K364" s="407">
        <v>6</v>
      </c>
      <c r="L364" s="407">
        <v>700</v>
      </c>
      <c r="M364" s="408">
        <v>0.43</v>
      </c>
      <c r="N364" s="407" t="s">
        <v>2686</v>
      </c>
      <c r="O364" s="407" t="s">
        <v>1509</v>
      </c>
      <c r="Q364" s="407" t="s">
        <v>1914</v>
      </c>
      <c r="R364" s="407" t="s">
        <v>1915</v>
      </c>
      <c r="S364" s="407" t="s">
        <v>1927</v>
      </c>
      <c r="T364" s="407" t="s">
        <v>1927</v>
      </c>
    </row>
    <row r="365" spans="1:20" hidden="1" x14ac:dyDescent="0.3">
      <c r="A365" s="407" t="s">
        <v>1653</v>
      </c>
      <c r="B365" s="407" t="s">
        <v>1791</v>
      </c>
      <c r="C365" s="407" t="s">
        <v>1653</v>
      </c>
      <c r="D365" s="407" t="s">
        <v>1069</v>
      </c>
      <c r="E365" s="407" t="s">
        <v>1068</v>
      </c>
      <c r="F365" s="407" t="s">
        <v>1660</v>
      </c>
      <c r="G365" s="407" t="s">
        <v>2700</v>
      </c>
      <c r="H365" s="407" t="s">
        <v>1509</v>
      </c>
      <c r="I365" s="407" t="s">
        <v>2701</v>
      </c>
      <c r="J365" s="407" t="s">
        <v>2702</v>
      </c>
      <c r="K365" s="407">
        <v>6</v>
      </c>
      <c r="L365" s="407">
        <v>700</v>
      </c>
      <c r="M365" s="408">
        <v>0.43</v>
      </c>
      <c r="N365" s="407" t="s">
        <v>2686</v>
      </c>
      <c r="O365" s="407" t="s">
        <v>1509</v>
      </c>
      <c r="Q365" s="407" t="s">
        <v>1914</v>
      </c>
      <c r="R365" s="407" t="s">
        <v>1915</v>
      </c>
      <c r="S365" s="407" t="s">
        <v>1927</v>
      </c>
      <c r="T365" s="407" t="s">
        <v>1927</v>
      </c>
    </row>
    <row r="366" spans="1:20" hidden="1" x14ac:dyDescent="0.3">
      <c r="A366" s="407" t="s">
        <v>1653</v>
      </c>
      <c r="B366" s="407" t="s">
        <v>1791</v>
      </c>
      <c r="C366" s="407" t="s">
        <v>1653</v>
      </c>
      <c r="D366" s="407" t="s">
        <v>1071</v>
      </c>
      <c r="E366" s="407" t="s">
        <v>1070</v>
      </c>
      <c r="F366" s="407" t="s">
        <v>3634</v>
      </c>
      <c r="G366" s="407" t="s">
        <v>2703</v>
      </c>
      <c r="H366" s="407" t="s">
        <v>1509</v>
      </c>
      <c r="I366" s="407" t="s">
        <v>2704</v>
      </c>
      <c r="J366" s="407" t="s">
        <v>2705</v>
      </c>
      <c r="K366" s="407">
        <v>6</v>
      </c>
      <c r="L366" s="407">
        <v>700</v>
      </c>
      <c r="M366" s="408">
        <v>0.43</v>
      </c>
      <c r="N366" s="407" t="s">
        <v>2686</v>
      </c>
      <c r="O366" s="407" t="s">
        <v>2686</v>
      </c>
      <c r="Q366" s="407" t="s">
        <v>1914</v>
      </c>
      <c r="R366" s="407" t="s">
        <v>1915</v>
      </c>
      <c r="S366" s="407" t="s">
        <v>1927</v>
      </c>
      <c r="T366" s="407" t="s">
        <v>1927</v>
      </c>
    </row>
    <row r="367" spans="1:20" hidden="1" x14ac:dyDescent="0.3">
      <c r="A367" s="407" t="s">
        <v>2706</v>
      </c>
      <c r="B367" s="407" t="s">
        <v>150</v>
      </c>
      <c r="C367" s="407" t="s">
        <v>2706</v>
      </c>
      <c r="D367" s="407" t="s">
        <v>1073</v>
      </c>
      <c r="E367" s="407" t="s">
        <v>1072</v>
      </c>
      <c r="F367" s="407" t="s">
        <v>1786</v>
      </c>
      <c r="G367" s="407" t="s">
        <v>2707</v>
      </c>
      <c r="H367" s="407" t="s">
        <v>1509</v>
      </c>
      <c r="I367" s="407" t="s">
        <v>2708</v>
      </c>
      <c r="J367" s="407" t="s">
        <v>2709</v>
      </c>
      <c r="K367" s="407">
        <v>6</v>
      </c>
      <c r="L367" s="407">
        <v>700</v>
      </c>
      <c r="M367" s="408">
        <v>0.38</v>
      </c>
      <c r="N367" s="407" t="s">
        <v>2686</v>
      </c>
      <c r="O367" s="407" t="s">
        <v>1509</v>
      </c>
      <c r="Q367" s="407" t="s">
        <v>1914</v>
      </c>
      <c r="R367" s="407" t="s">
        <v>1915</v>
      </c>
      <c r="S367" s="407" t="s">
        <v>1927</v>
      </c>
      <c r="T367" s="407" t="s">
        <v>1927</v>
      </c>
    </row>
    <row r="368" spans="1:20" hidden="1" x14ac:dyDescent="0.3">
      <c r="A368" s="409" t="s">
        <v>59</v>
      </c>
      <c r="B368" s="409" t="s">
        <v>225</v>
      </c>
      <c r="C368" s="409" t="s">
        <v>1708</v>
      </c>
      <c r="D368" s="409" t="s">
        <v>1075</v>
      </c>
      <c r="E368" s="409" t="s">
        <v>1074</v>
      </c>
      <c r="F368" s="407" t="s">
        <v>1710</v>
      </c>
      <c r="G368" s="407" t="s">
        <v>2710</v>
      </c>
      <c r="H368" s="407" t="s">
        <v>1509</v>
      </c>
      <c r="I368" s="407"/>
      <c r="J368" s="407"/>
      <c r="K368" s="409">
        <v>6</v>
      </c>
      <c r="L368" s="409">
        <v>1000</v>
      </c>
      <c r="M368" s="408">
        <v>0.17</v>
      </c>
      <c r="N368" s="407" t="s">
        <v>1989</v>
      </c>
      <c r="O368" s="407" t="s">
        <v>1509</v>
      </c>
      <c r="Q368" s="407" t="s">
        <v>1914</v>
      </c>
      <c r="R368" s="407" t="s">
        <v>1915</v>
      </c>
      <c r="S368" s="409" t="s">
        <v>1922</v>
      </c>
      <c r="T368" s="407" t="s">
        <v>1922</v>
      </c>
    </row>
    <row r="369" spans="1:20" hidden="1" x14ac:dyDescent="0.3">
      <c r="A369" s="407" t="s">
        <v>2223</v>
      </c>
      <c r="B369" s="407" t="s">
        <v>277</v>
      </c>
      <c r="C369" s="407" t="s">
        <v>1757</v>
      </c>
      <c r="D369" s="407" t="s">
        <v>1077</v>
      </c>
      <c r="E369" s="407" t="s">
        <v>1076</v>
      </c>
      <c r="F369" s="407" t="s">
        <v>1764</v>
      </c>
      <c r="G369" s="407" t="s">
        <v>2711</v>
      </c>
      <c r="H369" s="407" t="s">
        <v>1509</v>
      </c>
      <c r="I369" s="407" t="s">
        <v>2712</v>
      </c>
      <c r="J369" s="407" t="s">
        <v>2713</v>
      </c>
      <c r="K369" s="407">
        <v>6</v>
      </c>
      <c r="L369" s="407">
        <v>750</v>
      </c>
      <c r="M369" s="408">
        <v>0.12</v>
      </c>
      <c r="N369" s="407" t="s">
        <v>2089</v>
      </c>
      <c r="O369" s="407" t="s">
        <v>2011</v>
      </c>
      <c r="Q369" s="407" t="s">
        <v>2410</v>
      </c>
      <c r="R369" s="407" t="s">
        <v>1915</v>
      </c>
      <c r="S369" s="407" t="s">
        <v>1927</v>
      </c>
      <c r="T369" s="407" t="s">
        <v>1927</v>
      </c>
    </row>
    <row r="370" spans="1:20" hidden="1" x14ac:dyDescent="0.3">
      <c r="A370" s="407" t="s">
        <v>2223</v>
      </c>
      <c r="B370" s="407" t="s">
        <v>277</v>
      </c>
      <c r="C370" s="407" t="s">
        <v>1757</v>
      </c>
      <c r="D370" s="407" t="s">
        <v>1079</v>
      </c>
      <c r="E370" s="407" t="s">
        <v>1078</v>
      </c>
      <c r="F370" s="407" t="s">
        <v>1759</v>
      </c>
      <c r="G370" s="407" t="s">
        <v>2714</v>
      </c>
      <c r="H370" s="407" t="s">
        <v>1509</v>
      </c>
      <c r="I370" s="407"/>
      <c r="J370" s="407"/>
      <c r="K370" s="407">
        <v>6</v>
      </c>
      <c r="L370" s="407">
        <v>750</v>
      </c>
      <c r="M370" s="408">
        <v>0.12</v>
      </c>
      <c r="N370" s="407" t="s">
        <v>2089</v>
      </c>
      <c r="O370" s="407" t="s">
        <v>1509</v>
      </c>
      <c r="Q370" s="407" t="s">
        <v>2410</v>
      </c>
      <c r="R370" s="407" t="s">
        <v>1915</v>
      </c>
      <c r="S370" s="407" t="s">
        <v>1927</v>
      </c>
      <c r="T370" s="407" t="s">
        <v>1927</v>
      </c>
    </row>
    <row r="371" spans="1:20" hidden="1" x14ac:dyDescent="0.3">
      <c r="A371" s="407" t="s">
        <v>2223</v>
      </c>
      <c r="B371" s="407" t="s">
        <v>277</v>
      </c>
      <c r="C371" s="407" t="s">
        <v>1757</v>
      </c>
      <c r="D371" s="407" t="s">
        <v>1081</v>
      </c>
      <c r="E371" s="407" t="s">
        <v>1080</v>
      </c>
      <c r="F371" s="407" t="s">
        <v>1762</v>
      </c>
      <c r="G371" s="407" t="s">
        <v>2715</v>
      </c>
      <c r="H371" s="407" t="s">
        <v>1509</v>
      </c>
      <c r="I371" s="407" t="s">
        <v>2716</v>
      </c>
      <c r="J371" s="407" t="s">
        <v>2717</v>
      </c>
      <c r="K371" s="407">
        <v>6</v>
      </c>
      <c r="L371" s="407">
        <v>750</v>
      </c>
      <c r="M371" s="408">
        <v>0.12</v>
      </c>
      <c r="N371" s="407" t="s">
        <v>2089</v>
      </c>
      <c r="O371" s="407" t="s">
        <v>2011</v>
      </c>
      <c r="Q371" s="407" t="s">
        <v>2410</v>
      </c>
      <c r="R371" s="407" t="s">
        <v>1915</v>
      </c>
      <c r="S371" s="407" t="s">
        <v>1927</v>
      </c>
      <c r="T371" s="407" t="s">
        <v>1927</v>
      </c>
    </row>
    <row r="372" spans="1:20" hidden="1" x14ac:dyDescent="0.3">
      <c r="A372" s="407" t="s">
        <v>2223</v>
      </c>
      <c r="B372" s="407" t="s">
        <v>277</v>
      </c>
      <c r="C372" s="407" t="s">
        <v>1757</v>
      </c>
      <c r="D372" s="407" t="s">
        <v>1083</v>
      </c>
      <c r="E372" s="407" t="s">
        <v>1082</v>
      </c>
      <c r="F372" s="407" t="s">
        <v>1761</v>
      </c>
      <c r="G372" s="407" t="s">
        <v>2718</v>
      </c>
      <c r="H372" s="407" t="s">
        <v>1509</v>
      </c>
      <c r="I372" s="407" t="s">
        <v>2719</v>
      </c>
      <c r="J372" s="407" t="s">
        <v>2720</v>
      </c>
      <c r="K372" s="407">
        <v>6</v>
      </c>
      <c r="L372" s="407">
        <v>750</v>
      </c>
      <c r="M372" s="408">
        <v>0.12</v>
      </c>
      <c r="N372" s="407" t="s">
        <v>2089</v>
      </c>
      <c r="O372" s="407" t="s">
        <v>1509</v>
      </c>
      <c r="Q372" s="407" t="s">
        <v>2410</v>
      </c>
      <c r="R372" s="407" t="s">
        <v>1915</v>
      </c>
      <c r="S372" s="407" t="s">
        <v>1927</v>
      </c>
      <c r="T372" s="407" t="s">
        <v>1927</v>
      </c>
    </row>
    <row r="373" spans="1:20" hidden="1" x14ac:dyDescent="0.3">
      <c r="A373" s="407" t="s">
        <v>2223</v>
      </c>
      <c r="B373" s="407" t="s">
        <v>277</v>
      </c>
      <c r="C373" s="407" t="s">
        <v>1757</v>
      </c>
      <c r="D373" s="407" t="s">
        <v>1085</v>
      </c>
      <c r="E373" s="407" t="s">
        <v>1084</v>
      </c>
      <c r="F373" s="407" t="s">
        <v>1760</v>
      </c>
      <c r="G373" s="407" t="s">
        <v>2721</v>
      </c>
      <c r="H373" s="407" t="s">
        <v>1509</v>
      </c>
      <c r="I373" s="407" t="s">
        <v>2722</v>
      </c>
      <c r="J373" s="407" t="s">
        <v>2723</v>
      </c>
      <c r="K373" s="407">
        <v>6</v>
      </c>
      <c r="L373" s="407">
        <v>750</v>
      </c>
      <c r="M373" s="408">
        <v>0.12</v>
      </c>
      <c r="N373" s="407" t="s">
        <v>2089</v>
      </c>
      <c r="O373" s="407" t="s">
        <v>1509</v>
      </c>
      <c r="Q373" s="407" t="s">
        <v>2410</v>
      </c>
      <c r="R373" s="407" t="s">
        <v>1915</v>
      </c>
      <c r="S373" s="407" t="s">
        <v>1927</v>
      </c>
      <c r="T373" s="407" t="s">
        <v>1927</v>
      </c>
    </row>
    <row r="374" spans="1:20" hidden="1" x14ac:dyDescent="0.3">
      <c r="A374" s="407" t="s">
        <v>2223</v>
      </c>
      <c r="B374" s="407" t="s">
        <v>277</v>
      </c>
      <c r="C374" s="407" t="s">
        <v>1757</v>
      </c>
      <c r="D374" s="407" t="s">
        <v>1087</v>
      </c>
      <c r="E374" s="407" t="s">
        <v>1086</v>
      </c>
      <c r="F374" s="407" t="s">
        <v>3683</v>
      </c>
      <c r="G374" s="407" t="s">
        <v>2724</v>
      </c>
      <c r="H374" s="407" t="s">
        <v>1509</v>
      </c>
      <c r="I374" s="407" t="s">
        <v>2725</v>
      </c>
      <c r="J374" s="407" t="s">
        <v>2726</v>
      </c>
      <c r="K374" s="407">
        <v>3</v>
      </c>
      <c r="L374" s="407">
        <v>1500</v>
      </c>
      <c r="M374" s="408">
        <v>0.12</v>
      </c>
      <c r="N374" s="407" t="s">
        <v>2089</v>
      </c>
      <c r="O374" s="407" t="s">
        <v>1509</v>
      </c>
      <c r="Q374" s="407" t="s">
        <v>2410</v>
      </c>
      <c r="R374" s="407" t="s">
        <v>1915</v>
      </c>
      <c r="S374" s="407" t="s">
        <v>1927</v>
      </c>
      <c r="T374" s="407" t="s">
        <v>1927</v>
      </c>
    </row>
    <row r="375" spans="1:20" hidden="1" x14ac:dyDescent="0.3">
      <c r="A375" s="407" t="s">
        <v>2223</v>
      </c>
      <c r="B375" s="407" t="s">
        <v>277</v>
      </c>
      <c r="C375" s="407" t="s">
        <v>1757</v>
      </c>
      <c r="D375" s="407" t="s">
        <v>1089</v>
      </c>
      <c r="E375" s="407" t="s">
        <v>1088</v>
      </c>
      <c r="F375" s="407" t="s">
        <v>3682</v>
      </c>
      <c r="G375" s="407" t="s">
        <v>2727</v>
      </c>
      <c r="H375" s="407" t="s">
        <v>1509</v>
      </c>
      <c r="I375" s="407" t="s">
        <v>2728</v>
      </c>
      <c r="J375" s="407" t="s">
        <v>2729</v>
      </c>
      <c r="K375" s="407">
        <v>3</v>
      </c>
      <c r="L375" s="407">
        <v>1500</v>
      </c>
      <c r="M375" s="408">
        <v>0.12</v>
      </c>
      <c r="N375" s="407" t="s">
        <v>2089</v>
      </c>
      <c r="O375" s="407" t="s">
        <v>1509</v>
      </c>
      <c r="Q375" s="407" t="s">
        <v>2410</v>
      </c>
      <c r="R375" s="407" t="s">
        <v>1915</v>
      </c>
      <c r="S375" s="407" t="s">
        <v>1927</v>
      </c>
      <c r="T375" s="407" t="s">
        <v>1927</v>
      </c>
    </row>
    <row r="376" spans="1:20" hidden="1" x14ac:dyDescent="0.3">
      <c r="A376" s="407" t="s">
        <v>2223</v>
      </c>
      <c r="B376" s="407" t="s">
        <v>277</v>
      </c>
      <c r="C376" s="407" t="s">
        <v>1757</v>
      </c>
      <c r="D376" s="407" t="s">
        <v>1091</v>
      </c>
      <c r="E376" s="407" t="s">
        <v>1090</v>
      </c>
      <c r="F376" s="407" t="s">
        <v>3684</v>
      </c>
      <c r="G376" s="407" t="s">
        <v>2730</v>
      </c>
      <c r="H376" s="407" t="s">
        <v>1509</v>
      </c>
      <c r="I376" s="407"/>
      <c r="J376" s="407"/>
      <c r="K376" s="407">
        <v>1</v>
      </c>
      <c r="L376" s="407">
        <v>3000</v>
      </c>
      <c r="M376" s="408">
        <v>0.12</v>
      </c>
      <c r="N376" s="407" t="s">
        <v>2089</v>
      </c>
      <c r="O376" s="407" t="s">
        <v>1509</v>
      </c>
      <c r="Q376" s="407" t="s">
        <v>2410</v>
      </c>
      <c r="R376" s="407" t="s">
        <v>1915</v>
      </c>
      <c r="S376" s="407" t="s">
        <v>1927</v>
      </c>
      <c r="T376" s="407" t="s">
        <v>1927</v>
      </c>
    </row>
    <row r="377" spans="1:20" hidden="1" x14ac:dyDescent="0.3">
      <c r="A377" s="407" t="s">
        <v>2223</v>
      </c>
      <c r="B377" s="407" t="s">
        <v>277</v>
      </c>
      <c r="C377" s="407" t="s">
        <v>1757</v>
      </c>
      <c r="D377" s="407" t="s">
        <v>1093</v>
      </c>
      <c r="E377" s="407" t="s">
        <v>1092</v>
      </c>
      <c r="F377" s="407" t="s">
        <v>3685</v>
      </c>
      <c r="G377" s="407" t="s">
        <v>2731</v>
      </c>
      <c r="H377" s="407" t="s">
        <v>1509</v>
      </c>
      <c r="I377" s="407"/>
      <c r="J377" s="407"/>
      <c r="K377" s="407">
        <v>1</v>
      </c>
      <c r="L377" s="407">
        <v>6000</v>
      </c>
      <c r="M377" s="408">
        <v>0.12</v>
      </c>
      <c r="N377" s="407" t="s">
        <v>2089</v>
      </c>
      <c r="O377" s="407" t="s">
        <v>1509</v>
      </c>
      <c r="Q377" s="407" t="s">
        <v>2410</v>
      </c>
      <c r="R377" s="407" t="s">
        <v>1915</v>
      </c>
      <c r="S377" s="407" t="s">
        <v>1927</v>
      </c>
      <c r="T377" s="407" t="s">
        <v>1927</v>
      </c>
    </row>
    <row r="378" spans="1:20" hidden="1" x14ac:dyDescent="0.3">
      <c r="A378" s="407" t="s">
        <v>71</v>
      </c>
      <c r="B378" s="407" t="s">
        <v>206</v>
      </c>
      <c r="C378" s="407" t="s">
        <v>1665</v>
      </c>
      <c r="D378" s="407" t="s">
        <v>1095</v>
      </c>
      <c r="E378" s="407" t="s">
        <v>1094</v>
      </c>
      <c r="F378" s="407" t="s">
        <v>1668</v>
      </c>
      <c r="G378" s="407" t="s">
        <v>2732</v>
      </c>
      <c r="H378" s="407" t="s">
        <v>1509</v>
      </c>
      <c r="I378" s="407" t="s">
        <v>2733</v>
      </c>
      <c r="J378" s="407" t="s">
        <v>2734</v>
      </c>
      <c r="K378" s="407">
        <v>6</v>
      </c>
      <c r="L378" s="407">
        <v>700</v>
      </c>
      <c r="M378" s="408">
        <v>0.38</v>
      </c>
      <c r="N378" s="407" t="s">
        <v>2150</v>
      </c>
      <c r="O378" s="407" t="s">
        <v>1509</v>
      </c>
      <c r="Q378" s="407" t="s">
        <v>1914</v>
      </c>
      <c r="R378" s="407" t="s">
        <v>1915</v>
      </c>
      <c r="S378" s="407" t="s">
        <v>1927</v>
      </c>
      <c r="T378" s="407" t="s">
        <v>1927</v>
      </c>
    </row>
    <row r="379" spans="1:20" hidden="1" x14ac:dyDescent="0.3">
      <c r="A379" s="407" t="s">
        <v>71</v>
      </c>
      <c r="B379" s="407" t="s">
        <v>206</v>
      </c>
      <c r="C379" s="407" t="s">
        <v>1665</v>
      </c>
      <c r="D379" s="407" t="s">
        <v>1097</v>
      </c>
      <c r="E379" s="407" t="s">
        <v>1096</v>
      </c>
      <c r="F379" s="407" t="s">
        <v>1667</v>
      </c>
      <c r="G379" s="407" t="s">
        <v>2735</v>
      </c>
      <c r="H379" s="407" t="s">
        <v>1509</v>
      </c>
      <c r="I379" s="407" t="s">
        <v>2736</v>
      </c>
      <c r="J379" s="407" t="s">
        <v>2737</v>
      </c>
      <c r="K379" s="407">
        <v>6</v>
      </c>
      <c r="L379" s="407">
        <v>700</v>
      </c>
      <c r="M379" s="408">
        <v>0.38</v>
      </c>
      <c r="N379" s="407" t="s">
        <v>2150</v>
      </c>
      <c r="O379" s="407" t="s">
        <v>2152</v>
      </c>
      <c r="Q379" s="407" t="s">
        <v>1914</v>
      </c>
      <c r="R379" s="407" t="s">
        <v>1915</v>
      </c>
      <c r="S379" s="407" t="s">
        <v>1927</v>
      </c>
      <c r="T379" s="407" t="s">
        <v>1927</v>
      </c>
    </row>
    <row r="380" spans="1:20" hidden="1" x14ac:dyDescent="0.3">
      <c r="A380" s="407" t="s">
        <v>71</v>
      </c>
      <c r="B380" s="407" t="s">
        <v>206</v>
      </c>
      <c r="C380" s="407" t="s">
        <v>1665</v>
      </c>
      <c r="D380" s="407" t="s">
        <v>1099</v>
      </c>
      <c r="E380" s="407" t="s">
        <v>1098</v>
      </c>
      <c r="F380" s="407" t="s">
        <v>1669</v>
      </c>
      <c r="G380" s="407" t="s">
        <v>2738</v>
      </c>
      <c r="H380" s="407" t="s">
        <v>1509</v>
      </c>
      <c r="I380" s="407" t="s">
        <v>2739</v>
      </c>
      <c r="J380" s="407" t="s">
        <v>2740</v>
      </c>
      <c r="K380" s="407">
        <v>6</v>
      </c>
      <c r="L380" s="407">
        <v>700</v>
      </c>
      <c r="M380" s="408">
        <v>0.38</v>
      </c>
      <c r="N380" s="407" t="s">
        <v>2150</v>
      </c>
      <c r="O380" s="407" t="s">
        <v>1509</v>
      </c>
      <c r="Q380" s="407" t="s">
        <v>1914</v>
      </c>
      <c r="R380" s="407" t="s">
        <v>1915</v>
      </c>
      <c r="S380" s="407" t="s">
        <v>1927</v>
      </c>
      <c r="T380" s="407" t="s">
        <v>1927</v>
      </c>
    </row>
    <row r="381" spans="1:20" hidden="1" x14ac:dyDescent="0.3">
      <c r="A381" s="407" t="s">
        <v>71</v>
      </c>
      <c r="B381" s="407" t="s">
        <v>206</v>
      </c>
      <c r="C381" s="407" t="s">
        <v>1665</v>
      </c>
      <c r="D381" s="407" t="s">
        <v>1101</v>
      </c>
      <c r="E381" s="407" t="s">
        <v>1100</v>
      </c>
      <c r="F381" s="407" t="s">
        <v>1670</v>
      </c>
      <c r="G381" s="407" t="s">
        <v>2741</v>
      </c>
      <c r="H381" s="407" t="s">
        <v>1509</v>
      </c>
      <c r="I381" s="407" t="s">
        <v>2742</v>
      </c>
      <c r="J381" s="407" t="s">
        <v>2743</v>
      </c>
      <c r="K381" s="407">
        <v>3</v>
      </c>
      <c r="L381" s="407">
        <v>750</v>
      </c>
      <c r="M381" s="408">
        <v>0.4</v>
      </c>
      <c r="N381" s="407" t="s">
        <v>2150</v>
      </c>
      <c r="O381" s="407" t="s">
        <v>1509</v>
      </c>
      <c r="Q381" s="407" t="s">
        <v>1914</v>
      </c>
      <c r="R381" s="407" t="s">
        <v>1915</v>
      </c>
      <c r="S381" s="407" t="s">
        <v>1927</v>
      </c>
      <c r="T381" s="407" t="s">
        <v>1927</v>
      </c>
    </row>
    <row r="382" spans="1:20" hidden="1" x14ac:dyDescent="0.3">
      <c r="A382" s="407" t="s">
        <v>71</v>
      </c>
      <c r="B382" s="407" t="s">
        <v>206</v>
      </c>
      <c r="C382" s="407" t="s">
        <v>1671</v>
      </c>
      <c r="D382" s="407" t="s">
        <v>1103</v>
      </c>
      <c r="E382" s="407" t="s">
        <v>1102</v>
      </c>
      <c r="F382" s="407" t="s">
        <v>1673</v>
      </c>
      <c r="G382" s="407" t="s">
        <v>2744</v>
      </c>
      <c r="H382" s="407" t="s">
        <v>1509</v>
      </c>
      <c r="I382" s="407" t="s">
        <v>2745</v>
      </c>
      <c r="J382" s="407" t="s">
        <v>2746</v>
      </c>
      <c r="K382" s="407">
        <v>6</v>
      </c>
      <c r="L382" s="407">
        <v>750</v>
      </c>
      <c r="M382" s="408">
        <v>0.4</v>
      </c>
      <c r="N382" s="407" t="s">
        <v>2150</v>
      </c>
      <c r="O382" s="407" t="s">
        <v>2152</v>
      </c>
      <c r="Q382" s="407" t="s">
        <v>1914</v>
      </c>
      <c r="R382" s="407" t="s">
        <v>1915</v>
      </c>
      <c r="S382" s="407" t="s">
        <v>1927</v>
      </c>
      <c r="T382" s="407" t="s">
        <v>1927</v>
      </c>
    </row>
    <row r="383" spans="1:20" hidden="1" x14ac:dyDescent="0.3">
      <c r="A383" s="407" t="s">
        <v>71</v>
      </c>
      <c r="B383" s="407" t="s">
        <v>206</v>
      </c>
      <c r="C383" s="407" t="s">
        <v>1671</v>
      </c>
      <c r="D383" s="407" t="s">
        <v>1105</v>
      </c>
      <c r="E383" s="407" t="s">
        <v>1104</v>
      </c>
      <c r="F383" s="407" t="s">
        <v>1675</v>
      </c>
      <c r="G383" s="407" t="s">
        <v>2747</v>
      </c>
      <c r="H383" s="407" t="s">
        <v>1509</v>
      </c>
      <c r="I383" s="407" t="s">
        <v>2748</v>
      </c>
      <c r="J383" s="407" t="s">
        <v>2749</v>
      </c>
      <c r="K383" s="407">
        <v>6</v>
      </c>
      <c r="L383" s="407">
        <v>750</v>
      </c>
      <c r="M383" s="408">
        <v>0.4</v>
      </c>
      <c r="N383" s="407" t="s">
        <v>2150</v>
      </c>
      <c r="O383" s="407" t="s">
        <v>2152</v>
      </c>
      <c r="Q383" s="407" t="s">
        <v>1914</v>
      </c>
      <c r="R383" s="407" t="s">
        <v>1915</v>
      </c>
      <c r="S383" s="407" t="s">
        <v>1927</v>
      </c>
      <c r="T383" s="407" t="s">
        <v>1927</v>
      </c>
    </row>
    <row r="384" spans="1:20" hidden="1" x14ac:dyDescent="0.3">
      <c r="A384" s="407" t="s">
        <v>71</v>
      </c>
      <c r="B384" s="407" t="s">
        <v>206</v>
      </c>
      <c r="C384" s="407" t="s">
        <v>1671</v>
      </c>
      <c r="D384" s="407" t="s">
        <v>1107</v>
      </c>
      <c r="E384" s="407" t="s">
        <v>1106</v>
      </c>
      <c r="F384" s="407" t="s">
        <v>1676</v>
      </c>
      <c r="G384" s="407" t="s">
        <v>2750</v>
      </c>
      <c r="H384" s="407" t="s">
        <v>1509</v>
      </c>
      <c r="I384" s="407" t="s">
        <v>2751</v>
      </c>
      <c r="J384" s="407" t="s">
        <v>2752</v>
      </c>
      <c r="K384" s="407">
        <v>6</v>
      </c>
      <c r="L384" s="407">
        <v>750</v>
      </c>
      <c r="M384" s="408">
        <v>0.4</v>
      </c>
      <c r="N384" s="407" t="s">
        <v>2150</v>
      </c>
      <c r="O384" s="407" t="s">
        <v>2152</v>
      </c>
      <c r="Q384" s="407" t="s">
        <v>1914</v>
      </c>
      <c r="R384" s="407" t="s">
        <v>1915</v>
      </c>
      <c r="S384" s="407" t="s">
        <v>1927</v>
      </c>
      <c r="T384" s="407" t="s">
        <v>1927</v>
      </c>
    </row>
    <row r="385" spans="1:20" hidden="1" x14ac:dyDescent="0.3">
      <c r="A385" s="407" t="s">
        <v>71</v>
      </c>
      <c r="B385" s="407" t="s">
        <v>206</v>
      </c>
      <c r="C385" s="407" t="s">
        <v>1671</v>
      </c>
      <c r="D385" s="407" t="s">
        <v>1109</v>
      </c>
      <c r="E385" s="407" t="s">
        <v>1108</v>
      </c>
      <c r="F385" s="407" t="s">
        <v>1674</v>
      </c>
      <c r="G385" s="407" t="s">
        <v>2753</v>
      </c>
      <c r="H385" s="407" t="s">
        <v>1509</v>
      </c>
      <c r="I385" s="407" t="s">
        <v>2754</v>
      </c>
      <c r="J385" s="407" t="s">
        <v>2755</v>
      </c>
      <c r="K385" s="407">
        <v>6</v>
      </c>
      <c r="L385" s="407">
        <v>750</v>
      </c>
      <c r="M385" s="408">
        <v>0.4</v>
      </c>
      <c r="N385" s="407" t="s">
        <v>2150</v>
      </c>
      <c r="O385" s="407" t="s">
        <v>2152</v>
      </c>
      <c r="Q385" s="407" t="s">
        <v>1914</v>
      </c>
      <c r="R385" s="407" t="s">
        <v>1915</v>
      </c>
      <c r="S385" s="407" t="s">
        <v>1927</v>
      </c>
      <c r="T385" s="407" t="s">
        <v>1927</v>
      </c>
    </row>
    <row r="386" spans="1:20" hidden="1" x14ac:dyDescent="0.3">
      <c r="A386" s="407" t="s">
        <v>71</v>
      </c>
      <c r="B386" s="407" t="s">
        <v>206</v>
      </c>
      <c r="C386" s="407" t="s">
        <v>1671</v>
      </c>
      <c r="D386" s="407" t="s">
        <v>1111</v>
      </c>
      <c r="E386" s="407" t="s">
        <v>1110</v>
      </c>
      <c r="F386" s="407" t="s">
        <v>1677</v>
      </c>
      <c r="G386" s="407" t="s">
        <v>2756</v>
      </c>
      <c r="H386" s="407" t="s">
        <v>1509</v>
      </c>
      <c r="I386" s="407" t="s">
        <v>2757</v>
      </c>
      <c r="J386" s="407" t="s">
        <v>2758</v>
      </c>
      <c r="K386" s="407">
        <v>6</v>
      </c>
      <c r="L386" s="407">
        <v>750</v>
      </c>
      <c r="M386" s="408">
        <v>0.4</v>
      </c>
      <c r="N386" s="407" t="s">
        <v>2150</v>
      </c>
      <c r="O386" s="407" t="s">
        <v>2152</v>
      </c>
      <c r="Q386" s="407" t="s">
        <v>1914</v>
      </c>
      <c r="R386" s="407" t="s">
        <v>1915</v>
      </c>
      <c r="S386" s="407" t="s">
        <v>1927</v>
      </c>
      <c r="T386" s="407" t="s">
        <v>1927</v>
      </c>
    </row>
    <row r="387" spans="1:20" hidden="1" x14ac:dyDescent="0.3">
      <c r="A387" s="407" t="s">
        <v>71</v>
      </c>
      <c r="B387" s="407" t="s">
        <v>206</v>
      </c>
      <c r="C387" s="407" t="s">
        <v>1671</v>
      </c>
      <c r="D387" s="407" t="s">
        <v>1113</v>
      </c>
      <c r="E387" s="407" t="s">
        <v>1112</v>
      </c>
      <c r="F387" s="407" t="s">
        <v>3638</v>
      </c>
      <c r="G387" s="407" t="s">
        <v>2759</v>
      </c>
      <c r="H387" s="407" t="s">
        <v>1509</v>
      </c>
      <c r="I387" s="407" t="s">
        <v>2760</v>
      </c>
      <c r="J387" s="407" t="s">
        <v>2761</v>
      </c>
      <c r="K387" s="407">
        <v>3</v>
      </c>
      <c r="L387" s="407">
        <v>750</v>
      </c>
      <c r="M387" s="408">
        <v>0.4</v>
      </c>
      <c r="N387" s="407" t="s">
        <v>2150</v>
      </c>
      <c r="O387" s="407" t="s">
        <v>1509</v>
      </c>
      <c r="Q387" s="407" t="s">
        <v>1914</v>
      </c>
      <c r="R387" s="407" t="s">
        <v>1915</v>
      </c>
      <c r="S387" s="407" t="s">
        <v>1927</v>
      </c>
      <c r="T387" s="407" t="s">
        <v>1927</v>
      </c>
    </row>
    <row r="388" spans="1:20" hidden="1" x14ac:dyDescent="0.3">
      <c r="A388" s="407" t="s">
        <v>1574</v>
      </c>
      <c r="B388" s="407" t="s">
        <v>1802</v>
      </c>
      <c r="C388" s="407" t="s">
        <v>1574</v>
      </c>
      <c r="D388" s="407" t="s">
        <v>1115</v>
      </c>
      <c r="E388" s="407" t="s">
        <v>1114</v>
      </c>
      <c r="F388" s="407" t="s">
        <v>3584</v>
      </c>
      <c r="G388" s="407" t="s">
        <v>2762</v>
      </c>
      <c r="H388" s="407" t="s">
        <v>1509</v>
      </c>
      <c r="I388" s="407" t="s">
        <v>2763</v>
      </c>
      <c r="J388" s="407" t="s">
        <v>2764</v>
      </c>
      <c r="K388" s="407">
        <v>12</v>
      </c>
      <c r="L388" s="407">
        <v>700</v>
      </c>
      <c r="M388" s="408">
        <v>0.43</v>
      </c>
      <c r="N388" s="407" t="s">
        <v>2588</v>
      </c>
      <c r="O388" s="407" t="s">
        <v>1509</v>
      </c>
      <c r="Q388" s="407" t="s">
        <v>1914</v>
      </c>
      <c r="R388" s="407" t="s">
        <v>1915</v>
      </c>
      <c r="S388" s="407" t="s">
        <v>1927</v>
      </c>
      <c r="T388" s="407" t="s">
        <v>1927</v>
      </c>
    </row>
    <row r="389" spans="1:20" hidden="1" x14ac:dyDescent="0.3">
      <c r="A389" s="407" t="s">
        <v>1574</v>
      </c>
      <c r="B389" s="407" t="s">
        <v>1802</v>
      </c>
      <c r="C389" s="407" t="s">
        <v>1574</v>
      </c>
      <c r="D389" s="407" t="s">
        <v>1117</v>
      </c>
      <c r="E389" s="407" t="s">
        <v>1116</v>
      </c>
      <c r="F389" s="407" t="s">
        <v>3583</v>
      </c>
      <c r="G389" s="407" t="s">
        <v>2765</v>
      </c>
      <c r="H389" s="407" t="s">
        <v>1509</v>
      </c>
      <c r="I389" s="407" t="s">
        <v>2766</v>
      </c>
      <c r="J389" s="407" t="s">
        <v>2767</v>
      </c>
      <c r="K389" s="407">
        <v>12</v>
      </c>
      <c r="L389" s="407">
        <v>700</v>
      </c>
      <c r="M389" s="408">
        <v>0.43</v>
      </c>
      <c r="N389" s="407" t="s">
        <v>2588</v>
      </c>
      <c r="O389" s="407" t="s">
        <v>1509</v>
      </c>
      <c r="Q389" s="407" t="s">
        <v>1914</v>
      </c>
      <c r="R389" s="407" t="s">
        <v>1915</v>
      </c>
      <c r="S389" s="407" t="s">
        <v>1927</v>
      </c>
      <c r="T389" s="407" t="s">
        <v>1927</v>
      </c>
    </row>
    <row r="390" spans="1:20" hidden="1" x14ac:dyDescent="0.3">
      <c r="A390" s="407" t="s">
        <v>2768</v>
      </c>
      <c r="B390" s="407" t="s">
        <v>1802</v>
      </c>
      <c r="C390" s="407" t="s">
        <v>1571</v>
      </c>
      <c r="D390" s="407" t="s">
        <v>1119</v>
      </c>
      <c r="E390" s="407" t="s">
        <v>1118</v>
      </c>
      <c r="F390" s="407" t="s">
        <v>1573</v>
      </c>
      <c r="G390" s="407" t="s">
        <v>1509</v>
      </c>
      <c r="H390" s="407" t="s">
        <v>1509</v>
      </c>
      <c r="I390" s="407"/>
      <c r="J390" s="407"/>
      <c r="K390" s="407">
        <v>6</v>
      </c>
      <c r="L390" s="407">
        <v>700</v>
      </c>
      <c r="M390" s="408" t="s">
        <v>1509</v>
      </c>
      <c r="N390" s="407" t="s">
        <v>1509</v>
      </c>
      <c r="O390" s="407" t="s">
        <v>1509</v>
      </c>
      <c r="Q390" s="407" t="s">
        <v>1914</v>
      </c>
      <c r="R390" s="407" t="s">
        <v>1915</v>
      </c>
      <c r="S390" s="407" t="s">
        <v>1927</v>
      </c>
      <c r="T390" s="407" t="s">
        <v>1927</v>
      </c>
    </row>
    <row r="391" spans="1:20" hidden="1" x14ac:dyDescent="0.3">
      <c r="A391" s="407" t="s">
        <v>2768</v>
      </c>
      <c r="B391" s="407" t="s">
        <v>1802</v>
      </c>
      <c r="C391" s="407" t="s">
        <v>1571</v>
      </c>
      <c r="D391" s="407" t="s">
        <v>1121</v>
      </c>
      <c r="E391" s="407" t="s">
        <v>1120</v>
      </c>
      <c r="F391" s="407" t="s">
        <v>1573</v>
      </c>
      <c r="G391" s="407" t="s">
        <v>2769</v>
      </c>
      <c r="H391" s="407" t="s">
        <v>1509</v>
      </c>
      <c r="I391" s="407" t="s">
        <v>2770</v>
      </c>
      <c r="J391" s="407" t="s">
        <v>2771</v>
      </c>
      <c r="K391" s="407">
        <v>12</v>
      </c>
      <c r="L391" s="407">
        <v>700</v>
      </c>
      <c r="M391" s="408">
        <v>0.37</v>
      </c>
      <c r="N391" s="407" t="s">
        <v>2129</v>
      </c>
      <c r="O391" s="407" t="s">
        <v>1509</v>
      </c>
      <c r="Q391" s="407" t="s">
        <v>1914</v>
      </c>
      <c r="R391" s="407" t="s">
        <v>1915</v>
      </c>
      <c r="S391" s="407" t="s">
        <v>1927</v>
      </c>
      <c r="T391" s="407" t="s">
        <v>1927</v>
      </c>
    </row>
    <row r="392" spans="1:20" hidden="1" x14ac:dyDescent="0.3">
      <c r="A392" s="407" t="s">
        <v>1997</v>
      </c>
      <c r="B392" s="407" t="s">
        <v>1881</v>
      </c>
      <c r="C392" s="407" t="s">
        <v>2772</v>
      </c>
      <c r="D392" s="407" t="s">
        <v>1123</v>
      </c>
      <c r="E392" s="407" t="s">
        <v>1122</v>
      </c>
      <c r="F392" s="407" t="s">
        <v>3507</v>
      </c>
      <c r="G392" s="407" t="s">
        <v>2773</v>
      </c>
      <c r="H392" s="407" t="s">
        <v>1509</v>
      </c>
      <c r="I392" s="407"/>
      <c r="J392" s="407"/>
      <c r="K392" s="407">
        <v>6</v>
      </c>
      <c r="L392" s="407">
        <v>500</v>
      </c>
      <c r="M392" s="408">
        <v>0.21</v>
      </c>
      <c r="N392" s="407" t="s">
        <v>2655</v>
      </c>
      <c r="O392" s="407" t="s">
        <v>1509</v>
      </c>
      <c r="Q392" s="407" t="s">
        <v>2410</v>
      </c>
      <c r="R392" s="407" t="s">
        <v>1915</v>
      </c>
      <c r="S392" s="407" t="s">
        <v>1927</v>
      </c>
      <c r="T392" s="407" t="s">
        <v>2002</v>
      </c>
    </row>
    <row r="393" spans="1:20" hidden="1" x14ac:dyDescent="0.3">
      <c r="A393" s="407" t="s">
        <v>1997</v>
      </c>
      <c r="B393" s="407" t="s">
        <v>1881</v>
      </c>
      <c r="C393" s="407" t="s">
        <v>2772</v>
      </c>
      <c r="D393" s="407" t="s">
        <v>1125</v>
      </c>
      <c r="E393" s="407" t="s">
        <v>1124</v>
      </c>
      <c r="F393" s="407" t="s">
        <v>3508</v>
      </c>
      <c r="G393" s="407" t="s">
        <v>2774</v>
      </c>
      <c r="H393" s="407" t="s">
        <v>1509</v>
      </c>
      <c r="I393" s="407"/>
      <c r="J393" s="407"/>
      <c r="K393" s="407">
        <v>6</v>
      </c>
      <c r="L393" s="407">
        <v>700</v>
      </c>
      <c r="M393" s="408">
        <v>0.17</v>
      </c>
      <c r="N393" s="407" t="s">
        <v>2655</v>
      </c>
      <c r="O393" s="407" t="s">
        <v>1509</v>
      </c>
      <c r="Q393" s="407" t="s">
        <v>2410</v>
      </c>
      <c r="R393" s="407" t="s">
        <v>1915</v>
      </c>
      <c r="S393" s="407" t="s">
        <v>1927</v>
      </c>
      <c r="T393" s="407" t="s">
        <v>2002</v>
      </c>
    </row>
    <row r="394" spans="1:20" hidden="1" x14ac:dyDescent="0.3">
      <c r="A394" s="407" t="s">
        <v>1997</v>
      </c>
      <c r="B394" s="407" t="s">
        <v>261</v>
      </c>
      <c r="C394" s="407" t="s">
        <v>2772</v>
      </c>
      <c r="D394" s="407" t="s">
        <v>1127</v>
      </c>
      <c r="E394" s="407" t="s">
        <v>1126</v>
      </c>
      <c r="F394" s="407" t="s">
        <v>3509</v>
      </c>
      <c r="G394" s="407" t="s">
        <v>1509</v>
      </c>
      <c r="H394" s="407" t="s">
        <v>1509</v>
      </c>
      <c r="I394" s="407"/>
      <c r="J394" s="407"/>
      <c r="K394" s="407">
        <v>6</v>
      </c>
      <c r="L394" s="407">
        <v>700</v>
      </c>
      <c r="M394" s="408" t="s">
        <v>1509</v>
      </c>
      <c r="N394" s="407" t="s">
        <v>2655</v>
      </c>
      <c r="O394" s="407" t="s">
        <v>1509</v>
      </c>
      <c r="Q394" s="407" t="s">
        <v>2410</v>
      </c>
      <c r="R394" s="407" t="s">
        <v>1915</v>
      </c>
      <c r="S394" s="407" t="s">
        <v>1927</v>
      </c>
      <c r="T394" s="407" t="s">
        <v>2002</v>
      </c>
    </row>
    <row r="395" spans="1:20" hidden="1" x14ac:dyDescent="0.3">
      <c r="A395" s="407" t="s">
        <v>2775</v>
      </c>
      <c r="B395" s="407" t="s">
        <v>2776</v>
      </c>
      <c r="C395" s="407" t="s">
        <v>1774</v>
      </c>
      <c r="D395" s="407" t="s">
        <v>1129</v>
      </c>
      <c r="E395" s="407" t="s">
        <v>1128</v>
      </c>
      <c r="F395" s="407" t="s">
        <v>1777</v>
      </c>
      <c r="G395" s="407" t="s">
        <v>2777</v>
      </c>
      <c r="H395" s="407" t="s">
        <v>1509</v>
      </c>
      <c r="I395" s="407"/>
      <c r="J395" s="407"/>
      <c r="K395" s="407">
        <v>6</v>
      </c>
      <c r="L395" s="407">
        <v>750</v>
      </c>
      <c r="M395" s="408">
        <v>0.39</v>
      </c>
      <c r="N395" s="407" t="s">
        <v>1989</v>
      </c>
      <c r="O395" s="407" t="s">
        <v>1509</v>
      </c>
      <c r="Q395" s="407" t="s">
        <v>1914</v>
      </c>
      <c r="R395" s="407" t="s">
        <v>2342</v>
      </c>
      <c r="S395" s="407" t="s">
        <v>1927</v>
      </c>
      <c r="T395" s="407" t="s">
        <v>1927</v>
      </c>
    </row>
    <row r="396" spans="1:20" hidden="1" x14ac:dyDescent="0.3">
      <c r="A396" s="407" t="s">
        <v>2775</v>
      </c>
      <c r="B396" s="407" t="s">
        <v>2776</v>
      </c>
      <c r="C396" s="407" t="s">
        <v>2778</v>
      </c>
      <c r="D396" s="407" t="s">
        <v>1131</v>
      </c>
      <c r="E396" s="407" t="s">
        <v>1130</v>
      </c>
      <c r="F396" s="407" t="s">
        <v>1810</v>
      </c>
      <c r="G396" s="407" t="s">
        <v>2779</v>
      </c>
      <c r="H396" s="407" t="s">
        <v>2780</v>
      </c>
      <c r="I396" s="407" t="s">
        <v>2781</v>
      </c>
      <c r="J396" s="407" t="s">
        <v>2782</v>
      </c>
      <c r="K396" s="407">
        <v>6</v>
      </c>
      <c r="L396" s="407">
        <v>1000</v>
      </c>
      <c r="M396" s="408">
        <v>0.25</v>
      </c>
      <c r="N396" s="407" t="s">
        <v>1989</v>
      </c>
      <c r="O396" s="407" t="s">
        <v>2011</v>
      </c>
      <c r="Q396" s="407" t="s">
        <v>1914</v>
      </c>
      <c r="R396" s="407" t="s">
        <v>2342</v>
      </c>
      <c r="S396" s="407" t="s">
        <v>1927</v>
      </c>
      <c r="T396" s="407" t="s">
        <v>1927</v>
      </c>
    </row>
    <row r="397" spans="1:20" hidden="1" x14ac:dyDescent="0.3">
      <c r="A397" s="407" t="s">
        <v>2775</v>
      </c>
      <c r="B397" s="407" t="s">
        <v>2776</v>
      </c>
      <c r="C397" s="407" t="s">
        <v>1774</v>
      </c>
      <c r="D397" s="407" t="s">
        <v>1133</v>
      </c>
      <c r="E397" s="407" t="s">
        <v>1132</v>
      </c>
      <c r="F397" s="407" t="s">
        <v>1778</v>
      </c>
      <c r="G397" s="407" t="s">
        <v>2783</v>
      </c>
      <c r="H397" s="407" t="s">
        <v>2784</v>
      </c>
      <c r="I397" s="407" t="s">
        <v>2785</v>
      </c>
      <c r="J397" s="407" t="s">
        <v>2786</v>
      </c>
      <c r="K397" s="407">
        <v>6</v>
      </c>
      <c r="L397" s="407">
        <v>1000</v>
      </c>
      <c r="M397" s="408">
        <v>0.39</v>
      </c>
      <c r="N397" s="407" t="s">
        <v>1989</v>
      </c>
      <c r="O397" s="407" t="s">
        <v>2011</v>
      </c>
      <c r="Q397" s="407" t="s">
        <v>1914</v>
      </c>
      <c r="R397" s="407" t="s">
        <v>2342</v>
      </c>
      <c r="S397" s="407" t="s">
        <v>1927</v>
      </c>
      <c r="T397" s="407" t="s">
        <v>1927</v>
      </c>
    </row>
    <row r="398" spans="1:20" hidden="1" x14ac:dyDescent="0.3">
      <c r="A398" s="407" t="s">
        <v>2775</v>
      </c>
      <c r="B398" s="407" t="s">
        <v>2776</v>
      </c>
      <c r="C398" s="407" t="s">
        <v>1774</v>
      </c>
      <c r="D398" s="407" t="s">
        <v>1135</v>
      </c>
      <c r="E398" s="407" t="s">
        <v>1134</v>
      </c>
      <c r="F398" s="407" t="s">
        <v>3510</v>
      </c>
      <c r="G398" s="407" t="s">
        <v>2787</v>
      </c>
      <c r="H398" s="407" t="s">
        <v>2788</v>
      </c>
      <c r="I398" s="407" t="s">
        <v>2789</v>
      </c>
      <c r="J398" s="407" t="s">
        <v>2790</v>
      </c>
      <c r="K398" s="407">
        <v>6</v>
      </c>
      <c r="L398" s="407">
        <v>1000</v>
      </c>
      <c r="M398" s="408">
        <v>0.28000000000000003</v>
      </c>
      <c r="N398" s="407" t="s">
        <v>1989</v>
      </c>
      <c r="O398" s="407" t="s">
        <v>1509</v>
      </c>
      <c r="Q398" s="407" t="s">
        <v>1914</v>
      </c>
      <c r="R398" s="407" t="s">
        <v>2342</v>
      </c>
      <c r="S398" s="407" t="s">
        <v>1927</v>
      </c>
      <c r="T398" s="407" t="s">
        <v>1927</v>
      </c>
    </row>
    <row r="399" spans="1:20" hidden="1" x14ac:dyDescent="0.3">
      <c r="A399" s="407" t="s">
        <v>2775</v>
      </c>
      <c r="B399" s="407" t="s">
        <v>261</v>
      </c>
      <c r="C399" s="407" t="s">
        <v>2791</v>
      </c>
      <c r="D399" s="407" t="s">
        <v>1137</v>
      </c>
      <c r="E399" s="407" t="s">
        <v>1136</v>
      </c>
      <c r="F399" s="407" t="s">
        <v>3686</v>
      </c>
      <c r="G399" s="407" t="s">
        <v>2792</v>
      </c>
      <c r="H399" s="407" t="s">
        <v>2793</v>
      </c>
      <c r="I399" s="407" t="s">
        <v>2794</v>
      </c>
      <c r="J399" s="407" t="s">
        <v>2795</v>
      </c>
      <c r="K399" s="407">
        <v>6</v>
      </c>
      <c r="L399" s="407">
        <v>1000</v>
      </c>
      <c r="M399" s="408">
        <v>0.16</v>
      </c>
      <c r="N399" s="407" t="s">
        <v>1989</v>
      </c>
      <c r="O399" s="407"/>
      <c r="Q399" s="407" t="s">
        <v>1914</v>
      </c>
      <c r="R399" s="407" t="s">
        <v>2342</v>
      </c>
      <c r="S399" s="407" t="s">
        <v>1927</v>
      </c>
      <c r="T399" s="407" t="s">
        <v>1927</v>
      </c>
    </row>
    <row r="400" spans="1:20" hidden="1" x14ac:dyDescent="0.3">
      <c r="A400" s="407" t="s">
        <v>2775</v>
      </c>
      <c r="B400" s="407" t="s">
        <v>261</v>
      </c>
      <c r="C400" s="407" t="s">
        <v>1779</v>
      </c>
      <c r="D400" s="407" t="s">
        <v>1139</v>
      </c>
      <c r="E400" s="407" t="s">
        <v>1138</v>
      </c>
      <c r="F400" s="407" t="s">
        <v>1780</v>
      </c>
      <c r="G400" s="407" t="s">
        <v>2796</v>
      </c>
      <c r="H400" s="407" t="s">
        <v>2797</v>
      </c>
      <c r="I400" s="407" t="s">
        <v>2798</v>
      </c>
      <c r="J400" s="407" t="s">
        <v>2799</v>
      </c>
      <c r="K400" s="407">
        <v>6</v>
      </c>
      <c r="L400" s="407">
        <v>1000</v>
      </c>
      <c r="M400" s="408">
        <v>0.16</v>
      </c>
      <c r="N400" s="407" t="s">
        <v>1989</v>
      </c>
      <c r="O400" s="407" t="s">
        <v>2011</v>
      </c>
      <c r="Q400" s="407" t="s">
        <v>2410</v>
      </c>
      <c r="R400" s="407" t="s">
        <v>2342</v>
      </c>
      <c r="S400" s="407" t="s">
        <v>1927</v>
      </c>
      <c r="T400" s="407" t="s">
        <v>1927</v>
      </c>
    </row>
    <row r="401" spans="1:20" hidden="1" x14ac:dyDescent="0.3">
      <c r="A401" s="407" t="s">
        <v>2775</v>
      </c>
      <c r="B401" s="407" t="s">
        <v>261</v>
      </c>
      <c r="C401" s="407" t="s">
        <v>1779</v>
      </c>
      <c r="D401" s="407" t="s">
        <v>1141</v>
      </c>
      <c r="E401" s="407" t="s">
        <v>1140</v>
      </c>
      <c r="F401" s="407" t="s">
        <v>1781</v>
      </c>
      <c r="G401" s="407" t="s">
        <v>2800</v>
      </c>
      <c r="H401" s="407" t="s">
        <v>2801</v>
      </c>
      <c r="I401" s="407" t="s">
        <v>2802</v>
      </c>
      <c r="J401" s="407" t="s">
        <v>2803</v>
      </c>
      <c r="K401" s="407">
        <v>6</v>
      </c>
      <c r="L401" s="407">
        <v>1000</v>
      </c>
      <c r="M401" s="408">
        <v>0.14899999999999999</v>
      </c>
      <c r="N401" s="407" t="s">
        <v>1989</v>
      </c>
      <c r="O401" s="407" t="s">
        <v>2011</v>
      </c>
      <c r="Q401" s="407" t="s">
        <v>2410</v>
      </c>
      <c r="R401" s="407" t="s">
        <v>2342</v>
      </c>
      <c r="S401" s="407" t="s">
        <v>1927</v>
      </c>
      <c r="T401" s="407" t="s">
        <v>1927</v>
      </c>
    </row>
    <row r="402" spans="1:20" hidden="1" x14ac:dyDescent="0.3">
      <c r="A402" s="407" t="s">
        <v>2775</v>
      </c>
      <c r="B402" s="407" t="s">
        <v>261</v>
      </c>
      <c r="C402" s="407" t="s">
        <v>1779</v>
      </c>
      <c r="D402" s="407" t="s">
        <v>1143</v>
      </c>
      <c r="E402" s="407" t="s">
        <v>1142</v>
      </c>
      <c r="F402" s="407" t="s">
        <v>1782</v>
      </c>
      <c r="G402" s="407" t="s">
        <v>2804</v>
      </c>
      <c r="H402" s="407" t="s">
        <v>2805</v>
      </c>
      <c r="I402" s="407" t="s">
        <v>2806</v>
      </c>
      <c r="J402" s="407" t="s">
        <v>2807</v>
      </c>
      <c r="K402" s="407">
        <v>6</v>
      </c>
      <c r="L402" s="407">
        <v>1000</v>
      </c>
      <c r="M402" s="408">
        <v>0.16500000000000001</v>
      </c>
      <c r="N402" s="407" t="s">
        <v>1989</v>
      </c>
      <c r="O402" s="407" t="s">
        <v>2011</v>
      </c>
      <c r="Q402" s="407" t="s">
        <v>2410</v>
      </c>
      <c r="R402" s="407" t="s">
        <v>2342</v>
      </c>
      <c r="S402" s="407" t="s">
        <v>1927</v>
      </c>
      <c r="T402" s="407" t="s">
        <v>1927</v>
      </c>
    </row>
    <row r="403" spans="1:20" hidden="1" x14ac:dyDescent="0.3">
      <c r="A403" s="407" t="s">
        <v>2775</v>
      </c>
      <c r="B403" s="407" t="s">
        <v>261</v>
      </c>
      <c r="C403" s="407" t="s">
        <v>1779</v>
      </c>
      <c r="D403" s="407" t="s">
        <v>1145</v>
      </c>
      <c r="E403" s="407" t="s">
        <v>1144</v>
      </c>
      <c r="F403" s="407" t="s">
        <v>1783</v>
      </c>
      <c r="G403" s="407" t="s">
        <v>2808</v>
      </c>
      <c r="H403" s="407" t="s">
        <v>2809</v>
      </c>
      <c r="I403" s="407" t="s">
        <v>2810</v>
      </c>
      <c r="J403" s="407" t="s">
        <v>2811</v>
      </c>
      <c r="K403" s="407">
        <v>6</v>
      </c>
      <c r="L403" s="407">
        <v>1000</v>
      </c>
      <c r="M403" s="408">
        <v>0.18</v>
      </c>
      <c r="N403" s="407" t="s">
        <v>1989</v>
      </c>
      <c r="O403" s="407" t="s">
        <v>2011</v>
      </c>
      <c r="Q403" s="407" t="s">
        <v>2410</v>
      </c>
      <c r="R403" s="407" t="s">
        <v>2342</v>
      </c>
      <c r="S403" s="407" t="s">
        <v>1927</v>
      </c>
      <c r="T403" s="407" t="s">
        <v>1927</v>
      </c>
    </row>
    <row r="404" spans="1:20" hidden="1" x14ac:dyDescent="0.3">
      <c r="A404" s="407" t="s">
        <v>2812</v>
      </c>
      <c r="B404" s="407" t="s">
        <v>2813</v>
      </c>
      <c r="C404" s="407" t="s">
        <v>1827</v>
      </c>
      <c r="D404" s="407" t="s">
        <v>1147</v>
      </c>
      <c r="E404" s="407" t="s">
        <v>1146</v>
      </c>
      <c r="F404" s="407" t="s">
        <v>1831</v>
      </c>
      <c r="G404" s="407" t="s">
        <v>2814</v>
      </c>
      <c r="H404" s="407" t="s">
        <v>1509</v>
      </c>
      <c r="I404" s="407"/>
      <c r="J404" s="407"/>
      <c r="K404" s="407">
        <v>6</v>
      </c>
      <c r="L404" s="407">
        <v>750</v>
      </c>
      <c r="M404" s="408">
        <v>0.12</v>
      </c>
      <c r="N404" s="407" t="s">
        <v>2089</v>
      </c>
      <c r="O404" s="407" t="s">
        <v>1509</v>
      </c>
      <c r="Q404" s="407" t="s">
        <v>2410</v>
      </c>
      <c r="R404" s="407" t="s">
        <v>2342</v>
      </c>
      <c r="S404" s="407" t="s">
        <v>1927</v>
      </c>
      <c r="T404" s="407" t="s">
        <v>1927</v>
      </c>
    </row>
    <row r="405" spans="1:20" hidden="1" x14ac:dyDescent="0.3">
      <c r="A405" s="407" t="s">
        <v>2812</v>
      </c>
      <c r="B405" s="407" t="s">
        <v>2813</v>
      </c>
      <c r="C405" s="407" t="s">
        <v>1827</v>
      </c>
      <c r="D405" s="407" t="s">
        <v>1149</v>
      </c>
      <c r="E405" s="407" t="s">
        <v>1148</v>
      </c>
      <c r="F405" s="407" t="s">
        <v>1830</v>
      </c>
      <c r="G405" s="407" t="s">
        <v>2815</v>
      </c>
      <c r="H405" s="407" t="s">
        <v>2816</v>
      </c>
      <c r="I405" s="407" t="s">
        <v>2817</v>
      </c>
      <c r="J405" s="407" t="s">
        <v>2818</v>
      </c>
      <c r="K405" s="407">
        <v>6</v>
      </c>
      <c r="L405" s="407">
        <v>750</v>
      </c>
      <c r="M405" s="408">
        <v>0.12</v>
      </c>
      <c r="N405" s="407" t="s">
        <v>2089</v>
      </c>
      <c r="O405" s="407" t="s">
        <v>2819</v>
      </c>
      <c r="Q405" s="407" t="s">
        <v>2410</v>
      </c>
      <c r="R405" s="407" t="s">
        <v>2342</v>
      </c>
      <c r="S405" s="407" t="s">
        <v>1927</v>
      </c>
      <c r="T405" s="407" t="s">
        <v>1927</v>
      </c>
    </row>
    <row r="406" spans="1:20" hidden="1" x14ac:dyDescent="0.3">
      <c r="A406" s="407" t="s">
        <v>2812</v>
      </c>
      <c r="B406" s="407" t="s">
        <v>2813</v>
      </c>
      <c r="C406" s="407" t="s">
        <v>1827</v>
      </c>
      <c r="D406" s="407" t="s">
        <v>1151</v>
      </c>
      <c r="E406" s="407" t="s">
        <v>1150</v>
      </c>
      <c r="F406" s="407" t="s">
        <v>1829</v>
      </c>
      <c r="G406" s="407" t="s">
        <v>2820</v>
      </c>
      <c r="H406" s="407" t="s">
        <v>2821</v>
      </c>
      <c r="I406" s="407" t="s">
        <v>2822</v>
      </c>
      <c r="J406" s="407" t="s">
        <v>2823</v>
      </c>
      <c r="K406" s="407">
        <v>6</v>
      </c>
      <c r="L406" s="407">
        <v>750</v>
      </c>
      <c r="M406" s="408">
        <v>0.12</v>
      </c>
      <c r="N406" s="407" t="s">
        <v>2089</v>
      </c>
      <c r="O406" s="407" t="s">
        <v>2819</v>
      </c>
      <c r="Q406" s="407" t="s">
        <v>2410</v>
      </c>
      <c r="R406" s="407" t="s">
        <v>2342</v>
      </c>
      <c r="S406" s="407" t="s">
        <v>1927</v>
      </c>
      <c r="T406" s="407" t="s">
        <v>1927</v>
      </c>
    </row>
    <row r="407" spans="1:20" hidden="1" x14ac:dyDescent="0.3">
      <c r="A407" s="407" t="s">
        <v>2824</v>
      </c>
      <c r="B407" s="407" t="s">
        <v>1630</v>
      </c>
      <c r="C407" s="407" t="s">
        <v>2825</v>
      </c>
      <c r="D407" s="407" t="s">
        <v>1153</v>
      </c>
      <c r="E407" s="407" t="s">
        <v>1152</v>
      </c>
      <c r="F407" s="407" t="s">
        <v>1866</v>
      </c>
      <c r="G407" s="407" t="s">
        <v>2826</v>
      </c>
      <c r="H407" s="407" t="s">
        <v>2827</v>
      </c>
      <c r="I407" s="407" t="s">
        <v>2828</v>
      </c>
      <c r="J407" s="407" t="s">
        <v>2829</v>
      </c>
      <c r="K407" s="407">
        <v>6</v>
      </c>
      <c r="L407" s="407">
        <v>700</v>
      </c>
      <c r="M407" s="408">
        <v>0.4</v>
      </c>
      <c r="N407" s="407" t="s">
        <v>2129</v>
      </c>
      <c r="O407" s="407" t="s">
        <v>2011</v>
      </c>
      <c r="Q407" s="407" t="s">
        <v>1914</v>
      </c>
      <c r="R407" s="407" t="s">
        <v>2342</v>
      </c>
      <c r="S407" s="407" t="s">
        <v>1927</v>
      </c>
      <c r="T407" s="407" t="s">
        <v>1927</v>
      </c>
    </row>
    <row r="408" spans="1:20" hidden="1" x14ac:dyDescent="0.3">
      <c r="A408" s="407" t="s">
        <v>2824</v>
      </c>
      <c r="B408" s="407" t="s">
        <v>1630</v>
      </c>
      <c r="C408" s="407" t="s">
        <v>2825</v>
      </c>
      <c r="D408" s="407" t="s">
        <v>1155</v>
      </c>
      <c r="E408" s="407" t="s">
        <v>1154</v>
      </c>
      <c r="F408" s="407" t="s">
        <v>1867</v>
      </c>
      <c r="G408" s="407" t="s">
        <v>2830</v>
      </c>
      <c r="H408" s="407" t="s">
        <v>2831</v>
      </c>
      <c r="I408" s="407" t="s">
        <v>2832</v>
      </c>
      <c r="J408" s="407" t="s">
        <v>2833</v>
      </c>
      <c r="K408" s="407">
        <v>6</v>
      </c>
      <c r="L408" s="407">
        <v>700</v>
      </c>
      <c r="M408" s="408">
        <v>0.4</v>
      </c>
      <c r="N408" s="407" t="s">
        <v>2129</v>
      </c>
      <c r="O408" s="407" t="s">
        <v>2011</v>
      </c>
      <c r="Q408" s="407" t="s">
        <v>1914</v>
      </c>
      <c r="R408" s="407" t="s">
        <v>2342</v>
      </c>
      <c r="S408" s="407" t="s">
        <v>1927</v>
      </c>
      <c r="T408" s="407" t="s">
        <v>1927</v>
      </c>
    </row>
    <row r="409" spans="1:20" hidden="1" x14ac:dyDescent="0.3">
      <c r="A409" s="407" t="s">
        <v>2824</v>
      </c>
      <c r="B409" s="407" t="s">
        <v>1630</v>
      </c>
      <c r="C409" s="407" t="s">
        <v>2825</v>
      </c>
      <c r="D409" s="407" t="s">
        <v>1157</v>
      </c>
      <c r="E409" s="407" t="s">
        <v>1156</v>
      </c>
      <c r="F409" s="407" t="s">
        <v>1862</v>
      </c>
      <c r="G409" s="407" t="s">
        <v>2834</v>
      </c>
      <c r="H409" s="407" t="s">
        <v>2835</v>
      </c>
      <c r="I409" s="407" t="s">
        <v>2836</v>
      </c>
      <c r="J409" s="407" t="s">
        <v>2837</v>
      </c>
      <c r="K409" s="407">
        <v>6</v>
      </c>
      <c r="L409" s="407">
        <v>700</v>
      </c>
      <c r="M409" s="408">
        <v>0.4</v>
      </c>
      <c r="N409" s="407" t="s">
        <v>2129</v>
      </c>
      <c r="O409" s="407" t="s">
        <v>2011</v>
      </c>
      <c r="Q409" s="407" t="s">
        <v>1914</v>
      </c>
      <c r="R409" s="407" t="s">
        <v>2342</v>
      </c>
      <c r="S409" s="407" t="s">
        <v>1927</v>
      </c>
      <c r="T409" s="407" t="s">
        <v>1927</v>
      </c>
    </row>
    <row r="410" spans="1:20" hidden="1" x14ac:dyDescent="0.3">
      <c r="A410" s="407" t="s">
        <v>2824</v>
      </c>
      <c r="B410" s="407" t="s">
        <v>1630</v>
      </c>
      <c r="C410" s="407" t="s">
        <v>2825</v>
      </c>
      <c r="D410" s="407" t="s">
        <v>1159</v>
      </c>
      <c r="E410" s="407" t="s">
        <v>1158</v>
      </c>
      <c r="F410" s="407" t="s">
        <v>1863</v>
      </c>
      <c r="G410" s="407" t="s">
        <v>2838</v>
      </c>
      <c r="H410" s="407" t="s">
        <v>2839</v>
      </c>
      <c r="I410" s="407" t="s">
        <v>2840</v>
      </c>
      <c r="J410" s="407" t="s">
        <v>2841</v>
      </c>
      <c r="K410" s="407">
        <v>6</v>
      </c>
      <c r="L410" s="407">
        <v>700</v>
      </c>
      <c r="M410" s="408">
        <v>0.4</v>
      </c>
      <c r="N410" s="407" t="s">
        <v>2129</v>
      </c>
      <c r="O410" s="407" t="s">
        <v>2011</v>
      </c>
      <c r="Q410" s="407" t="s">
        <v>1914</v>
      </c>
      <c r="R410" s="407" t="s">
        <v>2342</v>
      </c>
      <c r="S410" s="407" t="s">
        <v>1927</v>
      </c>
      <c r="T410" s="407" t="s">
        <v>1927</v>
      </c>
    </row>
    <row r="411" spans="1:20" hidden="1" x14ac:dyDescent="0.3">
      <c r="A411" s="407" t="s">
        <v>2824</v>
      </c>
      <c r="B411" s="407" t="s">
        <v>1630</v>
      </c>
      <c r="C411" s="407" t="s">
        <v>2825</v>
      </c>
      <c r="D411" s="407" t="s">
        <v>1161</v>
      </c>
      <c r="E411" s="407" t="s">
        <v>1160</v>
      </c>
      <c r="F411" s="407" t="s">
        <v>1864</v>
      </c>
      <c r="G411" s="407" t="s">
        <v>2842</v>
      </c>
      <c r="H411" s="407" t="s">
        <v>2843</v>
      </c>
      <c r="I411" s="407" t="s">
        <v>2844</v>
      </c>
      <c r="J411" s="407" t="s">
        <v>2845</v>
      </c>
      <c r="K411" s="407">
        <v>6</v>
      </c>
      <c r="L411" s="407">
        <v>700</v>
      </c>
      <c r="M411" s="408">
        <v>0.4</v>
      </c>
      <c r="N411" s="407" t="s">
        <v>2129</v>
      </c>
      <c r="O411" s="407" t="s">
        <v>2011</v>
      </c>
      <c r="Q411" s="407" t="s">
        <v>1914</v>
      </c>
      <c r="R411" s="407" t="s">
        <v>2342</v>
      </c>
      <c r="S411" s="407" t="s">
        <v>1927</v>
      </c>
      <c r="T411" s="407" t="s">
        <v>1927</v>
      </c>
    </row>
    <row r="412" spans="1:20" hidden="1" x14ac:dyDescent="0.3">
      <c r="A412" s="409" t="s">
        <v>2824</v>
      </c>
      <c r="B412" s="409" t="s">
        <v>2846</v>
      </c>
      <c r="C412" s="409" t="s">
        <v>1860</v>
      </c>
      <c r="D412" s="409" t="s">
        <v>1163</v>
      </c>
      <c r="E412" s="409" t="s">
        <v>1162</v>
      </c>
      <c r="F412" s="407" t="s">
        <v>1868</v>
      </c>
      <c r="G412" s="407" t="s">
        <v>2847</v>
      </c>
      <c r="H412" s="407" t="s">
        <v>2848</v>
      </c>
      <c r="I412" s="407" t="s">
        <v>2849</v>
      </c>
      <c r="J412" s="407" t="s">
        <v>2850</v>
      </c>
      <c r="K412" s="409">
        <v>6</v>
      </c>
      <c r="L412" s="409">
        <v>500</v>
      </c>
      <c r="M412" s="408">
        <v>0.43</v>
      </c>
      <c r="N412" s="407" t="s">
        <v>2129</v>
      </c>
      <c r="O412" s="407" t="s">
        <v>1509</v>
      </c>
      <c r="Q412" s="407" t="s">
        <v>1914</v>
      </c>
      <c r="R412" s="407" t="s">
        <v>2342</v>
      </c>
      <c r="S412" s="409" t="s">
        <v>1922</v>
      </c>
      <c r="T412" s="407" t="s">
        <v>1922</v>
      </c>
    </row>
    <row r="413" spans="1:20" hidden="1" x14ac:dyDescent="0.3">
      <c r="A413" s="409" t="s">
        <v>2824</v>
      </c>
      <c r="B413" s="409" t="s">
        <v>2846</v>
      </c>
      <c r="C413" s="409" t="s">
        <v>1860</v>
      </c>
      <c r="D413" s="409" t="s">
        <v>1165</v>
      </c>
      <c r="E413" s="409" t="s">
        <v>1164</v>
      </c>
      <c r="F413" s="407" t="s">
        <v>1865</v>
      </c>
      <c r="G413" s="407" t="s">
        <v>2851</v>
      </c>
      <c r="H413" s="407" t="s">
        <v>2852</v>
      </c>
      <c r="I413" s="407" t="s">
        <v>2853</v>
      </c>
      <c r="J413" s="407" t="s">
        <v>2854</v>
      </c>
      <c r="K413" s="409">
        <v>6</v>
      </c>
      <c r="L413" s="409">
        <v>500</v>
      </c>
      <c r="M413" s="408">
        <v>0.44</v>
      </c>
      <c r="N413" s="407" t="s">
        <v>2129</v>
      </c>
      <c r="O413" s="407" t="s">
        <v>1509</v>
      </c>
      <c r="Q413" s="407" t="s">
        <v>1914</v>
      </c>
      <c r="R413" s="407" t="s">
        <v>2342</v>
      </c>
      <c r="S413" s="409" t="s">
        <v>1922</v>
      </c>
      <c r="T413" s="407" t="s">
        <v>1922</v>
      </c>
    </row>
    <row r="414" spans="1:20" hidden="1" x14ac:dyDescent="0.3">
      <c r="A414" s="409" t="s">
        <v>2824</v>
      </c>
      <c r="B414" s="409" t="s">
        <v>2846</v>
      </c>
      <c r="C414" s="409" t="s">
        <v>1860</v>
      </c>
      <c r="D414" s="409" t="s">
        <v>1167</v>
      </c>
      <c r="E414" s="409" t="s">
        <v>1166</v>
      </c>
      <c r="F414" s="407" t="s">
        <v>1869</v>
      </c>
      <c r="G414" s="407" t="s">
        <v>2855</v>
      </c>
      <c r="H414" s="407" t="s">
        <v>1509</v>
      </c>
      <c r="I414" s="407" t="s">
        <v>2856</v>
      </c>
      <c r="J414" s="407" t="s">
        <v>2857</v>
      </c>
      <c r="K414" s="409">
        <v>6</v>
      </c>
      <c r="L414" s="409">
        <v>500</v>
      </c>
      <c r="M414" s="408">
        <v>0.46</v>
      </c>
      <c r="N414" s="407" t="s">
        <v>2129</v>
      </c>
      <c r="O414" s="407" t="s">
        <v>1509</v>
      </c>
      <c r="Q414" s="407" t="s">
        <v>1914</v>
      </c>
      <c r="R414" s="407" t="s">
        <v>2342</v>
      </c>
      <c r="S414" s="409" t="s">
        <v>1922</v>
      </c>
      <c r="T414" s="407" t="s">
        <v>1922</v>
      </c>
    </row>
    <row r="415" spans="1:20" hidden="1" x14ac:dyDescent="0.3">
      <c r="A415" s="409" t="s">
        <v>2858</v>
      </c>
      <c r="B415" s="409" t="s">
        <v>2846</v>
      </c>
      <c r="C415" s="409" t="s">
        <v>1832</v>
      </c>
      <c r="D415" s="409" t="s">
        <v>1169</v>
      </c>
      <c r="E415" s="409" t="s">
        <v>1168</v>
      </c>
      <c r="F415" s="407" t="s">
        <v>1837</v>
      </c>
      <c r="G415" s="407" t="s">
        <v>2859</v>
      </c>
      <c r="H415" s="407" t="s">
        <v>2860</v>
      </c>
      <c r="I415" s="407" t="s">
        <v>2861</v>
      </c>
      <c r="J415" s="407" t="s">
        <v>2862</v>
      </c>
      <c r="K415" s="409">
        <v>6</v>
      </c>
      <c r="L415" s="409">
        <v>700</v>
      </c>
      <c r="M415" s="408">
        <v>0.42</v>
      </c>
      <c r="N415" s="407" t="s">
        <v>2001</v>
      </c>
      <c r="O415" s="407" t="s">
        <v>1509</v>
      </c>
      <c r="Q415" s="407" t="s">
        <v>1914</v>
      </c>
      <c r="R415" s="407" t="s">
        <v>2342</v>
      </c>
      <c r="S415" s="409" t="s">
        <v>1922</v>
      </c>
      <c r="T415" s="407" t="s">
        <v>1922</v>
      </c>
    </row>
    <row r="416" spans="1:20" hidden="1" x14ac:dyDescent="0.3">
      <c r="A416" s="409" t="s">
        <v>2858</v>
      </c>
      <c r="B416" s="409" t="s">
        <v>2846</v>
      </c>
      <c r="C416" s="409" t="s">
        <v>1832</v>
      </c>
      <c r="D416" s="409" t="s">
        <v>1171</v>
      </c>
      <c r="E416" s="409" t="s">
        <v>1170</v>
      </c>
      <c r="F416" s="407" t="s">
        <v>1836</v>
      </c>
      <c r="G416" s="407" t="s">
        <v>2863</v>
      </c>
      <c r="H416" s="407" t="s">
        <v>1509</v>
      </c>
      <c r="I416" s="407" t="s">
        <v>2864</v>
      </c>
      <c r="J416" s="407" t="s">
        <v>2865</v>
      </c>
      <c r="K416" s="409">
        <v>6</v>
      </c>
      <c r="L416" s="409">
        <v>700</v>
      </c>
      <c r="M416" s="408">
        <v>0.43</v>
      </c>
      <c r="N416" s="407" t="s">
        <v>2001</v>
      </c>
      <c r="O416" s="407" t="s">
        <v>1509</v>
      </c>
      <c r="Q416" s="407" t="s">
        <v>1914</v>
      </c>
      <c r="R416" s="407" t="s">
        <v>2342</v>
      </c>
      <c r="S416" s="409" t="s">
        <v>1922</v>
      </c>
      <c r="T416" s="407" t="s">
        <v>1922</v>
      </c>
    </row>
    <row r="417" spans="1:20" hidden="1" x14ac:dyDescent="0.3">
      <c r="A417" s="409" t="s">
        <v>2858</v>
      </c>
      <c r="B417" s="409" t="s">
        <v>2846</v>
      </c>
      <c r="C417" s="409" t="s">
        <v>1832</v>
      </c>
      <c r="D417" s="409" t="s">
        <v>1173</v>
      </c>
      <c r="E417" s="409" t="s">
        <v>1172</v>
      </c>
      <c r="F417" s="407" t="s">
        <v>1834</v>
      </c>
      <c r="G417" s="407" t="s">
        <v>2866</v>
      </c>
      <c r="H417" s="407" t="s">
        <v>2867</v>
      </c>
      <c r="I417" s="407" t="s">
        <v>2868</v>
      </c>
      <c r="J417" s="407" t="s">
        <v>2869</v>
      </c>
      <c r="K417" s="409">
        <v>6</v>
      </c>
      <c r="L417" s="409">
        <v>700</v>
      </c>
      <c r="M417" s="408">
        <v>0.46400000000000002</v>
      </c>
      <c r="N417" s="407" t="s">
        <v>2001</v>
      </c>
      <c r="O417" s="407" t="s">
        <v>2011</v>
      </c>
      <c r="Q417" s="407" t="s">
        <v>1914</v>
      </c>
      <c r="R417" s="407" t="s">
        <v>2342</v>
      </c>
      <c r="S417" s="409" t="s">
        <v>1922</v>
      </c>
      <c r="T417" s="407" t="s">
        <v>1922</v>
      </c>
    </row>
    <row r="418" spans="1:20" hidden="1" x14ac:dyDescent="0.3">
      <c r="A418" s="409" t="s">
        <v>2858</v>
      </c>
      <c r="B418" s="409" t="s">
        <v>2846</v>
      </c>
      <c r="C418" s="409" t="s">
        <v>1832</v>
      </c>
      <c r="D418" s="409" t="s">
        <v>1175</v>
      </c>
      <c r="E418" s="409" t="s">
        <v>1174</v>
      </c>
      <c r="F418" s="407" t="s">
        <v>1838</v>
      </c>
      <c r="G418" s="407"/>
      <c r="H418" s="407"/>
      <c r="I418" s="407"/>
      <c r="J418" s="407"/>
      <c r="K418" s="409">
        <v>6</v>
      </c>
      <c r="L418" s="409">
        <v>700</v>
      </c>
      <c r="M418" s="408">
        <v>0.5</v>
      </c>
      <c r="N418" s="407" t="s">
        <v>2001</v>
      </c>
      <c r="O418" s="407" t="s">
        <v>1509</v>
      </c>
      <c r="Q418" s="407" t="s">
        <v>1914</v>
      </c>
      <c r="R418" s="407" t="s">
        <v>2342</v>
      </c>
      <c r="S418" s="409" t="s">
        <v>1922</v>
      </c>
      <c r="T418" s="407" t="s">
        <v>1922</v>
      </c>
    </row>
    <row r="419" spans="1:20" hidden="1" x14ac:dyDescent="0.3">
      <c r="A419" s="409" t="s">
        <v>2858</v>
      </c>
      <c r="B419" s="409" t="s">
        <v>2846</v>
      </c>
      <c r="C419" s="409" t="s">
        <v>1832</v>
      </c>
      <c r="D419" s="409" t="s">
        <v>1176</v>
      </c>
      <c r="E419" s="409" t="s">
        <v>1174</v>
      </c>
      <c r="F419" s="407" t="s">
        <v>1835</v>
      </c>
      <c r="G419" s="407" t="s">
        <v>2870</v>
      </c>
      <c r="H419" s="407" t="s">
        <v>2871</v>
      </c>
      <c r="I419" s="407"/>
      <c r="J419" s="407"/>
      <c r="K419" s="409">
        <v>6</v>
      </c>
      <c r="L419" s="409">
        <v>700</v>
      </c>
      <c r="M419" s="408">
        <v>0.5</v>
      </c>
      <c r="N419" s="407" t="s">
        <v>2001</v>
      </c>
      <c r="O419" s="407" t="s">
        <v>1509</v>
      </c>
      <c r="Q419" s="407" t="s">
        <v>1914</v>
      </c>
      <c r="R419" s="407" t="s">
        <v>2342</v>
      </c>
      <c r="S419" s="409" t="s">
        <v>1922</v>
      </c>
      <c r="T419" s="407" t="s">
        <v>1922</v>
      </c>
    </row>
    <row r="420" spans="1:20" hidden="1" x14ac:dyDescent="0.3">
      <c r="A420" s="407" t="s">
        <v>2872</v>
      </c>
      <c r="B420" s="407" t="s">
        <v>2873</v>
      </c>
      <c r="C420" s="407" t="s">
        <v>2874</v>
      </c>
      <c r="D420" s="407" t="s">
        <v>1178</v>
      </c>
      <c r="E420" s="407" t="s">
        <v>1177</v>
      </c>
      <c r="F420" s="407" t="s">
        <v>1882</v>
      </c>
      <c r="G420" s="407" t="s">
        <v>2875</v>
      </c>
      <c r="H420" s="407" t="s">
        <v>2876</v>
      </c>
      <c r="I420" s="407" t="s">
        <v>2877</v>
      </c>
      <c r="J420" s="407" t="s">
        <v>2878</v>
      </c>
      <c r="K420" s="407">
        <v>6</v>
      </c>
      <c r="L420" s="407">
        <v>750</v>
      </c>
      <c r="M420" s="408">
        <v>0.13</v>
      </c>
      <c r="N420" s="407" t="s">
        <v>2089</v>
      </c>
      <c r="O420" s="407" t="s">
        <v>2011</v>
      </c>
      <c r="Q420" s="407" t="s">
        <v>2410</v>
      </c>
      <c r="R420" s="407" t="s">
        <v>2342</v>
      </c>
      <c r="S420" s="407" t="s">
        <v>1927</v>
      </c>
      <c r="T420" s="407" t="s">
        <v>1927</v>
      </c>
    </row>
    <row r="421" spans="1:20" hidden="1" x14ac:dyDescent="0.3">
      <c r="A421" s="407" t="s">
        <v>2872</v>
      </c>
      <c r="B421" s="407" t="s">
        <v>2873</v>
      </c>
      <c r="C421" s="407" t="s">
        <v>2879</v>
      </c>
      <c r="D421" s="407" t="s">
        <v>1180</v>
      </c>
      <c r="E421" s="407" t="s">
        <v>1179</v>
      </c>
      <c r="F421" s="407" t="s">
        <v>1883</v>
      </c>
      <c r="G421" s="407" t="s">
        <v>2880</v>
      </c>
      <c r="H421" s="407" t="s">
        <v>2881</v>
      </c>
      <c r="I421" s="407"/>
      <c r="J421" s="407"/>
      <c r="K421" s="407">
        <v>6</v>
      </c>
      <c r="L421" s="407">
        <v>750</v>
      </c>
      <c r="M421" s="408">
        <v>0.12</v>
      </c>
      <c r="N421" s="407" t="s">
        <v>2089</v>
      </c>
      <c r="O421" s="407" t="s">
        <v>1509</v>
      </c>
      <c r="Q421" s="407" t="s">
        <v>2410</v>
      </c>
      <c r="R421" s="407" t="s">
        <v>2342</v>
      </c>
      <c r="S421" s="407" t="s">
        <v>1927</v>
      </c>
      <c r="T421" s="407" t="s">
        <v>1927</v>
      </c>
    </row>
    <row r="422" spans="1:20" hidden="1" x14ac:dyDescent="0.3">
      <c r="A422" s="407" t="s">
        <v>2872</v>
      </c>
      <c r="B422" s="407" t="s">
        <v>2873</v>
      </c>
      <c r="C422" s="407" t="s">
        <v>2879</v>
      </c>
      <c r="D422" s="407" t="s">
        <v>1182</v>
      </c>
      <c r="E422" s="407" t="s">
        <v>1181</v>
      </c>
      <c r="F422" s="407" t="s">
        <v>1884</v>
      </c>
      <c r="G422" s="407" t="s">
        <v>2882</v>
      </c>
      <c r="H422" s="407" t="s">
        <v>1509</v>
      </c>
      <c r="I422" s="407"/>
      <c r="J422" s="407"/>
      <c r="K422" s="407">
        <v>6</v>
      </c>
      <c r="L422" s="407">
        <v>750</v>
      </c>
      <c r="M422" s="408">
        <v>0.12</v>
      </c>
      <c r="N422" s="407" t="s">
        <v>2089</v>
      </c>
      <c r="O422" s="407" t="s">
        <v>1509</v>
      </c>
      <c r="Q422" s="407" t="s">
        <v>2410</v>
      </c>
      <c r="R422" s="407" t="s">
        <v>2342</v>
      </c>
      <c r="S422" s="407" t="s">
        <v>1927</v>
      </c>
      <c r="T422" s="407" t="s">
        <v>1927</v>
      </c>
    </row>
    <row r="423" spans="1:20" hidden="1" x14ac:dyDescent="0.3">
      <c r="A423" s="407" t="s">
        <v>2872</v>
      </c>
      <c r="B423" s="407" t="s">
        <v>2873</v>
      </c>
      <c r="C423" s="407" t="s">
        <v>2879</v>
      </c>
      <c r="D423" s="407" t="s">
        <v>1184</v>
      </c>
      <c r="E423" s="407" t="s">
        <v>1183</v>
      </c>
      <c r="F423" s="407" t="s">
        <v>1885</v>
      </c>
      <c r="G423" s="407" t="s">
        <v>2883</v>
      </c>
      <c r="H423" s="407" t="s">
        <v>2884</v>
      </c>
      <c r="I423" s="407"/>
      <c r="J423" s="407"/>
      <c r="K423" s="407">
        <v>6</v>
      </c>
      <c r="L423" s="407">
        <v>750</v>
      </c>
      <c r="M423" s="408">
        <v>0.12</v>
      </c>
      <c r="N423" s="407" t="s">
        <v>2089</v>
      </c>
      <c r="O423" s="407" t="s">
        <v>1509</v>
      </c>
      <c r="Q423" s="407" t="s">
        <v>2410</v>
      </c>
      <c r="R423" s="407" t="s">
        <v>2342</v>
      </c>
      <c r="S423" s="407" t="s">
        <v>1927</v>
      </c>
      <c r="T423" s="407" t="s">
        <v>1927</v>
      </c>
    </row>
    <row r="424" spans="1:20" hidden="1" x14ac:dyDescent="0.3">
      <c r="A424" s="407" t="s">
        <v>2872</v>
      </c>
      <c r="B424" s="407" t="s">
        <v>2873</v>
      </c>
      <c r="C424" s="407" t="s">
        <v>2879</v>
      </c>
      <c r="D424" s="407" t="s">
        <v>1185</v>
      </c>
      <c r="E424" s="407" t="s">
        <v>1179</v>
      </c>
      <c r="F424" s="407" t="s">
        <v>1883</v>
      </c>
      <c r="G424" s="407" t="s">
        <v>2885</v>
      </c>
      <c r="H424" s="407" t="s">
        <v>2886</v>
      </c>
      <c r="I424" s="407"/>
      <c r="J424" s="407"/>
      <c r="K424" s="407">
        <v>3</v>
      </c>
      <c r="L424" s="407">
        <v>1500</v>
      </c>
      <c r="M424" s="408">
        <v>0.12</v>
      </c>
      <c r="N424" s="407" t="s">
        <v>2089</v>
      </c>
      <c r="O424" s="407" t="s">
        <v>1509</v>
      </c>
      <c r="Q424" s="407" t="s">
        <v>2410</v>
      </c>
      <c r="R424" s="407" t="s">
        <v>2342</v>
      </c>
      <c r="S424" s="407" t="s">
        <v>1927</v>
      </c>
      <c r="T424" s="407" t="s">
        <v>1927</v>
      </c>
    </row>
    <row r="425" spans="1:20" hidden="1" x14ac:dyDescent="0.3">
      <c r="A425" s="407" t="s">
        <v>2872</v>
      </c>
      <c r="B425" s="407" t="s">
        <v>2873</v>
      </c>
      <c r="C425" s="407" t="s">
        <v>2879</v>
      </c>
      <c r="D425" s="407" t="s">
        <v>1186</v>
      </c>
      <c r="E425" s="407" t="s">
        <v>1181</v>
      </c>
      <c r="F425" s="407" t="s">
        <v>1884</v>
      </c>
      <c r="G425" s="407" t="s">
        <v>2887</v>
      </c>
      <c r="H425" s="407" t="s">
        <v>2888</v>
      </c>
      <c r="I425" s="407"/>
      <c r="J425" s="407"/>
      <c r="K425" s="407">
        <v>3</v>
      </c>
      <c r="L425" s="407">
        <v>1500</v>
      </c>
      <c r="M425" s="408">
        <v>0.12</v>
      </c>
      <c r="N425" s="407" t="s">
        <v>2089</v>
      </c>
      <c r="O425" s="407" t="s">
        <v>1509</v>
      </c>
      <c r="Q425" s="407" t="s">
        <v>2410</v>
      </c>
      <c r="R425" s="407" t="s">
        <v>2342</v>
      </c>
      <c r="S425" s="407" t="s">
        <v>1927</v>
      </c>
      <c r="T425" s="407" t="s">
        <v>1927</v>
      </c>
    </row>
    <row r="426" spans="1:20" hidden="1" x14ac:dyDescent="0.3">
      <c r="A426" s="407" t="s">
        <v>2872</v>
      </c>
      <c r="B426" s="407" t="s">
        <v>2873</v>
      </c>
      <c r="C426" s="407" t="s">
        <v>2879</v>
      </c>
      <c r="D426" s="407" t="s">
        <v>1187</v>
      </c>
      <c r="E426" s="407" t="s">
        <v>1183</v>
      </c>
      <c r="F426" s="407" t="s">
        <v>1885</v>
      </c>
      <c r="G426" s="407" t="s">
        <v>2889</v>
      </c>
      <c r="H426" s="407" t="s">
        <v>2890</v>
      </c>
      <c r="I426" s="407"/>
      <c r="J426" s="407"/>
      <c r="K426" s="407">
        <v>3</v>
      </c>
      <c r="L426" s="407">
        <v>1500</v>
      </c>
      <c r="M426" s="408">
        <v>0.12</v>
      </c>
      <c r="N426" s="407" t="s">
        <v>2089</v>
      </c>
      <c r="O426" s="407" t="s">
        <v>1509</v>
      </c>
      <c r="Q426" s="407" t="s">
        <v>2410</v>
      </c>
      <c r="R426" s="407" t="s">
        <v>2342</v>
      </c>
      <c r="S426" s="407" t="s">
        <v>1927</v>
      </c>
      <c r="T426" s="407" t="s">
        <v>1927</v>
      </c>
    </row>
    <row r="427" spans="1:20" hidden="1" x14ac:dyDescent="0.3">
      <c r="A427" s="407" t="s">
        <v>2872</v>
      </c>
      <c r="B427" s="407" t="s">
        <v>2873</v>
      </c>
      <c r="C427" s="407" t="s">
        <v>2879</v>
      </c>
      <c r="D427" s="407" t="s">
        <v>1188</v>
      </c>
      <c r="E427" s="407" t="s">
        <v>1179</v>
      </c>
      <c r="F427" s="407" t="s">
        <v>1883</v>
      </c>
      <c r="G427" s="407" t="s">
        <v>2891</v>
      </c>
      <c r="H427" s="407" t="s">
        <v>2892</v>
      </c>
      <c r="I427" s="407"/>
      <c r="J427" s="407"/>
      <c r="K427" s="407">
        <v>1</v>
      </c>
      <c r="L427" s="407">
        <v>3000</v>
      </c>
      <c r="M427" s="408">
        <v>0.12</v>
      </c>
      <c r="N427" s="407" t="s">
        <v>2089</v>
      </c>
      <c r="O427" s="407" t="s">
        <v>1509</v>
      </c>
      <c r="Q427" s="407" t="s">
        <v>2410</v>
      </c>
      <c r="R427" s="407" t="s">
        <v>2342</v>
      </c>
      <c r="S427" s="407" t="s">
        <v>1927</v>
      </c>
      <c r="T427" s="407" t="s">
        <v>1927</v>
      </c>
    </row>
    <row r="428" spans="1:20" hidden="1" x14ac:dyDescent="0.3">
      <c r="A428" s="407" t="s">
        <v>2872</v>
      </c>
      <c r="B428" s="407" t="s">
        <v>2873</v>
      </c>
      <c r="C428" s="407" t="s">
        <v>2879</v>
      </c>
      <c r="D428" s="407" t="s">
        <v>1189</v>
      </c>
      <c r="E428" s="407" t="s">
        <v>1181</v>
      </c>
      <c r="F428" s="407" t="s">
        <v>1884</v>
      </c>
      <c r="G428" s="407" t="s">
        <v>2893</v>
      </c>
      <c r="H428" s="407" t="s">
        <v>2894</v>
      </c>
      <c r="I428" s="407"/>
      <c r="J428" s="407"/>
      <c r="K428" s="407">
        <v>1</v>
      </c>
      <c r="L428" s="407">
        <v>3000</v>
      </c>
      <c r="M428" s="408">
        <v>0.12</v>
      </c>
      <c r="N428" s="407" t="s">
        <v>2089</v>
      </c>
      <c r="O428" s="407" t="s">
        <v>1509</v>
      </c>
      <c r="Q428" s="407" t="s">
        <v>2410</v>
      </c>
      <c r="R428" s="407" t="s">
        <v>2342</v>
      </c>
      <c r="S428" s="407" t="s">
        <v>1927</v>
      </c>
      <c r="T428" s="407" t="s">
        <v>1927</v>
      </c>
    </row>
    <row r="429" spans="1:20" hidden="1" x14ac:dyDescent="0.3">
      <c r="A429" s="407" t="s">
        <v>2872</v>
      </c>
      <c r="B429" s="407" t="s">
        <v>2873</v>
      </c>
      <c r="C429" s="407" t="s">
        <v>2879</v>
      </c>
      <c r="D429" s="407" t="s">
        <v>1190</v>
      </c>
      <c r="E429" s="407" t="s">
        <v>1179</v>
      </c>
      <c r="F429" s="407" t="s">
        <v>1883</v>
      </c>
      <c r="G429" s="407" t="s">
        <v>2895</v>
      </c>
      <c r="H429" s="407" t="s">
        <v>2896</v>
      </c>
      <c r="I429" s="407"/>
      <c r="J429" s="407"/>
      <c r="K429" s="407">
        <v>1</v>
      </c>
      <c r="L429" s="407">
        <v>6000</v>
      </c>
      <c r="M429" s="408">
        <v>0.12</v>
      </c>
      <c r="N429" s="407" t="s">
        <v>2089</v>
      </c>
      <c r="O429" s="407" t="s">
        <v>1509</v>
      </c>
      <c r="Q429" s="407" t="s">
        <v>2410</v>
      </c>
      <c r="R429" s="407" t="s">
        <v>2342</v>
      </c>
      <c r="S429" s="407" t="s">
        <v>1927</v>
      </c>
      <c r="T429" s="407" t="s">
        <v>1927</v>
      </c>
    </row>
    <row r="430" spans="1:20" hidden="1" x14ac:dyDescent="0.3">
      <c r="A430" s="407" t="s">
        <v>2872</v>
      </c>
      <c r="B430" s="407" t="s">
        <v>2873</v>
      </c>
      <c r="C430" s="407" t="s">
        <v>2879</v>
      </c>
      <c r="D430" s="407" t="s">
        <v>1191</v>
      </c>
      <c r="E430" s="407" t="s">
        <v>1183</v>
      </c>
      <c r="F430" s="407" t="s">
        <v>1886</v>
      </c>
      <c r="G430" s="407"/>
      <c r="H430" s="407"/>
      <c r="I430" s="407"/>
      <c r="J430" s="407"/>
      <c r="K430" s="407">
        <v>1</v>
      </c>
      <c r="L430" s="407">
        <v>3000</v>
      </c>
      <c r="M430" s="408">
        <v>0.12</v>
      </c>
      <c r="N430" s="407" t="s">
        <v>2089</v>
      </c>
      <c r="O430" s="407" t="s">
        <v>1509</v>
      </c>
      <c r="Q430" s="407" t="s">
        <v>2410</v>
      </c>
      <c r="R430" s="407" t="s">
        <v>2342</v>
      </c>
      <c r="S430" s="407" t="s">
        <v>1927</v>
      </c>
      <c r="T430" s="407" t="s">
        <v>1927</v>
      </c>
    </row>
    <row r="431" spans="1:20" hidden="1" x14ac:dyDescent="0.3">
      <c r="A431" s="407" t="s">
        <v>2897</v>
      </c>
      <c r="B431" s="407" t="s">
        <v>2898</v>
      </c>
      <c r="C431" s="407" t="s">
        <v>1872</v>
      </c>
      <c r="D431" s="407" t="s">
        <v>1193</v>
      </c>
      <c r="E431" s="407" t="s">
        <v>1192</v>
      </c>
      <c r="F431" s="407" t="s">
        <v>1874</v>
      </c>
      <c r="G431" s="407" t="s">
        <v>2899</v>
      </c>
      <c r="H431" s="407" t="s">
        <v>2900</v>
      </c>
      <c r="I431" s="407" t="s">
        <v>2901</v>
      </c>
      <c r="J431" s="407" t="s">
        <v>2902</v>
      </c>
      <c r="K431" s="407">
        <v>6</v>
      </c>
      <c r="L431" s="407">
        <v>700</v>
      </c>
      <c r="M431" s="408">
        <v>0.4</v>
      </c>
      <c r="N431" s="407" t="s">
        <v>2903</v>
      </c>
      <c r="O431" s="407" t="s">
        <v>2011</v>
      </c>
      <c r="Q431" s="407" t="s">
        <v>1914</v>
      </c>
      <c r="R431" s="407" t="s">
        <v>2342</v>
      </c>
      <c r="S431" s="407" t="s">
        <v>1927</v>
      </c>
      <c r="T431" s="407" t="s">
        <v>1927</v>
      </c>
    </row>
    <row r="432" spans="1:20" hidden="1" x14ac:dyDescent="0.3">
      <c r="A432" s="407" t="s">
        <v>2897</v>
      </c>
      <c r="B432" s="407" t="s">
        <v>2898</v>
      </c>
      <c r="C432" s="407" t="s">
        <v>1872</v>
      </c>
      <c r="D432" s="407" t="s">
        <v>1195</v>
      </c>
      <c r="E432" s="407" t="s">
        <v>1194</v>
      </c>
      <c r="F432" s="407" t="s">
        <v>1876</v>
      </c>
      <c r="G432" s="407" t="s">
        <v>2904</v>
      </c>
      <c r="H432" s="407" t="s">
        <v>2905</v>
      </c>
      <c r="I432" s="407" t="s">
        <v>2906</v>
      </c>
      <c r="J432" s="407" t="s">
        <v>2907</v>
      </c>
      <c r="K432" s="407">
        <v>6</v>
      </c>
      <c r="L432" s="407">
        <v>700</v>
      </c>
      <c r="M432" s="408">
        <v>0.4</v>
      </c>
      <c r="N432" s="407" t="s">
        <v>2903</v>
      </c>
      <c r="O432" s="407" t="s">
        <v>2011</v>
      </c>
      <c r="Q432" s="407" t="s">
        <v>1914</v>
      </c>
      <c r="R432" s="407" t="s">
        <v>2342</v>
      </c>
      <c r="S432" s="407" t="s">
        <v>1927</v>
      </c>
      <c r="T432" s="407" t="s">
        <v>1927</v>
      </c>
    </row>
    <row r="433" spans="1:20" hidden="1" x14ac:dyDescent="0.3">
      <c r="A433" s="407" t="s">
        <v>2897</v>
      </c>
      <c r="B433" s="407" t="s">
        <v>2898</v>
      </c>
      <c r="C433" s="407" t="s">
        <v>1872</v>
      </c>
      <c r="D433" s="407" t="s">
        <v>1197</v>
      </c>
      <c r="E433" s="407" t="s">
        <v>1196</v>
      </c>
      <c r="F433" s="407" t="s">
        <v>1875</v>
      </c>
      <c r="G433" s="407" t="s">
        <v>2908</v>
      </c>
      <c r="H433" s="407" t="s">
        <v>2909</v>
      </c>
      <c r="I433" s="407" t="s">
        <v>2910</v>
      </c>
      <c r="J433" s="407" t="s">
        <v>2911</v>
      </c>
      <c r="K433" s="407">
        <v>6</v>
      </c>
      <c r="L433" s="407">
        <v>700</v>
      </c>
      <c r="M433" s="408">
        <v>0.4</v>
      </c>
      <c r="N433" s="407" t="s">
        <v>2903</v>
      </c>
      <c r="O433" s="407" t="s">
        <v>2011</v>
      </c>
      <c r="Q433" s="407" t="s">
        <v>1914</v>
      </c>
      <c r="R433" s="407" t="s">
        <v>2342</v>
      </c>
      <c r="S433" s="407" t="s">
        <v>1927</v>
      </c>
      <c r="T433" s="407" t="s">
        <v>1927</v>
      </c>
    </row>
    <row r="434" spans="1:20" hidden="1" x14ac:dyDescent="0.3">
      <c r="A434" s="407" t="s">
        <v>1794</v>
      </c>
      <c r="B434" s="407" t="s">
        <v>225</v>
      </c>
      <c r="C434" s="407" t="s">
        <v>2912</v>
      </c>
      <c r="D434" s="407" t="s">
        <v>1199</v>
      </c>
      <c r="E434" s="407" t="s">
        <v>1198</v>
      </c>
      <c r="F434" s="407" t="s">
        <v>1796</v>
      </c>
      <c r="G434" s="407" t="s">
        <v>1509</v>
      </c>
      <c r="H434" s="407" t="s">
        <v>2913</v>
      </c>
      <c r="I434" s="407" t="s">
        <v>2914</v>
      </c>
      <c r="J434" s="407" t="s">
        <v>2915</v>
      </c>
      <c r="K434" s="407">
        <v>6</v>
      </c>
      <c r="L434" s="407">
        <v>750</v>
      </c>
      <c r="M434" s="408" t="s">
        <v>1509</v>
      </c>
      <c r="N434" s="407" t="s">
        <v>1989</v>
      </c>
      <c r="O434" s="407" t="s">
        <v>1509</v>
      </c>
      <c r="Q434" s="407" t="s">
        <v>1914</v>
      </c>
      <c r="R434" s="407" t="s">
        <v>2342</v>
      </c>
      <c r="S434" s="407" t="s">
        <v>1927</v>
      </c>
      <c r="T434" s="407" t="s">
        <v>1927</v>
      </c>
    </row>
    <row r="435" spans="1:20" hidden="1" x14ac:dyDescent="0.3">
      <c r="A435" s="407" t="s">
        <v>1794</v>
      </c>
      <c r="B435" s="407" t="s">
        <v>225</v>
      </c>
      <c r="C435" s="407" t="s">
        <v>2912</v>
      </c>
      <c r="D435" s="407" t="s">
        <v>1201</v>
      </c>
      <c r="E435" s="407" t="s">
        <v>1200</v>
      </c>
      <c r="F435" s="407" t="s">
        <v>1797</v>
      </c>
      <c r="G435" s="407" t="s">
        <v>1509</v>
      </c>
      <c r="H435" s="407" t="s">
        <v>2916</v>
      </c>
      <c r="I435" s="407" t="s">
        <v>2917</v>
      </c>
      <c r="J435" s="407" t="s">
        <v>2918</v>
      </c>
      <c r="K435" s="407">
        <v>6</v>
      </c>
      <c r="L435" s="407">
        <v>750</v>
      </c>
      <c r="M435" s="408" t="s">
        <v>1509</v>
      </c>
      <c r="N435" s="407" t="s">
        <v>1989</v>
      </c>
      <c r="O435" s="407" t="s">
        <v>1509</v>
      </c>
      <c r="Q435" s="407" t="s">
        <v>1914</v>
      </c>
      <c r="R435" s="407" t="s">
        <v>2342</v>
      </c>
      <c r="S435" s="407" t="s">
        <v>1927</v>
      </c>
      <c r="T435" s="407" t="s">
        <v>1927</v>
      </c>
    </row>
    <row r="436" spans="1:20" hidden="1" x14ac:dyDescent="0.3">
      <c r="A436" s="407" t="s">
        <v>1794</v>
      </c>
      <c r="B436" s="407" t="s">
        <v>225</v>
      </c>
      <c r="C436" s="407" t="s">
        <v>2912</v>
      </c>
      <c r="D436" s="407" t="s">
        <v>1203</v>
      </c>
      <c r="E436" s="407" t="s">
        <v>1202</v>
      </c>
      <c r="F436" s="407" t="s">
        <v>1801</v>
      </c>
      <c r="G436" s="407" t="s">
        <v>1509</v>
      </c>
      <c r="H436" s="407" t="s">
        <v>2919</v>
      </c>
      <c r="I436" s="407" t="s">
        <v>2920</v>
      </c>
      <c r="J436" s="407" t="s">
        <v>2921</v>
      </c>
      <c r="K436" s="407">
        <v>6</v>
      </c>
      <c r="L436" s="407">
        <v>750</v>
      </c>
      <c r="M436" s="408" t="s">
        <v>1509</v>
      </c>
      <c r="N436" s="407" t="s">
        <v>1989</v>
      </c>
      <c r="O436" s="407" t="s">
        <v>1509</v>
      </c>
      <c r="Q436" s="407" t="s">
        <v>1914</v>
      </c>
      <c r="R436" s="407" t="s">
        <v>2342</v>
      </c>
      <c r="S436" s="407" t="s">
        <v>1927</v>
      </c>
      <c r="T436" s="407" t="s">
        <v>1927</v>
      </c>
    </row>
    <row r="437" spans="1:20" hidden="1" x14ac:dyDescent="0.3">
      <c r="A437" s="407" t="s">
        <v>1794</v>
      </c>
      <c r="B437" s="407" t="s">
        <v>261</v>
      </c>
      <c r="C437" s="407" t="s">
        <v>2912</v>
      </c>
      <c r="D437" s="407" t="s">
        <v>1205</v>
      </c>
      <c r="E437" s="407" t="s">
        <v>1204</v>
      </c>
      <c r="F437" s="407" t="s">
        <v>1798</v>
      </c>
      <c r="G437" s="407" t="s">
        <v>1509</v>
      </c>
      <c r="H437" s="407" t="s">
        <v>2922</v>
      </c>
      <c r="I437" s="407" t="s">
        <v>2923</v>
      </c>
      <c r="J437" s="407" t="s">
        <v>2924</v>
      </c>
      <c r="K437" s="407">
        <v>6</v>
      </c>
      <c r="L437" s="407">
        <v>750</v>
      </c>
      <c r="M437" s="408" t="s">
        <v>1509</v>
      </c>
      <c r="N437" s="407" t="s">
        <v>1989</v>
      </c>
      <c r="O437" s="407" t="s">
        <v>1509</v>
      </c>
      <c r="Q437" s="407" t="s">
        <v>1914</v>
      </c>
      <c r="R437" s="407" t="s">
        <v>2342</v>
      </c>
      <c r="S437" s="407" t="s">
        <v>1927</v>
      </c>
      <c r="T437" s="407" t="s">
        <v>1927</v>
      </c>
    </row>
    <row r="438" spans="1:20" hidden="1" x14ac:dyDescent="0.3">
      <c r="A438" s="409" t="s">
        <v>1794</v>
      </c>
      <c r="B438" s="409" t="s">
        <v>2925</v>
      </c>
      <c r="C438" s="409" t="s">
        <v>2925</v>
      </c>
      <c r="D438" s="409" t="s">
        <v>1207</v>
      </c>
      <c r="E438" s="409" t="s">
        <v>1206</v>
      </c>
      <c r="F438" s="407" t="s">
        <v>1799</v>
      </c>
      <c r="G438" s="407" t="s">
        <v>1509</v>
      </c>
      <c r="H438" s="407" t="s">
        <v>2926</v>
      </c>
      <c r="I438" s="407" t="s">
        <v>2927</v>
      </c>
      <c r="J438" s="407" t="s">
        <v>2928</v>
      </c>
      <c r="K438" s="409">
        <v>6</v>
      </c>
      <c r="L438" s="409">
        <v>700</v>
      </c>
      <c r="M438" s="408" t="s">
        <v>1509</v>
      </c>
      <c r="N438" s="407" t="s">
        <v>2209</v>
      </c>
      <c r="O438" s="407" t="s">
        <v>1509</v>
      </c>
      <c r="Q438" s="407" t="s">
        <v>1914</v>
      </c>
      <c r="R438" s="407" t="s">
        <v>2342</v>
      </c>
      <c r="S438" s="409" t="s">
        <v>1922</v>
      </c>
      <c r="T438" s="407" t="s">
        <v>1922</v>
      </c>
    </row>
    <row r="439" spans="1:20" hidden="1" x14ac:dyDescent="0.3">
      <c r="A439" s="407" t="s">
        <v>1794</v>
      </c>
      <c r="B439" s="407" t="s">
        <v>2929</v>
      </c>
      <c r="C439" s="407" t="s">
        <v>2929</v>
      </c>
      <c r="D439" s="407" t="s">
        <v>1209</v>
      </c>
      <c r="E439" s="407" t="s">
        <v>1208</v>
      </c>
      <c r="F439" s="407" t="s">
        <v>1800</v>
      </c>
      <c r="G439" s="407" t="s">
        <v>1509</v>
      </c>
      <c r="H439" s="407" t="s">
        <v>1509</v>
      </c>
      <c r="I439" s="407" t="s">
        <v>2930</v>
      </c>
      <c r="J439" s="407" t="s">
        <v>2931</v>
      </c>
      <c r="K439" s="407">
        <v>6</v>
      </c>
      <c r="L439" s="407">
        <v>700</v>
      </c>
      <c r="M439" s="408" t="s">
        <v>1509</v>
      </c>
      <c r="N439" s="407" t="s">
        <v>1989</v>
      </c>
      <c r="O439" s="407" t="s">
        <v>1509</v>
      </c>
      <c r="Q439" s="407" t="s">
        <v>1914</v>
      </c>
      <c r="R439" s="407" t="s">
        <v>2342</v>
      </c>
      <c r="S439" s="407" t="s">
        <v>1927</v>
      </c>
      <c r="T439" s="407" t="s">
        <v>1927</v>
      </c>
    </row>
    <row r="440" spans="1:20" hidden="1" x14ac:dyDescent="0.3">
      <c r="A440" s="407" t="s">
        <v>1794</v>
      </c>
      <c r="B440" s="407" t="s">
        <v>2929</v>
      </c>
      <c r="C440" s="407" t="s">
        <v>2929</v>
      </c>
      <c r="D440" s="407" t="s">
        <v>1210</v>
      </c>
      <c r="E440" s="407" t="s">
        <v>2932</v>
      </c>
      <c r="F440" s="407" t="s">
        <v>1808</v>
      </c>
      <c r="G440" s="407"/>
      <c r="H440" s="407" t="s">
        <v>1509</v>
      </c>
      <c r="I440" s="407"/>
      <c r="J440" s="407" t="s">
        <v>2931</v>
      </c>
      <c r="K440" s="407">
        <v>6</v>
      </c>
      <c r="L440" s="407">
        <v>700</v>
      </c>
      <c r="M440" s="408" t="s">
        <v>1509</v>
      </c>
      <c r="N440" s="407" t="s">
        <v>1989</v>
      </c>
      <c r="O440" s="407" t="s">
        <v>1509</v>
      </c>
      <c r="Q440" s="407" t="s">
        <v>1914</v>
      </c>
      <c r="R440" s="407" t="s">
        <v>2342</v>
      </c>
      <c r="S440" s="407" t="s">
        <v>1927</v>
      </c>
      <c r="T440" s="407" t="s">
        <v>1927</v>
      </c>
    </row>
    <row r="441" spans="1:20" hidden="1" x14ac:dyDescent="0.3">
      <c r="A441" s="407" t="s">
        <v>2775</v>
      </c>
      <c r="B441" s="407" t="s">
        <v>2933</v>
      </c>
      <c r="C441" s="407" t="s">
        <v>1774</v>
      </c>
      <c r="D441" s="407" t="s">
        <v>1212</v>
      </c>
      <c r="E441" s="407" t="s">
        <v>1211</v>
      </c>
      <c r="F441" s="407" t="s">
        <v>1776</v>
      </c>
      <c r="G441" s="407" t="s">
        <v>1509</v>
      </c>
      <c r="H441" s="407" t="s">
        <v>1509</v>
      </c>
      <c r="I441" s="407"/>
      <c r="J441" s="407"/>
      <c r="K441" s="407">
        <v>6</v>
      </c>
      <c r="L441" s="407">
        <v>700</v>
      </c>
      <c r="M441" s="408" t="s">
        <v>1509</v>
      </c>
      <c r="N441" s="407" t="s">
        <v>1509</v>
      </c>
      <c r="O441" s="407" t="s">
        <v>1509</v>
      </c>
      <c r="Q441" s="407" t="s">
        <v>1914</v>
      </c>
      <c r="R441" s="407" t="s">
        <v>2342</v>
      </c>
      <c r="S441" s="407" t="s">
        <v>1927</v>
      </c>
      <c r="T441" s="407" t="s">
        <v>1927</v>
      </c>
    </row>
    <row r="442" spans="1:20" hidden="1" x14ac:dyDescent="0.3">
      <c r="A442" s="407" t="s">
        <v>1877</v>
      </c>
      <c r="B442" s="407" t="s">
        <v>1878</v>
      </c>
      <c r="C442" s="407" t="s">
        <v>2934</v>
      </c>
      <c r="D442" s="407" t="s">
        <v>1214</v>
      </c>
      <c r="E442" s="407" t="s">
        <v>1213</v>
      </c>
      <c r="F442" s="407" t="s">
        <v>1879</v>
      </c>
      <c r="G442" s="407" t="s">
        <v>1509</v>
      </c>
      <c r="H442" s="407" t="s">
        <v>2935</v>
      </c>
      <c r="I442" s="407" t="s">
        <v>2936</v>
      </c>
      <c r="J442" s="407" t="s">
        <v>2937</v>
      </c>
      <c r="K442" s="407">
        <v>24</v>
      </c>
      <c r="L442" s="407">
        <v>120</v>
      </c>
      <c r="M442" s="408" t="s">
        <v>1509</v>
      </c>
      <c r="N442" s="407" t="s">
        <v>1509</v>
      </c>
      <c r="O442" s="407" t="s">
        <v>1509</v>
      </c>
      <c r="Q442" s="407" t="s">
        <v>2410</v>
      </c>
      <c r="R442" s="407" t="s">
        <v>2342</v>
      </c>
      <c r="S442" s="407" t="s">
        <v>1927</v>
      </c>
      <c r="T442" s="407" t="s">
        <v>1927</v>
      </c>
    </row>
    <row r="443" spans="1:20" hidden="1" x14ac:dyDescent="0.3">
      <c r="A443" s="407" t="s">
        <v>1794</v>
      </c>
      <c r="B443" s="407" t="s">
        <v>206</v>
      </c>
      <c r="C443" s="407" t="s">
        <v>2938</v>
      </c>
      <c r="D443" s="407" t="s">
        <v>1216</v>
      </c>
      <c r="E443" s="407" t="s">
        <v>1215</v>
      </c>
      <c r="F443" s="407" t="s">
        <v>1804</v>
      </c>
      <c r="G443" s="407"/>
      <c r="H443" s="407" t="s">
        <v>2939</v>
      </c>
      <c r="I443" s="407" t="s">
        <v>2940</v>
      </c>
      <c r="J443" s="407" t="s">
        <v>2941</v>
      </c>
      <c r="K443" s="407">
        <v>6</v>
      </c>
      <c r="L443" s="407">
        <v>500</v>
      </c>
      <c r="M443" s="408">
        <v>0.4</v>
      </c>
      <c r="N443" s="407" t="s">
        <v>2150</v>
      </c>
      <c r="O443" s="407"/>
      <c r="Q443" s="407" t="s">
        <v>1914</v>
      </c>
      <c r="R443" s="407" t="s">
        <v>2342</v>
      </c>
      <c r="S443" s="407" t="s">
        <v>1927</v>
      </c>
      <c r="T443" s="407" t="s">
        <v>1927</v>
      </c>
    </row>
    <row r="444" spans="1:20" hidden="1" x14ac:dyDescent="0.3">
      <c r="A444" s="407" t="s">
        <v>1794</v>
      </c>
      <c r="B444" s="407" t="s">
        <v>206</v>
      </c>
      <c r="C444" s="407" t="s">
        <v>2938</v>
      </c>
      <c r="D444" s="407" t="s">
        <v>1218</v>
      </c>
      <c r="E444" s="407" t="s">
        <v>1217</v>
      </c>
      <c r="F444" s="407" t="s">
        <v>1803</v>
      </c>
      <c r="G444" s="407"/>
      <c r="H444" s="407" t="s">
        <v>2942</v>
      </c>
      <c r="I444" s="407" t="s">
        <v>2943</v>
      </c>
      <c r="J444" s="407" t="s">
        <v>2944</v>
      </c>
      <c r="K444" s="407">
        <v>6</v>
      </c>
      <c r="L444" s="407">
        <v>500</v>
      </c>
      <c r="M444" s="408">
        <v>0.4</v>
      </c>
      <c r="N444" s="407" t="s">
        <v>2150</v>
      </c>
      <c r="O444" s="407"/>
      <c r="Q444" s="407" t="s">
        <v>1914</v>
      </c>
      <c r="R444" s="407" t="s">
        <v>2342</v>
      </c>
      <c r="S444" s="407" t="s">
        <v>1927</v>
      </c>
      <c r="T444" s="407" t="s">
        <v>1927</v>
      </c>
    </row>
    <row r="445" spans="1:20" hidden="1" x14ac:dyDescent="0.3">
      <c r="A445" s="407" t="s">
        <v>1846</v>
      </c>
      <c r="B445" s="407" t="s">
        <v>225</v>
      </c>
      <c r="C445" s="407" t="s">
        <v>2945</v>
      </c>
      <c r="D445" s="407" t="s">
        <v>1220</v>
      </c>
      <c r="E445" s="407" t="s">
        <v>1219</v>
      </c>
      <c r="F445" s="407" t="s">
        <v>1848</v>
      </c>
      <c r="G445" s="407" t="s">
        <v>2946</v>
      </c>
      <c r="H445" s="407" t="s">
        <v>1509</v>
      </c>
      <c r="I445" s="407" t="s">
        <v>2947</v>
      </c>
      <c r="J445" s="407" t="s">
        <v>2948</v>
      </c>
      <c r="K445" s="407">
        <v>6</v>
      </c>
      <c r="L445" s="407">
        <v>700</v>
      </c>
      <c r="M445" s="408">
        <v>0.2</v>
      </c>
      <c r="N445" s="407" t="s">
        <v>1989</v>
      </c>
      <c r="O445" s="407" t="s">
        <v>2334</v>
      </c>
      <c r="Q445" s="407" t="s">
        <v>1914</v>
      </c>
      <c r="R445" s="407" t="s">
        <v>2342</v>
      </c>
      <c r="S445" s="407" t="s">
        <v>1927</v>
      </c>
      <c r="T445" s="407" t="s">
        <v>1927</v>
      </c>
    </row>
    <row r="446" spans="1:20" hidden="1" x14ac:dyDescent="0.3">
      <c r="A446" s="407" t="s">
        <v>1849</v>
      </c>
      <c r="B446" s="407" t="s">
        <v>225</v>
      </c>
      <c r="C446" s="407" t="s">
        <v>1849</v>
      </c>
      <c r="D446" s="407" t="s">
        <v>1222</v>
      </c>
      <c r="E446" s="407" t="s">
        <v>1221</v>
      </c>
      <c r="F446" s="407" t="s">
        <v>1850</v>
      </c>
      <c r="G446" s="407"/>
      <c r="H446" s="407" t="s">
        <v>2949</v>
      </c>
      <c r="I446" s="407" t="s">
        <v>2950</v>
      </c>
      <c r="J446" s="407" t="s">
        <v>2951</v>
      </c>
      <c r="K446" s="407">
        <v>6</v>
      </c>
      <c r="L446" s="407">
        <v>700</v>
      </c>
      <c r="M446" s="408">
        <v>0.18</v>
      </c>
      <c r="N446" s="407"/>
      <c r="O446" s="407"/>
      <c r="Q446" s="407" t="s">
        <v>1914</v>
      </c>
      <c r="R446" s="407" t="s">
        <v>2342</v>
      </c>
      <c r="S446" s="407" t="s">
        <v>1927</v>
      </c>
      <c r="T446" s="407" t="s">
        <v>1927</v>
      </c>
    </row>
    <row r="447" spans="1:20" hidden="1" x14ac:dyDescent="0.3">
      <c r="A447" s="407" t="s">
        <v>1851</v>
      </c>
      <c r="B447" s="407" t="s">
        <v>1791</v>
      </c>
      <c r="C447" s="407" t="s">
        <v>2952</v>
      </c>
      <c r="D447" s="407" t="s">
        <v>1224</v>
      </c>
      <c r="E447" s="407" t="s">
        <v>1223</v>
      </c>
      <c r="F447" s="407" t="s">
        <v>1853</v>
      </c>
      <c r="G447" s="407"/>
      <c r="H447" s="407" t="s">
        <v>2953</v>
      </c>
      <c r="I447" s="407" t="s">
        <v>2954</v>
      </c>
      <c r="J447" s="407" t="s">
        <v>2955</v>
      </c>
      <c r="K447" s="407">
        <v>12</v>
      </c>
      <c r="L447" s="407">
        <v>330</v>
      </c>
      <c r="M447" s="408">
        <v>0.4</v>
      </c>
      <c r="N447" s="407" t="s">
        <v>2956</v>
      </c>
      <c r="O447" s="407"/>
      <c r="Q447" s="407" t="s">
        <v>1914</v>
      </c>
      <c r="R447" s="407" t="s">
        <v>2957</v>
      </c>
      <c r="S447" s="407" t="s">
        <v>1927</v>
      </c>
      <c r="T447" s="407" t="s">
        <v>1927</v>
      </c>
    </row>
    <row r="448" spans="1:20" hidden="1" x14ac:dyDescent="0.3">
      <c r="A448" s="407" t="s">
        <v>1851</v>
      </c>
      <c r="B448" s="407" t="s">
        <v>1791</v>
      </c>
      <c r="C448" s="407" t="s">
        <v>2952</v>
      </c>
      <c r="D448" s="407" t="s">
        <v>1226</v>
      </c>
      <c r="E448" s="407" t="s">
        <v>1225</v>
      </c>
      <c r="F448" s="407" t="s">
        <v>1852</v>
      </c>
      <c r="G448" s="407"/>
      <c r="H448" s="407" t="s">
        <v>2958</v>
      </c>
      <c r="I448" s="407" t="s">
        <v>2959</v>
      </c>
      <c r="J448" s="407" t="s">
        <v>2960</v>
      </c>
      <c r="K448" s="407">
        <v>6</v>
      </c>
      <c r="L448" s="407">
        <v>700</v>
      </c>
      <c r="M448" s="408">
        <v>0.4</v>
      </c>
      <c r="N448" s="407" t="s">
        <v>2956</v>
      </c>
      <c r="O448" s="407"/>
      <c r="Q448" s="407" t="s">
        <v>1914</v>
      </c>
      <c r="R448" s="407" t="s">
        <v>2957</v>
      </c>
      <c r="S448" s="407" t="s">
        <v>1927</v>
      </c>
      <c r="T448" s="407" t="s">
        <v>1927</v>
      </c>
    </row>
    <row r="449" spans="1:20 16370:16377" hidden="1" x14ac:dyDescent="0.3">
      <c r="A449" s="407" t="s">
        <v>1851</v>
      </c>
      <c r="B449" s="407" t="s">
        <v>1806</v>
      </c>
      <c r="C449" s="407" t="s">
        <v>2952</v>
      </c>
      <c r="D449" s="407" t="s">
        <v>1228</v>
      </c>
      <c r="E449" s="407" t="s">
        <v>1227</v>
      </c>
      <c r="F449" s="407" t="s">
        <v>1854</v>
      </c>
      <c r="G449" s="407"/>
      <c r="H449" s="407" t="s">
        <v>2961</v>
      </c>
      <c r="I449" s="407" t="s">
        <v>2962</v>
      </c>
      <c r="J449" s="407" t="s">
        <v>2963</v>
      </c>
      <c r="K449" s="407">
        <v>12</v>
      </c>
      <c r="L449" s="407">
        <v>330</v>
      </c>
      <c r="M449" s="408">
        <v>0.4</v>
      </c>
      <c r="N449" s="407" t="s">
        <v>2956</v>
      </c>
      <c r="O449" s="407"/>
      <c r="Q449" s="407" t="s">
        <v>1914</v>
      </c>
      <c r="R449" s="407" t="s">
        <v>2957</v>
      </c>
      <c r="S449" s="407" t="s">
        <v>1927</v>
      </c>
      <c r="T449" s="407" t="s">
        <v>1927</v>
      </c>
    </row>
    <row r="450" spans="1:20 16370:16377" hidden="1" x14ac:dyDescent="0.3">
      <c r="A450" s="407" t="s">
        <v>1851</v>
      </c>
      <c r="B450" s="407" t="s">
        <v>1806</v>
      </c>
      <c r="C450" s="407" t="s">
        <v>2952</v>
      </c>
      <c r="D450" s="407" t="s">
        <v>1230</v>
      </c>
      <c r="E450" s="407" t="s">
        <v>1229</v>
      </c>
      <c r="F450" s="407" t="s">
        <v>1855</v>
      </c>
      <c r="G450" s="407"/>
      <c r="H450" s="407" t="s">
        <v>2964</v>
      </c>
      <c r="I450" s="407" t="s">
        <v>2965</v>
      </c>
      <c r="J450" s="407" t="s">
        <v>2966</v>
      </c>
      <c r="K450" s="407">
        <v>6</v>
      </c>
      <c r="L450" s="407">
        <v>700</v>
      </c>
      <c r="M450" s="408">
        <v>0.4</v>
      </c>
      <c r="N450" s="407" t="s">
        <v>2956</v>
      </c>
      <c r="O450" s="407"/>
      <c r="Q450" s="407" t="s">
        <v>1914</v>
      </c>
      <c r="R450" s="407" t="s">
        <v>2957</v>
      </c>
      <c r="S450" s="407" t="s">
        <v>1927</v>
      </c>
      <c r="T450" s="407" t="s">
        <v>1927</v>
      </c>
    </row>
    <row r="451" spans="1:20 16370:16377" hidden="1" x14ac:dyDescent="0.3">
      <c r="A451" s="407" t="s">
        <v>1851</v>
      </c>
      <c r="B451" s="407" t="s">
        <v>150</v>
      </c>
      <c r="C451" s="407" t="s">
        <v>2952</v>
      </c>
      <c r="D451" s="407" t="s">
        <v>1232</v>
      </c>
      <c r="E451" s="407" t="s">
        <v>1231</v>
      </c>
      <c r="F451" s="407" t="s">
        <v>1857</v>
      </c>
      <c r="G451" s="407"/>
      <c r="H451" s="407" t="s">
        <v>2967</v>
      </c>
      <c r="I451" s="407" t="s">
        <v>2968</v>
      </c>
      <c r="J451" s="407" t="s">
        <v>2969</v>
      </c>
      <c r="K451" s="407">
        <v>12</v>
      </c>
      <c r="L451" s="407">
        <v>330</v>
      </c>
      <c r="M451" s="408">
        <v>0.4</v>
      </c>
      <c r="N451" s="407" t="s">
        <v>2956</v>
      </c>
      <c r="O451" s="407"/>
      <c r="Q451" s="407" t="s">
        <v>1914</v>
      </c>
      <c r="R451" s="407" t="s">
        <v>2957</v>
      </c>
      <c r="S451" s="407" t="s">
        <v>1927</v>
      </c>
      <c r="T451" s="407" t="s">
        <v>1927</v>
      </c>
    </row>
    <row r="452" spans="1:20 16370:16377" hidden="1" x14ac:dyDescent="0.3">
      <c r="A452" s="407" t="s">
        <v>2970</v>
      </c>
      <c r="B452" s="407" t="s">
        <v>150</v>
      </c>
      <c r="C452" s="407" t="s">
        <v>2971</v>
      </c>
      <c r="D452" s="407" t="s">
        <v>1234</v>
      </c>
      <c r="E452" s="407" t="s">
        <v>1233</v>
      </c>
      <c r="F452" s="407" t="s">
        <v>1858</v>
      </c>
      <c r="G452" s="407"/>
      <c r="H452" s="407" t="s">
        <v>2972</v>
      </c>
      <c r="I452" s="407" t="s">
        <v>2973</v>
      </c>
      <c r="J452" s="407" t="s">
        <v>2974</v>
      </c>
      <c r="K452" s="407">
        <v>6</v>
      </c>
      <c r="L452" s="407">
        <v>700</v>
      </c>
      <c r="M452" s="408">
        <v>0.4</v>
      </c>
      <c r="N452" s="407" t="s">
        <v>2956</v>
      </c>
      <c r="O452" s="407"/>
      <c r="Q452" s="407" t="s">
        <v>1914</v>
      </c>
      <c r="R452" s="407" t="s">
        <v>2957</v>
      </c>
      <c r="S452" s="407" t="s">
        <v>1927</v>
      </c>
      <c r="T452" s="407" t="s">
        <v>1927</v>
      </c>
    </row>
    <row r="453" spans="1:20 16370:16377" hidden="1" x14ac:dyDescent="0.3">
      <c r="A453" s="409" t="s">
        <v>1860</v>
      </c>
      <c r="B453" s="409" t="s">
        <v>1802</v>
      </c>
      <c r="C453" s="409" t="s">
        <v>1860</v>
      </c>
      <c r="D453" s="409" t="s">
        <v>1236</v>
      </c>
      <c r="E453" s="409" t="s">
        <v>1235</v>
      </c>
      <c r="F453" s="407" t="s">
        <v>1870</v>
      </c>
      <c r="G453" s="407"/>
      <c r="H453" s="407" t="s">
        <v>2975</v>
      </c>
      <c r="I453" s="407" t="s">
        <v>2976</v>
      </c>
      <c r="J453" s="407" t="s">
        <v>2977</v>
      </c>
      <c r="K453" s="409">
        <v>6</v>
      </c>
      <c r="L453" s="409">
        <v>500</v>
      </c>
      <c r="M453" s="408">
        <v>0.40200000000000002</v>
      </c>
      <c r="N453" s="407"/>
      <c r="O453" s="407"/>
      <c r="Q453" s="407" t="s">
        <v>1914</v>
      </c>
      <c r="R453" s="407" t="s">
        <v>2342</v>
      </c>
      <c r="S453" s="409" t="s">
        <v>1922</v>
      </c>
      <c r="T453" s="407" t="s">
        <v>1922</v>
      </c>
    </row>
    <row r="454" spans="1:20 16370:16377" hidden="1" x14ac:dyDescent="0.3">
      <c r="A454" s="409" t="s">
        <v>1805</v>
      </c>
      <c r="B454" s="409" t="s">
        <v>1806</v>
      </c>
      <c r="C454" s="409" t="s">
        <v>2978</v>
      </c>
      <c r="D454" s="409" t="s">
        <v>1238</v>
      </c>
      <c r="E454" s="409" t="s">
        <v>1237</v>
      </c>
      <c r="F454" s="407" t="s">
        <v>1807</v>
      </c>
      <c r="G454" s="407"/>
      <c r="H454" s="407" t="s">
        <v>2979</v>
      </c>
      <c r="I454" s="407" t="s">
        <v>2980</v>
      </c>
      <c r="J454" s="407" t="s">
        <v>2981</v>
      </c>
      <c r="K454" s="409">
        <v>6</v>
      </c>
      <c r="L454" s="409">
        <v>700</v>
      </c>
      <c r="M454" s="408">
        <v>0.4</v>
      </c>
      <c r="N454" s="407" t="s">
        <v>2089</v>
      </c>
      <c r="O454" s="407"/>
      <c r="Q454" s="407" t="s">
        <v>1914</v>
      </c>
      <c r="R454" s="407" t="s">
        <v>2342</v>
      </c>
      <c r="S454" s="409" t="s">
        <v>1922</v>
      </c>
      <c r="T454" s="407" t="s">
        <v>1922</v>
      </c>
    </row>
    <row r="455" spans="1:20 16370:16377" hidden="1" x14ac:dyDescent="0.3">
      <c r="A455" s="407" t="s">
        <v>1839</v>
      </c>
      <c r="B455" s="407" t="s">
        <v>150</v>
      </c>
      <c r="C455" s="407" t="s">
        <v>2982</v>
      </c>
      <c r="D455" s="407" t="s">
        <v>1240</v>
      </c>
      <c r="E455" s="407" t="s">
        <v>1239</v>
      </c>
      <c r="F455" s="407" t="s">
        <v>1841</v>
      </c>
      <c r="G455" s="407"/>
      <c r="H455" s="407" t="s">
        <v>2983</v>
      </c>
      <c r="I455" s="407" t="s">
        <v>2984</v>
      </c>
      <c r="J455" s="407" t="s">
        <v>2985</v>
      </c>
      <c r="K455" s="407">
        <v>12</v>
      </c>
      <c r="L455" s="407">
        <v>700</v>
      </c>
      <c r="M455" s="408">
        <v>0.4</v>
      </c>
      <c r="N455" s="407"/>
      <c r="O455" s="407"/>
      <c r="Q455" s="407" t="s">
        <v>1914</v>
      </c>
      <c r="R455" s="407" t="s">
        <v>2957</v>
      </c>
      <c r="S455" s="407" t="s">
        <v>1927</v>
      </c>
      <c r="T455" s="407" t="s">
        <v>1927</v>
      </c>
    </row>
    <row r="456" spans="1:20 16370:16377" hidden="1" x14ac:dyDescent="0.3">
      <c r="A456" s="407" t="s">
        <v>59</v>
      </c>
      <c r="B456" s="407" t="s">
        <v>261</v>
      </c>
      <c r="C456" s="407" t="s">
        <v>1917</v>
      </c>
      <c r="D456" s="407" t="s">
        <v>1242</v>
      </c>
      <c r="E456" s="407" t="s">
        <v>1241</v>
      </c>
      <c r="F456" s="407" t="str">
        <f t="shared" ref="F456:F458" si="1">E456</f>
        <v>CINZANO VERMOUTH EXTRA DRY 1L</v>
      </c>
      <c r="G456" s="407" t="s">
        <v>2986</v>
      </c>
      <c r="H456" s="407"/>
      <c r="I456" s="407"/>
      <c r="J456" s="407"/>
      <c r="K456" s="407">
        <v>12</v>
      </c>
      <c r="L456" s="407">
        <v>1000</v>
      </c>
      <c r="M456" s="408">
        <v>0.18</v>
      </c>
      <c r="N456" s="407" t="s">
        <v>1989</v>
      </c>
      <c r="O456" s="404" t="s">
        <v>2011</v>
      </c>
      <c r="Q456" s="407" t="s">
        <v>2410</v>
      </c>
      <c r="R456" s="407" t="s">
        <v>1915</v>
      </c>
      <c r="S456" s="407" t="s">
        <v>1927</v>
      </c>
      <c r="T456" s="407" t="s">
        <v>1927</v>
      </c>
      <c r="XEP456" s="407"/>
      <c r="XEQ456" s="407"/>
      <c r="XER456" s="407"/>
      <c r="XES456" s="407"/>
      <c r="XET456" s="407"/>
      <c r="XEU456" s="407"/>
      <c r="XEV456" s="407"/>
      <c r="XEW456" s="407"/>
    </row>
    <row r="457" spans="1:20 16370:16377" hidden="1" x14ac:dyDescent="0.3">
      <c r="A457" s="407" t="s">
        <v>278</v>
      </c>
      <c r="B457" s="407" t="s">
        <v>277</v>
      </c>
      <c r="C457" s="407" t="s">
        <v>278</v>
      </c>
      <c r="D457" s="407" t="s">
        <v>1244</v>
      </c>
      <c r="E457" s="407" t="s">
        <v>1243</v>
      </c>
      <c r="F457" s="407" t="str">
        <f t="shared" si="1"/>
        <v>Champagne Heidsieck Monopole Blue Top Brut</v>
      </c>
      <c r="G457" s="407" t="s">
        <v>2987</v>
      </c>
      <c r="H457" s="407"/>
      <c r="I457" s="407"/>
      <c r="J457" s="407"/>
      <c r="K457" s="407">
        <v>6</v>
      </c>
      <c r="L457" s="407">
        <v>750</v>
      </c>
      <c r="M457" s="408">
        <v>0.125</v>
      </c>
      <c r="N457" s="407" t="s">
        <v>2089</v>
      </c>
      <c r="O457" s="404" t="s">
        <v>2011</v>
      </c>
      <c r="Q457" s="407" t="s">
        <v>2410</v>
      </c>
      <c r="R457" s="407" t="s">
        <v>1915</v>
      </c>
      <c r="S457" s="407" t="s">
        <v>1927</v>
      </c>
      <c r="T457" s="407" t="s">
        <v>1927</v>
      </c>
      <c r="XEP457" s="407"/>
      <c r="XEQ457" s="407"/>
      <c r="XER457" s="407"/>
      <c r="XES457" s="407"/>
      <c r="XET457" s="407"/>
      <c r="XEU457" s="407"/>
      <c r="XEV457" s="407"/>
      <c r="XEW457" s="407"/>
    </row>
    <row r="458" spans="1:20 16370:16377" hidden="1" x14ac:dyDescent="0.3">
      <c r="A458" s="407" t="s">
        <v>2223</v>
      </c>
      <c r="B458" s="407" t="s">
        <v>2224</v>
      </c>
      <c r="C458" s="407" t="s">
        <v>139</v>
      </c>
      <c r="D458" s="407" t="s">
        <v>1246</v>
      </c>
      <c r="E458" s="407" t="s">
        <v>1245</v>
      </c>
      <c r="F458" s="407" t="str">
        <f t="shared" si="1"/>
        <v>Louis XIII CNY26</v>
      </c>
      <c r="G458" s="407" t="s">
        <v>2988</v>
      </c>
      <c r="H458" s="407"/>
      <c r="I458" s="407"/>
      <c r="J458" s="407"/>
      <c r="K458" s="407">
        <v>1</v>
      </c>
      <c r="L458" s="407">
        <v>700</v>
      </c>
      <c r="M458" s="408">
        <v>0.4</v>
      </c>
      <c r="N458" s="407" t="s">
        <v>2089</v>
      </c>
      <c r="Q458" s="407" t="s">
        <v>1914</v>
      </c>
      <c r="R458" s="407" t="s">
        <v>1915</v>
      </c>
      <c r="S458" s="407" t="s">
        <v>1927</v>
      </c>
      <c r="T458" s="407" t="s">
        <v>2002</v>
      </c>
      <c r="XEP458" s="407"/>
      <c r="XEQ458" s="407"/>
      <c r="XER458" s="407"/>
      <c r="XES458" s="407"/>
      <c r="XET458" s="407"/>
      <c r="XEU458" s="407"/>
      <c r="XEV458" s="407"/>
      <c r="XEW458" s="407"/>
    </row>
    <row r="459" spans="1:20 16370:16377" hidden="1" x14ac:dyDescent="0.3">
      <c r="A459" s="407" t="s">
        <v>1794</v>
      </c>
      <c r="B459" s="407" t="s">
        <v>2846</v>
      </c>
      <c r="C459" s="407" t="s">
        <v>2989</v>
      </c>
      <c r="D459" s="407" t="s">
        <v>1248</v>
      </c>
      <c r="E459" s="407" t="s">
        <v>1247</v>
      </c>
      <c r="F459" s="407" t="s">
        <v>1247</v>
      </c>
      <c r="G459" s="407" t="s">
        <v>2990</v>
      </c>
      <c r="H459" s="407"/>
      <c r="I459" s="407"/>
      <c r="J459" s="407"/>
      <c r="K459" s="407">
        <v>6</v>
      </c>
      <c r="L459" s="407">
        <v>700</v>
      </c>
      <c r="M459" s="408">
        <v>0.41</v>
      </c>
      <c r="N459" s="407" t="s">
        <v>2001</v>
      </c>
      <c r="O459" s="404" t="s">
        <v>2011</v>
      </c>
      <c r="Q459" s="407" t="s">
        <v>1914</v>
      </c>
      <c r="R459" s="407" t="s">
        <v>2342</v>
      </c>
      <c r="S459" s="407" t="s">
        <v>1927</v>
      </c>
      <c r="T459" s="407" t="s">
        <v>1927</v>
      </c>
      <c r="XEP459" s="407"/>
      <c r="XEQ459" s="407"/>
      <c r="XER459" s="407"/>
      <c r="XES459" s="407"/>
      <c r="XET459" s="407"/>
      <c r="XEU459" s="407"/>
      <c r="XEV459" s="407"/>
      <c r="XEW459" s="407"/>
    </row>
    <row r="460" spans="1:20 16370:16377" hidden="1" x14ac:dyDescent="0.3">
      <c r="A460" s="407" t="s">
        <v>1794</v>
      </c>
      <c r="B460" s="407" t="s">
        <v>2846</v>
      </c>
      <c r="C460" s="407" t="s">
        <v>2989</v>
      </c>
      <c r="D460" s="407" t="s">
        <v>1250</v>
      </c>
      <c r="E460" s="407" t="s">
        <v>1249</v>
      </c>
      <c r="F460" s="407" t="s">
        <v>1249</v>
      </c>
      <c r="G460" s="407" t="s">
        <v>2991</v>
      </c>
      <c r="H460" s="407"/>
      <c r="I460" s="407"/>
      <c r="J460" s="407"/>
      <c r="K460" s="407">
        <v>6</v>
      </c>
      <c r="L460" s="407">
        <v>700</v>
      </c>
      <c r="M460" s="408">
        <v>0.41</v>
      </c>
      <c r="N460" s="407" t="s">
        <v>2001</v>
      </c>
      <c r="O460" s="404" t="s">
        <v>2011</v>
      </c>
      <c r="Q460" s="407" t="s">
        <v>1914</v>
      </c>
      <c r="R460" s="407" t="s">
        <v>2342</v>
      </c>
      <c r="S460" s="407" t="s">
        <v>1927</v>
      </c>
      <c r="T460" s="407" t="s">
        <v>1927</v>
      </c>
      <c r="XEP460" s="407"/>
      <c r="XEQ460" s="407"/>
      <c r="XER460" s="407"/>
      <c r="XES460" s="407"/>
      <c r="XET460" s="407"/>
      <c r="XEU460" s="407"/>
      <c r="XEV460" s="407"/>
      <c r="XEW460" s="407"/>
    </row>
    <row r="461" spans="1:20 16370:16377" hidden="1" x14ac:dyDescent="0.3">
      <c r="A461" s="407" t="s">
        <v>1794</v>
      </c>
      <c r="B461" s="407" t="s">
        <v>206</v>
      </c>
      <c r="C461" s="407" t="s">
        <v>2938</v>
      </c>
      <c r="D461" s="407" t="s">
        <v>1252</v>
      </c>
      <c r="E461" s="407" t="s">
        <v>1251</v>
      </c>
      <c r="F461" s="407" t="s">
        <v>1809</v>
      </c>
      <c r="G461" s="407" t="s">
        <v>2992</v>
      </c>
      <c r="H461" s="407"/>
      <c r="I461" s="407"/>
      <c r="J461" s="407"/>
      <c r="K461" s="407">
        <v>6</v>
      </c>
      <c r="L461" s="407">
        <v>500</v>
      </c>
      <c r="M461" s="408">
        <v>0.4</v>
      </c>
      <c r="N461" s="407" t="s">
        <v>2150</v>
      </c>
      <c r="Q461" s="407" t="s">
        <v>1914</v>
      </c>
      <c r="R461" s="407" t="s">
        <v>2342</v>
      </c>
      <c r="S461" s="407" t="s">
        <v>1927</v>
      </c>
      <c r="T461" s="407" t="s">
        <v>1927</v>
      </c>
      <c r="XEP461" s="407"/>
      <c r="XEQ461" s="407"/>
      <c r="XER461" s="407"/>
      <c r="XES461" s="407"/>
      <c r="XET461" s="407"/>
      <c r="XEU461" s="407"/>
      <c r="XEV461" s="407"/>
      <c r="XEW461" s="407"/>
    </row>
    <row r="462" spans="1:20 16370:16377" hidden="1" x14ac:dyDescent="0.3">
      <c r="A462" s="407" t="s">
        <v>1805</v>
      </c>
      <c r="B462" s="407" t="s">
        <v>1806</v>
      </c>
      <c r="C462" s="407" t="s">
        <v>2978</v>
      </c>
      <c r="D462" s="407" t="s">
        <v>1254</v>
      </c>
      <c r="E462" s="407" t="s">
        <v>1253</v>
      </c>
      <c r="F462" s="407" t="str">
        <f>E462</f>
        <v>Spytail Cognac Barrel Rum</v>
      </c>
      <c r="G462" s="407"/>
      <c r="H462" s="407"/>
      <c r="I462" s="407"/>
      <c r="J462" s="407"/>
      <c r="K462" s="407">
        <v>6</v>
      </c>
      <c r="L462" s="407">
        <v>700</v>
      </c>
      <c r="M462" s="408">
        <v>0.4</v>
      </c>
      <c r="N462" s="407" t="s">
        <v>2089</v>
      </c>
      <c r="Q462" s="407" t="s">
        <v>1914</v>
      </c>
      <c r="R462" s="407" t="s">
        <v>2342</v>
      </c>
      <c r="S462" s="407" t="s">
        <v>1927</v>
      </c>
      <c r="T462" s="407" t="s">
        <v>1927</v>
      </c>
      <c r="XEP462" s="407"/>
      <c r="XEQ462" s="407"/>
      <c r="XER462" s="407"/>
      <c r="XES462" s="407"/>
      <c r="XET462" s="407"/>
      <c r="XEU462" s="407"/>
      <c r="XEV462" s="407"/>
      <c r="XEW462" s="407"/>
    </row>
    <row r="463" spans="1:20 16370:16377" hidden="1" x14ac:dyDescent="0.3">
      <c r="A463" s="407" t="s">
        <v>2858</v>
      </c>
      <c r="B463" s="407" t="s">
        <v>2846</v>
      </c>
      <c r="C463" s="407" t="s">
        <v>1832</v>
      </c>
      <c r="D463" s="407" t="s">
        <v>1256</v>
      </c>
      <c r="E463" s="407" t="s">
        <v>1255</v>
      </c>
      <c r="F463" s="407" t="s">
        <v>3511</v>
      </c>
      <c r="G463" s="407" t="s">
        <v>2993</v>
      </c>
      <c r="H463" s="407"/>
      <c r="I463" s="407"/>
      <c r="J463" s="407"/>
      <c r="K463" s="407">
        <v>6</v>
      </c>
      <c r="L463" s="407">
        <v>700</v>
      </c>
      <c r="M463" s="408">
        <v>0.44</v>
      </c>
      <c r="N463" s="407" t="s">
        <v>2001</v>
      </c>
      <c r="Q463" s="407" t="s">
        <v>1914</v>
      </c>
      <c r="R463" s="407" t="s">
        <v>2342</v>
      </c>
      <c r="S463" s="407" t="s">
        <v>1927</v>
      </c>
      <c r="T463" s="407" t="s">
        <v>1927</v>
      </c>
      <c r="XEP463" s="407"/>
      <c r="XEQ463" s="407"/>
      <c r="XER463" s="407"/>
      <c r="XES463" s="407"/>
      <c r="XET463" s="407"/>
      <c r="XEU463" s="407"/>
      <c r="XEV463" s="407"/>
      <c r="XEW463" s="407"/>
    </row>
    <row r="464" spans="1:20 16370:16377" hidden="1" x14ac:dyDescent="0.3">
      <c r="A464" s="407" t="s">
        <v>2824</v>
      </c>
      <c r="B464" s="407" t="s">
        <v>1630</v>
      </c>
      <c r="C464" s="407" t="s">
        <v>2825</v>
      </c>
      <c r="D464" s="407" t="s">
        <v>1258</v>
      </c>
      <c r="E464" s="407" t="s">
        <v>1257</v>
      </c>
      <c r="F464" s="407" t="str">
        <f>E464</f>
        <v>Forty Spotted Pinot Noir</v>
      </c>
      <c r="G464" s="407" t="s">
        <v>2994</v>
      </c>
      <c r="H464" s="407"/>
      <c r="I464" s="407"/>
      <c r="J464" s="407"/>
      <c r="K464" s="407">
        <v>6</v>
      </c>
      <c r="L464" s="407">
        <v>700</v>
      </c>
      <c r="M464" s="408">
        <v>0.4</v>
      </c>
      <c r="N464" s="407" t="s">
        <v>2129</v>
      </c>
      <c r="O464" s="404" t="s">
        <v>2011</v>
      </c>
      <c r="Q464" s="407" t="s">
        <v>1914</v>
      </c>
      <c r="R464" s="407" t="s">
        <v>2342</v>
      </c>
      <c r="S464" s="407" t="s">
        <v>1927</v>
      </c>
      <c r="T464" s="407" t="s">
        <v>1927</v>
      </c>
      <c r="XEP464" s="407"/>
      <c r="XEQ464" s="407"/>
      <c r="XER464" s="407"/>
      <c r="XES464" s="407"/>
      <c r="XET464" s="407"/>
      <c r="XEU464" s="407"/>
      <c r="XEV464" s="407"/>
      <c r="XEW464" s="407"/>
    </row>
    <row r="465" spans="1:20 16369:16377" hidden="1" x14ac:dyDescent="0.3">
      <c r="A465" s="407" t="s">
        <v>2872</v>
      </c>
      <c r="B465" s="407" t="s">
        <v>2873</v>
      </c>
      <c r="C465" s="407" t="s">
        <v>2874</v>
      </c>
      <c r="D465" s="407" t="s">
        <v>1260</v>
      </c>
      <c r="E465" s="407" t="s">
        <v>1259</v>
      </c>
      <c r="F465" s="407" t="s">
        <v>1887</v>
      </c>
      <c r="G465" s="407" t="s">
        <v>2995</v>
      </c>
      <c r="H465" s="407"/>
      <c r="I465" s="407"/>
      <c r="J465" s="407"/>
      <c r="K465" s="407">
        <v>3</v>
      </c>
      <c r="L465" s="407">
        <v>1500</v>
      </c>
      <c r="M465" s="408">
        <v>0.13</v>
      </c>
      <c r="N465" s="407" t="s">
        <v>2089</v>
      </c>
      <c r="O465" s="404" t="s">
        <v>2011</v>
      </c>
      <c r="Q465" s="407" t="s">
        <v>2410</v>
      </c>
      <c r="R465" s="407" t="s">
        <v>2342</v>
      </c>
      <c r="S465" s="407" t="s">
        <v>1927</v>
      </c>
      <c r="T465" s="407" t="s">
        <v>1927</v>
      </c>
      <c r="XEP465" s="407"/>
      <c r="XEQ465" s="407"/>
      <c r="XER465" s="407"/>
      <c r="XES465" s="407"/>
      <c r="XET465" s="407"/>
      <c r="XEU465" s="407"/>
      <c r="XEV465" s="407"/>
      <c r="XEW465" s="407"/>
    </row>
    <row r="466" spans="1:20 16369:16377" hidden="1" x14ac:dyDescent="0.3">
      <c r="A466" s="407" t="s">
        <v>59</v>
      </c>
      <c r="B466" s="407" t="s">
        <v>261</v>
      </c>
      <c r="C466" s="407" t="s">
        <v>1917</v>
      </c>
      <c r="D466" s="407" t="s">
        <v>1262</v>
      </c>
      <c r="E466" s="407" t="s">
        <v>1261</v>
      </c>
      <c r="F466" s="407" t="str">
        <f t="shared" ref="F466:F467" si="2">E466</f>
        <v>Cinzano Bianco Vermouth</v>
      </c>
      <c r="G466" s="407"/>
      <c r="H466" s="407"/>
      <c r="I466" s="407"/>
      <c r="J466" s="407"/>
      <c r="K466" s="407">
        <v>12</v>
      </c>
      <c r="L466" s="412">
        <v>1000</v>
      </c>
      <c r="M466" s="413">
        <v>0.15</v>
      </c>
      <c r="N466" s="404" t="s">
        <v>1989</v>
      </c>
      <c r="O466" s="404" t="s">
        <v>2011</v>
      </c>
      <c r="P466" s="407"/>
      <c r="Q466" s="407" t="s">
        <v>2410</v>
      </c>
      <c r="R466" s="407" t="s">
        <v>1915</v>
      </c>
      <c r="S466" s="407" t="s">
        <v>1927</v>
      </c>
      <c r="T466" s="407" t="s">
        <v>1927</v>
      </c>
      <c r="XEO466" s="407"/>
      <c r="XEP466" s="407"/>
      <c r="XEQ466" s="407"/>
      <c r="XER466" s="407"/>
      <c r="XES466" s="407"/>
      <c r="XET466" s="407"/>
      <c r="XEU466" s="407"/>
      <c r="XEV466" s="407"/>
    </row>
    <row r="467" spans="1:20 16369:16377" hidden="1" x14ac:dyDescent="0.3">
      <c r="A467" s="407" t="s">
        <v>1997</v>
      </c>
      <c r="B467" s="407" t="s">
        <v>261</v>
      </c>
      <c r="C467" s="407" t="s">
        <v>2772</v>
      </c>
      <c r="D467" s="407" t="s">
        <v>2996</v>
      </c>
      <c r="E467" s="407" t="s">
        <v>1263</v>
      </c>
      <c r="F467" s="407" t="str">
        <f t="shared" si="2"/>
        <v>VALDESPINO ORIGEN VERMOUTH 15% 0.75L</v>
      </c>
      <c r="G467" s="407"/>
      <c r="H467" s="407"/>
      <c r="I467" s="407"/>
      <c r="J467" s="407"/>
      <c r="K467" s="407">
        <v>6</v>
      </c>
      <c r="L467" s="414">
        <v>750</v>
      </c>
      <c r="M467" s="413">
        <v>0.15</v>
      </c>
      <c r="N467" s="404" t="s">
        <v>2655</v>
      </c>
      <c r="P467" s="407"/>
      <c r="Q467" s="407" t="s">
        <v>2410</v>
      </c>
      <c r="R467" s="407" t="s">
        <v>1915</v>
      </c>
      <c r="S467" s="407" t="s">
        <v>1927</v>
      </c>
      <c r="T467" s="407" t="s">
        <v>1927</v>
      </c>
      <c r="XEO467" s="407"/>
      <c r="XEP467" s="407"/>
      <c r="XEQ467" s="407"/>
      <c r="XER467" s="407"/>
      <c r="XES467" s="407"/>
      <c r="XET467" s="407"/>
      <c r="XEU467" s="407"/>
      <c r="XEV467" s="407"/>
    </row>
    <row r="468" spans="1:20 16369:16377" hidden="1" x14ac:dyDescent="0.3">
      <c r="A468" s="409" t="s">
        <v>333</v>
      </c>
      <c r="B468" s="409" t="s">
        <v>1791</v>
      </c>
      <c r="C468" s="409" t="s">
        <v>176</v>
      </c>
      <c r="D468" s="415" t="s">
        <v>1266</v>
      </c>
      <c r="E468" s="415" t="s">
        <v>1265</v>
      </c>
      <c r="F468" s="407" t="s">
        <v>1265</v>
      </c>
      <c r="K468" s="415">
        <v>6</v>
      </c>
      <c r="L468" s="409">
        <v>700</v>
      </c>
      <c r="M468" s="408">
        <v>0.41799999999999998</v>
      </c>
      <c r="N468" s="407" t="s">
        <v>1932</v>
      </c>
      <c r="O468" s="404" t="s">
        <v>1932</v>
      </c>
      <c r="Q468" s="407" t="s">
        <v>1914</v>
      </c>
      <c r="R468" s="407" t="s">
        <v>1915</v>
      </c>
      <c r="S468" s="409" t="s">
        <v>1922</v>
      </c>
      <c r="T468" s="407" t="s">
        <v>1922</v>
      </c>
    </row>
    <row r="469" spans="1:20 16369:16377" hidden="1" x14ac:dyDescent="0.3">
      <c r="A469" s="407" t="s">
        <v>2997</v>
      </c>
      <c r="B469" s="407" t="s">
        <v>2846</v>
      </c>
      <c r="C469" s="407" t="s">
        <v>2998</v>
      </c>
      <c r="D469" s="407" t="s">
        <v>2999</v>
      </c>
      <c r="E469" s="407" t="s">
        <v>3000</v>
      </c>
      <c r="F469" s="407" t="s">
        <v>3512</v>
      </c>
      <c r="G469" s="407" t="s">
        <v>3001</v>
      </c>
      <c r="H469" s="407"/>
      <c r="I469" s="407"/>
      <c r="J469" s="407"/>
      <c r="K469" s="407">
        <v>12</v>
      </c>
      <c r="L469" s="412">
        <v>1000</v>
      </c>
      <c r="M469" s="413">
        <v>0.4</v>
      </c>
      <c r="N469" s="404" t="s">
        <v>2001</v>
      </c>
      <c r="P469" s="407"/>
      <c r="Q469" s="407"/>
      <c r="R469" s="407" t="s">
        <v>1915</v>
      </c>
      <c r="S469" s="407" t="s">
        <v>1927</v>
      </c>
      <c r="T469" s="407" t="s">
        <v>1927</v>
      </c>
      <c r="XEO469" s="407"/>
      <c r="XEP469" s="407"/>
      <c r="XEQ469" s="407"/>
      <c r="XER469" s="407"/>
      <c r="XES469" s="407"/>
      <c r="XET469" s="407"/>
      <c r="XEU469" s="407"/>
      <c r="XEV469" s="407"/>
    </row>
    <row r="470" spans="1:20 16369:16377" hidden="1" x14ac:dyDescent="0.3">
      <c r="A470" s="407" t="s">
        <v>2997</v>
      </c>
      <c r="B470" s="407" t="s">
        <v>2846</v>
      </c>
      <c r="C470" s="407" t="s">
        <v>2998</v>
      </c>
      <c r="D470" s="407" t="s">
        <v>3002</v>
      </c>
      <c r="E470" s="407" t="s">
        <v>3003</v>
      </c>
      <c r="F470" s="407" t="s">
        <v>3512</v>
      </c>
      <c r="G470" s="407" t="s">
        <v>3004</v>
      </c>
      <c r="H470" s="407"/>
      <c r="I470" s="407"/>
      <c r="J470" s="407"/>
      <c r="K470" s="407">
        <v>12</v>
      </c>
      <c r="L470" s="412">
        <v>700</v>
      </c>
      <c r="M470" s="413">
        <v>0.4</v>
      </c>
      <c r="N470" s="404" t="s">
        <v>2001</v>
      </c>
      <c r="P470" s="407"/>
      <c r="Q470" s="407"/>
      <c r="R470" s="407" t="s">
        <v>1915</v>
      </c>
      <c r="S470" s="407" t="s">
        <v>1927</v>
      </c>
      <c r="T470" s="407" t="s">
        <v>1927</v>
      </c>
      <c r="XEO470" s="407"/>
      <c r="XEP470" s="407"/>
      <c r="XEQ470" s="407"/>
      <c r="XER470" s="407"/>
      <c r="XES470" s="407"/>
      <c r="XET470" s="407"/>
      <c r="XEU470" s="407"/>
      <c r="XEV470" s="407"/>
    </row>
    <row r="471" spans="1:20 16369:16377" hidden="1" x14ac:dyDescent="0.3">
      <c r="A471" s="407" t="s">
        <v>2997</v>
      </c>
      <c r="B471" s="407" t="s">
        <v>2846</v>
      </c>
      <c r="C471" s="407" t="s">
        <v>2998</v>
      </c>
      <c r="D471" s="407" t="s">
        <v>3005</v>
      </c>
      <c r="E471" s="407" t="s">
        <v>3006</v>
      </c>
      <c r="F471" s="407" t="s">
        <v>3512</v>
      </c>
      <c r="G471" s="407" t="s">
        <v>3007</v>
      </c>
      <c r="H471" s="407"/>
      <c r="I471" s="407"/>
      <c r="J471" s="407"/>
      <c r="K471" s="407">
        <v>24</v>
      </c>
      <c r="L471" s="412">
        <v>350</v>
      </c>
      <c r="M471" s="413">
        <v>0.4</v>
      </c>
      <c r="N471" s="404" t="s">
        <v>2001</v>
      </c>
      <c r="P471" s="407"/>
      <c r="Q471" s="407"/>
      <c r="R471" s="407" t="s">
        <v>1915</v>
      </c>
      <c r="S471" s="407" t="s">
        <v>1927</v>
      </c>
      <c r="T471" s="407" t="s">
        <v>1927</v>
      </c>
      <c r="XEO471" s="407"/>
      <c r="XEP471" s="407"/>
      <c r="XEQ471" s="407"/>
      <c r="XER471" s="407"/>
      <c r="XES471" s="407"/>
      <c r="XET471" s="407"/>
      <c r="XEU471" s="407"/>
      <c r="XEV471" s="407"/>
    </row>
    <row r="472" spans="1:20 16369:16377" hidden="1" x14ac:dyDescent="0.3">
      <c r="A472" s="407" t="s">
        <v>2997</v>
      </c>
      <c r="B472" s="407" t="s">
        <v>2846</v>
      </c>
      <c r="C472" s="407" t="s">
        <v>2998</v>
      </c>
      <c r="D472" s="407" t="s">
        <v>3008</v>
      </c>
      <c r="E472" s="407" t="s">
        <v>3009</v>
      </c>
      <c r="F472" s="407" t="s">
        <v>3512</v>
      </c>
      <c r="G472" s="407" t="s">
        <v>3010</v>
      </c>
      <c r="H472" s="407"/>
      <c r="I472" s="407"/>
      <c r="J472" s="407"/>
      <c r="K472" s="407">
        <v>48</v>
      </c>
      <c r="L472" s="412">
        <v>200</v>
      </c>
      <c r="M472" s="413">
        <v>0.4</v>
      </c>
      <c r="N472" s="404" t="s">
        <v>2001</v>
      </c>
      <c r="P472" s="407"/>
      <c r="Q472" s="407"/>
      <c r="R472" s="407" t="s">
        <v>1915</v>
      </c>
      <c r="S472" s="407" t="s">
        <v>1927</v>
      </c>
      <c r="T472" s="407" t="s">
        <v>1927</v>
      </c>
      <c r="XEO472" s="407"/>
      <c r="XEP472" s="407"/>
      <c r="XEQ472" s="407"/>
      <c r="XER472" s="407"/>
      <c r="XES472" s="407"/>
      <c r="XET472" s="407"/>
      <c r="XEU472" s="407"/>
      <c r="XEV472" s="407"/>
    </row>
    <row r="473" spans="1:20 16369:16377" hidden="1" x14ac:dyDescent="0.3">
      <c r="A473" s="407" t="s">
        <v>2997</v>
      </c>
      <c r="B473" s="407" t="s">
        <v>2846</v>
      </c>
      <c r="C473" s="407" t="s">
        <v>3011</v>
      </c>
      <c r="D473" s="407" t="s">
        <v>3012</v>
      </c>
      <c r="E473" s="407" t="s">
        <v>3013</v>
      </c>
      <c r="F473" s="407" t="s">
        <v>3513</v>
      </c>
      <c r="G473" s="407" t="s">
        <v>3014</v>
      </c>
      <c r="H473" s="407"/>
      <c r="I473" s="407"/>
      <c r="J473" s="407"/>
      <c r="K473" s="407">
        <v>6</v>
      </c>
      <c r="L473" s="412">
        <v>700</v>
      </c>
      <c r="M473" s="413">
        <v>0.4</v>
      </c>
      <c r="N473" s="404" t="s">
        <v>2001</v>
      </c>
      <c r="P473" s="407"/>
      <c r="Q473" s="407"/>
      <c r="R473" s="407" t="s">
        <v>1915</v>
      </c>
      <c r="S473" s="407" t="s">
        <v>1927</v>
      </c>
      <c r="T473" s="407" t="s">
        <v>1927</v>
      </c>
      <c r="XEO473" s="407"/>
      <c r="XEP473" s="407"/>
      <c r="XEQ473" s="407"/>
      <c r="XER473" s="407"/>
      <c r="XES473" s="407"/>
      <c r="XET473" s="407"/>
      <c r="XEU473" s="407"/>
      <c r="XEV473" s="407"/>
    </row>
    <row r="474" spans="1:20 16369:16377" hidden="1" x14ac:dyDescent="0.3">
      <c r="A474" s="407" t="s">
        <v>2997</v>
      </c>
      <c r="B474" s="407" t="s">
        <v>2846</v>
      </c>
      <c r="C474" s="407" t="s">
        <v>3011</v>
      </c>
      <c r="D474" s="407" t="s">
        <v>3015</v>
      </c>
      <c r="E474" s="407" t="s">
        <v>3016</v>
      </c>
      <c r="F474" s="407" t="s">
        <v>3514</v>
      </c>
      <c r="G474" s="407" t="s">
        <v>3017</v>
      </c>
      <c r="H474" s="407"/>
      <c r="I474" s="407"/>
      <c r="J474" s="407"/>
      <c r="K474" s="407">
        <v>6</v>
      </c>
      <c r="L474" s="412">
        <v>700</v>
      </c>
      <c r="M474" s="413">
        <v>0.46</v>
      </c>
      <c r="N474" s="404" t="s">
        <v>2001</v>
      </c>
      <c r="P474" s="407"/>
      <c r="Q474" s="407"/>
      <c r="R474" s="407" t="s">
        <v>1915</v>
      </c>
      <c r="S474" s="407" t="s">
        <v>1927</v>
      </c>
      <c r="T474" s="407" t="s">
        <v>1927</v>
      </c>
      <c r="XEO474" s="407"/>
      <c r="XEP474" s="407"/>
      <c r="XEQ474" s="407"/>
      <c r="XER474" s="407"/>
      <c r="XES474" s="407"/>
      <c r="XET474" s="407"/>
      <c r="XEU474" s="407"/>
      <c r="XEV474" s="407"/>
    </row>
    <row r="475" spans="1:20 16369:16377" hidden="1" x14ac:dyDescent="0.3">
      <c r="A475" s="407" t="s">
        <v>2997</v>
      </c>
      <c r="B475" s="407" t="s">
        <v>2846</v>
      </c>
      <c r="C475" s="407" t="s">
        <v>3011</v>
      </c>
      <c r="D475" s="407" t="s">
        <v>3018</v>
      </c>
      <c r="E475" s="407" t="s">
        <v>3019</v>
      </c>
      <c r="F475" s="407" t="s">
        <v>3515</v>
      </c>
      <c r="G475" s="407" t="s">
        <v>3020</v>
      </c>
      <c r="H475" s="407"/>
      <c r="I475" s="407"/>
      <c r="J475" s="407"/>
      <c r="K475" s="407">
        <v>6</v>
      </c>
      <c r="L475" s="412">
        <v>700</v>
      </c>
      <c r="M475" s="413">
        <v>0.46</v>
      </c>
      <c r="N475" s="404" t="s">
        <v>2001</v>
      </c>
      <c r="P475" s="407"/>
      <c r="Q475" s="407"/>
      <c r="R475" s="407" t="s">
        <v>1915</v>
      </c>
      <c r="S475" s="407" t="s">
        <v>1927</v>
      </c>
      <c r="T475" s="407" t="s">
        <v>1927</v>
      </c>
      <c r="XEO475" s="407"/>
      <c r="XEP475" s="407"/>
      <c r="XEQ475" s="407"/>
      <c r="XER475" s="407"/>
      <c r="XES475" s="407"/>
      <c r="XET475" s="407"/>
      <c r="XEU475" s="407"/>
      <c r="XEV475" s="407"/>
    </row>
    <row r="476" spans="1:20 16369:16377" hidden="1" x14ac:dyDescent="0.3">
      <c r="A476" s="407" t="s">
        <v>2824</v>
      </c>
      <c r="B476" s="407" t="s">
        <v>2846</v>
      </c>
      <c r="C476" s="407" t="s">
        <v>1860</v>
      </c>
      <c r="D476" s="407" t="s">
        <v>3021</v>
      </c>
      <c r="E476" s="407" t="s">
        <v>3022</v>
      </c>
      <c r="F476" s="407" t="s">
        <v>3022</v>
      </c>
      <c r="G476" s="407" t="s">
        <v>3023</v>
      </c>
      <c r="H476" s="407"/>
      <c r="I476" s="407"/>
      <c r="J476" s="407"/>
      <c r="K476" s="407">
        <v>6</v>
      </c>
      <c r="L476" s="412">
        <v>700</v>
      </c>
      <c r="M476" s="413">
        <v>0.41499999999999998</v>
      </c>
      <c r="N476" s="404" t="s">
        <v>2129</v>
      </c>
      <c r="O476" s="404" t="s">
        <v>2011</v>
      </c>
      <c r="P476" s="407"/>
      <c r="Q476" s="407" t="s">
        <v>1914</v>
      </c>
      <c r="R476" s="407" t="s">
        <v>2342</v>
      </c>
      <c r="S476" s="407" t="s">
        <v>1927</v>
      </c>
      <c r="T476" s="407" t="s">
        <v>1927</v>
      </c>
      <c r="XEO476" s="407"/>
      <c r="XEP476" s="407"/>
      <c r="XEQ476" s="407"/>
      <c r="XER476" s="407"/>
      <c r="XES476" s="407"/>
      <c r="XET476" s="407"/>
      <c r="XEU476" s="407"/>
      <c r="XEV476" s="407"/>
    </row>
    <row r="477" spans="1:20 16369:16377" hidden="1" x14ac:dyDescent="0.3">
      <c r="A477" s="407" t="s">
        <v>2824</v>
      </c>
      <c r="B477" s="407" t="s">
        <v>2846</v>
      </c>
      <c r="C477" s="407" t="s">
        <v>1860</v>
      </c>
      <c r="D477" s="407" t="s">
        <v>3024</v>
      </c>
      <c r="E477" s="407" t="s">
        <v>3025</v>
      </c>
      <c r="F477" s="407" t="s">
        <v>3025</v>
      </c>
      <c r="G477" s="407" t="s">
        <v>3026</v>
      </c>
      <c r="H477" s="407"/>
      <c r="I477" s="407"/>
      <c r="J477" s="407"/>
      <c r="K477" s="407">
        <v>6</v>
      </c>
      <c r="L477" s="412">
        <v>700</v>
      </c>
      <c r="M477" s="413">
        <v>0.42</v>
      </c>
      <c r="N477" s="404" t="s">
        <v>2129</v>
      </c>
      <c r="O477" s="404" t="s">
        <v>2011</v>
      </c>
      <c r="P477" s="407"/>
      <c r="Q477" s="407" t="s">
        <v>1914</v>
      </c>
      <c r="R477" s="407" t="s">
        <v>2342</v>
      </c>
      <c r="S477" s="407" t="s">
        <v>1927</v>
      </c>
      <c r="T477" s="407" t="s">
        <v>1927</v>
      </c>
      <c r="XEO477" s="407"/>
      <c r="XEP477" s="407"/>
      <c r="XEQ477" s="407"/>
      <c r="XER477" s="407"/>
      <c r="XES477" s="407"/>
      <c r="XET477" s="407"/>
      <c r="XEU477" s="407"/>
      <c r="XEV477" s="407"/>
    </row>
    <row r="478" spans="1:20 16369:16377" hidden="1" x14ac:dyDescent="0.3">
      <c r="A478" s="407" t="s">
        <v>2824</v>
      </c>
      <c r="B478" s="407" t="s">
        <v>2846</v>
      </c>
      <c r="C478" s="407" t="s">
        <v>1860</v>
      </c>
      <c r="D478" s="407" t="s">
        <v>3027</v>
      </c>
      <c r="E478" s="407" t="s">
        <v>3028</v>
      </c>
      <c r="F478" s="407" t="s">
        <v>3028</v>
      </c>
      <c r="G478" s="407" t="s">
        <v>3029</v>
      </c>
      <c r="H478" s="407"/>
      <c r="I478" s="407"/>
      <c r="J478" s="407"/>
      <c r="K478" s="407">
        <v>6</v>
      </c>
      <c r="L478" s="412">
        <v>700</v>
      </c>
      <c r="M478" s="413">
        <v>0.438</v>
      </c>
      <c r="N478" s="404" t="s">
        <v>2129</v>
      </c>
      <c r="O478" s="404" t="s">
        <v>2011</v>
      </c>
      <c r="P478" s="407"/>
      <c r="Q478" s="407" t="s">
        <v>1914</v>
      </c>
      <c r="R478" s="407" t="s">
        <v>2342</v>
      </c>
      <c r="S478" s="407" t="s">
        <v>1927</v>
      </c>
      <c r="T478" s="407" t="s">
        <v>1927</v>
      </c>
      <c r="XEO478" s="407"/>
      <c r="XEP478" s="407"/>
      <c r="XEQ478" s="407"/>
      <c r="XER478" s="407"/>
      <c r="XES478" s="407"/>
      <c r="XET478" s="407"/>
      <c r="XEU478" s="407"/>
      <c r="XEV478" s="407"/>
    </row>
    <row r="479" spans="1:20 16369:16377" hidden="1" x14ac:dyDescent="0.3">
      <c r="A479" s="407" t="s">
        <v>3030</v>
      </c>
      <c r="B479" s="407" t="s">
        <v>2846</v>
      </c>
      <c r="C479" s="407" t="s">
        <v>3031</v>
      </c>
      <c r="D479" s="407" t="s">
        <v>3032</v>
      </c>
      <c r="E479" s="407" t="s">
        <v>3033</v>
      </c>
      <c r="F479" s="407" t="s">
        <v>3516</v>
      </c>
      <c r="G479" s="407" t="s">
        <v>3034</v>
      </c>
      <c r="H479" s="407"/>
      <c r="I479" s="407"/>
      <c r="J479" s="407"/>
      <c r="K479" s="407">
        <v>6</v>
      </c>
      <c r="L479" s="412">
        <v>700</v>
      </c>
      <c r="M479" s="413">
        <v>0.46500000000000002</v>
      </c>
      <c r="N479" s="404" t="s">
        <v>2001</v>
      </c>
      <c r="P479" s="407"/>
      <c r="Q479" s="407" t="s">
        <v>1914</v>
      </c>
      <c r="R479" s="407" t="s">
        <v>2342</v>
      </c>
      <c r="S479" s="407" t="s">
        <v>1927</v>
      </c>
      <c r="T479" s="407" t="s">
        <v>1927</v>
      </c>
      <c r="XEO479" s="407"/>
      <c r="XEP479" s="407"/>
      <c r="XEQ479" s="407"/>
      <c r="XER479" s="407"/>
      <c r="XES479" s="407"/>
      <c r="XET479" s="407"/>
      <c r="XEU479" s="407"/>
      <c r="XEV479" s="407"/>
    </row>
    <row r="480" spans="1:20 16369:16377" hidden="1" x14ac:dyDescent="0.3">
      <c r="A480" s="407" t="s">
        <v>3030</v>
      </c>
      <c r="B480" s="407" t="s">
        <v>2846</v>
      </c>
      <c r="C480" s="407" t="s">
        <v>3031</v>
      </c>
      <c r="D480" s="407" t="s">
        <v>3035</v>
      </c>
      <c r="E480" s="407" t="s">
        <v>3036</v>
      </c>
      <c r="F480" s="407" t="s">
        <v>3987</v>
      </c>
      <c r="G480" s="407" t="s">
        <v>3037</v>
      </c>
      <c r="H480" s="407"/>
      <c r="I480" s="407"/>
      <c r="J480" s="407"/>
      <c r="K480" s="407">
        <v>6</v>
      </c>
      <c r="L480" s="412">
        <v>700</v>
      </c>
      <c r="M480" s="413">
        <v>0.63400000000000001</v>
      </c>
      <c r="N480" s="404" t="s">
        <v>2001</v>
      </c>
      <c r="P480" s="407"/>
      <c r="Q480" s="407" t="s">
        <v>1914</v>
      </c>
      <c r="R480" s="407" t="s">
        <v>2342</v>
      </c>
      <c r="S480" s="407" t="s">
        <v>1927</v>
      </c>
      <c r="T480" s="407" t="s">
        <v>1927</v>
      </c>
      <c r="XEO480" s="407"/>
      <c r="XEP480" s="407"/>
      <c r="XEQ480" s="407"/>
      <c r="XER480" s="407"/>
      <c r="XES480" s="407"/>
      <c r="XET480" s="407"/>
      <c r="XEU480" s="407"/>
      <c r="XEV480" s="407"/>
    </row>
    <row r="481" spans="1:20 16369:16376" hidden="1" x14ac:dyDescent="0.3">
      <c r="A481" s="407" t="s">
        <v>3038</v>
      </c>
      <c r="B481" s="407" t="s">
        <v>2403</v>
      </c>
      <c r="C481" s="407" t="s">
        <v>3039</v>
      </c>
      <c r="D481" s="407" t="s">
        <v>3040</v>
      </c>
      <c r="E481" s="407" t="s">
        <v>3041</v>
      </c>
      <c r="F481" s="407" t="s">
        <v>3517</v>
      </c>
      <c r="G481" s="407" t="s">
        <v>3042</v>
      </c>
      <c r="H481" s="407"/>
      <c r="I481" s="407"/>
      <c r="J481" s="407"/>
      <c r="K481" s="407">
        <v>6</v>
      </c>
      <c r="L481" s="412">
        <v>750</v>
      </c>
      <c r="M481" s="413">
        <v>0.11</v>
      </c>
      <c r="N481" s="404" t="s">
        <v>1989</v>
      </c>
      <c r="P481" s="407"/>
      <c r="Q481" s="407" t="s">
        <v>1914</v>
      </c>
      <c r="R481" s="407" t="s">
        <v>2342</v>
      </c>
      <c r="S481" s="407" t="s">
        <v>1927</v>
      </c>
      <c r="T481" s="407" t="s">
        <v>1927</v>
      </c>
      <c r="XEO481" s="407"/>
      <c r="XEP481" s="407"/>
      <c r="XEQ481" s="407"/>
      <c r="XER481" s="407"/>
      <c r="XES481" s="407"/>
      <c r="XET481" s="407"/>
      <c r="XEU481" s="407"/>
      <c r="XEV481" s="407"/>
    </row>
    <row r="482" spans="1:20 16369:16376" hidden="1" x14ac:dyDescent="0.3">
      <c r="A482" s="407" t="s">
        <v>3038</v>
      </c>
      <c r="B482" s="407" t="s">
        <v>2403</v>
      </c>
      <c r="C482" s="407" t="s">
        <v>3039</v>
      </c>
      <c r="D482" s="407" t="s">
        <v>3043</v>
      </c>
      <c r="E482" s="407" t="s">
        <v>3044</v>
      </c>
      <c r="F482" s="407" t="s">
        <v>3518</v>
      </c>
      <c r="G482" s="407" t="s">
        <v>3045</v>
      </c>
      <c r="H482" s="407"/>
      <c r="I482" s="407"/>
      <c r="J482" s="407"/>
      <c r="K482" s="407">
        <v>6</v>
      </c>
      <c r="L482" s="412">
        <v>750</v>
      </c>
      <c r="M482" s="413">
        <v>0.11</v>
      </c>
      <c r="N482" s="404" t="s">
        <v>1989</v>
      </c>
      <c r="P482" s="407"/>
      <c r="Q482" s="407" t="s">
        <v>1914</v>
      </c>
      <c r="R482" s="407" t="s">
        <v>2342</v>
      </c>
      <c r="S482" s="407" t="s">
        <v>1927</v>
      </c>
      <c r="T482" s="407" t="s">
        <v>1927</v>
      </c>
      <c r="XEO482" s="407"/>
      <c r="XEP482" s="407"/>
      <c r="XEQ482" s="407"/>
      <c r="XER482" s="407"/>
      <c r="XES482" s="407"/>
      <c r="XET482" s="407"/>
      <c r="XEU482" s="407"/>
      <c r="XEV482" s="407"/>
    </row>
    <row r="483" spans="1:20 16369:16376" hidden="1" x14ac:dyDescent="0.3">
      <c r="A483" s="407" t="s">
        <v>3038</v>
      </c>
      <c r="B483" s="407" t="s">
        <v>2403</v>
      </c>
      <c r="C483" s="407" t="s">
        <v>3039</v>
      </c>
      <c r="D483" s="407" t="s">
        <v>3046</v>
      </c>
      <c r="E483" s="407" t="s">
        <v>3047</v>
      </c>
      <c r="F483" s="407" t="s">
        <v>3048</v>
      </c>
      <c r="G483" s="407" t="s">
        <v>3049</v>
      </c>
      <c r="H483" s="407"/>
      <c r="I483" s="407"/>
      <c r="J483" s="407"/>
      <c r="K483" s="407">
        <v>6</v>
      </c>
      <c r="L483" s="412">
        <v>750</v>
      </c>
      <c r="M483" s="413">
        <v>0.11</v>
      </c>
      <c r="N483" s="404" t="s">
        <v>1989</v>
      </c>
      <c r="P483" s="407"/>
      <c r="Q483" s="407" t="s">
        <v>1914</v>
      </c>
      <c r="R483" s="407" t="s">
        <v>2342</v>
      </c>
      <c r="S483" s="407" t="s">
        <v>1927</v>
      </c>
      <c r="T483" s="407" t="s">
        <v>1927</v>
      </c>
      <c r="XEO483" s="407"/>
      <c r="XEP483" s="407"/>
      <c r="XEQ483" s="407"/>
      <c r="XER483" s="407"/>
      <c r="XES483" s="407"/>
      <c r="XET483" s="407"/>
      <c r="XEU483" s="407"/>
      <c r="XEV483" s="407"/>
    </row>
    <row r="484" spans="1:20 16369:16376" hidden="1" x14ac:dyDescent="0.3">
      <c r="A484" s="407" t="s">
        <v>3038</v>
      </c>
      <c r="B484" s="407" t="s">
        <v>2403</v>
      </c>
      <c r="C484" s="407" t="s">
        <v>3039</v>
      </c>
      <c r="D484" s="407" t="s">
        <v>3050</v>
      </c>
      <c r="E484" s="407" t="s">
        <v>3051</v>
      </c>
      <c r="F484" s="407" t="s">
        <v>3519</v>
      </c>
      <c r="G484" s="407" t="s">
        <v>3052</v>
      </c>
      <c r="H484" s="407"/>
      <c r="I484" s="407"/>
      <c r="J484" s="407"/>
      <c r="K484" s="407">
        <v>6</v>
      </c>
      <c r="L484" s="412">
        <v>750</v>
      </c>
      <c r="M484" s="413">
        <v>0.11</v>
      </c>
      <c r="N484" s="404" t="s">
        <v>1989</v>
      </c>
      <c r="P484" s="407"/>
      <c r="Q484" s="407" t="s">
        <v>1914</v>
      </c>
      <c r="R484" s="407" t="s">
        <v>2342</v>
      </c>
      <c r="S484" s="407" t="s">
        <v>1927</v>
      </c>
      <c r="T484" s="407" t="s">
        <v>1927</v>
      </c>
      <c r="XEO484" s="407"/>
      <c r="XEP484" s="407"/>
      <c r="XEQ484" s="407"/>
      <c r="XER484" s="407"/>
      <c r="XES484" s="407"/>
      <c r="XET484" s="407"/>
      <c r="XEU484" s="407"/>
      <c r="XEV484" s="407"/>
    </row>
    <row r="485" spans="1:20 16369:16376" hidden="1" x14ac:dyDescent="0.3">
      <c r="A485" s="407" t="s">
        <v>1997</v>
      </c>
      <c r="B485" s="407" t="s">
        <v>2846</v>
      </c>
      <c r="C485" s="407" t="s">
        <v>25</v>
      </c>
      <c r="D485" s="407" t="s">
        <v>3053</v>
      </c>
      <c r="E485" s="407" t="s">
        <v>3054</v>
      </c>
      <c r="F485" s="407" t="s">
        <v>3055</v>
      </c>
      <c r="G485" s="407"/>
      <c r="H485" s="407"/>
      <c r="I485" s="407"/>
      <c r="J485" s="407"/>
      <c r="K485" s="407">
        <v>6</v>
      </c>
      <c r="L485" s="412">
        <v>700</v>
      </c>
      <c r="M485" s="413">
        <v>0.5</v>
      </c>
      <c r="N485" s="404" t="s">
        <v>1989</v>
      </c>
      <c r="P485" s="407"/>
      <c r="Q485" s="407"/>
      <c r="R485" s="407" t="s">
        <v>1915</v>
      </c>
      <c r="S485" s="407" t="s">
        <v>1927</v>
      </c>
      <c r="T485" s="407" t="s">
        <v>1927</v>
      </c>
      <c r="XEO485" s="407"/>
      <c r="XEP485" s="407"/>
      <c r="XEQ485" s="407"/>
      <c r="XER485" s="407"/>
      <c r="XES485" s="407"/>
      <c r="XET485" s="407"/>
      <c r="XEU485" s="407"/>
      <c r="XEV485" s="407"/>
    </row>
    <row r="486" spans="1:20 16369:16376" hidden="1" x14ac:dyDescent="0.3">
      <c r="A486" s="407" t="s">
        <v>3056</v>
      </c>
      <c r="B486" s="407" t="s">
        <v>261</v>
      </c>
      <c r="C486" s="407" t="s">
        <v>3057</v>
      </c>
      <c r="D486" s="407" t="s">
        <v>3058</v>
      </c>
      <c r="E486" s="407" t="s">
        <v>3059</v>
      </c>
      <c r="F486" s="407" t="s">
        <v>3059</v>
      </c>
      <c r="G486" s="407"/>
      <c r="H486" s="407"/>
      <c r="I486" s="407"/>
      <c r="J486" s="407"/>
      <c r="K486" s="407">
        <v>6</v>
      </c>
      <c r="L486" s="412">
        <v>1000</v>
      </c>
      <c r="M486" s="413">
        <v>0.17</v>
      </c>
      <c r="N486" s="404" t="s">
        <v>1989</v>
      </c>
      <c r="P486" s="407"/>
      <c r="Q486" s="407"/>
      <c r="R486" s="407" t="s">
        <v>1915</v>
      </c>
      <c r="S486" s="407" t="s">
        <v>1927</v>
      </c>
      <c r="T486" s="407" t="s">
        <v>1927</v>
      </c>
      <c r="XEO486" s="407"/>
      <c r="XEP486" s="407"/>
      <c r="XEQ486" s="407"/>
      <c r="XER486" s="407"/>
      <c r="XES486" s="407"/>
      <c r="XET486" s="407"/>
      <c r="XEU486" s="407"/>
      <c r="XEV486" s="407"/>
    </row>
    <row r="487" spans="1:20 16369:16376" hidden="1" x14ac:dyDescent="0.3">
      <c r="A487" s="407" t="s">
        <v>3056</v>
      </c>
      <c r="B487" s="407" t="s">
        <v>2403</v>
      </c>
      <c r="C487" s="407" t="s">
        <v>3060</v>
      </c>
      <c r="D487" s="407" t="s">
        <v>3061</v>
      </c>
      <c r="E487" s="407" t="s">
        <v>3062</v>
      </c>
      <c r="F487" s="407" t="s">
        <v>3062</v>
      </c>
      <c r="G487" s="407"/>
      <c r="H487" s="407"/>
      <c r="I487" s="407"/>
      <c r="J487" s="407"/>
      <c r="K487" s="407">
        <v>6</v>
      </c>
      <c r="L487" s="412">
        <v>750</v>
      </c>
      <c r="M487" s="413">
        <v>0.115</v>
      </c>
      <c r="N487" s="404" t="s">
        <v>1989</v>
      </c>
      <c r="P487" s="407"/>
      <c r="Q487" s="407"/>
      <c r="R487" s="407" t="s">
        <v>1915</v>
      </c>
      <c r="S487" s="407" t="s">
        <v>1927</v>
      </c>
      <c r="T487" s="407" t="s">
        <v>1927</v>
      </c>
      <c r="XEO487" s="407"/>
      <c r="XEP487" s="407"/>
      <c r="XEQ487" s="407"/>
      <c r="XER487" s="407"/>
      <c r="XES487" s="407"/>
      <c r="XET487" s="407"/>
      <c r="XEU487" s="407"/>
      <c r="XEV487" s="407"/>
    </row>
    <row r="488" spans="1:20 16369:16376" hidden="1" x14ac:dyDescent="0.3">
      <c r="A488" s="407" t="s">
        <v>3063</v>
      </c>
      <c r="B488" s="407" t="s">
        <v>2873</v>
      </c>
      <c r="C488" s="407" t="s">
        <v>3064</v>
      </c>
      <c r="D488" s="407" t="s">
        <v>3065</v>
      </c>
      <c r="E488" s="407" t="s">
        <v>3066</v>
      </c>
      <c r="F488" s="407" t="s">
        <v>3067</v>
      </c>
      <c r="G488" s="407"/>
      <c r="H488" s="407"/>
      <c r="I488" s="407"/>
      <c r="J488" s="407"/>
      <c r="K488" s="407">
        <v>12</v>
      </c>
      <c r="L488" s="412">
        <v>750</v>
      </c>
      <c r="M488" s="413">
        <v>0.13500000000000001</v>
      </c>
      <c r="N488" s="404" t="s">
        <v>2129</v>
      </c>
      <c r="P488" s="407"/>
      <c r="Q488" s="407"/>
      <c r="R488" s="407" t="s">
        <v>2342</v>
      </c>
      <c r="S488" s="407" t="s">
        <v>1927</v>
      </c>
      <c r="T488" s="407" t="s">
        <v>1927</v>
      </c>
      <c r="XEO488" s="407"/>
      <c r="XEP488" s="407"/>
      <c r="XEQ488" s="407"/>
      <c r="XER488" s="407"/>
      <c r="XES488" s="407"/>
      <c r="XET488" s="407"/>
      <c r="XEU488" s="407"/>
      <c r="XEV488" s="407"/>
    </row>
    <row r="489" spans="1:20 16369:16376" hidden="1" x14ac:dyDescent="0.3">
      <c r="A489" s="407" t="s">
        <v>3063</v>
      </c>
      <c r="B489" s="407" t="s">
        <v>2873</v>
      </c>
      <c r="C489" s="407" t="s">
        <v>3064</v>
      </c>
      <c r="D489" s="407" t="s">
        <v>3068</v>
      </c>
      <c r="E489" s="407" t="s">
        <v>3069</v>
      </c>
      <c r="F489" s="407" t="s">
        <v>3070</v>
      </c>
      <c r="G489" s="407"/>
      <c r="H489" s="407"/>
      <c r="I489" s="407"/>
      <c r="J489" s="407"/>
      <c r="K489" s="407">
        <v>12</v>
      </c>
      <c r="L489" s="412">
        <v>750</v>
      </c>
      <c r="M489" s="413">
        <v>0.13500000000000001</v>
      </c>
      <c r="N489" s="404" t="s">
        <v>2129</v>
      </c>
      <c r="P489" s="407"/>
      <c r="Q489" s="407"/>
      <c r="R489" s="407" t="s">
        <v>2342</v>
      </c>
      <c r="S489" s="407" t="s">
        <v>1927</v>
      </c>
      <c r="T489" s="407" t="s">
        <v>1927</v>
      </c>
      <c r="XEO489" s="407"/>
      <c r="XEP489" s="407"/>
      <c r="XEQ489" s="407"/>
      <c r="XER489" s="407"/>
      <c r="XES489" s="407"/>
      <c r="XET489" s="407"/>
      <c r="XEU489" s="407"/>
      <c r="XEV489" s="407"/>
    </row>
    <row r="490" spans="1:20 16369:16376" s="559" customFormat="1" x14ac:dyDescent="0.3">
      <c r="A490" s="556" t="s">
        <v>151</v>
      </c>
      <c r="B490" s="556" t="s">
        <v>225</v>
      </c>
      <c r="C490" s="556" t="s">
        <v>333</v>
      </c>
      <c r="D490" s="556" t="s">
        <v>3882</v>
      </c>
      <c r="E490" s="556" t="s">
        <v>3883</v>
      </c>
      <c r="F490" s="556" t="s">
        <v>3881</v>
      </c>
      <c r="G490" s="556"/>
      <c r="H490" s="556"/>
      <c r="I490" s="556"/>
      <c r="J490" s="556"/>
      <c r="K490" s="556">
        <v>6</v>
      </c>
      <c r="L490" s="557">
        <v>700</v>
      </c>
      <c r="M490" s="558"/>
      <c r="P490" s="556"/>
      <c r="Q490" s="556"/>
      <c r="R490" s="556" t="s">
        <v>1915</v>
      </c>
      <c r="S490" s="407" t="s">
        <v>1927</v>
      </c>
      <c r="T490" s="407" t="s">
        <v>1927</v>
      </c>
      <c r="XEO490" s="556"/>
      <c r="XEP490" s="556"/>
      <c r="XEQ490" s="556"/>
      <c r="XER490" s="556"/>
      <c r="XES490" s="556"/>
      <c r="XET490" s="556"/>
      <c r="XEU490" s="556"/>
      <c r="XEV490" s="556"/>
    </row>
    <row r="491" spans="1:20 16369:16376" s="559" customFormat="1" x14ac:dyDescent="0.3">
      <c r="A491" s="556" t="s">
        <v>151</v>
      </c>
      <c r="B491" s="556" t="s">
        <v>225</v>
      </c>
      <c r="C491" s="556" t="s">
        <v>333</v>
      </c>
      <c r="D491" s="556" t="s">
        <v>3885</v>
      </c>
      <c r="E491" s="556" t="s">
        <v>3886</v>
      </c>
      <c r="F491" s="556" t="s">
        <v>3884</v>
      </c>
      <c r="G491" s="556"/>
      <c r="H491" s="556"/>
      <c r="I491" s="556"/>
      <c r="J491" s="556"/>
      <c r="K491" s="556">
        <v>6</v>
      </c>
      <c r="L491" s="557">
        <v>700</v>
      </c>
      <c r="M491" s="558"/>
      <c r="P491" s="556"/>
      <c r="Q491" s="556"/>
      <c r="R491" s="556" t="s">
        <v>1915</v>
      </c>
      <c r="S491" s="407" t="s">
        <v>1927</v>
      </c>
      <c r="T491" s="407" t="s">
        <v>1927</v>
      </c>
      <c r="XEO491" s="556"/>
      <c r="XEP491" s="556"/>
      <c r="XEQ491" s="556"/>
      <c r="XER491" s="556"/>
      <c r="XES491" s="556"/>
      <c r="XET491" s="556"/>
      <c r="XEU491" s="556"/>
      <c r="XEV491" s="556"/>
    </row>
    <row r="492" spans="1:20 16369:16376" s="559" customFormat="1" x14ac:dyDescent="0.3">
      <c r="A492" s="556" t="s">
        <v>151</v>
      </c>
      <c r="B492" s="556" t="s">
        <v>225</v>
      </c>
      <c r="C492" s="556" t="s">
        <v>333</v>
      </c>
      <c r="D492" s="556" t="s">
        <v>3888</v>
      </c>
      <c r="E492" s="556" t="s">
        <v>3889</v>
      </c>
      <c r="F492" s="556" t="s">
        <v>3887</v>
      </c>
      <c r="G492" s="556"/>
      <c r="H492" s="556"/>
      <c r="I492" s="556"/>
      <c r="J492" s="556"/>
      <c r="K492" s="556">
        <v>6</v>
      </c>
      <c r="L492" s="557">
        <v>700</v>
      </c>
      <c r="M492" s="558"/>
      <c r="P492" s="556"/>
      <c r="Q492" s="556"/>
      <c r="R492" s="556" t="s">
        <v>1915</v>
      </c>
      <c r="S492" s="407" t="s">
        <v>1927</v>
      </c>
      <c r="T492" s="407" t="s">
        <v>1927</v>
      </c>
      <c r="XEO492" s="556"/>
      <c r="XEP492" s="556"/>
      <c r="XEQ492" s="556"/>
      <c r="XER492" s="556"/>
      <c r="XES492" s="556"/>
      <c r="XET492" s="556"/>
      <c r="XEU492" s="556"/>
      <c r="XEV492" s="556"/>
    </row>
    <row r="493" spans="1:20 16369:16376" s="559" customFormat="1" x14ac:dyDescent="0.3">
      <c r="A493" s="556" t="s">
        <v>151</v>
      </c>
      <c r="B493" s="556" t="s">
        <v>225</v>
      </c>
      <c r="C493" s="556" t="s">
        <v>333</v>
      </c>
      <c r="D493" s="556" t="s">
        <v>3891</v>
      </c>
      <c r="E493" s="556" t="s">
        <v>3892</v>
      </c>
      <c r="F493" s="556" t="s">
        <v>3890</v>
      </c>
      <c r="G493" s="556"/>
      <c r="H493" s="556"/>
      <c r="I493" s="556"/>
      <c r="J493" s="556"/>
      <c r="K493" s="556">
        <v>6</v>
      </c>
      <c r="L493" s="557">
        <v>700</v>
      </c>
      <c r="M493" s="558"/>
      <c r="P493" s="556"/>
      <c r="Q493" s="556"/>
      <c r="R493" s="556" t="s">
        <v>1915</v>
      </c>
      <c r="S493" s="407" t="s">
        <v>1927</v>
      </c>
      <c r="T493" s="407" t="s">
        <v>1927</v>
      </c>
      <c r="XEO493" s="556"/>
      <c r="XEP493" s="556"/>
      <c r="XEQ493" s="556"/>
      <c r="XER493" s="556"/>
      <c r="XES493" s="556"/>
      <c r="XET493" s="556"/>
      <c r="XEU493" s="556"/>
      <c r="XEV493" s="556"/>
    </row>
    <row r="494" spans="1:20 16369:16376" s="559" customFormat="1" x14ac:dyDescent="0.3">
      <c r="A494" s="556" t="s">
        <v>151</v>
      </c>
      <c r="B494" s="556" t="s">
        <v>225</v>
      </c>
      <c r="C494" s="556" t="s">
        <v>333</v>
      </c>
      <c r="D494" s="556" t="s">
        <v>3894</v>
      </c>
      <c r="E494" s="556" t="s">
        <v>3895</v>
      </c>
      <c r="F494" s="556" t="s">
        <v>3893</v>
      </c>
      <c r="G494" s="556"/>
      <c r="H494" s="556"/>
      <c r="I494" s="556"/>
      <c r="J494" s="556"/>
      <c r="K494" s="556">
        <v>6</v>
      </c>
      <c r="L494" s="557">
        <v>700</v>
      </c>
      <c r="M494" s="558"/>
      <c r="P494" s="556"/>
      <c r="Q494" s="556"/>
      <c r="R494" s="556" t="s">
        <v>1915</v>
      </c>
      <c r="S494" s="407" t="s">
        <v>1927</v>
      </c>
      <c r="T494" s="407" t="s">
        <v>1927</v>
      </c>
      <c r="XEO494" s="556"/>
      <c r="XEP494" s="556"/>
      <c r="XEQ494" s="556"/>
      <c r="XER494" s="556"/>
      <c r="XES494" s="556"/>
      <c r="XET494" s="556"/>
      <c r="XEU494" s="556"/>
      <c r="XEV494" s="556"/>
    </row>
    <row r="495" spans="1:20 16369:16376" s="559" customFormat="1" hidden="1" x14ac:dyDescent="0.3">
      <c r="A495" s="556" t="s">
        <v>2168</v>
      </c>
      <c r="B495" s="556" t="s">
        <v>206</v>
      </c>
      <c r="C495" s="556" t="s">
        <v>71</v>
      </c>
      <c r="D495" s="556" t="s">
        <v>3923</v>
      </c>
      <c r="E495" s="556" t="s">
        <v>3924</v>
      </c>
      <c r="F495" s="556" t="s">
        <v>3922</v>
      </c>
      <c r="G495" s="556"/>
      <c r="H495" s="556"/>
      <c r="I495" s="556"/>
      <c r="J495" s="556"/>
      <c r="K495" s="556">
        <v>12</v>
      </c>
      <c r="L495" s="557">
        <v>375</v>
      </c>
      <c r="M495" s="558"/>
      <c r="P495" s="556"/>
      <c r="Q495" s="556"/>
      <c r="R495" s="556" t="s">
        <v>1915</v>
      </c>
      <c r="S495" s="407" t="s">
        <v>1927</v>
      </c>
      <c r="T495" s="407" t="s">
        <v>1927</v>
      </c>
      <c r="XEO495" s="556"/>
      <c r="XEP495" s="556"/>
      <c r="XEQ495" s="556"/>
      <c r="XER495" s="556"/>
      <c r="XES495" s="556"/>
      <c r="XET495" s="556"/>
      <c r="XEU495" s="556"/>
      <c r="XEV495" s="556"/>
    </row>
    <row r="496" spans="1:20 16369:16376" s="559" customFormat="1" hidden="1" x14ac:dyDescent="0.3">
      <c r="A496" s="556" t="s">
        <v>139</v>
      </c>
      <c r="B496" s="556" t="s">
        <v>2224</v>
      </c>
      <c r="C496" s="556" t="s">
        <v>2223</v>
      </c>
      <c r="D496" s="556" t="s">
        <v>3933</v>
      </c>
      <c r="E496" s="556" t="s">
        <v>3934</v>
      </c>
      <c r="F496" s="556" t="s">
        <v>3599</v>
      </c>
      <c r="G496" s="556"/>
      <c r="H496" s="556"/>
      <c r="I496" s="556"/>
      <c r="J496" s="556"/>
      <c r="K496" s="556">
        <v>6</v>
      </c>
      <c r="L496" s="557">
        <v>700</v>
      </c>
      <c r="M496" s="558"/>
      <c r="P496" s="556"/>
      <c r="Q496" s="556"/>
      <c r="R496" s="556" t="s">
        <v>1915</v>
      </c>
      <c r="S496" s="407" t="s">
        <v>1927</v>
      </c>
      <c r="T496" s="407" t="s">
        <v>1927</v>
      </c>
      <c r="XEO496" s="556"/>
      <c r="XEP496" s="556"/>
      <c r="XEQ496" s="556"/>
      <c r="XER496" s="556"/>
      <c r="XES496" s="556"/>
      <c r="XET496" s="556"/>
      <c r="XEU496" s="556"/>
      <c r="XEV496" s="556"/>
    </row>
    <row r="497" spans="1:20 16369:16376" s="559" customFormat="1" hidden="1" x14ac:dyDescent="0.3">
      <c r="A497" s="556" t="s">
        <v>139</v>
      </c>
      <c r="B497" s="556" t="s">
        <v>2224</v>
      </c>
      <c r="C497" s="556" t="s">
        <v>2223</v>
      </c>
      <c r="D497" s="556" t="s">
        <v>3942</v>
      </c>
      <c r="E497" s="556" t="s">
        <v>3943</v>
      </c>
      <c r="F497" s="556" t="s">
        <v>3941</v>
      </c>
      <c r="G497" s="556"/>
      <c r="H497" s="556"/>
      <c r="I497" s="556"/>
      <c r="J497" s="556"/>
      <c r="K497" s="556">
        <v>6</v>
      </c>
      <c r="L497" s="557">
        <v>700</v>
      </c>
      <c r="M497" s="558"/>
      <c r="P497" s="556"/>
      <c r="Q497" s="556"/>
      <c r="R497" s="556" t="s">
        <v>1915</v>
      </c>
      <c r="S497" s="407" t="s">
        <v>1927</v>
      </c>
      <c r="T497" s="407" t="s">
        <v>1927</v>
      </c>
      <c r="XEO497" s="556"/>
      <c r="XEP497" s="556"/>
      <c r="XEQ497" s="556"/>
      <c r="XER497" s="556"/>
      <c r="XES497" s="556"/>
      <c r="XET497" s="556"/>
      <c r="XEU497" s="556"/>
      <c r="XEV497" s="556"/>
    </row>
    <row r="498" spans="1:20 16369:16376" s="559" customFormat="1" hidden="1" x14ac:dyDescent="0.3">
      <c r="A498" s="556" t="s">
        <v>100</v>
      </c>
      <c r="B498" s="556" t="s">
        <v>1802</v>
      </c>
      <c r="C498" s="556" t="s">
        <v>100</v>
      </c>
      <c r="D498" s="556" t="s">
        <v>3947</v>
      </c>
      <c r="E498" s="556" t="s">
        <v>3948</v>
      </c>
      <c r="F498" s="556" t="s">
        <v>1859</v>
      </c>
      <c r="G498" s="556"/>
      <c r="H498" s="556"/>
      <c r="I498" s="556"/>
      <c r="J498" s="556"/>
      <c r="K498" s="556">
        <v>3</v>
      </c>
      <c r="L498" s="557">
        <v>700</v>
      </c>
      <c r="M498" s="558"/>
      <c r="P498" s="556"/>
      <c r="Q498" s="556"/>
      <c r="R498" s="556" t="s">
        <v>1915</v>
      </c>
      <c r="S498" s="407" t="s">
        <v>1927</v>
      </c>
      <c r="T498" s="407" t="s">
        <v>1927</v>
      </c>
      <c r="XEO498" s="556"/>
      <c r="XEP498" s="556"/>
      <c r="XEQ498" s="556"/>
      <c r="XER498" s="556"/>
      <c r="XES498" s="556"/>
      <c r="XET498" s="556"/>
      <c r="XEU498" s="556"/>
      <c r="XEV498" s="556"/>
    </row>
    <row r="499" spans="1:20 16369:16376" s="559" customFormat="1" hidden="1" x14ac:dyDescent="0.3">
      <c r="A499" s="556" t="s">
        <v>1779</v>
      </c>
      <c r="B499" s="556" t="s">
        <v>261</v>
      </c>
      <c r="C499" s="556" t="s">
        <v>1772</v>
      </c>
      <c r="D499" s="556" t="s">
        <v>3953</v>
      </c>
      <c r="E499" s="556" t="s">
        <v>3954</v>
      </c>
      <c r="F499" s="556" t="s">
        <v>3952</v>
      </c>
      <c r="G499" s="556"/>
      <c r="H499" s="556"/>
      <c r="I499" s="556"/>
      <c r="J499" s="556"/>
      <c r="K499" s="556">
        <v>6</v>
      </c>
      <c r="L499" s="557">
        <v>750</v>
      </c>
      <c r="M499" s="558"/>
      <c r="P499" s="556"/>
      <c r="Q499" s="556"/>
      <c r="R499" s="556" t="s">
        <v>1915</v>
      </c>
      <c r="S499" s="407" t="s">
        <v>1927</v>
      </c>
      <c r="T499" s="407" t="s">
        <v>1927</v>
      </c>
      <c r="XEO499" s="556"/>
      <c r="XEP499" s="556"/>
      <c r="XEQ499" s="556"/>
      <c r="XER499" s="556"/>
      <c r="XES499" s="556"/>
      <c r="XET499" s="556"/>
      <c r="XEU499" s="556"/>
      <c r="XEV499" s="556"/>
    </row>
    <row r="500" spans="1:20 16369:16376" s="559" customFormat="1" hidden="1" x14ac:dyDescent="0.3">
      <c r="A500" s="556" t="s">
        <v>1779</v>
      </c>
      <c r="B500" s="556" t="s">
        <v>261</v>
      </c>
      <c r="C500" s="556" t="s">
        <v>1772</v>
      </c>
      <c r="D500" s="556" t="s">
        <v>3956</v>
      </c>
      <c r="E500" s="556" t="s">
        <v>3957</v>
      </c>
      <c r="F500" s="556" t="s">
        <v>3955</v>
      </c>
      <c r="G500" s="556"/>
      <c r="H500" s="556"/>
      <c r="I500" s="556"/>
      <c r="J500" s="556"/>
      <c r="K500" s="556">
        <v>6</v>
      </c>
      <c r="L500" s="557">
        <v>1000</v>
      </c>
      <c r="M500" s="558"/>
      <c r="P500" s="556"/>
      <c r="Q500" s="556"/>
      <c r="R500" s="556" t="s">
        <v>1915</v>
      </c>
      <c r="S500" s="407" t="s">
        <v>1927</v>
      </c>
      <c r="T500" s="407" t="s">
        <v>1927</v>
      </c>
      <c r="XEO500" s="556"/>
      <c r="XEP500" s="556"/>
      <c r="XEQ500" s="556"/>
      <c r="XER500" s="556"/>
      <c r="XES500" s="556"/>
      <c r="XET500" s="556"/>
      <c r="XEU500" s="556"/>
      <c r="XEV500" s="556"/>
    </row>
    <row r="501" spans="1:20 16369:16376" s="559" customFormat="1" hidden="1" x14ac:dyDescent="0.3">
      <c r="A501" s="556" t="s">
        <v>1832</v>
      </c>
      <c r="B501" s="556" t="s">
        <v>1802</v>
      </c>
      <c r="C501" s="556" t="s">
        <v>1832</v>
      </c>
      <c r="D501" s="556" t="s">
        <v>3978</v>
      </c>
      <c r="E501" s="556" t="s">
        <v>3979</v>
      </c>
      <c r="F501" s="556" t="s">
        <v>3977</v>
      </c>
      <c r="G501" s="556"/>
      <c r="H501" s="556"/>
      <c r="I501" s="556"/>
      <c r="J501" s="556"/>
      <c r="K501" s="556">
        <v>6</v>
      </c>
      <c r="L501" s="557">
        <v>700</v>
      </c>
      <c r="M501" s="558"/>
      <c r="P501" s="556"/>
      <c r="Q501" s="556"/>
      <c r="R501" s="556" t="s">
        <v>2342</v>
      </c>
      <c r="S501" s="407" t="s">
        <v>1927</v>
      </c>
      <c r="T501" s="407" t="s">
        <v>1927</v>
      </c>
      <c r="XEO501" s="556"/>
      <c r="XEP501" s="556"/>
      <c r="XEQ501" s="556"/>
      <c r="XER501" s="556"/>
      <c r="XES501" s="556"/>
      <c r="XET501" s="556"/>
      <c r="XEU501" s="556"/>
      <c r="XEV501" s="556"/>
    </row>
    <row r="502" spans="1:20 16369:16376" s="559" customFormat="1" hidden="1" x14ac:dyDescent="0.3">
      <c r="A502" s="556" t="s">
        <v>2982</v>
      </c>
      <c r="B502" s="556" t="s">
        <v>150</v>
      </c>
      <c r="C502" s="556" t="s">
        <v>1839</v>
      </c>
      <c r="D502" s="556" t="s">
        <v>3985</v>
      </c>
      <c r="E502" s="556" t="s">
        <v>3986</v>
      </c>
      <c r="F502" s="556" t="s">
        <v>3984</v>
      </c>
      <c r="G502" s="556"/>
      <c r="H502" s="556"/>
      <c r="I502" s="556"/>
      <c r="J502" s="556"/>
      <c r="K502" s="556">
        <v>6</v>
      </c>
      <c r="L502" s="557">
        <v>700</v>
      </c>
      <c r="M502" s="558"/>
      <c r="P502" s="556"/>
      <c r="Q502" s="556"/>
      <c r="R502" s="556" t="s">
        <v>1915</v>
      </c>
      <c r="S502" s="407" t="s">
        <v>1927</v>
      </c>
      <c r="T502" s="407" t="s">
        <v>1927</v>
      </c>
      <c r="XEO502" s="556"/>
      <c r="XEP502" s="556"/>
      <c r="XEQ502" s="556"/>
      <c r="XER502" s="556"/>
      <c r="XES502" s="556"/>
      <c r="XET502" s="556"/>
      <c r="XEU502" s="556"/>
      <c r="XEV502" s="556"/>
    </row>
  </sheetData>
  <autoFilter ref="A2:XEW502" xr:uid="{D7553331-1318-4339-A507-9D8BE1D1895B}">
    <filterColumn colId="4">
      <filters>
        <filter val="BOLS AMARETTO"/>
        <filter val="BOLS APRICOT BRANDY"/>
        <filter val="BOLS BANANA"/>
        <filter val="BOLS BLUE CURACAO"/>
        <filter val="BOLS BROWN CREAM LIQUEUR"/>
        <filter val="BOLS CACAO BROWN"/>
        <filter val="BOLS CACAO WHITE"/>
        <filter val="BOLS CHERRY BRANDY"/>
        <filter val="BOLS COCONUT LIQUEUR"/>
        <filter val="BOLS COFFEE LIQUEUR"/>
        <filter val="BOLS CREME DE CASSIS"/>
        <filter val="BOLS DRY ORANGE"/>
        <filter val="BOLS ELDERFLOWER"/>
        <filter val="BOLS GENEVER"/>
        <filter val="BOLS GINGER LIQUEUR"/>
        <filter val="BOLS LYCHEE"/>
        <filter val="BOLS MANGO LIQUEUR"/>
        <filter val="BOLS MARASCHINO LIQUEUR"/>
        <filter val="BOLS MELON"/>
        <filter val="BOLS PEACH"/>
        <filter val="BOLS PEPPERMINT GREEN"/>
        <filter val="BOLS SILVER TOP GIN"/>
        <filter val="BOLS SOUR APPLE"/>
        <filter val="BOLS STRAWBERRY"/>
        <filter val="BOLS TRIPLE SEC"/>
        <filter val="BOLS VODKA 1.0 LITER"/>
        <filter val="BOLS VODKA 37.50%"/>
        <filter val="BOLS VODKA 700 ML."/>
        <filter val="BOLS VODKA 37.5% 1L"/>
        <filter val="HANGAR 1 MANDARIN BOLSSOM VODKA"/>
      </filters>
    </filterColumn>
  </autoFilter>
  <conditionalFormatting sqref="D1:D1048576">
    <cfRule type="duplicateValues" dxfId="8" priority="1"/>
    <cfRule type="duplicateValues" dxfId="7" priority="10"/>
    <cfRule type="duplicateValues" dxfId="6" priority="11"/>
  </conditionalFormatting>
  <conditionalFormatting sqref="XER466:XER467">
    <cfRule type="duplicateValues" dxfId="5" priority="6"/>
    <cfRule type="duplicateValues" dxfId="4" priority="7"/>
  </conditionalFormatting>
  <conditionalFormatting sqref="XER469:XER502">
    <cfRule type="duplicateValues" dxfId="3" priority="2"/>
    <cfRule type="duplicateValues" dxfId="2" priority="3"/>
  </conditionalFormatting>
  <conditionalFormatting sqref="XES456:XES465">
    <cfRule type="duplicateValues" dxfId="1" priority="8"/>
    <cfRule type="duplicateValues" dxfId="0" priority="9"/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54444-A034-4E5A-83F3-8078804FB58C}">
  <sheetPr filterMode="1">
    <tabColor rgb="FFFFFF00"/>
  </sheetPr>
  <dimension ref="A1:AL489"/>
  <sheetViews>
    <sheetView zoomScale="85" zoomScaleNormal="85" workbookViewId="0">
      <selection activeCell="G485" sqref="G485"/>
    </sheetView>
  </sheetViews>
  <sheetFormatPr defaultRowHeight="14.4" x14ac:dyDescent="0.3"/>
  <cols>
    <col min="1" max="1" width="49.88671875" bestFit="1" customWidth="1"/>
    <col min="2" max="2" width="9.33203125" bestFit="1" customWidth="1"/>
    <col min="3" max="3" width="21.44140625" bestFit="1" customWidth="1"/>
    <col min="4" max="4" width="17" bestFit="1" customWidth="1"/>
    <col min="5" max="5" width="21.109375" bestFit="1" customWidth="1"/>
    <col min="6" max="6" width="55.5546875" bestFit="1" customWidth="1"/>
    <col min="7" max="7" width="5.5546875" bestFit="1" customWidth="1"/>
    <col min="8" max="8" width="5" bestFit="1" customWidth="1"/>
  </cols>
  <sheetData>
    <row r="1" spans="1:38" s="522" customFormat="1" ht="40.5" customHeight="1" x14ac:dyDescent="0.3">
      <c r="A1" s="533"/>
      <c r="B1" s="534" t="s">
        <v>1496</v>
      </c>
      <c r="C1" s="534" t="s">
        <v>1497</v>
      </c>
      <c r="D1" s="535" t="s">
        <v>1895</v>
      </c>
      <c r="E1" s="536" t="s">
        <v>310</v>
      </c>
      <c r="F1" s="534" t="s">
        <v>1899</v>
      </c>
      <c r="G1" s="536" t="s">
        <v>14</v>
      </c>
      <c r="H1" s="536" t="s">
        <v>311</v>
      </c>
      <c r="I1" s="537"/>
      <c r="J1" s="538" t="s">
        <v>3863</v>
      </c>
      <c r="K1" s="538" t="s">
        <v>3864</v>
      </c>
      <c r="L1" s="538" t="s">
        <v>3865</v>
      </c>
      <c r="M1" s="537"/>
      <c r="N1" s="538" t="s">
        <v>3866</v>
      </c>
      <c r="O1" s="538" t="s">
        <v>3867</v>
      </c>
      <c r="P1" s="538" t="s">
        <v>3868</v>
      </c>
      <c r="Q1" s="538" t="s">
        <v>3869</v>
      </c>
      <c r="R1" s="538" t="s">
        <v>3870</v>
      </c>
      <c r="S1" s="539" t="s">
        <v>3871</v>
      </c>
      <c r="T1" s="537"/>
      <c r="U1" s="538" t="s">
        <v>3872</v>
      </c>
      <c r="V1" s="537"/>
      <c r="W1" s="540" t="s">
        <v>3873</v>
      </c>
      <c r="X1" s="537"/>
      <c r="Y1" s="539" t="s">
        <v>3874</v>
      </c>
      <c r="Z1" s="539" t="s">
        <v>3875</v>
      </c>
      <c r="AA1" s="539" t="s">
        <v>3876</v>
      </c>
      <c r="AB1" s="540" t="s">
        <v>3877</v>
      </c>
      <c r="AC1" s="537"/>
      <c r="AD1" s="541" t="s">
        <v>3878</v>
      </c>
      <c r="AE1" s="542" t="s">
        <v>3879</v>
      </c>
      <c r="AF1" s="541" t="s">
        <v>3878</v>
      </c>
      <c r="AG1" s="542" t="s">
        <v>3879</v>
      </c>
      <c r="AH1" s="541" t="s">
        <v>3878</v>
      </c>
      <c r="AI1" s="542" t="s">
        <v>3879</v>
      </c>
      <c r="AJ1" s="539" t="s">
        <v>3880</v>
      </c>
      <c r="AL1" s="543"/>
    </row>
    <row r="2" spans="1:38" s="522" customFormat="1" ht="22.5" hidden="1" customHeight="1" x14ac:dyDescent="0.3">
      <c r="A2" s="533" t="s">
        <v>3621</v>
      </c>
      <c r="B2" s="544" t="s">
        <v>1503</v>
      </c>
      <c r="C2" s="544" t="s">
        <v>1918</v>
      </c>
      <c r="D2" s="544" t="s">
        <v>333</v>
      </c>
      <c r="E2" s="545" t="s">
        <v>326</v>
      </c>
      <c r="F2" s="545" t="s">
        <v>325</v>
      </c>
      <c r="G2" s="546">
        <v>700</v>
      </c>
      <c r="H2" s="546">
        <v>6</v>
      </c>
      <c r="I2" s="537"/>
      <c r="J2" s="547">
        <v>6</v>
      </c>
      <c r="K2" s="548">
        <v>445</v>
      </c>
      <c r="L2" s="548">
        <v>2670</v>
      </c>
      <c r="M2" s="549"/>
      <c r="N2" s="547">
        <v>0</v>
      </c>
      <c r="O2" s="547">
        <v>0</v>
      </c>
      <c r="P2" s="547">
        <v>0</v>
      </c>
      <c r="Q2" s="548">
        <v>0</v>
      </c>
      <c r="R2" s="548">
        <v>9.0371999999999986</v>
      </c>
      <c r="S2" s="548">
        <v>0</v>
      </c>
      <c r="T2" s="549"/>
      <c r="U2" s="547">
        <v>0</v>
      </c>
      <c r="V2" s="549"/>
      <c r="W2" s="550">
        <f>IFERROR((N2+J2+U2+O2),0)</f>
        <v>6</v>
      </c>
      <c r="X2" s="549"/>
      <c r="Y2" s="551" t="e">
        <f>#N/A</f>
        <v>#N/A</v>
      </c>
      <c r="Z2" s="551">
        <f>IFERROR(IF(J2/Y2=0,IF(AK2="no","Negative","Delist"),J2/Y2),0)</f>
        <v>0</v>
      </c>
      <c r="AA2" s="551">
        <f>IFERROR(P2/Y2,0)</f>
        <v>0</v>
      </c>
      <c r="AB2" s="552" t="e">
        <f>#N/A</f>
        <v>#N/A</v>
      </c>
      <c r="AC2" s="549"/>
      <c r="AD2" s="553">
        <v>0</v>
      </c>
      <c r="AE2" s="554" t="s">
        <v>1509</v>
      </c>
      <c r="AF2" s="553">
        <v>0</v>
      </c>
      <c r="AG2" s="554" t="s">
        <v>1509</v>
      </c>
      <c r="AH2" s="553">
        <v>0</v>
      </c>
      <c r="AI2" s="554" t="s">
        <v>1509</v>
      </c>
      <c r="AJ2" s="553">
        <v>0</v>
      </c>
      <c r="AK2" s="543" t="e">
        <f>#N/A</f>
        <v>#N/A</v>
      </c>
    </row>
    <row r="3" spans="1:38" s="522" customFormat="1" ht="22.5" hidden="1" customHeight="1" x14ac:dyDescent="0.3">
      <c r="A3" s="533" t="s">
        <v>1923</v>
      </c>
      <c r="B3" s="544" t="s">
        <v>1503</v>
      </c>
      <c r="C3" s="544" t="s">
        <v>1923</v>
      </c>
      <c r="D3" s="544" t="s">
        <v>333</v>
      </c>
      <c r="E3" s="545" t="s">
        <v>328</v>
      </c>
      <c r="F3" s="545" t="s">
        <v>327</v>
      </c>
      <c r="G3" s="546">
        <v>700</v>
      </c>
      <c r="H3" s="546">
        <v>6</v>
      </c>
      <c r="I3" s="537"/>
      <c r="J3" s="547">
        <v>33</v>
      </c>
      <c r="K3" s="548">
        <v>2390</v>
      </c>
      <c r="L3" s="548">
        <v>78870</v>
      </c>
      <c r="M3" s="549"/>
      <c r="N3" s="547">
        <v>0</v>
      </c>
      <c r="O3" s="547">
        <v>0</v>
      </c>
      <c r="P3" s="547">
        <v>0</v>
      </c>
      <c r="Q3" s="548">
        <v>0</v>
      </c>
      <c r="R3" s="548">
        <v>136.14307200000002</v>
      </c>
      <c r="S3" s="548">
        <v>0</v>
      </c>
      <c r="T3" s="549"/>
      <c r="U3" s="547">
        <v>0</v>
      </c>
      <c r="V3" s="549"/>
      <c r="W3" s="550" t="e">
        <f>#N/A</f>
        <v>#N/A</v>
      </c>
      <c r="X3" s="549"/>
      <c r="Y3" s="551" t="e">
        <f>#N/A</f>
        <v>#N/A</v>
      </c>
      <c r="Z3" s="551">
        <f>IFERROR(IF(J3/Y3=0,IF(AK3="no","Negative","Delist"),J3/Y3),0)</f>
        <v>0</v>
      </c>
      <c r="AA3" s="551" t="e">
        <f>#N/A</f>
        <v>#N/A</v>
      </c>
      <c r="AB3" s="552" t="e">
        <f>#N/A</f>
        <v>#N/A</v>
      </c>
      <c r="AC3" s="549"/>
      <c r="AD3" s="553">
        <v>0</v>
      </c>
      <c r="AE3" s="554" t="s">
        <v>1509</v>
      </c>
      <c r="AF3" s="553">
        <v>0</v>
      </c>
      <c r="AG3" s="554" t="s">
        <v>1509</v>
      </c>
      <c r="AH3" s="553">
        <v>0</v>
      </c>
      <c r="AI3" s="554" t="s">
        <v>1509</v>
      </c>
      <c r="AJ3" s="553">
        <v>0</v>
      </c>
      <c r="AK3" s="543" t="e">
        <f>#N/A</f>
        <v>#N/A</v>
      </c>
    </row>
    <row r="4" spans="1:38" s="522" customFormat="1" ht="22.5" hidden="1" customHeight="1" x14ac:dyDescent="0.3">
      <c r="A4" s="533" t="s">
        <v>1730</v>
      </c>
      <c r="B4" s="544" t="s">
        <v>1503</v>
      </c>
      <c r="C4" s="544" t="s">
        <v>151</v>
      </c>
      <c r="D4" s="544" t="s">
        <v>333</v>
      </c>
      <c r="E4" s="545" t="s">
        <v>332</v>
      </c>
      <c r="F4" s="545" t="s">
        <v>331</v>
      </c>
      <c r="G4" s="546">
        <v>700</v>
      </c>
      <c r="H4" s="546">
        <v>6</v>
      </c>
      <c r="I4" s="537"/>
      <c r="J4" s="547">
        <v>107</v>
      </c>
      <c r="K4" s="548">
        <v>705</v>
      </c>
      <c r="L4" s="548">
        <v>75435</v>
      </c>
      <c r="M4" s="549"/>
      <c r="N4" s="547">
        <v>0</v>
      </c>
      <c r="O4" s="547">
        <v>0</v>
      </c>
      <c r="P4" s="547">
        <v>0</v>
      </c>
      <c r="Q4" s="548">
        <v>0</v>
      </c>
      <c r="R4" s="548">
        <v>32.191200000000002</v>
      </c>
      <c r="S4" s="548">
        <v>0</v>
      </c>
      <c r="T4" s="549"/>
      <c r="U4" s="547">
        <v>1</v>
      </c>
      <c r="V4" s="549"/>
      <c r="W4" s="550" t="e">
        <f>#N/A</f>
        <v>#N/A</v>
      </c>
      <c r="X4" s="549"/>
      <c r="Y4" s="551" t="e">
        <f>#N/A</f>
        <v>#N/A</v>
      </c>
      <c r="Z4" s="551">
        <f>IFERROR(IF(J4/Y4=0,IF(AK4="no","Negative","Delist"),J4/Y4),0)</f>
        <v>0</v>
      </c>
      <c r="AA4" s="551" t="e">
        <f>#N/A</f>
        <v>#N/A</v>
      </c>
      <c r="AB4" s="552" t="e">
        <f>#N/A</f>
        <v>#N/A</v>
      </c>
      <c r="AC4" s="549"/>
      <c r="AD4" s="553">
        <v>0</v>
      </c>
      <c r="AE4" s="554" t="s">
        <v>1509</v>
      </c>
      <c r="AF4" s="553">
        <v>0</v>
      </c>
      <c r="AG4" s="554" t="s">
        <v>1509</v>
      </c>
      <c r="AH4" s="553">
        <v>0</v>
      </c>
      <c r="AI4" s="554" t="s">
        <v>1509</v>
      </c>
      <c r="AJ4" s="553">
        <v>0</v>
      </c>
      <c r="AK4" s="543" t="e">
        <f>#N/A</f>
        <v>#N/A</v>
      </c>
    </row>
    <row r="5" spans="1:38" s="522" customFormat="1" ht="22.5" hidden="1" customHeight="1" x14ac:dyDescent="0.3">
      <c r="A5" s="533" t="s">
        <v>1722</v>
      </c>
      <c r="B5" s="544" t="s">
        <v>1503</v>
      </c>
      <c r="C5" s="544" t="s">
        <v>151</v>
      </c>
      <c r="D5" s="544" t="s">
        <v>333</v>
      </c>
      <c r="E5" s="545" t="s">
        <v>335</v>
      </c>
      <c r="F5" s="545" t="s">
        <v>334</v>
      </c>
      <c r="G5" s="546">
        <v>700</v>
      </c>
      <c r="H5" s="546">
        <v>6</v>
      </c>
      <c r="I5" s="537"/>
      <c r="J5" s="547">
        <v>167</v>
      </c>
      <c r="K5" s="548">
        <v>705</v>
      </c>
      <c r="L5" s="548">
        <v>117735</v>
      </c>
      <c r="M5" s="549"/>
      <c r="N5" s="547">
        <v>0</v>
      </c>
      <c r="O5" s="547">
        <v>0</v>
      </c>
      <c r="P5" s="547">
        <v>0</v>
      </c>
      <c r="Q5" s="548">
        <v>0</v>
      </c>
      <c r="R5" s="548">
        <v>32.191200000000002</v>
      </c>
      <c r="S5" s="548">
        <v>0</v>
      </c>
      <c r="T5" s="549"/>
      <c r="U5" s="547">
        <v>1</v>
      </c>
      <c r="V5" s="549"/>
      <c r="W5" s="550" t="e">
        <f>#N/A</f>
        <v>#N/A</v>
      </c>
      <c r="X5" s="549"/>
      <c r="Y5" s="551" t="e">
        <f>#N/A</f>
        <v>#N/A</v>
      </c>
      <c r="Z5" s="551" t="e">
        <f>#N/A</f>
        <v>#N/A</v>
      </c>
      <c r="AA5" s="551" t="e">
        <f>#N/A</f>
        <v>#N/A</v>
      </c>
      <c r="AB5" s="552" t="e">
        <f>#N/A</f>
        <v>#N/A</v>
      </c>
      <c r="AC5" s="549"/>
      <c r="AD5" s="553">
        <v>0</v>
      </c>
      <c r="AE5" s="554" t="s">
        <v>1509</v>
      </c>
      <c r="AF5" s="553">
        <v>0</v>
      </c>
      <c r="AG5" s="554" t="s">
        <v>1509</v>
      </c>
      <c r="AH5" s="553">
        <v>0</v>
      </c>
      <c r="AI5" s="554" t="s">
        <v>1509</v>
      </c>
      <c r="AJ5" s="553">
        <v>0</v>
      </c>
      <c r="AK5" s="543" t="e">
        <f>#N/A</f>
        <v>#N/A</v>
      </c>
    </row>
    <row r="6" spans="1:38" s="522" customFormat="1" ht="22.5" hidden="1" customHeight="1" x14ac:dyDescent="0.3">
      <c r="A6" s="533" t="s">
        <v>1729</v>
      </c>
      <c r="B6" s="544" t="s">
        <v>1503</v>
      </c>
      <c r="C6" s="544" t="s">
        <v>151</v>
      </c>
      <c r="D6" s="544" t="s">
        <v>333</v>
      </c>
      <c r="E6" s="545" t="s">
        <v>339</v>
      </c>
      <c r="F6" s="545" t="s">
        <v>338</v>
      </c>
      <c r="G6" s="546">
        <v>700</v>
      </c>
      <c r="H6" s="546">
        <v>6</v>
      </c>
      <c r="I6" s="537"/>
      <c r="J6" s="547">
        <v>336</v>
      </c>
      <c r="K6" s="548">
        <v>705</v>
      </c>
      <c r="L6" s="548">
        <v>236880</v>
      </c>
      <c r="M6" s="549"/>
      <c r="N6" s="547">
        <v>0</v>
      </c>
      <c r="O6" s="547">
        <v>9870</v>
      </c>
      <c r="P6" s="547">
        <v>9870</v>
      </c>
      <c r="Q6" s="548">
        <v>1645</v>
      </c>
      <c r="R6" s="548">
        <v>32.191200000000002</v>
      </c>
      <c r="S6" s="548">
        <v>52954.524000000005</v>
      </c>
      <c r="T6" s="549"/>
      <c r="U6" s="547">
        <v>1</v>
      </c>
      <c r="V6" s="549"/>
      <c r="W6" s="550">
        <f>IFERROR((N6+J6+U6+O6),0)</f>
        <v>10207</v>
      </c>
      <c r="X6" s="549"/>
      <c r="Y6" s="551" t="e">
        <f>#N/A</f>
        <v>#N/A</v>
      </c>
      <c r="Z6" s="551" t="e">
        <f>#N/A</f>
        <v>#N/A</v>
      </c>
      <c r="AA6" s="551" t="e">
        <f>#N/A</f>
        <v>#N/A</v>
      </c>
      <c r="AB6" s="552" t="e">
        <f>#N/A</f>
        <v>#N/A</v>
      </c>
      <c r="AC6" s="549"/>
      <c r="AD6" s="553">
        <v>0</v>
      </c>
      <c r="AE6" s="554">
        <v>0</v>
      </c>
      <c r="AF6" s="553">
        <v>0</v>
      </c>
      <c r="AG6" s="554">
        <v>0</v>
      </c>
      <c r="AH6" s="553">
        <v>0</v>
      </c>
      <c r="AI6" s="554">
        <v>0</v>
      </c>
      <c r="AJ6" s="553">
        <v>0</v>
      </c>
      <c r="AK6" s="543" t="e">
        <f>#N/A</f>
        <v>#N/A</v>
      </c>
    </row>
    <row r="7" spans="1:38" s="522" customFormat="1" ht="22.5" hidden="1" customHeight="1" x14ac:dyDescent="0.3">
      <c r="A7" s="533" t="s">
        <v>1713</v>
      </c>
      <c r="B7" s="544" t="s">
        <v>1503</v>
      </c>
      <c r="C7" s="544" t="s">
        <v>151</v>
      </c>
      <c r="D7" s="544" t="s">
        <v>333</v>
      </c>
      <c r="E7" s="545" t="s">
        <v>341</v>
      </c>
      <c r="F7" s="545" t="s">
        <v>340</v>
      </c>
      <c r="G7" s="546">
        <v>700</v>
      </c>
      <c r="H7" s="546">
        <v>6</v>
      </c>
      <c r="I7" s="537"/>
      <c r="J7" s="547">
        <v>235</v>
      </c>
      <c r="K7" s="548">
        <v>705</v>
      </c>
      <c r="L7" s="548">
        <v>165675</v>
      </c>
      <c r="M7" s="549"/>
      <c r="N7" s="547">
        <v>0</v>
      </c>
      <c r="O7" s="547">
        <v>1800</v>
      </c>
      <c r="P7" s="547">
        <v>1800</v>
      </c>
      <c r="Q7" s="548">
        <v>300</v>
      </c>
      <c r="R7" s="548">
        <v>32.191200000000002</v>
      </c>
      <c r="S7" s="548">
        <v>9657.36</v>
      </c>
      <c r="T7" s="549"/>
      <c r="U7" s="547">
        <v>1</v>
      </c>
      <c r="V7" s="549"/>
      <c r="W7" s="550" t="e">
        <f>#N/A</f>
        <v>#N/A</v>
      </c>
      <c r="X7" s="549"/>
      <c r="Y7" s="551" t="e">
        <f>#N/A</f>
        <v>#N/A</v>
      </c>
      <c r="Z7" s="551" t="e">
        <f>#N/A</f>
        <v>#N/A</v>
      </c>
      <c r="AA7" s="551" t="e">
        <f>#N/A</f>
        <v>#N/A</v>
      </c>
      <c r="AB7" s="552" t="e">
        <f>#N/A</f>
        <v>#N/A</v>
      </c>
      <c r="AC7" s="549"/>
      <c r="AD7" s="553">
        <v>0</v>
      </c>
      <c r="AE7" s="554">
        <v>0</v>
      </c>
      <c r="AF7" s="553">
        <v>0</v>
      </c>
      <c r="AG7" s="554">
        <v>0</v>
      </c>
      <c r="AH7" s="553">
        <v>0</v>
      </c>
      <c r="AI7" s="554">
        <v>0</v>
      </c>
      <c r="AJ7" s="553">
        <v>0</v>
      </c>
      <c r="AK7" s="543" t="e">
        <f>#N/A</f>
        <v>#N/A</v>
      </c>
    </row>
    <row r="8" spans="1:38" s="522" customFormat="1" ht="22.5" hidden="1" customHeight="1" x14ac:dyDescent="0.3">
      <c r="A8" s="533" t="s">
        <v>1714</v>
      </c>
      <c r="B8" s="544" t="s">
        <v>1503</v>
      </c>
      <c r="C8" s="544" t="s">
        <v>151</v>
      </c>
      <c r="D8" s="544" t="s">
        <v>333</v>
      </c>
      <c r="E8" s="545" t="s">
        <v>344</v>
      </c>
      <c r="F8" s="545" t="s">
        <v>343</v>
      </c>
      <c r="G8" s="546">
        <v>700</v>
      </c>
      <c r="H8" s="546">
        <v>6</v>
      </c>
      <c r="I8" s="537"/>
      <c r="J8" s="547">
        <v>120</v>
      </c>
      <c r="K8" s="548">
        <v>705</v>
      </c>
      <c r="L8" s="548">
        <v>84600</v>
      </c>
      <c r="M8" s="549"/>
      <c r="N8" s="547">
        <v>0</v>
      </c>
      <c r="O8" s="547">
        <v>408</v>
      </c>
      <c r="P8" s="547">
        <v>408</v>
      </c>
      <c r="Q8" s="548">
        <v>68</v>
      </c>
      <c r="R8" s="548">
        <v>32.191200000000002</v>
      </c>
      <c r="S8" s="548">
        <v>2189.0016000000001</v>
      </c>
      <c r="T8" s="549"/>
      <c r="U8" s="547">
        <v>1</v>
      </c>
      <c r="V8" s="549"/>
      <c r="W8" s="550" t="e">
        <f>#N/A</f>
        <v>#N/A</v>
      </c>
      <c r="X8" s="549"/>
      <c r="Y8" s="551" t="e">
        <f>#N/A</f>
        <v>#N/A</v>
      </c>
      <c r="Z8" s="551" t="e">
        <f>#N/A</f>
        <v>#N/A</v>
      </c>
      <c r="AA8" s="551" t="e">
        <f>#N/A</f>
        <v>#N/A</v>
      </c>
      <c r="AB8" s="552" t="e">
        <f>#N/A</f>
        <v>#N/A</v>
      </c>
      <c r="AC8" s="549"/>
      <c r="AD8" s="553">
        <v>0</v>
      </c>
      <c r="AE8" s="554" t="s">
        <v>1509</v>
      </c>
      <c r="AF8" s="553">
        <v>0</v>
      </c>
      <c r="AG8" s="554" t="s">
        <v>1509</v>
      </c>
      <c r="AH8" s="553">
        <v>0</v>
      </c>
      <c r="AI8" s="554" t="s">
        <v>1509</v>
      </c>
      <c r="AJ8" s="553">
        <v>0</v>
      </c>
      <c r="AK8" s="543" t="e">
        <f>#N/A</f>
        <v>#N/A</v>
      </c>
    </row>
    <row r="9" spans="1:38" s="522" customFormat="1" ht="22.5" hidden="1" customHeight="1" x14ac:dyDescent="0.3">
      <c r="A9" s="533" t="s">
        <v>1716</v>
      </c>
      <c r="B9" s="544" t="s">
        <v>1503</v>
      </c>
      <c r="C9" s="544" t="s">
        <v>151</v>
      </c>
      <c r="D9" s="544" t="s">
        <v>333</v>
      </c>
      <c r="E9" s="545" t="s">
        <v>346</v>
      </c>
      <c r="F9" s="545" t="s">
        <v>345</v>
      </c>
      <c r="G9" s="546">
        <v>700</v>
      </c>
      <c r="H9" s="546">
        <v>6</v>
      </c>
      <c r="I9" s="537"/>
      <c r="J9" s="547">
        <v>451</v>
      </c>
      <c r="K9" s="548">
        <v>705</v>
      </c>
      <c r="L9" s="548">
        <v>317955</v>
      </c>
      <c r="M9" s="549"/>
      <c r="N9" s="547">
        <v>0</v>
      </c>
      <c r="O9" s="547">
        <v>1368</v>
      </c>
      <c r="P9" s="547">
        <v>1368</v>
      </c>
      <c r="Q9" s="548">
        <v>228</v>
      </c>
      <c r="R9" s="548">
        <v>32.191200000000002</v>
      </c>
      <c r="S9" s="548">
        <v>7339.5936000000002</v>
      </c>
      <c r="T9" s="549"/>
      <c r="U9" s="547">
        <v>1</v>
      </c>
      <c r="V9" s="549"/>
      <c r="W9" s="550">
        <f>IFERROR((N9+J9+U9+O9),0)</f>
        <v>1820</v>
      </c>
      <c r="X9" s="549"/>
      <c r="Y9" s="551" t="e">
        <f>#N/A</f>
        <v>#N/A</v>
      </c>
      <c r="Z9" s="551" t="e">
        <f>#N/A</f>
        <v>#N/A</v>
      </c>
      <c r="AA9" s="551" t="e">
        <f>#N/A</f>
        <v>#N/A</v>
      </c>
      <c r="AB9" s="552" t="e">
        <f>#N/A</f>
        <v>#N/A</v>
      </c>
      <c r="AC9" s="549"/>
      <c r="AD9" s="553">
        <v>0</v>
      </c>
      <c r="AE9" s="554">
        <v>0</v>
      </c>
      <c r="AF9" s="553">
        <v>0</v>
      </c>
      <c r="AG9" s="554">
        <v>0</v>
      </c>
      <c r="AH9" s="553">
        <v>0</v>
      </c>
      <c r="AI9" s="554">
        <v>0</v>
      </c>
      <c r="AJ9" s="553">
        <v>0</v>
      </c>
      <c r="AK9" s="543" t="e">
        <f>#N/A</f>
        <v>#N/A</v>
      </c>
    </row>
    <row r="10" spans="1:38" s="522" customFormat="1" ht="22.5" hidden="1" customHeight="1" x14ac:dyDescent="0.3">
      <c r="A10" s="533" t="s">
        <v>1719</v>
      </c>
      <c r="B10" s="544" t="s">
        <v>1503</v>
      </c>
      <c r="C10" s="544" t="s">
        <v>151</v>
      </c>
      <c r="D10" s="544" t="s">
        <v>333</v>
      </c>
      <c r="E10" s="545" t="s">
        <v>351</v>
      </c>
      <c r="F10" s="545" t="s">
        <v>350</v>
      </c>
      <c r="G10" s="546">
        <v>700</v>
      </c>
      <c r="H10" s="546">
        <v>6</v>
      </c>
      <c r="I10" s="537"/>
      <c r="J10" s="547">
        <v>320</v>
      </c>
      <c r="K10" s="548">
        <v>705</v>
      </c>
      <c r="L10" s="548">
        <v>225600</v>
      </c>
      <c r="M10" s="549"/>
      <c r="N10" s="547">
        <v>0</v>
      </c>
      <c r="O10" s="547">
        <v>1800</v>
      </c>
      <c r="P10" s="547">
        <v>1800</v>
      </c>
      <c r="Q10" s="548">
        <v>300</v>
      </c>
      <c r="R10" s="548">
        <v>32.191200000000002</v>
      </c>
      <c r="S10" s="548">
        <v>9657.36</v>
      </c>
      <c r="T10" s="549"/>
      <c r="U10" s="547">
        <v>1</v>
      </c>
      <c r="V10" s="549"/>
      <c r="W10" s="550" t="e">
        <f>#N/A</f>
        <v>#N/A</v>
      </c>
      <c r="X10" s="549"/>
      <c r="Y10" s="551" t="e">
        <f>#N/A</f>
        <v>#N/A</v>
      </c>
      <c r="Z10" s="551" t="e">
        <f>#N/A</f>
        <v>#N/A</v>
      </c>
      <c r="AA10" s="551" t="e">
        <f>#N/A</f>
        <v>#N/A</v>
      </c>
      <c r="AB10" s="552" t="e">
        <f>#N/A</f>
        <v>#N/A</v>
      </c>
      <c r="AC10" s="549"/>
      <c r="AD10" s="553">
        <v>0</v>
      </c>
      <c r="AE10" s="554" t="s">
        <v>1509</v>
      </c>
      <c r="AF10" s="553">
        <v>0</v>
      </c>
      <c r="AG10" s="554" t="s">
        <v>1509</v>
      </c>
      <c r="AH10" s="553">
        <v>0</v>
      </c>
      <c r="AI10" s="554" t="s">
        <v>1509</v>
      </c>
      <c r="AJ10" s="553">
        <v>0</v>
      </c>
      <c r="AK10" s="543" t="e">
        <f>#N/A</f>
        <v>#N/A</v>
      </c>
    </row>
    <row r="11" spans="1:38" s="522" customFormat="1" ht="22.5" customHeight="1" x14ac:dyDescent="0.3">
      <c r="A11" s="533" t="s">
        <v>3881</v>
      </c>
      <c r="B11" s="544" t="s">
        <v>1503</v>
      </c>
      <c r="C11" s="544" t="s">
        <v>151</v>
      </c>
      <c r="D11" s="544" t="s">
        <v>333</v>
      </c>
      <c r="E11" s="555" t="s">
        <v>3882</v>
      </c>
      <c r="F11" s="545" t="s">
        <v>3883</v>
      </c>
      <c r="G11" s="546">
        <v>700</v>
      </c>
      <c r="H11" s="546">
        <v>6</v>
      </c>
      <c r="I11" s="537"/>
      <c r="J11" s="547">
        <v>85</v>
      </c>
      <c r="K11" s="548">
        <v>705</v>
      </c>
      <c r="L11" s="548">
        <v>59925</v>
      </c>
      <c r="M11" s="549"/>
      <c r="N11" s="547">
        <v>0</v>
      </c>
      <c r="O11" s="547">
        <v>540</v>
      </c>
      <c r="P11" s="547">
        <v>540</v>
      </c>
      <c r="Q11" s="548">
        <v>90</v>
      </c>
      <c r="R11" s="548">
        <v>0</v>
      </c>
      <c r="S11" s="548">
        <v>0</v>
      </c>
      <c r="T11" s="549"/>
      <c r="U11" s="547">
        <v>0</v>
      </c>
      <c r="V11" s="549"/>
      <c r="W11" s="550" t="e">
        <f>#N/A</f>
        <v>#N/A</v>
      </c>
      <c r="X11" s="549"/>
      <c r="Y11" s="551" t="e">
        <f>#N/A</f>
        <v>#N/A</v>
      </c>
      <c r="Z11" s="551" t="e">
        <f>#N/A</f>
        <v>#N/A</v>
      </c>
      <c r="AA11" s="551" t="e">
        <f>#N/A</f>
        <v>#N/A</v>
      </c>
      <c r="AB11" s="552" t="e">
        <f>#N/A</f>
        <v>#N/A</v>
      </c>
      <c r="AC11" s="549"/>
      <c r="AD11" s="553">
        <v>0</v>
      </c>
      <c r="AE11" s="554">
        <v>0</v>
      </c>
      <c r="AF11" s="553">
        <v>0</v>
      </c>
      <c r="AG11" s="554">
        <v>0</v>
      </c>
      <c r="AH11" s="553">
        <v>0</v>
      </c>
      <c r="AI11" s="554">
        <v>0</v>
      </c>
      <c r="AJ11" s="553">
        <v>0</v>
      </c>
      <c r="AK11" s="543" t="e">
        <f>#N/A</f>
        <v>#N/A</v>
      </c>
    </row>
    <row r="12" spans="1:38" s="522" customFormat="1" ht="22.5" hidden="1" customHeight="1" x14ac:dyDescent="0.3">
      <c r="A12" s="533" t="s">
        <v>1715</v>
      </c>
      <c r="B12" s="544" t="s">
        <v>1503</v>
      </c>
      <c r="C12" s="544" t="s">
        <v>151</v>
      </c>
      <c r="D12" s="544" t="s">
        <v>333</v>
      </c>
      <c r="E12" s="545" t="s">
        <v>354</v>
      </c>
      <c r="F12" s="545" t="s">
        <v>353</v>
      </c>
      <c r="G12" s="546">
        <v>700</v>
      </c>
      <c r="H12" s="546">
        <v>6</v>
      </c>
      <c r="I12" s="537"/>
      <c r="J12" s="547">
        <v>55</v>
      </c>
      <c r="K12" s="548">
        <v>705</v>
      </c>
      <c r="L12" s="548">
        <v>38775</v>
      </c>
      <c r="M12" s="549"/>
      <c r="N12" s="547">
        <v>0</v>
      </c>
      <c r="O12" s="547">
        <v>480</v>
      </c>
      <c r="P12" s="547">
        <v>480</v>
      </c>
      <c r="Q12" s="548">
        <v>80</v>
      </c>
      <c r="R12" s="548">
        <v>32.191200000000002</v>
      </c>
      <c r="S12" s="548">
        <v>2575.2960000000003</v>
      </c>
      <c r="T12" s="549"/>
      <c r="U12" s="547">
        <v>0</v>
      </c>
      <c r="V12" s="549"/>
      <c r="W12" s="550" t="e">
        <f>#N/A</f>
        <v>#N/A</v>
      </c>
      <c r="X12" s="549"/>
      <c r="Y12" s="551" t="e">
        <f>#N/A</f>
        <v>#N/A</v>
      </c>
      <c r="Z12" s="551" t="e">
        <f>#N/A</f>
        <v>#N/A</v>
      </c>
      <c r="AA12" s="551" t="e">
        <f>#N/A</f>
        <v>#N/A</v>
      </c>
      <c r="AB12" s="552" t="e">
        <f>#N/A</f>
        <v>#N/A</v>
      </c>
      <c r="AC12" s="549"/>
      <c r="AD12" s="553">
        <v>0</v>
      </c>
      <c r="AE12" s="554" t="s">
        <v>1509</v>
      </c>
      <c r="AF12" s="553">
        <v>0</v>
      </c>
      <c r="AG12" s="554" t="s">
        <v>1509</v>
      </c>
      <c r="AH12" s="553">
        <v>0</v>
      </c>
      <c r="AI12" s="554" t="s">
        <v>1509</v>
      </c>
      <c r="AJ12" s="553">
        <v>0</v>
      </c>
      <c r="AK12" s="543" t="e">
        <f>#N/A</f>
        <v>#N/A</v>
      </c>
    </row>
    <row r="13" spans="1:38" s="522" customFormat="1" ht="22.5" hidden="1" customHeight="1" x14ac:dyDescent="0.3">
      <c r="A13" s="533" t="s">
        <v>3660</v>
      </c>
      <c r="B13" s="544" t="s">
        <v>1503</v>
      </c>
      <c r="C13" s="544" t="s">
        <v>151</v>
      </c>
      <c r="D13" s="544" t="s">
        <v>333</v>
      </c>
      <c r="E13" s="545" t="s">
        <v>357</v>
      </c>
      <c r="F13" s="545" t="s">
        <v>356</v>
      </c>
      <c r="G13" s="546">
        <v>700</v>
      </c>
      <c r="H13" s="546">
        <v>6</v>
      </c>
      <c r="I13" s="537"/>
      <c r="J13" s="547">
        <v>61</v>
      </c>
      <c r="K13" s="548">
        <v>705</v>
      </c>
      <c r="L13" s="548">
        <v>43005</v>
      </c>
      <c r="M13" s="549"/>
      <c r="N13" s="547">
        <v>0</v>
      </c>
      <c r="O13" s="547">
        <v>719</v>
      </c>
      <c r="P13" s="547">
        <v>719</v>
      </c>
      <c r="Q13" s="548">
        <v>119.83333333333333</v>
      </c>
      <c r="R13" s="548">
        <v>32.191200000000002</v>
      </c>
      <c r="S13" s="548">
        <v>3857.5788000000002</v>
      </c>
      <c r="T13" s="549"/>
      <c r="U13" s="547">
        <v>0</v>
      </c>
      <c r="V13" s="549"/>
      <c r="W13" s="550" t="e">
        <f>#N/A</f>
        <v>#N/A</v>
      </c>
      <c r="X13" s="549"/>
      <c r="Y13" s="551" t="e">
        <f>#N/A</f>
        <v>#N/A</v>
      </c>
      <c r="Z13" s="551" t="e">
        <f>#N/A</f>
        <v>#N/A</v>
      </c>
      <c r="AA13" s="551" t="e">
        <f>#N/A</f>
        <v>#N/A</v>
      </c>
      <c r="AB13" s="552" t="e">
        <f>#N/A</f>
        <v>#N/A</v>
      </c>
      <c r="AC13" s="549"/>
      <c r="AD13" s="553">
        <v>0</v>
      </c>
      <c r="AE13" s="554" t="s">
        <v>1509</v>
      </c>
      <c r="AF13" s="553">
        <v>0</v>
      </c>
      <c r="AG13" s="554" t="s">
        <v>1509</v>
      </c>
      <c r="AH13" s="553">
        <v>0</v>
      </c>
      <c r="AI13" s="554" t="s">
        <v>1509</v>
      </c>
      <c r="AJ13" s="553">
        <v>0</v>
      </c>
      <c r="AK13" s="543" t="e">
        <f>#N/A</f>
        <v>#N/A</v>
      </c>
    </row>
    <row r="14" spans="1:38" s="522" customFormat="1" ht="22.5" hidden="1" customHeight="1" x14ac:dyDescent="0.3">
      <c r="A14" s="533" t="s">
        <v>1717</v>
      </c>
      <c r="B14" s="544" t="s">
        <v>1503</v>
      </c>
      <c r="C14" s="544" t="s">
        <v>151</v>
      </c>
      <c r="D14" s="544" t="s">
        <v>333</v>
      </c>
      <c r="E14" s="545" t="s">
        <v>359</v>
      </c>
      <c r="F14" s="545" t="s">
        <v>358</v>
      </c>
      <c r="G14" s="546">
        <v>700</v>
      </c>
      <c r="H14" s="546">
        <v>6</v>
      </c>
      <c r="I14" s="537"/>
      <c r="J14" s="547">
        <v>44</v>
      </c>
      <c r="K14" s="548">
        <v>705</v>
      </c>
      <c r="L14" s="548">
        <v>31020</v>
      </c>
      <c r="M14" s="549"/>
      <c r="N14" s="547">
        <v>0</v>
      </c>
      <c r="O14" s="547">
        <v>228</v>
      </c>
      <c r="P14" s="547">
        <v>228</v>
      </c>
      <c r="Q14" s="548">
        <v>38</v>
      </c>
      <c r="R14" s="548">
        <v>32.191200000000002</v>
      </c>
      <c r="S14" s="548">
        <v>1223.2656000000002</v>
      </c>
      <c r="T14" s="549"/>
      <c r="U14" s="547">
        <v>0</v>
      </c>
      <c r="V14" s="549"/>
      <c r="W14" s="550" t="e">
        <f>#N/A</f>
        <v>#N/A</v>
      </c>
      <c r="X14" s="549"/>
      <c r="Y14" s="551" t="e">
        <f>#N/A</f>
        <v>#N/A</v>
      </c>
      <c r="Z14" s="551" t="e">
        <f>#N/A</f>
        <v>#N/A</v>
      </c>
      <c r="AA14" s="551" t="e">
        <f>#N/A</f>
        <v>#N/A</v>
      </c>
      <c r="AB14" s="552" t="e">
        <f>#N/A</f>
        <v>#N/A</v>
      </c>
      <c r="AC14" s="549"/>
      <c r="AD14" s="553">
        <v>0</v>
      </c>
      <c r="AE14" s="554" t="s">
        <v>1509</v>
      </c>
      <c r="AF14" s="553">
        <v>0</v>
      </c>
      <c r="AG14" s="554" t="s">
        <v>1509</v>
      </c>
      <c r="AH14" s="553">
        <v>0</v>
      </c>
      <c r="AI14" s="554" t="s">
        <v>1509</v>
      </c>
      <c r="AJ14" s="553">
        <v>0</v>
      </c>
      <c r="AK14" s="543" t="e">
        <f>#N/A</f>
        <v>#N/A</v>
      </c>
    </row>
    <row r="15" spans="1:38" s="522" customFormat="1" ht="22.5" hidden="1" customHeight="1" x14ac:dyDescent="0.3">
      <c r="A15" s="533" t="s">
        <v>1718</v>
      </c>
      <c r="B15" s="544" t="s">
        <v>1503</v>
      </c>
      <c r="C15" s="544" t="s">
        <v>151</v>
      </c>
      <c r="D15" s="544" t="s">
        <v>333</v>
      </c>
      <c r="E15" s="545" t="s">
        <v>363</v>
      </c>
      <c r="F15" s="545" t="s">
        <v>362</v>
      </c>
      <c r="G15" s="546">
        <v>700</v>
      </c>
      <c r="H15" s="546">
        <v>6</v>
      </c>
      <c r="I15" s="537"/>
      <c r="J15" s="547">
        <v>102</v>
      </c>
      <c r="K15" s="548">
        <v>705</v>
      </c>
      <c r="L15" s="548">
        <v>71910</v>
      </c>
      <c r="M15" s="549"/>
      <c r="N15" s="547">
        <v>0</v>
      </c>
      <c r="O15" s="547">
        <v>510</v>
      </c>
      <c r="P15" s="547">
        <v>510</v>
      </c>
      <c r="Q15" s="548">
        <v>85</v>
      </c>
      <c r="R15" s="548">
        <v>32.191200000000002</v>
      </c>
      <c r="S15" s="548">
        <v>2736.252</v>
      </c>
      <c r="T15" s="549"/>
      <c r="U15" s="547">
        <v>1</v>
      </c>
      <c r="V15" s="549"/>
      <c r="W15" s="550" t="e">
        <f>#N/A</f>
        <v>#N/A</v>
      </c>
      <c r="X15" s="549"/>
      <c r="Y15" s="551" t="e">
        <f>#N/A</f>
        <v>#N/A</v>
      </c>
      <c r="Z15" s="551" t="e">
        <f>#N/A</f>
        <v>#N/A</v>
      </c>
      <c r="AA15" s="551" t="e">
        <f>#N/A</f>
        <v>#N/A</v>
      </c>
      <c r="AB15" s="552" t="e">
        <f>#N/A</f>
        <v>#N/A</v>
      </c>
      <c r="AC15" s="549"/>
      <c r="AD15" s="553">
        <v>0</v>
      </c>
      <c r="AE15" s="554" t="s">
        <v>1509</v>
      </c>
      <c r="AF15" s="553">
        <v>0</v>
      </c>
      <c r="AG15" s="554" t="s">
        <v>1509</v>
      </c>
      <c r="AH15" s="553">
        <v>0</v>
      </c>
      <c r="AI15" s="554" t="s">
        <v>1509</v>
      </c>
      <c r="AJ15" s="553">
        <v>0</v>
      </c>
      <c r="AK15" s="543" t="e">
        <f>#N/A</f>
        <v>#N/A</v>
      </c>
    </row>
    <row r="16" spans="1:38" s="522" customFormat="1" ht="22.5" hidden="1" customHeight="1" x14ac:dyDescent="0.3">
      <c r="A16" s="533" t="s">
        <v>1721</v>
      </c>
      <c r="B16" s="544" t="s">
        <v>1503</v>
      </c>
      <c r="C16" s="544" t="s">
        <v>151</v>
      </c>
      <c r="D16" s="544" t="s">
        <v>333</v>
      </c>
      <c r="E16" s="545" t="s">
        <v>365</v>
      </c>
      <c r="F16" s="545" t="s">
        <v>364</v>
      </c>
      <c r="G16" s="546">
        <v>700</v>
      </c>
      <c r="H16" s="546">
        <v>6</v>
      </c>
      <c r="I16" s="537"/>
      <c r="J16" s="547">
        <v>606</v>
      </c>
      <c r="K16" s="548">
        <v>705</v>
      </c>
      <c r="L16" s="548">
        <v>427230</v>
      </c>
      <c r="M16" s="549"/>
      <c r="N16" s="547">
        <v>0</v>
      </c>
      <c r="O16" s="547">
        <v>2952</v>
      </c>
      <c r="P16" s="547">
        <v>2952</v>
      </c>
      <c r="Q16" s="548">
        <v>492</v>
      </c>
      <c r="R16" s="548">
        <v>32.191200000000002</v>
      </c>
      <c r="S16" s="548">
        <v>15838.070400000001</v>
      </c>
      <c r="T16" s="549"/>
      <c r="U16" s="547">
        <v>0</v>
      </c>
      <c r="V16" s="549"/>
      <c r="W16" s="550" t="e">
        <f>#N/A</f>
        <v>#N/A</v>
      </c>
      <c r="X16" s="549"/>
      <c r="Y16" s="551" t="e">
        <f>#N/A</f>
        <v>#N/A</v>
      </c>
      <c r="Z16" s="551" t="e">
        <f>#N/A</f>
        <v>#N/A</v>
      </c>
      <c r="AA16" s="551" t="e">
        <f>#N/A</f>
        <v>#N/A</v>
      </c>
      <c r="AB16" s="552" t="e">
        <f>#N/A</f>
        <v>#N/A</v>
      </c>
      <c r="AC16" s="549"/>
      <c r="AD16" s="553">
        <v>0</v>
      </c>
      <c r="AE16" s="554">
        <v>0</v>
      </c>
      <c r="AF16" s="553">
        <v>0</v>
      </c>
      <c r="AG16" s="554">
        <v>0</v>
      </c>
      <c r="AH16" s="553">
        <v>0</v>
      </c>
      <c r="AI16" s="554">
        <v>0</v>
      </c>
      <c r="AJ16" s="553">
        <v>0</v>
      </c>
      <c r="AK16" s="543" t="e">
        <f>#N/A</f>
        <v>#N/A</v>
      </c>
    </row>
    <row r="17" spans="1:37" s="522" customFormat="1" ht="22.5" customHeight="1" x14ac:dyDescent="0.3">
      <c r="A17" s="533" t="s">
        <v>3884</v>
      </c>
      <c r="B17" s="544" t="s">
        <v>1503</v>
      </c>
      <c r="C17" s="544" t="s">
        <v>151</v>
      </c>
      <c r="D17" s="544" t="s">
        <v>333</v>
      </c>
      <c r="E17" s="555" t="s">
        <v>3885</v>
      </c>
      <c r="F17" s="545" t="s">
        <v>3886</v>
      </c>
      <c r="G17" s="546">
        <v>700</v>
      </c>
      <c r="H17" s="546">
        <v>6</v>
      </c>
      <c r="I17" s="537"/>
      <c r="J17" s="547">
        <v>124</v>
      </c>
      <c r="K17" s="548">
        <v>705</v>
      </c>
      <c r="L17" s="548">
        <v>87420</v>
      </c>
      <c r="M17" s="549"/>
      <c r="N17" s="547">
        <v>0</v>
      </c>
      <c r="O17" s="547">
        <v>1200</v>
      </c>
      <c r="P17" s="547">
        <v>1200</v>
      </c>
      <c r="Q17" s="548">
        <v>200</v>
      </c>
      <c r="R17" s="548">
        <v>0</v>
      </c>
      <c r="S17" s="548">
        <v>0</v>
      </c>
      <c r="T17" s="549"/>
      <c r="U17" s="547">
        <v>0</v>
      </c>
      <c r="V17" s="549"/>
      <c r="W17" s="550" t="e">
        <f>#N/A</f>
        <v>#N/A</v>
      </c>
      <c r="X17" s="549"/>
      <c r="Y17" s="551" t="e">
        <f>#N/A</f>
        <v>#N/A</v>
      </c>
      <c r="Z17" s="551" t="e">
        <f>#N/A</f>
        <v>#N/A</v>
      </c>
      <c r="AA17" s="551" t="e">
        <f>#N/A</f>
        <v>#N/A</v>
      </c>
      <c r="AB17" s="552" t="e">
        <f>#N/A</f>
        <v>#N/A</v>
      </c>
      <c r="AC17" s="549"/>
      <c r="AD17" s="553">
        <v>0</v>
      </c>
      <c r="AE17" s="554">
        <v>0</v>
      </c>
      <c r="AF17" s="553">
        <v>0</v>
      </c>
      <c r="AG17" s="554">
        <v>0</v>
      </c>
      <c r="AH17" s="553">
        <v>0</v>
      </c>
      <c r="AI17" s="554">
        <v>0</v>
      </c>
      <c r="AJ17" s="553">
        <v>0</v>
      </c>
      <c r="AK17" s="543" t="e">
        <f>#N/A</f>
        <v>#N/A</v>
      </c>
    </row>
    <row r="18" spans="1:37" s="522" customFormat="1" ht="22.5" hidden="1" customHeight="1" x14ac:dyDescent="0.3">
      <c r="A18" s="533" t="s">
        <v>1723</v>
      </c>
      <c r="B18" s="544" t="s">
        <v>1503</v>
      </c>
      <c r="C18" s="544" t="s">
        <v>151</v>
      </c>
      <c r="D18" s="544" t="s">
        <v>333</v>
      </c>
      <c r="E18" s="545" t="s">
        <v>367</v>
      </c>
      <c r="F18" s="545" t="s">
        <v>366</v>
      </c>
      <c r="G18" s="546">
        <v>700</v>
      </c>
      <c r="H18" s="546">
        <v>6</v>
      </c>
      <c r="I18" s="537"/>
      <c r="J18" s="547">
        <v>137</v>
      </c>
      <c r="K18" s="548">
        <v>705</v>
      </c>
      <c r="L18" s="548">
        <v>96585</v>
      </c>
      <c r="M18" s="549"/>
      <c r="N18" s="547">
        <v>0</v>
      </c>
      <c r="O18" s="547">
        <v>150</v>
      </c>
      <c r="P18" s="547">
        <v>150</v>
      </c>
      <c r="Q18" s="548">
        <v>25</v>
      </c>
      <c r="R18" s="548">
        <v>32.191200000000002</v>
      </c>
      <c r="S18" s="548">
        <v>804.78000000000009</v>
      </c>
      <c r="T18" s="549"/>
      <c r="U18" s="547">
        <v>0</v>
      </c>
      <c r="V18" s="549"/>
      <c r="W18" s="550" t="e">
        <f>#N/A</f>
        <v>#N/A</v>
      </c>
      <c r="X18" s="549"/>
      <c r="Y18" s="551" t="e">
        <f>#N/A</f>
        <v>#N/A</v>
      </c>
      <c r="Z18" s="551" t="e">
        <f>#N/A</f>
        <v>#N/A</v>
      </c>
      <c r="AA18" s="551" t="e">
        <f>#N/A</f>
        <v>#N/A</v>
      </c>
      <c r="AB18" s="552" t="e">
        <f>#N/A</f>
        <v>#N/A</v>
      </c>
      <c r="AC18" s="549"/>
      <c r="AD18" s="553">
        <v>0</v>
      </c>
      <c r="AE18" s="554" t="s">
        <v>1509</v>
      </c>
      <c r="AF18" s="553">
        <v>0</v>
      </c>
      <c r="AG18" s="554" t="s">
        <v>1509</v>
      </c>
      <c r="AH18" s="553">
        <v>0</v>
      </c>
      <c r="AI18" s="554" t="s">
        <v>1509</v>
      </c>
      <c r="AJ18" s="553">
        <v>0</v>
      </c>
      <c r="AK18" s="543" t="e">
        <f>#N/A</f>
        <v>#N/A</v>
      </c>
    </row>
    <row r="19" spans="1:37" s="522" customFormat="1" ht="22.5" customHeight="1" x14ac:dyDescent="0.3">
      <c r="A19" s="533" t="s">
        <v>3887</v>
      </c>
      <c r="B19" s="544" t="s">
        <v>1503</v>
      </c>
      <c r="C19" s="544" t="s">
        <v>151</v>
      </c>
      <c r="D19" s="544" t="s">
        <v>333</v>
      </c>
      <c r="E19" s="555" t="s">
        <v>3888</v>
      </c>
      <c r="F19" s="545" t="s">
        <v>3889</v>
      </c>
      <c r="G19" s="546">
        <v>700</v>
      </c>
      <c r="H19" s="546">
        <v>6</v>
      </c>
      <c r="I19" s="537"/>
      <c r="J19" s="547">
        <v>85</v>
      </c>
      <c r="K19" s="548">
        <v>705</v>
      </c>
      <c r="L19" s="548">
        <v>59925</v>
      </c>
      <c r="M19" s="549"/>
      <c r="N19" s="547">
        <v>0</v>
      </c>
      <c r="O19" s="547">
        <v>540</v>
      </c>
      <c r="P19" s="547">
        <v>540</v>
      </c>
      <c r="Q19" s="548">
        <v>90</v>
      </c>
      <c r="R19" s="548">
        <v>0</v>
      </c>
      <c r="S19" s="548">
        <v>0</v>
      </c>
      <c r="T19" s="549"/>
      <c r="U19" s="547">
        <v>0</v>
      </c>
      <c r="V19" s="549"/>
      <c r="W19" s="550" t="e">
        <f>#N/A</f>
        <v>#N/A</v>
      </c>
      <c r="X19" s="549"/>
      <c r="Y19" s="551" t="e">
        <f>#N/A</f>
        <v>#N/A</v>
      </c>
      <c r="Z19" s="551" t="e">
        <f>#N/A</f>
        <v>#N/A</v>
      </c>
      <c r="AA19" s="551" t="e">
        <f>#N/A</f>
        <v>#N/A</v>
      </c>
      <c r="AB19" s="552" t="e">
        <f>#N/A</f>
        <v>#N/A</v>
      </c>
      <c r="AC19" s="549"/>
      <c r="AD19" s="553">
        <v>0</v>
      </c>
      <c r="AE19" s="554">
        <v>0</v>
      </c>
      <c r="AF19" s="553">
        <v>0</v>
      </c>
      <c r="AG19" s="554">
        <v>0</v>
      </c>
      <c r="AH19" s="553">
        <v>0</v>
      </c>
      <c r="AI19" s="554">
        <v>0</v>
      </c>
      <c r="AJ19" s="553">
        <v>0</v>
      </c>
      <c r="AK19" s="543" t="e">
        <f>#N/A</f>
        <v>#N/A</v>
      </c>
    </row>
    <row r="20" spans="1:37" s="522" customFormat="1" ht="22.5" hidden="1" customHeight="1" x14ac:dyDescent="0.3">
      <c r="A20" s="533" t="s">
        <v>1724</v>
      </c>
      <c r="B20" s="544" t="s">
        <v>1503</v>
      </c>
      <c r="C20" s="544" t="s">
        <v>151</v>
      </c>
      <c r="D20" s="544" t="s">
        <v>333</v>
      </c>
      <c r="E20" s="545" t="s">
        <v>369</v>
      </c>
      <c r="F20" s="545" t="s">
        <v>368</v>
      </c>
      <c r="G20" s="546">
        <v>700</v>
      </c>
      <c r="H20" s="546">
        <v>6</v>
      </c>
      <c r="I20" s="537"/>
      <c r="J20" s="547">
        <v>86</v>
      </c>
      <c r="K20" s="548">
        <v>705</v>
      </c>
      <c r="L20" s="548">
        <v>60630</v>
      </c>
      <c r="M20" s="549"/>
      <c r="N20" s="547">
        <v>0</v>
      </c>
      <c r="O20" s="547">
        <v>174</v>
      </c>
      <c r="P20" s="547">
        <v>174</v>
      </c>
      <c r="Q20" s="548">
        <v>29</v>
      </c>
      <c r="R20" s="548">
        <v>32.191200000000002</v>
      </c>
      <c r="S20" s="548">
        <v>933.54480000000001</v>
      </c>
      <c r="T20" s="549"/>
      <c r="U20" s="547">
        <v>0</v>
      </c>
      <c r="V20" s="549"/>
      <c r="W20" s="550" t="e">
        <f>#N/A</f>
        <v>#N/A</v>
      </c>
      <c r="X20" s="549"/>
      <c r="Y20" s="551" t="e">
        <f>#N/A</f>
        <v>#N/A</v>
      </c>
      <c r="Z20" s="551" t="e">
        <f>#N/A</f>
        <v>#N/A</v>
      </c>
      <c r="AA20" s="551" t="e">
        <f>#N/A</f>
        <v>#N/A</v>
      </c>
      <c r="AB20" s="552" t="e">
        <f>#N/A</f>
        <v>#N/A</v>
      </c>
      <c r="AC20" s="549"/>
      <c r="AD20" s="553">
        <v>0</v>
      </c>
      <c r="AE20" s="554" t="s">
        <v>1509</v>
      </c>
      <c r="AF20" s="553">
        <v>0</v>
      </c>
      <c r="AG20" s="554" t="s">
        <v>1509</v>
      </c>
      <c r="AH20" s="553">
        <v>0</v>
      </c>
      <c r="AI20" s="554" t="s">
        <v>1509</v>
      </c>
      <c r="AJ20" s="553">
        <v>0</v>
      </c>
      <c r="AK20" s="543" t="e">
        <f>#N/A</f>
        <v>#N/A</v>
      </c>
    </row>
    <row r="21" spans="1:37" s="522" customFormat="1" ht="22.5" hidden="1" customHeight="1" x14ac:dyDescent="0.3">
      <c r="A21" s="533" t="s">
        <v>1725</v>
      </c>
      <c r="B21" s="544" t="s">
        <v>1503</v>
      </c>
      <c r="C21" s="544" t="s">
        <v>151</v>
      </c>
      <c r="D21" s="544" t="s">
        <v>333</v>
      </c>
      <c r="E21" s="545" t="s">
        <v>371</v>
      </c>
      <c r="F21" s="545" t="s">
        <v>370</v>
      </c>
      <c r="G21" s="546">
        <v>700</v>
      </c>
      <c r="H21" s="546">
        <v>6</v>
      </c>
      <c r="I21" s="537"/>
      <c r="J21" s="547">
        <v>180</v>
      </c>
      <c r="K21" s="548">
        <v>705</v>
      </c>
      <c r="L21" s="548">
        <v>126900</v>
      </c>
      <c r="M21" s="549"/>
      <c r="N21" s="547">
        <v>0</v>
      </c>
      <c r="O21" s="547">
        <v>570</v>
      </c>
      <c r="P21" s="547">
        <v>570</v>
      </c>
      <c r="Q21" s="548">
        <v>95</v>
      </c>
      <c r="R21" s="548">
        <v>32.191200000000002</v>
      </c>
      <c r="S21" s="548">
        <v>3058.1640000000002</v>
      </c>
      <c r="T21" s="549"/>
      <c r="U21" s="547">
        <v>0</v>
      </c>
      <c r="V21" s="549"/>
      <c r="W21" s="550" t="e">
        <f>#N/A</f>
        <v>#N/A</v>
      </c>
      <c r="X21" s="549"/>
      <c r="Y21" s="551" t="e">
        <f>#N/A</f>
        <v>#N/A</v>
      </c>
      <c r="Z21" s="551" t="e">
        <f>#N/A</f>
        <v>#N/A</v>
      </c>
      <c r="AA21" s="551" t="e">
        <f>#N/A</f>
        <v>#N/A</v>
      </c>
      <c r="AB21" s="552" t="e">
        <f>#N/A</f>
        <v>#N/A</v>
      </c>
      <c r="AC21" s="549"/>
      <c r="AD21" s="553">
        <v>0</v>
      </c>
      <c r="AE21" s="554" t="s">
        <v>1509</v>
      </c>
      <c r="AF21" s="553">
        <v>0</v>
      </c>
      <c r="AG21" s="554" t="s">
        <v>1509</v>
      </c>
      <c r="AH21" s="553">
        <v>0</v>
      </c>
      <c r="AI21" s="554" t="s">
        <v>1509</v>
      </c>
      <c r="AJ21" s="553">
        <v>0</v>
      </c>
      <c r="AK21" s="543" t="e">
        <f>#N/A</f>
        <v>#N/A</v>
      </c>
    </row>
    <row r="22" spans="1:37" s="522" customFormat="1" ht="22.5" hidden="1" customHeight="1" x14ac:dyDescent="0.3">
      <c r="A22" s="533" t="s">
        <v>1728</v>
      </c>
      <c r="B22" s="544" t="s">
        <v>1503</v>
      </c>
      <c r="C22" s="544" t="s">
        <v>151</v>
      </c>
      <c r="D22" s="544" t="s">
        <v>333</v>
      </c>
      <c r="E22" s="545" t="s">
        <v>373</v>
      </c>
      <c r="F22" s="545" t="s">
        <v>372</v>
      </c>
      <c r="G22" s="546">
        <v>700</v>
      </c>
      <c r="H22" s="546">
        <v>6</v>
      </c>
      <c r="I22" s="537"/>
      <c r="J22" s="547">
        <v>103</v>
      </c>
      <c r="K22" s="548">
        <v>705</v>
      </c>
      <c r="L22" s="548">
        <v>72615</v>
      </c>
      <c r="M22" s="549"/>
      <c r="N22" s="547">
        <v>0</v>
      </c>
      <c r="O22" s="547">
        <v>90</v>
      </c>
      <c r="P22" s="547">
        <v>90</v>
      </c>
      <c r="Q22" s="548">
        <v>15</v>
      </c>
      <c r="R22" s="548">
        <v>32.191200000000002</v>
      </c>
      <c r="S22" s="548">
        <v>482.86800000000005</v>
      </c>
      <c r="T22" s="549"/>
      <c r="U22" s="547">
        <v>0</v>
      </c>
      <c r="V22" s="549"/>
      <c r="W22" s="550" t="e">
        <f>#N/A</f>
        <v>#N/A</v>
      </c>
      <c r="X22" s="549"/>
      <c r="Y22" s="551" t="e">
        <f>#N/A</f>
        <v>#N/A</v>
      </c>
      <c r="Z22" s="551" t="e">
        <f>#N/A</f>
        <v>#N/A</v>
      </c>
      <c r="AA22" s="551" t="e">
        <f>#N/A</f>
        <v>#N/A</v>
      </c>
      <c r="AB22" s="552" t="e">
        <f>#N/A</f>
        <v>#N/A</v>
      </c>
      <c r="AC22" s="549"/>
      <c r="AD22" s="553">
        <v>0</v>
      </c>
      <c r="AE22" s="554" t="s">
        <v>1509</v>
      </c>
      <c r="AF22" s="553">
        <v>0</v>
      </c>
      <c r="AG22" s="554" t="s">
        <v>1509</v>
      </c>
      <c r="AH22" s="553">
        <v>0</v>
      </c>
      <c r="AI22" s="554" t="s">
        <v>1509</v>
      </c>
      <c r="AJ22" s="553">
        <v>0</v>
      </c>
      <c r="AK22" s="543" t="e">
        <f>#N/A</f>
        <v>#N/A</v>
      </c>
    </row>
    <row r="23" spans="1:37" s="522" customFormat="1" ht="22.5" customHeight="1" x14ac:dyDescent="0.3">
      <c r="A23" s="533" t="s">
        <v>3890</v>
      </c>
      <c r="B23" s="544" t="s">
        <v>1503</v>
      </c>
      <c r="C23" s="544" t="s">
        <v>151</v>
      </c>
      <c r="D23" s="544" t="s">
        <v>333</v>
      </c>
      <c r="E23" s="555" t="s">
        <v>3891</v>
      </c>
      <c r="F23" s="545" t="s">
        <v>3892</v>
      </c>
      <c r="G23" s="546">
        <v>700</v>
      </c>
      <c r="H23" s="546">
        <v>6</v>
      </c>
      <c r="I23" s="537"/>
      <c r="J23" s="547">
        <v>68</v>
      </c>
      <c r="K23" s="548">
        <v>705</v>
      </c>
      <c r="L23" s="548">
        <v>47940</v>
      </c>
      <c r="M23" s="549"/>
      <c r="N23" s="547">
        <v>0</v>
      </c>
      <c r="O23" s="547">
        <v>540</v>
      </c>
      <c r="P23" s="547">
        <v>540</v>
      </c>
      <c r="Q23" s="548">
        <v>90</v>
      </c>
      <c r="R23" s="548">
        <v>0</v>
      </c>
      <c r="S23" s="548">
        <v>0</v>
      </c>
      <c r="T23" s="549"/>
      <c r="U23" s="547">
        <v>0</v>
      </c>
      <c r="V23" s="549"/>
      <c r="W23" s="550" t="e">
        <f>#N/A</f>
        <v>#N/A</v>
      </c>
      <c r="X23" s="549"/>
      <c r="Y23" s="551" t="e">
        <f>#N/A</f>
        <v>#N/A</v>
      </c>
      <c r="Z23" s="551" t="e">
        <f>#N/A</f>
        <v>#N/A</v>
      </c>
      <c r="AA23" s="551" t="e">
        <f>#N/A</f>
        <v>#N/A</v>
      </c>
      <c r="AB23" s="552" t="e">
        <f>#N/A</f>
        <v>#N/A</v>
      </c>
      <c r="AC23" s="549"/>
      <c r="AD23" s="553">
        <v>0</v>
      </c>
      <c r="AE23" s="554">
        <v>0</v>
      </c>
      <c r="AF23" s="553">
        <v>0</v>
      </c>
      <c r="AG23" s="554">
        <v>0</v>
      </c>
      <c r="AH23" s="553">
        <v>0</v>
      </c>
      <c r="AI23" s="554">
        <v>0</v>
      </c>
      <c r="AJ23" s="553">
        <v>0</v>
      </c>
      <c r="AK23" s="543" t="e">
        <f>#N/A</f>
        <v>#N/A</v>
      </c>
    </row>
    <row r="24" spans="1:37" s="522" customFormat="1" ht="22.5" customHeight="1" x14ac:dyDescent="0.3">
      <c r="A24" s="533" t="s">
        <v>3893</v>
      </c>
      <c r="B24" s="544" t="s">
        <v>1503</v>
      </c>
      <c r="C24" s="544" t="s">
        <v>151</v>
      </c>
      <c r="D24" s="544" t="s">
        <v>333</v>
      </c>
      <c r="E24" s="555" t="s">
        <v>3894</v>
      </c>
      <c r="F24" s="545" t="s">
        <v>3895</v>
      </c>
      <c r="G24" s="546">
        <v>700</v>
      </c>
      <c r="H24" s="546">
        <v>6</v>
      </c>
      <c r="I24" s="537"/>
      <c r="J24" s="547">
        <v>91</v>
      </c>
      <c r="K24" s="548">
        <v>705</v>
      </c>
      <c r="L24" s="548">
        <v>64155</v>
      </c>
      <c r="M24" s="549"/>
      <c r="N24" s="547">
        <v>0</v>
      </c>
      <c r="O24" s="547">
        <v>360</v>
      </c>
      <c r="P24" s="547">
        <v>360</v>
      </c>
      <c r="Q24" s="548">
        <v>60</v>
      </c>
      <c r="R24" s="548">
        <v>0</v>
      </c>
      <c r="S24" s="548">
        <v>0</v>
      </c>
      <c r="T24" s="549"/>
      <c r="U24" s="547">
        <v>0</v>
      </c>
      <c r="V24" s="549"/>
      <c r="W24" s="550" t="e">
        <f>#N/A</f>
        <v>#N/A</v>
      </c>
      <c r="X24" s="549"/>
      <c r="Y24" s="551" t="e">
        <f>#N/A</f>
        <v>#N/A</v>
      </c>
      <c r="Z24" s="551" t="e">
        <f>#N/A</f>
        <v>#N/A</v>
      </c>
      <c r="AA24" s="551" t="e">
        <f>#N/A</f>
        <v>#N/A</v>
      </c>
      <c r="AB24" s="552" t="e">
        <f>#N/A</f>
        <v>#N/A</v>
      </c>
      <c r="AC24" s="549"/>
      <c r="AD24" s="553">
        <v>0</v>
      </c>
      <c r="AE24" s="554">
        <v>0</v>
      </c>
      <c r="AF24" s="553">
        <v>0</v>
      </c>
      <c r="AG24" s="554">
        <v>0</v>
      </c>
      <c r="AH24" s="553">
        <v>0</v>
      </c>
      <c r="AI24" s="554">
        <v>0</v>
      </c>
      <c r="AJ24" s="553">
        <v>0</v>
      </c>
      <c r="AK24" s="543" t="e">
        <f>#N/A</f>
        <v>#N/A</v>
      </c>
    </row>
    <row r="25" spans="1:37" s="522" customFormat="1" ht="22.5" hidden="1" customHeight="1" x14ac:dyDescent="0.3">
      <c r="A25" s="533" t="s">
        <v>1727</v>
      </c>
      <c r="B25" s="544" t="s">
        <v>1503</v>
      </c>
      <c r="C25" s="544" t="s">
        <v>151</v>
      </c>
      <c r="D25" s="544" t="s">
        <v>333</v>
      </c>
      <c r="E25" s="545" t="s">
        <v>375</v>
      </c>
      <c r="F25" s="545" t="s">
        <v>374</v>
      </c>
      <c r="G25" s="546">
        <v>700</v>
      </c>
      <c r="H25" s="546">
        <v>6</v>
      </c>
      <c r="I25" s="537"/>
      <c r="J25" s="547">
        <v>92</v>
      </c>
      <c r="K25" s="548">
        <v>705</v>
      </c>
      <c r="L25" s="548">
        <v>64860</v>
      </c>
      <c r="M25" s="549"/>
      <c r="N25" s="547">
        <v>0</v>
      </c>
      <c r="O25" s="547">
        <v>60</v>
      </c>
      <c r="P25" s="547">
        <v>60</v>
      </c>
      <c r="Q25" s="548">
        <v>10</v>
      </c>
      <c r="R25" s="548">
        <v>32.191200000000002</v>
      </c>
      <c r="S25" s="548">
        <v>321.91200000000003</v>
      </c>
      <c r="T25" s="549"/>
      <c r="U25" s="547">
        <v>1</v>
      </c>
      <c r="V25" s="549"/>
      <c r="W25" s="550" t="e">
        <f>#N/A</f>
        <v>#N/A</v>
      </c>
      <c r="X25" s="549"/>
      <c r="Y25" s="551" t="e">
        <f>#N/A</f>
        <v>#N/A</v>
      </c>
      <c r="Z25" s="551" t="e">
        <f>#N/A</f>
        <v>#N/A</v>
      </c>
      <c r="AA25" s="551" t="e">
        <f>#N/A</f>
        <v>#N/A</v>
      </c>
      <c r="AB25" s="552" t="e">
        <f>#N/A</f>
        <v>#N/A</v>
      </c>
      <c r="AC25" s="549"/>
      <c r="AD25" s="553">
        <v>0</v>
      </c>
      <c r="AE25" s="554" t="s">
        <v>1509</v>
      </c>
      <c r="AF25" s="553">
        <v>0</v>
      </c>
      <c r="AG25" s="554" t="s">
        <v>1509</v>
      </c>
      <c r="AH25" s="553">
        <v>0</v>
      </c>
      <c r="AI25" s="554" t="s">
        <v>1509</v>
      </c>
      <c r="AJ25" s="553">
        <v>0</v>
      </c>
      <c r="AK25" s="543" t="e">
        <f>#N/A</f>
        <v>#N/A</v>
      </c>
    </row>
    <row r="26" spans="1:37" s="522" customFormat="1" ht="22.5" hidden="1" customHeight="1" x14ac:dyDescent="0.3">
      <c r="A26" s="533" t="s">
        <v>1726</v>
      </c>
      <c r="B26" s="544" t="s">
        <v>1503</v>
      </c>
      <c r="C26" s="544" t="s">
        <v>151</v>
      </c>
      <c r="D26" s="544" t="s">
        <v>333</v>
      </c>
      <c r="E26" s="545" t="s">
        <v>379</v>
      </c>
      <c r="F26" s="545" t="s">
        <v>378</v>
      </c>
      <c r="G26" s="546">
        <v>700</v>
      </c>
      <c r="H26" s="546">
        <v>6</v>
      </c>
      <c r="I26" s="537"/>
      <c r="J26" s="547">
        <v>62</v>
      </c>
      <c r="K26" s="548">
        <v>705</v>
      </c>
      <c r="L26" s="548">
        <v>43710</v>
      </c>
      <c r="M26" s="549"/>
      <c r="N26" s="547">
        <v>0</v>
      </c>
      <c r="O26" s="547">
        <v>174</v>
      </c>
      <c r="P26" s="547">
        <v>174</v>
      </c>
      <c r="Q26" s="548">
        <v>29</v>
      </c>
      <c r="R26" s="548">
        <v>32.191200000000002</v>
      </c>
      <c r="S26" s="548">
        <v>933.54480000000001</v>
      </c>
      <c r="T26" s="549"/>
      <c r="U26" s="547">
        <v>0</v>
      </c>
      <c r="V26" s="549"/>
      <c r="W26" s="550" t="e">
        <f>#N/A</f>
        <v>#N/A</v>
      </c>
      <c r="X26" s="549"/>
      <c r="Y26" s="551" t="e">
        <f>#N/A</f>
        <v>#N/A</v>
      </c>
      <c r="Z26" s="551" t="e">
        <f>#N/A</f>
        <v>#N/A</v>
      </c>
      <c r="AA26" s="551" t="e">
        <f>#N/A</f>
        <v>#N/A</v>
      </c>
      <c r="AB26" s="552" t="e">
        <f>#N/A</f>
        <v>#N/A</v>
      </c>
      <c r="AC26" s="549"/>
      <c r="AD26" s="553">
        <v>0</v>
      </c>
      <c r="AE26" s="554" t="s">
        <v>1509</v>
      </c>
      <c r="AF26" s="553">
        <v>0</v>
      </c>
      <c r="AG26" s="554" t="s">
        <v>1509</v>
      </c>
      <c r="AH26" s="553">
        <v>0</v>
      </c>
      <c r="AI26" s="554" t="s">
        <v>1509</v>
      </c>
      <c r="AJ26" s="553">
        <v>0</v>
      </c>
      <c r="AK26" s="543" t="e">
        <f>#N/A</f>
        <v>#N/A</v>
      </c>
    </row>
    <row r="27" spans="1:37" s="522" customFormat="1" ht="22.5" hidden="1" customHeight="1" x14ac:dyDescent="0.3">
      <c r="A27" s="533" t="s">
        <v>3431</v>
      </c>
      <c r="B27" s="544" t="s">
        <v>1503</v>
      </c>
      <c r="C27" s="544" t="s">
        <v>151</v>
      </c>
      <c r="D27" s="544" t="s">
        <v>333</v>
      </c>
      <c r="E27" s="545" t="s">
        <v>383</v>
      </c>
      <c r="F27" s="545" t="s">
        <v>382</v>
      </c>
      <c r="G27" s="546">
        <v>700</v>
      </c>
      <c r="H27" s="546">
        <v>12</v>
      </c>
      <c r="I27" s="537"/>
      <c r="J27" s="547">
        <v>0</v>
      </c>
      <c r="K27" s="548">
        <v>450</v>
      </c>
      <c r="L27" s="548">
        <v>0</v>
      </c>
      <c r="M27" s="549"/>
      <c r="N27" s="547">
        <v>0</v>
      </c>
      <c r="O27" s="547">
        <v>0</v>
      </c>
      <c r="P27" s="547">
        <v>0</v>
      </c>
      <c r="Q27" s="548">
        <v>0</v>
      </c>
      <c r="R27" s="548">
        <v>19</v>
      </c>
      <c r="S27" s="548">
        <v>0</v>
      </c>
      <c r="T27" s="549"/>
      <c r="U27" s="547">
        <v>0</v>
      </c>
      <c r="V27" s="549"/>
      <c r="W27" s="550" t="e">
        <f>#N/A</f>
        <v>#N/A</v>
      </c>
      <c r="X27" s="549"/>
      <c r="Y27" s="551" t="e">
        <f>#N/A</f>
        <v>#N/A</v>
      </c>
      <c r="Z27" s="551" t="e">
        <f>#N/A</f>
        <v>#N/A</v>
      </c>
      <c r="AA27" s="551" t="e">
        <f>#N/A</f>
        <v>#N/A</v>
      </c>
      <c r="AB27" s="552" t="e">
        <f>#N/A</f>
        <v>#N/A</v>
      </c>
      <c r="AC27" s="549"/>
      <c r="AD27" s="553">
        <v>0</v>
      </c>
      <c r="AE27" s="554" t="s">
        <v>1509</v>
      </c>
      <c r="AF27" s="553">
        <v>0</v>
      </c>
      <c r="AG27" s="554" t="s">
        <v>1509</v>
      </c>
      <c r="AH27" s="553">
        <v>0</v>
      </c>
      <c r="AI27" s="554" t="s">
        <v>1509</v>
      </c>
      <c r="AJ27" s="553">
        <v>0</v>
      </c>
      <c r="AK27" s="543" t="e">
        <f>#N/A</f>
        <v>#N/A</v>
      </c>
    </row>
    <row r="28" spans="1:37" s="522" customFormat="1" ht="22.5" hidden="1" customHeight="1" x14ac:dyDescent="0.3">
      <c r="A28" s="533" t="s">
        <v>3606</v>
      </c>
      <c r="B28" s="544" t="s">
        <v>1503</v>
      </c>
      <c r="C28" s="544" t="s">
        <v>151</v>
      </c>
      <c r="D28" s="544" t="s">
        <v>333</v>
      </c>
      <c r="E28" s="545" t="s">
        <v>387</v>
      </c>
      <c r="F28" s="545" t="s">
        <v>386</v>
      </c>
      <c r="G28" s="546">
        <v>700</v>
      </c>
      <c r="H28" s="546">
        <v>12</v>
      </c>
      <c r="I28" s="537"/>
      <c r="J28" s="547">
        <v>609</v>
      </c>
      <c r="K28" s="548">
        <v>560</v>
      </c>
      <c r="L28" s="548">
        <v>341040</v>
      </c>
      <c r="M28" s="549"/>
      <c r="N28" s="547">
        <v>0</v>
      </c>
      <c r="O28" s="547">
        <v>3660</v>
      </c>
      <c r="P28" s="547">
        <v>3660</v>
      </c>
      <c r="Q28" s="548">
        <v>305</v>
      </c>
      <c r="R28" s="548">
        <v>25.745616000000002</v>
      </c>
      <c r="S28" s="548">
        <v>7852.4128800000008</v>
      </c>
      <c r="T28" s="549"/>
      <c r="U28" s="547">
        <v>18</v>
      </c>
      <c r="V28" s="549"/>
      <c r="W28" s="550" t="e">
        <f>#N/A</f>
        <v>#N/A</v>
      </c>
      <c r="X28" s="549"/>
      <c r="Y28" s="551" t="e">
        <f>#N/A</f>
        <v>#N/A</v>
      </c>
      <c r="Z28" s="551">
        <f>IFERROR(IF(J28/Y28=0,IF(AK28="no","Negative","Delist"),J28/Y28),0)</f>
        <v>0</v>
      </c>
      <c r="AA28" s="551" t="e">
        <f>#N/A</f>
        <v>#N/A</v>
      </c>
      <c r="AB28" s="552" t="e">
        <f>#N/A</f>
        <v>#N/A</v>
      </c>
      <c r="AC28" s="549"/>
      <c r="AD28" s="553">
        <v>0</v>
      </c>
      <c r="AE28" s="554">
        <v>0</v>
      </c>
      <c r="AF28" s="553">
        <v>0</v>
      </c>
      <c r="AG28" s="554">
        <v>0</v>
      </c>
      <c r="AH28" s="553">
        <v>0</v>
      </c>
      <c r="AI28" s="554">
        <v>0</v>
      </c>
      <c r="AJ28" s="553">
        <v>0</v>
      </c>
      <c r="AK28" s="543" t="e">
        <f>#N/A</f>
        <v>#N/A</v>
      </c>
    </row>
    <row r="29" spans="1:37" s="522" customFormat="1" ht="22.5" hidden="1" customHeight="1" x14ac:dyDescent="0.3">
      <c r="A29" s="533" t="s">
        <v>1611</v>
      </c>
      <c r="B29" s="544" t="s">
        <v>1503</v>
      </c>
      <c r="C29" s="544" t="s">
        <v>151</v>
      </c>
      <c r="D29" s="544" t="s">
        <v>333</v>
      </c>
      <c r="E29" s="545" t="s">
        <v>390</v>
      </c>
      <c r="F29" s="545" t="s">
        <v>389</v>
      </c>
      <c r="G29" s="546">
        <v>1000</v>
      </c>
      <c r="H29" s="546">
        <v>6</v>
      </c>
      <c r="I29" s="537"/>
      <c r="J29" s="547">
        <v>1</v>
      </c>
      <c r="K29" s="548">
        <v>635</v>
      </c>
      <c r="L29" s="548">
        <v>635</v>
      </c>
      <c r="M29" s="549"/>
      <c r="N29" s="547">
        <v>0</v>
      </c>
      <c r="O29" s="547">
        <v>0</v>
      </c>
      <c r="P29" s="547">
        <v>0</v>
      </c>
      <c r="Q29" s="548">
        <v>0</v>
      </c>
      <c r="R29" s="548">
        <v>16.11</v>
      </c>
      <c r="S29" s="548">
        <v>0</v>
      </c>
      <c r="T29" s="549"/>
      <c r="U29" s="547">
        <v>0</v>
      </c>
      <c r="V29" s="549"/>
      <c r="W29" s="550" t="e">
        <f>#N/A</f>
        <v>#N/A</v>
      </c>
      <c r="X29" s="549"/>
      <c r="Y29" s="551" t="e">
        <f>#N/A</f>
        <v>#N/A</v>
      </c>
      <c r="Z29" s="551" t="e">
        <f>#N/A</f>
        <v>#N/A</v>
      </c>
      <c r="AA29" s="551" t="e">
        <f>#N/A</f>
        <v>#N/A</v>
      </c>
      <c r="AB29" s="552" t="e">
        <f>#N/A</f>
        <v>#N/A</v>
      </c>
      <c r="AC29" s="549"/>
      <c r="AD29" s="553">
        <v>0</v>
      </c>
      <c r="AE29" s="554" t="s">
        <v>1509</v>
      </c>
      <c r="AF29" s="553">
        <v>0</v>
      </c>
      <c r="AG29" s="554" t="s">
        <v>1509</v>
      </c>
      <c r="AH29" s="553">
        <v>0</v>
      </c>
      <c r="AI29" s="554" t="s">
        <v>1509</v>
      </c>
      <c r="AJ29" s="553">
        <v>0</v>
      </c>
      <c r="AK29" s="543" t="e">
        <f>#N/A</f>
        <v>#N/A</v>
      </c>
    </row>
    <row r="30" spans="1:37" s="522" customFormat="1" ht="22.5" hidden="1" customHeight="1" x14ac:dyDescent="0.3">
      <c r="A30" s="533" t="s">
        <v>3607</v>
      </c>
      <c r="B30" s="544" t="s">
        <v>1503</v>
      </c>
      <c r="C30" s="544" t="s">
        <v>151</v>
      </c>
      <c r="D30" s="544" t="s">
        <v>333</v>
      </c>
      <c r="E30" s="545" t="s">
        <v>393</v>
      </c>
      <c r="F30" s="545" t="s">
        <v>392</v>
      </c>
      <c r="G30" s="546">
        <v>1000</v>
      </c>
      <c r="H30" s="546">
        <v>6</v>
      </c>
      <c r="I30" s="537"/>
      <c r="J30" s="547">
        <v>195</v>
      </c>
      <c r="K30" s="548">
        <v>665</v>
      </c>
      <c r="L30" s="548">
        <v>129675</v>
      </c>
      <c r="M30" s="549"/>
      <c r="N30" s="547">
        <v>0</v>
      </c>
      <c r="O30" s="547">
        <v>1140</v>
      </c>
      <c r="P30" s="547">
        <v>1140</v>
      </c>
      <c r="Q30" s="548">
        <v>190</v>
      </c>
      <c r="R30" s="548">
        <v>17.948736</v>
      </c>
      <c r="S30" s="548">
        <v>3410.2598400000002</v>
      </c>
      <c r="T30" s="549"/>
      <c r="U30" s="547">
        <v>0</v>
      </c>
      <c r="V30" s="549"/>
      <c r="W30" s="550" t="e">
        <f>#N/A</f>
        <v>#N/A</v>
      </c>
      <c r="X30" s="549"/>
      <c r="Y30" s="551" t="e">
        <f>#N/A</f>
        <v>#N/A</v>
      </c>
      <c r="Z30" s="551">
        <f>IFERROR(IF(J30/Y30=0,IF(AK30="no","Negative","Delist"),J30/Y30),0)</f>
        <v>0</v>
      </c>
      <c r="AA30" s="551" t="e">
        <f>#N/A</f>
        <v>#N/A</v>
      </c>
      <c r="AB30" s="552" t="e">
        <f>#N/A</f>
        <v>#N/A</v>
      </c>
      <c r="AC30" s="549"/>
      <c r="AD30" s="553">
        <v>0</v>
      </c>
      <c r="AE30" s="554">
        <v>0</v>
      </c>
      <c r="AF30" s="553">
        <v>0</v>
      </c>
      <c r="AG30" s="554">
        <v>0</v>
      </c>
      <c r="AH30" s="553">
        <v>0</v>
      </c>
      <c r="AI30" s="554">
        <v>0</v>
      </c>
      <c r="AJ30" s="553">
        <v>0</v>
      </c>
      <c r="AK30" s="543" t="e">
        <f>#N/A</f>
        <v>#N/A</v>
      </c>
    </row>
    <row r="31" spans="1:37" s="522" customFormat="1" ht="22.5" hidden="1" customHeight="1" x14ac:dyDescent="0.3">
      <c r="A31" s="533" t="s">
        <v>3656</v>
      </c>
      <c r="B31" s="544" t="s">
        <v>1503</v>
      </c>
      <c r="C31" s="544" t="s">
        <v>1985</v>
      </c>
      <c r="D31" s="544" t="s">
        <v>333</v>
      </c>
      <c r="E31" s="545" t="s">
        <v>396</v>
      </c>
      <c r="F31" s="545" t="s">
        <v>395</v>
      </c>
      <c r="G31" s="546">
        <v>500</v>
      </c>
      <c r="H31" s="546">
        <v>6</v>
      </c>
      <c r="I31" s="537"/>
      <c r="J31" s="547">
        <v>99</v>
      </c>
      <c r="K31" s="548">
        <v>1070</v>
      </c>
      <c r="L31" s="548">
        <v>105930</v>
      </c>
      <c r="M31" s="549"/>
      <c r="N31" s="547">
        <v>390</v>
      </c>
      <c r="O31" s="547">
        <v>0</v>
      </c>
      <c r="P31" s="547">
        <v>390</v>
      </c>
      <c r="Q31" s="548">
        <v>65</v>
      </c>
      <c r="R31" s="548">
        <v>56.559000000000005</v>
      </c>
      <c r="S31" s="548">
        <v>3676.3350000000005</v>
      </c>
      <c r="T31" s="549"/>
      <c r="U31" s="547">
        <v>2</v>
      </c>
      <c r="V31" s="549"/>
      <c r="W31" s="550" t="e">
        <f>#N/A</f>
        <v>#N/A</v>
      </c>
      <c r="X31" s="549"/>
      <c r="Y31" s="551" t="e">
        <f>#N/A</f>
        <v>#N/A</v>
      </c>
      <c r="Z31" s="551" t="e">
        <f>#N/A</f>
        <v>#N/A</v>
      </c>
      <c r="AA31" s="551" t="e">
        <f>#N/A</f>
        <v>#N/A</v>
      </c>
      <c r="AB31" s="552" t="e">
        <f>#N/A</f>
        <v>#N/A</v>
      </c>
      <c r="AC31" s="549"/>
      <c r="AD31" s="553">
        <v>0</v>
      </c>
      <c r="AE31" s="554" t="s">
        <v>1509</v>
      </c>
      <c r="AF31" s="553">
        <v>0</v>
      </c>
      <c r="AG31" s="554" t="s">
        <v>1509</v>
      </c>
      <c r="AH31" s="553">
        <v>0</v>
      </c>
      <c r="AI31" s="554" t="s">
        <v>1509</v>
      </c>
      <c r="AJ31" s="553">
        <v>0</v>
      </c>
      <c r="AK31" s="543" t="e">
        <f>#N/A</f>
        <v>#N/A</v>
      </c>
    </row>
    <row r="32" spans="1:37" s="522" customFormat="1" ht="22.5" hidden="1" customHeight="1" x14ac:dyDescent="0.3">
      <c r="A32" s="533" t="s">
        <v>3657</v>
      </c>
      <c r="B32" s="544" t="s">
        <v>1503</v>
      </c>
      <c r="C32" s="544" t="s">
        <v>1985</v>
      </c>
      <c r="D32" s="544" t="s">
        <v>333</v>
      </c>
      <c r="E32" s="545" t="s">
        <v>398</v>
      </c>
      <c r="F32" s="545" t="s">
        <v>397</v>
      </c>
      <c r="G32" s="546">
        <v>500</v>
      </c>
      <c r="H32" s="546">
        <v>6</v>
      </c>
      <c r="I32" s="537"/>
      <c r="J32" s="547">
        <v>67</v>
      </c>
      <c r="K32" s="548">
        <v>1070</v>
      </c>
      <c r="L32" s="548">
        <v>71690</v>
      </c>
      <c r="M32" s="549"/>
      <c r="N32" s="547">
        <v>720</v>
      </c>
      <c r="O32" s="547">
        <v>0</v>
      </c>
      <c r="P32" s="547">
        <v>720</v>
      </c>
      <c r="Q32" s="548">
        <v>120</v>
      </c>
      <c r="R32" s="548">
        <v>56.559000000000005</v>
      </c>
      <c r="S32" s="548">
        <v>6787.0800000000008</v>
      </c>
      <c r="T32" s="549"/>
      <c r="U32" s="547">
        <v>2</v>
      </c>
      <c r="V32" s="549"/>
      <c r="W32" s="550" t="e">
        <f>#N/A</f>
        <v>#N/A</v>
      </c>
      <c r="X32" s="549"/>
      <c r="Y32" s="551" t="e">
        <f>#N/A</f>
        <v>#N/A</v>
      </c>
      <c r="Z32" s="551" t="e">
        <f>#N/A</f>
        <v>#N/A</v>
      </c>
      <c r="AA32" s="551" t="e">
        <f>#N/A</f>
        <v>#N/A</v>
      </c>
      <c r="AB32" s="552" t="e">
        <f>#N/A</f>
        <v>#N/A</v>
      </c>
      <c r="AC32" s="549"/>
      <c r="AD32" s="553">
        <v>0</v>
      </c>
      <c r="AE32" s="554" t="s">
        <v>1509</v>
      </c>
      <c r="AF32" s="553">
        <v>0</v>
      </c>
      <c r="AG32" s="554" t="s">
        <v>1509</v>
      </c>
      <c r="AH32" s="553">
        <v>0</v>
      </c>
      <c r="AI32" s="554" t="s">
        <v>1509</v>
      </c>
      <c r="AJ32" s="553">
        <v>0</v>
      </c>
      <c r="AK32" s="543" t="e">
        <f>#N/A</f>
        <v>#N/A</v>
      </c>
    </row>
    <row r="33" spans="1:37" s="522" customFormat="1" ht="22.5" hidden="1" customHeight="1" x14ac:dyDescent="0.3">
      <c r="A33" s="533" t="s">
        <v>3658</v>
      </c>
      <c r="B33" s="544" t="s">
        <v>1503</v>
      </c>
      <c r="C33" s="544" t="s">
        <v>1985</v>
      </c>
      <c r="D33" s="544" t="s">
        <v>333</v>
      </c>
      <c r="E33" s="545" t="s">
        <v>400</v>
      </c>
      <c r="F33" s="545" t="s">
        <v>399</v>
      </c>
      <c r="G33" s="546">
        <v>700</v>
      </c>
      <c r="H33" s="546">
        <v>6</v>
      </c>
      <c r="I33" s="537"/>
      <c r="J33" s="547">
        <v>127</v>
      </c>
      <c r="K33" s="548">
        <v>1460</v>
      </c>
      <c r="L33" s="548">
        <v>185420</v>
      </c>
      <c r="M33" s="549"/>
      <c r="N33" s="547">
        <v>0</v>
      </c>
      <c r="O33" s="547">
        <v>600</v>
      </c>
      <c r="P33" s="547">
        <v>600</v>
      </c>
      <c r="Q33" s="548">
        <v>100</v>
      </c>
      <c r="R33" s="548">
        <v>84.269951999999989</v>
      </c>
      <c r="S33" s="548">
        <v>8426.9951999999994</v>
      </c>
      <c r="T33" s="549"/>
      <c r="U33" s="547">
        <v>0</v>
      </c>
      <c r="V33" s="549"/>
      <c r="W33" s="550" t="e">
        <f>#N/A</f>
        <v>#N/A</v>
      </c>
      <c r="X33" s="549"/>
      <c r="Y33" s="551" t="e">
        <f>#N/A</f>
        <v>#N/A</v>
      </c>
      <c r="Z33" s="551" t="e">
        <f>#N/A</f>
        <v>#N/A</v>
      </c>
      <c r="AA33" s="551" t="e">
        <f>#N/A</f>
        <v>#N/A</v>
      </c>
      <c r="AB33" s="552" t="e">
        <f>#N/A</f>
        <v>#N/A</v>
      </c>
      <c r="AC33" s="549"/>
      <c r="AD33" s="553">
        <v>0</v>
      </c>
      <c r="AE33" s="554" t="s">
        <v>1509</v>
      </c>
      <c r="AF33" s="553">
        <v>0</v>
      </c>
      <c r="AG33" s="554" t="s">
        <v>1509</v>
      </c>
      <c r="AH33" s="553">
        <v>0</v>
      </c>
      <c r="AI33" s="554" t="s">
        <v>1509</v>
      </c>
      <c r="AJ33" s="553">
        <v>0</v>
      </c>
      <c r="AK33" s="543" t="e">
        <f>#N/A</f>
        <v>#N/A</v>
      </c>
    </row>
    <row r="34" spans="1:37" s="522" customFormat="1" ht="22.5" hidden="1" customHeight="1" x14ac:dyDescent="0.3">
      <c r="A34" s="533" t="s">
        <v>1265</v>
      </c>
      <c r="B34" s="544" t="s">
        <v>1503</v>
      </c>
      <c r="C34" s="544" t="s">
        <v>1641</v>
      </c>
      <c r="D34" s="544" t="s">
        <v>333</v>
      </c>
      <c r="E34" s="545" t="s">
        <v>1266</v>
      </c>
      <c r="F34" s="545" t="s">
        <v>3896</v>
      </c>
      <c r="G34" s="546">
        <v>700</v>
      </c>
      <c r="H34" s="546">
        <v>6</v>
      </c>
      <c r="I34" s="537"/>
      <c r="J34" s="547">
        <v>0</v>
      </c>
      <c r="K34" s="548">
        <v>1680</v>
      </c>
      <c r="L34" s="548">
        <v>0</v>
      </c>
      <c r="M34" s="549"/>
      <c r="N34" s="547">
        <v>0</v>
      </c>
      <c r="O34" s="547">
        <v>0</v>
      </c>
      <c r="P34" s="547">
        <v>0</v>
      </c>
      <c r="Q34" s="548">
        <v>0</v>
      </c>
      <c r="R34" s="548">
        <v>77.661167999999989</v>
      </c>
      <c r="S34" s="548">
        <v>0</v>
      </c>
      <c r="T34" s="549"/>
      <c r="U34" s="547">
        <v>0</v>
      </c>
      <c r="V34" s="549"/>
      <c r="W34" s="550" t="e">
        <f>#N/A</f>
        <v>#N/A</v>
      </c>
      <c r="X34" s="549"/>
      <c r="Y34" s="551" t="e">
        <f>#N/A</f>
        <v>#N/A</v>
      </c>
      <c r="Z34" s="551" t="e">
        <f>#N/A</f>
        <v>#N/A</v>
      </c>
      <c r="AA34" s="551" t="e">
        <f>#N/A</f>
        <v>#N/A</v>
      </c>
      <c r="AB34" s="552" t="e">
        <f>#N/A</f>
        <v>#N/A</v>
      </c>
      <c r="AC34" s="549"/>
      <c r="AD34" s="553">
        <v>0</v>
      </c>
      <c r="AE34" s="554" t="s">
        <v>1509</v>
      </c>
      <c r="AF34" s="553">
        <v>0</v>
      </c>
      <c r="AG34" s="554" t="s">
        <v>1509</v>
      </c>
      <c r="AH34" s="553">
        <v>0</v>
      </c>
      <c r="AI34" s="554" t="s">
        <v>1509</v>
      </c>
      <c r="AJ34" s="553">
        <v>0</v>
      </c>
      <c r="AK34" s="543" t="e">
        <f>#N/A</f>
        <v>#N/A</v>
      </c>
    </row>
    <row r="35" spans="1:37" s="522" customFormat="1" ht="22.5" hidden="1" customHeight="1" x14ac:dyDescent="0.3">
      <c r="A35" s="533" t="s">
        <v>177</v>
      </c>
      <c r="B35" s="544" t="s">
        <v>1503</v>
      </c>
      <c r="C35" s="544" t="s">
        <v>176</v>
      </c>
      <c r="D35" s="544" t="s">
        <v>333</v>
      </c>
      <c r="E35" s="545" t="s">
        <v>402</v>
      </c>
      <c r="F35" s="545" t="s">
        <v>401</v>
      </c>
      <c r="G35" s="546">
        <v>750</v>
      </c>
      <c r="H35" s="546">
        <v>6</v>
      </c>
      <c r="I35" s="537"/>
      <c r="J35" s="547">
        <v>211</v>
      </c>
      <c r="K35" s="548">
        <v>735</v>
      </c>
      <c r="L35" s="548">
        <v>155085</v>
      </c>
      <c r="M35" s="549"/>
      <c r="N35" s="547">
        <v>0</v>
      </c>
      <c r="O35" s="547">
        <v>450</v>
      </c>
      <c r="P35" s="547">
        <v>450</v>
      </c>
      <c r="Q35" s="548">
        <v>75</v>
      </c>
      <c r="R35" s="548">
        <v>29.140176</v>
      </c>
      <c r="S35" s="548">
        <v>2185.5131999999999</v>
      </c>
      <c r="T35" s="549"/>
      <c r="U35" s="547">
        <v>0</v>
      </c>
      <c r="V35" s="549"/>
      <c r="W35" s="550" t="e">
        <f>#N/A</f>
        <v>#N/A</v>
      </c>
      <c r="X35" s="549"/>
      <c r="Y35" s="551" t="e">
        <f>#N/A</f>
        <v>#N/A</v>
      </c>
      <c r="Z35" s="551" t="e">
        <f>#N/A</f>
        <v>#N/A</v>
      </c>
      <c r="AA35" s="551" t="e">
        <f>#N/A</f>
        <v>#N/A</v>
      </c>
      <c r="AB35" s="552" t="e">
        <f>#N/A</f>
        <v>#N/A</v>
      </c>
      <c r="AC35" s="549"/>
      <c r="AD35" s="553">
        <v>0</v>
      </c>
      <c r="AE35" s="554" t="s">
        <v>1509</v>
      </c>
      <c r="AF35" s="553">
        <v>0</v>
      </c>
      <c r="AG35" s="554" t="s">
        <v>1509</v>
      </c>
      <c r="AH35" s="553">
        <v>0</v>
      </c>
      <c r="AI35" s="554" t="s">
        <v>1509</v>
      </c>
      <c r="AJ35" s="553">
        <v>0</v>
      </c>
      <c r="AK35" s="543" t="e">
        <f>#N/A</f>
        <v>#N/A</v>
      </c>
    </row>
    <row r="36" spans="1:37" s="522" customFormat="1" ht="22.5" hidden="1" customHeight="1" x14ac:dyDescent="0.3">
      <c r="A36" s="533" t="s">
        <v>3539</v>
      </c>
      <c r="B36" s="544" t="s">
        <v>1503</v>
      </c>
      <c r="C36" s="544" t="s">
        <v>25</v>
      </c>
      <c r="D36" s="544" t="s">
        <v>1997</v>
      </c>
      <c r="E36" s="545" t="s">
        <v>404</v>
      </c>
      <c r="F36" s="545" t="s">
        <v>403</v>
      </c>
      <c r="G36" s="546">
        <v>700</v>
      </c>
      <c r="H36" s="546">
        <v>1</v>
      </c>
      <c r="I36" s="537"/>
      <c r="J36" s="547">
        <v>0</v>
      </c>
      <c r="K36" s="548">
        <v>230100</v>
      </c>
      <c r="L36" s="548">
        <v>0</v>
      </c>
      <c r="M36" s="549"/>
      <c r="N36" s="547">
        <v>0</v>
      </c>
      <c r="O36" s="547">
        <v>0</v>
      </c>
      <c r="P36" s="547">
        <v>0</v>
      </c>
      <c r="Q36" s="548">
        <v>0</v>
      </c>
      <c r="R36" s="548">
        <v>5732.4</v>
      </c>
      <c r="S36" s="548">
        <v>0</v>
      </c>
      <c r="T36" s="549"/>
      <c r="U36" s="547">
        <v>0</v>
      </c>
      <c r="V36" s="549"/>
      <c r="W36" s="550" t="e">
        <f>#N/A</f>
        <v>#N/A</v>
      </c>
      <c r="X36" s="549"/>
      <c r="Y36" s="551" t="e">
        <f>#N/A</f>
        <v>#N/A</v>
      </c>
      <c r="Z36" s="551" t="e">
        <f>#N/A</f>
        <v>#N/A</v>
      </c>
      <c r="AA36" s="551" t="e">
        <f>#N/A</f>
        <v>#N/A</v>
      </c>
      <c r="AB36" s="552" t="e">
        <f>#N/A</f>
        <v>#N/A</v>
      </c>
      <c r="AC36" s="549"/>
      <c r="AD36" s="553">
        <v>0</v>
      </c>
      <c r="AE36" s="554" t="s">
        <v>1509</v>
      </c>
      <c r="AF36" s="553">
        <v>0</v>
      </c>
      <c r="AG36" s="554" t="s">
        <v>1509</v>
      </c>
      <c r="AH36" s="553">
        <v>0</v>
      </c>
      <c r="AI36" s="554" t="s">
        <v>1509</v>
      </c>
      <c r="AJ36" s="553">
        <v>0</v>
      </c>
      <c r="AK36" s="543" t="e">
        <f>#N/A</f>
        <v>#N/A</v>
      </c>
    </row>
    <row r="37" spans="1:37" s="522" customFormat="1" ht="22.5" hidden="1" customHeight="1" x14ac:dyDescent="0.3">
      <c r="A37" s="533" t="s">
        <v>3540</v>
      </c>
      <c r="B37" s="544" t="s">
        <v>1503</v>
      </c>
      <c r="C37" s="544" t="s">
        <v>25</v>
      </c>
      <c r="D37" s="544" t="s">
        <v>1997</v>
      </c>
      <c r="E37" s="545" t="s">
        <v>406</v>
      </c>
      <c r="F37" s="545" t="s">
        <v>405</v>
      </c>
      <c r="G37" s="546">
        <v>700</v>
      </c>
      <c r="H37" s="546">
        <v>1</v>
      </c>
      <c r="I37" s="537"/>
      <c r="J37" s="547">
        <v>0</v>
      </c>
      <c r="K37" s="548">
        <v>262400</v>
      </c>
      <c r="L37" s="548">
        <v>0</v>
      </c>
      <c r="M37" s="549"/>
      <c r="N37" s="547">
        <v>0</v>
      </c>
      <c r="O37" s="547">
        <v>0</v>
      </c>
      <c r="P37" s="547">
        <v>0</v>
      </c>
      <c r="Q37" s="548">
        <v>0</v>
      </c>
      <c r="R37" s="548">
        <v>7109.4</v>
      </c>
      <c r="S37" s="548">
        <v>0</v>
      </c>
      <c r="T37" s="549"/>
      <c r="U37" s="547">
        <v>0</v>
      </c>
      <c r="V37" s="549"/>
      <c r="W37" s="550" t="e">
        <f>#N/A</f>
        <v>#N/A</v>
      </c>
      <c r="X37" s="549"/>
      <c r="Y37" s="551" t="e">
        <f>#N/A</f>
        <v>#N/A</v>
      </c>
      <c r="Z37" s="551" t="e">
        <f>#N/A</f>
        <v>#N/A</v>
      </c>
      <c r="AA37" s="551" t="e">
        <f>#N/A</f>
        <v>#N/A</v>
      </c>
      <c r="AB37" s="552" t="e">
        <f>#N/A</f>
        <v>#N/A</v>
      </c>
      <c r="AC37" s="549"/>
      <c r="AD37" s="553">
        <v>0</v>
      </c>
      <c r="AE37" s="554" t="s">
        <v>1509</v>
      </c>
      <c r="AF37" s="553">
        <v>0</v>
      </c>
      <c r="AG37" s="554" t="s">
        <v>1509</v>
      </c>
      <c r="AH37" s="553">
        <v>0</v>
      </c>
      <c r="AI37" s="554" t="s">
        <v>1509</v>
      </c>
      <c r="AJ37" s="553">
        <v>0</v>
      </c>
      <c r="AK37" s="543" t="e">
        <f>#N/A</f>
        <v>#N/A</v>
      </c>
    </row>
    <row r="38" spans="1:37" s="522" customFormat="1" ht="22.5" hidden="1" customHeight="1" x14ac:dyDescent="0.3">
      <c r="A38" s="533" t="s">
        <v>3432</v>
      </c>
      <c r="B38" s="544" t="s">
        <v>1503</v>
      </c>
      <c r="C38" s="544" t="s">
        <v>25</v>
      </c>
      <c r="D38" s="544" t="s">
        <v>1997</v>
      </c>
      <c r="E38" s="545" t="s">
        <v>408</v>
      </c>
      <c r="F38" s="545" t="s">
        <v>407</v>
      </c>
      <c r="G38" s="546">
        <v>700</v>
      </c>
      <c r="H38" s="546">
        <v>1</v>
      </c>
      <c r="I38" s="537"/>
      <c r="J38" s="547">
        <v>0</v>
      </c>
      <c r="K38" s="548">
        <v>188700</v>
      </c>
      <c r="L38" s="548">
        <v>0</v>
      </c>
      <c r="M38" s="549"/>
      <c r="N38" s="547">
        <v>0</v>
      </c>
      <c r="O38" s="547">
        <v>0</v>
      </c>
      <c r="P38" s="547">
        <v>0</v>
      </c>
      <c r="Q38" s="548">
        <v>0</v>
      </c>
      <c r="R38" s="548">
        <v>4059.6</v>
      </c>
      <c r="S38" s="548">
        <v>0</v>
      </c>
      <c r="T38" s="549"/>
      <c r="U38" s="547">
        <v>0</v>
      </c>
      <c r="V38" s="549"/>
      <c r="W38" s="550" t="e">
        <f>#N/A</f>
        <v>#N/A</v>
      </c>
      <c r="X38" s="549"/>
      <c r="Y38" s="551" t="e">
        <f>#N/A</f>
        <v>#N/A</v>
      </c>
      <c r="Z38" s="551" t="e">
        <f>#N/A</f>
        <v>#N/A</v>
      </c>
      <c r="AA38" s="551" t="e">
        <f>#N/A</f>
        <v>#N/A</v>
      </c>
      <c r="AB38" s="552" t="e">
        <f>#N/A</f>
        <v>#N/A</v>
      </c>
      <c r="AC38" s="549"/>
      <c r="AD38" s="553">
        <v>0</v>
      </c>
      <c r="AE38" s="554" t="s">
        <v>1509</v>
      </c>
      <c r="AF38" s="553">
        <v>0</v>
      </c>
      <c r="AG38" s="554" t="s">
        <v>1509</v>
      </c>
      <c r="AH38" s="553">
        <v>0</v>
      </c>
      <c r="AI38" s="554" t="s">
        <v>1509</v>
      </c>
      <c r="AJ38" s="553">
        <v>0</v>
      </c>
      <c r="AK38" s="543" t="e">
        <f>#N/A</f>
        <v>#N/A</v>
      </c>
    </row>
    <row r="39" spans="1:37" s="522" customFormat="1" ht="22.5" hidden="1" customHeight="1" x14ac:dyDescent="0.3">
      <c r="A39" s="533" t="s">
        <v>3534</v>
      </c>
      <c r="B39" s="544" t="s">
        <v>1503</v>
      </c>
      <c r="C39" s="544" t="s">
        <v>25</v>
      </c>
      <c r="D39" s="544" t="s">
        <v>1997</v>
      </c>
      <c r="E39" s="545" t="s">
        <v>410</v>
      </c>
      <c r="F39" s="545" t="s">
        <v>409</v>
      </c>
      <c r="G39" s="546">
        <v>700</v>
      </c>
      <c r="H39" s="546">
        <v>6</v>
      </c>
      <c r="I39" s="537"/>
      <c r="J39" s="547">
        <v>0</v>
      </c>
      <c r="K39" s="548">
        <v>6830</v>
      </c>
      <c r="L39" s="548">
        <v>0</v>
      </c>
      <c r="M39" s="549"/>
      <c r="N39" s="547">
        <v>0</v>
      </c>
      <c r="O39" s="547">
        <v>0</v>
      </c>
      <c r="P39" s="547">
        <v>0</v>
      </c>
      <c r="Q39" s="548">
        <v>0</v>
      </c>
      <c r="R39" s="548">
        <v>378.42</v>
      </c>
      <c r="S39" s="548">
        <v>0</v>
      </c>
      <c r="T39" s="549"/>
      <c r="U39" s="547">
        <v>2</v>
      </c>
      <c r="V39" s="549"/>
      <c r="W39" s="550" t="e">
        <f>#N/A</f>
        <v>#N/A</v>
      </c>
      <c r="X39" s="549"/>
      <c r="Y39" s="551" t="e">
        <f>#N/A</f>
        <v>#N/A</v>
      </c>
      <c r="Z39" s="551" t="e">
        <f>#N/A</f>
        <v>#N/A</v>
      </c>
      <c r="AA39" s="551" t="e">
        <f>#N/A</f>
        <v>#N/A</v>
      </c>
      <c r="AB39" s="552" t="e">
        <f>#N/A</f>
        <v>#N/A</v>
      </c>
      <c r="AC39" s="549"/>
      <c r="AD39" s="553">
        <v>0</v>
      </c>
      <c r="AE39" s="554" t="s">
        <v>1509</v>
      </c>
      <c r="AF39" s="553">
        <v>0</v>
      </c>
      <c r="AG39" s="554" t="s">
        <v>1509</v>
      </c>
      <c r="AH39" s="553">
        <v>0</v>
      </c>
      <c r="AI39" s="554" t="s">
        <v>1509</v>
      </c>
      <c r="AJ39" s="553">
        <v>0</v>
      </c>
      <c r="AK39" s="543" t="e">
        <f>#N/A</f>
        <v>#N/A</v>
      </c>
    </row>
    <row r="40" spans="1:37" s="522" customFormat="1" ht="22.5" hidden="1" customHeight="1" x14ac:dyDescent="0.3">
      <c r="A40" s="533" t="s">
        <v>3531</v>
      </c>
      <c r="B40" s="544" t="s">
        <v>1503</v>
      </c>
      <c r="C40" s="544" t="s">
        <v>25</v>
      </c>
      <c r="D40" s="544" t="s">
        <v>1997</v>
      </c>
      <c r="E40" s="545" t="s">
        <v>412</v>
      </c>
      <c r="F40" s="545" t="s">
        <v>411</v>
      </c>
      <c r="G40" s="546">
        <v>700</v>
      </c>
      <c r="H40" s="546">
        <v>6</v>
      </c>
      <c r="I40" s="537"/>
      <c r="J40" s="547">
        <v>14</v>
      </c>
      <c r="K40" s="548">
        <v>11500</v>
      </c>
      <c r="L40" s="548">
        <v>161000</v>
      </c>
      <c r="M40" s="549"/>
      <c r="N40" s="547">
        <v>0</v>
      </c>
      <c r="O40" s="547">
        <v>30</v>
      </c>
      <c r="P40" s="547">
        <v>30</v>
      </c>
      <c r="Q40" s="548">
        <v>5</v>
      </c>
      <c r="R40" s="548">
        <v>716.2</v>
      </c>
      <c r="S40" s="548">
        <v>3581</v>
      </c>
      <c r="T40" s="549"/>
      <c r="U40" s="547">
        <v>0</v>
      </c>
      <c r="V40" s="549"/>
      <c r="W40" s="550" t="e">
        <f>#N/A</f>
        <v>#N/A</v>
      </c>
      <c r="X40" s="549"/>
      <c r="Y40" s="551" t="e">
        <f>#N/A</f>
        <v>#N/A</v>
      </c>
      <c r="Z40" s="551" t="e">
        <f>#N/A</f>
        <v>#N/A</v>
      </c>
      <c r="AA40" s="551" t="e">
        <f>#N/A</f>
        <v>#N/A</v>
      </c>
      <c r="AB40" s="552" t="e">
        <f>#N/A</f>
        <v>#N/A</v>
      </c>
      <c r="AC40" s="549"/>
      <c r="AD40" s="553">
        <v>0</v>
      </c>
      <c r="AE40" s="554" t="s">
        <v>1509</v>
      </c>
      <c r="AF40" s="553">
        <v>0</v>
      </c>
      <c r="AG40" s="554" t="s">
        <v>1509</v>
      </c>
      <c r="AH40" s="553">
        <v>0</v>
      </c>
      <c r="AI40" s="554" t="s">
        <v>1509</v>
      </c>
      <c r="AJ40" s="553">
        <v>0</v>
      </c>
      <c r="AK40" s="543" t="e">
        <f>#N/A</f>
        <v>#N/A</v>
      </c>
    </row>
    <row r="41" spans="1:37" s="522" customFormat="1" ht="22.5" hidden="1" customHeight="1" x14ac:dyDescent="0.3">
      <c r="A41" s="533" t="s">
        <v>3530</v>
      </c>
      <c r="B41" s="544" t="s">
        <v>1503</v>
      </c>
      <c r="C41" s="544" t="s">
        <v>25</v>
      </c>
      <c r="D41" s="544" t="s">
        <v>1997</v>
      </c>
      <c r="E41" s="545" t="s">
        <v>414</v>
      </c>
      <c r="F41" s="545" t="s">
        <v>413</v>
      </c>
      <c r="G41" s="546">
        <v>700</v>
      </c>
      <c r="H41" s="546">
        <v>6</v>
      </c>
      <c r="I41" s="537"/>
      <c r="J41" s="547">
        <v>5</v>
      </c>
      <c r="K41" s="548">
        <v>9300</v>
      </c>
      <c r="L41" s="548">
        <v>46500</v>
      </c>
      <c r="M41" s="549"/>
      <c r="N41" s="547">
        <v>0</v>
      </c>
      <c r="O41" s="547">
        <v>18</v>
      </c>
      <c r="P41" s="547">
        <v>18</v>
      </c>
      <c r="Q41" s="548">
        <v>3</v>
      </c>
      <c r="R41" s="548">
        <v>670</v>
      </c>
      <c r="S41" s="548">
        <v>2010</v>
      </c>
      <c r="T41" s="549"/>
      <c r="U41" s="547">
        <v>3</v>
      </c>
      <c r="V41" s="549"/>
      <c r="W41" s="550" t="e">
        <f>#N/A</f>
        <v>#N/A</v>
      </c>
      <c r="X41" s="549"/>
      <c r="Y41" s="551" t="e">
        <f>#N/A</f>
        <v>#N/A</v>
      </c>
      <c r="Z41" s="551" t="e">
        <f>#N/A</f>
        <v>#N/A</v>
      </c>
      <c r="AA41" s="551" t="e">
        <f>#N/A</f>
        <v>#N/A</v>
      </c>
      <c r="AB41" s="552" t="e">
        <f>#N/A</f>
        <v>#N/A</v>
      </c>
      <c r="AC41" s="549"/>
      <c r="AD41" s="553">
        <v>0</v>
      </c>
      <c r="AE41" s="554" t="s">
        <v>1509</v>
      </c>
      <c r="AF41" s="553">
        <v>0</v>
      </c>
      <c r="AG41" s="554" t="s">
        <v>1509</v>
      </c>
      <c r="AH41" s="553">
        <v>0</v>
      </c>
      <c r="AI41" s="554" t="s">
        <v>1509</v>
      </c>
      <c r="AJ41" s="553">
        <v>0</v>
      </c>
      <c r="AK41" s="543" t="e">
        <f>#N/A</f>
        <v>#N/A</v>
      </c>
    </row>
    <row r="42" spans="1:37" s="522" customFormat="1" ht="22.5" hidden="1" customHeight="1" x14ac:dyDescent="0.3">
      <c r="A42" s="533" t="s">
        <v>3535</v>
      </c>
      <c r="B42" s="544" t="s">
        <v>1503</v>
      </c>
      <c r="C42" s="544" t="s">
        <v>25</v>
      </c>
      <c r="D42" s="544" t="s">
        <v>1997</v>
      </c>
      <c r="E42" s="545" t="s">
        <v>416</v>
      </c>
      <c r="F42" s="545" t="s">
        <v>3897</v>
      </c>
      <c r="G42" s="546">
        <v>700</v>
      </c>
      <c r="H42" s="546">
        <v>6</v>
      </c>
      <c r="I42" s="537"/>
      <c r="J42" s="547">
        <v>0</v>
      </c>
      <c r="K42" s="548">
        <v>6920</v>
      </c>
      <c r="L42" s="548">
        <v>0</v>
      </c>
      <c r="M42" s="549"/>
      <c r="N42" s="547">
        <v>0</v>
      </c>
      <c r="O42" s="547">
        <v>0</v>
      </c>
      <c r="P42" s="547">
        <v>0</v>
      </c>
      <c r="Q42" s="548">
        <v>0</v>
      </c>
      <c r="R42" s="548">
        <v>387.6</v>
      </c>
      <c r="S42" s="548">
        <v>0</v>
      </c>
      <c r="T42" s="549"/>
      <c r="U42" s="547">
        <v>0</v>
      </c>
      <c r="V42" s="549"/>
      <c r="W42" s="550" t="e">
        <f>#N/A</f>
        <v>#N/A</v>
      </c>
      <c r="X42" s="549"/>
      <c r="Y42" s="551" t="e">
        <f>#N/A</f>
        <v>#N/A</v>
      </c>
      <c r="Z42" s="551" t="e">
        <f>#N/A</f>
        <v>#N/A</v>
      </c>
      <c r="AA42" s="551" t="e">
        <f>#N/A</f>
        <v>#N/A</v>
      </c>
      <c r="AB42" s="552" t="e">
        <f>#N/A</f>
        <v>#N/A</v>
      </c>
      <c r="AC42" s="549"/>
      <c r="AD42" s="553">
        <v>0</v>
      </c>
      <c r="AE42" s="554" t="s">
        <v>1509</v>
      </c>
      <c r="AF42" s="553">
        <v>0</v>
      </c>
      <c r="AG42" s="554" t="s">
        <v>1509</v>
      </c>
      <c r="AH42" s="553">
        <v>0</v>
      </c>
      <c r="AI42" s="554" t="s">
        <v>1509</v>
      </c>
      <c r="AJ42" s="553">
        <v>0</v>
      </c>
      <c r="AK42" s="543" t="e">
        <f>#N/A</f>
        <v>#N/A</v>
      </c>
    </row>
    <row r="43" spans="1:37" s="522" customFormat="1" ht="22.5" hidden="1" customHeight="1" x14ac:dyDescent="0.3">
      <c r="A43" s="533" t="s">
        <v>3533</v>
      </c>
      <c r="B43" s="544" t="s">
        <v>1503</v>
      </c>
      <c r="C43" s="544" t="s">
        <v>25</v>
      </c>
      <c r="D43" s="544" t="s">
        <v>1997</v>
      </c>
      <c r="E43" s="545" t="s">
        <v>418</v>
      </c>
      <c r="F43" s="545" t="s">
        <v>417</v>
      </c>
      <c r="G43" s="546">
        <v>700</v>
      </c>
      <c r="H43" s="546">
        <v>6</v>
      </c>
      <c r="I43" s="537"/>
      <c r="J43" s="547">
        <v>18</v>
      </c>
      <c r="K43" s="548">
        <v>9300</v>
      </c>
      <c r="L43" s="548">
        <v>167400</v>
      </c>
      <c r="M43" s="549"/>
      <c r="N43" s="547">
        <v>0</v>
      </c>
      <c r="O43" s="547">
        <v>60</v>
      </c>
      <c r="P43" s="547">
        <v>60</v>
      </c>
      <c r="Q43" s="548">
        <v>10</v>
      </c>
      <c r="R43" s="548">
        <v>0</v>
      </c>
      <c r="S43" s="548">
        <v>0</v>
      </c>
      <c r="T43" s="549"/>
      <c r="U43" s="547">
        <v>3</v>
      </c>
      <c r="V43" s="549"/>
      <c r="W43" s="550" t="e">
        <f>#N/A</f>
        <v>#N/A</v>
      </c>
      <c r="X43" s="549"/>
      <c r="Y43" s="551" t="e">
        <f>#N/A</f>
        <v>#N/A</v>
      </c>
      <c r="Z43" s="551" t="e">
        <f>#N/A</f>
        <v>#N/A</v>
      </c>
      <c r="AA43" s="551" t="e">
        <f>#N/A</f>
        <v>#N/A</v>
      </c>
      <c r="AB43" s="552" t="e">
        <f>#N/A</f>
        <v>#N/A</v>
      </c>
      <c r="AC43" s="549"/>
      <c r="AD43" s="553">
        <v>0</v>
      </c>
      <c r="AE43" s="554" t="s">
        <v>1509</v>
      </c>
      <c r="AF43" s="553">
        <v>0</v>
      </c>
      <c r="AG43" s="554" t="s">
        <v>1509</v>
      </c>
      <c r="AH43" s="553">
        <v>0</v>
      </c>
      <c r="AI43" s="554" t="s">
        <v>1509</v>
      </c>
      <c r="AJ43" s="553">
        <v>0</v>
      </c>
      <c r="AK43" s="543" t="e">
        <f>#N/A</f>
        <v>#N/A</v>
      </c>
    </row>
    <row r="44" spans="1:37" s="522" customFormat="1" ht="22.5" hidden="1" customHeight="1" x14ac:dyDescent="0.3">
      <c r="A44" s="533" t="s">
        <v>3536</v>
      </c>
      <c r="B44" s="544" t="s">
        <v>1503</v>
      </c>
      <c r="C44" s="544" t="s">
        <v>25</v>
      </c>
      <c r="D44" s="544" t="s">
        <v>1997</v>
      </c>
      <c r="E44" s="545" t="s">
        <v>420</v>
      </c>
      <c r="F44" s="545" t="s">
        <v>419</v>
      </c>
      <c r="G44" s="546">
        <v>700</v>
      </c>
      <c r="H44" s="546">
        <v>6</v>
      </c>
      <c r="I44" s="537"/>
      <c r="J44" s="547">
        <v>7</v>
      </c>
      <c r="K44" s="548">
        <v>6920</v>
      </c>
      <c r="L44" s="548">
        <v>48440</v>
      </c>
      <c r="M44" s="549"/>
      <c r="N44" s="547">
        <v>0</v>
      </c>
      <c r="O44" s="547">
        <v>480</v>
      </c>
      <c r="P44" s="547">
        <v>480</v>
      </c>
      <c r="Q44" s="548">
        <v>80</v>
      </c>
      <c r="R44" s="548">
        <v>0</v>
      </c>
      <c r="S44" s="548">
        <v>0</v>
      </c>
      <c r="T44" s="549"/>
      <c r="U44" s="547">
        <v>2</v>
      </c>
      <c r="V44" s="549"/>
      <c r="W44" s="550" t="e">
        <f>#N/A</f>
        <v>#N/A</v>
      </c>
      <c r="X44" s="549"/>
      <c r="Y44" s="551" t="e">
        <f>#N/A</f>
        <v>#N/A</v>
      </c>
      <c r="Z44" s="551" t="e">
        <f>#N/A</f>
        <v>#N/A</v>
      </c>
      <c r="AA44" s="551" t="e">
        <f>#N/A</f>
        <v>#N/A</v>
      </c>
      <c r="AB44" s="552" t="e">
        <f>#N/A</f>
        <v>#N/A</v>
      </c>
      <c r="AC44" s="549"/>
      <c r="AD44" s="553">
        <v>0</v>
      </c>
      <c r="AE44" s="554" t="s">
        <v>1509</v>
      </c>
      <c r="AF44" s="553">
        <v>0</v>
      </c>
      <c r="AG44" s="554" t="s">
        <v>1509</v>
      </c>
      <c r="AH44" s="553">
        <v>0</v>
      </c>
      <c r="AI44" s="554" t="s">
        <v>1509</v>
      </c>
      <c r="AJ44" s="553">
        <v>0</v>
      </c>
      <c r="AK44" s="543" t="e">
        <f>#N/A</f>
        <v>#N/A</v>
      </c>
    </row>
    <row r="45" spans="1:37" s="522" customFormat="1" ht="22.5" hidden="1" customHeight="1" x14ac:dyDescent="0.3">
      <c r="A45" s="533" t="s">
        <v>3528</v>
      </c>
      <c r="B45" s="544" t="s">
        <v>1503</v>
      </c>
      <c r="C45" s="544" t="s">
        <v>25</v>
      </c>
      <c r="D45" s="544" t="s">
        <v>1997</v>
      </c>
      <c r="E45" s="545" t="s">
        <v>422</v>
      </c>
      <c r="F45" s="545" t="s">
        <v>421</v>
      </c>
      <c r="G45" s="546">
        <v>700</v>
      </c>
      <c r="H45" s="546">
        <v>3</v>
      </c>
      <c r="I45" s="537"/>
      <c r="J45" s="547">
        <v>0</v>
      </c>
      <c r="K45" s="548">
        <v>245300</v>
      </c>
      <c r="L45" s="548">
        <v>0</v>
      </c>
      <c r="M45" s="549"/>
      <c r="N45" s="547">
        <v>0</v>
      </c>
      <c r="O45" s="547">
        <v>0</v>
      </c>
      <c r="P45" s="547">
        <v>0</v>
      </c>
      <c r="Q45" s="548">
        <v>0</v>
      </c>
      <c r="R45" s="548">
        <v>7818.3</v>
      </c>
      <c r="S45" s="548">
        <v>0</v>
      </c>
      <c r="T45" s="549"/>
      <c r="U45" s="547">
        <v>0</v>
      </c>
      <c r="V45" s="549"/>
      <c r="W45" s="550" t="e">
        <f>#N/A</f>
        <v>#N/A</v>
      </c>
      <c r="X45" s="549"/>
      <c r="Y45" s="551" t="e">
        <f>#N/A</f>
        <v>#N/A</v>
      </c>
      <c r="Z45" s="551" t="e">
        <f>#N/A</f>
        <v>#N/A</v>
      </c>
      <c r="AA45" s="551" t="e">
        <f>#N/A</f>
        <v>#N/A</v>
      </c>
      <c r="AB45" s="552" t="e">
        <f>#N/A</f>
        <v>#N/A</v>
      </c>
      <c r="AC45" s="549"/>
      <c r="AD45" s="553">
        <v>0</v>
      </c>
      <c r="AE45" s="554" t="s">
        <v>1509</v>
      </c>
      <c r="AF45" s="553">
        <v>0</v>
      </c>
      <c r="AG45" s="554" t="s">
        <v>1509</v>
      </c>
      <c r="AH45" s="553">
        <v>0</v>
      </c>
      <c r="AI45" s="554" t="s">
        <v>1509</v>
      </c>
      <c r="AJ45" s="553">
        <v>0</v>
      </c>
      <c r="AK45" s="543" t="e">
        <f>#N/A</f>
        <v>#N/A</v>
      </c>
    </row>
    <row r="46" spans="1:37" s="522" customFormat="1" ht="22.5" hidden="1" customHeight="1" x14ac:dyDescent="0.3">
      <c r="A46" s="533" t="s">
        <v>3532</v>
      </c>
      <c r="B46" s="544" t="s">
        <v>1503</v>
      </c>
      <c r="C46" s="544" t="s">
        <v>25</v>
      </c>
      <c r="D46" s="544" t="s">
        <v>1997</v>
      </c>
      <c r="E46" s="545" t="s">
        <v>424</v>
      </c>
      <c r="F46" s="545" t="s">
        <v>423</v>
      </c>
      <c r="G46" s="546">
        <v>700</v>
      </c>
      <c r="H46" s="546">
        <v>6</v>
      </c>
      <c r="I46" s="537"/>
      <c r="J46" s="547">
        <v>105</v>
      </c>
      <c r="K46" s="548">
        <v>11500</v>
      </c>
      <c r="L46" s="548">
        <v>1207500</v>
      </c>
      <c r="M46" s="549"/>
      <c r="N46" s="547">
        <v>0</v>
      </c>
      <c r="O46" s="547">
        <v>0</v>
      </c>
      <c r="P46" s="547">
        <v>0</v>
      </c>
      <c r="Q46" s="548">
        <v>0</v>
      </c>
      <c r="R46" s="548">
        <v>535</v>
      </c>
      <c r="S46" s="548">
        <v>0</v>
      </c>
      <c r="T46" s="549"/>
      <c r="U46" s="547">
        <v>0</v>
      </c>
      <c r="V46" s="549"/>
      <c r="W46" s="550" t="e">
        <f>#N/A</f>
        <v>#N/A</v>
      </c>
      <c r="X46" s="549"/>
      <c r="Y46" s="551" t="e">
        <f>#N/A</f>
        <v>#N/A</v>
      </c>
      <c r="Z46" s="551" t="e">
        <f>#N/A</f>
        <v>#N/A</v>
      </c>
      <c r="AA46" s="551" t="e">
        <f>#N/A</f>
        <v>#N/A</v>
      </c>
      <c r="AB46" s="552" t="e">
        <f>#N/A</f>
        <v>#N/A</v>
      </c>
      <c r="AC46" s="549"/>
      <c r="AD46" s="553">
        <v>0</v>
      </c>
      <c r="AE46" s="554" t="s">
        <v>1509</v>
      </c>
      <c r="AF46" s="553">
        <v>0</v>
      </c>
      <c r="AG46" s="554" t="s">
        <v>1509</v>
      </c>
      <c r="AH46" s="553">
        <v>0</v>
      </c>
      <c r="AI46" s="554" t="s">
        <v>1509</v>
      </c>
      <c r="AJ46" s="553">
        <v>0</v>
      </c>
      <c r="AK46" s="543" t="e">
        <f>#N/A</f>
        <v>#N/A</v>
      </c>
    </row>
    <row r="47" spans="1:37" s="522" customFormat="1" ht="22.5" hidden="1" customHeight="1" x14ac:dyDescent="0.3">
      <c r="A47" s="533" t="s">
        <v>3529</v>
      </c>
      <c r="B47" s="544" t="s">
        <v>1503</v>
      </c>
      <c r="C47" s="544" t="s">
        <v>25</v>
      </c>
      <c r="D47" s="544" t="s">
        <v>1997</v>
      </c>
      <c r="E47" s="545" t="s">
        <v>426</v>
      </c>
      <c r="F47" s="545" t="s">
        <v>425</v>
      </c>
      <c r="G47" s="546">
        <v>700</v>
      </c>
      <c r="H47" s="546">
        <v>12</v>
      </c>
      <c r="I47" s="537"/>
      <c r="J47" s="547">
        <v>0</v>
      </c>
      <c r="K47" s="548">
        <v>4660</v>
      </c>
      <c r="L47" s="548">
        <v>0</v>
      </c>
      <c r="M47" s="549"/>
      <c r="N47" s="547">
        <v>0</v>
      </c>
      <c r="O47" s="547">
        <v>0</v>
      </c>
      <c r="P47" s="547">
        <v>0</v>
      </c>
      <c r="Q47" s="548">
        <v>0</v>
      </c>
      <c r="R47" s="548">
        <v>467</v>
      </c>
      <c r="S47" s="548">
        <v>0</v>
      </c>
      <c r="T47" s="549"/>
      <c r="U47" s="547">
        <v>0</v>
      </c>
      <c r="V47" s="549"/>
      <c r="W47" s="550" t="e">
        <f>#N/A</f>
        <v>#N/A</v>
      </c>
      <c r="X47" s="549"/>
      <c r="Y47" s="551" t="e">
        <f>#N/A</f>
        <v>#N/A</v>
      </c>
      <c r="Z47" s="551" t="e">
        <f>#N/A</f>
        <v>#N/A</v>
      </c>
      <c r="AA47" s="551" t="e">
        <f>#N/A</f>
        <v>#N/A</v>
      </c>
      <c r="AB47" s="552" t="e">
        <f>#N/A</f>
        <v>#N/A</v>
      </c>
      <c r="AC47" s="549"/>
      <c r="AD47" s="553">
        <v>0</v>
      </c>
      <c r="AE47" s="554" t="s">
        <v>1509</v>
      </c>
      <c r="AF47" s="553">
        <v>0</v>
      </c>
      <c r="AG47" s="554" t="s">
        <v>1509</v>
      </c>
      <c r="AH47" s="553">
        <v>0</v>
      </c>
      <c r="AI47" s="554" t="s">
        <v>1509</v>
      </c>
      <c r="AJ47" s="553">
        <v>0</v>
      </c>
      <c r="AK47" s="543" t="e">
        <f>#N/A</f>
        <v>#N/A</v>
      </c>
    </row>
    <row r="48" spans="1:37" s="522" customFormat="1" ht="22.5" hidden="1" customHeight="1" x14ac:dyDescent="0.3">
      <c r="A48" s="533" t="s">
        <v>1518</v>
      </c>
      <c r="B48" s="544" t="s">
        <v>1503</v>
      </c>
      <c r="C48" s="544" t="s">
        <v>25</v>
      </c>
      <c r="D48" s="544" t="s">
        <v>1997</v>
      </c>
      <c r="E48" s="545" t="s">
        <v>428</v>
      </c>
      <c r="F48" s="545" t="s">
        <v>427</v>
      </c>
      <c r="G48" s="546">
        <v>700</v>
      </c>
      <c r="H48" s="546">
        <v>6</v>
      </c>
      <c r="I48" s="537"/>
      <c r="J48" s="547">
        <v>1</v>
      </c>
      <c r="K48" s="548">
        <v>6830</v>
      </c>
      <c r="L48" s="548">
        <v>6830</v>
      </c>
      <c r="M48" s="549"/>
      <c r="N48" s="547">
        <v>0</v>
      </c>
      <c r="O48" s="547">
        <v>0</v>
      </c>
      <c r="P48" s="547">
        <v>0</v>
      </c>
      <c r="Q48" s="548">
        <v>0</v>
      </c>
      <c r="R48" s="548">
        <v>716.2</v>
      </c>
      <c r="S48" s="548">
        <v>0</v>
      </c>
      <c r="T48" s="549"/>
      <c r="U48" s="547">
        <v>2</v>
      </c>
      <c r="V48" s="549"/>
      <c r="W48" s="550" t="e">
        <f>#N/A</f>
        <v>#N/A</v>
      </c>
      <c r="X48" s="549"/>
      <c r="Y48" s="551" t="e">
        <f>#N/A</f>
        <v>#N/A</v>
      </c>
      <c r="Z48" s="551" t="e">
        <f>#N/A</f>
        <v>#N/A</v>
      </c>
      <c r="AA48" s="551" t="e">
        <f>#N/A</f>
        <v>#N/A</v>
      </c>
      <c r="AB48" s="552" t="e">
        <f>#N/A</f>
        <v>#N/A</v>
      </c>
      <c r="AC48" s="549"/>
      <c r="AD48" s="553">
        <v>0</v>
      </c>
      <c r="AE48" s="554" t="s">
        <v>1509</v>
      </c>
      <c r="AF48" s="553">
        <v>0</v>
      </c>
      <c r="AG48" s="554" t="s">
        <v>1509</v>
      </c>
      <c r="AH48" s="553">
        <v>0</v>
      </c>
      <c r="AI48" s="554" t="s">
        <v>1509</v>
      </c>
      <c r="AJ48" s="553">
        <v>0</v>
      </c>
      <c r="AK48" s="543" t="e">
        <f>#N/A</f>
        <v>#N/A</v>
      </c>
    </row>
    <row r="49" spans="1:37" s="522" customFormat="1" ht="22.5" hidden="1" customHeight="1" x14ac:dyDescent="0.3">
      <c r="A49" s="533" t="s">
        <v>1517</v>
      </c>
      <c r="B49" s="544" t="s">
        <v>1503</v>
      </c>
      <c r="C49" s="544" t="s">
        <v>25</v>
      </c>
      <c r="D49" s="544" t="s">
        <v>1997</v>
      </c>
      <c r="E49" s="545" t="s">
        <v>430</v>
      </c>
      <c r="F49" s="545" t="s">
        <v>429</v>
      </c>
      <c r="G49" s="546">
        <v>700</v>
      </c>
      <c r="H49" s="546">
        <v>6</v>
      </c>
      <c r="I49" s="537"/>
      <c r="J49" s="547">
        <v>3</v>
      </c>
      <c r="K49" s="548">
        <v>6600</v>
      </c>
      <c r="L49" s="548">
        <v>19800</v>
      </c>
      <c r="M49" s="549"/>
      <c r="N49" s="547">
        <v>0</v>
      </c>
      <c r="O49" s="547">
        <v>0</v>
      </c>
      <c r="P49" s="547">
        <v>0</v>
      </c>
      <c r="Q49" s="548">
        <v>0</v>
      </c>
      <c r="R49" s="548">
        <v>312</v>
      </c>
      <c r="S49" s="548">
        <v>0</v>
      </c>
      <c r="T49" s="549"/>
      <c r="U49" s="547">
        <v>0</v>
      </c>
      <c r="V49" s="549"/>
      <c r="W49" s="550" t="e">
        <f>#N/A</f>
        <v>#N/A</v>
      </c>
      <c r="X49" s="549"/>
      <c r="Y49" s="551" t="e">
        <f>#N/A</f>
        <v>#N/A</v>
      </c>
      <c r="Z49" s="551" t="e">
        <f>#N/A</f>
        <v>#N/A</v>
      </c>
      <c r="AA49" s="551" t="e">
        <f>#N/A</f>
        <v>#N/A</v>
      </c>
      <c r="AB49" s="552" t="e">
        <f>#N/A</f>
        <v>#N/A</v>
      </c>
      <c r="AC49" s="549"/>
      <c r="AD49" s="553">
        <v>0</v>
      </c>
      <c r="AE49" s="554" t="s">
        <v>1509</v>
      </c>
      <c r="AF49" s="553">
        <v>0</v>
      </c>
      <c r="AG49" s="554" t="s">
        <v>1509</v>
      </c>
      <c r="AH49" s="553">
        <v>0</v>
      </c>
      <c r="AI49" s="554" t="s">
        <v>1509</v>
      </c>
      <c r="AJ49" s="553">
        <v>0</v>
      </c>
      <c r="AK49" s="543" t="e">
        <f>#N/A</f>
        <v>#N/A</v>
      </c>
    </row>
    <row r="50" spans="1:37" s="522" customFormat="1" ht="22.5" hidden="1" customHeight="1" x14ac:dyDescent="0.3">
      <c r="A50" s="533" t="s">
        <v>38</v>
      </c>
      <c r="B50" s="544" t="s">
        <v>1503</v>
      </c>
      <c r="C50" s="544" t="s">
        <v>25</v>
      </c>
      <c r="D50" s="544" t="s">
        <v>1997</v>
      </c>
      <c r="E50" s="545" t="s">
        <v>432</v>
      </c>
      <c r="F50" s="545" t="s">
        <v>431</v>
      </c>
      <c r="G50" s="546">
        <v>700</v>
      </c>
      <c r="H50" s="546">
        <v>12</v>
      </c>
      <c r="I50" s="537"/>
      <c r="J50" s="547">
        <v>56</v>
      </c>
      <c r="K50" s="548">
        <v>7550</v>
      </c>
      <c r="L50" s="548">
        <v>422800</v>
      </c>
      <c r="M50" s="549"/>
      <c r="N50" s="547">
        <v>0</v>
      </c>
      <c r="O50" s="547">
        <v>0</v>
      </c>
      <c r="P50" s="547">
        <v>0</v>
      </c>
      <c r="Q50" s="548">
        <v>0</v>
      </c>
      <c r="R50" s="548">
        <v>934.32</v>
      </c>
      <c r="S50" s="548">
        <v>0</v>
      </c>
      <c r="T50" s="549"/>
      <c r="U50" s="547">
        <v>4</v>
      </c>
      <c r="V50" s="549"/>
      <c r="W50" s="550" t="e">
        <f>#N/A</f>
        <v>#N/A</v>
      </c>
      <c r="X50" s="549"/>
      <c r="Y50" s="551" t="e">
        <f>#N/A</f>
        <v>#N/A</v>
      </c>
      <c r="Z50" s="551" t="e">
        <f>#N/A</f>
        <v>#N/A</v>
      </c>
      <c r="AA50" s="551" t="e">
        <f>#N/A</f>
        <v>#N/A</v>
      </c>
      <c r="AB50" s="552" t="e">
        <f>#N/A</f>
        <v>#N/A</v>
      </c>
      <c r="AC50" s="549"/>
      <c r="AD50" s="553">
        <v>0</v>
      </c>
      <c r="AE50" s="554" t="s">
        <v>1509</v>
      </c>
      <c r="AF50" s="553">
        <v>0</v>
      </c>
      <c r="AG50" s="554" t="s">
        <v>1509</v>
      </c>
      <c r="AH50" s="553">
        <v>0</v>
      </c>
      <c r="AI50" s="554" t="s">
        <v>1509</v>
      </c>
      <c r="AJ50" s="553">
        <v>0</v>
      </c>
      <c r="AK50" s="543" t="e">
        <f>#N/A</f>
        <v>#N/A</v>
      </c>
    </row>
    <row r="51" spans="1:37" s="522" customFormat="1" ht="22.5" hidden="1" customHeight="1" x14ac:dyDescent="0.3">
      <c r="A51" s="533" t="s">
        <v>1514</v>
      </c>
      <c r="B51" s="544" t="s">
        <v>1503</v>
      </c>
      <c r="C51" s="544" t="s">
        <v>25</v>
      </c>
      <c r="D51" s="544" t="s">
        <v>1997</v>
      </c>
      <c r="E51" s="545" t="s">
        <v>434</v>
      </c>
      <c r="F51" s="545" t="s">
        <v>433</v>
      </c>
      <c r="G51" s="546">
        <v>700</v>
      </c>
      <c r="H51" s="546">
        <v>6</v>
      </c>
      <c r="I51" s="537"/>
      <c r="J51" s="547">
        <v>20</v>
      </c>
      <c r="K51" s="548">
        <v>11500</v>
      </c>
      <c r="L51" s="548">
        <v>230000</v>
      </c>
      <c r="M51" s="549"/>
      <c r="N51" s="547">
        <v>0</v>
      </c>
      <c r="O51" s="547">
        <v>0</v>
      </c>
      <c r="P51" s="547">
        <v>0</v>
      </c>
      <c r="Q51" s="548">
        <v>0</v>
      </c>
      <c r="R51" s="548">
        <v>714</v>
      </c>
      <c r="S51" s="548">
        <v>0</v>
      </c>
      <c r="T51" s="549"/>
      <c r="U51" s="547">
        <v>2</v>
      </c>
      <c r="V51" s="549"/>
      <c r="W51" s="550" t="e">
        <f>#N/A</f>
        <v>#N/A</v>
      </c>
      <c r="X51" s="549"/>
      <c r="Y51" s="551" t="e">
        <f>#N/A</f>
        <v>#N/A</v>
      </c>
      <c r="Z51" s="551" t="e">
        <f>#N/A</f>
        <v>#N/A</v>
      </c>
      <c r="AA51" s="551" t="e">
        <f>#N/A</f>
        <v>#N/A</v>
      </c>
      <c r="AB51" s="552" t="e">
        <f>#N/A</f>
        <v>#N/A</v>
      </c>
      <c r="AC51" s="549"/>
      <c r="AD51" s="553">
        <v>0</v>
      </c>
      <c r="AE51" s="554" t="s">
        <v>1509</v>
      </c>
      <c r="AF51" s="553">
        <v>0</v>
      </c>
      <c r="AG51" s="554" t="s">
        <v>1509</v>
      </c>
      <c r="AH51" s="553">
        <v>0</v>
      </c>
      <c r="AI51" s="554" t="s">
        <v>1509</v>
      </c>
      <c r="AJ51" s="553">
        <v>0</v>
      </c>
      <c r="AK51" s="543" t="e">
        <f>#N/A</f>
        <v>#N/A</v>
      </c>
    </row>
    <row r="52" spans="1:37" s="522" customFormat="1" ht="22.5" hidden="1" customHeight="1" x14ac:dyDescent="0.3">
      <c r="A52" s="533" t="s">
        <v>3054</v>
      </c>
      <c r="B52" s="544" t="s">
        <v>1503</v>
      </c>
      <c r="C52" s="544" t="s">
        <v>1997</v>
      </c>
      <c r="D52" s="544" t="s">
        <v>1997</v>
      </c>
      <c r="E52" s="545" t="s">
        <v>3053</v>
      </c>
      <c r="F52" s="545" t="s">
        <v>3055</v>
      </c>
      <c r="G52" s="546">
        <v>700</v>
      </c>
      <c r="H52" s="546">
        <v>6</v>
      </c>
      <c r="I52" s="537"/>
      <c r="J52" s="547">
        <v>32</v>
      </c>
      <c r="K52" s="548">
        <v>6210</v>
      </c>
      <c r="L52" s="548">
        <v>198720</v>
      </c>
      <c r="M52" s="549"/>
      <c r="N52" s="547">
        <v>0</v>
      </c>
      <c r="O52" s="547">
        <v>120</v>
      </c>
      <c r="P52" s="547">
        <v>120</v>
      </c>
      <c r="Q52" s="548">
        <v>20</v>
      </c>
      <c r="R52" s="548">
        <v>0</v>
      </c>
      <c r="S52" s="548">
        <v>0</v>
      </c>
      <c r="T52" s="549"/>
      <c r="U52" s="547">
        <v>0</v>
      </c>
      <c r="V52" s="549"/>
      <c r="W52" s="550" t="e">
        <f>#N/A</f>
        <v>#N/A</v>
      </c>
      <c r="X52" s="549"/>
      <c r="Y52" s="551" t="e">
        <f>#N/A</f>
        <v>#N/A</v>
      </c>
      <c r="Z52" s="551" t="e">
        <f>#N/A</f>
        <v>#N/A</v>
      </c>
      <c r="AA52" s="551" t="e">
        <f>#N/A</f>
        <v>#N/A</v>
      </c>
      <c r="AB52" s="552" t="e">
        <f>#N/A</f>
        <v>#N/A</v>
      </c>
      <c r="AC52" s="549"/>
      <c r="AD52" s="553">
        <v>0</v>
      </c>
      <c r="AE52" s="554" t="s">
        <v>1509</v>
      </c>
      <c r="AF52" s="553">
        <v>0</v>
      </c>
      <c r="AG52" s="554" t="s">
        <v>1509</v>
      </c>
      <c r="AH52" s="553">
        <v>0</v>
      </c>
      <c r="AI52" s="554" t="s">
        <v>1509</v>
      </c>
      <c r="AJ52" s="553">
        <v>0</v>
      </c>
      <c r="AK52" s="543" t="e">
        <f>#N/A</f>
        <v>#N/A</v>
      </c>
    </row>
    <row r="53" spans="1:37" s="522" customFormat="1" ht="22.5" hidden="1" customHeight="1" x14ac:dyDescent="0.3">
      <c r="A53" s="533" t="s">
        <v>3538</v>
      </c>
      <c r="B53" s="544" t="s">
        <v>1503</v>
      </c>
      <c r="C53" s="544" t="s">
        <v>25</v>
      </c>
      <c r="D53" s="544" t="s">
        <v>1997</v>
      </c>
      <c r="E53" s="545" t="s">
        <v>436</v>
      </c>
      <c r="F53" s="545" t="s">
        <v>435</v>
      </c>
      <c r="G53" s="546">
        <v>700</v>
      </c>
      <c r="H53" s="546">
        <v>4</v>
      </c>
      <c r="I53" s="537"/>
      <c r="J53" s="547">
        <v>2</v>
      </c>
      <c r="K53" s="548">
        <v>43500</v>
      </c>
      <c r="L53" s="548">
        <v>87000</v>
      </c>
      <c r="M53" s="549"/>
      <c r="N53" s="547">
        <v>0</v>
      </c>
      <c r="O53" s="547">
        <v>0</v>
      </c>
      <c r="P53" s="547">
        <v>0</v>
      </c>
      <c r="Q53" s="548">
        <v>0</v>
      </c>
      <c r="R53" s="548">
        <v>2121.6</v>
      </c>
      <c r="S53" s="548">
        <v>0</v>
      </c>
      <c r="T53" s="549"/>
      <c r="U53" s="547">
        <v>1</v>
      </c>
      <c r="V53" s="549"/>
      <c r="W53" s="550" t="e">
        <f>#N/A</f>
        <v>#N/A</v>
      </c>
      <c r="X53" s="549"/>
      <c r="Y53" s="551" t="e">
        <f>#N/A</f>
        <v>#N/A</v>
      </c>
      <c r="Z53" s="551" t="e">
        <f>#N/A</f>
        <v>#N/A</v>
      </c>
      <c r="AA53" s="551" t="e">
        <f>#N/A</f>
        <v>#N/A</v>
      </c>
      <c r="AB53" s="552" t="e">
        <f>#N/A</f>
        <v>#N/A</v>
      </c>
      <c r="AC53" s="549"/>
      <c r="AD53" s="553">
        <v>0</v>
      </c>
      <c r="AE53" s="554" t="s">
        <v>1509</v>
      </c>
      <c r="AF53" s="553">
        <v>0</v>
      </c>
      <c r="AG53" s="554" t="s">
        <v>1509</v>
      </c>
      <c r="AH53" s="553">
        <v>0</v>
      </c>
      <c r="AI53" s="554" t="s">
        <v>1509</v>
      </c>
      <c r="AJ53" s="553">
        <v>0</v>
      </c>
      <c r="AK53" s="543" t="e">
        <f>#N/A</f>
        <v>#N/A</v>
      </c>
    </row>
    <row r="54" spans="1:37" s="522" customFormat="1" ht="22.5" hidden="1" customHeight="1" x14ac:dyDescent="0.3">
      <c r="A54" s="533" t="s">
        <v>3433</v>
      </c>
      <c r="B54" s="544" t="s">
        <v>1503</v>
      </c>
      <c r="C54" s="544" t="s">
        <v>25</v>
      </c>
      <c r="D54" s="544" t="s">
        <v>1997</v>
      </c>
      <c r="E54" s="545" t="s">
        <v>438</v>
      </c>
      <c r="F54" s="545" t="s">
        <v>437</v>
      </c>
      <c r="G54" s="546">
        <v>700</v>
      </c>
      <c r="H54" s="546">
        <v>12</v>
      </c>
      <c r="I54" s="537"/>
      <c r="J54" s="547">
        <v>106</v>
      </c>
      <c r="K54" s="548">
        <v>7550</v>
      </c>
      <c r="L54" s="548">
        <v>800300</v>
      </c>
      <c r="M54" s="549"/>
      <c r="N54" s="547">
        <v>0</v>
      </c>
      <c r="O54" s="547">
        <v>0</v>
      </c>
      <c r="P54" s="547">
        <v>0</v>
      </c>
      <c r="Q54" s="548">
        <v>0</v>
      </c>
      <c r="R54" s="548">
        <v>0</v>
      </c>
      <c r="S54" s="548">
        <v>0</v>
      </c>
      <c r="T54" s="549"/>
      <c r="U54" s="547">
        <v>0</v>
      </c>
      <c r="V54" s="549"/>
      <c r="W54" s="550" t="e">
        <f>#N/A</f>
        <v>#N/A</v>
      </c>
      <c r="X54" s="549"/>
      <c r="Y54" s="551" t="e">
        <f>#N/A</f>
        <v>#N/A</v>
      </c>
      <c r="Z54" s="551" t="e">
        <f>#N/A</f>
        <v>#N/A</v>
      </c>
      <c r="AA54" s="551" t="e">
        <f>#N/A</f>
        <v>#N/A</v>
      </c>
      <c r="AB54" s="552" t="e">
        <f>#N/A</f>
        <v>#N/A</v>
      </c>
      <c r="AC54" s="549"/>
      <c r="AD54" s="553">
        <v>0</v>
      </c>
      <c r="AE54" s="554" t="s">
        <v>1509</v>
      </c>
      <c r="AF54" s="553">
        <v>0</v>
      </c>
      <c r="AG54" s="554" t="s">
        <v>1509</v>
      </c>
      <c r="AH54" s="553">
        <v>0</v>
      </c>
      <c r="AI54" s="554" t="s">
        <v>1509</v>
      </c>
      <c r="AJ54" s="553">
        <v>0</v>
      </c>
      <c r="AK54" s="543" t="e">
        <f>#N/A</f>
        <v>#N/A</v>
      </c>
    </row>
    <row r="55" spans="1:37" s="522" customFormat="1" ht="22.5" hidden="1" customHeight="1" x14ac:dyDescent="0.3">
      <c r="A55" s="533" t="s">
        <v>36</v>
      </c>
      <c r="B55" s="544" t="s">
        <v>1503</v>
      </c>
      <c r="C55" s="544" t="s">
        <v>25</v>
      </c>
      <c r="D55" s="544" t="s">
        <v>1997</v>
      </c>
      <c r="E55" s="555" t="s">
        <v>3898</v>
      </c>
      <c r="F55" s="545" t="s">
        <v>3899</v>
      </c>
      <c r="G55" s="546">
        <v>700</v>
      </c>
      <c r="H55" s="546">
        <v>6</v>
      </c>
      <c r="I55" s="537"/>
      <c r="J55" s="547">
        <v>0</v>
      </c>
      <c r="K55" s="548">
        <v>23200</v>
      </c>
      <c r="L55" s="548">
        <v>0</v>
      </c>
      <c r="M55" s="549"/>
      <c r="N55" s="547">
        <v>0</v>
      </c>
      <c r="O55" s="547">
        <v>0</v>
      </c>
      <c r="P55" s="547">
        <v>0</v>
      </c>
      <c r="Q55" s="548">
        <v>0</v>
      </c>
      <c r="R55" s="548">
        <v>0</v>
      </c>
      <c r="S55" s="548">
        <v>0</v>
      </c>
      <c r="T55" s="549"/>
      <c r="U55" s="547">
        <v>0</v>
      </c>
      <c r="V55" s="549"/>
      <c r="W55" s="550" t="e">
        <f>#N/A</f>
        <v>#N/A</v>
      </c>
      <c r="X55" s="549"/>
      <c r="Y55" s="551" t="e">
        <f>#N/A</f>
        <v>#N/A</v>
      </c>
      <c r="Z55" s="551" t="e">
        <f>#N/A</f>
        <v>#N/A</v>
      </c>
      <c r="AA55" s="551" t="e">
        <f>#N/A</f>
        <v>#N/A</v>
      </c>
      <c r="AB55" s="552" t="e">
        <f>#N/A</f>
        <v>#N/A</v>
      </c>
      <c r="AC55" s="549"/>
      <c r="AD55" s="553">
        <v>0</v>
      </c>
      <c r="AE55" s="554" t="s">
        <v>1509</v>
      </c>
      <c r="AF55" s="553">
        <v>0</v>
      </c>
      <c r="AG55" s="554" t="s">
        <v>1509</v>
      </c>
      <c r="AH55" s="553">
        <v>0</v>
      </c>
      <c r="AI55" s="554" t="s">
        <v>1509</v>
      </c>
      <c r="AJ55" s="553">
        <v>0</v>
      </c>
      <c r="AK55" s="543" t="e">
        <f>#N/A</f>
        <v>#N/A</v>
      </c>
    </row>
    <row r="56" spans="1:37" s="522" customFormat="1" ht="22.5" hidden="1" customHeight="1" x14ac:dyDescent="0.3">
      <c r="A56" s="533" t="s">
        <v>3434</v>
      </c>
      <c r="B56" s="544" t="s">
        <v>1503</v>
      </c>
      <c r="C56" s="544" t="s">
        <v>25</v>
      </c>
      <c r="D56" s="544" t="s">
        <v>1997</v>
      </c>
      <c r="E56" s="545" t="s">
        <v>442</v>
      </c>
      <c r="F56" s="545" t="s">
        <v>441</v>
      </c>
      <c r="G56" s="546">
        <v>700</v>
      </c>
      <c r="H56" s="546">
        <v>1</v>
      </c>
      <c r="I56" s="537"/>
      <c r="J56" s="547">
        <v>0</v>
      </c>
      <c r="K56" s="548" t="s">
        <v>3900</v>
      </c>
      <c r="L56" s="548">
        <v>0</v>
      </c>
      <c r="M56" s="549"/>
      <c r="N56" s="547">
        <v>0</v>
      </c>
      <c r="O56" s="547">
        <v>0</v>
      </c>
      <c r="P56" s="547">
        <v>0</v>
      </c>
      <c r="Q56" s="548">
        <v>0</v>
      </c>
      <c r="R56" s="548" t="s">
        <v>1509</v>
      </c>
      <c r="S56" s="548" t="s">
        <v>1509</v>
      </c>
      <c r="T56" s="549"/>
      <c r="U56" s="547">
        <v>0</v>
      </c>
      <c r="V56" s="549"/>
      <c r="W56" s="550" t="e">
        <f>#N/A</f>
        <v>#N/A</v>
      </c>
      <c r="X56" s="549"/>
      <c r="Y56" s="551" t="e">
        <f>#N/A</f>
        <v>#N/A</v>
      </c>
      <c r="Z56" s="551" t="e">
        <f>#N/A</f>
        <v>#N/A</v>
      </c>
      <c r="AA56" s="551" t="e">
        <f>#N/A</f>
        <v>#N/A</v>
      </c>
      <c r="AB56" s="552" t="e">
        <f>#N/A</f>
        <v>#N/A</v>
      </c>
      <c r="AC56" s="549"/>
      <c r="AD56" s="553">
        <v>0</v>
      </c>
      <c r="AE56" s="554" t="s">
        <v>1509</v>
      </c>
      <c r="AF56" s="553">
        <v>0</v>
      </c>
      <c r="AG56" s="554" t="s">
        <v>1509</v>
      </c>
      <c r="AH56" s="553">
        <v>0</v>
      </c>
      <c r="AI56" s="554" t="s">
        <v>1509</v>
      </c>
      <c r="AJ56" s="553">
        <v>0</v>
      </c>
      <c r="AK56" s="543" t="e">
        <f>#N/A</f>
        <v>#N/A</v>
      </c>
    </row>
    <row r="57" spans="1:37" s="522" customFormat="1" ht="22.5" hidden="1" customHeight="1" x14ac:dyDescent="0.3">
      <c r="A57" s="533" t="s">
        <v>3435</v>
      </c>
      <c r="B57" s="544" t="s">
        <v>1503</v>
      </c>
      <c r="C57" s="544" t="s">
        <v>25</v>
      </c>
      <c r="D57" s="544" t="s">
        <v>1997</v>
      </c>
      <c r="E57" s="545" t="s">
        <v>444</v>
      </c>
      <c r="F57" s="545" t="s">
        <v>443</v>
      </c>
      <c r="G57" s="546">
        <v>700</v>
      </c>
      <c r="H57" s="546">
        <v>1</v>
      </c>
      <c r="I57" s="537"/>
      <c r="J57" s="547">
        <v>0</v>
      </c>
      <c r="K57" s="548" t="s">
        <v>3900</v>
      </c>
      <c r="L57" s="548">
        <v>0</v>
      </c>
      <c r="M57" s="549"/>
      <c r="N57" s="547">
        <v>0</v>
      </c>
      <c r="O57" s="547">
        <v>0</v>
      </c>
      <c r="P57" s="547">
        <v>0</v>
      </c>
      <c r="Q57" s="548">
        <v>0</v>
      </c>
      <c r="R57" s="548" t="s">
        <v>1509</v>
      </c>
      <c r="S57" s="548" t="s">
        <v>1509</v>
      </c>
      <c r="T57" s="549"/>
      <c r="U57" s="547">
        <v>0</v>
      </c>
      <c r="V57" s="549"/>
      <c r="W57" s="550" t="e">
        <f>#N/A</f>
        <v>#N/A</v>
      </c>
      <c r="X57" s="549"/>
      <c r="Y57" s="551" t="e">
        <f>#N/A</f>
        <v>#N/A</v>
      </c>
      <c r="Z57" s="551" t="e">
        <f>#N/A</f>
        <v>#N/A</v>
      </c>
      <c r="AA57" s="551" t="e">
        <f>#N/A</f>
        <v>#N/A</v>
      </c>
      <c r="AB57" s="552" t="e">
        <f>#N/A</f>
        <v>#N/A</v>
      </c>
      <c r="AC57" s="549"/>
      <c r="AD57" s="553">
        <v>0</v>
      </c>
      <c r="AE57" s="554" t="s">
        <v>1509</v>
      </c>
      <c r="AF57" s="553">
        <v>0</v>
      </c>
      <c r="AG57" s="554" t="s">
        <v>1509</v>
      </c>
      <c r="AH57" s="553">
        <v>0</v>
      </c>
      <c r="AI57" s="554" t="s">
        <v>1509</v>
      </c>
      <c r="AJ57" s="553">
        <v>0</v>
      </c>
      <c r="AK57" s="543" t="e">
        <f>#N/A</f>
        <v>#N/A</v>
      </c>
    </row>
    <row r="58" spans="1:37" s="522" customFormat="1" ht="22.5" hidden="1" customHeight="1" x14ac:dyDescent="0.3">
      <c r="A58" s="533" t="s">
        <v>3537</v>
      </c>
      <c r="B58" s="544" t="s">
        <v>1503</v>
      </c>
      <c r="C58" s="544" t="s">
        <v>25</v>
      </c>
      <c r="D58" s="544" t="s">
        <v>1997</v>
      </c>
      <c r="E58" s="545" t="s">
        <v>446</v>
      </c>
      <c r="F58" s="545" t="s">
        <v>445</v>
      </c>
      <c r="G58" s="546">
        <v>700</v>
      </c>
      <c r="H58" s="546">
        <v>3</v>
      </c>
      <c r="I58" s="537"/>
      <c r="J58" s="547">
        <v>0</v>
      </c>
      <c r="K58" s="548">
        <v>66600</v>
      </c>
      <c r="L58" s="548">
        <v>0</v>
      </c>
      <c r="M58" s="549"/>
      <c r="N58" s="547">
        <v>0</v>
      </c>
      <c r="O58" s="547">
        <v>0</v>
      </c>
      <c r="P58" s="547">
        <v>0</v>
      </c>
      <c r="Q58" s="548">
        <v>0</v>
      </c>
      <c r="R58" s="548">
        <v>1955.34</v>
      </c>
      <c r="S58" s="548">
        <v>0</v>
      </c>
      <c r="T58" s="549"/>
      <c r="U58" s="547">
        <v>0</v>
      </c>
      <c r="V58" s="549"/>
      <c r="W58" s="550" t="e">
        <f>#N/A</f>
        <v>#N/A</v>
      </c>
      <c r="X58" s="549"/>
      <c r="Y58" s="551" t="e">
        <f>#N/A</f>
        <v>#N/A</v>
      </c>
      <c r="Z58" s="551" t="e">
        <f>#N/A</f>
        <v>#N/A</v>
      </c>
      <c r="AA58" s="551" t="e">
        <f>#N/A</f>
        <v>#N/A</v>
      </c>
      <c r="AB58" s="552" t="e">
        <f>#N/A</f>
        <v>#N/A</v>
      </c>
      <c r="AC58" s="549"/>
      <c r="AD58" s="553">
        <v>0</v>
      </c>
      <c r="AE58" s="554" t="s">
        <v>1509</v>
      </c>
      <c r="AF58" s="553">
        <v>0</v>
      </c>
      <c r="AG58" s="554" t="s">
        <v>1509</v>
      </c>
      <c r="AH58" s="553">
        <v>0</v>
      </c>
      <c r="AI58" s="554" t="s">
        <v>1509</v>
      </c>
      <c r="AJ58" s="553">
        <v>0</v>
      </c>
      <c r="AK58" s="543" t="e">
        <f>#N/A</f>
        <v>#N/A</v>
      </c>
    </row>
    <row r="59" spans="1:37" s="522" customFormat="1" ht="22.5" hidden="1" customHeight="1" x14ac:dyDescent="0.3">
      <c r="A59" s="533" t="s">
        <v>3525</v>
      </c>
      <c r="B59" s="544" t="s">
        <v>1503</v>
      </c>
      <c r="C59" s="544" t="s">
        <v>25</v>
      </c>
      <c r="D59" s="544" t="s">
        <v>1997</v>
      </c>
      <c r="E59" s="545" t="s">
        <v>448</v>
      </c>
      <c r="F59" s="545" t="s">
        <v>447</v>
      </c>
      <c r="G59" s="546">
        <v>700</v>
      </c>
      <c r="H59" s="546">
        <v>12</v>
      </c>
      <c r="I59" s="537"/>
      <c r="J59" s="547">
        <v>1172</v>
      </c>
      <c r="K59" s="548">
        <v>4430</v>
      </c>
      <c r="L59" s="548">
        <v>5191960</v>
      </c>
      <c r="M59" s="549"/>
      <c r="N59" s="547">
        <v>0</v>
      </c>
      <c r="O59" s="547">
        <v>480</v>
      </c>
      <c r="P59" s="547">
        <v>480</v>
      </c>
      <c r="Q59" s="548">
        <v>40</v>
      </c>
      <c r="R59" s="548">
        <v>460.02</v>
      </c>
      <c r="S59" s="548">
        <v>18400.8</v>
      </c>
      <c r="T59" s="549"/>
      <c r="U59" s="547">
        <v>4</v>
      </c>
      <c r="V59" s="549"/>
      <c r="W59" s="550" t="e">
        <f>#N/A</f>
        <v>#N/A</v>
      </c>
      <c r="X59" s="549"/>
      <c r="Y59" s="551" t="e">
        <f>#N/A</f>
        <v>#N/A</v>
      </c>
      <c r="Z59" s="551" t="e">
        <f>#N/A</f>
        <v>#N/A</v>
      </c>
      <c r="AA59" s="551" t="e">
        <f>#N/A</f>
        <v>#N/A</v>
      </c>
      <c r="AB59" s="552" t="e">
        <f>#N/A</f>
        <v>#N/A</v>
      </c>
      <c r="AC59" s="549"/>
      <c r="AD59" s="553">
        <v>0</v>
      </c>
      <c r="AE59" s="554">
        <v>0</v>
      </c>
      <c r="AF59" s="553">
        <v>0</v>
      </c>
      <c r="AG59" s="554">
        <v>0</v>
      </c>
      <c r="AH59" s="553">
        <v>0</v>
      </c>
      <c r="AI59" s="554">
        <v>0</v>
      </c>
      <c r="AJ59" s="553">
        <v>0</v>
      </c>
      <c r="AK59" s="543" t="e">
        <f>#N/A</f>
        <v>#N/A</v>
      </c>
    </row>
    <row r="60" spans="1:37" s="522" customFormat="1" ht="22.5" hidden="1" customHeight="1" x14ac:dyDescent="0.3">
      <c r="A60" s="533" t="s">
        <v>1524</v>
      </c>
      <c r="B60" s="544" t="s">
        <v>1503</v>
      </c>
      <c r="C60" s="544" t="s">
        <v>25</v>
      </c>
      <c r="D60" s="544" t="s">
        <v>1997</v>
      </c>
      <c r="E60" s="545" t="s">
        <v>450</v>
      </c>
      <c r="F60" s="545" t="s">
        <v>449</v>
      </c>
      <c r="G60" s="546">
        <v>700</v>
      </c>
      <c r="H60" s="546">
        <v>1</v>
      </c>
      <c r="I60" s="537"/>
      <c r="J60" s="547">
        <v>0</v>
      </c>
      <c r="K60" s="548">
        <v>34600</v>
      </c>
      <c r="L60" s="548">
        <v>0</v>
      </c>
      <c r="M60" s="549"/>
      <c r="N60" s="547">
        <v>0</v>
      </c>
      <c r="O60" s="547">
        <v>0</v>
      </c>
      <c r="P60" s="547">
        <v>0</v>
      </c>
      <c r="Q60" s="548">
        <v>0</v>
      </c>
      <c r="R60" s="548">
        <v>316.2</v>
      </c>
      <c r="S60" s="548">
        <v>0</v>
      </c>
      <c r="T60" s="549"/>
      <c r="U60" s="547">
        <v>0</v>
      </c>
      <c r="V60" s="549"/>
      <c r="W60" s="550" t="e">
        <f>#N/A</f>
        <v>#N/A</v>
      </c>
      <c r="X60" s="549"/>
      <c r="Y60" s="551" t="e">
        <f>#N/A</f>
        <v>#N/A</v>
      </c>
      <c r="Z60" s="551" t="e">
        <f>#N/A</f>
        <v>#N/A</v>
      </c>
      <c r="AA60" s="551" t="e">
        <f>#N/A</f>
        <v>#N/A</v>
      </c>
      <c r="AB60" s="552" t="e">
        <f>#N/A</f>
        <v>#N/A</v>
      </c>
      <c r="AC60" s="549"/>
      <c r="AD60" s="553">
        <v>0</v>
      </c>
      <c r="AE60" s="554" t="s">
        <v>1509</v>
      </c>
      <c r="AF60" s="553">
        <v>0</v>
      </c>
      <c r="AG60" s="554" t="s">
        <v>1509</v>
      </c>
      <c r="AH60" s="553">
        <v>0</v>
      </c>
      <c r="AI60" s="554" t="s">
        <v>1509</v>
      </c>
      <c r="AJ60" s="553">
        <v>0</v>
      </c>
      <c r="AK60" s="543" t="e">
        <f>#N/A</f>
        <v>#N/A</v>
      </c>
    </row>
    <row r="61" spans="1:37" s="522" customFormat="1" ht="22.5" hidden="1" customHeight="1" x14ac:dyDescent="0.3">
      <c r="A61" s="533" t="s">
        <v>3901</v>
      </c>
      <c r="B61" s="544" t="s">
        <v>1503</v>
      </c>
      <c r="C61" s="544" t="s">
        <v>25</v>
      </c>
      <c r="D61" s="544" t="s">
        <v>1997</v>
      </c>
      <c r="E61" s="555" t="s">
        <v>3902</v>
      </c>
      <c r="F61" s="545" t="s">
        <v>3903</v>
      </c>
      <c r="G61" s="546">
        <v>700</v>
      </c>
      <c r="H61" s="546">
        <v>6</v>
      </c>
      <c r="I61" s="537"/>
      <c r="J61" s="547">
        <v>0</v>
      </c>
      <c r="K61" s="548">
        <v>35515</v>
      </c>
      <c r="L61" s="548">
        <v>0</v>
      </c>
      <c r="M61" s="549"/>
      <c r="N61" s="547">
        <v>0</v>
      </c>
      <c r="O61" s="547">
        <v>0</v>
      </c>
      <c r="P61" s="547">
        <v>0</v>
      </c>
      <c r="Q61" s="548">
        <v>0</v>
      </c>
      <c r="R61" s="548">
        <v>0</v>
      </c>
      <c r="S61" s="548">
        <v>0</v>
      </c>
      <c r="T61" s="549"/>
      <c r="U61" s="547">
        <v>0</v>
      </c>
      <c r="V61" s="549"/>
      <c r="W61" s="550" t="e">
        <f>#N/A</f>
        <v>#N/A</v>
      </c>
      <c r="X61" s="549"/>
      <c r="Y61" s="551" t="e">
        <f>#N/A</f>
        <v>#N/A</v>
      </c>
      <c r="Z61" s="551" t="e">
        <f>#N/A</f>
        <v>#N/A</v>
      </c>
      <c r="AA61" s="551" t="e">
        <f>#N/A</f>
        <v>#N/A</v>
      </c>
      <c r="AB61" s="552" t="e">
        <f>#N/A</f>
        <v>#N/A</v>
      </c>
      <c r="AC61" s="549"/>
      <c r="AD61" s="553">
        <v>0</v>
      </c>
      <c r="AE61" s="554" t="s">
        <v>1509</v>
      </c>
      <c r="AF61" s="553">
        <v>0</v>
      </c>
      <c r="AG61" s="554" t="s">
        <v>1509</v>
      </c>
      <c r="AH61" s="553">
        <v>0</v>
      </c>
      <c r="AI61" s="554" t="s">
        <v>1509</v>
      </c>
      <c r="AJ61" s="553">
        <v>0</v>
      </c>
      <c r="AK61" s="543" t="e">
        <f>#N/A</f>
        <v>#N/A</v>
      </c>
    </row>
    <row r="62" spans="1:37" s="522" customFormat="1" ht="22.5" hidden="1" customHeight="1" x14ac:dyDescent="0.3">
      <c r="A62" s="533" t="s">
        <v>1527</v>
      </c>
      <c r="B62" s="544" t="s">
        <v>1503</v>
      </c>
      <c r="C62" s="544" t="s">
        <v>25</v>
      </c>
      <c r="D62" s="544" t="s">
        <v>1997</v>
      </c>
      <c r="E62" s="545" t="s">
        <v>452</v>
      </c>
      <c r="F62" s="545" t="s">
        <v>451</v>
      </c>
      <c r="G62" s="546">
        <v>700</v>
      </c>
      <c r="H62" s="546">
        <v>1</v>
      </c>
      <c r="I62" s="537"/>
      <c r="J62" s="547">
        <v>0</v>
      </c>
      <c r="K62" s="548">
        <v>185800</v>
      </c>
      <c r="L62" s="548">
        <v>0</v>
      </c>
      <c r="M62" s="549"/>
      <c r="N62" s="547">
        <v>0</v>
      </c>
      <c r="O62" s="547">
        <v>1</v>
      </c>
      <c r="P62" s="547">
        <v>1</v>
      </c>
      <c r="Q62" s="548">
        <v>1</v>
      </c>
      <c r="R62" s="548">
        <v>3980</v>
      </c>
      <c r="S62" s="548">
        <v>3980</v>
      </c>
      <c r="T62" s="549"/>
      <c r="U62" s="547">
        <v>0</v>
      </c>
      <c r="V62" s="549"/>
      <c r="W62" s="550" t="e">
        <f>#N/A</f>
        <v>#N/A</v>
      </c>
      <c r="X62" s="549"/>
      <c r="Y62" s="551" t="e">
        <f>#N/A</f>
        <v>#N/A</v>
      </c>
      <c r="Z62" s="551" t="e">
        <f>#N/A</f>
        <v>#N/A</v>
      </c>
      <c r="AA62" s="551" t="e">
        <f>#N/A</f>
        <v>#N/A</v>
      </c>
      <c r="AB62" s="552" t="e">
        <f>#N/A</f>
        <v>#N/A</v>
      </c>
      <c r="AC62" s="549"/>
      <c r="AD62" s="553">
        <v>0</v>
      </c>
      <c r="AE62" s="554" t="s">
        <v>1509</v>
      </c>
      <c r="AF62" s="553">
        <v>0</v>
      </c>
      <c r="AG62" s="554" t="s">
        <v>1509</v>
      </c>
      <c r="AH62" s="553">
        <v>0</v>
      </c>
      <c r="AI62" s="554" t="s">
        <v>1509</v>
      </c>
      <c r="AJ62" s="553">
        <v>0</v>
      </c>
      <c r="AK62" s="543" t="e">
        <f>#N/A</f>
        <v>#N/A</v>
      </c>
    </row>
    <row r="63" spans="1:37" s="522" customFormat="1" ht="22.5" hidden="1" customHeight="1" x14ac:dyDescent="0.3">
      <c r="A63" s="533" t="s">
        <v>3436</v>
      </c>
      <c r="B63" s="544" t="s">
        <v>1503</v>
      </c>
      <c r="C63" s="544" t="s">
        <v>25</v>
      </c>
      <c r="D63" s="544" t="s">
        <v>1997</v>
      </c>
      <c r="E63" s="545" t="s">
        <v>454</v>
      </c>
      <c r="F63" s="545" t="s">
        <v>453</v>
      </c>
      <c r="G63" s="546">
        <v>700</v>
      </c>
      <c r="H63" s="546">
        <v>1</v>
      </c>
      <c r="I63" s="537"/>
      <c r="J63" s="547">
        <v>0</v>
      </c>
      <c r="K63" s="548" t="s">
        <v>3900</v>
      </c>
      <c r="L63" s="548">
        <v>0</v>
      </c>
      <c r="M63" s="549"/>
      <c r="N63" s="547">
        <v>0</v>
      </c>
      <c r="O63" s="547">
        <v>0</v>
      </c>
      <c r="P63" s="547">
        <v>0</v>
      </c>
      <c r="Q63" s="548">
        <v>0</v>
      </c>
      <c r="R63" s="548" t="s">
        <v>1509</v>
      </c>
      <c r="S63" s="548" t="s">
        <v>1509</v>
      </c>
      <c r="T63" s="549"/>
      <c r="U63" s="547">
        <v>0</v>
      </c>
      <c r="V63" s="549"/>
      <c r="W63" s="550" t="e">
        <f>#N/A</f>
        <v>#N/A</v>
      </c>
      <c r="X63" s="549"/>
      <c r="Y63" s="551" t="e">
        <f>#N/A</f>
        <v>#N/A</v>
      </c>
      <c r="Z63" s="551" t="e">
        <f>#N/A</f>
        <v>#N/A</v>
      </c>
      <c r="AA63" s="551" t="e">
        <f>#N/A</f>
        <v>#N/A</v>
      </c>
      <c r="AB63" s="552" t="e">
        <f>#N/A</f>
        <v>#N/A</v>
      </c>
      <c r="AC63" s="549"/>
      <c r="AD63" s="553">
        <v>0</v>
      </c>
      <c r="AE63" s="554" t="s">
        <v>1509</v>
      </c>
      <c r="AF63" s="553">
        <v>0</v>
      </c>
      <c r="AG63" s="554" t="s">
        <v>1509</v>
      </c>
      <c r="AH63" s="553">
        <v>0</v>
      </c>
      <c r="AI63" s="554" t="s">
        <v>1509</v>
      </c>
      <c r="AJ63" s="553">
        <v>0</v>
      </c>
      <c r="AK63" s="543" t="e">
        <f>#N/A</f>
        <v>#N/A</v>
      </c>
    </row>
    <row r="64" spans="1:37" s="522" customFormat="1" ht="22.5" hidden="1" customHeight="1" x14ac:dyDescent="0.3">
      <c r="A64" s="533" t="s">
        <v>3437</v>
      </c>
      <c r="B64" s="544" t="s">
        <v>1503</v>
      </c>
      <c r="C64" s="544" t="s">
        <v>25</v>
      </c>
      <c r="D64" s="544" t="s">
        <v>1997</v>
      </c>
      <c r="E64" s="545" t="s">
        <v>456</v>
      </c>
      <c r="F64" s="545" t="s">
        <v>455</v>
      </c>
      <c r="G64" s="546">
        <v>700</v>
      </c>
      <c r="H64" s="546">
        <v>1</v>
      </c>
      <c r="I64" s="537"/>
      <c r="J64" s="547">
        <v>0</v>
      </c>
      <c r="K64" s="548" t="s">
        <v>3900</v>
      </c>
      <c r="L64" s="548">
        <v>0</v>
      </c>
      <c r="M64" s="549"/>
      <c r="N64" s="547">
        <v>0</v>
      </c>
      <c r="O64" s="547">
        <v>0</v>
      </c>
      <c r="P64" s="547">
        <v>0</v>
      </c>
      <c r="Q64" s="548">
        <v>0</v>
      </c>
      <c r="R64" s="548" t="s">
        <v>1509</v>
      </c>
      <c r="S64" s="548" t="s">
        <v>1509</v>
      </c>
      <c r="T64" s="549"/>
      <c r="U64" s="547">
        <v>0</v>
      </c>
      <c r="V64" s="549"/>
      <c r="W64" s="550" t="e">
        <f>#N/A</f>
        <v>#N/A</v>
      </c>
      <c r="X64" s="549"/>
      <c r="Y64" s="551" t="e">
        <f>#N/A</f>
        <v>#N/A</v>
      </c>
      <c r="Z64" s="551" t="e">
        <f>#N/A</f>
        <v>#N/A</v>
      </c>
      <c r="AA64" s="551" t="e">
        <f>#N/A</f>
        <v>#N/A</v>
      </c>
      <c r="AB64" s="552" t="e">
        <f>#N/A</f>
        <v>#N/A</v>
      </c>
      <c r="AC64" s="549"/>
      <c r="AD64" s="553">
        <v>0</v>
      </c>
      <c r="AE64" s="554" t="s">
        <v>1509</v>
      </c>
      <c r="AF64" s="553">
        <v>0</v>
      </c>
      <c r="AG64" s="554" t="s">
        <v>1509</v>
      </c>
      <c r="AH64" s="553">
        <v>0</v>
      </c>
      <c r="AI64" s="554" t="s">
        <v>1509</v>
      </c>
      <c r="AJ64" s="553">
        <v>0</v>
      </c>
      <c r="AK64" s="543" t="e">
        <f>#N/A</f>
        <v>#N/A</v>
      </c>
    </row>
    <row r="65" spans="1:37" s="522" customFormat="1" ht="22.5" hidden="1" customHeight="1" x14ac:dyDescent="0.3">
      <c r="A65" s="533" t="s">
        <v>3523</v>
      </c>
      <c r="B65" s="544" t="s">
        <v>1503</v>
      </c>
      <c r="C65" s="544" t="s">
        <v>25</v>
      </c>
      <c r="D65" s="544" t="s">
        <v>1997</v>
      </c>
      <c r="E65" s="545" t="s">
        <v>458</v>
      </c>
      <c r="F65" s="545" t="s">
        <v>457</v>
      </c>
      <c r="G65" s="546">
        <v>700</v>
      </c>
      <c r="H65" s="546">
        <v>3</v>
      </c>
      <c r="I65" s="537"/>
      <c r="J65" s="547">
        <v>3</v>
      </c>
      <c r="K65" s="548">
        <v>118000</v>
      </c>
      <c r="L65" s="548">
        <v>354000</v>
      </c>
      <c r="M65" s="549"/>
      <c r="N65" s="547">
        <v>0</v>
      </c>
      <c r="O65" s="547">
        <v>66</v>
      </c>
      <c r="P65" s="547">
        <v>66</v>
      </c>
      <c r="Q65" s="548">
        <v>22</v>
      </c>
      <c r="R65" s="548">
        <v>4141.2</v>
      </c>
      <c r="S65" s="548">
        <v>91106.4</v>
      </c>
      <c r="T65" s="549"/>
      <c r="U65" s="547">
        <v>1</v>
      </c>
      <c r="V65" s="549"/>
      <c r="W65" s="550" t="e">
        <f>#N/A</f>
        <v>#N/A</v>
      </c>
      <c r="X65" s="549"/>
      <c r="Y65" s="551" t="e">
        <f>#N/A</f>
        <v>#N/A</v>
      </c>
      <c r="Z65" s="551" t="e">
        <f>#N/A</f>
        <v>#N/A</v>
      </c>
      <c r="AA65" s="551" t="e">
        <f>#N/A</f>
        <v>#N/A</v>
      </c>
      <c r="AB65" s="552" t="e">
        <f>#N/A</f>
        <v>#N/A</v>
      </c>
      <c r="AC65" s="549"/>
      <c r="AD65" s="553">
        <v>0</v>
      </c>
      <c r="AE65" s="554">
        <v>0</v>
      </c>
      <c r="AF65" s="553">
        <v>0</v>
      </c>
      <c r="AG65" s="554">
        <v>0</v>
      </c>
      <c r="AH65" s="553">
        <v>0</v>
      </c>
      <c r="AI65" s="554">
        <v>0</v>
      </c>
      <c r="AJ65" s="553">
        <v>0</v>
      </c>
      <c r="AK65" s="543" t="e">
        <f>#N/A</f>
        <v>#N/A</v>
      </c>
    </row>
    <row r="66" spans="1:37" s="522" customFormat="1" ht="22.5" hidden="1" customHeight="1" x14ac:dyDescent="0.3">
      <c r="A66" s="533" t="s">
        <v>3524</v>
      </c>
      <c r="B66" s="544" t="s">
        <v>1503</v>
      </c>
      <c r="C66" s="544" t="s">
        <v>25</v>
      </c>
      <c r="D66" s="544" t="s">
        <v>1997</v>
      </c>
      <c r="E66" s="545" t="s">
        <v>460</v>
      </c>
      <c r="F66" s="545" t="s">
        <v>459</v>
      </c>
      <c r="G66" s="546">
        <v>700</v>
      </c>
      <c r="H66" s="546">
        <v>3</v>
      </c>
      <c r="I66" s="537"/>
      <c r="J66" s="547">
        <v>0</v>
      </c>
      <c r="K66" s="548">
        <v>281600</v>
      </c>
      <c r="L66" s="548">
        <v>0</v>
      </c>
      <c r="M66" s="549"/>
      <c r="N66" s="547">
        <v>0</v>
      </c>
      <c r="O66" s="547">
        <v>6</v>
      </c>
      <c r="P66" s="547">
        <v>6</v>
      </c>
      <c r="Q66" s="548">
        <v>2</v>
      </c>
      <c r="R66" s="548">
        <v>9090.24</v>
      </c>
      <c r="S66" s="548">
        <v>18180.48</v>
      </c>
      <c r="T66" s="549"/>
      <c r="U66" s="547">
        <v>1</v>
      </c>
      <c r="V66" s="549"/>
      <c r="W66" s="550" t="e">
        <f>#N/A</f>
        <v>#N/A</v>
      </c>
      <c r="X66" s="549"/>
      <c r="Y66" s="551" t="e">
        <f>#N/A</f>
        <v>#N/A</v>
      </c>
      <c r="Z66" s="551" t="e">
        <f>#N/A</f>
        <v>#N/A</v>
      </c>
      <c r="AA66" s="551" t="e">
        <f>#N/A</f>
        <v>#N/A</v>
      </c>
      <c r="AB66" s="552" t="e">
        <f>#N/A</f>
        <v>#N/A</v>
      </c>
      <c r="AC66" s="549"/>
      <c r="AD66" s="553">
        <v>0</v>
      </c>
      <c r="AE66" s="554" t="s">
        <v>1509</v>
      </c>
      <c r="AF66" s="553">
        <v>0</v>
      </c>
      <c r="AG66" s="554" t="s">
        <v>1509</v>
      </c>
      <c r="AH66" s="553">
        <v>0</v>
      </c>
      <c r="AI66" s="554" t="s">
        <v>1509</v>
      </c>
      <c r="AJ66" s="553">
        <v>0</v>
      </c>
      <c r="AK66" s="543" t="e">
        <f>#N/A</f>
        <v>#N/A</v>
      </c>
    </row>
    <row r="67" spans="1:37" s="522" customFormat="1" ht="22.5" hidden="1" customHeight="1" x14ac:dyDescent="0.3">
      <c r="A67" s="533" t="s">
        <v>3438</v>
      </c>
      <c r="B67" s="544" t="s">
        <v>1503</v>
      </c>
      <c r="C67" s="544" t="s">
        <v>25</v>
      </c>
      <c r="D67" s="544" t="s">
        <v>1997</v>
      </c>
      <c r="E67" s="545" t="s">
        <v>462</v>
      </c>
      <c r="F67" s="545" t="s">
        <v>461</v>
      </c>
      <c r="G67" s="546">
        <v>700</v>
      </c>
      <c r="H67" s="546">
        <v>12</v>
      </c>
      <c r="I67" s="537"/>
      <c r="J67" s="547">
        <v>0</v>
      </c>
      <c r="K67" s="548" t="s">
        <v>3900</v>
      </c>
      <c r="L67" s="548">
        <v>0</v>
      </c>
      <c r="M67" s="549"/>
      <c r="N67" s="547">
        <v>0</v>
      </c>
      <c r="O67" s="547">
        <v>0</v>
      </c>
      <c r="P67" s="547">
        <v>0</v>
      </c>
      <c r="Q67" s="548">
        <v>0</v>
      </c>
      <c r="R67" s="548" t="s">
        <v>1509</v>
      </c>
      <c r="S67" s="548" t="s">
        <v>1509</v>
      </c>
      <c r="T67" s="549"/>
      <c r="U67" s="547">
        <v>0</v>
      </c>
      <c r="V67" s="549"/>
      <c r="W67" s="550" t="e">
        <f>#N/A</f>
        <v>#N/A</v>
      </c>
      <c r="X67" s="549"/>
      <c r="Y67" s="551" t="e">
        <f>#N/A</f>
        <v>#N/A</v>
      </c>
      <c r="Z67" s="551" t="e">
        <f>#N/A</f>
        <v>#N/A</v>
      </c>
      <c r="AA67" s="551" t="e">
        <f>#N/A</f>
        <v>#N/A</v>
      </c>
      <c r="AB67" s="552" t="e">
        <f>#N/A</f>
        <v>#N/A</v>
      </c>
      <c r="AC67" s="549"/>
      <c r="AD67" s="553">
        <v>0</v>
      </c>
      <c r="AE67" s="554" t="s">
        <v>1509</v>
      </c>
      <c r="AF67" s="553">
        <v>0</v>
      </c>
      <c r="AG67" s="554" t="s">
        <v>1509</v>
      </c>
      <c r="AH67" s="553">
        <v>0</v>
      </c>
      <c r="AI67" s="554" t="s">
        <v>1509</v>
      </c>
      <c r="AJ67" s="553">
        <v>0</v>
      </c>
      <c r="AK67" s="543" t="e">
        <f>#N/A</f>
        <v>#N/A</v>
      </c>
    </row>
    <row r="68" spans="1:37" s="522" customFormat="1" ht="22.5" hidden="1" customHeight="1" x14ac:dyDescent="0.3">
      <c r="A68" s="533" t="s">
        <v>3521</v>
      </c>
      <c r="B68" s="544" t="s">
        <v>1503</v>
      </c>
      <c r="C68" s="544" t="s">
        <v>25</v>
      </c>
      <c r="D68" s="544" t="s">
        <v>1997</v>
      </c>
      <c r="E68" s="545" t="s">
        <v>464</v>
      </c>
      <c r="F68" s="545" t="s">
        <v>463</v>
      </c>
      <c r="G68" s="546">
        <v>700</v>
      </c>
      <c r="H68" s="546">
        <v>12</v>
      </c>
      <c r="I68" s="537"/>
      <c r="J68" s="547">
        <v>532</v>
      </c>
      <c r="K68" s="548">
        <v>4930</v>
      </c>
      <c r="L68" s="548">
        <v>2622760</v>
      </c>
      <c r="M68" s="549"/>
      <c r="N68" s="547">
        <v>0</v>
      </c>
      <c r="O68" s="547">
        <v>4260</v>
      </c>
      <c r="P68" s="547">
        <v>4260</v>
      </c>
      <c r="Q68" s="548">
        <v>355</v>
      </c>
      <c r="R68" s="548">
        <v>562.02</v>
      </c>
      <c r="S68" s="548">
        <v>199517.1</v>
      </c>
      <c r="T68" s="549"/>
      <c r="U68" s="547">
        <v>21</v>
      </c>
      <c r="V68" s="549"/>
      <c r="W68" s="550" t="e">
        <f>#N/A</f>
        <v>#N/A</v>
      </c>
      <c r="X68" s="549"/>
      <c r="Y68" s="551" t="e">
        <f>#N/A</f>
        <v>#N/A</v>
      </c>
      <c r="Z68" s="551" t="e">
        <f>#N/A</f>
        <v>#N/A</v>
      </c>
      <c r="AA68" s="551" t="e">
        <f>#N/A</f>
        <v>#N/A</v>
      </c>
      <c r="AB68" s="552" t="e">
        <f>#N/A</f>
        <v>#N/A</v>
      </c>
      <c r="AC68" s="549"/>
      <c r="AD68" s="553">
        <v>0</v>
      </c>
      <c r="AE68" s="554">
        <v>0</v>
      </c>
      <c r="AF68" s="553">
        <v>0</v>
      </c>
      <c r="AG68" s="554">
        <v>0</v>
      </c>
      <c r="AH68" s="553">
        <v>0</v>
      </c>
      <c r="AI68" s="554">
        <v>0</v>
      </c>
      <c r="AJ68" s="553">
        <v>0</v>
      </c>
      <c r="AK68" s="543" t="e">
        <f>#N/A</f>
        <v>#N/A</v>
      </c>
    </row>
    <row r="69" spans="1:37" s="522" customFormat="1" ht="22.5" hidden="1" customHeight="1" x14ac:dyDescent="0.3">
      <c r="A69" s="533" t="s">
        <v>3526</v>
      </c>
      <c r="B69" s="544" t="s">
        <v>1503</v>
      </c>
      <c r="C69" s="544" t="s">
        <v>25</v>
      </c>
      <c r="D69" s="544" t="s">
        <v>1997</v>
      </c>
      <c r="E69" s="545" t="s">
        <v>466</v>
      </c>
      <c r="F69" s="545" t="s">
        <v>465</v>
      </c>
      <c r="G69" s="546">
        <v>700</v>
      </c>
      <c r="H69" s="546">
        <v>6</v>
      </c>
      <c r="I69" s="537"/>
      <c r="J69" s="547">
        <v>224</v>
      </c>
      <c r="K69" s="548">
        <v>8250</v>
      </c>
      <c r="L69" s="548">
        <v>1848000</v>
      </c>
      <c r="M69" s="549"/>
      <c r="N69" s="547">
        <v>0</v>
      </c>
      <c r="O69" s="547">
        <v>174</v>
      </c>
      <c r="P69" s="547">
        <v>174</v>
      </c>
      <c r="Q69" s="548">
        <v>29</v>
      </c>
      <c r="R69" s="548">
        <v>474.3</v>
      </c>
      <c r="S69" s="548">
        <v>13754.7</v>
      </c>
      <c r="T69" s="549"/>
      <c r="U69" s="547">
        <v>32</v>
      </c>
      <c r="V69" s="549"/>
      <c r="W69" s="550" t="e">
        <f>#N/A</f>
        <v>#N/A</v>
      </c>
      <c r="X69" s="549"/>
      <c r="Y69" s="551" t="e">
        <f>#N/A</f>
        <v>#N/A</v>
      </c>
      <c r="Z69" s="551" t="e">
        <f>#N/A</f>
        <v>#N/A</v>
      </c>
      <c r="AA69" s="551" t="e">
        <f>#N/A</f>
        <v>#N/A</v>
      </c>
      <c r="AB69" s="552" t="e">
        <f>#N/A</f>
        <v>#N/A</v>
      </c>
      <c r="AC69" s="549"/>
      <c r="AD69" s="553">
        <v>0</v>
      </c>
      <c r="AE69" s="554">
        <v>0</v>
      </c>
      <c r="AF69" s="553">
        <v>0</v>
      </c>
      <c r="AG69" s="554">
        <v>0</v>
      </c>
      <c r="AH69" s="553">
        <v>0</v>
      </c>
      <c r="AI69" s="554">
        <v>0</v>
      </c>
      <c r="AJ69" s="553">
        <v>0</v>
      </c>
      <c r="AK69" s="543" t="e">
        <f>#N/A</f>
        <v>#N/A</v>
      </c>
    </row>
    <row r="70" spans="1:37" s="522" customFormat="1" ht="22.5" hidden="1" customHeight="1" x14ac:dyDescent="0.3">
      <c r="A70" s="533" t="s">
        <v>36</v>
      </c>
      <c r="B70" s="544" t="s">
        <v>1503</v>
      </c>
      <c r="C70" s="544" t="s">
        <v>25</v>
      </c>
      <c r="D70" s="544" t="s">
        <v>1997</v>
      </c>
      <c r="E70" s="545" t="s">
        <v>468</v>
      </c>
      <c r="F70" s="545" t="s">
        <v>467</v>
      </c>
      <c r="G70" s="546">
        <v>700</v>
      </c>
      <c r="H70" s="546">
        <v>3</v>
      </c>
      <c r="I70" s="537"/>
      <c r="J70" s="547">
        <v>19</v>
      </c>
      <c r="K70" s="548">
        <v>23500</v>
      </c>
      <c r="L70" s="548">
        <v>446500</v>
      </c>
      <c r="M70" s="549"/>
      <c r="N70" s="547">
        <v>0</v>
      </c>
      <c r="O70" s="547">
        <v>15</v>
      </c>
      <c r="P70" s="547">
        <v>15</v>
      </c>
      <c r="Q70" s="548">
        <v>5</v>
      </c>
      <c r="R70" s="548">
        <v>612</v>
      </c>
      <c r="S70" s="548">
        <v>3060</v>
      </c>
      <c r="T70" s="549"/>
      <c r="U70" s="547">
        <v>1</v>
      </c>
      <c r="V70" s="549"/>
      <c r="W70" s="550" t="e">
        <f>#N/A</f>
        <v>#N/A</v>
      </c>
      <c r="X70" s="549"/>
      <c r="Y70" s="551" t="e">
        <f>#N/A</f>
        <v>#N/A</v>
      </c>
      <c r="Z70" s="551" t="e">
        <f>#N/A</f>
        <v>#N/A</v>
      </c>
      <c r="AA70" s="551" t="e">
        <f>#N/A</f>
        <v>#N/A</v>
      </c>
      <c r="AB70" s="552" t="e">
        <f>#N/A</f>
        <v>#N/A</v>
      </c>
      <c r="AC70" s="549"/>
      <c r="AD70" s="553">
        <v>0</v>
      </c>
      <c r="AE70" s="554" t="s">
        <v>1509</v>
      </c>
      <c r="AF70" s="553">
        <v>0</v>
      </c>
      <c r="AG70" s="554" t="s">
        <v>1509</v>
      </c>
      <c r="AH70" s="553">
        <v>0</v>
      </c>
      <c r="AI70" s="554" t="s">
        <v>1509</v>
      </c>
      <c r="AJ70" s="553">
        <v>0</v>
      </c>
      <c r="AK70" s="543" t="e">
        <f>#N/A</f>
        <v>#N/A</v>
      </c>
    </row>
    <row r="71" spans="1:37" s="522" customFormat="1" ht="22.5" hidden="1" customHeight="1" x14ac:dyDescent="0.3">
      <c r="A71" s="533" t="s">
        <v>3439</v>
      </c>
      <c r="B71" s="544" t="s">
        <v>1503</v>
      </c>
      <c r="C71" s="544" t="s">
        <v>25</v>
      </c>
      <c r="D71" s="544" t="s">
        <v>1997</v>
      </c>
      <c r="E71" s="545" t="s">
        <v>470</v>
      </c>
      <c r="F71" s="545" t="s">
        <v>469</v>
      </c>
      <c r="G71" s="546">
        <v>700</v>
      </c>
      <c r="H71" s="546">
        <v>1</v>
      </c>
      <c r="I71" s="537"/>
      <c r="J71" s="547">
        <v>0</v>
      </c>
      <c r="K71" s="548" t="s">
        <v>3900</v>
      </c>
      <c r="L71" s="548">
        <v>0</v>
      </c>
      <c r="M71" s="549"/>
      <c r="N71" s="547">
        <v>0</v>
      </c>
      <c r="O71" s="547">
        <v>0</v>
      </c>
      <c r="P71" s="547">
        <v>0</v>
      </c>
      <c r="Q71" s="548">
        <v>0</v>
      </c>
      <c r="R71" s="548" t="s">
        <v>1509</v>
      </c>
      <c r="S71" s="548" t="s">
        <v>1509</v>
      </c>
      <c r="T71" s="549"/>
      <c r="U71" s="547">
        <v>0</v>
      </c>
      <c r="V71" s="549"/>
      <c r="W71" s="550" t="e">
        <f>#N/A</f>
        <v>#N/A</v>
      </c>
      <c r="X71" s="549"/>
      <c r="Y71" s="551" t="e">
        <f>#N/A</f>
        <v>#N/A</v>
      </c>
      <c r="Z71" s="551" t="e">
        <f>#N/A</f>
        <v>#N/A</v>
      </c>
      <c r="AA71" s="551" t="e">
        <f>#N/A</f>
        <v>#N/A</v>
      </c>
      <c r="AB71" s="552" t="e">
        <f>#N/A</f>
        <v>#N/A</v>
      </c>
      <c r="AC71" s="549"/>
      <c r="AD71" s="553">
        <v>0</v>
      </c>
      <c r="AE71" s="554" t="s">
        <v>1509</v>
      </c>
      <c r="AF71" s="553">
        <v>0</v>
      </c>
      <c r="AG71" s="554" t="s">
        <v>1509</v>
      </c>
      <c r="AH71" s="553">
        <v>0</v>
      </c>
      <c r="AI71" s="554" t="s">
        <v>1509</v>
      </c>
      <c r="AJ71" s="553">
        <v>0</v>
      </c>
      <c r="AK71" s="543" t="e">
        <f>#N/A</f>
        <v>#N/A</v>
      </c>
    </row>
    <row r="72" spans="1:37" s="522" customFormat="1" ht="22.5" hidden="1" customHeight="1" x14ac:dyDescent="0.3">
      <c r="A72" s="533" t="s">
        <v>3527</v>
      </c>
      <c r="B72" s="544" t="s">
        <v>1503</v>
      </c>
      <c r="C72" s="544" t="s">
        <v>25</v>
      </c>
      <c r="D72" s="544" t="s">
        <v>1997</v>
      </c>
      <c r="E72" s="545" t="s">
        <v>472</v>
      </c>
      <c r="F72" s="545" t="s">
        <v>471</v>
      </c>
      <c r="G72" s="546">
        <v>700</v>
      </c>
      <c r="H72" s="546">
        <v>6</v>
      </c>
      <c r="I72" s="537"/>
      <c r="J72" s="547">
        <v>0</v>
      </c>
      <c r="K72" s="548">
        <v>19100</v>
      </c>
      <c r="L72" s="548">
        <v>0</v>
      </c>
      <c r="M72" s="549"/>
      <c r="N72" s="547">
        <v>0</v>
      </c>
      <c r="O72" s="547">
        <v>0</v>
      </c>
      <c r="P72" s="547">
        <v>0</v>
      </c>
      <c r="Q72" s="548">
        <v>0</v>
      </c>
      <c r="R72" s="548">
        <v>1220.94</v>
      </c>
      <c r="S72" s="548">
        <v>0</v>
      </c>
      <c r="T72" s="549"/>
      <c r="U72" s="547">
        <v>19</v>
      </c>
      <c r="V72" s="549"/>
      <c r="W72" s="550" t="e">
        <f>#N/A</f>
        <v>#N/A</v>
      </c>
      <c r="X72" s="549"/>
      <c r="Y72" s="551" t="e">
        <f>#N/A</f>
        <v>#N/A</v>
      </c>
      <c r="Z72" s="551" t="e">
        <f>#N/A</f>
        <v>#N/A</v>
      </c>
      <c r="AA72" s="551" t="e">
        <f>#N/A</f>
        <v>#N/A</v>
      </c>
      <c r="AB72" s="552" t="e">
        <f>#N/A</f>
        <v>#N/A</v>
      </c>
      <c r="AC72" s="549"/>
      <c r="AD72" s="553">
        <v>0</v>
      </c>
      <c r="AE72" s="554">
        <v>0</v>
      </c>
      <c r="AF72" s="553">
        <v>0</v>
      </c>
      <c r="AG72" s="554">
        <v>0</v>
      </c>
      <c r="AH72" s="553">
        <v>0</v>
      </c>
      <c r="AI72" s="554">
        <v>0</v>
      </c>
      <c r="AJ72" s="553">
        <v>0</v>
      </c>
      <c r="AK72" s="543" t="e">
        <f>#N/A</f>
        <v>#N/A</v>
      </c>
    </row>
    <row r="73" spans="1:37" s="522" customFormat="1" ht="22.5" hidden="1" customHeight="1" x14ac:dyDescent="0.3">
      <c r="A73" s="533" t="s">
        <v>3440</v>
      </c>
      <c r="B73" s="544" t="s">
        <v>1503</v>
      </c>
      <c r="C73" s="544" t="s">
        <v>25</v>
      </c>
      <c r="D73" s="544" t="s">
        <v>1997</v>
      </c>
      <c r="E73" s="545" t="s">
        <v>474</v>
      </c>
      <c r="F73" s="545" t="s">
        <v>473</v>
      </c>
      <c r="G73" s="546">
        <v>700</v>
      </c>
      <c r="H73" s="546">
        <v>1</v>
      </c>
      <c r="I73" s="537"/>
      <c r="J73" s="547">
        <v>0</v>
      </c>
      <c r="K73" s="548" t="s">
        <v>3900</v>
      </c>
      <c r="L73" s="548">
        <v>0</v>
      </c>
      <c r="M73" s="549"/>
      <c r="N73" s="547">
        <v>0</v>
      </c>
      <c r="O73" s="547">
        <v>0</v>
      </c>
      <c r="P73" s="547">
        <v>0</v>
      </c>
      <c r="Q73" s="548">
        <v>0</v>
      </c>
      <c r="R73" s="548" t="s">
        <v>1509</v>
      </c>
      <c r="S73" s="548" t="s">
        <v>1509</v>
      </c>
      <c r="T73" s="549"/>
      <c r="U73" s="547">
        <v>0</v>
      </c>
      <c r="V73" s="549"/>
      <c r="W73" s="550" t="e">
        <f>#N/A</f>
        <v>#N/A</v>
      </c>
      <c r="X73" s="549"/>
      <c r="Y73" s="551" t="e">
        <f>#N/A</f>
        <v>#N/A</v>
      </c>
      <c r="Z73" s="551" t="e">
        <f>#N/A</f>
        <v>#N/A</v>
      </c>
      <c r="AA73" s="551" t="e">
        <f>#N/A</f>
        <v>#N/A</v>
      </c>
      <c r="AB73" s="552" t="e">
        <f>#N/A</f>
        <v>#N/A</v>
      </c>
      <c r="AC73" s="549"/>
      <c r="AD73" s="553">
        <v>0</v>
      </c>
      <c r="AE73" s="554" t="s">
        <v>1509</v>
      </c>
      <c r="AF73" s="553">
        <v>0</v>
      </c>
      <c r="AG73" s="554" t="s">
        <v>1509</v>
      </c>
      <c r="AH73" s="553">
        <v>0</v>
      </c>
      <c r="AI73" s="554" t="s">
        <v>1509</v>
      </c>
      <c r="AJ73" s="553">
        <v>0</v>
      </c>
      <c r="AK73" s="543" t="e">
        <f>#N/A</f>
        <v>#N/A</v>
      </c>
    </row>
    <row r="74" spans="1:37" s="522" customFormat="1" ht="22.5" hidden="1" customHeight="1" x14ac:dyDescent="0.3">
      <c r="A74" s="533" t="s">
        <v>3522</v>
      </c>
      <c r="B74" s="544" t="s">
        <v>1503</v>
      </c>
      <c r="C74" s="544" t="s">
        <v>25</v>
      </c>
      <c r="D74" s="544" t="s">
        <v>1997</v>
      </c>
      <c r="E74" s="545" t="s">
        <v>476</v>
      </c>
      <c r="F74" s="545" t="s">
        <v>475</v>
      </c>
      <c r="G74" s="546">
        <v>700</v>
      </c>
      <c r="H74" s="546">
        <v>6</v>
      </c>
      <c r="I74" s="537"/>
      <c r="J74" s="547">
        <v>93</v>
      </c>
      <c r="K74" s="548">
        <v>21200</v>
      </c>
      <c r="L74" s="548">
        <v>1971600</v>
      </c>
      <c r="M74" s="549"/>
      <c r="N74" s="547">
        <v>0</v>
      </c>
      <c r="O74" s="547">
        <v>720</v>
      </c>
      <c r="P74" s="547">
        <v>720</v>
      </c>
      <c r="Q74" s="548">
        <v>120</v>
      </c>
      <c r="R74" s="548">
        <v>1342.32</v>
      </c>
      <c r="S74" s="548">
        <v>161078.39999999999</v>
      </c>
      <c r="T74" s="549"/>
      <c r="U74" s="547">
        <v>16</v>
      </c>
      <c r="V74" s="549"/>
      <c r="W74" s="550" t="e">
        <f>#N/A</f>
        <v>#N/A</v>
      </c>
      <c r="X74" s="549"/>
      <c r="Y74" s="551" t="e">
        <f>#N/A</f>
        <v>#N/A</v>
      </c>
      <c r="Z74" s="551" t="e">
        <f>#N/A</f>
        <v>#N/A</v>
      </c>
      <c r="AA74" s="551" t="e">
        <f>#N/A</f>
        <v>#N/A</v>
      </c>
      <c r="AB74" s="552" t="e">
        <f>#N/A</f>
        <v>#N/A</v>
      </c>
      <c r="AC74" s="549"/>
      <c r="AD74" s="553">
        <v>0</v>
      </c>
      <c r="AE74" s="554">
        <v>0</v>
      </c>
      <c r="AF74" s="553">
        <v>0</v>
      </c>
      <c r="AG74" s="554">
        <v>0</v>
      </c>
      <c r="AH74" s="553">
        <v>0</v>
      </c>
      <c r="AI74" s="554">
        <v>0</v>
      </c>
      <c r="AJ74" s="553">
        <v>0</v>
      </c>
      <c r="AK74" s="543" t="e">
        <f>#N/A</f>
        <v>#N/A</v>
      </c>
    </row>
    <row r="75" spans="1:37" s="522" customFormat="1" ht="22.5" hidden="1" customHeight="1" x14ac:dyDescent="0.3">
      <c r="A75" s="533" t="s">
        <v>3441</v>
      </c>
      <c r="B75" s="544" t="s">
        <v>1503</v>
      </c>
      <c r="C75" s="544" t="s">
        <v>25</v>
      </c>
      <c r="D75" s="544" t="s">
        <v>1997</v>
      </c>
      <c r="E75" s="545" t="s">
        <v>478</v>
      </c>
      <c r="F75" s="545" t="s">
        <v>477</v>
      </c>
      <c r="G75" s="546">
        <v>4200</v>
      </c>
      <c r="H75" s="546">
        <v>1</v>
      </c>
      <c r="I75" s="537"/>
      <c r="J75" s="547">
        <v>0</v>
      </c>
      <c r="K75" s="548">
        <v>45000</v>
      </c>
      <c r="L75" s="548">
        <v>0</v>
      </c>
      <c r="M75" s="549"/>
      <c r="N75" s="547">
        <v>0</v>
      </c>
      <c r="O75" s="547">
        <v>0</v>
      </c>
      <c r="P75" s="547">
        <v>0</v>
      </c>
      <c r="Q75" s="548">
        <v>0</v>
      </c>
      <c r="R75" s="548">
        <v>0</v>
      </c>
      <c r="S75" s="548">
        <v>0</v>
      </c>
      <c r="T75" s="549"/>
      <c r="U75" s="547">
        <v>0</v>
      </c>
      <c r="V75" s="549"/>
      <c r="W75" s="550" t="e">
        <f>#N/A</f>
        <v>#N/A</v>
      </c>
      <c r="X75" s="549"/>
      <c r="Y75" s="551" t="e">
        <f>#N/A</f>
        <v>#N/A</v>
      </c>
      <c r="Z75" s="551" t="e">
        <f>#N/A</f>
        <v>#N/A</v>
      </c>
      <c r="AA75" s="551" t="e">
        <f>#N/A</f>
        <v>#N/A</v>
      </c>
      <c r="AB75" s="552" t="e">
        <f>#N/A</f>
        <v>#N/A</v>
      </c>
      <c r="AC75" s="549"/>
      <c r="AD75" s="553">
        <v>0</v>
      </c>
      <c r="AE75" s="554" t="s">
        <v>1509</v>
      </c>
      <c r="AF75" s="553">
        <v>0</v>
      </c>
      <c r="AG75" s="554" t="s">
        <v>1509</v>
      </c>
      <c r="AH75" s="553">
        <v>0</v>
      </c>
      <c r="AI75" s="554" t="s">
        <v>1509</v>
      </c>
      <c r="AJ75" s="553">
        <v>0</v>
      </c>
      <c r="AK75" s="543" t="e">
        <f>#N/A</f>
        <v>#N/A</v>
      </c>
    </row>
    <row r="76" spans="1:37" s="522" customFormat="1" ht="22.5" hidden="1" customHeight="1" x14ac:dyDescent="0.3">
      <c r="A76" s="533" t="s">
        <v>3565</v>
      </c>
      <c r="B76" s="544" t="s">
        <v>1503</v>
      </c>
      <c r="C76" s="544" t="s">
        <v>66</v>
      </c>
      <c r="D76" s="544" t="s">
        <v>1997</v>
      </c>
      <c r="E76" s="545" t="s">
        <v>480</v>
      </c>
      <c r="F76" s="545" t="s">
        <v>479</v>
      </c>
      <c r="G76" s="546">
        <v>700</v>
      </c>
      <c r="H76" s="546">
        <v>12</v>
      </c>
      <c r="I76" s="537"/>
      <c r="J76" s="547">
        <v>1</v>
      </c>
      <c r="K76" s="548">
        <v>755</v>
      </c>
      <c r="L76" s="548">
        <v>755</v>
      </c>
      <c r="M76" s="549"/>
      <c r="N76" s="547">
        <v>0</v>
      </c>
      <c r="O76" s="547">
        <v>0</v>
      </c>
      <c r="P76" s="547">
        <v>0</v>
      </c>
      <c r="Q76" s="548">
        <v>0</v>
      </c>
      <c r="R76" s="548">
        <v>66.3</v>
      </c>
      <c r="S76" s="548">
        <v>0</v>
      </c>
      <c r="T76" s="549"/>
      <c r="U76" s="547">
        <v>6</v>
      </c>
      <c r="V76" s="549"/>
      <c r="W76" s="550" t="e">
        <f>#N/A</f>
        <v>#N/A</v>
      </c>
      <c r="X76" s="549"/>
      <c r="Y76" s="551" t="e">
        <f>#N/A</f>
        <v>#N/A</v>
      </c>
      <c r="Z76" s="551" t="e">
        <f>#N/A</f>
        <v>#N/A</v>
      </c>
      <c r="AA76" s="551" t="e">
        <f>#N/A</f>
        <v>#N/A</v>
      </c>
      <c r="AB76" s="552" t="e">
        <f>#N/A</f>
        <v>#N/A</v>
      </c>
      <c r="AC76" s="549"/>
      <c r="AD76" s="553">
        <v>0</v>
      </c>
      <c r="AE76" s="554" t="s">
        <v>1509</v>
      </c>
      <c r="AF76" s="553">
        <v>0</v>
      </c>
      <c r="AG76" s="554" t="s">
        <v>1509</v>
      </c>
      <c r="AH76" s="553">
        <v>0</v>
      </c>
      <c r="AI76" s="554" t="s">
        <v>1509</v>
      </c>
      <c r="AJ76" s="553">
        <v>0</v>
      </c>
      <c r="AK76" s="543" t="e">
        <f>#N/A</f>
        <v>#N/A</v>
      </c>
    </row>
    <row r="77" spans="1:37" s="522" customFormat="1" ht="22.5" hidden="1" customHeight="1" x14ac:dyDescent="0.3">
      <c r="A77" s="533" t="s">
        <v>3567</v>
      </c>
      <c r="B77" s="544" t="s">
        <v>1503</v>
      </c>
      <c r="C77" s="544" t="s">
        <v>66</v>
      </c>
      <c r="D77" s="544" t="s">
        <v>1997</v>
      </c>
      <c r="E77" s="545" t="s">
        <v>482</v>
      </c>
      <c r="F77" s="545" t="s">
        <v>481</v>
      </c>
      <c r="G77" s="546">
        <v>700</v>
      </c>
      <c r="H77" s="546">
        <v>6</v>
      </c>
      <c r="I77" s="537"/>
      <c r="J77" s="547">
        <v>275</v>
      </c>
      <c r="K77" s="548">
        <v>1100</v>
      </c>
      <c r="L77" s="548">
        <v>302500</v>
      </c>
      <c r="M77" s="549"/>
      <c r="N77" s="547">
        <v>0</v>
      </c>
      <c r="O77" s="547">
        <v>0</v>
      </c>
      <c r="P77" s="547">
        <v>0</v>
      </c>
      <c r="Q77" s="548">
        <v>0</v>
      </c>
      <c r="R77" s="548">
        <v>52.02</v>
      </c>
      <c r="S77" s="548">
        <v>0</v>
      </c>
      <c r="T77" s="549"/>
      <c r="U77" s="547">
        <v>6</v>
      </c>
      <c r="V77" s="549"/>
      <c r="W77" s="550" t="e">
        <f>#N/A</f>
        <v>#N/A</v>
      </c>
      <c r="X77" s="549"/>
      <c r="Y77" s="551" t="e">
        <f>#N/A</f>
        <v>#N/A</v>
      </c>
      <c r="Z77" s="551" t="e">
        <f>#N/A</f>
        <v>#N/A</v>
      </c>
      <c r="AA77" s="551" t="e">
        <f>#N/A</f>
        <v>#N/A</v>
      </c>
      <c r="AB77" s="552" t="e">
        <f>#N/A</f>
        <v>#N/A</v>
      </c>
      <c r="AC77" s="549"/>
      <c r="AD77" s="553">
        <v>0</v>
      </c>
      <c r="AE77" s="554" t="s">
        <v>1509</v>
      </c>
      <c r="AF77" s="553">
        <v>0</v>
      </c>
      <c r="AG77" s="554" t="s">
        <v>1509</v>
      </c>
      <c r="AH77" s="553">
        <v>0</v>
      </c>
      <c r="AI77" s="554" t="s">
        <v>1509</v>
      </c>
      <c r="AJ77" s="553">
        <v>0</v>
      </c>
      <c r="AK77" s="543" t="e">
        <f>#N/A</f>
        <v>#N/A</v>
      </c>
    </row>
    <row r="78" spans="1:37" s="522" customFormat="1" ht="22.5" hidden="1" customHeight="1" x14ac:dyDescent="0.3">
      <c r="A78" s="533" t="s">
        <v>3568</v>
      </c>
      <c r="B78" s="544" t="s">
        <v>1503</v>
      </c>
      <c r="C78" s="544" t="s">
        <v>66</v>
      </c>
      <c r="D78" s="544" t="s">
        <v>1997</v>
      </c>
      <c r="E78" s="545" t="s">
        <v>484</v>
      </c>
      <c r="F78" s="545" t="s">
        <v>483</v>
      </c>
      <c r="G78" s="546">
        <v>700</v>
      </c>
      <c r="H78" s="546">
        <v>6</v>
      </c>
      <c r="I78" s="537"/>
      <c r="J78" s="547">
        <v>1</v>
      </c>
      <c r="K78" s="548">
        <v>1100</v>
      </c>
      <c r="L78" s="548">
        <v>1100</v>
      </c>
      <c r="M78" s="549"/>
      <c r="N78" s="547">
        <v>0</v>
      </c>
      <c r="O78" s="547">
        <v>0</v>
      </c>
      <c r="P78" s="547">
        <v>0</v>
      </c>
      <c r="Q78" s="548">
        <v>0</v>
      </c>
      <c r="R78" s="548">
        <v>52.02</v>
      </c>
      <c r="S78" s="548">
        <v>0</v>
      </c>
      <c r="T78" s="549"/>
      <c r="U78" s="547">
        <v>1</v>
      </c>
      <c r="V78" s="549"/>
      <c r="W78" s="550" t="e">
        <f>#N/A</f>
        <v>#N/A</v>
      </c>
      <c r="X78" s="549"/>
      <c r="Y78" s="551" t="e">
        <f>#N/A</f>
        <v>#N/A</v>
      </c>
      <c r="Z78" s="551" t="e">
        <f>#N/A</f>
        <v>#N/A</v>
      </c>
      <c r="AA78" s="551" t="e">
        <f>#N/A</f>
        <v>#N/A</v>
      </c>
      <c r="AB78" s="552" t="e">
        <f>#N/A</f>
        <v>#N/A</v>
      </c>
      <c r="AC78" s="549"/>
      <c r="AD78" s="553">
        <v>0</v>
      </c>
      <c r="AE78" s="554" t="s">
        <v>1509</v>
      </c>
      <c r="AF78" s="553">
        <v>0</v>
      </c>
      <c r="AG78" s="554" t="s">
        <v>1509</v>
      </c>
      <c r="AH78" s="553">
        <v>0</v>
      </c>
      <c r="AI78" s="554" t="s">
        <v>1509</v>
      </c>
      <c r="AJ78" s="553">
        <v>0</v>
      </c>
      <c r="AK78" s="543" t="e">
        <f>#N/A</f>
        <v>#N/A</v>
      </c>
    </row>
    <row r="79" spans="1:37" s="522" customFormat="1" ht="22.5" hidden="1" customHeight="1" x14ac:dyDescent="0.3">
      <c r="A79" s="533" t="s">
        <v>3443</v>
      </c>
      <c r="B79" s="544" t="s">
        <v>1503</v>
      </c>
      <c r="C79" s="544" t="s">
        <v>2071</v>
      </c>
      <c r="D79" s="544" t="s">
        <v>1997</v>
      </c>
      <c r="E79" s="545" t="s">
        <v>486</v>
      </c>
      <c r="F79" s="545" t="s">
        <v>485</v>
      </c>
      <c r="G79" s="546">
        <v>700</v>
      </c>
      <c r="H79" s="546">
        <v>6</v>
      </c>
      <c r="I79" s="537"/>
      <c r="J79" s="547">
        <v>0</v>
      </c>
      <c r="K79" s="548">
        <v>1620</v>
      </c>
      <c r="L79" s="548">
        <v>0</v>
      </c>
      <c r="M79" s="549"/>
      <c r="N79" s="547">
        <v>0</v>
      </c>
      <c r="O79" s="547">
        <v>0</v>
      </c>
      <c r="P79" s="547">
        <v>0</v>
      </c>
      <c r="Q79" s="548">
        <v>0</v>
      </c>
      <c r="R79" s="548">
        <v>0</v>
      </c>
      <c r="S79" s="548">
        <v>0</v>
      </c>
      <c r="T79" s="549"/>
      <c r="U79" s="547">
        <v>0</v>
      </c>
      <c r="V79" s="549"/>
      <c r="W79" s="550" t="e">
        <f>#N/A</f>
        <v>#N/A</v>
      </c>
      <c r="X79" s="549"/>
      <c r="Y79" s="551" t="e">
        <f>#N/A</f>
        <v>#N/A</v>
      </c>
      <c r="Z79" s="551" t="e">
        <f>#N/A</f>
        <v>#N/A</v>
      </c>
      <c r="AA79" s="551" t="e">
        <f>#N/A</f>
        <v>#N/A</v>
      </c>
      <c r="AB79" s="552" t="e">
        <f>#N/A</f>
        <v>#N/A</v>
      </c>
      <c r="AC79" s="549"/>
      <c r="AD79" s="553">
        <v>0</v>
      </c>
      <c r="AE79" s="554" t="s">
        <v>1509</v>
      </c>
      <c r="AF79" s="553">
        <v>0</v>
      </c>
      <c r="AG79" s="554" t="s">
        <v>1509</v>
      </c>
      <c r="AH79" s="553">
        <v>0</v>
      </c>
      <c r="AI79" s="554" t="s">
        <v>1509</v>
      </c>
      <c r="AJ79" s="553">
        <v>0</v>
      </c>
      <c r="AK79" s="543" t="e">
        <f>#N/A</f>
        <v>#N/A</v>
      </c>
    </row>
    <row r="80" spans="1:37" s="522" customFormat="1" ht="22.5" hidden="1" customHeight="1" x14ac:dyDescent="0.3">
      <c r="A80" s="533" t="s">
        <v>70</v>
      </c>
      <c r="B80" s="544" t="s">
        <v>1503</v>
      </c>
      <c r="C80" s="544" t="s">
        <v>2071</v>
      </c>
      <c r="D80" s="544" t="s">
        <v>1997</v>
      </c>
      <c r="E80" s="545" t="s">
        <v>488</v>
      </c>
      <c r="F80" s="545" t="s">
        <v>487</v>
      </c>
      <c r="G80" s="546">
        <v>700</v>
      </c>
      <c r="H80" s="546">
        <v>6</v>
      </c>
      <c r="I80" s="537"/>
      <c r="J80" s="547">
        <v>1103</v>
      </c>
      <c r="K80" s="548">
        <v>1680</v>
      </c>
      <c r="L80" s="548">
        <v>1853040</v>
      </c>
      <c r="M80" s="549"/>
      <c r="N80" s="547">
        <v>0</v>
      </c>
      <c r="O80" s="547">
        <v>0</v>
      </c>
      <c r="P80" s="547">
        <v>0</v>
      </c>
      <c r="Q80" s="548">
        <v>0</v>
      </c>
      <c r="R80" s="548">
        <v>89.76</v>
      </c>
      <c r="S80" s="548">
        <v>0</v>
      </c>
      <c r="T80" s="549"/>
      <c r="U80" s="547">
        <v>120</v>
      </c>
      <c r="V80" s="549"/>
      <c r="W80" s="550" t="e">
        <f>#N/A</f>
        <v>#N/A</v>
      </c>
      <c r="X80" s="549"/>
      <c r="Y80" s="551" t="e">
        <f>#N/A</f>
        <v>#N/A</v>
      </c>
      <c r="Z80" s="551" t="e">
        <f>#N/A</f>
        <v>#N/A</v>
      </c>
      <c r="AA80" s="551" t="e">
        <f>#N/A</f>
        <v>#N/A</v>
      </c>
      <c r="AB80" s="552" t="e">
        <f>#N/A</f>
        <v>#N/A</v>
      </c>
      <c r="AC80" s="549"/>
      <c r="AD80" s="553">
        <v>0</v>
      </c>
      <c r="AE80" s="554" t="s">
        <v>1509</v>
      </c>
      <c r="AF80" s="553">
        <v>0</v>
      </c>
      <c r="AG80" s="554" t="s">
        <v>1509</v>
      </c>
      <c r="AH80" s="553">
        <v>0</v>
      </c>
      <c r="AI80" s="554" t="s">
        <v>1509</v>
      </c>
      <c r="AJ80" s="553">
        <v>0</v>
      </c>
      <c r="AK80" s="543" t="e">
        <f>#N/A</f>
        <v>#N/A</v>
      </c>
    </row>
    <row r="81" spans="1:37" s="522" customFormat="1" ht="22.5" hidden="1" customHeight="1" x14ac:dyDescent="0.3">
      <c r="A81" s="533" t="s">
        <v>3566</v>
      </c>
      <c r="B81" s="544" t="s">
        <v>1503</v>
      </c>
      <c r="C81" s="544" t="s">
        <v>66</v>
      </c>
      <c r="D81" s="544" t="s">
        <v>1997</v>
      </c>
      <c r="E81" s="545" t="s">
        <v>490</v>
      </c>
      <c r="F81" s="545" t="s">
        <v>489</v>
      </c>
      <c r="G81" s="546">
        <v>1000</v>
      </c>
      <c r="H81" s="546">
        <v>12</v>
      </c>
      <c r="I81" s="537"/>
      <c r="J81" s="547">
        <v>0</v>
      </c>
      <c r="K81" s="548">
        <v>1010</v>
      </c>
      <c r="L81" s="548">
        <v>0</v>
      </c>
      <c r="M81" s="549"/>
      <c r="N81" s="547">
        <v>0</v>
      </c>
      <c r="O81" s="547">
        <v>0</v>
      </c>
      <c r="P81" s="547">
        <v>0</v>
      </c>
      <c r="Q81" s="548">
        <v>0</v>
      </c>
      <c r="R81" s="548">
        <v>94.86</v>
      </c>
      <c r="S81" s="548">
        <v>0</v>
      </c>
      <c r="T81" s="549"/>
      <c r="U81" s="547">
        <v>0</v>
      </c>
      <c r="V81" s="549"/>
      <c r="W81" s="550" t="e">
        <f>#N/A</f>
        <v>#N/A</v>
      </c>
      <c r="X81" s="549"/>
      <c r="Y81" s="551" t="e">
        <f>#N/A</f>
        <v>#N/A</v>
      </c>
      <c r="Z81" s="551" t="e">
        <f>#N/A</f>
        <v>#N/A</v>
      </c>
      <c r="AA81" s="551" t="e">
        <f>#N/A</f>
        <v>#N/A</v>
      </c>
      <c r="AB81" s="552" t="e">
        <f>#N/A</f>
        <v>#N/A</v>
      </c>
      <c r="AC81" s="549"/>
      <c r="AD81" s="553">
        <v>0</v>
      </c>
      <c r="AE81" s="554" t="s">
        <v>1509</v>
      </c>
      <c r="AF81" s="553">
        <v>0</v>
      </c>
      <c r="AG81" s="554" t="s">
        <v>1509</v>
      </c>
      <c r="AH81" s="553">
        <v>0</v>
      </c>
      <c r="AI81" s="554" t="s">
        <v>1509</v>
      </c>
      <c r="AJ81" s="553">
        <v>0</v>
      </c>
      <c r="AK81" s="543" t="e">
        <f>#N/A</f>
        <v>#N/A</v>
      </c>
    </row>
    <row r="82" spans="1:37" s="522" customFormat="1" ht="22.5" hidden="1" customHeight="1" x14ac:dyDescent="0.3">
      <c r="A82" s="533" t="s">
        <v>3596</v>
      </c>
      <c r="B82" s="544" t="s">
        <v>1503</v>
      </c>
      <c r="C82" s="544" t="s">
        <v>1589</v>
      </c>
      <c r="D82" s="544" t="s">
        <v>1997</v>
      </c>
      <c r="E82" s="545" t="s">
        <v>492</v>
      </c>
      <c r="F82" s="545" t="s">
        <v>491</v>
      </c>
      <c r="G82" s="546">
        <v>700</v>
      </c>
      <c r="H82" s="546">
        <v>12</v>
      </c>
      <c r="I82" s="537"/>
      <c r="J82" s="547">
        <v>66</v>
      </c>
      <c r="K82" s="548">
        <v>790</v>
      </c>
      <c r="L82" s="548">
        <v>52140</v>
      </c>
      <c r="M82" s="549"/>
      <c r="N82" s="547">
        <v>0</v>
      </c>
      <c r="O82" s="547">
        <v>180</v>
      </c>
      <c r="P82" s="547">
        <v>180</v>
      </c>
      <c r="Q82" s="548">
        <v>15</v>
      </c>
      <c r="R82" s="548">
        <v>70.38</v>
      </c>
      <c r="S82" s="548">
        <v>1055.6999999999998</v>
      </c>
      <c r="T82" s="549"/>
      <c r="U82" s="547">
        <v>0</v>
      </c>
      <c r="V82" s="549"/>
      <c r="W82" s="550" t="e">
        <f>#N/A</f>
        <v>#N/A</v>
      </c>
      <c r="X82" s="549"/>
      <c r="Y82" s="551" t="e">
        <f>#N/A</f>
        <v>#N/A</v>
      </c>
      <c r="Z82" s="551" t="e">
        <f>#N/A</f>
        <v>#N/A</v>
      </c>
      <c r="AA82" s="551" t="e">
        <f>#N/A</f>
        <v>#N/A</v>
      </c>
      <c r="AB82" s="552" t="e">
        <f>#N/A</f>
        <v>#N/A</v>
      </c>
      <c r="AC82" s="549"/>
      <c r="AD82" s="553">
        <v>0</v>
      </c>
      <c r="AE82" s="554" t="s">
        <v>1509</v>
      </c>
      <c r="AF82" s="553">
        <v>0</v>
      </c>
      <c r="AG82" s="554" t="s">
        <v>1509</v>
      </c>
      <c r="AH82" s="553">
        <v>0</v>
      </c>
      <c r="AI82" s="554" t="s">
        <v>1509</v>
      </c>
      <c r="AJ82" s="553">
        <v>0</v>
      </c>
      <c r="AK82" s="543" t="e">
        <f>#N/A</f>
        <v>#N/A</v>
      </c>
    </row>
    <row r="83" spans="1:37" s="522" customFormat="1" ht="22.5" hidden="1" customHeight="1" x14ac:dyDescent="0.3">
      <c r="A83" s="533" t="s">
        <v>125</v>
      </c>
      <c r="B83" s="544" t="s">
        <v>1503</v>
      </c>
      <c r="C83" s="544" t="s">
        <v>1589</v>
      </c>
      <c r="D83" s="544" t="s">
        <v>1997</v>
      </c>
      <c r="E83" s="545" t="s">
        <v>494</v>
      </c>
      <c r="F83" s="545" t="s">
        <v>493</v>
      </c>
      <c r="G83" s="546">
        <v>700</v>
      </c>
      <c r="H83" s="546">
        <v>6</v>
      </c>
      <c r="I83" s="537"/>
      <c r="J83" s="547">
        <v>3</v>
      </c>
      <c r="K83" s="548">
        <v>890</v>
      </c>
      <c r="L83" s="548">
        <v>2670</v>
      </c>
      <c r="M83" s="549"/>
      <c r="N83" s="547">
        <v>0</v>
      </c>
      <c r="O83" s="547">
        <v>0</v>
      </c>
      <c r="P83" s="547">
        <v>0</v>
      </c>
      <c r="Q83" s="548">
        <v>0</v>
      </c>
      <c r="R83" s="548">
        <v>47</v>
      </c>
      <c r="S83" s="548">
        <v>0</v>
      </c>
      <c r="T83" s="549"/>
      <c r="U83" s="547">
        <v>0</v>
      </c>
      <c r="V83" s="549"/>
      <c r="W83" s="550" t="e">
        <f>#N/A</f>
        <v>#N/A</v>
      </c>
      <c r="X83" s="549"/>
      <c r="Y83" s="551" t="e">
        <f>#N/A</f>
        <v>#N/A</v>
      </c>
      <c r="Z83" s="551" t="e">
        <f>#N/A</f>
        <v>#N/A</v>
      </c>
      <c r="AA83" s="551" t="e">
        <f>#N/A</f>
        <v>#N/A</v>
      </c>
      <c r="AB83" s="552" t="e">
        <f>#N/A</f>
        <v>#N/A</v>
      </c>
      <c r="AC83" s="549"/>
      <c r="AD83" s="553">
        <v>0</v>
      </c>
      <c r="AE83" s="554" t="s">
        <v>1509</v>
      </c>
      <c r="AF83" s="553">
        <v>0</v>
      </c>
      <c r="AG83" s="554" t="s">
        <v>1509</v>
      </c>
      <c r="AH83" s="553">
        <v>0</v>
      </c>
      <c r="AI83" s="554" t="s">
        <v>1509</v>
      </c>
      <c r="AJ83" s="553">
        <v>0</v>
      </c>
      <c r="AK83" s="543" t="e">
        <f>#N/A</f>
        <v>#N/A</v>
      </c>
    </row>
    <row r="84" spans="1:37" s="522" customFormat="1" ht="22.5" hidden="1" customHeight="1" x14ac:dyDescent="0.3">
      <c r="A84" s="533" t="s">
        <v>3597</v>
      </c>
      <c r="B84" s="544" t="s">
        <v>1503</v>
      </c>
      <c r="C84" s="544" t="s">
        <v>1589</v>
      </c>
      <c r="D84" s="544" t="s">
        <v>1997</v>
      </c>
      <c r="E84" s="545" t="s">
        <v>496</v>
      </c>
      <c r="F84" s="545" t="s">
        <v>495</v>
      </c>
      <c r="G84" s="546">
        <v>700</v>
      </c>
      <c r="H84" s="546">
        <v>6</v>
      </c>
      <c r="I84" s="537"/>
      <c r="J84" s="547">
        <v>49</v>
      </c>
      <c r="K84" s="548">
        <v>2890</v>
      </c>
      <c r="L84" s="548">
        <v>141610</v>
      </c>
      <c r="M84" s="549"/>
      <c r="N84" s="547">
        <v>0</v>
      </c>
      <c r="O84" s="547">
        <v>0</v>
      </c>
      <c r="P84" s="547">
        <v>0</v>
      </c>
      <c r="Q84" s="548">
        <v>0</v>
      </c>
      <c r="R84" s="548">
        <v>156.06</v>
      </c>
      <c r="S84" s="548">
        <v>0</v>
      </c>
      <c r="T84" s="549"/>
      <c r="U84" s="547">
        <v>1</v>
      </c>
      <c r="V84" s="549"/>
      <c r="W84" s="550" t="e">
        <f>#N/A</f>
        <v>#N/A</v>
      </c>
      <c r="X84" s="549"/>
      <c r="Y84" s="551" t="e">
        <f>#N/A</f>
        <v>#N/A</v>
      </c>
      <c r="Z84" s="551" t="e">
        <f>#N/A</f>
        <v>#N/A</v>
      </c>
      <c r="AA84" s="551" t="e">
        <f>#N/A</f>
        <v>#N/A</v>
      </c>
      <c r="AB84" s="552" t="e">
        <f>#N/A</f>
        <v>#N/A</v>
      </c>
      <c r="AC84" s="549"/>
      <c r="AD84" s="553">
        <v>0</v>
      </c>
      <c r="AE84" s="554" t="s">
        <v>1509</v>
      </c>
      <c r="AF84" s="553">
        <v>0</v>
      </c>
      <c r="AG84" s="554" t="s">
        <v>1509</v>
      </c>
      <c r="AH84" s="553">
        <v>0</v>
      </c>
      <c r="AI84" s="554" t="s">
        <v>1509</v>
      </c>
      <c r="AJ84" s="553">
        <v>0</v>
      </c>
      <c r="AK84" s="543" t="e">
        <f>#N/A</f>
        <v>#N/A</v>
      </c>
    </row>
    <row r="85" spans="1:37" s="522" customFormat="1" ht="22.5" hidden="1" customHeight="1" x14ac:dyDescent="0.3">
      <c r="A85" s="533" t="s">
        <v>1707</v>
      </c>
      <c r="B85" s="544" t="s">
        <v>1503</v>
      </c>
      <c r="C85" s="544" t="s">
        <v>1705</v>
      </c>
      <c r="D85" s="544" t="s">
        <v>333</v>
      </c>
      <c r="E85" s="545" t="s">
        <v>498</v>
      </c>
      <c r="F85" s="545" t="s">
        <v>497</v>
      </c>
      <c r="G85" s="546">
        <v>700</v>
      </c>
      <c r="H85" s="546">
        <v>6</v>
      </c>
      <c r="I85" s="537"/>
      <c r="J85" s="547">
        <v>231</v>
      </c>
      <c r="K85" s="548">
        <v>840</v>
      </c>
      <c r="L85" s="548">
        <v>194040</v>
      </c>
      <c r="M85" s="549"/>
      <c r="N85" s="547">
        <v>0</v>
      </c>
      <c r="O85" s="547">
        <v>240</v>
      </c>
      <c r="P85" s="547">
        <v>240</v>
      </c>
      <c r="Q85" s="548">
        <v>40</v>
      </c>
      <c r="R85" s="548">
        <v>40.231900800000005</v>
      </c>
      <c r="S85" s="548">
        <v>1609.2760320000002</v>
      </c>
      <c r="T85" s="549"/>
      <c r="U85" s="547">
        <v>0</v>
      </c>
      <c r="V85" s="549"/>
      <c r="W85" s="550" t="e">
        <f>#N/A</f>
        <v>#N/A</v>
      </c>
      <c r="X85" s="549"/>
      <c r="Y85" s="551" t="e">
        <f>#N/A</f>
        <v>#N/A</v>
      </c>
      <c r="Z85" s="551" t="e">
        <f>#N/A</f>
        <v>#N/A</v>
      </c>
      <c r="AA85" s="551" t="e">
        <f>#N/A</f>
        <v>#N/A</v>
      </c>
      <c r="AB85" s="552" t="e">
        <f>#N/A</f>
        <v>#N/A</v>
      </c>
      <c r="AC85" s="549"/>
      <c r="AD85" s="553">
        <v>0</v>
      </c>
      <c r="AE85" s="554" t="s">
        <v>1509</v>
      </c>
      <c r="AF85" s="553">
        <v>0</v>
      </c>
      <c r="AG85" s="554" t="s">
        <v>1509</v>
      </c>
      <c r="AH85" s="553">
        <v>0</v>
      </c>
      <c r="AI85" s="554" t="s">
        <v>1509</v>
      </c>
      <c r="AJ85" s="553">
        <v>0</v>
      </c>
      <c r="AK85" s="543" t="e">
        <f>#N/A</f>
        <v>#N/A</v>
      </c>
    </row>
    <row r="86" spans="1:37" s="522" customFormat="1" ht="22.5" hidden="1" customHeight="1" x14ac:dyDescent="0.3">
      <c r="A86" s="533" t="s">
        <v>231</v>
      </c>
      <c r="B86" s="544" t="s">
        <v>1503</v>
      </c>
      <c r="C86" s="544" t="s">
        <v>2090</v>
      </c>
      <c r="D86" s="544" t="s">
        <v>333</v>
      </c>
      <c r="E86" s="545" t="s">
        <v>500</v>
      </c>
      <c r="F86" s="545" t="s">
        <v>499</v>
      </c>
      <c r="G86" s="546">
        <v>700</v>
      </c>
      <c r="H86" s="546">
        <v>6</v>
      </c>
      <c r="I86" s="537"/>
      <c r="J86" s="547">
        <v>95</v>
      </c>
      <c r="K86" s="548">
        <v>880</v>
      </c>
      <c r="L86" s="548">
        <v>83600</v>
      </c>
      <c r="M86" s="549"/>
      <c r="N86" s="547">
        <v>0</v>
      </c>
      <c r="O86" s="547">
        <v>480</v>
      </c>
      <c r="P86" s="547">
        <v>480</v>
      </c>
      <c r="Q86" s="548">
        <v>80</v>
      </c>
      <c r="R86" s="548">
        <v>42.909360000000007</v>
      </c>
      <c r="S86" s="548">
        <v>3432.7488000000003</v>
      </c>
      <c r="T86" s="549"/>
      <c r="U86" s="547">
        <v>0</v>
      </c>
      <c r="V86" s="549"/>
      <c r="W86" s="550" t="e">
        <f>#N/A</f>
        <v>#N/A</v>
      </c>
      <c r="X86" s="549"/>
      <c r="Y86" s="551" t="e">
        <f>#N/A</f>
        <v>#N/A</v>
      </c>
      <c r="Z86" s="551" t="e">
        <f>#N/A</f>
        <v>#N/A</v>
      </c>
      <c r="AA86" s="551" t="e">
        <f>#N/A</f>
        <v>#N/A</v>
      </c>
      <c r="AB86" s="552" t="e">
        <f>#N/A</f>
        <v>#N/A</v>
      </c>
      <c r="AC86" s="549"/>
      <c r="AD86" s="553">
        <v>0</v>
      </c>
      <c r="AE86" s="554">
        <v>0</v>
      </c>
      <c r="AF86" s="553">
        <v>0</v>
      </c>
      <c r="AG86" s="554">
        <v>0</v>
      </c>
      <c r="AH86" s="553">
        <v>0</v>
      </c>
      <c r="AI86" s="554">
        <v>0</v>
      </c>
      <c r="AJ86" s="553">
        <v>0</v>
      </c>
      <c r="AK86" s="543" t="e">
        <f>#N/A</f>
        <v>#N/A</v>
      </c>
    </row>
    <row r="87" spans="1:37" s="522" customFormat="1" ht="22.5" hidden="1" customHeight="1" x14ac:dyDescent="0.3">
      <c r="A87" s="533" t="s">
        <v>3517</v>
      </c>
      <c r="B87" s="544" t="s">
        <v>1503</v>
      </c>
      <c r="C87" s="544" t="s">
        <v>3904</v>
      </c>
      <c r="D87" s="544" t="s">
        <v>3905</v>
      </c>
      <c r="E87" s="545" t="s">
        <v>3040</v>
      </c>
      <c r="F87" s="545" t="s">
        <v>3041</v>
      </c>
      <c r="G87" s="546">
        <v>750</v>
      </c>
      <c r="H87" s="546">
        <v>6</v>
      </c>
      <c r="I87" s="537"/>
      <c r="J87" s="547">
        <v>118</v>
      </c>
      <c r="K87" s="548">
        <v>445.04</v>
      </c>
      <c r="L87" s="548">
        <v>52514.720000000001</v>
      </c>
      <c r="M87" s="549"/>
      <c r="N87" s="547">
        <v>0</v>
      </c>
      <c r="O87" s="547">
        <v>1320</v>
      </c>
      <c r="P87" s="547">
        <v>1320</v>
      </c>
      <c r="Q87" s="548">
        <v>220</v>
      </c>
      <c r="R87" s="548">
        <v>0</v>
      </c>
      <c r="S87" s="548">
        <v>0</v>
      </c>
      <c r="T87" s="549"/>
      <c r="U87" s="547">
        <v>0</v>
      </c>
      <c r="V87" s="549"/>
      <c r="W87" s="550" t="e">
        <f>#N/A</f>
        <v>#N/A</v>
      </c>
      <c r="X87" s="549"/>
      <c r="Y87" s="551" t="e">
        <f>#N/A</f>
        <v>#N/A</v>
      </c>
      <c r="Z87" s="551" t="e">
        <f>#N/A</f>
        <v>#N/A</v>
      </c>
      <c r="AA87" s="551" t="e">
        <f>#N/A</f>
        <v>#N/A</v>
      </c>
      <c r="AB87" s="552" t="e">
        <f>#N/A</f>
        <v>#N/A</v>
      </c>
      <c r="AC87" s="549"/>
      <c r="AD87" s="553">
        <v>0</v>
      </c>
      <c r="AE87" s="554" t="s">
        <v>1509</v>
      </c>
      <c r="AF87" s="553">
        <v>0</v>
      </c>
      <c r="AG87" s="554" t="s">
        <v>1509</v>
      </c>
      <c r="AH87" s="553">
        <v>0</v>
      </c>
      <c r="AI87" s="554" t="s">
        <v>1509</v>
      </c>
      <c r="AJ87" s="553">
        <v>0</v>
      </c>
      <c r="AK87" s="543" t="e">
        <f>#N/A</f>
        <v>#N/A</v>
      </c>
    </row>
    <row r="88" spans="1:37" s="522" customFormat="1" ht="22.5" hidden="1" customHeight="1" x14ac:dyDescent="0.3">
      <c r="A88" s="533" t="s">
        <v>3518</v>
      </c>
      <c r="B88" s="544" t="s">
        <v>1503</v>
      </c>
      <c r="C88" s="544" t="s">
        <v>3904</v>
      </c>
      <c r="D88" s="544" t="s">
        <v>3905</v>
      </c>
      <c r="E88" s="545" t="s">
        <v>3043</v>
      </c>
      <c r="F88" s="545" t="s">
        <v>3044</v>
      </c>
      <c r="G88" s="546">
        <v>750</v>
      </c>
      <c r="H88" s="546">
        <v>6</v>
      </c>
      <c r="I88" s="537"/>
      <c r="J88" s="547">
        <v>119</v>
      </c>
      <c r="K88" s="548">
        <v>618.61</v>
      </c>
      <c r="L88" s="548">
        <v>73614.59</v>
      </c>
      <c r="M88" s="549"/>
      <c r="N88" s="547">
        <v>0</v>
      </c>
      <c r="O88" s="547">
        <v>1320</v>
      </c>
      <c r="P88" s="547">
        <v>1320</v>
      </c>
      <c r="Q88" s="548">
        <v>220</v>
      </c>
      <c r="R88" s="548">
        <v>0</v>
      </c>
      <c r="S88" s="548">
        <v>0</v>
      </c>
      <c r="T88" s="549"/>
      <c r="U88" s="547">
        <v>0</v>
      </c>
      <c r="V88" s="549"/>
      <c r="W88" s="550" t="e">
        <f>#N/A</f>
        <v>#N/A</v>
      </c>
      <c r="X88" s="549"/>
      <c r="Y88" s="551" t="e">
        <f>#N/A</f>
        <v>#N/A</v>
      </c>
      <c r="Z88" s="551" t="e">
        <f>#N/A</f>
        <v>#N/A</v>
      </c>
      <c r="AA88" s="551" t="e">
        <f>#N/A</f>
        <v>#N/A</v>
      </c>
      <c r="AB88" s="552" t="e">
        <f>#N/A</f>
        <v>#N/A</v>
      </c>
      <c r="AC88" s="549"/>
      <c r="AD88" s="553">
        <v>0</v>
      </c>
      <c r="AE88" s="554" t="s">
        <v>1509</v>
      </c>
      <c r="AF88" s="553">
        <v>0</v>
      </c>
      <c r="AG88" s="554" t="s">
        <v>1509</v>
      </c>
      <c r="AH88" s="553">
        <v>0</v>
      </c>
      <c r="AI88" s="554" t="s">
        <v>1509</v>
      </c>
      <c r="AJ88" s="553">
        <v>0</v>
      </c>
      <c r="AK88" s="543" t="e">
        <f>#N/A</f>
        <v>#N/A</v>
      </c>
    </row>
    <row r="89" spans="1:37" s="522" customFormat="1" ht="22.5" hidden="1" customHeight="1" x14ac:dyDescent="0.3">
      <c r="A89" s="533" t="s">
        <v>3519</v>
      </c>
      <c r="B89" s="544" t="s">
        <v>1503</v>
      </c>
      <c r="C89" s="544" t="s">
        <v>3904</v>
      </c>
      <c r="D89" s="544" t="s">
        <v>3905</v>
      </c>
      <c r="E89" s="545" t="s">
        <v>3050</v>
      </c>
      <c r="F89" s="545" t="s">
        <v>3051</v>
      </c>
      <c r="G89" s="546">
        <v>750</v>
      </c>
      <c r="H89" s="546">
        <v>6</v>
      </c>
      <c r="I89" s="537"/>
      <c r="J89" s="547">
        <v>350</v>
      </c>
      <c r="K89" s="548">
        <v>489.43</v>
      </c>
      <c r="L89" s="548">
        <v>171300.5</v>
      </c>
      <c r="M89" s="549"/>
      <c r="N89" s="547">
        <v>0</v>
      </c>
      <c r="O89" s="547">
        <v>3960</v>
      </c>
      <c r="P89" s="547">
        <v>3960</v>
      </c>
      <c r="Q89" s="548">
        <v>660</v>
      </c>
      <c r="R89" s="548">
        <v>0</v>
      </c>
      <c r="S89" s="548">
        <v>0</v>
      </c>
      <c r="T89" s="549"/>
      <c r="U89" s="547">
        <v>0</v>
      </c>
      <c r="V89" s="549"/>
      <c r="W89" s="550" t="e">
        <f>#N/A</f>
        <v>#N/A</v>
      </c>
      <c r="X89" s="549"/>
      <c r="Y89" s="551" t="e">
        <f>#N/A</f>
        <v>#N/A</v>
      </c>
      <c r="Z89" s="551" t="e">
        <f>#N/A</f>
        <v>#N/A</v>
      </c>
      <c r="AA89" s="551" t="e">
        <f>#N/A</f>
        <v>#N/A</v>
      </c>
      <c r="AB89" s="552" t="e">
        <f>#N/A</f>
        <v>#N/A</v>
      </c>
      <c r="AC89" s="549"/>
      <c r="AD89" s="553">
        <v>0</v>
      </c>
      <c r="AE89" s="554" t="s">
        <v>1509</v>
      </c>
      <c r="AF89" s="553">
        <v>0</v>
      </c>
      <c r="AG89" s="554" t="s">
        <v>1509</v>
      </c>
      <c r="AH89" s="553">
        <v>0</v>
      </c>
      <c r="AI89" s="554" t="s">
        <v>1509</v>
      </c>
      <c r="AJ89" s="553">
        <v>0</v>
      </c>
      <c r="AK89" s="543" t="e">
        <f>#N/A</f>
        <v>#N/A</v>
      </c>
    </row>
    <row r="90" spans="1:37" s="522" customFormat="1" ht="22.5" hidden="1" customHeight="1" x14ac:dyDescent="0.3">
      <c r="A90" s="533" t="s">
        <v>3906</v>
      </c>
      <c r="B90" s="544" t="s">
        <v>1475</v>
      </c>
      <c r="C90" s="544" t="s">
        <v>3064</v>
      </c>
      <c r="D90" s="544" t="s">
        <v>3064</v>
      </c>
      <c r="E90" s="545" t="s">
        <v>3065</v>
      </c>
      <c r="F90" s="545" t="s">
        <v>3520</v>
      </c>
      <c r="G90" s="546">
        <v>750</v>
      </c>
      <c r="H90" s="546">
        <v>12</v>
      </c>
      <c r="I90" s="537"/>
      <c r="J90" s="547">
        <v>114</v>
      </c>
      <c r="K90" s="548">
        <v>1235</v>
      </c>
      <c r="L90" s="548">
        <v>140790</v>
      </c>
      <c r="M90" s="549"/>
      <c r="N90" s="547">
        <v>0</v>
      </c>
      <c r="O90" s="547">
        <v>0</v>
      </c>
      <c r="P90" s="547">
        <v>0</v>
      </c>
      <c r="Q90" s="548">
        <v>0</v>
      </c>
      <c r="R90" s="548">
        <v>0</v>
      </c>
      <c r="S90" s="548">
        <v>0</v>
      </c>
      <c r="T90" s="549"/>
      <c r="U90" s="547">
        <v>0</v>
      </c>
      <c r="V90" s="549"/>
      <c r="W90" s="550" t="e">
        <f>#N/A</f>
        <v>#N/A</v>
      </c>
      <c r="X90" s="549"/>
      <c r="Y90" s="551" t="e">
        <f>#N/A</f>
        <v>#N/A</v>
      </c>
      <c r="Z90" s="551" t="e">
        <f>#N/A</f>
        <v>#N/A</v>
      </c>
      <c r="AA90" s="551" t="e">
        <f>#N/A</f>
        <v>#N/A</v>
      </c>
      <c r="AB90" s="552" t="e">
        <f>#N/A</f>
        <v>#N/A</v>
      </c>
      <c r="AC90" s="549"/>
      <c r="AD90" s="553">
        <v>0</v>
      </c>
      <c r="AE90" s="554" t="s">
        <v>1509</v>
      </c>
      <c r="AF90" s="553">
        <v>0</v>
      </c>
      <c r="AG90" s="554" t="s">
        <v>1509</v>
      </c>
      <c r="AH90" s="553">
        <v>0</v>
      </c>
      <c r="AI90" s="554" t="s">
        <v>1509</v>
      </c>
      <c r="AJ90" s="553">
        <v>0</v>
      </c>
      <c r="AK90" s="543" t="e">
        <f>#N/A</f>
        <v>#N/A</v>
      </c>
    </row>
    <row r="91" spans="1:37" s="522" customFormat="1" ht="22.5" hidden="1" customHeight="1" x14ac:dyDescent="0.3">
      <c r="A91" s="533" t="s">
        <v>3069</v>
      </c>
      <c r="B91" s="544" t="s">
        <v>1475</v>
      </c>
      <c r="C91" s="544" t="s">
        <v>3064</v>
      </c>
      <c r="D91" s="544" t="s">
        <v>3064</v>
      </c>
      <c r="E91" s="545" t="s">
        <v>3068</v>
      </c>
      <c r="F91" s="545" t="s">
        <v>3070</v>
      </c>
      <c r="G91" s="546">
        <v>750</v>
      </c>
      <c r="H91" s="546">
        <v>12</v>
      </c>
      <c r="I91" s="537"/>
      <c r="J91" s="547">
        <v>114</v>
      </c>
      <c r="K91" s="548">
        <v>1235</v>
      </c>
      <c r="L91" s="548">
        <v>140790</v>
      </c>
      <c r="M91" s="549"/>
      <c r="N91" s="547">
        <v>0</v>
      </c>
      <c r="O91" s="547">
        <v>0</v>
      </c>
      <c r="P91" s="547">
        <v>0</v>
      </c>
      <c r="Q91" s="548">
        <v>0</v>
      </c>
      <c r="R91" s="548">
        <v>0</v>
      </c>
      <c r="S91" s="548">
        <v>0</v>
      </c>
      <c r="T91" s="549"/>
      <c r="U91" s="547">
        <v>0</v>
      </c>
      <c r="V91" s="549"/>
      <c r="W91" s="550" t="e">
        <f>#N/A</f>
        <v>#N/A</v>
      </c>
      <c r="X91" s="549"/>
      <c r="Y91" s="551" t="e">
        <f>#N/A</f>
        <v>#N/A</v>
      </c>
      <c r="Z91" s="551" t="e">
        <f>#N/A</f>
        <v>#N/A</v>
      </c>
      <c r="AA91" s="551" t="e">
        <f>#N/A</f>
        <v>#N/A</v>
      </c>
      <c r="AB91" s="552" t="e">
        <f>#N/A</f>
        <v>#N/A</v>
      </c>
      <c r="AC91" s="549"/>
      <c r="AD91" s="553">
        <v>0</v>
      </c>
      <c r="AE91" s="554" t="s">
        <v>1509</v>
      </c>
      <c r="AF91" s="553">
        <v>0</v>
      </c>
      <c r="AG91" s="554" t="s">
        <v>1509</v>
      </c>
      <c r="AH91" s="553">
        <v>0</v>
      </c>
      <c r="AI91" s="554" t="s">
        <v>1509</v>
      </c>
      <c r="AJ91" s="553">
        <v>0</v>
      </c>
      <c r="AK91" s="543" t="e">
        <f>#N/A</f>
        <v>#N/A</v>
      </c>
    </row>
    <row r="92" spans="1:37" s="522" customFormat="1" ht="22.5" hidden="1" customHeight="1" x14ac:dyDescent="0.3">
      <c r="A92" s="533" t="s">
        <v>3907</v>
      </c>
      <c r="B92" s="544" t="s">
        <v>1503</v>
      </c>
      <c r="C92" s="544" t="s">
        <v>3908</v>
      </c>
      <c r="D92" s="544" t="s">
        <v>3909</v>
      </c>
      <c r="E92" s="545" t="s">
        <v>3008</v>
      </c>
      <c r="F92" s="545" t="s">
        <v>3910</v>
      </c>
      <c r="G92" s="546">
        <v>200</v>
      </c>
      <c r="H92" s="546">
        <v>48</v>
      </c>
      <c r="I92" s="537"/>
      <c r="J92" s="547">
        <v>238</v>
      </c>
      <c r="K92" s="548">
        <v>179</v>
      </c>
      <c r="L92" s="548">
        <v>42602</v>
      </c>
      <c r="M92" s="549"/>
      <c r="N92" s="547">
        <v>0</v>
      </c>
      <c r="O92" s="547">
        <v>720</v>
      </c>
      <c r="P92" s="547">
        <v>720</v>
      </c>
      <c r="Q92" s="548">
        <v>15</v>
      </c>
      <c r="R92" s="548">
        <v>0</v>
      </c>
      <c r="S92" s="548">
        <v>0</v>
      </c>
      <c r="T92" s="549"/>
      <c r="U92" s="547">
        <v>0</v>
      </c>
      <c r="V92" s="549"/>
      <c r="W92" s="550" t="e">
        <f>#N/A</f>
        <v>#N/A</v>
      </c>
      <c r="X92" s="549"/>
      <c r="Y92" s="551" t="e">
        <f>#N/A</f>
        <v>#N/A</v>
      </c>
      <c r="Z92" s="551" t="e">
        <f>#N/A</f>
        <v>#N/A</v>
      </c>
      <c r="AA92" s="551" t="e">
        <f>#N/A</f>
        <v>#N/A</v>
      </c>
      <c r="AB92" s="552" t="e">
        <f>#N/A</f>
        <v>#N/A</v>
      </c>
      <c r="AC92" s="549"/>
      <c r="AD92" s="553">
        <v>0</v>
      </c>
      <c r="AE92" s="554" t="s">
        <v>1509</v>
      </c>
      <c r="AF92" s="553">
        <v>0</v>
      </c>
      <c r="AG92" s="554" t="s">
        <v>1509</v>
      </c>
      <c r="AH92" s="553">
        <v>0</v>
      </c>
      <c r="AI92" s="554" t="s">
        <v>1509</v>
      </c>
      <c r="AJ92" s="553">
        <v>0</v>
      </c>
      <c r="AK92" s="543" t="e">
        <f>#N/A</f>
        <v>#N/A</v>
      </c>
    </row>
    <row r="93" spans="1:37" s="522" customFormat="1" ht="22.5" hidden="1" customHeight="1" x14ac:dyDescent="0.3">
      <c r="A93" s="533" t="s">
        <v>3907</v>
      </c>
      <c r="B93" s="544" t="s">
        <v>1503</v>
      </c>
      <c r="C93" s="544" t="s">
        <v>3908</v>
      </c>
      <c r="D93" s="544" t="s">
        <v>3909</v>
      </c>
      <c r="E93" s="545" t="s">
        <v>3005</v>
      </c>
      <c r="F93" s="545" t="s">
        <v>3911</v>
      </c>
      <c r="G93" s="546">
        <v>350</v>
      </c>
      <c r="H93" s="546">
        <v>24</v>
      </c>
      <c r="I93" s="537"/>
      <c r="J93" s="547">
        <v>70</v>
      </c>
      <c r="K93" s="548">
        <v>310</v>
      </c>
      <c r="L93" s="548">
        <v>21700</v>
      </c>
      <c r="M93" s="549"/>
      <c r="N93" s="547">
        <v>0</v>
      </c>
      <c r="O93" s="547">
        <v>408</v>
      </c>
      <c r="P93" s="547">
        <v>408</v>
      </c>
      <c r="Q93" s="548">
        <v>17</v>
      </c>
      <c r="R93" s="548">
        <v>0</v>
      </c>
      <c r="S93" s="548">
        <v>0</v>
      </c>
      <c r="T93" s="549"/>
      <c r="U93" s="547">
        <v>0</v>
      </c>
      <c r="V93" s="549"/>
      <c r="W93" s="550" t="e">
        <f>#N/A</f>
        <v>#N/A</v>
      </c>
      <c r="X93" s="549"/>
      <c r="Y93" s="551" t="e">
        <f>#N/A</f>
        <v>#N/A</v>
      </c>
      <c r="Z93" s="551" t="e">
        <f>#N/A</f>
        <v>#N/A</v>
      </c>
      <c r="AA93" s="551" t="e">
        <f>#N/A</f>
        <v>#N/A</v>
      </c>
      <c r="AB93" s="552" t="e">
        <f>#N/A</f>
        <v>#N/A</v>
      </c>
      <c r="AC93" s="549"/>
      <c r="AD93" s="553">
        <v>0</v>
      </c>
      <c r="AE93" s="554" t="s">
        <v>1509</v>
      </c>
      <c r="AF93" s="553">
        <v>0</v>
      </c>
      <c r="AG93" s="554" t="s">
        <v>1509</v>
      </c>
      <c r="AH93" s="553">
        <v>0</v>
      </c>
      <c r="AI93" s="554" t="s">
        <v>1509</v>
      </c>
      <c r="AJ93" s="553">
        <v>0</v>
      </c>
      <c r="AK93" s="543" t="e">
        <f>#N/A</f>
        <v>#N/A</v>
      </c>
    </row>
    <row r="94" spans="1:37" s="522" customFormat="1" ht="22.5" hidden="1" customHeight="1" x14ac:dyDescent="0.3">
      <c r="A94" s="533" t="s">
        <v>3907</v>
      </c>
      <c r="B94" s="544" t="s">
        <v>1503</v>
      </c>
      <c r="C94" s="544" t="s">
        <v>3908</v>
      </c>
      <c r="D94" s="544" t="s">
        <v>3909</v>
      </c>
      <c r="E94" s="545" t="s">
        <v>3002</v>
      </c>
      <c r="F94" s="545" t="s">
        <v>3912</v>
      </c>
      <c r="G94" s="546">
        <v>700</v>
      </c>
      <c r="H94" s="546">
        <v>12</v>
      </c>
      <c r="I94" s="537"/>
      <c r="J94" s="547">
        <v>114</v>
      </c>
      <c r="K94" s="548">
        <v>511</v>
      </c>
      <c r="L94" s="548">
        <v>58254</v>
      </c>
      <c r="M94" s="549"/>
      <c r="N94" s="547">
        <v>0</v>
      </c>
      <c r="O94" s="547">
        <v>1716</v>
      </c>
      <c r="P94" s="547">
        <v>1716</v>
      </c>
      <c r="Q94" s="548">
        <v>143</v>
      </c>
      <c r="R94" s="548">
        <v>0</v>
      </c>
      <c r="S94" s="548">
        <v>0</v>
      </c>
      <c r="T94" s="549"/>
      <c r="U94" s="547">
        <v>0</v>
      </c>
      <c r="V94" s="549"/>
      <c r="W94" s="550" t="e">
        <f>#N/A</f>
        <v>#N/A</v>
      </c>
      <c r="X94" s="549"/>
      <c r="Y94" s="551" t="e">
        <f>#N/A</f>
        <v>#N/A</v>
      </c>
      <c r="Z94" s="551" t="e">
        <f>#N/A</f>
        <v>#N/A</v>
      </c>
      <c r="AA94" s="551" t="e">
        <f>#N/A</f>
        <v>#N/A</v>
      </c>
      <c r="AB94" s="552" t="e">
        <f>#N/A</f>
        <v>#N/A</v>
      </c>
      <c r="AC94" s="549"/>
      <c r="AD94" s="553">
        <v>0</v>
      </c>
      <c r="AE94" s="554" t="s">
        <v>1509</v>
      </c>
      <c r="AF94" s="553">
        <v>0</v>
      </c>
      <c r="AG94" s="554" t="s">
        <v>1509</v>
      </c>
      <c r="AH94" s="553">
        <v>0</v>
      </c>
      <c r="AI94" s="554" t="s">
        <v>1509</v>
      </c>
      <c r="AJ94" s="553">
        <v>0</v>
      </c>
      <c r="AK94" s="543" t="e">
        <f>#N/A</f>
        <v>#N/A</v>
      </c>
    </row>
    <row r="95" spans="1:37" s="522" customFormat="1" ht="22.5" hidden="1" customHeight="1" x14ac:dyDescent="0.3">
      <c r="A95" s="533" t="s">
        <v>3907</v>
      </c>
      <c r="B95" s="544" t="s">
        <v>1503</v>
      </c>
      <c r="C95" s="544" t="s">
        <v>3908</v>
      </c>
      <c r="D95" s="544" t="s">
        <v>3909</v>
      </c>
      <c r="E95" s="545" t="s">
        <v>2999</v>
      </c>
      <c r="F95" s="545" t="s">
        <v>3913</v>
      </c>
      <c r="G95" s="546">
        <v>1000</v>
      </c>
      <c r="H95" s="546">
        <v>12</v>
      </c>
      <c r="I95" s="537"/>
      <c r="J95" s="547">
        <v>117</v>
      </c>
      <c r="K95" s="548">
        <v>710</v>
      </c>
      <c r="L95" s="548">
        <v>83070</v>
      </c>
      <c r="M95" s="549"/>
      <c r="N95" s="547">
        <v>0</v>
      </c>
      <c r="O95" s="547">
        <v>276</v>
      </c>
      <c r="P95" s="547">
        <v>276</v>
      </c>
      <c r="Q95" s="548">
        <v>23</v>
      </c>
      <c r="R95" s="548">
        <v>0</v>
      </c>
      <c r="S95" s="548">
        <v>0</v>
      </c>
      <c r="T95" s="549"/>
      <c r="U95" s="547">
        <v>0</v>
      </c>
      <c r="V95" s="549"/>
      <c r="W95" s="550" t="e">
        <f>#N/A</f>
        <v>#N/A</v>
      </c>
      <c r="X95" s="549"/>
      <c r="Y95" s="551" t="e">
        <f>#N/A</f>
        <v>#N/A</v>
      </c>
      <c r="Z95" s="551" t="e">
        <f>#N/A</f>
        <v>#N/A</v>
      </c>
      <c r="AA95" s="551" t="e">
        <f>#N/A</f>
        <v>#N/A</v>
      </c>
      <c r="AB95" s="552" t="e">
        <f>#N/A</f>
        <v>#N/A</v>
      </c>
      <c r="AC95" s="549"/>
      <c r="AD95" s="553">
        <v>0</v>
      </c>
      <c r="AE95" s="554" t="s">
        <v>1509</v>
      </c>
      <c r="AF95" s="553">
        <v>0</v>
      </c>
      <c r="AG95" s="554" t="s">
        <v>1509</v>
      </c>
      <c r="AH95" s="553">
        <v>0</v>
      </c>
      <c r="AI95" s="554" t="s">
        <v>1509</v>
      </c>
      <c r="AJ95" s="553">
        <v>0</v>
      </c>
      <c r="AK95" s="543" t="e">
        <f>#N/A</f>
        <v>#N/A</v>
      </c>
    </row>
    <row r="96" spans="1:37" s="522" customFormat="1" ht="22.5" hidden="1" customHeight="1" x14ac:dyDescent="0.3">
      <c r="A96" s="533" t="s">
        <v>3914</v>
      </c>
      <c r="B96" s="544" t="s">
        <v>1503</v>
      </c>
      <c r="C96" s="544" t="s">
        <v>3909</v>
      </c>
      <c r="D96" s="544" t="s">
        <v>3909</v>
      </c>
      <c r="E96" s="545" t="s">
        <v>3012</v>
      </c>
      <c r="F96" s="545" t="s">
        <v>3513</v>
      </c>
      <c r="G96" s="546">
        <v>700</v>
      </c>
      <c r="H96" s="546">
        <v>6</v>
      </c>
      <c r="I96" s="537"/>
      <c r="J96" s="547">
        <v>9</v>
      </c>
      <c r="K96" s="548">
        <v>1330</v>
      </c>
      <c r="L96" s="548">
        <v>11970</v>
      </c>
      <c r="M96" s="549"/>
      <c r="N96" s="547">
        <v>0</v>
      </c>
      <c r="O96" s="547">
        <v>72</v>
      </c>
      <c r="P96" s="547">
        <v>72</v>
      </c>
      <c r="Q96" s="548">
        <v>12</v>
      </c>
      <c r="R96" s="548">
        <v>0</v>
      </c>
      <c r="S96" s="548">
        <v>0</v>
      </c>
      <c r="T96" s="549"/>
      <c r="U96" s="547">
        <v>0</v>
      </c>
      <c r="V96" s="549"/>
      <c r="W96" s="550" t="e">
        <f>#N/A</f>
        <v>#N/A</v>
      </c>
      <c r="X96" s="549"/>
      <c r="Y96" s="551" t="e">
        <f>#N/A</f>
        <v>#N/A</v>
      </c>
      <c r="Z96" s="551" t="e">
        <f>#N/A</f>
        <v>#N/A</v>
      </c>
      <c r="AA96" s="551" t="e">
        <f>#N/A</f>
        <v>#N/A</v>
      </c>
      <c r="AB96" s="552" t="e">
        <f>#N/A</f>
        <v>#N/A</v>
      </c>
      <c r="AC96" s="549"/>
      <c r="AD96" s="553">
        <v>0</v>
      </c>
      <c r="AE96" s="554" t="s">
        <v>1509</v>
      </c>
      <c r="AF96" s="553">
        <v>0</v>
      </c>
      <c r="AG96" s="554" t="s">
        <v>1509</v>
      </c>
      <c r="AH96" s="553">
        <v>0</v>
      </c>
      <c r="AI96" s="554" t="s">
        <v>1509</v>
      </c>
      <c r="AJ96" s="553">
        <v>0</v>
      </c>
      <c r="AK96" s="543" t="e">
        <f>#N/A</f>
        <v>#N/A</v>
      </c>
    </row>
    <row r="97" spans="1:37" s="522" customFormat="1" ht="22.5" hidden="1" customHeight="1" x14ac:dyDescent="0.3">
      <c r="A97" s="533" t="s">
        <v>3915</v>
      </c>
      <c r="B97" s="544" t="s">
        <v>1503</v>
      </c>
      <c r="C97" s="544" t="s">
        <v>3909</v>
      </c>
      <c r="D97" s="544" t="s">
        <v>3909</v>
      </c>
      <c r="E97" s="545" t="s">
        <v>3015</v>
      </c>
      <c r="F97" s="545" t="s">
        <v>3514</v>
      </c>
      <c r="G97" s="546">
        <v>700</v>
      </c>
      <c r="H97" s="546">
        <v>6</v>
      </c>
      <c r="I97" s="537"/>
      <c r="J97" s="547">
        <v>4</v>
      </c>
      <c r="K97" s="548">
        <v>2485</v>
      </c>
      <c r="L97" s="548">
        <v>9940</v>
      </c>
      <c r="M97" s="549"/>
      <c r="N97" s="547">
        <v>0</v>
      </c>
      <c r="O97" s="547">
        <v>48</v>
      </c>
      <c r="P97" s="547">
        <v>48</v>
      </c>
      <c r="Q97" s="548">
        <v>8</v>
      </c>
      <c r="R97" s="548">
        <v>0</v>
      </c>
      <c r="S97" s="548">
        <v>0</v>
      </c>
      <c r="T97" s="549"/>
      <c r="U97" s="547">
        <v>0</v>
      </c>
      <c r="V97" s="549"/>
      <c r="W97" s="550" t="e">
        <f>#N/A</f>
        <v>#N/A</v>
      </c>
      <c r="X97" s="549"/>
      <c r="Y97" s="551" t="e">
        <f>#N/A</f>
        <v>#N/A</v>
      </c>
      <c r="Z97" s="551" t="e">
        <f>#N/A</f>
        <v>#N/A</v>
      </c>
      <c r="AA97" s="551" t="e">
        <f>#N/A</f>
        <v>#N/A</v>
      </c>
      <c r="AB97" s="552" t="e">
        <f>#N/A</f>
        <v>#N/A</v>
      </c>
      <c r="AC97" s="549"/>
      <c r="AD97" s="553">
        <v>0</v>
      </c>
      <c r="AE97" s="554" t="s">
        <v>1509</v>
      </c>
      <c r="AF97" s="553">
        <v>0</v>
      </c>
      <c r="AG97" s="554" t="s">
        <v>1509</v>
      </c>
      <c r="AH97" s="553">
        <v>0</v>
      </c>
      <c r="AI97" s="554" t="s">
        <v>1509</v>
      </c>
      <c r="AJ97" s="553">
        <v>0</v>
      </c>
      <c r="AK97" s="543" t="e">
        <f>#N/A</f>
        <v>#N/A</v>
      </c>
    </row>
    <row r="98" spans="1:37" s="522" customFormat="1" ht="22.5" hidden="1" customHeight="1" x14ac:dyDescent="0.3">
      <c r="A98" s="533" t="s">
        <v>3916</v>
      </c>
      <c r="B98" s="544" t="s">
        <v>1503</v>
      </c>
      <c r="C98" s="544" t="s">
        <v>3909</v>
      </c>
      <c r="D98" s="544" t="s">
        <v>3909</v>
      </c>
      <c r="E98" s="545" t="s">
        <v>3018</v>
      </c>
      <c r="F98" s="545" t="s">
        <v>3515</v>
      </c>
      <c r="G98" s="546">
        <v>700</v>
      </c>
      <c r="H98" s="546">
        <v>6</v>
      </c>
      <c r="I98" s="537"/>
      <c r="J98" s="547">
        <v>4</v>
      </c>
      <c r="K98" s="548">
        <v>7100</v>
      </c>
      <c r="L98" s="548">
        <v>28400</v>
      </c>
      <c r="M98" s="549"/>
      <c r="N98" s="547">
        <v>0</v>
      </c>
      <c r="O98" s="547">
        <v>18</v>
      </c>
      <c r="P98" s="547">
        <v>18</v>
      </c>
      <c r="Q98" s="548">
        <v>3</v>
      </c>
      <c r="R98" s="548">
        <v>0</v>
      </c>
      <c r="S98" s="548">
        <v>0</v>
      </c>
      <c r="T98" s="549"/>
      <c r="U98" s="547">
        <v>0</v>
      </c>
      <c r="V98" s="549"/>
      <c r="W98" s="550" t="e">
        <f>#N/A</f>
        <v>#N/A</v>
      </c>
      <c r="X98" s="549"/>
      <c r="Y98" s="551" t="e">
        <f>#N/A</f>
        <v>#N/A</v>
      </c>
      <c r="Z98" s="551" t="e">
        <f>#N/A</f>
        <v>#N/A</v>
      </c>
      <c r="AA98" s="551" t="e">
        <f>#N/A</f>
        <v>#N/A</v>
      </c>
      <c r="AB98" s="552" t="e">
        <f>#N/A</f>
        <v>#N/A</v>
      </c>
      <c r="AC98" s="549"/>
      <c r="AD98" s="553">
        <v>0</v>
      </c>
      <c r="AE98" s="554" t="s">
        <v>1509</v>
      </c>
      <c r="AF98" s="553">
        <v>0</v>
      </c>
      <c r="AG98" s="554" t="s">
        <v>1509</v>
      </c>
      <c r="AH98" s="553">
        <v>0</v>
      </c>
      <c r="AI98" s="554" t="s">
        <v>1509</v>
      </c>
      <c r="AJ98" s="553">
        <v>0</v>
      </c>
      <c r="AK98" s="543" t="e">
        <f>#N/A</f>
        <v>#N/A</v>
      </c>
    </row>
    <row r="99" spans="1:37" s="522" customFormat="1" ht="22.5" hidden="1" customHeight="1" x14ac:dyDescent="0.3">
      <c r="A99" s="533" t="s">
        <v>3917</v>
      </c>
      <c r="B99" s="544" t="s">
        <v>1475</v>
      </c>
      <c r="C99" s="544" t="s">
        <v>3918</v>
      </c>
      <c r="D99" s="544" t="s">
        <v>3919</v>
      </c>
      <c r="E99" s="545" t="s">
        <v>3035</v>
      </c>
      <c r="F99" s="545" t="s">
        <v>3036</v>
      </c>
      <c r="G99" s="546">
        <v>700</v>
      </c>
      <c r="H99" s="546">
        <v>6</v>
      </c>
      <c r="I99" s="537"/>
      <c r="J99" s="547">
        <v>28</v>
      </c>
      <c r="K99" s="548">
        <v>4479</v>
      </c>
      <c r="L99" s="548">
        <v>125412</v>
      </c>
      <c r="M99" s="549"/>
      <c r="N99" s="547">
        <v>0</v>
      </c>
      <c r="O99" s="547">
        <v>30</v>
      </c>
      <c r="P99" s="547">
        <v>30</v>
      </c>
      <c r="Q99" s="548">
        <v>5</v>
      </c>
      <c r="R99" s="548">
        <v>0</v>
      </c>
      <c r="S99" s="548">
        <v>0</v>
      </c>
      <c r="T99" s="549"/>
      <c r="U99" s="547">
        <v>0</v>
      </c>
      <c r="V99" s="549"/>
      <c r="W99" s="550" t="e">
        <f>#N/A</f>
        <v>#N/A</v>
      </c>
      <c r="X99" s="549"/>
      <c r="Y99" s="551" t="e">
        <f>#N/A</f>
        <v>#N/A</v>
      </c>
      <c r="Z99" s="551" t="e">
        <f>#N/A</f>
        <v>#N/A</v>
      </c>
      <c r="AA99" s="551" t="e">
        <f>#N/A</f>
        <v>#N/A</v>
      </c>
      <c r="AB99" s="552" t="e">
        <f>#N/A</f>
        <v>#N/A</v>
      </c>
      <c r="AC99" s="549"/>
      <c r="AD99" s="553">
        <v>0</v>
      </c>
      <c r="AE99" s="554" t="s">
        <v>1509</v>
      </c>
      <c r="AF99" s="553">
        <v>0</v>
      </c>
      <c r="AG99" s="554" t="s">
        <v>1509</v>
      </c>
      <c r="AH99" s="553">
        <v>0</v>
      </c>
      <c r="AI99" s="554" t="s">
        <v>1509</v>
      </c>
      <c r="AJ99" s="553">
        <v>0</v>
      </c>
      <c r="AK99" s="543" t="e">
        <f>#N/A</f>
        <v>#N/A</v>
      </c>
    </row>
    <row r="100" spans="1:37" s="522" customFormat="1" ht="22.5" hidden="1" customHeight="1" x14ac:dyDescent="0.3">
      <c r="A100" s="533" t="s">
        <v>3920</v>
      </c>
      <c r="B100" s="544" t="s">
        <v>1475</v>
      </c>
      <c r="C100" s="544" t="s">
        <v>3918</v>
      </c>
      <c r="D100" s="544" t="s">
        <v>3919</v>
      </c>
      <c r="E100" s="545" t="s">
        <v>3032</v>
      </c>
      <c r="F100" s="545" t="s">
        <v>3516</v>
      </c>
      <c r="G100" s="546">
        <v>700</v>
      </c>
      <c r="H100" s="546">
        <v>6</v>
      </c>
      <c r="I100" s="537"/>
      <c r="J100" s="547">
        <v>28</v>
      </c>
      <c r="K100" s="548">
        <v>2235</v>
      </c>
      <c r="L100" s="548">
        <v>62580</v>
      </c>
      <c r="M100" s="549"/>
      <c r="N100" s="547">
        <v>0</v>
      </c>
      <c r="O100" s="547">
        <v>30</v>
      </c>
      <c r="P100" s="547">
        <v>30</v>
      </c>
      <c r="Q100" s="548">
        <v>5</v>
      </c>
      <c r="R100" s="548">
        <v>0</v>
      </c>
      <c r="S100" s="548">
        <v>0</v>
      </c>
      <c r="T100" s="549"/>
      <c r="U100" s="547">
        <v>0</v>
      </c>
      <c r="V100" s="549"/>
      <c r="W100" s="550" t="e">
        <f>#N/A</f>
        <v>#N/A</v>
      </c>
      <c r="X100" s="549"/>
      <c r="Y100" s="551" t="e">
        <f>#N/A</f>
        <v>#N/A</v>
      </c>
      <c r="Z100" s="551" t="e">
        <f>#N/A</f>
        <v>#N/A</v>
      </c>
      <c r="AA100" s="551" t="e">
        <f>#N/A</f>
        <v>#N/A</v>
      </c>
      <c r="AB100" s="552" t="e">
        <f>#N/A</f>
        <v>#N/A</v>
      </c>
      <c r="AC100" s="549"/>
      <c r="AD100" s="553">
        <v>0</v>
      </c>
      <c r="AE100" s="554" t="s">
        <v>1509</v>
      </c>
      <c r="AF100" s="553">
        <v>0</v>
      </c>
      <c r="AG100" s="554" t="s">
        <v>1509</v>
      </c>
      <c r="AH100" s="553">
        <v>0</v>
      </c>
      <c r="AI100" s="554" t="s">
        <v>1509</v>
      </c>
      <c r="AJ100" s="553">
        <v>0</v>
      </c>
      <c r="AK100" s="543" t="e">
        <f>#N/A</f>
        <v>#N/A</v>
      </c>
    </row>
    <row r="101" spans="1:37" s="522" customFormat="1" ht="22.5" hidden="1" customHeight="1" x14ac:dyDescent="0.3">
      <c r="A101" s="533" t="s">
        <v>3543</v>
      </c>
      <c r="B101" s="544" t="s">
        <v>1503</v>
      </c>
      <c r="C101" s="544" t="s">
        <v>1528</v>
      </c>
      <c r="D101" s="544" t="s">
        <v>1997</v>
      </c>
      <c r="E101" s="545" t="s">
        <v>502</v>
      </c>
      <c r="F101" s="545" t="s">
        <v>501</v>
      </c>
      <c r="G101" s="546">
        <v>700</v>
      </c>
      <c r="H101" s="546">
        <v>6</v>
      </c>
      <c r="I101" s="537"/>
      <c r="J101" s="547">
        <v>3</v>
      </c>
      <c r="K101" s="548">
        <v>6650</v>
      </c>
      <c r="L101" s="548">
        <v>19950</v>
      </c>
      <c r="M101" s="549"/>
      <c r="N101" s="547">
        <v>0</v>
      </c>
      <c r="O101" s="547">
        <v>6</v>
      </c>
      <c r="P101" s="547">
        <v>6</v>
      </c>
      <c r="Q101" s="548">
        <v>1</v>
      </c>
      <c r="R101" s="548">
        <v>390</v>
      </c>
      <c r="S101" s="548">
        <v>390</v>
      </c>
      <c r="T101" s="549"/>
      <c r="U101" s="547">
        <v>6</v>
      </c>
      <c r="V101" s="549"/>
      <c r="W101" s="550" t="e">
        <f>#N/A</f>
        <v>#N/A</v>
      </c>
      <c r="X101" s="549"/>
      <c r="Y101" s="551" t="e">
        <f>#N/A</f>
        <v>#N/A</v>
      </c>
      <c r="Z101" s="551" t="e">
        <f>#N/A</f>
        <v>#N/A</v>
      </c>
      <c r="AA101" s="551" t="e">
        <f>#N/A</f>
        <v>#N/A</v>
      </c>
      <c r="AB101" s="552" t="e">
        <f>#N/A</f>
        <v>#N/A</v>
      </c>
      <c r="AC101" s="549"/>
      <c r="AD101" s="553">
        <v>0</v>
      </c>
      <c r="AE101" s="554">
        <v>0</v>
      </c>
      <c r="AF101" s="553">
        <v>0</v>
      </c>
      <c r="AG101" s="554">
        <v>0</v>
      </c>
      <c r="AH101" s="553">
        <v>0</v>
      </c>
      <c r="AI101" s="554">
        <v>0</v>
      </c>
      <c r="AJ101" s="553">
        <v>0</v>
      </c>
      <c r="AK101" s="543" t="e">
        <f>#N/A</f>
        <v>#N/A</v>
      </c>
    </row>
    <row r="102" spans="1:37" s="522" customFormat="1" ht="22.5" hidden="1" customHeight="1" x14ac:dyDescent="0.3">
      <c r="A102" s="533" t="s">
        <v>3542</v>
      </c>
      <c r="B102" s="544" t="s">
        <v>1503</v>
      </c>
      <c r="C102" s="544" t="s">
        <v>1528</v>
      </c>
      <c r="D102" s="544" t="s">
        <v>1997</v>
      </c>
      <c r="E102" s="545" t="s">
        <v>504</v>
      </c>
      <c r="F102" s="545" t="s">
        <v>503</v>
      </c>
      <c r="G102" s="546">
        <v>700</v>
      </c>
      <c r="H102" s="546">
        <v>6</v>
      </c>
      <c r="I102" s="537"/>
      <c r="J102" s="547">
        <v>17</v>
      </c>
      <c r="K102" s="548">
        <v>3810</v>
      </c>
      <c r="L102" s="548">
        <v>64770</v>
      </c>
      <c r="M102" s="549"/>
      <c r="N102" s="547">
        <v>0</v>
      </c>
      <c r="O102" s="547">
        <v>18</v>
      </c>
      <c r="P102" s="547">
        <v>18</v>
      </c>
      <c r="Q102" s="548">
        <v>3</v>
      </c>
      <c r="R102" s="548">
        <v>183.6</v>
      </c>
      <c r="S102" s="548">
        <v>550.79999999999995</v>
      </c>
      <c r="T102" s="549"/>
      <c r="U102" s="547">
        <v>36</v>
      </c>
      <c r="V102" s="549"/>
      <c r="W102" s="550" t="e">
        <f>#N/A</f>
        <v>#N/A</v>
      </c>
      <c r="X102" s="549"/>
      <c r="Y102" s="551" t="e">
        <f>#N/A</f>
        <v>#N/A</v>
      </c>
      <c r="Z102" s="551" t="e">
        <f>#N/A</f>
        <v>#N/A</v>
      </c>
      <c r="AA102" s="551" t="e">
        <f>#N/A</f>
        <v>#N/A</v>
      </c>
      <c r="AB102" s="552" t="e">
        <f>#N/A</f>
        <v>#N/A</v>
      </c>
      <c r="AC102" s="549"/>
      <c r="AD102" s="553">
        <v>0</v>
      </c>
      <c r="AE102" s="554">
        <v>0</v>
      </c>
      <c r="AF102" s="553">
        <v>0</v>
      </c>
      <c r="AG102" s="554">
        <v>0</v>
      </c>
      <c r="AH102" s="553">
        <v>0</v>
      </c>
      <c r="AI102" s="554">
        <v>0</v>
      </c>
      <c r="AJ102" s="553">
        <v>0</v>
      </c>
      <c r="AK102" s="543" t="e">
        <f>#N/A</f>
        <v>#N/A</v>
      </c>
    </row>
    <row r="103" spans="1:37" s="522" customFormat="1" ht="22.5" hidden="1" customHeight="1" x14ac:dyDescent="0.3">
      <c r="A103" s="533" t="s">
        <v>3541</v>
      </c>
      <c r="B103" s="544" t="s">
        <v>1503</v>
      </c>
      <c r="C103" s="544" t="s">
        <v>1528</v>
      </c>
      <c r="D103" s="544" t="s">
        <v>1997</v>
      </c>
      <c r="E103" s="545" t="s">
        <v>506</v>
      </c>
      <c r="F103" s="545" t="s">
        <v>505</v>
      </c>
      <c r="G103" s="546">
        <v>700</v>
      </c>
      <c r="H103" s="546">
        <v>6</v>
      </c>
      <c r="I103" s="537"/>
      <c r="J103" s="547">
        <v>52</v>
      </c>
      <c r="K103" s="548">
        <v>2480</v>
      </c>
      <c r="L103" s="548">
        <v>128960</v>
      </c>
      <c r="M103" s="549"/>
      <c r="N103" s="547">
        <v>0</v>
      </c>
      <c r="O103" s="547">
        <v>60</v>
      </c>
      <c r="P103" s="547">
        <v>60</v>
      </c>
      <c r="Q103" s="548">
        <v>10</v>
      </c>
      <c r="R103" s="548">
        <v>118.32</v>
      </c>
      <c r="S103" s="548">
        <v>1183.1999999999998</v>
      </c>
      <c r="T103" s="549"/>
      <c r="U103" s="547">
        <v>79</v>
      </c>
      <c r="V103" s="549"/>
      <c r="W103" s="550" t="e">
        <f>#N/A</f>
        <v>#N/A</v>
      </c>
      <c r="X103" s="549"/>
      <c r="Y103" s="551" t="e">
        <f>#N/A</f>
        <v>#N/A</v>
      </c>
      <c r="Z103" s="551" t="e">
        <f>#N/A</f>
        <v>#N/A</v>
      </c>
      <c r="AA103" s="551" t="e">
        <f>#N/A</f>
        <v>#N/A</v>
      </c>
      <c r="AB103" s="552" t="e">
        <f>#N/A</f>
        <v>#N/A</v>
      </c>
      <c r="AC103" s="549"/>
      <c r="AD103" s="553">
        <v>0</v>
      </c>
      <c r="AE103" s="554" t="s">
        <v>1509</v>
      </c>
      <c r="AF103" s="553">
        <v>0</v>
      </c>
      <c r="AG103" s="554" t="s">
        <v>1509</v>
      </c>
      <c r="AH103" s="553">
        <v>0</v>
      </c>
      <c r="AI103" s="554" t="s">
        <v>1509</v>
      </c>
      <c r="AJ103" s="553">
        <v>0</v>
      </c>
      <c r="AK103" s="543" t="e">
        <f>#N/A</f>
        <v>#N/A</v>
      </c>
    </row>
    <row r="104" spans="1:37" s="522" customFormat="1" ht="22.5" hidden="1" customHeight="1" x14ac:dyDescent="0.3">
      <c r="A104" s="533" t="s">
        <v>3544</v>
      </c>
      <c r="B104" s="544" t="s">
        <v>1503</v>
      </c>
      <c r="C104" s="544" t="s">
        <v>1528</v>
      </c>
      <c r="D104" s="544" t="s">
        <v>1997</v>
      </c>
      <c r="E104" s="545" t="s">
        <v>508</v>
      </c>
      <c r="F104" s="545" t="s">
        <v>507</v>
      </c>
      <c r="G104" s="546">
        <v>700</v>
      </c>
      <c r="H104" s="546">
        <v>6</v>
      </c>
      <c r="I104" s="537"/>
      <c r="J104" s="547">
        <v>8</v>
      </c>
      <c r="K104" s="548">
        <v>10000</v>
      </c>
      <c r="L104" s="548">
        <v>80000</v>
      </c>
      <c r="M104" s="549"/>
      <c r="N104" s="547">
        <v>0</v>
      </c>
      <c r="O104" s="547">
        <v>24</v>
      </c>
      <c r="P104" s="547">
        <v>24</v>
      </c>
      <c r="Q104" s="548">
        <v>4</v>
      </c>
      <c r="R104" s="548">
        <v>615.05999999999995</v>
      </c>
      <c r="S104" s="548">
        <v>2460.2399999999998</v>
      </c>
      <c r="T104" s="549"/>
      <c r="U104" s="547">
        <v>0</v>
      </c>
      <c r="V104" s="549"/>
      <c r="W104" s="550" t="e">
        <f>#N/A</f>
        <v>#N/A</v>
      </c>
      <c r="X104" s="549"/>
      <c r="Y104" s="551" t="e">
        <f>#N/A</f>
        <v>#N/A</v>
      </c>
      <c r="Z104" s="551" t="e">
        <f>#N/A</f>
        <v>#N/A</v>
      </c>
      <c r="AA104" s="551" t="e">
        <f>#N/A</f>
        <v>#N/A</v>
      </c>
      <c r="AB104" s="552" t="e">
        <f>#N/A</f>
        <v>#N/A</v>
      </c>
      <c r="AC104" s="549"/>
      <c r="AD104" s="553">
        <v>0</v>
      </c>
      <c r="AE104" s="554">
        <v>0</v>
      </c>
      <c r="AF104" s="553">
        <v>0</v>
      </c>
      <c r="AG104" s="554">
        <v>0</v>
      </c>
      <c r="AH104" s="553">
        <v>0</v>
      </c>
      <c r="AI104" s="554">
        <v>0</v>
      </c>
      <c r="AJ104" s="553">
        <v>0</v>
      </c>
      <c r="AK104" s="543" t="e">
        <f>#N/A</f>
        <v>#N/A</v>
      </c>
    </row>
    <row r="105" spans="1:37" s="522" customFormat="1" ht="22.5" hidden="1" customHeight="1" x14ac:dyDescent="0.3">
      <c r="A105" s="533" t="s">
        <v>3546</v>
      </c>
      <c r="B105" s="544" t="s">
        <v>1503</v>
      </c>
      <c r="C105" s="544" t="s">
        <v>1528</v>
      </c>
      <c r="D105" s="544" t="s">
        <v>1997</v>
      </c>
      <c r="E105" s="545" t="s">
        <v>510</v>
      </c>
      <c r="F105" s="545" t="s">
        <v>509</v>
      </c>
      <c r="G105" s="546">
        <v>700</v>
      </c>
      <c r="H105" s="546">
        <v>6</v>
      </c>
      <c r="I105" s="537"/>
      <c r="J105" s="547">
        <v>0</v>
      </c>
      <c r="K105" s="548">
        <v>4800</v>
      </c>
      <c r="L105" s="548">
        <v>0</v>
      </c>
      <c r="M105" s="549"/>
      <c r="N105" s="547">
        <v>0</v>
      </c>
      <c r="O105" s="547">
        <v>0</v>
      </c>
      <c r="P105" s="547">
        <v>0</v>
      </c>
      <c r="Q105" s="548">
        <v>0</v>
      </c>
      <c r="R105" s="548">
        <v>250</v>
      </c>
      <c r="S105" s="548">
        <v>0</v>
      </c>
      <c r="T105" s="549"/>
      <c r="U105" s="547">
        <v>1</v>
      </c>
      <c r="V105" s="549"/>
      <c r="W105" s="550" t="e">
        <f>#N/A</f>
        <v>#N/A</v>
      </c>
      <c r="X105" s="549"/>
      <c r="Y105" s="551" t="e">
        <f>#N/A</f>
        <v>#N/A</v>
      </c>
      <c r="Z105" s="551" t="e">
        <f>#N/A</f>
        <v>#N/A</v>
      </c>
      <c r="AA105" s="551" t="e">
        <f>#N/A</f>
        <v>#N/A</v>
      </c>
      <c r="AB105" s="552" t="e">
        <f>#N/A</f>
        <v>#N/A</v>
      </c>
      <c r="AC105" s="549"/>
      <c r="AD105" s="553">
        <v>0</v>
      </c>
      <c r="AE105" s="554" t="s">
        <v>1509</v>
      </c>
      <c r="AF105" s="553">
        <v>0</v>
      </c>
      <c r="AG105" s="554" t="s">
        <v>1509</v>
      </c>
      <c r="AH105" s="553">
        <v>0</v>
      </c>
      <c r="AI105" s="554" t="s">
        <v>1509</v>
      </c>
      <c r="AJ105" s="553">
        <v>0</v>
      </c>
      <c r="AK105" s="543" t="e">
        <f>#N/A</f>
        <v>#N/A</v>
      </c>
    </row>
    <row r="106" spans="1:37" s="522" customFormat="1" ht="22.5" hidden="1" customHeight="1" x14ac:dyDescent="0.3">
      <c r="A106" s="533" t="s">
        <v>3545</v>
      </c>
      <c r="B106" s="544" t="s">
        <v>1503</v>
      </c>
      <c r="C106" s="544" t="s">
        <v>1528</v>
      </c>
      <c r="D106" s="544" t="s">
        <v>1997</v>
      </c>
      <c r="E106" s="545" t="s">
        <v>512</v>
      </c>
      <c r="F106" s="545" t="s">
        <v>511</v>
      </c>
      <c r="G106" s="546">
        <v>700</v>
      </c>
      <c r="H106" s="546">
        <v>6</v>
      </c>
      <c r="I106" s="537"/>
      <c r="J106" s="547">
        <v>4</v>
      </c>
      <c r="K106" s="548">
        <v>5320</v>
      </c>
      <c r="L106" s="548">
        <v>21280</v>
      </c>
      <c r="M106" s="549"/>
      <c r="N106" s="547">
        <v>0</v>
      </c>
      <c r="O106" s="547">
        <v>0</v>
      </c>
      <c r="P106" s="547">
        <v>0</v>
      </c>
      <c r="Q106" s="548">
        <v>0</v>
      </c>
      <c r="R106" s="548">
        <v>250</v>
      </c>
      <c r="S106" s="548">
        <v>0</v>
      </c>
      <c r="T106" s="549"/>
      <c r="U106" s="547">
        <v>5</v>
      </c>
      <c r="V106" s="549"/>
      <c r="W106" s="550" t="e">
        <f>#N/A</f>
        <v>#N/A</v>
      </c>
      <c r="X106" s="549"/>
      <c r="Y106" s="551" t="e">
        <f>#N/A</f>
        <v>#N/A</v>
      </c>
      <c r="Z106" s="551" t="e">
        <f>#N/A</f>
        <v>#N/A</v>
      </c>
      <c r="AA106" s="551" t="e">
        <f>#N/A</f>
        <v>#N/A</v>
      </c>
      <c r="AB106" s="552" t="e">
        <f>#N/A</f>
        <v>#N/A</v>
      </c>
      <c r="AC106" s="549"/>
      <c r="AD106" s="553">
        <v>0</v>
      </c>
      <c r="AE106" s="554" t="s">
        <v>1509</v>
      </c>
      <c r="AF106" s="553">
        <v>0</v>
      </c>
      <c r="AG106" s="554" t="s">
        <v>1509</v>
      </c>
      <c r="AH106" s="553">
        <v>0</v>
      </c>
      <c r="AI106" s="554" t="s">
        <v>1509</v>
      </c>
      <c r="AJ106" s="553">
        <v>0</v>
      </c>
      <c r="AK106" s="543" t="e">
        <f>#N/A</f>
        <v>#N/A</v>
      </c>
    </row>
    <row r="107" spans="1:37" s="522" customFormat="1" ht="22.5" hidden="1" customHeight="1" x14ac:dyDescent="0.3">
      <c r="A107" s="533" t="s">
        <v>3551</v>
      </c>
      <c r="B107" s="544" t="s">
        <v>1503</v>
      </c>
      <c r="C107" s="544" t="s">
        <v>49</v>
      </c>
      <c r="D107" s="544" t="s">
        <v>1997</v>
      </c>
      <c r="E107" s="545" t="s">
        <v>514</v>
      </c>
      <c r="F107" s="545" t="s">
        <v>513</v>
      </c>
      <c r="G107" s="546">
        <v>700</v>
      </c>
      <c r="H107" s="546">
        <v>6</v>
      </c>
      <c r="I107" s="537"/>
      <c r="J107" s="547">
        <v>0</v>
      </c>
      <c r="K107" s="548">
        <v>0</v>
      </c>
      <c r="L107" s="548">
        <v>0</v>
      </c>
      <c r="M107" s="549"/>
      <c r="N107" s="547">
        <v>0</v>
      </c>
      <c r="O107" s="547">
        <v>0</v>
      </c>
      <c r="P107" s="547">
        <v>0</v>
      </c>
      <c r="Q107" s="548">
        <v>0</v>
      </c>
      <c r="R107" s="548">
        <v>0</v>
      </c>
      <c r="S107" s="548">
        <v>0</v>
      </c>
      <c r="T107" s="549"/>
      <c r="U107" s="547">
        <v>0</v>
      </c>
      <c r="V107" s="549"/>
      <c r="W107" s="550" t="e">
        <f>#N/A</f>
        <v>#N/A</v>
      </c>
      <c r="X107" s="549"/>
      <c r="Y107" s="551" t="e">
        <f>#N/A</f>
        <v>#N/A</v>
      </c>
      <c r="Z107" s="551" t="e">
        <f>#N/A</f>
        <v>#N/A</v>
      </c>
      <c r="AA107" s="551" t="e">
        <f>#N/A</f>
        <v>#N/A</v>
      </c>
      <c r="AB107" s="552" t="e">
        <f>#N/A</f>
        <v>#N/A</v>
      </c>
      <c r="AC107" s="549"/>
      <c r="AD107" s="553">
        <v>0</v>
      </c>
      <c r="AE107" s="554" t="s">
        <v>1509</v>
      </c>
      <c r="AF107" s="553">
        <v>0</v>
      </c>
      <c r="AG107" s="554" t="s">
        <v>1509</v>
      </c>
      <c r="AH107" s="553">
        <v>0</v>
      </c>
      <c r="AI107" s="554" t="s">
        <v>1509</v>
      </c>
      <c r="AJ107" s="553">
        <v>0</v>
      </c>
      <c r="AK107" s="543" t="e">
        <f>#N/A</f>
        <v>#N/A</v>
      </c>
    </row>
    <row r="108" spans="1:37" s="522" customFormat="1" ht="22.5" hidden="1" customHeight="1" x14ac:dyDescent="0.3">
      <c r="A108" s="533" t="s">
        <v>3547</v>
      </c>
      <c r="B108" s="544" t="s">
        <v>1503</v>
      </c>
      <c r="C108" s="544" t="s">
        <v>49</v>
      </c>
      <c r="D108" s="544" t="s">
        <v>1997</v>
      </c>
      <c r="E108" s="545" t="s">
        <v>516</v>
      </c>
      <c r="F108" s="545" t="s">
        <v>515</v>
      </c>
      <c r="G108" s="546">
        <v>700</v>
      </c>
      <c r="H108" s="546">
        <v>6</v>
      </c>
      <c r="I108" s="537"/>
      <c r="J108" s="547">
        <v>131</v>
      </c>
      <c r="K108" s="548">
        <v>3810</v>
      </c>
      <c r="L108" s="548">
        <v>499110</v>
      </c>
      <c r="M108" s="549"/>
      <c r="N108" s="547">
        <v>0</v>
      </c>
      <c r="O108" s="547">
        <v>0</v>
      </c>
      <c r="P108" s="547">
        <v>0</v>
      </c>
      <c r="Q108" s="548">
        <v>0</v>
      </c>
      <c r="R108" s="548">
        <v>184.62</v>
      </c>
      <c r="S108" s="548">
        <v>0</v>
      </c>
      <c r="T108" s="549"/>
      <c r="U108" s="547">
        <v>7</v>
      </c>
      <c r="V108" s="549"/>
      <c r="W108" s="550" t="e">
        <f>#N/A</f>
        <v>#N/A</v>
      </c>
      <c r="X108" s="549"/>
      <c r="Y108" s="551" t="e">
        <f>#N/A</f>
        <v>#N/A</v>
      </c>
      <c r="Z108" s="551" t="e">
        <f>#N/A</f>
        <v>#N/A</v>
      </c>
      <c r="AA108" s="551" t="e">
        <f>#N/A</f>
        <v>#N/A</v>
      </c>
      <c r="AB108" s="552" t="e">
        <f>#N/A</f>
        <v>#N/A</v>
      </c>
      <c r="AC108" s="549"/>
      <c r="AD108" s="553">
        <v>0</v>
      </c>
      <c r="AE108" s="554" t="s">
        <v>1509</v>
      </c>
      <c r="AF108" s="553">
        <v>0</v>
      </c>
      <c r="AG108" s="554" t="s">
        <v>1509</v>
      </c>
      <c r="AH108" s="553">
        <v>0</v>
      </c>
      <c r="AI108" s="554" t="s">
        <v>1509</v>
      </c>
      <c r="AJ108" s="553">
        <v>0</v>
      </c>
      <c r="AK108" s="543" t="e">
        <f>#N/A</f>
        <v>#N/A</v>
      </c>
    </row>
    <row r="109" spans="1:37" s="522" customFormat="1" ht="22.5" hidden="1" customHeight="1" x14ac:dyDescent="0.3">
      <c r="A109" s="533" t="s">
        <v>3550</v>
      </c>
      <c r="B109" s="544" t="s">
        <v>1503</v>
      </c>
      <c r="C109" s="544" t="s">
        <v>49</v>
      </c>
      <c r="D109" s="544" t="s">
        <v>1997</v>
      </c>
      <c r="E109" s="545" t="s">
        <v>518</v>
      </c>
      <c r="F109" s="545" t="s">
        <v>517</v>
      </c>
      <c r="G109" s="546">
        <v>700</v>
      </c>
      <c r="H109" s="546">
        <v>6</v>
      </c>
      <c r="I109" s="537"/>
      <c r="J109" s="547">
        <v>7</v>
      </c>
      <c r="K109" s="548">
        <v>6000</v>
      </c>
      <c r="L109" s="548">
        <v>42000</v>
      </c>
      <c r="M109" s="549"/>
      <c r="N109" s="547">
        <v>0</v>
      </c>
      <c r="O109" s="547">
        <v>0</v>
      </c>
      <c r="P109" s="547">
        <v>0</v>
      </c>
      <c r="Q109" s="548">
        <v>0</v>
      </c>
      <c r="R109" s="548">
        <v>285.60000000000002</v>
      </c>
      <c r="S109" s="548">
        <v>0</v>
      </c>
      <c r="T109" s="549"/>
      <c r="U109" s="547">
        <v>7</v>
      </c>
      <c r="V109" s="549"/>
      <c r="W109" s="550" t="e">
        <f>#N/A</f>
        <v>#N/A</v>
      </c>
      <c r="X109" s="549"/>
      <c r="Y109" s="551" t="e">
        <f>#N/A</f>
        <v>#N/A</v>
      </c>
      <c r="Z109" s="551" t="e">
        <f>#N/A</f>
        <v>#N/A</v>
      </c>
      <c r="AA109" s="551" t="e">
        <f>#N/A</f>
        <v>#N/A</v>
      </c>
      <c r="AB109" s="552" t="e">
        <f>#N/A</f>
        <v>#N/A</v>
      </c>
      <c r="AC109" s="549"/>
      <c r="AD109" s="553">
        <v>0</v>
      </c>
      <c r="AE109" s="554" t="s">
        <v>1509</v>
      </c>
      <c r="AF109" s="553">
        <v>0</v>
      </c>
      <c r="AG109" s="554" t="s">
        <v>1509</v>
      </c>
      <c r="AH109" s="553">
        <v>0</v>
      </c>
      <c r="AI109" s="554" t="s">
        <v>1509</v>
      </c>
      <c r="AJ109" s="553">
        <v>0</v>
      </c>
      <c r="AK109" s="543" t="e">
        <f>#N/A</f>
        <v>#N/A</v>
      </c>
    </row>
    <row r="110" spans="1:37" s="522" customFormat="1" ht="22.5" hidden="1" customHeight="1" x14ac:dyDescent="0.3">
      <c r="A110" s="533" t="s">
        <v>3548</v>
      </c>
      <c r="B110" s="544" t="s">
        <v>1503</v>
      </c>
      <c r="C110" s="544" t="s">
        <v>49</v>
      </c>
      <c r="D110" s="544" t="s">
        <v>1997</v>
      </c>
      <c r="E110" s="545" t="s">
        <v>520</v>
      </c>
      <c r="F110" s="545" t="s">
        <v>519</v>
      </c>
      <c r="G110" s="546">
        <v>700</v>
      </c>
      <c r="H110" s="546">
        <v>6</v>
      </c>
      <c r="I110" s="537"/>
      <c r="J110" s="547">
        <v>3</v>
      </c>
      <c r="K110" s="548">
        <v>8700</v>
      </c>
      <c r="L110" s="548">
        <v>26100</v>
      </c>
      <c r="M110" s="549"/>
      <c r="N110" s="547">
        <v>0</v>
      </c>
      <c r="O110" s="547">
        <v>6</v>
      </c>
      <c r="P110" s="547">
        <v>6</v>
      </c>
      <c r="Q110" s="548">
        <v>1</v>
      </c>
      <c r="R110" s="548">
        <v>490</v>
      </c>
      <c r="S110" s="548">
        <v>490</v>
      </c>
      <c r="T110" s="549"/>
      <c r="U110" s="547">
        <v>0</v>
      </c>
      <c r="V110" s="549"/>
      <c r="W110" s="550" t="e">
        <f>#N/A</f>
        <v>#N/A</v>
      </c>
      <c r="X110" s="549"/>
      <c r="Y110" s="551" t="e">
        <f>#N/A</f>
        <v>#N/A</v>
      </c>
      <c r="Z110" s="551" t="e">
        <f>#N/A</f>
        <v>#N/A</v>
      </c>
      <c r="AA110" s="551" t="e">
        <f>#N/A</f>
        <v>#N/A</v>
      </c>
      <c r="AB110" s="552" t="e">
        <f>#N/A</f>
        <v>#N/A</v>
      </c>
      <c r="AC110" s="549"/>
      <c r="AD110" s="553">
        <v>0</v>
      </c>
      <c r="AE110" s="554">
        <v>0</v>
      </c>
      <c r="AF110" s="553">
        <v>0</v>
      </c>
      <c r="AG110" s="554">
        <v>0</v>
      </c>
      <c r="AH110" s="553">
        <v>0</v>
      </c>
      <c r="AI110" s="554">
        <v>0</v>
      </c>
      <c r="AJ110" s="553">
        <v>0</v>
      </c>
      <c r="AK110" s="543" t="e">
        <f>#N/A</f>
        <v>#N/A</v>
      </c>
    </row>
    <row r="111" spans="1:37" s="522" customFormat="1" ht="22.5" hidden="1" customHeight="1" x14ac:dyDescent="0.3">
      <c r="A111" s="533" t="s">
        <v>3549</v>
      </c>
      <c r="B111" s="544" t="s">
        <v>1503</v>
      </c>
      <c r="C111" s="544" t="s">
        <v>49</v>
      </c>
      <c r="D111" s="544" t="s">
        <v>1997</v>
      </c>
      <c r="E111" s="545" t="s">
        <v>522</v>
      </c>
      <c r="F111" s="545" t="s">
        <v>521</v>
      </c>
      <c r="G111" s="546">
        <v>700</v>
      </c>
      <c r="H111" s="546">
        <v>4</v>
      </c>
      <c r="I111" s="537"/>
      <c r="J111" s="547">
        <v>14</v>
      </c>
      <c r="K111" s="548">
        <v>40000</v>
      </c>
      <c r="L111" s="548">
        <v>560000</v>
      </c>
      <c r="M111" s="549"/>
      <c r="N111" s="547">
        <v>0</v>
      </c>
      <c r="O111" s="547">
        <v>0</v>
      </c>
      <c r="P111" s="547">
        <v>0</v>
      </c>
      <c r="Q111" s="548">
        <v>0</v>
      </c>
      <c r="R111" s="548">
        <v>1570.8</v>
      </c>
      <c r="S111" s="548">
        <v>0</v>
      </c>
      <c r="T111" s="549"/>
      <c r="U111" s="547">
        <v>0</v>
      </c>
      <c r="V111" s="549"/>
      <c r="W111" s="550" t="e">
        <f>#N/A</f>
        <v>#N/A</v>
      </c>
      <c r="X111" s="549"/>
      <c r="Y111" s="551" t="e">
        <f>#N/A</f>
        <v>#N/A</v>
      </c>
      <c r="Z111" s="551" t="e">
        <f>#N/A</f>
        <v>#N/A</v>
      </c>
      <c r="AA111" s="551" t="e">
        <f>#N/A</f>
        <v>#N/A</v>
      </c>
      <c r="AB111" s="552" t="e">
        <f>#N/A</f>
        <v>#N/A</v>
      </c>
      <c r="AC111" s="549"/>
      <c r="AD111" s="553">
        <v>0</v>
      </c>
      <c r="AE111" s="554" t="s">
        <v>1509</v>
      </c>
      <c r="AF111" s="553">
        <v>0</v>
      </c>
      <c r="AG111" s="554" t="s">
        <v>1509</v>
      </c>
      <c r="AH111" s="553">
        <v>0</v>
      </c>
      <c r="AI111" s="554" t="s">
        <v>1509</v>
      </c>
      <c r="AJ111" s="553">
        <v>0</v>
      </c>
      <c r="AK111" s="543" t="e">
        <f>#N/A</f>
        <v>#N/A</v>
      </c>
    </row>
    <row r="112" spans="1:37" s="522" customFormat="1" ht="22.5" hidden="1" customHeight="1" x14ac:dyDescent="0.3">
      <c r="A112" s="533" t="s">
        <v>3625</v>
      </c>
      <c r="B112" s="544" t="s">
        <v>1503</v>
      </c>
      <c r="C112" s="544" t="s">
        <v>2123</v>
      </c>
      <c r="D112" s="544" t="s">
        <v>1997</v>
      </c>
      <c r="E112" s="545" t="s">
        <v>526</v>
      </c>
      <c r="F112" s="545" t="s">
        <v>525</v>
      </c>
      <c r="G112" s="546">
        <v>700</v>
      </c>
      <c r="H112" s="546">
        <v>6</v>
      </c>
      <c r="I112" s="537"/>
      <c r="J112" s="547">
        <v>10</v>
      </c>
      <c r="K112" s="548">
        <v>2730</v>
      </c>
      <c r="L112" s="548">
        <v>27300</v>
      </c>
      <c r="M112" s="549"/>
      <c r="N112" s="547">
        <v>0</v>
      </c>
      <c r="O112" s="547">
        <v>0</v>
      </c>
      <c r="P112" s="547">
        <v>0</v>
      </c>
      <c r="Q112" s="548">
        <v>0</v>
      </c>
      <c r="R112" s="548">
        <v>122.4</v>
      </c>
      <c r="S112" s="548">
        <v>0</v>
      </c>
      <c r="T112" s="549"/>
      <c r="U112" s="547">
        <v>85</v>
      </c>
      <c r="V112" s="549"/>
      <c r="W112" s="550" t="e">
        <f>#N/A</f>
        <v>#N/A</v>
      </c>
      <c r="X112" s="549"/>
      <c r="Y112" s="551" t="e">
        <f>#N/A</f>
        <v>#N/A</v>
      </c>
      <c r="Z112" s="551" t="e">
        <f>#N/A</f>
        <v>#N/A</v>
      </c>
      <c r="AA112" s="551" t="e">
        <f>#N/A</f>
        <v>#N/A</v>
      </c>
      <c r="AB112" s="552" t="e">
        <f>#N/A</f>
        <v>#N/A</v>
      </c>
      <c r="AC112" s="549"/>
      <c r="AD112" s="553">
        <v>0</v>
      </c>
      <c r="AE112" s="554" t="s">
        <v>1509</v>
      </c>
      <c r="AF112" s="553">
        <v>0</v>
      </c>
      <c r="AG112" s="554" t="s">
        <v>1509</v>
      </c>
      <c r="AH112" s="553">
        <v>0</v>
      </c>
      <c r="AI112" s="554" t="s">
        <v>1509</v>
      </c>
      <c r="AJ112" s="553">
        <v>0</v>
      </c>
      <c r="AK112" s="543" t="e">
        <f>#N/A</f>
        <v>#N/A</v>
      </c>
    </row>
    <row r="113" spans="1:37" s="522" customFormat="1" ht="22.5" hidden="1" customHeight="1" x14ac:dyDescent="0.3">
      <c r="A113" s="533" t="s">
        <v>3444</v>
      </c>
      <c r="B113" s="544" t="s">
        <v>1503</v>
      </c>
      <c r="C113" s="544" t="s">
        <v>2123</v>
      </c>
      <c r="D113" s="544" t="s">
        <v>1997</v>
      </c>
      <c r="E113" s="545" t="s">
        <v>529</v>
      </c>
      <c r="F113" s="545" t="s">
        <v>528</v>
      </c>
      <c r="G113" s="546">
        <v>700</v>
      </c>
      <c r="H113" s="546">
        <v>6</v>
      </c>
      <c r="I113" s="537"/>
      <c r="J113" s="547">
        <v>15</v>
      </c>
      <c r="K113" s="548">
        <v>2730</v>
      </c>
      <c r="L113" s="548">
        <v>40950</v>
      </c>
      <c r="M113" s="549"/>
      <c r="N113" s="547">
        <v>0</v>
      </c>
      <c r="O113" s="547">
        <v>0</v>
      </c>
      <c r="P113" s="547">
        <v>0</v>
      </c>
      <c r="Q113" s="548">
        <v>0</v>
      </c>
      <c r="R113" s="548">
        <v>0</v>
      </c>
      <c r="S113" s="548">
        <v>0</v>
      </c>
      <c r="T113" s="549"/>
      <c r="U113" s="547">
        <v>0</v>
      </c>
      <c r="V113" s="549"/>
      <c r="W113" s="550" t="e">
        <f>#N/A</f>
        <v>#N/A</v>
      </c>
      <c r="X113" s="549"/>
      <c r="Y113" s="551" t="e">
        <f>#N/A</f>
        <v>#N/A</v>
      </c>
      <c r="Z113" s="551" t="e">
        <f>#N/A</f>
        <v>#N/A</v>
      </c>
      <c r="AA113" s="551" t="e">
        <f>#N/A</f>
        <v>#N/A</v>
      </c>
      <c r="AB113" s="552" t="e">
        <f>#N/A</f>
        <v>#N/A</v>
      </c>
      <c r="AC113" s="549"/>
      <c r="AD113" s="553">
        <v>0</v>
      </c>
      <c r="AE113" s="554" t="s">
        <v>1509</v>
      </c>
      <c r="AF113" s="553">
        <v>0</v>
      </c>
      <c r="AG113" s="554" t="s">
        <v>1509</v>
      </c>
      <c r="AH113" s="553">
        <v>0</v>
      </c>
      <c r="AI113" s="554" t="s">
        <v>1509</v>
      </c>
      <c r="AJ113" s="553">
        <v>0</v>
      </c>
      <c r="AK113" s="543" t="e">
        <f>#N/A</f>
        <v>#N/A</v>
      </c>
    </row>
    <row r="114" spans="1:37" s="522" customFormat="1" ht="22.5" hidden="1" customHeight="1" x14ac:dyDescent="0.3">
      <c r="A114" s="533" t="s">
        <v>232</v>
      </c>
      <c r="B114" s="544" t="s">
        <v>1503</v>
      </c>
      <c r="C114" s="544" t="s">
        <v>232</v>
      </c>
      <c r="D114" s="544" t="s">
        <v>232</v>
      </c>
      <c r="E114" s="545" t="s">
        <v>532</v>
      </c>
      <c r="F114" s="545" t="s">
        <v>531</v>
      </c>
      <c r="G114" s="546">
        <v>700</v>
      </c>
      <c r="H114" s="546">
        <v>6</v>
      </c>
      <c r="I114" s="537"/>
      <c r="J114" s="547">
        <v>0</v>
      </c>
      <c r="K114" s="548">
        <v>1100</v>
      </c>
      <c r="L114" s="548">
        <v>0</v>
      </c>
      <c r="M114" s="549"/>
      <c r="N114" s="547">
        <v>0</v>
      </c>
      <c r="O114" s="547">
        <v>0</v>
      </c>
      <c r="P114" s="547">
        <v>0</v>
      </c>
      <c r="Q114" s="548">
        <v>0</v>
      </c>
      <c r="R114" s="548">
        <v>39.1</v>
      </c>
      <c r="S114" s="548">
        <v>0</v>
      </c>
      <c r="T114" s="549"/>
      <c r="U114" s="547">
        <v>0</v>
      </c>
      <c r="V114" s="549"/>
      <c r="W114" s="550" t="e">
        <f>#N/A</f>
        <v>#N/A</v>
      </c>
      <c r="X114" s="549"/>
      <c r="Y114" s="551" t="e">
        <f>#N/A</f>
        <v>#N/A</v>
      </c>
      <c r="Z114" s="551" t="e">
        <f>#N/A</f>
        <v>#N/A</v>
      </c>
      <c r="AA114" s="551" t="e">
        <f>#N/A</f>
        <v>#N/A</v>
      </c>
      <c r="AB114" s="552" t="e">
        <f>#N/A</f>
        <v>#N/A</v>
      </c>
      <c r="AC114" s="549"/>
      <c r="AD114" s="553">
        <v>0</v>
      </c>
      <c r="AE114" s="554" t="s">
        <v>1509</v>
      </c>
      <c r="AF114" s="553">
        <v>0</v>
      </c>
      <c r="AG114" s="554" t="s">
        <v>1509</v>
      </c>
      <c r="AH114" s="553">
        <v>0</v>
      </c>
      <c r="AI114" s="554" t="s">
        <v>1509</v>
      </c>
      <c r="AJ114" s="553">
        <v>0</v>
      </c>
      <c r="AK114" s="543" t="e">
        <f>#N/A</f>
        <v>#N/A</v>
      </c>
    </row>
    <row r="115" spans="1:37" s="522" customFormat="1" ht="22.5" hidden="1" customHeight="1" x14ac:dyDescent="0.3">
      <c r="A115" s="533" t="s">
        <v>3631</v>
      </c>
      <c r="B115" s="544" t="s">
        <v>1503</v>
      </c>
      <c r="C115" s="544" t="s">
        <v>2127</v>
      </c>
      <c r="D115" s="544" t="s">
        <v>180</v>
      </c>
      <c r="E115" s="545" t="s">
        <v>535</v>
      </c>
      <c r="F115" s="545" t="s">
        <v>534</v>
      </c>
      <c r="G115" s="546">
        <v>700</v>
      </c>
      <c r="H115" s="546">
        <v>6</v>
      </c>
      <c r="I115" s="537"/>
      <c r="J115" s="547">
        <v>0</v>
      </c>
      <c r="K115" s="548">
        <v>2600</v>
      </c>
      <c r="L115" s="548">
        <v>0</v>
      </c>
      <c r="M115" s="549"/>
      <c r="N115" s="547">
        <v>0</v>
      </c>
      <c r="O115" s="547">
        <v>0</v>
      </c>
      <c r="P115" s="547">
        <v>0</v>
      </c>
      <c r="Q115" s="548">
        <v>0</v>
      </c>
      <c r="R115" s="548">
        <v>120</v>
      </c>
      <c r="S115" s="548">
        <v>0</v>
      </c>
      <c r="T115" s="549"/>
      <c r="U115" s="547">
        <v>0</v>
      </c>
      <c r="V115" s="549"/>
      <c r="W115" s="550" t="e">
        <f>#N/A</f>
        <v>#N/A</v>
      </c>
      <c r="X115" s="549"/>
      <c r="Y115" s="551" t="e">
        <f>#N/A</f>
        <v>#N/A</v>
      </c>
      <c r="Z115" s="551" t="e">
        <f>#N/A</f>
        <v>#N/A</v>
      </c>
      <c r="AA115" s="551" t="e">
        <f>#N/A</f>
        <v>#N/A</v>
      </c>
      <c r="AB115" s="552" t="e">
        <f>#N/A</f>
        <v>#N/A</v>
      </c>
      <c r="AC115" s="549"/>
      <c r="AD115" s="553">
        <v>0</v>
      </c>
      <c r="AE115" s="554" t="s">
        <v>1509</v>
      </c>
      <c r="AF115" s="553">
        <v>0</v>
      </c>
      <c r="AG115" s="554" t="s">
        <v>1509</v>
      </c>
      <c r="AH115" s="553">
        <v>0</v>
      </c>
      <c r="AI115" s="554" t="s">
        <v>1509</v>
      </c>
      <c r="AJ115" s="553">
        <v>0</v>
      </c>
      <c r="AK115" s="543" t="e">
        <f>#N/A</f>
        <v>#N/A</v>
      </c>
    </row>
    <row r="116" spans="1:37" s="522" customFormat="1" ht="22.5" hidden="1" customHeight="1" x14ac:dyDescent="0.3">
      <c r="A116" s="533" t="s">
        <v>3627</v>
      </c>
      <c r="B116" s="544" t="s">
        <v>1503</v>
      </c>
      <c r="C116" s="544" t="s">
        <v>2127</v>
      </c>
      <c r="D116" s="544" t="s">
        <v>180</v>
      </c>
      <c r="E116" s="545" t="s">
        <v>537</v>
      </c>
      <c r="F116" s="545" t="s">
        <v>536</v>
      </c>
      <c r="G116" s="546">
        <v>700</v>
      </c>
      <c r="H116" s="546">
        <v>6</v>
      </c>
      <c r="I116" s="537"/>
      <c r="J116" s="547">
        <v>86</v>
      </c>
      <c r="K116" s="548">
        <v>1680</v>
      </c>
      <c r="L116" s="548">
        <v>144480</v>
      </c>
      <c r="M116" s="549"/>
      <c r="N116" s="547">
        <v>0</v>
      </c>
      <c r="O116" s="547">
        <v>120</v>
      </c>
      <c r="P116" s="547">
        <v>120</v>
      </c>
      <c r="Q116" s="548">
        <v>20</v>
      </c>
      <c r="R116" s="548">
        <v>54.852336000000008</v>
      </c>
      <c r="S116" s="548">
        <v>1097.0467200000003</v>
      </c>
      <c r="T116" s="549"/>
      <c r="U116" s="547">
        <v>6</v>
      </c>
      <c r="V116" s="549"/>
      <c r="W116" s="550" t="e">
        <f>#N/A</f>
        <v>#N/A</v>
      </c>
      <c r="X116" s="549"/>
      <c r="Y116" s="551" t="e">
        <f>#N/A</f>
        <v>#N/A</v>
      </c>
      <c r="Z116" s="551" t="e">
        <f>#N/A</f>
        <v>#N/A</v>
      </c>
      <c r="AA116" s="551" t="e">
        <f>#N/A</f>
        <v>#N/A</v>
      </c>
      <c r="AB116" s="552" t="e">
        <f>#N/A</f>
        <v>#N/A</v>
      </c>
      <c r="AC116" s="549"/>
      <c r="AD116" s="553">
        <v>0</v>
      </c>
      <c r="AE116" s="554" t="s">
        <v>1509</v>
      </c>
      <c r="AF116" s="553">
        <v>0</v>
      </c>
      <c r="AG116" s="554" t="s">
        <v>1509</v>
      </c>
      <c r="AH116" s="553">
        <v>0</v>
      </c>
      <c r="AI116" s="554" t="s">
        <v>1509</v>
      </c>
      <c r="AJ116" s="553">
        <v>0</v>
      </c>
      <c r="AK116" s="543" t="e">
        <f>#N/A</f>
        <v>#N/A</v>
      </c>
    </row>
    <row r="117" spans="1:37" s="522" customFormat="1" ht="22.5" hidden="1" customHeight="1" x14ac:dyDescent="0.3">
      <c r="A117" s="533" t="s">
        <v>3629</v>
      </c>
      <c r="B117" s="544" t="s">
        <v>1503</v>
      </c>
      <c r="C117" s="544" t="s">
        <v>2127</v>
      </c>
      <c r="D117" s="544" t="s">
        <v>180</v>
      </c>
      <c r="E117" s="545" t="s">
        <v>539</v>
      </c>
      <c r="F117" s="545" t="s">
        <v>538</v>
      </c>
      <c r="G117" s="546">
        <v>700</v>
      </c>
      <c r="H117" s="546">
        <v>6</v>
      </c>
      <c r="I117" s="537"/>
      <c r="J117" s="547">
        <v>62</v>
      </c>
      <c r="K117" s="548">
        <v>1940</v>
      </c>
      <c r="L117" s="548">
        <v>120280</v>
      </c>
      <c r="M117" s="549"/>
      <c r="N117" s="547">
        <v>0</v>
      </c>
      <c r="O117" s="547">
        <v>60</v>
      </c>
      <c r="P117" s="547">
        <v>60</v>
      </c>
      <c r="Q117" s="548">
        <v>10</v>
      </c>
      <c r="R117" s="548">
        <v>76.401468000000008</v>
      </c>
      <c r="S117" s="548">
        <v>764.01468000000011</v>
      </c>
      <c r="T117" s="549"/>
      <c r="U117" s="547">
        <v>7</v>
      </c>
      <c r="V117" s="549"/>
      <c r="W117" s="550" t="e">
        <f>#N/A</f>
        <v>#N/A</v>
      </c>
      <c r="X117" s="549"/>
      <c r="Y117" s="551" t="e">
        <f>#N/A</f>
        <v>#N/A</v>
      </c>
      <c r="Z117" s="551" t="e">
        <f>#N/A</f>
        <v>#N/A</v>
      </c>
      <c r="AA117" s="551" t="e">
        <f>#N/A</f>
        <v>#N/A</v>
      </c>
      <c r="AB117" s="552" t="e">
        <f>#N/A</f>
        <v>#N/A</v>
      </c>
      <c r="AC117" s="549"/>
      <c r="AD117" s="553">
        <v>0</v>
      </c>
      <c r="AE117" s="554" t="s">
        <v>1509</v>
      </c>
      <c r="AF117" s="553">
        <v>0</v>
      </c>
      <c r="AG117" s="554" t="s">
        <v>1509</v>
      </c>
      <c r="AH117" s="553">
        <v>0</v>
      </c>
      <c r="AI117" s="554" t="s">
        <v>1509</v>
      </c>
      <c r="AJ117" s="553">
        <v>0</v>
      </c>
      <c r="AK117" s="543" t="e">
        <f>#N/A</f>
        <v>#N/A</v>
      </c>
    </row>
    <row r="118" spans="1:37" s="522" customFormat="1" ht="22.5" hidden="1" customHeight="1" x14ac:dyDescent="0.3">
      <c r="A118" s="533" t="s">
        <v>3630</v>
      </c>
      <c r="B118" s="544" t="s">
        <v>1503</v>
      </c>
      <c r="C118" s="544" t="s">
        <v>2127</v>
      </c>
      <c r="D118" s="544" t="s">
        <v>180</v>
      </c>
      <c r="E118" s="545" t="s">
        <v>541</v>
      </c>
      <c r="F118" s="545" t="s">
        <v>540</v>
      </c>
      <c r="G118" s="546">
        <v>700</v>
      </c>
      <c r="H118" s="546">
        <v>6</v>
      </c>
      <c r="I118" s="537"/>
      <c r="J118" s="547">
        <v>0</v>
      </c>
      <c r="K118" s="548">
        <v>1940</v>
      </c>
      <c r="L118" s="548">
        <v>0</v>
      </c>
      <c r="M118" s="549"/>
      <c r="N118" s="547">
        <v>0</v>
      </c>
      <c r="O118" s="547">
        <v>0</v>
      </c>
      <c r="P118" s="547">
        <v>0</v>
      </c>
      <c r="Q118" s="548">
        <v>0</v>
      </c>
      <c r="R118" s="548">
        <v>68.565420000000003</v>
      </c>
      <c r="S118" s="548">
        <v>0</v>
      </c>
      <c r="T118" s="549"/>
      <c r="U118" s="547">
        <v>6</v>
      </c>
      <c r="V118" s="549"/>
      <c r="W118" s="550" t="e">
        <f>#N/A</f>
        <v>#N/A</v>
      </c>
      <c r="X118" s="549"/>
      <c r="Y118" s="551" t="e">
        <f>#N/A</f>
        <v>#N/A</v>
      </c>
      <c r="Z118" s="551" t="e">
        <f>#N/A</f>
        <v>#N/A</v>
      </c>
      <c r="AA118" s="551" t="e">
        <f>#N/A</f>
        <v>#N/A</v>
      </c>
      <c r="AB118" s="552" t="e">
        <f>#N/A</f>
        <v>#N/A</v>
      </c>
      <c r="AC118" s="549"/>
      <c r="AD118" s="553">
        <v>0</v>
      </c>
      <c r="AE118" s="554" t="s">
        <v>1509</v>
      </c>
      <c r="AF118" s="553">
        <v>0</v>
      </c>
      <c r="AG118" s="554" t="s">
        <v>1509</v>
      </c>
      <c r="AH118" s="553">
        <v>0</v>
      </c>
      <c r="AI118" s="554" t="s">
        <v>1509</v>
      </c>
      <c r="AJ118" s="553">
        <v>0</v>
      </c>
      <c r="AK118" s="543" t="e">
        <f>#N/A</f>
        <v>#N/A</v>
      </c>
    </row>
    <row r="119" spans="1:37" s="522" customFormat="1" ht="22.5" hidden="1" customHeight="1" x14ac:dyDescent="0.3">
      <c r="A119" s="533" t="s">
        <v>3633</v>
      </c>
      <c r="B119" s="544" t="s">
        <v>1503</v>
      </c>
      <c r="C119" s="544" t="s">
        <v>2127</v>
      </c>
      <c r="D119" s="544" t="s">
        <v>180</v>
      </c>
      <c r="E119" s="545" t="s">
        <v>543</v>
      </c>
      <c r="F119" s="545" t="s">
        <v>542</v>
      </c>
      <c r="G119" s="546">
        <v>700</v>
      </c>
      <c r="H119" s="546">
        <v>6</v>
      </c>
      <c r="I119" s="537"/>
      <c r="J119" s="547">
        <v>0</v>
      </c>
      <c r="K119" s="548">
        <v>2390</v>
      </c>
      <c r="L119" s="548">
        <v>0</v>
      </c>
      <c r="M119" s="549"/>
      <c r="N119" s="547">
        <v>0</v>
      </c>
      <c r="O119" s="547">
        <v>0</v>
      </c>
      <c r="P119" s="547">
        <v>0</v>
      </c>
      <c r="Q119" s="548">
        <v>0</v>
      </c>
      <c r="R119" s="548">
        <v>94.03257600000002</v>
      </c>
      <c r="S119" s="548">
        <v>0</v>
      </c>
      <c r="T119" s="549"/>
      <c r="U119" s="547">
        <v>0</v>
      </c>
      <c r="V119" s="549"/>
      <c r="W119" s="550" t="e">
        <f>#N/A</f>
        <v>#N/A</v>
      </c>
      <c r="X119" s="549"/>
      <c r="Y119" s="551" t="e">
        <f>#N/A</f>
        <v>#N/A</v>
      </c>
      <c r="Z119" s="551" t="e">
        <f>#N/A</f>
        <v>#N/A</v>
      </c>
      <c r="AA119" s="551" t="e">
        <f>#N/A</f>
        <v>#N/A</v>
      </c>
      <c r="AB119" s="552" t="e">
        <f>#N/A</f>
        <v>#N/A</v>
      </c>
      <c r="AC119" s="549"/>
      <c r="AD119" s="553">
        <v>0</v>
      </c>
      <c r="AE119" s="554" t="s">
        <v>1509</v>
      </c>
      <c r="AF119" s="553">
        <v>0</v>
      </c>
      <c r="AG119" s="554" t="s">
        <v>1509</v>
      </c>
      <c r="AH119" s="553">
        <v>0</v>
      </c>
      <c r="AI119" s="554" t="s">
        <v>1509</v>
      </c>
      <c r="AJ119" s="553">
        <v>0</v>
      </c>
      <c r="AK119" s="543" t="e">
        <f>#N/A</f>
        <v>#N/A</v>
      </c>
    </row>
    <row r="120" spans="1:37" s="522" customFormat="1" ht="22.5" hidden="1" customHeight="1" x14ac:dyDescent="0.3">
      <c r="A120" s="533" t="s">
        <v>3632</v>
      </c>
      <c r="B120" s="544" t="s">
        <v>1503</v>
      </c>
      <c r="C120" s="544" t="s">
        <v>2127</v>
      </c>
      <c r="D120" s="544" t="s">
        <v>180</v>
      </c>
      <c r="E120" s="545" t="s">
        <v>545</v>
      </c>
      <c r="F120" s="545" t="s">
        <v>544</v>
      </c>
      <c r="G120" s="546">
        <v>700</v>
      </c>
      <c r="H120" s="546">
        <v>6</v>
      </c>
      <c r="I120" s="537"/>
      <c r="J120" s="547">
        <v>7</v>
      </c>
      <c r="K120" s="548">
        <v>2260</v>
      </c>
      <c r="L120" s="548">
        <v>15820</v>
      </c>
      <c r="M120" s="549"/>
      <c r="N120" s="547">
        <v>0</v>
      </c>
      <c r="O120" s="547">
        <v>0</v>
      </c>
      <c r="P120" s="547">
        <v>0</v>
      </c>
      <c r="Q120" s="548">
        <v>0</v>
      </c>
      <c r="R120" s="548">
        <v>86.196528000000001</v>
      </c>
      <c r="S120" s="548">
        <v>0</v>
      </c>
      <c r="T120" s="549"/>
      <c r="U120" s="547">
        <v>6</v>
      </c>
      <c r="V120" s="549"/>
      <c r="W120" s="550" t="e">
        <f>#N/A</f>
        <v>#N/A</v>
      </c>
      <c r="X120" s="549"/>
      <c r="Y120" s="551" t="e">
        <f>#N/A</f>
        <v>#N/A</v>
      </c>
      <c r="Z120" s="551" t="e">
        <f>#N/A</f>
        <v>#N/A</v>
      </c>
      <c r="AA120" s="551" t="e">
        <f>#N/A</f>
        <v>#N/A</v>
      </c>
      <c r="AB120" s="552" t="e">
        <f>#N/A</f>
        <v>#N/A</v>
      </c>
      <c r="AC120" s="549"/>
      <c r="AD120" s="553">
        <v>0</v>
      </c>
      <c r="AE120" s="554" t="s">
        <v>1509</v>
      </c>
      <c r="AF120" s="553">
        <v>0</v>
      </c>
      <c r="AG120" s="554" t="s">
        <v>1509</v>
      </c>
      <c r="AH120" s="553">
        <v>0</v>
      </c>
      <c r="AI120" s="554" t="s">
        <v>1509</v>
      </c>
      <c r="AJ120" s="553">
        <v>0</v>
      </c>
      <c r="AK120" s="543" t="e">
        <f>#N/A</f>
        <v>#N/A</v>
      </c>
    </row>
    <row r="121" spans="1:37" s="522" customFormat="1" ht="22.5" hidden="1" customHeight="1" x14ac:dyDescent="0.3">
      <c r="A121" s="533" t="s">
        <v>3628</v>
      </c>
      <c r="B121" s="544" t="s">
        <v>1503</v>
      </c>
      <c r="C121" s="544" t="s">
        <v>2127</v>
      </c>
      <c r="D121" s="544" t="s">
        <v>180</v>
      </c>
      <c r="E121" s="545" t="s">
        <v>547</v>
      </c>
      <c r="F121" s="545" t="s">
        <v>546</v>
      </c>
      <c r="G121" s="546">
        <v>700</v>
      </c>
      <c r="H121" s="546">
        <v>6</v>
      </c>
      <c r="I121" s="537"/>
      <c r="J121" s="547">
        <v>52</v>
      </c>
      <c r="K121" s="548">
        <v>1940</v>
      </c>
      <c r="L121" s="548">
        <v>100880</v>
      </c>
      <c r="M121" s="549"/>
      <c r="N121" s="547">
        <v>0</v>
      </c>
      <c r="O121" s="547">
        <v>0</v>
      </c>
      <c r="P121" s="547">
        <v>0</v>
      </c>
      <c r="Q121" s="548">
        <v>0</v>
      </c>
      <c r="R121" s="548">
        <v>74.442455999999993</v>
      </c>
      <c r="S121" s="548">
        <v>0</v>
      </c>
      <c r="T121" s="549"/>
      <c r="U121" s="547">
        <v>2</v>
      </c>
      <c r="V121" s="549"/>
      <c r="W121" s="550" t="e">
        <f>#N/A</f>
        <v>#N/A</v>
      </c>
      <c r="X121" s="549"/>
      <c r="Y121" s="551" t="e">
        <f>#N/A</f>
        <v>#N/A</v>
      </c>
      <c r="Z121" s="551" t="e">
        <f>#N/A</f>
        <v>#N/A</v>
      </c>
      <c r="AA121" s="551" t="e">
        <f>#N/A</f>
        <v>#N/A</v>
      </c>
      <c r="AB121" s="552" t="e">
        <f>#N/A</f>
        <v>#N/A</v>
      </c>
      <c r="AC121" s="549"/>
      <c r="AD121" s="553">
        <v>0</v>
      </c>
      <c r="AE121" s="554" t="s">
        <v>1509</v>
      </c>
      <c r="AF121" s="553">
        <v>0</v>
      </c>
      <c r="AG121" s="554" t="s">
        <v>1509</v>
      </c>
      <c r="AH121" s="553">
        <v>0</v>
      </c>
      <c r="AI121" s="554" t="s">
        <v>1509</v>
      </c>
      <c r="AJ121" s="553">
        <v>0</v>
      </c>
      <c r="AK121" s="543" t="e">
        <f>#N/A</f>
        <v>#N/A</v>
      </c>
    </row>
    <row r="122" spans="1:37" s="522" customFormat="1" ht="22.5" hidden="1" customHeight="1" x14ac:dyDescent="0.3">
      <c r="A122" s="533" t="s">
        <v>3445</v>
      </c>
      <c r="B122" s="544" t="s">
        <v>1503</v>
      </c>
      <c r="C122" s="544" t="s">
        <v>186</v>
      </c>
      <c r="D122" s="544" t="s">
        <v>2143</v>
      </c>
      <c r="E122" s="545" t="s">
        <v>549</v>
      </c>
      <c r="F122" s="545" t="s">
        <v>548</v>
      </c>
      <c r="G122" s="546">
        <v>500</v>
      </c>
      <c r="H122" s="546">
        <v>6</v>
      </c>
      <c r="I122" s="537"/>
      <c r="J122" s="547">
        <v>2</v>
      </c>
      <c r="K122" s="548">
        <v>2600</v>
      </c>
      <c r="L122" s="548">
        <v>5200</v>
      </c>
      <c r="M122" s="549"/>
      <c r="N122" s="547">
        <v>0</v>
      </c>
      <c r="O122" s="547">
        <v>0</v>
      </c>
      <c r="P122" s="547">
        <v>0</v>
      </c>
      <c r="Q122" s="548">
        <v>0</v>
      </c>
      <c r="R122" s="548">
        <v>105.23</v>
      </c>
      <c r="S122" s="548">
        <v>0</v>
      </c>
      <c r="T122" s="549"/>
      <c r="U122" s="547">
        <v>0</v>
      </c>
      <c r="V122" s="549"/>
      <c r="W122" s="550" t="e">
        <f>#N/A</f>
        <v>#N/A</v>
      </c>
      <c r="X122" s="549"/>
      <c r="Y122" s="551" t="e">
        <f>#N/A</f>
        <v>#N/A</v>
      </c>
      <c r="Z122" s="551" t="e">
        <f>#N/A</f>
        <v>#N/A</v>
      </c>
      <c r="AA122" s="551" t="e">
        <f>#N/A</f>
        <v>#N/A</v>
      </c>
      <c r="AB122" s="552" t="e">
        <f>#N/A</f>
        <v>#N/A</v>
      </c>
      <c r="AC122" s="549"/>
      <c r="AD122" s="553">
        <v>0</v>
      </c>
      <c r="AE122" s="554" t="s">
        <v>1509</v>
      </c>
      <c r="AF122" s="553">
        <v>0</v>
      </c>
      <c r="AG122" s="554" t="s">
        <v>1509</v>
      </c>
      <c r="AH122" s="553">
        <v>0</v>
      </c>
      <c r="AI122" s="554" t="s">
        <v>1509</v>
      </c>
      <c r="AJ122" s="553">
        <v>0</v>
      </c>
      <c r="AK122" s="543" t="e">
        <f>#N/A</f>
        <v>#N/A</v>
      </c>
    </row>
    <row r="123" spans="1:37" s="522" customFormat="1" ht="22.5" hidden="1" customHeight="1" x14ac:dyDescent="0.3">
      <c r="A123" s="533" t="s">
        <v>3640</v>
      </c>
      <c r="B123" s="544" t="s">
        <v>1503</v>
      </c>
      <c r="C123" s="544" t="s">
        <v>2146</v>
      </c>
      <c r="D123" s="544" t="s">
        <v>71</v>
      </c>
      <c r="E123" s="545" t="s">
        <v>551</v>
      </c>
      <c r="F123" s="545" t="s">
        <v>550</v>
      </c>
      <c r="G123" s="546">
        <v>750</v>
      </c>
      <c r="H123" s="546">
        <v>12</v>
      </c>
      <c r="I123" s="537"/>
      <c r="J123" s="547">
        <v>324</v>
      </c>
      <c r="K123" s="548">
        <v>2040</v>
      </c>
      <c r="L123" s="548">
        <v>660960</v>
      </c>
      <c r="M123" s="549"/>
      <c r="N123" s="547">
        <v>0</v>
      </c>
      <c r="O123" s="547">
        <v>2640</v>
      </c>
      <c r="P123" s="547">
        <v>2640</v>
      </c>
      <c r="Q123" s="548">
        <v>220</v>
      </c>
      <c r="R123" s="548">
        <v>126.17400000000001</v>
      </c>
      <c r="S123" s="548">
        <v>27758.280000000002</v>
      </c>
      <c r="T123" s="549"/>
      <c r="U123" s="547">
        <v>5</v>
      </c>
      <c r="V123" s="549"/>
      <c r="W123" s="550" t="e">
        <f>#N/A</f>
        <v>#N/A</v>
      </c>
      <c r="X123" s="549"/>
      <c r="Y123" s="551" t="e">
        <f>#N/A</f>
        <v>#N/A</v>
      </c>
      <c r="Z123" s="551" t="e">
        <f>#N/A</f>
        <v>#N/A</v>
      </c>
      <c r="AA123" s="551" t="e">
        <f>#N/A</f>
        <v>#N/A</v>
      </c>
      <c r="AB123" s="552" t="e">
        <f>#N/A</f>
        <v>#N/A</v>
      </c>
      <c r="AC123" s="549"/>
      <c r="AD123" s="553">
        <v>2700</v>
      </c>
      <c r="AE123" s="554">
        <v>46282</v>
      </c>
      <c r="AF123" s="553">
        <v>0</v>
      </c>
      <c r="AG123" s="554">
        <v>0</v>
      </c>
      <c r="AH123" s="553">
        <v>0</v>
      </c>
      <c r="AI123" s="554">
        <v>0</v>
      </c>
      <c r="AJ123" s="553">
        <v>0</v>
      </c>
      <c r="AK123" s="543" t="e">
        <f>#N/A</f>
        <v>#N/A</v>
      </c>
    </row>
    <row r="124" spans="1:37" s="522" customFormat="1" ht="22.5" hidden="1" customHeight="1" x14ac:dyDescent="0.3">
      <c r="A124" s="533" t="s">
        <v>3642</v>
      </c>
      <c r="B124" s="544" t="s">
        <v>1503</v>
      </c>
      <c r="C124" s="544" t="s">
        <v>2146</v>
      </c>
      <c r="D124" s="544" t="s">
        <v>71</v>
      </c>
      <c r="E124" s="545" t="s">
        <v>553</v>
      </c>
      <c r="F124" s="545" t="s">
        <v>552</v>
      </c>
      <c r="G124" s="546">
        <v>750</v>
      </c>
      <c r="H124" s="546">
        <v>6</v>
      </c>
      <c r="I124" s="537"/>
      <c r="J124" s="547">
        <v>441</v>
      </c>
      <c r="K124" s="548">
        <v>2740</v>
      </c>
      <c r="L124" s="548">
        <v>1208340</v>
      </c>
      <c r="M124" s="549"/>
      <c r="N124" s="547">
        <v>0</v>
      </c>
      <c r="O124" s="547">
        <v>3120</v>
      </c>
      <c r="P124" s="547">
        <v>3120</v>
      </c>
      <c r="Q124" s="548">
        <v>520</v>
      </c>
      <c r="R124" s="548">
        <v>73.409400000000005</v>
      </c>
      <c r="S124" s="548">
        <v>38172.888000000006</v>
      </c>
      <c r="T124" s="549"/>
      <c r="U124" s="547">
        <v>2</v>
      </c>
      <c r="V124" s="549"/>
      <c r="W124" s="550" t="e">
        <f>#N/A</f>
        <v>#N/A</v>
      </c>
      <c r="X124" s="549"/>
      <c r="Y124" s="551" t="e">
        <f>#N/A</f>
        <v>#N/A</v>
      </c>
      <c r="Z124" s="551" t="e">
        <f>#N/A</f>
        <v>#N/A</v>
      </c>
      <c r="AA124" s="551" t="e">
        <f>#N/A</f>
        <v>#N/A</v>
      </c>
      <c r="AB124" s="552" t="e">
        <f>#N/A</f>
        <v>#N/A</v>
      </c>
      <c r="AC124" s="549"/>
      <c r="AD124" s="553">
        <v>0</v>
      </c>
      <c r="AE124" s="554">
        <v>0</v>
      </c>
      <c r="AF124" s="553">
        <v>0</v>
      </c>
      <c r="AG124" s="554">
        <v>0</v>
      </c>
      <c r="AH124" s="553">
        <v>0</v>
      </c>
      <c r="AI124" s="554">
        <v>0</v>
      </c>
      <c r="AJ124" s="553">
        <v>0</v>
      </c>
      <c r="AK124" s="543" t="e">
        <f>#N/A</f>
        <v>#N/A</v>
      </c>
    </row>
    <row r="125" spans="1:37" s="522" customFormat="1" ht="22.5" hidden="1" customHeight="1" x14ac:dyDescent="0.3">
      <c r="A125" s="533" t="s">
        <v>3641</v>
      </c>
      <c r="B125" s="544" t="s">
        <v>1503</v>
      </c>
      <c r="C125" s="544" t="s">
        <v>2146</v>
      </c>
      <c r="D125" s="544" t="s">
        <v>71</v>
      </c>
      <c r="E125" s="545" t="s">
        <v>555</v>
      </c>
      <c r="F125" s="545" t="s">
        <v>554</v>
      </c>
      <c r="G125" s="546">
        <v>750</v>
      </c>
      <c r="H125" s="546">
        <v>12</v>
      </c>
      <c r="I125" s="537"/>
      <c r="J125" s="547">
        <v>82</v>
      </c>
      <c r="K125" s="548">
        <v>2010</v>
      </c>
      <c r="L125" s="548">
        <v>164820</v>
      </c>
      <c r="M125" s="549"/>
      <c r="N125" s="547">
        <v>0</v>
      </c>
      <c r="O125" s="547">
        <v>336</v>
      </c>
      <c r="P125" s="547">
        <v>336</v>
      </c>
      <c r="Q125" s="548">
        <v>28</v>
      </c>
      <c r="R125" s="548">
        <v>137.649</v>
      </c>
      <c r="S125" s="548">
        <v>3854.172</v>
      </c>
      <c r="T125" s="549"/>
      <c r="U125" s="547">
        <v>4</v>
      </c>
      <c r="V125" s="549"/>
      <c r="W125" s="550" t="e">
        <f>#N/A</f>
        <v>#N/A</v>
      </c>
      <c r="X125" s="549"/>
      <c r="Y125" s="551" t="e">
        <f>#N/A</f>
        <v>#N/A</v>
      </c>
      <c r="Z125" s="551" t="e">
        <f>#N/A</f>
        <v>#N/A</v>
      </c>
      <c r="AA125" s="551" t="e">
        <f>#N/A</f>
        <v>#N/A</v>
      </c>
      <c r="AB125" s="552" t="e">
        <f>#N/A</f>
        <v>#N/A</v>
      </c>
      <c r="AC125" s="549"/>
      <c r="AD125" s="553">
        <v>0</v>
      </c>
      <c r="AE125" s="554">
        <v>0</v>
      </c>
      <c r="AF125" s="553">
        <v>540</v>
      </c>
      <c r="AG125" s="554">
        <v>46282</v>
      </c>
      <c r="AH125" s="553">
        <v>0</v>
      </c>
      <c r="AI125" s="554">
        <v>0</v>
      </c>
      <c r="AJ125" s="553">
        <v>0</v>
      </c>
      <c r="AK125" s="543" t="e">
        <f>#N/A</f>
        <v>#N/A</v>
      </c>
    </row>
    <row r="126" spans="1:37" s="522" customFormat="1" ht="22.5" hidden="1" customHeight="1" x14ac:dyDescent="0.3">
      <c r="A126" s="533" t="s">
        <v>3644</v>
      </c>
      <c r="B126" s="544" t="s">
        <v>1503</v>
      </c>
      <c r="C126" s="544" t="s">
        <v>2146</v>
      </c>
      <c r="D126" s="544" t="s">
        <v>71</v>
      </c>
      <c r="E126" s="545" t="s">
        <v>557</v>
      </c>
      <c r="F126" s="545" t="s">
        <v>556</v>
      </c>
      <c r="G126" s="546">
        <v>750</v>
      </c>
      <c r="H126" s="546">
        <v>3</v>
      </c>
      <c r="I126" s="537"/>
      <c r="J126" s="547">
        <v>11</v>
      </c>
      <c r="K126" s="548">
        <v>10000</v>
      </c>
      <c r="L126" s="548">
        <v>110000</v>
      </c>
      <c r="M126" s="549"/>
      <c r="N126" s="547">
        <v>15</v>
      </c>
      <c r="O126" s="547">
        <v>0</v>
      </c>
      <c r="P126" s="547">
        <v>15</v>
      </c>
      <c r="Q126" s="548">
        <v>5</v>
      </c>
      <c r="R126" s="548">
        <v>247.40099999999998</v>
      </c>
      <c r="S126" s="548">
        <v>1237.0049999999999</v>
      </c>
      <c r="T126" s="549"/>
      <c r="U126" s="547">
        <v>1</v>
      </c>
      <c r="V126" s="549"/>
      <c r="W126" s="550" t="e">
        <f>#N/A</f>
        <v>#N/A</v>
      </c>
      <c r="X126" s="549"/>
      <c r="Y126" s="551" t="e">
        <f>#N/A</f>
        <v>#N/A</v>
      </c>
      <c r="Z126" s="551" t="e">
        <f>#N/A</f>
        <v>#N/A</v>
      </c>
      <c r="AA126" s="551" t="e">
        <f>#N/A</f>
        <v>#N/A</v>
      </c>
      <c r="AB126" s="552" t="e">
        <f>#N/A</f>
        <v>#N/A</v>
      </c>
      <c r="AC126" s="549"/>
      <c r="AD126" s="553">
        <v>0</v>
      </c>
      <c r="AE126" s="554" t="s">
        <v>1509</v>
      </c>
      <c r="AF126" s="553">
        <v>0</v>
      </c>
      <c r="AG126" s="554" t="s">
        <v>1509</v>
      </c>
      <c r="AH126" s="553">
        <v>0</v>
      </c>
      <c r="AI126" s="554" t="s">
        <v>1509</v>
      </c>
      <c r="AJ126" s="553">
        <v>0</v>
      </c>
      <c r="AK126" s="543" t="e">
        <f>#N/A</f>
        <v>#N/A</v>
      </c>
    </row>
    <row r="127" spans="1:37" s="522" customFormat="1" ht="22.5" hidden="1" customHeight="1" x14ac:dyDescent="0.3">
      <c r="A127" s="533" t="s">
        <v>3639</v>
      </c>
      <c r="B127" s="544" t="s">
        <v>1503</v>
      </c>
      <c r="C127" s="544" t="s">
        <v>2146</v>
      </c>
      <c r="D127" s="544" t="s">
        <v>71</v>
      </c>
      <c r="E127" s="545" t="s">
        <v>559</v>
      </c>
      <c r="F127" s="545" t="s">
        <v>558</v>
      </c>
      <c r="G127" s="546">
        <v>750</v>
      </c>
      <c r="H127" s="546">
        <v>12</v>
      </c>
      <c r="I127" s="537"/>
      <c r="J127" s="547">
        <v>242</v>
      </c>
      <c r="K127" s="548">
        <v>2040</v>
      </c>
      <c r="L127" s="548">
        <v>493680</v>
      </c>
      <c r="M127" s="549"/>
      <c r="N127" s="547">
        <v>0</v>
      </c>
      <c r="O127" s="547">
        <v>3360</v>
      </c>
      <c r="P127" s="547">
        <v>3360</v>
      </c>
      <c r="Q127" s="548">
        <v>280</v>
      </c>
      <c r="R127" s="548">
        <v>111.2616</v>
      </c>
      <c r="S127" s="548">
        <v>31153.248</v>
      </c>
      <c r="T127" s="549"/>
      <c r="U127" s="547">
        <v>3</v>
      </c>
      <c r="V127" s="549"/>
      <c r="W127" s="550" t="e">
        <f>#N/A</f>
        <v>#N/A</v>
      </c>
      <c r="X127" s="549"/>
      <c r="Y127" s="551" t="e">
        <f>#N/A</f>
        <v>#N/A</v>
      </c>
      <c r="Z127" s="551" t="e">
        <f>#N/A</f>
        <v>#N/A</v>
      </c>
      <c r="AA127" s="551" t="e">
        <f>#N/A</f>
        <v>#N/A</v>
      </c>
      <c r="AB127" s="552" t="e">
        <f>#N/A</f>
        <v>#N/A</v>
      </c>
      <c r="AC127" s="549"/>
      <c r="AD127" s="553">
        <v>0</v>
      </c>
      <c r="AE127" s="554">
        <v>0</v>
      </c>
      <c r="AF127" s="553">
        <v>0</v>
      </c>
      <c r="AG127" s="554">
        <v>0</v>
      </c>
      <c r="AH127" s="553">
        <v>2160</v>
      </c>
      <c r="AI127" s="554">
        <v>46282</v>
      </c>
      <c r="AJ127" s="553">
        <v>1080</v>
      </c>
      <c r="AK127" s="543" t="e">
        <f>#N/A</f>
        <v>#N/A</v>
      </c>
    </row>
    <row r="128" spans="1:37" s="522" customFormat="1" ht="22.5" hidden="1" customHeight="1" x14ac:dyDescent="0.3">
      <c r="A128" s="533" t="s">
        <v>3645</v>
      </c>
      <c r="B128" s="544" t="s">
        <v>1503</v>
      </c>
      <c r="C128" s="544" t="s">
        <v>2146</v>
      </c>
      <c r="D128" s="544" t="s">
        <v>71</v>
      </c>
      <c r="E128" s="545" t="s">
        <v>561</v>
      </c>
      <c r="F128" s="545" t="s">
        <v>560</v>
      </c>
      <c r="G128" s="546">
        <v>750</v>
      </c>
      <c r="H128" s="546">
        <v>3</v>
      </c>
      <c r="I128" s="537"/>
      <c r="J128" s="547">
        <v>4</v>
      </c>
      <c r="K128" s="548">
        <v>12400</v>
      </c>
      <c r="L128" s="548">
        <v>49600</v>
      </c>
      <c r="M128" s="549"/>
      <c r="N128" s="547">
        <v>0</v>
      </c>
      <c r="O128" s="547">
        <v>0</v>
      </c>
      <c r="P128" s="547">
        <v>0</v>
      </c>
      <c r="Q128" s="548">
        <v>0</v>
      </c>
      <c r="R128" s="548">
        <v>228.88800000000001</v>
      </c>
      <c r="S128" s="548">
        <v>0</v>
      </c>
      <c r="T128" s="549"/>
      <c r="U128" s="547">
        <v>1</v>
      </c>
      <c r="V128" s="549"/>
      <c r="W128" s="550" t="e">
        <f>#N/A</f>
        <v>#N/A</v>
      </c>
      <c r="X128" s="549"/>
      <c r="Y128" s="551" t="e">
        <f>#N/A</f>
        <v>#N/A</v>
      </c>
      <c r="Z128" s="551" t="e">
        <f>#N/A</f>
        <v>#N/A</v>
      </c>
      <c r="AA128" s="551" t="e">
        <f>#N/A</f>
        <v>#N/A</v>
      </c>
      <c r="AB128" s="552" t="e">
        <f>#N/A</f>
        <v>#N/A</v>
      </c>
      <c r="AC128" s="549"/>
      <c r="AD128" s="553">
        <v>0</v>
      </c>
      <c r="AE128" s="554" t="s">
        <v>1509</v>
      </c>
      <c r="AF128" s="553">
        <v>0</v>
      </c>
      <c r="AG128" s="554" t="s">
        <v>1509</v>
      </c>
      <c r="AH128" s="553">
        <v>0</v>
      </c>
      <c r="AI128" s="554" t="s">
        <v>1509</v>
      </c>
      <c r="AJ128" s="553">
        <v>0</v>
      </c>
      <c r="AK128" s="543" t="e">
        <f>#N/A</f>
        <v>#N/A</v>
      </c>
    </row>
    <row r="129" spans="1:37" s="522" customFormat="1" ht="22.5" hidden="1" customHeight="1" x14ac:dyDescent="0.3">
      <c r="A129" s="533" t="s">
        <v>3643</v>
      </c>
      <c r="B129" s="544" t="s">
        <v>1503</v>
      </c>
      <c r="C129" s="544" t="s">
        <v>2146</v>
      </c>
      <c r="D129" s="544" t="s">
        <v>71</v>
      </c>
      <c r="E129" s="545" t="s">
        <v>563</v>
      </c>
      <c r="F129" s="545" t="s">
        <v>562</v>
      </c>
      <c r="G129" s="546">
        <v>750</v>
      </c>
      <c r="H129" s="546">
        <v>6</v>
      </c>
      <c r="I129" s="537"/>
      <c r="J129" s="547">
        <v>89</v>
      </c>
      <c r="K129" s="548">
        <v>3540</v>
      </c>
      <c r="L129" s="548">
        <v>315060</v>
      </c>
      <c r="M129" s="549"/>
      <c r="N129" s="547">
        <v>0</v>
      </c>
      <c r="O129" s="547">
        <v>0</v>
      </c>
      <c r="P129" s="547">
        <v>0</v>
      </c>
      <c r="Q129" s="548">
        <v>0</v>
      </c>
      <c r="R129" s="548">
        <v>117.81</v>
      </c>
      <c r="S129" s="548">
        <v>0</v>
      </c>
      <c r="T129" s="549"/>
      <c r="U129" s="547">
        <v>1</v>
      </c>
      <c r="V129" s="549"/>
      <c r="W129" s="550" t="e">
        <f>#N/A</f>
        <v>#N/A</v>
      </c>
      <c r="X129" s="549"/>
      <c r="Y129" s="551" t="e">
        <f>#N/A</f>
        <v>#N/A</v>
      </c>
      <c r="Z129" s="551" t="e">
        <f>#N/A</f>
        <v>#N/A</v>
      </c>
      <c r="AA129" s="551" t="e">
        <f>#N/A</f>
        <v>#N/A</v>
      </c>
      <c r="AB129" s="552" t="e">
        <f>#N/A</f>
        <v>#N/A</v>
      </c>
      <c r="AC129" s="549"/>
      <c r="AD129" s="553">
        <v>0</v>
      </c>
      <c r="AE129" s="554">
        <v>0</v>
      </c>
      <c r="AF129" s="553">
        <v>0</v>
      </c>
      <c r="AG129" s="554">
        <v>0</v>
      </c>
      <c r="AH129" s="553">
        <v>0</v>
      </c>
      <c r="AI129" s="554">
        <v>0</v>
      </c>
      <c r="AJ129" s="553">
        <v>0</v>
      </c>
      <c r="AK129" s="543" t="e">
        <f>#N/A</f>
        <v>#N/A</v>
      </c>
    </row>
    <row r="130" spans="1:37" s="522" customFormat="1" ht="22.5" hidden="1" customHeight="1" x14ac:dyDescent="0.3">
      <c r="A130" s="533" t="s">
        <v>3446</v>
      </c>
      <c r="B130" s="544" t="s">
        <v>1503</v>
      </c>
      <c r="C130" s="544" t="s">
        <v>2168</v>
      </c>
      <c r="D130" s="544" t="s">
        <v>71</v>
      </c>
      <c r="E130" s="545" t="s">
        <v>565</v>
      </c>
      <c r="F130" s="545" t="s">
        <v>564</v>
      </c>
      <c r="G130" s="546">
        <v>700</v>
      </c>
      <c r="H130" s="546">
        <v>6</v>
      </c>
      <c r="I130" s="537"/>
      <c r="J130" s="547">
        <v>138</v>
      </c>
      <c r="K130" s="548">
        <v>785</v>
      </c>
      <c r="L130" s="548">
        <v>108330</v>
      </c>
      <c r="M130" s="549"/>
      <c r="N130" s="547">
        <v>0</v>
      </c>
      <c r="O130" s="547">
        <v>0</v>
      </c>
      <c r="P130" s="547">
        <v>0</v>
      </c>
      <c r="Q130" s="548">
        <v>0</v>
      </c>
      <c r="R130" s="548">
        <v>0</v>
      </c>
      <c r="S130" s="548">
        <v>0</v>
      </c>
      <c r="T130" s="549"/>
      <c r="U130" s="547">
        <v>0</v>
      </c>
      <c r="V130" s="549"/>
      <c r="W130" s="550" t="e">
        <f>#N/A</f>
        <v>#N/A</v>
      </c>
      <c r="X130" s="549"/>
      <c r="Y130" s="551" t="e">
        <f>#N/A</f>
        <v>#N/A</v>
      </c>
      <c r="Z130" s="551" t="e">
        <f>#N/A</f>
        <v>#N/A</v>
      </c>
      <c r="AA130" s="551" t="e">
        <f>#N/A</f>
        <v>#N/A</v>
      </c>
      <c r="AB130" s="552" t="e">
        <f>#N/A</f>
        <v>#N/A</v>
      </c>
      <c r="AC130" s="549"/>
      <c r="AD130" s="553">
        <v>0</v>
      </c>
      <c r="AE130" s="554" t="s">
        <v>1509</v>
      </c>
      <c r="AF130" s="553">
        <v>0</v>
      </c>
      <c r="AG130" s="554" t="s">
        <v>1509</v>
      </c>
      <c r="AH130" s="553">
        <v>0</v>
      </c>
      <c r="AI130" s="554" t="s">
        <v>1509</v>
      </c>
      <c r="AJ130" s="553">
        <v>0</v>
      </c>
      <c r="AK130" s="543" t="e">
        <f>#N/A</f>
        <v>#N/A</v>
      </c>
    </row>
    <row r="131" spans="1:37" s="522" customFormat="1" ht="22.5" hidden="1" customHeight="1" x14ac:dyDescent="0.3">
      <c r="A131" s="533" t="s">
        <v>578</v>
      </c>
      <c r="B131" s="544" t="s">
        <v>1503</v>
      </c>
      <c r="C131" s="544" t="s">
        <v>2168</v>
      </c>
      <c r="D131" s="544" t="s">
        <v>71</v>
      </c>
      <c r="E131" s="545" t="s">
        <v>567</v>
      </c>
      <c r="F131" s="545" t="s">
        <v>566</v>
      </c>
      <c r="G131" s="546">
        <v>700</v>
      </c>
      <c r="H131" s="546">
        <v>6</v>
      </c>
      <c r="I131" s="537"/>
      <c r="J131" s="547">
        <v>0</v>
      </c>
      <c r="K131" s="548">
        <v>795</v>
      </c>
      <c r="L131" s="548">
        <v>0</v>
      </c>
      <c r="M131" s="549"/>
      <c r="N131" s="547">
        <v>0</v>
      </c>
      <c r="O131" s="547">
        <v>0</v>
      </c>
      <c r="P131" s="547">
        <v>0</v>
      </c>
      <c r="Q131" s="548">
        <v>0</v>
      </c>
      <c r="R131" s="548">
        <v>42.75</v>
      </c>
      <c r="S131" s="548">
        <v>0</v>
      </c>
      <c r="T131" s="549"/>
      <c r="U131" s="547">
        <v>0</v>
      </c>
      <c r="V131" s="549"/>
      <c r="W131" s="550" t="e">
        <f>#N/A</f>
        <v>#N/A</v>
      </c>
      <c r="X131" s="549"/>
      <c r="Y131" s="551" t="e">
        <f>#N/A</f>
        <v>#N/A</v>
      </c>
      <c r="Z131" s="551" t="e">
        <f>#N/A</f>
        <v>#N/A</v>
      </c>
      <c r="AA131" s="551" t="e">
        <f>#N/A</f>
        <v>#N/A</v>
      </c>
      <c r="AB131" s="552" t="e">
        <f>#N/A</f>
        <v>#N/A</v>
      </c>
      <c r="AC131" s="549"/>
      <c r="AD131" s="553">
        <v>0</v>
      </c>
      <c r="AE131" s="554" t="s">
        <v>1509</v>
      </c>
      <c r="AF131" s="553">
        <v>0</v>
      </c>
      <c r="AG131" s="554" t="s">
        <v>1509</v>
      </c>
      <c r="AH131" s="553">
        <v>0</v>
      </c>
      <c r="AI131" s="554" t="s">
        <v>1509</v>
      </c>
      <c r="AJ131" s="553">
        <v>0</v>
      </c>
      <c r="AK131" s="543" t="e">
        <f>#N/A</f>
        <v>#N/A</v>
      </c>
    </row>
    <row r="132" spans="1:37" s="522" customFormat="1" ht="22.5" hidden="1" customHeight="1" x14ac:dyDescent="0.3">
      <c r="A132" s="533" t="s">
        <v>3447</v>
      </c>
      <c r="B132" s="544" t="s">
        <v>1503</v>
      </c>
      <c r="C132" s="544" t="s">
        <v>2168</v>
      </c>
      <c r="D132" s="544" t="s">
        <v>71</v>
      </c>
      <c r="E132" s="545" t="s">
        <v>569</v>
      </c>
      <c r="F132" s="545" t="s">
        <v>568</v>
      </c>
      <c r="G132" s="546">
        <v>750</v>
      </c>
      <c r="H132" s="546">
        <v>12</v>
      </c>
      <c r="I132" s="537"/>
      <c r="J132" s="547">
        <v>0</v>
      </c>
      <c r="K132" s="548">
        <v>785</v>
      </c>
      <c r="L132" s="548">
        <v>0</v>
      </c>
      <c r="M132" s="549"/>
      <c r="N132" s="547">
        <v>0</v>
      </c>
      <c r="O132" s="547">
        <v>0</v>
      </c>
      <c r="P132" s="547">
        <v>0</v>
      </c>
      <c r="Q132" s="548">
        <v>0</v>
      </c>
      <c r="R132" s="548">
        <v>46.65</v>
      </c>
      <c r="S132" s="548">
        <v>0</v>
      </c>
      <c r="T132" s="549"/>
      <c r="U132" s="547">
        <v>0</v>
      </c>
      <c r="V132" s="549"/>
      <c r="W132" s="550" t="e">
        <f>#N/A</f>
        <v>#N/A</v>
      </c>
      <c r="X132" s="549"/>
      <c r="Y132" s="551" t="e">
        <f>#N/A</f>
        <v>#N/A</v>
      </c>
      <c r="Z132" s="551" t="e">
        <f>#N/A</f>
        <v>#N/A</v>
      </c>
      <c r="AA132" s="551" t="e">
        <f>#N/A</f>
        <v>#N/A</v>
      </c>
      <c r="AB132" s="552" t="e">
        <f>#N/A</f>
        <v>#N/A</v>
      </c>
      <c r="AC132" s="549"/>
      <c r="AD132" s="553">
        <v>0</v>
      </c>
      <c r="AE132" s="554" t="s">
        <v>1509</v>
      </c>
      <c r="AF132" s="553">
        <v>0</v>
      </c>
      <c r="AG132" s="554" t="s">
        <v>1509</v>
      </c>
      <c r="AH132" s="553">
        <v>0</v>
      </c>
      <c r="AI132" s="554" t="s">
        <v>1509</v>
      </c>
      <c r="AJ132" s="553">
        <v>0</v>
      </c>
      <c r="AK132" s="543" t="e">
        <f>#N/A</f>
        <v>#N/A</v>
      </c>
    </row>
    <row r="133" spans="1:37" s="522" customFormat="1" ht="22.5" hidden="1" customHeight="1" x14ac:dyDescent="0.3">
      <c r="A133" s="533" t="s">
        <v>3651</v>
      </c>
      <c r="B133" s="544" t="s">
        <v>1503</v>
      </c>
      <c r="C133" s="544" t="s">
        <v>2168</v>
      </c>
      <c r="D133" s="544" t="s">
        <v>71</v>
      </c>
      <c r="E133" s="545" t="s">
        <v>571</v>
      </c>
      <c r="F133" s="545" t="s">
        <v>3921</v>
      </c>
      <c r="G133" s="546">
        <v>750</v>
      </c>
      <c r="H133" s="546">
        <v>12</v>
      </c>
      <c r="I133" s="537"/>
      <c r="J133" s="547">
        <v>1</v>
      </c>
      <c r="K133" s="548">
        <v>830</v>
      </c>
      <c r="L133" s="548">
        <v>830</v>
      </c>
      <c r="M133" s="549"/>
      <c r="N133" s="547">
        <v>0</v>
      </c>
      <c r="O133" s="547">
        <v>0</v>
      </c>
      <c r="P133" s="547">
        <v>0</v>
      </c>
      <c r="Q133" s="548">
        <v>0</v>
      </c>
      <c r="R133" s="548">
        <v>50.581800000000001</v>
      </c>
      <c r="S133" s="548">
        <v>0</v>
      </c>
      <c r="T133" s="549"/>
      <c r="U133" s="547">
        <v>0</v>
      </c>
      <c r="V133" s="549"/>
      <c r="W133" s="550" t="e">
        <f>#N/A</f>
        <v>#N/A</v>
      </c>
      <c r="X133" s="549"/>
      <c r="Y133" s="551" t="e">
        <f>#N/A</f>
        <v>#N/A</v>
      </c>
      <c r="Z133" s="551" t="e">
        <f>#N/A</f>
        <v>#N/A</v>
      </c>
      <c r="AA133" s="551" t="e">
        <f>#N/A</f>
        <v>#N/A</v>
      </c>
      <c r="AB133" s="552" t="e">
        <f>#N/A</f>
        <v>#N/A</v>
      </c>
      <c r="AC133" s="549"/>
      <c r="AD133" s="553">
        <v>0</v>
      </c>
      <c r="AE133" s="554" t="s">
        <v>1509</v>
      </c>
      <c r="AF133" s="553">
        <v>0</v>
      </c>
      <c r="AG133" s="554" t="s">
        <v>1509</v>
      </c>
      <c r="AH133" s="553">
        <v>0</v>
      </c>
      <c r="AI133" s="554" t="s">
        <v>1509</v>
      </c>
      <c r="AJ133" s="553">
        <v>0</v>
      </c>
      <c r="AK133" s="543" t="e">
        <f>#N/A</f>
        <v>#N/A</v>
      </c>
    </row>
    <row r="134" spans="1:37" s="522" customFormat="1" ht="22.5" hidden="1" customHeight="1" x14ac:dyDescent="0.3">
      <c r="A134" s="533" t="s">
        <v>3653</v>
      </c>
      <c r="B134" s="544" t="s">
        <v>1503</v>
      </c>
      <c r="C134" s="544" t="s">
        <v>2168</v>
      </c>
      <c r="D134" s="544" t="s">
        <v>71</v>
      </c>
      <c r="E134" s="545" t="s">
        <v>575</v>
      </c>
      <c r="F134" s="545" t="s">
        <v>574</v>
      </c>
      <c r="G134" s="546">
        <v>750</v>
      </c>
      <c r="H134" s="546">
        <v>12</v>
      </c>
      <c r="I134" s="537"/>
      <c r="J134" s="547">
        <v>3</v>
      </c>
      <c r="K134" s="548">
        <v>830</v>
      </c>
      <c r="L134" s="548">
        <v>2490</v>
      </c>
      <c r="M134" s="549"/>
      <c r="N134" s="547">
        <v>0</v>
      </c>
      <c r="O134" s="547">
        <v>0</v>
      </c>
      <c r="P134" s="547">
        <v>0</v>
      </c>
      <c r="Q134" s="548">
        <v>0</v>
      </c>
      <c r="R134" s="548">
        <v>46.654800000000002</v>
      </c>
      <c r="S134" s="548">
        <v>0</v>
      </c>
      <c r="T134" s="549"/>
      <c r="U134" s="547">
        <v>0</v>
      </c>
      <c r="V134" s="549"/>
      <c r="W134" s="550" t="e">
        <f>#N/A</f>
        <v>#N/A</v>
      </c>
      <c r="X134" s="549"/>
      <c r="Y134" s="551" t="e">
        <f>#N/A</f>
        <v>#N/A</v>
      </c>
      <c r="Z134" s="551" t="e">
        <f>#N/A</f>
        <v>#N/A</v>
      </c>
      <c r="AA134" s="551" t="e">
        <f>#N/A</f>
        <v>#N/A</v>
      </c>
      <c r="AB134" s="552" t="e">
        <f>#N/A</f>
        <v>#N/A</v>
      </c>
      <c r="AC134" s="549"/>
      <c r="AD134" s="553">
        <v>0</v>
      </c>
      <c r="AE134" s="554" t="s">
        <v>1509</v>
      </c>
      <c r="AF134" s="553">
        <v>0</v>
      </c>
      <c r="AG134" s="554" t="s">
        <v>1509</v>
      </c>
      <c r="AH134" s="553">
        <v>0</v>
      </c>
      <c r="AI134" s="554" t="s">
        <v>1509</v>
      </c>
      <c r="AJ134" s="553">
        <v>0</v>
      </c>
      <c r="AK134" s="543" t="e">
        <f>#N/A</f>
        <v>#N/A</v>
      </c>
    </row>
    <row r="135" spans="1:37" s="522" customFormat="1" ht="22.5" hidden="1" customHeight="1" x14ac:dyDescent="0.3">
      <c r="A135" s="533" t="s">
        <v>3652</v>
      </c>
      <c r="B135" s="544" t="s">
        <v>1503</v>
      </c>
      <c r="C135" s="544" t="s">
        <v>2168</v>
      </c>
      <c r="D135" s="544" t="s">
        <v>71</v>
      </c>
      <c r="E135" s="545" t="s">
        <v>577</v>
      </c>
      <c r="F135" s="545" t="s">
        <v>576</v>
      </c>
      <c r="G135" s="546">
        <v>700</v>
      </c>
      <c r="H135" s="546">
        <v>6</v>
      </c>
      <c r="I135" s="537"/>
      <c r="J135" s="547">
        <v>3</v>
      </c>
      <c r="K135" s="548">
        <v>830</v>
      </c>
      <c r="L135" s="548">
        <v>2490</v>
      </c>
      <c r="M135" s="549"/>
      <c r="N135" s="547">
        <v>0</v>
      </c>
      <c r="O135" s="547">
        <v>0</v>
      </c>
      <c r="P135" s="547">
        <v>0</v>
      </c>
      <c r="Q135" s="548">
        <v>0</v>
      </c>
      <c r="R135" s="548">
        <v>0</v>
      </c>
      <c r="S135" s="548">
        <v>0</v>
      </c>
      <c r="T135" s="549"/>
      <c r="U135" s="547">
        <v>0</v>
      </c>
      <c r="V135" s="549"/>
      <c r="W135" s="550" t="e">
        <f>#N/A</f>
        <v>#N/A</v>
      </c>
      <c r="X135" s="549"/>
      <c r="Y135" s="551" t="e">
        <f>#N/A</f>
        <v>#N/A</v>
      </c>
      <c r="Z135" s="551" t="e">
        <f>#N/A</f>
        <v>#N/A</v>
      </c>
      <c r="AA135" s="551" t="e">
        <f>#N/A</f>
        <v>#N/A</v>
      </c>
      <c r="AB135" s="552" t="e">
        <f>#N/A</f>
        <v>#N/A</v>
      </c>
      <c r="AC135" s="549"/>
      <c r="AD135" s="553">
        <v>0</v>
      </c>
      <c r="AE135" s="554" t="s">
        <v>1509</v>
      </c>
      <c r="AF135" s="553">
        <v>0</v>
      </c>
      <c r="AG135" s="554" t="s">
        <v>1509</v>
      </c>
      <c r="AH135" s="553">
        <v>0</v>
      </c>
      <c r="AI135" s="554" t="s">
        <v>1509</v>
      </c>
      <c r="AJ135" s="553">
        <v>0</v>
      </c>
      <c r="AK135" s="543" t="e">
        <f>#N/A</f>
        <v>#N/A</v>
      </c>
    </row>
    <row r="136" spans="1:37" s="522" customFormat="1" ht="22.5" hidden="1" customHeight="1" x14ac:dyDescent="0.3">
      <c r="A136" s="533" t="s">
        <v>3654</v>
      </c>
      <c r="B136" s="544" t="s">
        <v>1503</v>
      </c>
      <c r="C136" s="544" t="s">
        <v>2168</v>
      </c>
      <c r="D136" s="544" t="s">
        <v>71</v>
      </c>
      <c r="E136" s="545" t="s">
        <v>582</v>
      </c>
      <c r="F136" s="545" t="s">
        <v>581</v>
      </c>
      <c r="G136" s="546">
        <v>700</v>
      </c>
      <c r="H136" s="546">
        <v>6</v>
      </c>
      <c r="I136" s="537"/>
      <c r="J136" s="547">
        <v>0</v>
      </c>
      <c r="K136" s="548">
        <v>785</v>
      </c>
      <c r="L136" s="548">
        <v>0</v>
      </c>
      <c r="M136" s="549"/>
      <c r="N136" s="547">
        <v>0</v>
      </c>
      <c r="O136" s="547">
        <v>0</v>
      </c>
      <c r="P136" s="547">
        <v>0</v>
      </c>
      <c r="Q136" s="548">
        <v>0</v>
      </c>
      <c r="R136" s="548">
        <v>0</v>
      </c>
      <c r="S136" s="548">
        <v>0</v>
      </c>
      <c r="T136" s="549"/>
      <c r="U136" s="547">
        <v>0</v>
      </c>
      <c r="V136" s="549"/>
      <c r="W136" s="550" t="e">
        <f>#N/A</f>
        <v>#N/A</v>
      </c>
      <c r="X136" s="549"/>
      <c r="Y136" s="551" t="e">
        <f>#N/A</f>
        <v>#N/A</v>
      </c>
      <c r="Z136" s="551" t="e">
        <f>#N/A</f>
        <v>#N/A</v>
      </c>
      <c r="AA136" s="551" t="e">
        <f>#N/A</f>
        <v>#N/A</v>
      </c>
      <c r="AB136" s="552" t="e">
        <f>#N/A</f>
        <v>#N/A</v>
      </c>
      <c r="AC136" s="549"/>
      <c r="AD136" s="553">
        <v>0</v>
      </c>
      <c r="AE136" s="554" t="s">
        <v>1509</v>
      </c>
      <c r="AF136" s="553">
        <v>0</v>
      </c>
      <c r="AG136" s="554" t="s">
        <v>1509</v>
      </c>
      <c r="AH136" s="553">
        <v>0</v>
      </c>
      <c r="AI136" s="554" t="s">
        <v>1509</v>
      </c>
      <c r="AJ136" s="553">
        <v>0</v>
      </c>
      <c r="AK136" s="543" t="e">
        <f>#N/A</f>
        <v>#N/A</v>
      </c>
    </row>
    <row r="137" spans="1:37" s="522" customFormat="1" ht="22.5" customHeight="1" x14ac:dyDescent="0.3">
      <c r="A137" s="533" t="s">
        <v>3922</v>
      </c>
      <c r="B137" s="544" t="s">
        <v>1503</v>
      </c>
      <c r="C137" s="544" t="s">
        <v>2168</v>
      </c>
      <c r="D137" s="544" t="s">
        <v>71</v>
      </c>
      <c r="E137" s="555" t="s">
        <v>3923</v>
      </c>
      <c r="F137" s="545" t="s">
        <v>3924</v>
      </c>
      <c r="G137" s="546">
        <v>375</v>
      </c>
      <c r="H137" s="546">
        <v>12</v>
      </c>
      <c r="I137" s="537"/>
      <c r="J137" s="547">
        <v>104</v>
      </c>
      <c r="K137" s="548">
        <v>467</v>
      </c>
      <c r="L137" s="548">
        <v>48568</v>
      </c>
      <c r="M137" s="549"/>
      <c r="N137" s="547">
        <v>0</v>
      </c>
      <c r="O137" s="547">
        <v>480</v>
      </c>
      <c r="P137" s="547">
        <v>480</v>
      </c>
      <c r="Q137" s="548">
        <v>40</v>
      </c>
      <c r="R137" s="548">
        <v>0</v>
      </c>
      <c r="S137" s="548">
        <v>0</v>
      </c>
      <c r="T137" s="549"/>
      <c r="U137" s="547">
        <v>0</v>
      </c>
      <c r="V137" s="549"/>
      <c r="W137" s="550" t="e">
        <f>#N/A</f>
        <v>#N/A</v>
      </c>
      <c r="X137" s="549"/>
      <c r="Y137" s="551" t="e">
        <f>#N/A</f>
        <v>#N/A</v>
      </c>
      <c r="Z137" s="551" t="e">
        <f>#N/A</f>
        <v>#N/A</v>
      </c>
      <c r="AA137" s="551" t="e">
        <f>#N/A</f>
        <v>#N/A</v>
      </c>
      <c r="AB137" s="552" t="e">
        <f>#N/A</f>
        <v>#N/A</v>
      </c>
      <c r="AC137" s="549"/>
      <c r="AD137" s="553">
        <v>0</v>
      </c>
      <c r="AE137" s="554" t="s">
        <v>1509</v>
      </c>
      <c r="AF137" s="553">
        <v>0</v>
      </c>
      <c r="AG137" s="554" t="s">
        <v>1509</v>
      </c>
      <c r="AH137" s="553">
        <v>0</v>
      </c>
      <c r="AI137" s="554" t="s">
        <v>1509</v>
      </c>
      <c r="AJ137" s="553">
        <v>0</v>
      </c>
      <c r="AK137" s="543" t="e">
        <f>#N/A</f>
        <v>#N/A</v>
      </c>
    </row>
    <row r="138" spans="1:37" s="522" customFormat="1" ht="22.5" hidden="1" customHeight="1" x14ac:dyDescent="0.3">
      <c r="A138" s="533" t="s">
        <v>3925</v>
      </c>
      <c r="B138" s="544" t="s">
        <v>1503</v>
      </c>
      <c r="C138" s="544" t="s">
        <v>2168</v>
      </c>
      <c r="D138" s="544" t="s">
        <v>71</v>
      </c>
      <c r="E138" s="555" t="s">
        <v>1683</v>
      </c>
      <c r="F138" s="545" t="s">
        <v>3926</v>
      </c>
      <c r="G138" s="546">
        <v>700</v>
      </c>
      <c r="H138" s="546">
        <v>6</v>
      </c>
      <c r="I138" s="537"/>
      <c r="J138" s="547">
        <v>0</v>
      </c>
      <c r="K138" s="548">
        <v>4250</v>
      </c>
      <c r="L138" s="548">
        <v>0</v>
      </c>
      <c r="M138" s="549"/>
      <c r="N138" s="547">
        <v>0</v>
      </c>
      <c r="O138" s="547">
        <v>0</v>
      </c>
      <c r="P138" s="547">
        <v>0</v>
      </c>
      <c r="Q138" s="548">
        <v>0</v>
      </c>
      <c r="R138" s="548">
        <v>181.44779999999997</v>
      </c>
      <c r="S138" s="548">
        <v>0</v>
      </c>
      <c r="T138" s="549"/>
      <c r="U138" s="547">
        <v>0</v>
      </c>
      <c r="V138" s="549"/>
      <c r="W138" s="550" t="e">
        <f>#N/A</f>
        <v>#N/A</v>
      </c>
      <c r="X138" s="549"/>
      <c r="Y138" s="551" t="e">
        <f>#N/A</f>
        <v>#N/A</v>
      </c>
      <c r="Z138" s="551" t="e">
        <f>#N/A</f>
        <v>#N/A</v>
      </c>
      <c r="AA138" s="551" t="e">
        <f>#N/A</f>
        <v>#N/A</v>
      </c>
      <c r="AB138" s="552" t="e">
        <f>#N/A</f>
        <v>#N/A</v>
      </c>
      <c r="AC138" s="549"/>
      <c r="AD138" s="553">
        <v>0</v>
      </c>
      <c r="AE138" s="554" t="s">
        <v>1509</v>
      </c>
      <c r="AF138" s="553">
        <v>0</v>
      </c>
      <c r="AG138" s="554" t="s">
        <v>1509</v>
      </c>
      <c r="AH138" s="553">
        <v>0</v>
      </c>
      <c r="AI138" s="554" t="s">
        <v>1509</v>
      </c>
      <c r="AJ138" s="553">
        <v>0</v>
      </c>
      <c r="AK138" s="543" t="e">
        <f>#N/A</f>
        <v>#N/A</v>
      </c>
    </row>
    <row r="139" spans="1:37" s="522" customFormat="1" ht="22.5" hidden="1" customHeight="1" x14ac:dyDescent="0.3">
      <c r="A139" s="533" t="s">
        <v>3450</v>
      </c>
      <c r="B139" s="544" t="s">
        <v>1503</v>
      </c>
      <c r="C139" s="544" t="s">
        <v>2168</v>
      </c>
      <c r="D139" s="544" t="s">
        <v>71</v>
      </c>
      <c r="E139" s="545" t="s">
        <v>584</v>
      </c>
      <c r="F139" s="545" t="s">
        <v>583</v>
      </c>
      <c r="G139" s="546">
        <v>700</v>
      </c>
      <c r="H139" s="546">
        <v>12</v>
      </c>
      <c r="I139" s="537"/>
      <c r="J139" s="547">
        <v>3473</v>
      </c>
      <c r="K139" s="548">
        <v>830</v>
      </c>
      <c r="L139" s="548">
        <v>2882590</v>
      </c>
      <c r="M139" s="549"/>
      <c r="N139" s="547">
        <v>0</v>
      </c>
      <c r="O139" s="547">
        <v>10800</v>
      </c>
      <c r="P139" s="547">
        <v>10800</v>
      </c>
      <c r="Q139" s="548">
        <v>900</v>
      </c>
      <c r="R139" s="548">
        <v>0</v>
      </c>
      <c r="S139" s="548">
        <v>0</v>
      </c>
      <c r="T139" s="549"/>
      <c r="U139" s="547">
        <v>34</v>
      </c>
      <c r="V139" s="549"/>
      <c r="W139" s="550" t="e">
        <f>#N/A</f>
        <v>#N/A</v>
      </c>
      <c r="X139" s="549"/>
      <c r="Y139" s="551" t="e">
        <f>#N/A</f>
        <v>#N/A</v>
      </c>
      <c r="Z139" s="551" t="e">
        <f>#N/A</f>
        <v>#N/A</v>
      </c>
      <c r="AA139" s="551" t="e">
        <f>#N/A</f>
        <v>#N/A</v>
      </c>
      <c r="AB139" s="552" t="e">
        <f>#N/A</f>
        <v>#N/A</v>
      </c>
      <c r="AC139" s="549"/>
      <c r="AD139" s="553">
        <v>0</v>
      </c>
      <c r="AE139" s="554">
        <v>0</v>
      </c>
      <c r="AF139" s="553">
        <v>9360</v>
      </c>
      <c r="AG139" s="554">
        <v>46282</v>
      </c>
      <c r="AH139" s="553">
        <v>0</v>
      </c>
      <c r="AI139" s="554">
        <v>0</v>
      </c>
      <c r="AJ139" s="553">
        <v>27120</v>
      </c>
      <c r="AK139" s="543" t="e">
        <f>#N/A</f>
        <v>#N/A</v>
      </c>
    </row>
    <row r="140" spans="1:37" s="522" customFormat="1" ht="22.5" hidden="1" customHeight="1" x14ac:dyDescent="0.3">
      <c r="A140" s="533" t="s">
        <v>3446</v>
      </c>
      <c r="B140" s="544" t="s">
        <v>1503</v>
      </c>
      <c r="C140" s="544" t="s">
        <v>2168</v>
      </c>
      <c r="D140" s="544" t="s">
        <v>71</v>
      </c>
      <c r="E140" s="545" t="s">
        <v>586</v>
      </c>
      <c r="F140" s="545" t="s">
        <v>585</v>
      </c>
      <c r="G140" s="546">
        <v>700</v>
      </c>
      <c r="H140" s="546">
        <v>12</v>
      </c>
      <c r="I140" s="537"/>
      <c r="J140" s="547">
        <v>5937</v>
      </c>
      <c r="K140" s="548">
        <v>785</v>
      </c>
      <c r="L140" s="548">
        <v>4660545</v>
      </c>
      <c r="M140" s="549"/>
      <c r="N140" s="547">
        <v>0</v>
      </c>
      <c r="O140" s="547">
        <v>61183</v>
      </c>
      <c r="P140" s="547">
        <v>61183</v>
      </c>
      <c r="Q140" s="548">
        <v>5098.583333333333</v>
      </c>
      <c r="R140" s="548">
        <v>0</v>
      </c>
      <c r="S140" s="548">
        <v>0</v>
      </c>
      <c r="T140" s="549"/>
      <c r="U140" s="547">
        <v>19</v>
      </c>
      <c r="V140" s="549"/>
      <c r="W140" s="550" t="e">
        <f>#N/A</f>
        <v>#N/A</v>
      </c>
      <c r="X140" s="549"/>
      <c r="Y140" s="551" t="e">
        <f>#N/A</f>
        <v>#N/A</v>
      </c>
      <c r="Z140" s="551">
        <f>IFERROR(IF(J140/Y140=0,IF(AK140="no","Negative","Delist"),J140/Y140),0)</f>
        <v>0</v>
      </c>
      <c r="AA140" s="551" t="e">
        <f>#N/A</f>
        <v>#N/A</v>
      </c>
      <c r="AB140" s="552" t="e">
        <f>#N/A</f>
        <v>#N/A</v>
      </c>
      <c r="AC140" s="549"/>
      <c r="AD140" s="553">
        <v>0</v>
      </c>
      <c r="AE140" s="554" t="s">
        <v>1509</v>
      </c>
      <c r="AF140" s="553">
        <v>0</v>
      </c>
      <c r="AG140" s="554" t="s">
        <v>1509</v>
      </c>
      <c r="AH140" s="553">
        <v>0</v>
      </c>
      <c r="AI140" s="554" t="s">
        <v>1509</v>
      </c>
      <c r="AJ140" s="553">
        <v>0</v>
      </c>
      <c r="AK140" s="543" t="e">
        <f>#N/A</f>
        <v>#N/A</v>
      </c>
    </row>
    <row r="141" spans="1:37" s="522" customFormat="1" ht="22.5" hidden="1" customHeight="1" x14ac:dyDescent="0.3">
      <c r="A141" s="533" t="s">
        <v>572</v>
      </c>
      <c r="B141" s="544" t="s">
        <v>1503</v>
      </c>
      <c r="C141" s="544" t="s">
        <v>2168</v>
      </c>
      <c r="D141" s="544" t="s">
        <v>71</v>
      </c>
      <c r="E141" s="545" t="s">
        <v>588</v>
      </c>
      <c r="F141" s="545" t="s">
        <v>587</v>
      </c>
      <c r="G141" s="546">
        <v>700</v>
      </c>
      <c r="H141" s="546">
        <v>12</v>
      </c>
      <c r="I141" s="537"/>
      <c r="J141" s="547">
        <v>46</v>
      </c>
      <c r="K141" s="548">
        <v>830</v>
      </c>
      <c r="L141" s="548">
        <v>38180</v>
      </c>
      <c r="M141" s="549"/>
      <c r="N141" s="547">
        <v>0</v>
      </c>
      <c r="O141" s="547">
        <v>0</v>
      </c>
      <c r="P141" s="547">
        <v>0</v>
      </c>
      <c r="Q141" s="548">
        <v>0</v>
      </c>
      <c r="R141" s="548">
        <v>50.581800000000001</v>
      </c>
      <c r="S141" s="548">
        <v>0</v>
      </c>
      <c r="T141" s="549"/>
      <c r="U141" s="547">
        <v>1</v>
      </c>
      <c r="V141" s="549"/>
      <c r="W141" s="550" t="e">
        <f>#N/A</f>
        <v>#N/A</v>
      </c>
      <c r="X141" s="549"/>
      <c r="Y141" s="551" t="e">
        <f>#N/A</f>
        <v>#N/A</v>
      </c>
      <c r="Z141" s="551" t="e">
        <f>#N/A</f>
        <v>#N/A</v>
      </c>
      <c r="AA141" s="551" t="e">
        <f>#N/A</f>
        <v>#N/A</v>
      </c>
      <c r="AB141" s="552" t="e">
        <f>#N/A</f>
        <v>#N/A</v>
      </c>
      <c r="AC141" s="549"/>
      <c r="AD141" s="553">
        <v>0</v>
      </c>
      <c r="AE141" s="554" t="s">
        <v>1509</v>
      </c>
      <c r="AF141" s="553">
        <v>0</v>
      </c>
      <c r="AG141" s="554" t="s">
        <v>1509</v>
      </c>
      <c r="AH141" s="553">
        <v>0</v>
      </c>
      <c r="AI141" s="554" t="s">
        <v>1509</v>
      </c>
      <c r="AJ141" s="553">
        <v>0</v>
      </c>
      <c r="AK141" s="543" t="e">
        <f>#N/A</f>
        <v>#N/A</v>
      </c>
    </row>
    <row r="142" spans="1:37" s="522" customFormat="1" ht="22.5" hidden="1" customHeight="1" x14ac:dyDescent="0.3">
      <c r="A142" s="533" t="s">
        <v>572</v>
      </c>
      <c r="B142" s="544" t="s">
        <v>1503</v>
      </c>
      <c r="C142" s="544" t="s">
        <v>2168</v>
      </c>
      <c r="D142" s="544" t="s">
        <v>71</v>
      </c>
      <c r="E142" s="545" t="s">
        <v>590</v>
      </c>
      <c r="F142" s="545" t="s">
        <v>589</v>
      </c>
      <c r="G142" s="546">
        <v>700</v>
      </c>
      <c r="H142" s="546">
        <v>6</v>
      </c>
      <c r="I142" s="537"/>
      <c r="J142" s="547">
        <v>132</v>
      </c>
      <c r="K142" s="548">
        <v>830</v>
      </c>
      <c r="L142" s="548">
        <v>109560</v>
      </c>
      <c r="M142" s="549"/>
      <c r="N142" s="547">
        <v>0</v>
      </c>
      <c r="O142" s="547">
        <v>0</v>
      </c>
      <c r="P142" s="547">
        <v>0</v>
      </c>
      <c r="Q142" s="548">
        <v>0</v>
      </c>
      <c r="R142" s="548">
        <v>46.35</v>
      </c>
      <c r="S142" s="548">
        <v>0</v>
      </c>
      <c r="T142" s="549"/>
      <c r="U142" s="547">
        <v>0</v>
      </c>
      <c r="V142" s="549"/>
      <c r="W142" s="550" t="e">
        <f>#N/A</f>
        <v>#N/A</v>
      </c>
      <c r="X142" s="549"/>
      <c r="Y142" s="551" t="e">
        <f>#N/A</f>
        <v>#N/A</v>
      </c>
      <c r="Z142" s="551" t="e">
        <f>#N/A</f>
        <v>#N/A</v>
      </c>
      <c r="AA142" s="551" t="e">
        <f>#N/A</f>
        <v>#N/A</v>
      </c>
      <c r="AB142" s="552" t="e">
        <f>#N/A</f>
        <v>#N/A</v>
      </c>
      <c r="AC142" s="549"/>
      <c r="AD142" s="553">
        <v>0</v>
      </c>
      <c r="AE142" s="554" t="s">
        <v>1509</v>
      </c>
      <c r="AF142" s="553">
        <v>0</v>
      </c>
      <c r="AG142" s="554" t="s">
        <v>1509</v>
      </c>
      <c r="AH142" s="553">
        <v>0</v>
      </c>
      <c r="AI142" s="554" t="s">
        <v>1509</v>
      </c>
      <c r="AJ142" s="553">
        <v>0</v>
      </c>
      <c r="AK142" s="543" t="e">
        <f>#N/A</f>
        <v>#N/A</v>
      </c>
    </row>
    <row r="143" spans="1:37" s="522" customFormat="1" ht="22.5" hidden="1" customHeight="1" x14ac:dyDescent="0.3">
      <c r="A143" s="533" t="s">
        <v>3647</v>
      </c>
      <c r="B143" s="544" t="s">
        <v>1503</v>
      </c>
      <c r="C143" s="544" t="s">
        <v>2168</v>
      </c>
      <c r="D143" s="544" t="s">
        <v>71</v>
      </c>
      <c r="E143" s="545" t="s">
        <v>592</v>
      </c>
      <c r="F143" s="545" t="s">
        <v>591</v>
      </c>
      <c r="G143" s="546">
        <v>700</v>
      </c>
      <c r="H143" s="546">
        <v>6</v>
      </c>
      <c r="I143" s="537"/>
      <c r="J143" s="547">
        <v>441</v>
      </c>
      <c r="K143" s="548">
        <v>1290</v>
      </c>
      <c r="L143" s="548">
        <v>568890</v>
      </c>
      <c r="M143" s="549"/>
      <c r="N143" s="547">
        <v>600</v>
      </c>
      <c r="O143" s="547">
        <v>0</v>
      </c>
      <c r="P143" s="547">
        <v>600</v>
      </c>
      <c r="Q143" s="548">
        <v>100</v>
      </c>
      <c r="R143" s="548">
        <v>43.176600000000001</v>
      </c>
      <c r="S143" s="548">
        <v>4317.66</v>
      </c>
      <c r="T143" s="549"/>
      <c r="U143" s="547">
        <v>7</v>
      </c>
      <c r="V143" s="549"/>
      <c r="W143" s="550" t="e">
        <f>#N/A</f>
        <v>#N/A</v>
      </c>
      <c r="X143" s="549"/>
      <c r="Y143" s="551" t="e">
        <f>#N/A</f>
        <v>#N/A</v>
      </c>
      <c r="Z143" s="551" t="e">
        <f>#N/A</f>
        <v>#N/A</v>
      </c>
      <c r="AA143" s="551" t="e">
        <f>#N/A</f>
        <v>#N/A</v>
      </c>
      <c r="AB143" s="552" t="e">
        <f>#N/A</f>
        <v>#N/A</v>
      </c>
      <c r="AC143" s="549"/>
      <c r="AD143" s="553">
        <v>0</v>
      </c>
      <c r="AE143" s="554" t="s">
        <v>1509</v>
      </c>
      <c r="AF143" s="553">
        <v>0</v>
      </c>
      <c r="AG143" s="554" t="s">
        <v>1509</v>
      </c>
      <c r="AH143" s="553">
        <v>0</v>
      </c>
      <c r="AI143" s="554" t="s">
        <v>1509</v>
      </c>
      <c r="AJ143" s="553">
        <v>0</v>
      </c>
      <c r="AK143" s="543" t="e">
        <f>#N/A</f>
        <v>#N/A</v>
      </c>
    </row>
    <row r="144" spans="1:37" s="522" customFormat="1" ht="22.5" hidden="1" customHeight="1" x14ac:dyDescent="0.3">
      <c r="A144" s="533" t="s">
        <v>3648</v>
      </c>
      <c r="B144" s="544" t="s">
        <v>1503</v>
      </c>
      <c r="C144" s="544" t="s">
        <v>2168</v>
      </c>
      <c r="D144" s="544" t="s">
        <v>71</v>
      </c>
      <c r="E144" s="545" t="s">
        <v>594</v>
      </c>
      <c r="F144" s="545" t="s">
        <v>593</v>
      </c>
      <c r="G144" s="546">
        <v>700</v>
      </c>
      <c r="H144" s="546">
        <v>6</v>
      </c>
      <c r="I144" s="537"/>
      <c r="J144" s="547">
        <v>17</v>
      </c>
      <c r="K144" s="548">
        <v>1240</v>
      </c>
      <c r="L144" s="548">
        <v>21080</v>
      </c>
      <c r="M144" s="549"/>
      <c r="N144" s="547">
        <v>0</v>
      </c>
      <c r="O144" s="547">
        <v>0</v>
      </c>
      <c r="P144" s="547">
        <v>0</v>
      </c>
      <c r="Q144" s="548">
        <v>0</v>
      </c>
      <c r="R144" s="548">
        <v>45.767399999999995</v>
      </c>
      <c r="S144" s="548">
        <v>0</v>
      </c>
      <c r="T144" s="549"/>
      <c r="U144" s="547">
        <v>0</v>
      </c>
      <c r="V144" s="549"/>
      <c r="W144" s="550" t="e">
        <f>#N/A</f>
        <v>#N/A</v>
      </c>
      <c r="X144" s="549"/>
      <c r="Y144" s="551" t="e">
        <f>#N/A</f>
        <v>#N/A</v>
      </c>
      <c r="Z144" s="551" t="e">
        <f>#N/A</f>
        <v>#N/A</v>
      </c>
      <c r="AA144" s="551" t="e">
        <f>#N/A</f>
        <v>#N/A</v>
      </c>
      <c r="AB144" s="552" t="e">
        <f>#N/A</f>
        <v>#N/A</v>
      </c>
      <c r="AC144" s="549"/>
      <c r="AD144" s="553">
        <v>0</v>
      </c>
      <c r="AE144" s="554" t="s">
        <v>1509</v>
      </c>
      <c r="AF144" s="553">
        <v>0</v>
      </c>
      <c r="AG144" s="554" t="s">
        <v>1509</v>
      </c>
      <c r="AH144" s="553">
        <v>0</v>
      </c>
      <c r="AI144" s="554" t="s">
        <v>1509</v>
      </c>
      <c r="AJ144" s="553">
        <v>0</v>
      </c>
      <c r="AK144" s="543" t="e">
        <f>#N/A</f>
        <v>#N/A</v>
      </c>
    </row>
    <row r="145" spans="1:37" s="522" customFormat="1" ht="22.5" hidden="1" customHeight="1" x14ac:dyDescent="0.3">
      <c r="A145" s="533" t="s">
        <v>578</v>
      </c>
      <c r="B145" s="544" t="s">
        <v>1503</v>
      </c>
      <c r="C145" s="544" t="s">
        <v>2168</v>
      </c>
      <c r="D145" s="544" t="s">
        <v>71</v>
      </c>
      <c r="E145" s="545" t="s">
        <v>596</v>
      </c>
      <c r="F145" s="545" t="s">
        <v>595</v>
      </c>
      <c r="G145" s="546">
        <v>700</v>
      </c>
      <c r="H145" s="546">
        <v>12</v>
      </c>
      <c r="I145" s="537"/>
      <c r="J145" s="547">
        <v>13</v>
      </c>
      <c r="K145" s="548">
        <v>785</v>
      </c>
      <c r="L145" s="548">
        <v>10205</v>
      </c>
      <c r="M145" s="549"/>
      <c r="N145" s="547">
        <v>0</v>
      </c>
      <c r="O145" s="547">
        <v>0</v>
      </c>
      <c r="P145" s="547">
        <v>0</v>
      </c>
      <c r="Q145" s="548">
        <v>0</v>
      </c>
      <c r="R145" s="548">
        <v>46.654800000000002</v>
      </c>
      <c r="S145" s="548">
        <v>0</v>
      </c>
      <c r="T145" s="549"/>
      <c r="U145" s="547">
        <v>0</v>
      </c>
      <c r="V145" s="549"/>
      <c r="W145" s="550" t="e">
        <f>#N/A</f>
        <v>#N/A</v>
      </c>
      <c r="X145" s="549"/>
      <c r="Y145" s="551" t="e">
        <f>#N/A</f>
        <v>#N/A</v>
      </c>
      <c r="Z145" s="551" t="e">
        <f>#N/A</f>
        <v>#N/A</v>
      </c>
      <c r="AA145" s="551" t="e">
        <f>#N/A</f>
        <v>#N/A</v>
      </c>
      <c r="AB145" s="552" t="e">
        <f>#N/A</f>
        <v>#N/A</v>
      </c>
      <c r="AC145" s="549"/>
      <c r="AD145" s="553">
        <v>0</v>
      </c>
      <c r="AE145" s="554" t="s">
        <v>1509</v>
      </c>
      <c r="AF145" s="553">
        <v>0</v>
      </c>
      <c r="AG145" s="554" t="s">
        <v>1509</v>
      </c>
      <c r="AH145" s="553">
        <v>0</v>
      </c>
      <c r="AI145" s="554" t="s">
        <v>1509</v>
      </c>
      <c r="AJ145" s="553">
        <v>0</v>
      </c>
      <c r="AK145" s="543" t="e">
        <f>#N/A</f>
        <v>#N/A</v>
      </c>
    </row>
    <row r="146" spans="1:37" s="522" customFormat="1" ht="22.5" hidden="1" customHeight="1" x14ac:dyDescent="0.3">
      <c r="A146" s="533" t="s">
        <v>3451</v>
      </c>
      <c r="B146" s="544" t="s">
        <v>1503</v>
      </c>
      <c r="C146" s="544" t="s">
        <v>2168</v>
      </c>
      <c r="D146" s="544" t="s">
        <v>71</v>
      </c>
      <c r="E146" s="545" t="s">
        <v>598</v>
      </c>
      <c r="F146" s="545" t="s">
        <v>597</v>
      </c>
      <c r="G146" s="546">
        <v>700</v>
      </c>
      <c r="H146" s="546">
        <v>6</v>
      </c>
      <c r="I146" s="537"/>
      <c r="J146" s="547">
        <v>292</v>
      </c>
      <c r="K146" s="548">
        <v>1290</v>
      </c>
      <c r="L146" s="548">
        <v>376680</v>
      </c>
      <c r="M146" s="549"/>
      <c r="N146" s="547">
        <v>0</v>
      </c>
      <c r="O146" s="547">
        <v>900</v>
      </c>
      <c r="P146" s="547">
        <v>900</v>
      </c>
      <c r="Q146" s="548">
        <v>150</v>
      </c>
      <c r="R146" s="548">
        <v>0</v>
      </c>
      <c r="S146" s="548">
        <v>0</v>
      </c>
      <c r="T146" s="549"/>
      <c r="U146" s="547">
        <v>0</v>
      </c>
      <c r="V146" s="549"/>
      <c r="W146" s="550" t="e">
        <f>#N/A</f>
        <v>#N/A</v>
      </c>
      <c r="X146" s="549"/>
      <c r="Y146" s="551" t="e">
        <f>#N/A</f>
        <v>#N/A</v>
      </c>
      <c r="Z146" s="551" t="e">
        <f>#N/A</f>
        <v>#N/A</v>
      </c>
      <c r="AA146" s="551" t="e">
        <f>#N/A</f>
        <v>#N/A</v>
      </c>
      <c r="AB146" s="552" t="e">
        <f>#N/A</f>
        <v>#N/A</v>
      </c>
      <c r="AC146" s="549"/>
      <c r="AD146" s="553">
        <v>2016</v>
      </c>
      <c r="AE146" s="554">
        <v>46282</v>
      </c>
      <c r="AF146" s="553">
        <v>0</v>
      </c>
      <c r="AG146" s="554">
        <v>0</v>
      </c>
      <c r="AH146" s="553">
        <v>0</v>
      </c>
      <c r="AI146" s="554">
        <v>0</v>
      </c>
      <c r="AJ146" s="553">
        <v>2016</v>
      </c>
      <c r="AK146" s="543" t="e">
        <f>#N/A</f>
        <v>#N/A</v>
      </c>
    </row>
    <row r="147" spans="1:37" s="522" customFormat="1" ht="22.5" hidden="1" customHeight="1" x14ac:dyDescent="0.3">
      <c r="A147" s="533" t="s">
        <v>3452</v>
      </c>
      <c r="B147" s="544" t="s">
        <v>1503</v>
      </c>
      <c r="C147" s="544" t="s">
        <v>2168</v>
      </c>
      <c r="D147" s="544" t="s">
        <v>71</v>
      </c>
      <c r="E147" s="545" t="s">
        <v>600</v>
      </c>
      <c r="F147" s="545" t="s">
        <v>599</v>
      </c>
      <c r="G147" s="546">
        <v>700</v>
      </c>
      <c r="H147" s="546">
        <v>6</v>
      </c>
      <c r="I147" s="537"/>
      <c r="J147" s="547">
        <v>0</v>
      </c>
      <c r="K147" s="548">
        <v>1240</v>
      </c>
      <c r="L147" s="548">
        <v>0</v>
      </c>
      <c r="M147" s="549"/>
      <c r="N147" s="547">
        <v>0</v>
      </c>
      <c r="O147" s="547">
        <v>1008</v>
      </c>
      <c r="P147" s="547">
        <v>1008</v>
      </c>
      <c r="Q147" s="548">
        <v>168</v>
      </c>
      <c r="R147" s="548">
        <v>0</v>
      </c>
      <c r="S147" s="548">
        <v>0</v>
      </c>
      <c r="T147" s="549"/>
      <c r="U147" s="547">
        <v>0</v>
      </c>
      <c r="V147" s="549"/>
      <c r="W147" s="550" t="e">
        <f>#N/A</f>
        <v>#N/A</v>
      </c>
      <c r="X147" s="549"/>
      <c r="Y147" s="551" t="e">
        <f>#N/A</f>
        <v>#N/A</v>
      </c>
      <c r="Z147" s="551" t="e">
        <f>#N/A</f>
        <v>#N/A</v>
      </c>
      <c r="AA147" s="551" t="e">
        <f>#N/A</f>
        <v>#N/A</v>
      </c>
      <c r="AB147" s="552" t="e">
        <f>#N/A</f>
        <v>#N/A</v>
      </c>
      <c r="AC147" s="549"/>
      <c r="AD147" s="553">
        <v>0</v>
      </c>
      <c r="AE147" s="554">
        <v>0</v>
      </c>
      <c r="AF147" s="553">
        <v>0</v>
      </c>
      <c r="AG147" s="554">
        <v>0</v>
      </c>
      <c r="AH147" s="553">
        <v>0</v>
      </c>
      <c r="AI147" s="554">
        <v>0</v>
      </c>
      <c r="AJ147" s="553">
        <v>1008</v>
      </c>
      <c r="AK147" s="543" t="e">
        <f>#N/A</f>
        <v>#N/A</v>
      </c>
    </row>
    <row r="148" spans="1:37" s="522" customFormat="1" ht="22.5" hidden="1" customHeight="1" x14ac:dyDescent="0.3">
      <c r="A148" s="533" t="s">
        <v>3650</v>
      </c>
      <c r="B148" s="544" t="s">
        <v>1503</v>
      </c>
      <c r="C148" s="544" t="s">
        <v>2168</v>
      </c>
      <c r="D148" s="544" t="s">
        <v>71</v>
      </c>
      <c r="E148" s="545" t="s">
        <v>601</v>
      </c>
      <c r="F148" s="545" t="s">
        <v>3927</v>
      </c>
      <c r="G148" s="546">
        <v>750</v>
      </c>
      <c r="H148" s="546">
        <v>12</v>
      </c>
      <c r="I148" s="537"/>
      <c r="J148" s="547">
        <v>0</v>
      </c>
      <c r="K148" s="548">
        <v>795</v>
      </c>
      <c r="L148" s="548">
        <v>0</v>
      </c>
      <c r="M148" s="549"/>
      <c r="N148" s="547">
        <v>0</v>
      </c>
      <c r="O148" s="547">
        <v>0</v>
      </c>
      <c r="P148" s="547">
        <v>0</v>
      </c>
      <c r="Q148" s="548">
        <v>0</v>
      </c>
      <c r="R148" s="548">
        <v>45</v>
      </c>
      <c r="S148" s="548">
        <v>0</v>
      </c>
      <c r="T148" s="549"/>
      <c r="U148" s="547">
        <v>0</v>
      </c>
      <c r="V148" s="549"/>
      <c r="W148" s="550" t="e">
        <f>#N/A</f>
        <v>#N/A</v>
      </c>
      <c r="X148" s="549"/>
      <c r="Y148" s="551" t="e">
        <f>#N/A</f>
        <v>#N/A</v>
      </c>
      <c r="Z148" s="551" t="e">
        <f>#N/A</f>
        <v>#N/A</v>
      </c>
      <c r="AA148" s="551" t="e">
        <f>#N/A</f>
        <v>#N/A</v>
      </c>
      <c r="AB148" s="552" t="e">
        <f>#N/A</f>
        <v>#N/A</v>
      </c>
      <c r="AC148" s="549"/>
      <c r="AD148" s="553">
        <v>0</v>
      </c>
      <c r="AE148" s="554" t="s">
        <v>1509</v>
      </c>
      <c r="AF148" s="553">
        <v>0</v>
      </c>
      <c r="AG148" s="554" t="s">
        <v>1509</v>
      </c>
      <c r="AH148" s="553">
        <v>0</v>
      </c>
      <c r="AI148" s="554" t="s">
        <v>1509</v>
      </c>
      <c r="AJ148" s="553">
        <v>0</v>
      </c>
      <c r="AK148" s="543" t="e">
        <f>#N/A</f>
        <v>#N/A</v>
      </c>
    </row>
    <row r="149" spans="1:37" s="522" customFormat="1" ht="22.5" hidden="1" customHeight="1" x14ac:dyDescent="0.3">
      <c r="A149" s="533" t="s">
        <v>1686</v>
      </c>
      <c r="B149" s="544" t="s">
        <v>1503</v>
      </c>
      <c r="C149" s="544" t="s">
        <v>2168</v>
      </c>
      <c r="D149" s="544" t="s">
        <v>71</v>
      </c>
      <c r="E149" s="545" t="s">
        <v>603</v>
      </c>
      <c r="F149" s="545" t="s">
        <v>602</v>
      </c>
      <c r="G149" s="546">
        <v>750</v>
      </c>
      <c r="H149" s="546">
        <v>3</v>
      </c>
      <c r="I149" s="537"/>
      <c r="J149" s="547">
        <v>9</v>
      </c>
      <c r="K149" s="548">
        <v>7540</v>
      </c>
      <c r="L149" s="548">
        <v>67860</v>
      </c>
      <c r="M149" s="549"/>
      <c r="N149" s="547">
        <v>12</v>
      </c>
      <c r="O149" s="547">
        <v>60</v>
      </c>
      <c r="P149" s="547">
        <v>72</v>
      </c>
      <c r="Q149" s="548">
        <v>24</v>
      </c>
      <c r="R149" s="548">
        <v>181.44779999999997</v>
      </c>
      <c r="S149" s="548">
        <v>4354.7471999999998</v>
      </c>
      <c r="T149" s="549"/>
      <c r="U149" s="547">
        <v>0</v>
      </c>
      <c r="V149" s="549"/>
      <c r="W149" s="550" t="e">
        <f>#N/A</f>
        <v>#N/A</v>
      </c>
      <c r="X149" s="549"/>
      <c r="Y149" s="551" t="e">
        <f>#N/A</f>
        <v>#N/A</v>
      </c>
      <c r="Z149" s="551" t="e">
        <f>#N/A</f>
        <v>#N/A</v>
      </c>
      <c r="AA149" s="551" t="e">
        <f>#N/A</f>
        <v>#N/A</v>
      </c>
      <c r="AB149" s="552" t="e">
        <f>#N/A</f>
        <v>#N/A</v>
      </c>
      <c r="AC149" s="549"/>
      <c r="AD149" s="553">
        <v>0</v>
      </c>
      <c r="AE149" s="554" t="s">
        <v>1509</v>
      </c>
      <c r="AF149" s="553">
        <v>0</v>
      </c>
      <c r="AG149" s="554" t="s">
        <v>1509</v>
      </c>
      <c r="AH149" s="553">
        <v>0</v>
      </c>
      <c r="AI149" s="554" t="s">
        <v>1509</v>
      </c>
      <c r="AJ149" s="553">
        <v>0</v>
      </c>
      <c r="AK149" s="543" t="e">
        <f>#N/A</f>
        <v>#N/A</v>
      </c>
    </row>
    <row r="150" spans="1:37" s="522" customFormat="1" ht="22.5" hidden="1" customHeight="1" x14ac:dyDescent="0.3">
      <c r="A150" s="533" t="s">
        <v>3646</v>
      </c>
      <c r="B150" s="544" t="s">
        <v>1503</v>
      </c>
      <c r="C150" s="544" t="s">
        <v>2168</v>
      </c>
      <c r="D150" s="544" t="s">
        <v>71</v>
      </c>
      <c r="E150" s="545" t="s">
        <v>605</v>
      </c>
      <c r="F150" s="545" t="s">
        <v>604</v>
      </c>
      <c r="G150" s="546">
        <v>750</v>
      </c>
      <c r="H150" s="546">
        <v>6</v>
      </c>
      <c r="I150" s="537"/>
      <c r="J150" s="547">
        <v>88</v>
      </c>
      <c r="K150" s="548">
        <v>5760</v>
      </c>
      <c r="L150" s="548">
        <v>506880</v>
      </c>
      <c r="M150" s="549"/>
      <c r="N150" s="547">
        <v>0</v>
      </c>
      <c r="O150" s="547">
        <v>0</v>
      </c>
      <c r="P150" s="547">
        <v>0</v>
      </c>
      <c r="Q150" s="548">
        <v>0</v>
      </c>
      <c r="R150" s="548">
        <v>181.44779999999997</v>
      </c>
      <c r="S150" s="548">
        <v>0</v>
      </c>
      <c r="T150" s="549"/>
      <c r="U150" s="547">
        <v>0</v>
      </c>
      <c r="V150" s="549"/>
      <c r="W150" s="550" t="e">
        <f>#N/A</f>
        <v>#N/A</v>
      </c>
      <c r="X150" s="549"/>
      <c r="Y150" s="551" t="e">
        <f>#N/A</f>
        <v>#N/A</v>
      </c>
      <c r="Z150" s="551" t="e">
        <f>#N/A</f>
        <v>#N/A</v>
      </c>
      <c r="AA150" s="551" t="e">
        <f>#N/A</f>
        <v>#N/A</v>
      </c>
      <c r="AB150" s="552" t="e">
        <f>#N/A</f>
        <v>#N/A</v>
      </c>
      <c r="AC150" s="549"/>
      <c r="AD150" s="553">
        <v>0</v>
      </c>
      <c r="AE150" s="554" t="s">
        <v>1509</v>
      </c>
      <c r="AF150" s="553">
        <v>0</v>
      </c>
      <c r="AG150" s="554" t="s">
        <v>1509</v>
      </c>
      <c r="AH150" s="553">
        <v>0</v>
      </c>
      <c r="AI150" s="554" t="s">
        <v>1509</v>
      </c>
      <c r="AJ150" s="553">
        <v>0</v>
      </c>
      <c r="AK150" s="543" t="e">
        <f>#N/A</f>
        <v>#N/A</v>
      </c>
    </row>
    <row r="151" spans="1:37" s="522" customFormat="1" ht="22.5" hidden="1" customHeight="1" x14ac:dyDescent="0.3">
      <c r="A151" s="533" t="s">
        <v>3649</v>
      </c>
      <c r="B151" s="544" t="s">
        <v>1503</v>
      </c>
      <c r="C151" s="544" t="s">
        <v>2168</v>
      </c>
      <c r="D151" s="544" t="s">
        <v>71</v>
      </c>
      <c r="E151" s="545" t="s">
        <v>607</v>
      </c>
      <c r="F151" s="545" t="s">
        <v>3928</v>
      </c>
      <c r="G151" s="546">
        <v>750</v>
      </c>
      <c r="H151" s="546">
        <v>12</v>
      </c>
      <c r="I151" s="537"/>
      <c r="J151" s="547">
        <v>0</v>
      </c>
      <c r="K151" s="548">
        <v>795</v>
      </c>
      <c r="L151" s="548">
        <v>0</v>
      </c>
      <c r="M151" s="549"/>
      <c r="N151" s="547">
        <v>0</v>
      </c>
      <c r="O151" s="547">
        <v>0</v>
      </c>
      <c r="P151" s="547">
        <v>0</v>
      </c>
      <c r="Q151" s="548">
        <v>0</v>
      </c>
      <c r="R151" s="548">
        <v>45</v>
      </c>
      <c r="S151" s="548">
        <v>0</v>
      </c>
      <c r="T151" s="549"/>
      <c r="U151" s="547">
        <v>0</v>
      </c>
      <c r="V151" s="549"/>
      <c r="W151" s="550" t="e">
        <f>#N/A</f>
        <v>#N/A</v>
      </c>
      <c r="X151" s="549"/>
      <c r="Y151" s="551" t="e">
        <f>#N/A</f>
        <v>#N/A</v>
      </c>
      <c r="Z151" s="551" t="e">
        <f>#N/A</f>
        <v>#N/A</v>
      </c>
      <c r="AA151" s="551" t="e">
        <f>#N/A</f>
        <v>#N/A</v>
      </c>
      <c r="AB151" s="552" t="e">
        <f>#N/A</f>
        <v>#N/A</v>
      </c>
      <c r="AC151" s="549"/>
      <c r="AD151" s="553">
        <v>0</v>
      </c>
      <c r="AE151" s="554" t="s">
        <v>1509</v>
      </c>
      <c r="AF151" s="553">
        <v>0</v>
      </c>
      <c r="AG151" s="554" t="s">
        <v>1509</v>
      </c>
      <c r="AH151" s="553">
        <v>0</v>
      </c>
      <c r="AI151" s="554" t="s">
        <v>1509</v>
      </c>
      <c r="AJ151" s="553">
        <v>0</v>
      </c>
      <c r="AK151" s="543" t="e">
        <f>#N/A</f>
        <v>#N/A</v>
      </c>
    </row>
    <row r="152" spans="1:37" s="522" customFormat="1" ht="22.5" hidden="1" customHeight="1" x14ac:dyDescent="0.3">
      <c r="A152" s="533" t="s">
        <v>3655</v>
      </c>
      <c r="B152" s="544" t="s">
        <v>1503</v>
      </c>
      <c r="C152" s="544" t="s">
        <v>2168</v>
      </c>
      <c r="D152" s="544" t="s">
        <v>71</v>
      </c>
      <c r="E152" s="545" t="s">
        <v>609</v>
      </c>
      <c r="F152" s="545" t="s">
        <v>608</v>
      </c>
      <c r="G152" s="546">
        <v>750</v>
      </c>
      <c r="H152" s="546">
        <v>12</v>
      </c>
      <c r="I152" s="537"/>
      <c r="J152" s="547">
        <v>9</v>
      </c>
      <c r="K152" s="548">
        <v>1169</v>
      </c>
      <c r="L152" s="548">
        <v>10521</v>
      </c>
      <c r="M152" s="549"/>
      <c r="N152" s="547">
        <v>0</v>
      </c>
      <c r="O152" s="547">
        <v>0</v>
      </c>
      <c r="P152" s="547">
        <v>0</v>
      </c>
      <c r="Q152" s="548">
        <v>0</v>
      </c>
      <c r="R152" s="548">
        <v>0</v>
      </c>
      <c r="S152" s="548">
        <v>0</v>
      </c>
      <c r="T152" s="549"/>
      <c r="U152" s="547">
        <v>0</v>
      </c>
      <c r="V152" s="549"/>
      <c r="W152" s="550" t="e">
        <f>#N/A</f>
        <v>#N/A</v>
      </c>
      <c r="X152" s="549"/>
      <c r="Y152" s="551" t="e">
        <f>#N/A</f>
        <v>#N/A</v>
      </c>
      <c r="Z152" s="551" t="e">
        <f>#N/A</f>
        <v>#N/A</v>
      </c>
      <c r="AA152" s="551" t="e">
        <f>#N/A</f>
        <v>#N/A</v>
      </c>
      <c r="AB152" s="552" t="e">
        <f>#N/A</f>
        <v>#N/A</v>
      </c>
      <c r="AC152" s="549"/>
      <c r="AD152" s="553">
        <v>0</v>
      </c>
      <c r="AE152" s="554" t="s">
        <v>1509</v>
      </c>
      <c r="AF152" s="553">
        <v>0</v>
      </c>
      <c r="AG152" s="554" t="s">
        <v>1509</v>
      </c>
      <c r="AH152" s="553">
        <v>0</v>
      </c>
      <c r="AI152" s="554" t="s">
        <v>1509</v>
      </c>
      <c r="AJ152" s="553">
        <v>0</v>
      </c>
      <c r="AK152" s="543" t="e">
        <f>#N/A</f>
        <v>#N/A</v>
      </c>
    </row>
    <row r="153" spans="1:37" s="522" customFormat="1" ht="22.5" hidden="1" customHeight="1" x14ac:dyDescent="0.3">
      <c r="A153" s="533" t="s">
        <v>3448</v>
      </c>
      <c r="B153" s="544" t="s">
        <v>1503</v>
      </c>
      <c r="C153" s="544" t="s">
        <v>2168</v>
      </c>
      <c r="D153" s="544" t="s">
        <v>71</v>
      </c>
      <c r="E153" s="545" t="s">
        <v>573</v>
      </c>
      <c r="F153" s="545" t="s">
        <v>3929</v>
      </c>
      <c r="G153" s="546">
        <v>1000</v>
      </c>
      <c r="H153" s="546">
        <v>12</v>
      </c>
      <c r="I153" s="537"/>
      <c r="J153" s="547">
        <v>111</v>
      </c>
      <c r="K153" s="548">
        <v>1070</v>
      </c>
      <c r="L153" s="548">
        <v>118770</v>
      </c>
      <c r="M153" s="549"/>
      <c r="N153" s="547">
        <v>0</v>
      </c>
      <c r="O153" s="547">
        <v>1080</v>
      </c>
      <c r="P153" s="547">
        <v>1080</v>
      </c>
      <c r="Q153" s="548">
        <v>90</v>
      </c>
      <c r="R153" s="548">
        <v>0</v>
      </c>
      <c r="S153" s="548">
        <v>0</v>
      </c>
      <c r="T153" s="549"/>
      <c r="U153" s="547">
        <v>0</v>
      </c>
      <c r="V153" s="549"/>
      <c r="W153" s="550" t="e">
        <f>#N/A</f>
        <v>#N/A</v>
      </c>
      <c r="X153" s="549"/>
      <c r="Y153" s="551" t="e">
        <f>#N/A</f>
        <v>#N/A</v>
      </c>
      <c r="Z153" s="551" t="e">
        <f>#N/A</f>
        <v>#N/A</v>
      </c>
      <c r="AA153" s="551" t="e">
        <f>#N/A</f>
        <v>#N/A</v>
      </c>
      <c r="AB153" s="552" t="e">
        <f>#N/A</f>
        <v>#N/A</v>
      </c>
      <c r="AC153" s="549"/>
      <c r="AD153" s="553">
        <v>0</v>
      </c>
      <c r="AE153" s="554" t="s">
        <v>1509</v>
      </c>
      <c r="AF153" s="553">
        <v>0</v>
      </c>
      <c r="AG153" s="554" t="s">
        <v>1509</v>
      </c>
      <c r="AH153" s="553">
        <v>0</v>
      </c>
      <c r="AI153" s="554" t="s">
        <v>1509</v>
      </c>
      <c r="AJ153" s="553">
        <v>0</v>
      </c>
      <c r="AK153" s="543" t="e">
        <f>#N/A</f>
        <v>#N/A</v>
      </c>
    </row>
    <row r="154" spans="1:37" s="522" customFormat="1" ht="22.5" hidden="1" customHeight="1" x14ac:dyDescent="0.3">
      <c r="A154" s="533" t="s">
        <v>3449</v>
      </c>
      <c r="B154" s="544" t="s">
        <v>1503</v>
      </c>
      <c r="C154" s="544" t="s">
        <v>2168</v>
      </c>
      <c r="D154" s="544" t="s">
        <v>71</v>
      </c>
      <c r="E154" s="545" t="s">
        <v>580</v>
      </c>
      <c r="F154" s="545" t="s">
        <v>3930</v>
      </c>
      <c r="G154" s="546">
        <v>1000</v>
      </c>
      <c r="H154" s="546">
        <v>12</v>
      </c>
      <c r="I154" s="537"/>
      <c r="J154" s="547">
        <v>111</v>
      </c>
      <c r="K154" s="548">
        <v>1025</v>
      </c>
      <c r="L154" s="548">
        <v>113775</v>
      </c>
      <c r="M154" s="549"/>
      <c r="N154" s="547">
        <v>0</v>
      </c>
      <c r="O154" s="547">
        <v>1080</v>
      </c>
      <c r="P154" s="547">
        <v>1080</v>
      </c>
      <c r="Q154" s="548">
        <v>90</v>
      </c>
      <c r="R154" s="548">
        <v>0</v>
      </c>
      <c r="S154" s="548">
        <v>0</v>
      </c>
      <c r="T154" s="549"/>
      <c r="U154" s="547">
        <v>0</v>
      </c>
      <c r="V154" s="549"/>
      <c r="W154" s="550" t="e">
        <f>#N/A</f>
        <v>#N/A</v>
      </c>
      <c r="X154" s="549"/>
      <c r="Y154" s="551" t="e">
        <f>#N/A</f>
        <v>#N/A</v>
      </c>
      <c r="Z154" s="551" t="e">
        <f>#N/A</f>
        <v>#N/A</v>
      </c>
      <c r="AA154" s="551" t="e">
        <f>#N/A</f>
        <v>#N/A</v>
      </c>
      <c r="AB154" s="552" t="e">
        <f>#N/A</f>
        <v>#N/A</v>
      </c>
      <c r="AC154" s="549"/>
      <c r="AD154" s="553">
        <v>0</v>
      </c>
      <c r="AE154" s="554" t="s">
        <v>1509</v>
      </c>
      <c r="AF154" s="553">
        <v>0</v>
      </c>
      <c r="AG154" s="554" t="s">
        <v>1509</v>
      </c>
      <c r="AH154" s="553">
        <v>0</v>
      </c>
      <c r="AI154" s="554" t="s">
        <v>1509</v>
      </c>
      <c r="AJ154" s="553">
        <v>0</v>
      </c>
      <c r="AK154" s="543" t="e">
        <f>#N/A</f>
        <v>#N/A</v>
      </c>
    </row>
    <row r="155" spans="1:37" s="522" customFormat="1" ht="22.5" hidden="1" customHeight="1" x14ac:dyDescent="0.3">
      <c r="A155" s="533" t="s">
        <v>3598</v>
      </c>
      <c r="B155" s="544" t="s">
        <v>1503</v>
      </c>
      <c r="C155" s="544" t="s">
        <v>1592</v>
      </c>
      <c r="D155" s="544" t="s">
        <v>71</v>
      </c>
      <c r="E155" s="545" t="s">
        <v>611</v>
      </c>
      <c r="F155" s="545" t="s">
        <v>610</v>
      </c>
      <c r="G155" s="546">
        <v>700</v>
      </c>
      <c r="H155" s="546">
        <v>6</v>
      </c>
      <c r="I155" s="537"/>
      <c r="J155" s="547">
        <v>239</v>
      </c>
      <c r="K155" s="548">
        <v>1410</v>
      </c>
      <c r="L155" s="548">
        <v>336990</v>
      </c>
      <c r="M155" s="549"/>
      <c r="N155" s="547">
        <v>0</v>
      </c>
      <c r="O155" s="547">
        <v>2400</v>
      </c>
      <c r="P155" s="547">
        <v>2400</v>
      </c>
      <c r="Q155" s="548">
        <v>400</v>
      </c>
      <c r="R155" s="548">
        <v>46.308</v>
      </c>
      <c r="S155" s="548">
        <v>18523.2</v>
      </c>
      <c r="T155" s="549"/>
      <c r="U155" s="547">
        <v>0</v>
      </c>
      <c r="V155" s="549"/>
      <c r="W155" s="550" t="e">
        <f>#N/A</f>
        <v>#N/A</v>
      </c>
      <c r="X155" s="549"/>
      <c r="Y155" s="551" t="e">
        <f>#N/A</f>
        <v>#N/A</v>
      </c>
      <c r="Z155" s="551" t="e">
        <f>#N/A</f>
        <v>#N/A</v>
      </c>
      <c r="AA155" s="551" t="e">
        <f>#N/A</f>
        <v>#N/A</v>
      </c>
      <c r="AB155" s="552" t="e">
        <f>#N/A</f>
        <v>#N/A</v>
      </c>
      <c r="AC155" s="549"/>
      <c r="AD155" s="553">
        <v>0</v>
      </c>
      <c r="AE155" s="554">
        <v>0</v>
      </c>
      <c r="AF155" s="553">
        <v>0</v>
      </c>
      <c r="AG155" s="554">
        <v>0</v>
      </c>
      <c r="AH155" s="553">
        <v>0</v>
      </c>
      <c r="AI155" s="554">
        <v>0</v>
      </c>
      <c r="AJ155" s="553">
        <v>0</v>
      </c>
      <c r="AK155" s="543" t="e">
        <f>#N/A</f>
        <v>#N/A</v>
      </c>
    </row>
    <row r="156" spans="1:37" s="522" customFormat="1" ht="22.5" hidden="1" customHeight="1" x14ac:dyDescent="0.3">
      <c r="A156" s="533" t="s">
        <v>3624</v>
      </c>
      <c r="B156" s="544" t="s">
        <v>1503</v>
      </c>
      <c r="C156" s="544" t="s">
        <v>1638</v>
      </c>
      <c r="D156" s="544" t="s">
        <v>71</v>
      </c>
      <c r="E156" s="545" t="s">
        <v>613</v>
      </c>
      <c r="F156" s="545" t="s">
        <v>612</v>
      </c>
      <c r="G156" s="546">
        <v>700</v>
      </c>
      <c r="H156" s="546">
        <v>6</v>
      </c>
      <c r="I156" s="537"/>
      <c r="J156" s="547">
        <v>4</v>
      </c>
      <c r="K156" s="548">
        <v>1130</v>
      </c>
      <c r="L156" s="548">
        <v>4520</v>
      </c>
      <c r="M156" s="549"/>
      <c r="N156" s="547">
        <v>0</v>
      </c>
      <c r="O156" s="547">
        <v>0</v>
      </c>
      <c r="P156" s="547">
        <v>0</v>
      </c>
      <c r="Q156" s="548">
        <v>0</v>
      </c>
      <c r="R156" s="548">
        <v>30.02</v>
      </c>
      <c r="S156" s="548">
        <v>0</v>
      </c>
      <c r="T156" s="549"/>
      <c r="U156" s="547">
        <v>0</v>
      </c>
      <c r="V156" s="549"/>
      <c r="W156" s="550" t="e">
        <f>#N/A</f>
        <v>#N/A</v>
      </c>
      <c r="X156" s="549"/>
      <c r="Y156" s="551" t="e">
        <f>#N/A</f>
        <v>#N/A</v>
      </c>
      <c r="Z156" s="551" t="e">
        <f>#N/A</f>
        <v>#N/A</v>
      </c>
      <c r="AA156" s="551" t="e">
        <f>#N/A</f>
        <v>#N/A</v>
      </c>
      <c r="AB156" s="552" t="e">
        <f>#N/A</f>
        <v>#N/A</v>
      </c>
      <c r="AC156" s="549"/>
      <c r="AD156" s="553">
        <v>0</v>
      </c>
      <c r="AE156" s="554" t="s">
        <v>1509</v>
      </c>
      <c r="AF156" s="553">
        <v>0</v>
      </c>
      <c r="AG156" s="554" t="s">
        <v>1509</v>
      </c>
      <c r="AH156" s="553">
        <v>0</v>
      </c>
      <c r="AI156" s="554" t="s">
        <v>1509</v>
      </c>
      <c r="AJ156" s="553">
        <v>0</v>
      </c>
      <c r="AK156" s="543" t="e">
        <f>#N/A</f>
        <v>#N/A</v>
      </c>
    </row>
    <row r="157" spans="1:37" s="522" customFormat="1" ht="22.5" hidden="1" customHeight="1" x14ac:dyDescent="0.3">
      <c r="A157" s="533" t="s">
        <v>3453</v>
      </c>
      <c r="B157" s="544" t="s">
        <v>1503</v>
      </c>
      <c r="C157" s="544" t="s">
        <v>1554</v>
      </c>
      <c r="D157" s="544" t="s">
        <v>71</v>
      </c>
      <c r="E157" s="545" t="s">
        <v>615</v>
      </c>
      <c r="F157" s="545" t="s">
        <v>614</v>
      </c>
      <c r="G157" s="546">
        <v>700</v>
      </c>
      <c r="H157" s="546">
        <v>3</v>
      </c>
      <c r="I157" s="537"/>
      <c r="J157" s="547">
        <v>1</v>
      </c>
      <c r="K157" s="548">
        <v>1440</v>
      </c>
      <c r="L157" s="548">
        <v>1440</v>
      </c>
      <c r="M157" s="549"/>
      <c r="N157" s="547">
        <v>0</v>
      </c>
      <c r="O157" s="547">
        <v>0</v>
      </c>
      <c r="P157" s="547">
        <v>0</v>
      </c>
      <c r="Q157" s="548">
        <v>0</v>
      </c>
      <c r="R157" s="548">
        <v>0</v>
      </c>
      <c r="S157" s="548">
        <v>0</v>
      </c>
      <c r="T157" s="549"/>
      <c r="U157" s="547">
        <v>0</v>
      </c>
      <c r="V157" s="549"/>
      <c r="W157" s="550" t="e">
        <f>#N/A</f>
        <v>#N/A</v>
      </c>
      <c r="X157" s="549"/>
      <c r="Y157" s="551" t="e">
        <f>#N/A</f>
        <v>#N/A</v>
      </c>
      <c r="Z157" s="551" t="e">
        <f>#N/A</f>
        <v>#N/A</v>
      </c>
      <c r="AA157" s="551" t="e">
        <f>#N/A</f>
        <v>#N/A</v>
      </c>
      <c r="AB157" s="552" t="e">
        <f>#N/A</f>
        <v>#N/A</v>
      </c>
      <c r="AC157" s="549"/>
      <c r="AD157" s="553">
        <v>0</v>
      </c>
      <c r="AE157" s="554" t="s">
        <v>1509</v>
      </c>
      <c r="AF157" s="553">
        <v>0</v>
      </c>
      <c r="AG157" s="554" t="s">
        <v>1509</v>
      </c>
      <c r="AH157" s="553">
        <v>0</v>
      </c>
      <c r="AI157" s="554" t="s">
        <v>1509</v>
      </c>
      <c r="AJ157" s="553">
        <v>0</v>
      </c>
      <c r="AK157" s="543" t="e">
        <f>#N/A</f>
        <v>#N/A</v>
      </c>
    </row>
    <row r="158" spans="1:37" s="522" customFormat="1" ht="22.5" hidden="1" customHeight="1" x14ac:dyDescent="0.3">
      <c r="A158" s="533" t="s">
        <v>3112</v>
      </c>
      <c r="B158" s="544" t="s">
        <v>1503</v>
      </c>
      <c r="C158" s="544" t="s">
        <v>1554</v>
      </c>
      <c r="D158" s="544" t="s">
        <v>71</v>
      </c>
      <c r="E158" s="545" t="s">
        <v>617</v>
      </c>
      <c r="F158" s="545" t="s">
        <v>616</v>
      </c>
      <c r="G158" s="546">
        <v>700</v>
      </c>
      <c r="H158" s="546">
        <v>6</v>
      </c>
      <c r="I158" s="537"/>
      <c r="J158" s="547">
        <v>275</v>
      </c>
      <c r="K158" s="548">
        <v>799</v>
      </c>
      <c r="L158" s="548">
        <v>219725</v>
      </c>
      <c r="M158" s="549"/>
      <c r="N158" s="547">
        <v>0</v>
      </c>
      <c r="O158" s="547">
        <v>960</v>
      </c>
      <c r="P158" s="547">
        <v>960</v>
      </c>
      <c r="Q158" s="548">
        <v>160</v>
      </c>
      <c r="R158" s="548">
        <v>31.375200000000003</v>
      </c>
      <c r="S158" s="548">
        <v>5020.0320000000002</v>
      </c>
      <c r="T158" s="549"/>
      <c r="U158" s="547">
        <v>1</v>
      </c>
      <c r="V158" s="549"/>
      <c r="W158" s="550" t="e">
        <f>#N/A</f>
        <v>#N/A</v>
      </c>
      <c r="X158" s="549"/>
      <c r="Y158" s="551" t="e">
        <f>#N/A</f>
        <v>#N/A</v>
      </c>
      <c r="Z158" s="551" t="e">
        <f>#N/A</f>
        <v>#N/A</v>
      </c>
      <c r="AA158" s="551" t="e">
        <f>#N/A</f>
        <v>#N/A</v>
      </c>
      <c r="AB158" s="552" t="e">
        <f>#N/A</f>
        <v>#N/A</v>
      </c>
      <c r="AC158" s="549"/>
      <c r="AD158" s="553">
        <v>0</v>
      </c>
      <c r="AE158" s="554" t="s">
        <v>1509</v>
      </c>
      <c r="AF158" s="553">
        <v>0</v>
      </c>
      <c r="AG158" s="554" t="s">
        <v>1509</v>
      </c>
      <c r="AH158" s="553">
        <v>0</v>
      </c>
      <c r="AI158" s="554" t="s">
        <v>1509</v>
      </c>
      <c r="AJ158" s="553">
        <v>0</v>
      </c>
      <c r="AK158" s="543" t="e">
        <f>#N/A</f>
        <v>#N/A</v>
      </c>
    </row>
    <row r="159" spans="1:37" s="522" customFormat="1" ht="22.5" hidden="1" customHeight="1" x14ac:dyDescent="0.3">
      <c r="A159" s="533" t="s">
        <v>3570</v>
      </c>
      <c r="B159" s="544" t="s">
        <v>1503</v>
      </c>
      <c r="C159" s="544" t="s">
        <v>1554</v>
      </c>
      <c r="D159" s="544" t="s">
        <v>71</v>
      </c>
      <c r="E159" s="545" t="s">
        <v>620</v>
      </c>
      <c r="F159" s="545" t="s">
        <v>619</v>
      </c>
      <c r="G159" s="546">
        <v>700</v>
      </c>
      <c r="H159" s="546">
        <v>6</v>
      </c>
      <c r="I159" s="537"/>
      <c r="J159" s="547">
        <v>0</v>
      </c>
      <c r="K159" s="548">
        <v>1940</v>
      </c>
      <c r="L159" s="548">
        <v>0</v>
      </c>
      <c r="M159" s="549"/>
      <c r="N159" s="547">
        <v>0</v>
      </c>
      <c r="O159" s="547">
        <v>0</v>
      </c>
      <c r="P159" s="547">
        <v>0</v>
      </c>
      <c r="Q159" s="548">
        <v>0</v>
      </c>
      <c r="R159" s="548">
        <v>57.222000000000001</v>
      </c>
      <c r="S159" s="548">
        <v>0</v>
      </c>
      <c r="T159" s="549"/>
      <c r="U159" s="547">
        <v>6</v>
      </c>
      <c r="V159" s="549"/>
      <c r="W159" s="550" t="e">
        <f>#N/A</f>
        <v>#N/A</v>
      </c>
      <c r="X159" s="549"/>
      <c r="Y159" s="551" t="e">
        <f>#N/A</f>
        <v>#N/A</v>
      </c>
      <c r="Z159" s="551" t="e">
        <f>#N/A</f>
        <v>#N/A</v>
      </c>
      <c r="AA159" s="551" t="e">
        <f>#N/A</f>
        <v>#N/A</v>
      </c>
      <c r="AB159" s="552" t="e">
        <f>#N/A</f>
        <v>#N/A</v>
      </c>
      <c r="AC159" s="549"/>
      <c r="AD159" s="553">
        <v>0</v>
      </c>
      <c r="AE159" s="554" t="s">
        <v>1509</v>
      </c>
      <c r="AF159" s="553">
        <v>0</v>
      </c>
      <c r="AG159" s="554" t="s">
        <v>1509</v>
      </c>
      <c r="AH159" s="553">
        <v>0</v>
      </c>
      <c r="AI159" s="554" t="s">
        <v>1509</v>
      </c>
      <c r="AJ159" s="553">
        <v>0</v>
      </c>
      <c r="AK159" s="543" t="e">
        <f>#N/A</f>
        <v>#N/A</v>
      </c>
    </row>
    <row r="160" spans="1:37" s="522" customFormat="1" ht="22.5" hidden="1" customHeight="1" x14ac:dyDescent="0.3">
      <c r="A160" s="533" t="s">
        <v>3569</v>
      </c>
      <c r="B160" s="544" t="s">
        <v>1503</v>
      </c>
      <c r="C160" s="544" t="s">
        <v>1554</v>
      </c>
      <c r="D160" s="544" t="s">
        <v>71</v>
      </c>
      <c r="E160" s="545" t="s">
        <v>622</v>
      </c>
      <c r="F160" s="545" t="s">
        <v>621</v>
      </c>
      <c r="G160" s="546">
        <v>700</v>
      </c>
      <c r="H160" s="546">
        <v>6</v>
      </c>
      <c r="I160" s="537"/>
      <c r="J160" s="547">
        <v>6</v>
      </c>
      <c r="K160" s="548">
        <v>1169</v>
      </c>
      <c r="L160" s="548">
        <v>7014</v>
      </c>
      <c r="M160" s="549"/>
      <c r="N160" s="547">
        <v>0</v>
      </c>
      <c r="O160" s="547">
        <v>360</v>
      </c>
      <c r="P160" s="547">
        <v>360</v>
      </c>
      <c r="Q160" s="548">
        <v>60</v>
      </c>
      <c r="R160" s="548">
        <v>41.983199999999997</v>
      </c>
      <c r="S160" s="548">
        <v>2518.9919999999997</v>
      </c>
      <c r="T160" s="549"/>
      <c r="U160" s="547">
        <v>6</v>
      </c>
      <c r="V160" s="549"/>
      <c r="W160" s="550" t="e">
        <f>#N/A</f>
        <v>#N/A</v>
      </c>
      <c r="X160" s="549"/>
      <c r="Y160" s="551" t="e">
        <f>#N/A</f>
        <v>#N/A</v>
      </c>
      <c r="Z160" s="551" t="e">
        <f>#N/A</f>
        <v>#N/A</v>
      </c>
      <c r="AA160" s="551" t="e">
        <f>#N/A</f>
        <v>#N/A</v>
      </c>
      <c r="AB160" s="552" t="e">
        <f>#N/A</f>
        <v>#N/A</v>
      </c>
      <c r="AC160" s="549"/>
      <c r="AD160" s="553">
        <v>0</v>
      </c>
      <c r="AE160" s="554" t="s">
        <v>1509</v>
      </c>
      <c r="AF160" s="553">
        <v>0</v>
      </c>
      <c r="AG160" s="554" t="s">
        <v>1509</v>
      </c>
      <c r="AH160" s="553">
        <v>0</v>
      </c>
      <c r="AI160" s="554" t="s">
        <v>1509</v>
      </c>
      <c r="AJ160" s="553">
        <v>0</v>
      </c>
      <c r="AK160" s="543" t="e">
        <f>#N/A</f>
        <v>#N/A</v>
      </c>
    </row>
    <row r="161" spans="1:37" s="522" customFormat="1" ht="22.5" hidden="1" customHeight="1" x14ac:dyDescent="0.3">
      <c r="A161" s="533" t="s">
        <v>3571</v>
      </c>
      <c r="B161" s="544" t="s">
        <v>1503</v>
      </c>
      <c r="C161" s="544" t="s">
        <v>1554</v>
      </c>
      <c r="D161" s="544" t="s">
        <v>71</v>
      </c>
      <c r="E161" s="545" t="s">
        <v>625</v>
      </c>
      <c r="F161" s="545" t="s">
        <v>624</v>
      </c>
      <c r="G161" s="546">
        <v>700</v>
      </c>
      <c r="H161" s="546">
        <v>6</v>
      </c>
      <c r="I161" s="537"/>
      <c r="J161" s="547">
        <v>46</v>
      </c>
      <c r="K161" s="548">
        <v>2660</v>
      </c>
      <c r="L161" s="548">
        <v>122360</v>
      </c>
      <c r="M161" s="549"/>
      <c r="N161" s="547">
        <v>0</v>
      </c>
      <c r="O161" s="547">
        <v>0</v>
      </c>
      <c r="P161" s="547">
        <v>0</v>
      </c>
      <c r="Q161" s="548">
        <v>0</v>
      </c>
      <c r="R161" s="548">
        <v>63.464399999999998</v>
      </c>
      <c r="S161" s="548">
        <v>0</v>
      </c>
      <c r="T161" s="549"/>
      <c r="U161" s="547">
        <v>11</v>
      </c>
      <c r="V161" s="549"/>
      <c r="W161" s="550" t="e">
        <f>#N/A</f>
        <v>#N/A</v>
      </c>
      <c r="X161" s="549"/>
      <c r="Y161" s="551" t="e">
        <f>#N/A</f>
        <v>#N/A</v>
      </c>
      <c r="Z161" s="551" t="e">
        <f>#N/A</f>
        <v>#N/A</v>
      </c>
      <c r="AA161" s="551" t="e">
        <f>#N/A</f>
        <v>#N/A</v>
      </c>
      <c r="AB161" s="552" t="e">
        <f>#N/A</f>
        <v>#N/A</v>
      </c>
      <c r="AC161" s="549"/>
      <c r="AD161" s="553">
        <v>0</v>
      </c>
      <c r="AE161" s="554" t="s">
        <v>1509</v>
      </c>
      <c r="AF161" s="553">
        <v>0</v>
      </c>
      <c r="AG161" s="554" t="s">
        <v>1509</v>
      </c>
      <c r="AH161" s="553">
        <v>0</v>
      </c>
      <c r="AI161" s="554" t="s">
        <v>1509</v>
      </c>
      <c r="AJ161" s="553">
        <v>0</v>
      </c>
      <c r="AK161" s="543" t="e">
        <f>#N/A</f>
        <v>#N/A</v>
      </c>
    </row>
    <row r="162" spans="1:37" s="522" customFormat="1" ht="22.5" hidden="1" customHeight="1" x14ac:dyDescent="0.3">
      <c r="A162" s="533" t="s">
        <v>3572</v>
      </c>
      <c r="B162" s="544" t="s">
        <v>1503</v>
      </c>
      <c r="C162" s="544" t="s">
        <v>1554</v>
      </c>
      <c r="D162" s="544" t="s">
        <v>71</v>
      </c>
      <c r="E162" s="545" t="s">
        <v>627</v>
      </c>
      <c r="F162" s="545" t="s">
        <v>626</v>
      </c>
      <c r="G162" s="546">
        <v>700</v>
      </c>
      <c r="H162" s="546">
        <v>6</v>
      </c>
      <c r="I162" s="537"/>
      <c r="J162" s="547">
        <v>5</v>
      </c>
      <c r="K162" s="548">
        <v>5600</v>
      </c>
      <c r="L162" s="548">
        <v>28000</v>
      </c>
      <c r="M162" s="549"/>
      <c r="N162" s="547">
        <v>0</v>
      </c>
      <c r="O162" s="547">
        <v>18</v>
      </c>
      <c r="P162" s="547">
        <v>18</v>
      </c>
      <c r="Q162" s="548">
        <v>3</v>
      </c>
      <c r="R162" s="548">
        <v>297.13620000000003</v>
      </c>
      <c r="S162" s="548">
        <v>891.40860000000009</v>
      </c>
      <c r="T162" s="549"/>
      <c r="U162" s="547">
        <v>2</v>
      </c>
      <c r="V162" s="549"/>
      <c r="W162" s="550" t="e">
        <f>#N/A</f>
        <v>#N/A</v>
      </c>
      <c r="X162" s="549"/>
      <c r="Y162" s="551" t="e">
        <f>#N/A</f>
        <v>#N/A</v>
      </c>
      <c r="Z162" s="551" t="e">
        <f>#N/A</f>
        <v>#N/A</v>
      </c>
      <c r="AA162" s="551" t="e">
        <f>#N/A</f>
        <v>#N/A</v>
      </c>
      <c r="AB162" s="552" t="e">
        <f>#N/A</f>
        <v>#N/A</v>
      </c>
      <c r="AC162" s="549"/>
      <c r="AD162" s="553">
        <v>0</v>
      </c>
      <c r="AE162" s="554" t="s">
        <v>1509</v>
      </c>
      <c r="AF162" s="553">
        <v>0</v>
      </c>
      <c r="AG162" s="554" t="s">
        <v>1509</v>
      </c>
      <c r="AH162" s="553">
        <v>0</v>
      </c>
      <c r="AI162" s="554" t="s">
        <v>1509</v>
      </c>
      <c r="AJ162" s="553">
        <v>0</v>
      </c>
      <c r="AK162" s="543" t="e">
        <f>#N/A</f>
        <v>#N/A</v>
      </c>
    </row>
    <row r="163" spans="1:37" s="522" customFormat="1" ht="22.5" hidden="1" customHeight="1" x14ac:dyDescent="0.3">
      <c r="A163" s="533" t="s">
        <v>3573</v>
      </c>
      <c r="B163" s="544" t="s">
        <v>1503</v>
      </c>
      <c r="C163" s="544" t="s">
        <v>1554</v>
      </c>
      <c r="D163" s="544" t="s">
        <v>71</v>
      </c>
      <c r="E163" s="545" t="s">
        <v>629</v>
      </c>
      <c r="F163" s="545" t="s">
        <v>628</v>
      </c>
      <c r="G163" s="546">
        <v>700</v>
      </c>
      <c r="H163" s="546">
        <v>6</v>
      </c>
      <c r="I163" s="537"/>
      <c r="J163" s="547">
        <v>6</v>
      </c>
      <c r="K163" s="548">
        <v>11200</v>
      </c>
      <c r="L163" s="548">
        <v>67200</v>
      </c>
      <c r="M163" s="549"/>
      <c r="N163" s="547">
        <v>0</v>
      </c>
      <c r="O163" s="547">
        <v>24</v>
      </c>
      <c r="P163" s="547">
        <v>24</v>
      </c>
      <c r="Q163" s="548">
        <v>4</v>
      </c>
      <c r="R163" s="548">
        <v>668.24279999999999</v>
      </c>
      <c r="S163" s="548">
        <v>2672.9712</v>
      </c>
      <c r="T163" s="549"/>
      <c r="U163" s="547">
        <v>2</v>
      </c>
      <c r="V163" s="549"/>
      <c r="W163" s="550" t="e">
        <f>#N/A</f>
        <v>#N/A</v>
      </c>
      <c r="X163" s="549"/>
      <c r="Y163" s="551" t="e">
        <f>#N/A</f>
        <v>#N/A</v>
      </c>
      <c r="Z163" s="551" t="e">
        <f>#N/A</f>
        <v>#N/A</v>
      </c>
      <c r="AA163" s="551" t="e">
        <f>#N/A</f>
        <v>#N/A</v>
      </c>
      <c r="AB163" s="552" t="e">
        <f>#N/A</f>
        <v>#N/A</v>
      </c>
      <c r="AC163" s="549"/>
      <c r="AD163" s="553">
        <v>0</v>
      </c>
      <c r="AE163" s="554" t="s">
        <v>1509</v>
      </c>
      <c r="AF163" s="553">
        <v>0</v>
      </c>
      <c r="AG163" s="554" t="s">
        <v>1509</v>
      </c>
      <c r="AH163" s="553">
        <v>0</v>
      </c>
      <c r="AI163" s="554" t="s">
        <v>1509</v>
      </c>
      <c r="AJ163" s="553">
        <v>0</v>
      </c>
      <c r="AK163" s="543" t="e">
        <f>#N/A</f>
        <v>#N/A</v>
      </c>
    </row>
    <row r="164" spans="1:37" s="522" customFormat="1" ht="22.5" hidden="1" customHeight="1" x14ac:dyDescent="0.3">
      <c r="A164" s="533" t="s">
        <v>3455</v>
      </c>
      <c r="B164" s="544" t="s">
        <v>1503</v>
      </c>
      <c r="C164" s="544" t="s">
        <v>1554</v>
      </c>
      <c r="D164" s="544" t="s">
        <v>71</v>
      </c>
      <c r="E164" s="545" t="s">
        <v>623</v>
      </c>
      <c r="F164" s="545" t="s">
        <v>3931</v>
      </c>
      <c r="G164" s="546">
        <v>1000</v>
      </c>
      <c r="H164" s="546">
        <v>6</v>
      </c>
      <c r="I164" s="537"/>
      <c r="J164" s="547">
        <v>65</v>
      </c>
      <c r="K164" s="548">
        <v>1575</v>
      </c>
      <c r="L164" s="548">
        <v>102375</v>
      </c>
      <c r="M164" s="549"/>
      <c r="N164" s="547">
        <v>0</v>
      </c>
      <c r="O164" s="547">
        <v>180</v>
      </c>
      <c r="P164" s="547">
        <v>180</v>
      </c>
      <c r="Q164" s="548">
        <v>30</v>
      </c>
      <c r="R164" s="548">
        <v>0</v>
      </c>
      <c r="S164" s="548">
        <v>0</v>
      </c>
      <c r="T164" s="549"/>
      <c r="U164" s="547">
        <v>0</v>
      </c>
      <c r="V164" s="549"/>
      <c r="W164" s="550" t="e">
        <f>#N/A</f>
        <v>#N/A</v>
      </c>
      <c r="X164" s="549"/>
      <c r="Y164" s="551" t="e">
        <f>#N/A</f>
        <v>#N/A</v>
      </c>
      <c r="Z164" s="551" t="e">
        <f>#N/A</f>
        <v>#N/A</v>
      </c>
      <c r="AA164" s="551" t="e">
        <f>#N/A</f>
        <v>#N/A</v>
      </c>
      <c r="AB164" s="552" t="e">
        <f>#N/A</f>
        <v>#N/A</v>
      </c>
      <c r="AC164" s="549"/>
      <c r="AD164" s="553">
        <v>0</v>
      </c>
      <c r="AE164" s="554" t="s">
        <v>1509</v>
      </c>
      <c r="AF164" s="553">
        <v>0</v>
      </c>
      <c r="AG164" s="554" t="s">
        <v>1509</v>
      </c>
      <c r="AH164" s="553">
        <v>0</v>
      </c>
      <c r="AI164" s="554" t="s">
        <v>1509</v>
      </c>
      <c r="AJ164" s="553">
        <v>0</v>
      </c>
      <c r="AK164" s="543" t="e">
        <f>#N/A</f>
        <v>#N/A</v>
      </c>
    </row>
    <row r="165" spans="1:37" s="522" customFormat="1" ht="22.5" hidden="1" customHeight="1" x14ac:dyDescent="0.3">
      <c r="A165" s="533" t="s">
        <v>3454</v>
      </c>
      <c r="B165" s="544" t="s">
        <v>1503</v>
      </c>
      <c r="C165" s="544" t="s">
        <v>1554</v>
      </c>
      <c r="D165" s="544" t="s">
        <v>71</v>
      </c>
      <c r="E165" s="545" t="s">
        <v>618</v>
      </c>
      <c r="F165" s="545" t="s">
        <v>3932</v>
      </c>
      <c r="G165" s="546">
        <v>1000</v>
      </c>
      <c r="H165" s="546">
        <v>6</v>
      </c>
      <c r="I165" s="537"/>
      <c r="J165" s="547">
        <v>65</v>
      </c>
      <c r="K165" s="548">
        <v>1079</v>
      </c>
      <c r="L165" s="548">
        <v>70135</v>
      </c>
      <c r="M165" s="549"/>
      <c r="N165" s="547">
        <v>0</v>
      </c>
      <c r="O165" s="547">
        <v>480</v>
      </c>
      <c r="P165" s="547">
        <v>480</v>
      </c>
      <c r="Q165" s="548">
        <v>80</v>
      </c>
      <c r="R165" s="548">
        <v>0</v>
      </c>
      <c r="S165" s="548">
        <v>0</v>
      </c>
      <c r="T165" s="549"/>
      <c r="U165" s="547">
        <v>0</v>
      </c>
      <c r="V165" s="549"/>
      <c r="W165" s="550" t="e">
        <f>#N/A</f>
        <v>#N/A</v>
      </c>
      <c r="X165" s="549"/>
      <c r="Y165" s="551" t="e">
        <f>#N/A</f>
        <v>#N/A</v>
      </c>
      <c r="Z165" s="551" t="e">
        <f>#N/A</f>
        <v>#N/A</v>
      </c>
      <c r="AA165" s="551" t="e">
        <f>#N/A</f>
        <v>#N/A</v>
      </c>
      <c r="AB165" s="552" t="e">
        <f>#N/A</f>
        <v>#N/A</v>
      </c>
      <c r="AC165" s="549"/>
      <c r="AD165" s="553">
        <v>0</v>
      </c>
      <c r="AE165" s="554" t="s">
        <v>1509</v>
      </c>
      <c r="AF165" s="553">
        <v>0</v>
      </c>
      <c r="AG165" s="554" t="s">
        <v>1509</v>
      </c>
      <c r="AH165" s="553">
        <v>0</v>
      </c>
      <c r="AI165" s="554" t="s">
        <v>1509</v>
      </c>
      <c r="AJ165" s="553">
        <v>0</v>
      </c>
      <c r="AK165" s="543" t="e">
        <f>#N/A</f>
        <v>#N/A</v>
      </c>
    </row>
    <row r="166" spans="1:37" s="522" customFormat="1" ht="22.5" customHeight="1" x14ac:dyDescent="0.3">
      <c r="A166" s="533" t="s">
        <v>3599</v>
      </c>
      <c r="B166" s="544" t="s">
        <v>1503</v>
      </c>
      <c r="C166" s="544" t="s">
        <v>139</v>
      </c>
      <c r="D166" s="544" t="s">
        <v>2223</v>
      </c>
      <c r="E166" s="555" t="s">
        <v>3933</v>
      </c>
      <c r="F166" s="545" t="s">
        <v>3934</v>
      </c>
      <c r="G166" s="546">
        <v>700</v>
      </c>
      <c r="H166" s="546">
        <v>6</v>
      </c>
      <c r="I166" s="537"/>
      <c r="J166" s="547">
        <v>24</v>
      </c>
      <c r="K166" s="548">
        <v>2800</v>
      </c>
      <c r="L166" s="548">
        <v>67200</v>
      </c>
      <c r="M166" s="549"/>
      <c r="N166" s="547">
        <v>0</v>
      </c>
      <c r="O166" s="547">
        <v>0</v>
      </c>
      <c r="P166" s="547">
        <v>0</v>
      </c>
      <c r="Q166" s="548">
        <v>0</v>
      </c>
      <c r="R166" s="548">
        <v>0</v>
      </c>
      <c r="S166" s="548">
        <v>0</v>
      </c>
      <c r="T166" s="549"/>
      <c r="U166" s="547">
        <v>0</v>
      </c>
      <c r="V166" s="549"/>
      <c r="W166" s="550" t="e">
        <f>#N/A</f>
        <v>#N/A</v>
      </c>
      <c r="X166" s="549"/>
      <c r="Y166" s="551" t="e">
        <f>#N/A</f>
        <v>#N/A</v>
      </c>
      <c r="Z166" s="551" t="e">
        <f>#N/A</f>
        <v>#N/A</v>
      </c>
      <c r="AA166" s="551" t="e">
        <f>#N/A</f>
        <v>#N/A</v>
      </c>
      <c r="AB166" s="552" t="e">
        <f>#N/A</f>
        <v>#N/A</v>
      </c>
      <c r="AC166" s="549"/>
      <c r="AD166" s="553">
        <v>0</v>
      </c>
      <c r="AE166" s="554" t="s">
        <v>1509</v>
      </c>
      <c r="AF166" s="553">
        <v>0</v>
      </c>
      <c r="AG166" s="554" t="s">
        <v>1509</v>
      </c>
      <c r="AH166" s="553">
        <v>0</v>
      </c>
      <c r="AI166" s="554" t="s">
        <v>1509</v>
      </c>
      <c r="AJ166" s="553">
        <v>0</v>
      </c>
      <c r="AK166" s="543" t="e">
        <f>#N/A</f>
        <v>#N/A</v>
      </c>
    </row>
    <row r="167" spans="1:37" s="522" customFormat="1" ht="22.5" hidden="1" customHeight="1" x14ac:dyDescent="0.3">
      <c r="A167" s="533" t="s">
        <v>3456</v>
      </c>
      <c r="B167" s="544" t="s">
        <v>1503</v>
      </c>
      <c r="C167" s="544" t="s">
        <v>139</v>
      </c>
      <c r="D167" s="544" t="s">
        <v>2223</v>
      </c>
      <c r="E167" s="545" t="s">
        <v>631</v>
      </c>
      <c r="F167" s="545" t="s">
        <v>630</v>
      </c>
      <c r="G167" s="546">
        <v>700</v>
      </c>
      <c r="H167" s="546">
        <v>6</v>
      </c>
      <c r="I167" s="537"/>
      <c r="J167" s="547">
        <v>30</v>
      </c>
      <c r="K167" s="548">
        <v>3500</v>
      </c>
      <c r="L167" s="548">
        <v>105000</v>
      </c>
      <c r="M167" s="549"/>
      <c r="N167" s="547">
        <v>0</v>
      </c>
      <c r="O167" s="547">
        <v>0</v>
      </c>
      <c r="P167" s="547">
        <v>0</v>
      </c>
      <c r="Q167" s="548">
        <v>0</v>
      </c>
      <c r="R167" s="548">
        <v>405</v>
      </c>
      <c r="S167" s="548">
        <v>0</v>
      </c>
      <c r="T167" s="549"/>
      <c r="U167" s="547">
        <v>0</v>
      </c>
      <c r="V167" s="549"/>
      <c r="W167" s="550" t="e">
        <f>#N/A</f>
        <v>#N/A</v>
      </c>
      <c r="X167" s="549"/>
      <c r="Y167" s="551" t="e">
        <f>#N/A</f>
        <v>#N/A</v>
      </c>
      <c r="Z167" s="551" t="e">
        <f>#N/A</f>
        <v>#N/A</v>
      </c>
      <c r="AA167" s="551" t="e">
        <f>#N/A</f>
        <v>#N/A</v>
      </c>
      <c r="AB167" s="552" t="e">
        <f>#N/A</f>
        <v>#N/A</v>
      </c>
      <c r="AC167" s="549"/>
      <c r="AD167" s="553">
        <v>0</v>
      </c>
      <c r="AE167" s="554" t="s">
        <v>1509</v>
      </c>
      <c r="AF167" s="553">
        <v>0</v>
      </c>
      <c r="AG167" s="554" t="s">
        <v>1509</v>
      </c>
      <c r="AH167" s="553">
        <v>0</v>
      </c>
      <c r="AI167" s="554" t="s">
        <v>1509</v>
      </c>
      <c r="AJ167" s="553">
        <v>0</v>
      </c>
      <c r="AK167" s="543" t="e">
        <f>#N/A</f>
        <v>#N/A</v>
      </c>
    </row>
    <row r="168" spans="1:37" s="522" customFormat="1" ht="22.5" hidden="1" customHeight="1" x14ac:dyDescent="0.3">
      <c r="A168" s="533" t="s">
        <v>3457</v>
      </c>
      <c r="B168" s="544" t="s">
        <v>1503</v>
      </c>
      <c r="C168" s="544" t="s">
        <v>139</v>
      </c>
      <c r="D168" s="544" t="s">
        <v>2223</v>
      </c>
      <c r="E168" s="545" t="s">
        <v>633</v>
      </c>
      <c r="F168" s="545" t="s">
        <v>632</v>
      </c>
      <c r="G168" s="546">
        <v>700</v>
      </c>
      <c r="H168" s="546">
        <v>12</v>
      </c>
      <c r="I168" s="537"/>
      <c r="J168" s="547">
        <v>0</v>
      </c>
      <c r="K168" s="548">
        <v>2880</v>
      </c>
      <c r="L168" s="548">
        <v>0</v>
      </c>
      <c r="M168" s="549"/>
      <c r="N168" s="547">
        <v>0</v>
      </c>
      <c r="O168" s="547">
        <v>0</v>
      </c>
      <c r="P168" s="547">
        <v>0</v>
      </c>
      <c r="Q168" s="548">
        <v>0</v>
      </c>
      <c r="R168" s="548">
        <v>164</v>
      </c>
      <c r="S168" s="548">
        <v>0</v>
      </c>
      <c r="T168" s="549"/>
      <c r="U168" s="547">
        <v>0</v>
      </c>
      <c r="V168" s="549"/>
      <c r="W168" s="550" t="e">
        <f>#N/A</f>
        <v>#N/A</v>
      </c>
      <c r="X168" s="549"/>
      <c r="Y168" s="551" t="e">
        <f>#N/A</f>
        <v>#N/A</v>
      </c>
      <c r="Z168" s="551" t="e">
        <f>#N/A</f>
        <v>#N/A</v>
      </c>
      <c r="AA168" s="551" t="e">
        <f>#N/A</f>
        <v>#N/A</v>
      </c>
      <c r="AB168" s="552" t="e">
        <f>#N/A</f>
        <v>#N/A</v>
      </c>
      <c r="AC168" s="549"/>
      <c r="AD168" s="553">
        <v>0</v>
      </c>
      <c r="AE168" s="554" t="s">
        <v>1509</v>
      </c>
      <c r="AF168" s="553">
        <v>0</v>
      </c>
      <c r="AG168" s="554" t="s">
        <v>1509</v>
      </c>
      <c r="AH168" s="553">
        <v>0</v>
      </c>
      <c r="AI168" s="554" t="s">
        <v>1509</v>
      </c>
      <c r="AJ168" s="553">
        <v>0</v>
      </c>
      <c r="AK168" s="543" t="e">
        <f>#N/A</f>
        <v>#N/A</v>
      </c>
    </row>
    <row r="169" spans="1:37" s="522" customFormat="1" ht="22.5" hidden="1" customHeight="1" x14ac:dyDescent="0.3">
      <c r="A169" s="533" t="s">
        <v>3458</v>
      </c>
      <c r="B169" s="544" t="s">
        <v>1503</v>
      </c>
      <c r="C169" s="544" t="s">
        <v>139</v>
      </c>
      <c r="D169" s="544" t="s">
        <v>2223</v>
      </c>
      <c r="E169" s="545" t="s">
        <v>635</v>
      </c>
      <c r="F169" s="545" t="s">
        <v>634</v>
      </c>
      <c r="G169" s="546">
        <v>700</v>
      </c>
      <c r="H169" s="546">
        <v>6</v>
      </c>
      <c r="I169" s="537"/>
      <c r="J169" s="547">
        <v>0</v>
      </c>
      <c r="K169" s="548">
        <v>9300</v>
      </c>
      <c r="L169" s="548">
        <v>0</v>
      </c>
      <c r="M169" s="549"/>
      <c r="N169" s="547">
        <v>0</v>
      </c>
      <c r="O169" s="547">
        <v>0</v>
      </c>
      <c r="P169" s="547">
        <v>0</v>
      </c>
      <c r="Q169" s="548">
        <v>0</v>
      </c>
      <c r="R169" s="548">
        <v>1200</v>
      </c>
      <c r="S169" s="548">
        <v>0</v>
      </c>
      <c r="T169" s="549"/>
      <c r="U169" s="547">
        <v>0</v>
      </c>
      <c r="V169" s="549"/>
      <c r="W169" s="550" t="e">
        <f>#N/A</f>
        <v>#N/A</v>
      </c>
      <c r="X169" s="549"/>
      <c r="Y169" s="551" t="e">
        <f>#N/A</f>
        <v>#N/A</v>
      </c>
      <c r="Z169" s="551" t="e">
        <f>#N/A</f>
        <v>#N/A</v>
      </c>
      <c r="AA169" s="551" t="e">
        <f>#N/A</f>
        <v>#N/A</v>
      </c>
      <c r="AB169" s="552" t="e">
        <f>#N/A</f>
        <v>#N/A</v>
      </c>
      <c r="AC169" s="549"/>
      <c r="AD169" s="553">
        <v>0</v>
      </c>
      <c r="AE169" s="554" t="s">
        <v>1509</v>
      </c>
      <c r="AF169" s="553">
        <v>0</v>
      </c>
      <c r="AG169" s="554" t="s">
        <v>1509</v>
      </c>
      <c r="AH169" s="553">
        <v>0</v>
      </c>
      <c r="AI169" s="554" t="s">
        <v>1509</v>
      </c>
      <c r="AJ169" s="553">
        <v>0</v>
      </c>
      <c r="AK169" s="543" t="e">
        <f>#N/A</f>
        <v>#N/A</v>
      </c>
    </row>
    <row r="170" spans="1:37" s="522" customFormat="1" ht="22.5" hidden="1" customHeight="1" x14ac:dyDescent="0.3">
      <c r="A170" s="533" t="s">
        <v>3459</v>
      </c>
      <c r="B170" s="544" t="s">
        <v>1503</v>
      </c>
      <c r="C170" s="544" t="s">
        <v>139</v>
      </c>
      <c r="D170" s="544" t="s">
        <v>2223</v>
      </c>
      <c r="E170" s="545" t="s">
        <v>637</v>
      </c>
      <c r="F170" s="545" t="s">
        <v>636</v>
      </c>
      <c r="G170" s="546">
        <v>700</v>
      </c>
      <c r="H170" s="546">
        <v>6</v>
      </c>
      <c r="I170" s="537"/>
      <c r="J170" s="547">
        <v>0</v>
      </c>
      <c r="K170" s="548">
        <v>2790</v>
      </c>
      <c r="L170" s="548">
        <v>0</v>
      </c>
      <c r="M170" s="549"/>
      <c r="N170" s="547">
        <v>0</v>
      </c>
      <c r="O170" s="547">
        <v>0</v>
      </c>
      <c r="P170" s="547">
        <v>0</v>
      </c>
      <c r="Q170" s="548">
        <v>0</v>
      </c>
      <c r="R170" s="548">
        <v>315</v>
      </c>
      <c r="S170" s="548">
        <v>0</v>
      </c>
      <c r="T170" s="549"/>
      <c r="U170" s="547">
        <v>0</v>
      </c>
      <c r="V170" s="549"/>
      <c r="W170" s="550" t="e">
        <f>#N/A</f>
        <v>#N/A</v>
      </c>
      <c r="X170" s="549"/>
      <c r="Y170" s="551" t="e">
        <f>#N/A</f>
        <v>#N/A</v>
      </c>
      <c r="Z170" s="551" t="e">
        <f>#N/A</f>
        <v>#N/A</v>
      </c>
      <c r="AA170" s="551" t="e">
        <f>#N/A</f>
        <v>#N/A</v>
      </c>
      <c r="AB170" s="552" t="e">
        <f>#N/A</f>
        <v>#N/A</v>
      </c>
      <c r="AC170" s="549"/>
      <c r="AD170" s="553">
        <v>0</v>
      </c>
      <c r="AE170" s="554" t="s">
        <v>1509</v>
      </c>
      <c r="AF170" s="553">
        <v>0</v>
      </c>
      <c r="AG170" s="554" t="s">
        <v>1509</v>
      </c>
      <c r="AH170" s="553">
        <v>0</v>
      </c>
      <c r="AI170" s="554" t="s">
        <v>1509</v>
      </c>
      <c r="AJ170" s="553">
        <v>0</v>
      </c>
      <c r="AK170" s="543" t="e">
        <f>#N/A</f>
        <v>#N/A</v>
      </c>
    </row>
    <row r="171" spans="1:37" s="522" customFormat="1" ht="22.5" hidden="1" customHeight="1" x14ac:dyDescent="0.3">
      <c r="A171" s="533" t="s">
        <v>3460</v>
      </c>
      <c r="B171" s="544" t="s">
        <v>1503</v>
      </c>
      <c r="C171" s="544" t="s">
        <v>139</v>
      </c>
      <c r="D171" s="544" t="s">
        <v>2223</v>
      </c>
      <c r="E171" s="545" t="s">
        <v>639</v>
      </c>
      <c r="F171" s="545" t="s">
        <v>638</v>
      </c>
      <c r="G171" s="546">
        <v>700</v>
      </c>
      <c r="H171" s="546">
        <v>6</v>
      </c>
      <c r="I171" s="537"/>
      <c r="J171" s="547">
        <v>0</v>
      </c>
      <c r="K171" s="548">
        <v>3590</v>
      </c>
      <c r="L171" s="548">
        <v>0</v>
      </c>
      <c r="M171" s="549"/>
      <c r="N171" s="547">
        <v>0</v>
      </c>
      <c r="O171" s="547">
        <v>0</v>
      </c>
      <c r="P171" s="547">
        <v>0</v>
      </c>
      <c r="Q171" s="548">
        <v>0</v>
      </c>
      <c r="R171" s="548">
        <v>405</v>
      </c>
      <c r="S171" s="548">
        <v>0</v>
      </c>
      <c r="T171" s="549"/>
      <c r="U171" s="547">
        <v>0</v>
      </c>
      <c r="V171" s="549"/>
      <c r="W171" s="550" t="e">
        <f>#N/A</f>
        <v>#N/A</v>
      </c>
      <c r="X171" s="549"/>
      <c r="Y171" s="551" t="e">
        <f>#N/A</f>
        <v>#N/A</v>
      </c>
      <c r="Z171" s="551" t="e">
        <f>#N/A</f>
        <v>#N/A</v>
      </c>
      <c r="AA171" s="551" t="e">
        <f>#N/A</f>
        <v>#N/A</v>
      </c>
      <c r="AB171" s="552" t="e">
        <f>#N/A</f>
        <v>#N/A</v>
      </c>
      <c r="AC171" s="549"/>
      <c r="AD171" s="553">
        <v>0</v>
      </c>
      <c r="AE171" s="554" t="s">
        <v>1509</v>
      </c>
      <c r="AF171" s="553">
        <v>0</v>
      </c>
      <c r="AG171" s="554" t="s">
        <v>1509</v>
      </c>
      <c r="AH171" s="553">
        <v>0</v>
      </c>
      <c r="AI171" s="554" t="s">
        <v>1509</v>
      </c>
      <c r="AJ171" s="553">
        <v>0</v>
      </c>
      <c r="AK171" s="543" t="e">
        <f>#N/A</f>
        <v>#N/A</v>
      </c>
    </row>
    <row r="172" spans="1:37" s="522" customFormat="1" ht="22.5" hidden="1" customHeight="1" x14ac:dyDescent="0.3">
      <c r="A172" s="533" t="s">
        <v>3461</v>
      </c>
      <c r="B172" s="544" t="s">
        <v>1503</v>
      </c>
      <c r="C172" s="544" t="s">
        <v>139</v>
      </c>
      <c r="D172" s="544" t="s">
        <v>2223</v>
      </c>
      <c r="E172" s="545" t="s">
        <v>641</v>
      </c>
      <c r="F172" s="545" t="s">
        <v>640</v>
      </c>
      <c r="G172" s="546">
        <v>700</v>
      </c>
      <c r="H172" s="546">
        <v>6</v>
      </c>
      <c r="I172" s="537"/>
      <c r="J172" s="547">
        <v>0</v>
      </c>
      <c r="K172" s="548">
        <v>9300</v>
      </c>
      <c r="L172" s="548">
        <v>0</v>
      </c>
      <c r="M172" s="549"/>
      <c r="N172" s="547">
        <v>0</v>
      </c>
      <c r="O172" s="547">
        <v>0</v>
      </c>
      <c r="P172" s="547">
        <v>0</v>
      </c>
      <c r="Q172" s="548">
        <v>0</v>
      </c>
      <c r="R172" s="548">
        <v>1200</v>
      </c>
      <c r="S172" s="548">
        <v>0</v>
      </c>
      <c r="T172" s="549"/>
      <c r="U172" s="547">
        <v>0</v>
      </c>
      <c r="V172" s="549"/>
      <c r="W172" s="550" t="e">
        <f>#N/A</f>
        <v>#N/A</v>
      </c>
      <c r="X172" s="549"/>
      <c r="Y172" s="551" t="e">
        <f>#N/A</f>
        <v>#N/A</v>
      </c>
      <c r="Z172" s="551" t="e">
        <f>#N/A</f>
        <v>#N/A</v>
      </c>
      <c r="AA172" s="551" t="e">
        <f>#N/A</f>
        <v>#N/A</v>
      </c>
      <c r="AB172" s="552" t="e">
        <f>#N/A</f>
        <v>#N/A</v>
      </c>
      <c r="AC172" s="549"/>
      <c r="AD172" s="553">
        <v>0</v>
      </c>
      <c r="AE172" s="554" t="s">
        <v>1509</v>
      </c>
      <c r="AF172" s="553">
        <v>0</v>
      </c>
      <c r="AG172" s="554" t="s">
        <v>1509</v>
      </c>
      <c r="AH172" s="553">
        <v>0</v>
      </c>
      <c r="AI172" s="554" t="s">
        <v>1509</v>
      </c>
      <c r="AJ172" s="553">
        <v>0</v>
      </c>
      <c r="AK172" s="543" t="e">
        <f>#N/A</f>
        <v>#N/A</v>
      </c>
    </row>
    <row r="173" spans="1:37" s="522" customFormat="1" ht="22.5" hidden="1" customHeight="1" x14ac:dyDescent="0.3">
      <c r="A173" s="533" t="s">
        <v>3457</v>
      </c>
      <c r="B173" s="544" t="s">
        <v>1503</v>
      </c>
      <c r="C173" s="544" t="s">
        <v>139</v>
      </c>
      <c r="D173" s="544" t="s">
        <v>2223</v>
      </c>
      <c r="E173" s="545" t="s">
        <v>643</v>
      </c>
      <c r="F173" s="545" t="s">
        <v>642</v>
      </c>
      <c r="G173" s="546">
        <v>700</v>
      </c>
      <c r="H173" s="546">
        <v>6</v>
      </c>
      <c r="I173" s="537"/>
      <c r="J173" s="547">
        <v>2</v>
      </c>
      <c r="K173" s="548">
        <v>2880</v>
      </c>
      <c r="L173" s="548">
        <v>5760</v>
      </c>
      <c r="M173" s="549"/>
      <c r="N173" s="547">
        <v>0</v>
      </c>
      <c r="O173" s="547">
        <v>0</v>
      </c>
      <c r="P173" s="547">
        <v>0</v>
      </c>
      <c r="Q173" s="548">
        <v>0</v>
      </c>
      <c r="R173" s="548">
        <v>167.28</v>
      </c>
      <c r="S173" s="548">
        <v>0</v>
      </c>
      <c r="T173" s="549"/>
      <c r="U173" s="547">
        <v>0</v>
      </c>
      <c r="V173" s="549"/>
      <c r="W173" s="550" t="e">
        <f>#N/A</f>
        <v>#N/A</v>
      </c>
      <c r="X173" s="549"/>
      <c r="Y173" s="551" t="e">
        <f>#N/A</f>
        <v>#N/A</v>
      </c>
      <c r="Z173" s="551" t="e">
        <f>#N/A</f>
        <v>#N/A</v>
      </c>
      <c r="AA173" s="551" t="e">
        <f>#N/A</f>
        <v>#N/A</v>
      </c>
      <c r="AB173" s="552" t="e">
        <f>#N/A</f>
        <v>#N/A</v>
      </c>
      <c r="AC173" s="549"/>
      <c r="AD173" s="553">
        <v>0</v>
      </c>
      <c r="AE173" s="554" t="s">
        <v>1509</v>
      </c>
      <c r="AF173" s="553">
        <v>0</v>
      </c>
      <c r="AG173" s="554" t="s">
        <v>1509</v>
      </c>
      <c r="AH173" s="553">
        <v>0</v>
      </c>
      <c r="AI173" s="554" t="s">
        <v>1509</v>
      </c>
      <c r="AJ173" s="553">
        <v>0</v>
      </c>
      <c r="AK173" s="543" t="e">
        <f>#N/A</f>
        <v>#N/A</v>
      </c>
    </row>
    <row r="174" spans="1:37" s="522" customFormat="1" ht="22.5" hidden="1" customHeight="1" x14ac:dyDescent="0.3">
      <c r="A174" s="533" t="s">
        <v>3462</v>
      </c>
      <c r="B174" s="544" t="s">
        <v>1503</v>
      </c>
      <c r="C174" s="544" t="s">
        <v>139</v>
      </c>
      <c r="D174" s="544" t="s">
        <v>2223</v>
      </c>
      <c r="E174" s="545" t="s">
        <v>645</v>
      </c>
      <c r="F174" s="545" t="s">
        <v>644</v>
      </c>
      <c r="G174" s="546">
        <v>700</v>
      </c>
      <c r="H174" s="546">
        <v>6</v>
      </c>
      <c r="I174" s="537"/>
      <c r="J174" s="547">
        <v>1</v>
      </c>
      <c r="K174" s="548">
        <v>3540</v>
      </c>
      <c r="L174" s="548">
        <v>3540</v>
      </c>
      <c r="M174" s="549"/>
      <c r="N174" s="547">
        <v>0</v>
      </c>
      <c r="O174" s="547">
        <v>0</v>
      </c>
      <c r="P174" s="547">
        <v>0</v>
      </c>
      <c r="Q174" s="548">
        <v>0</v>
      </c>
      <c r="R174" s="548">
        <v>183.6</v>
      </c>
      <c r="S174" s="548">
        <v>0</v>
      </c>
      <c r="T174" s="549"/>
      <c r="U174" s="547">
        <v>0</v>
      </c>
      <c r="V174" s="549"/>
      <c r="W174" s="550" t="e">
        <f>#N/A</f>
        <v>#N/A</v>
      </c>
      <c r="X174" s="549"/>
      <c r="Y174" s="551" t="e">
        <f>#N/A</f>
        <v>#N/A</v>
      </c>
      <c r="Z174" s="551" t="e">
        <f>#N/A</f>
        <v>#N/A</v>
      </c>
      <c r="AA174" s="551" t="e">
        <f>#N/A</f>
        <v>#N/A</v>
      </c>
      <c r="AB174" s="552" t="e">
        <f>#N/A</f>
        <v>#N/A</v>
      </c>
      <c r="AC174" s="549"/>
      <c r="AD174" s="553">
        <v>0</v>
      </c>
      <c r="AE174" s="554" t="s">
        <v>1509</v>
      </c>
      <c r="AF174" s="553">
        <v>0</v>
      </c>
      <c r="AG174" s="554" t="s">
        <v>1509</v>
      </c>
      <c r="AH174" s="553">
        <v>0</v>
      </c>
      <c r="AI174" s="554" t="s">
        <v>1509</v>
      </c>
      <c r="AJ174" s="553">
        <v>0</v>
      </c>
      <c r="AK174" s="543" t="e">
        <f>#N/A</f>
        <v>#N/A</v>
      </c>
    </row>
    <row r="175" spans="1:37" s="522" customFormat="1" ht="22.5" hidden="1" customHeight="1" x14ac:dyDescent="0.3">
      <c r="A175" s="533" t="s">
        <v>3463</v>
      </c>
      <c r="B175" s="544" t="s">
        <v>1503</v>
      </c>
      <c r="C175" s="544" t="s">
        <v>139</v>
      </c>
      <c r="D175" s="544" t="s">
        <v>2223</v>
      </c>
      <c r="E175" s="545" t="s">
        <v>647</v>
      </c>
      <c r="F175" s="545" t="s">
        <v>646</v>
      </c>
      <c r="G175" s="546">
        <v>700</v>
      </c>
      <c r="H175" s="546">
        <v>6</v>
      </c>
      <c r="I175" s="537"/>
      <c r="J175" s="547">
        <v>4</v>
      </c>
      <c r="K175" s="548">
        <v>9750</v>
      </c>
      <c r="L175" s="548">
        <v>39000</v>
      </c>
      <c r="M175" s="549"/>
      <c r="N175" s="547">
        <v>0</v>
      </c>
      <c r="O175" s="547">
        <v>0</v>
      </c>
      <c r="P175" s="547">
        <v>0</v>
      </c>
      <c r="Q175" s="548">
        <v>0</v>
      </c>
      <c r="R175" s="548">
        <v>688.5</v>
      </c>
      <c r="S175" s="548">
        <v>0</v>
      </c>
      <c r="T175" s="549"/>
      <c r="U175" s="547">
        <v>0</v>
      </c>
      <c r="V175" s="549"/>
      <c r="W175" s="550" t="e">
        <f>#N/A</f>
        <v>#N/A</v>
      </c>
      <c r="X175" s="549"/>
      <c r="Y175" s="551" t="e">
        <f>#N/A</f>
        <v>#N/A</v>
      </c>
      <c r="Z175" s="551" t="e">
        <f>#N/A</f>
        <v>#N/A</v>
      </c>
      <c r="AA175" s="551" t="e">
        <f>#N/A</f>
        <v>#N/A</v>
      </c>
      <c r="AB175" s="552" t="e">
        <f>#N/A</f>
        <v>#N/A</v>
      </c>
      <c r="AC175" s="549"/>
      <c r="AD175" s="553">
        <v>0</v>
      </c>
      <c r="AE175" s="554" t="s">
        <v>1509</v>
      </c>
      <c r="AF175" s="553">
        <v>0</v>
      </c>
      <c r="AG175" s="554" t="s">
        <v>1509</v>
      </c>
      <c r="AH175" s="553">
        <v>0</v>
      </c>
      <c r="AI175" s="554" t="s">
        <v>1509</v>
      </c>
      <c r="AJ175" s="553">
        <v>0</v>
      </c>
      <c r="AK175" s="543" t="e">
        <f>#N/A</f>
        <v>#N/A</v>
      </c>
    </row>
    <row r="176" spans="1:37" s="522" customFormat="1" ht="22.5" hidden="1" customHeight="1" x14ac:dyDescent="0.3">
      <c r="A176" s="533" t="s">
        <v>3464</v>
      </c>
      <c r="B176" s="544" t="s">
        <v>1503</v>
      </c>
      <c r="C176" s="544" t="s">
        <v>139</v>
      </c>
      <c r="D176" s="544" t="s">
        <v>2223</v>
      </c>
      <c r="E176" s="545" t="s">
        <v>649</v>
      </c>
      <c r="F176" s="545" t="s">
        <v>648</v>
      </c>
      <c r="G176" s="546">
        <v>700</v>
      </c>
      <c r="H176" s="546">
        <v>6</v>
      </c>
      <c r="I176" s="537"/>
      <c r="J176" s="547">
        <v>15</v>
      </c>
      <c r="K176" s="548">
        <v>2880</v>
      </c>
      <c r="L176" s="548">
        <v>43200</v>
      </c>
      <c r="M176" s="549"/>
      <c r="N176" s="547">
        <v>0</v>
      </c>
      <c r="O176" s="547">
        <v>0</v>
      </c>
      <c r="P176" s="547">
        <v>0</v>
      </c>
      <c r="Q176" s="548">
        <v>0</v>
      </c>
      <c r="R176" s="548">
        <v>0</v>
      </c>
      <c r="S176" s="548">
        <v>0</v>
      </c>
      <c r="T176" s="549"/>
      <c r="U176" s="547">
        <v>0</v>
      </c>
      <c r="V176" s="549"/>
      <c r="W176" s="550" t="e">
        <f>#N/A</f>
        <v>#N/A</v>
      </c>
      <c r="X176" s="549"/>
      <c r="Y176" s="551" t="e">
        <f>#N/A</f>
        <v>#N/A</v>
      </c>
      <c r="Z176" s="551" t="e">
        <f>#N/A</f>
        <v>#N/A</v>
      </c>
      <c r="AA176" s="551" t="e">
        <f>#N/A</f>
        <v>#N/A</v>
      </c>
      <c r="AB176" s="552" t="e">
        <f>#N/A</f>
        <v>#N/A</v>
      </c>
      <c r="AC176" s="549"/>
      <c r="AD176" s="553">
        <v>0</v>
      </c>
      <c r="AE176" s="554" t="s">
        <v>1509</v>
      </c>
      <c r="AF176" s="553">
        <v>0</v>
      </c>
      <c r="AG176" s="554" t="s">
        <v>1509</v>
      </c>
      <c r="AH176" s="553">
        <v>0</v>
      </c>
      <c r="AI176" s="554" t="s">
        <v>1509</v>
      </c>
      <c r="AJ176" s="553">
        <v>0</v>
      </c>
      <c r="AK176" s="543" t="e">
        <f>#N/A</f>
        <v>#N/A</v>
      </c>
    </row>
    <row r="177" spans="1:37" s="522" customFormat="1" ht="22.5" hidden="1" customHeight="1" x14ac:dyDescent="0.3">
      <c r="A177" s="533" t="s">
        <v>3465</v>
      </c>
      <c r="B177" s="544" t="s">
        <v>1503</v>
      </c>
      <c r="C177" s="544" t="s">
        <v>139</v>
      </c>
      <c r="D177" s="544" t="s">
        <v>2223</v>
      </c>
      <c r="E177" s="545" t="s">
        <v>651</v>
      </c>
      <c r="F177" s="545" t="s">
        <v>650</v>
      </c>
      <c r="G177" s="546">
        <v>700</v>
      </c>
      <c r="H177" s="546">
        <v>6</v>
      </c>
      <c r="I177" s="537"/>
      <c r="J177" s="547">
        <v>0</v>
      </c>
      <c r="K177" s="548">
        <v>9400</v>
      </c>
      <c r="L177" s="548">
        <v>0</v>
      </c>
      <c r="M177" s="549"/>
      <c r="N177" s="547">
        <v>0</v>
      </c>
      <c r="O177" s="547">
        <v>0</v>
      </c>
      <c r="P177" s="547">
        <v>0</v>
      </c>
      <c r="Q177" s="548">
        <v>0</v>
      </c>
      <c r="R177" s="548">
        <v>0</v>
      </c>
      <c r="S177" s="548">
        <v>0</v>
      </c>
      <c r="T177" s="549"/>
      <c r="U177" s="547">
        <v>0</v>
      </c>
      <c r="V177" s="549"/>
      <c r="W177" s="550" t="e">
        <f>#N/A</f>
        <v>#N/A</v>
      </c>
      <c r="X177" s="549"/>
      <c r="Y177" s="551" t="e">
        <f>#N/A</f>
        <v>#N/A</v>
      </c>
      <c r="Z177" s="551" t="e">
        <f>#N/A</f>
        <v>#N/A</v>
      </c>
      <c r="AA177" s="551" t="e">
        <f>#N/A</f>
        <v>#N/A</v>
      </c>
      <c r="AB177" s="552" t="e">
        <f>#N/A</f>
        <v>#N/A</v>
      </c>
      <c r="AC177" s="549"/>
      <c r="AD177" s="553">
        <v>0</v>
      </c>
      <c r="AE177" s="554" t="s">
        <v>1509</v>
      </c>
      <c r="AF177" s="553">
        <v>0</v>
      </c>
      <c r="AG177" s="554" t="s">
        <v>1509</v>
      </c>
      <c r="AH177" s="553">
        <v>0</v>
      </c>
      <c r="AI177" s="554" t="s">
        <v>1509</v>
      </c>
      <c r="AJ177" s="553">
        <v>0</v>
      </c>
      <c r="AK177" s="543" t="e">
        <f>#N/A</f>
        <v>#N/A</v>
      </c>
    </row>
    <row r="178" spans="1:37" s="522" customFormat="1" ht="22.5" hidden="1" customHeight="1" x14ac:dyDescent="0.3">
      <c r="A178" s="533" t="s">
        <v>3935</v>
      </c>
      <c r="B178" s="544" t="s">
        <v>1503</v>
      </c>
      <c r="C178" s="544" t="s">
        <v>139</v>
      </c>
      <c r="D178" s="544" t="s">
        <v>2223</v>
      </c>
      <c r="E178" s="555" t="s">
        <v>3936</v>
      </c>
      <c r="F178" s="545" t="s">
        <v>3937</v>
      </c>
      <c r="G178" s="546">
        <v>700</v>
      </c>
      <c r="H178" s="546">
        <v>12</v>
      </c>
      <c r="I178" s="537"/>
      <c r="J178" s="547">
        <v>0</v>
      </c>
      <c r="K178" s="548" t="s">
        <v>3900</v>
      </c>
      <c r="L178" s="548">
        <v>0</v>
      </c>
      <c r="M178" s="549"/>
      <c r="N178" s="547">
        <v>0</v>
      </c>
      <c r="O178" s="547">
        <v>4800</v>
      </c>
      <c r="P178" s="547">
        <v>4800</v>
      </c>
      <c r="Q178" s="548">
        <v>400</v>
      </c>
      <c r="R178" s="548" t="s">
        <v>1509</v>
      </c>
      <c r="S178" s="548" t="s">
        <v>1509</v>
      </c>
      <c r="T178" s="549"/>
      <c r="U178" s="547">
        <v>0</v>
      </c>
      <c r="V178" s="549"/>
      <c r="W178" s="550" t="e">
        <f>#N/A</f>
        <v>#N/A</v>
      </c>
      <c r="X178" s="549"/>
      <c r="Y178" s="551" t="e">
        <f>#N/A</f>
        <v>#N/A</v>
      </c>
      <c r="Z178" s="551" t="e">
        <f>#N/A</f>
        <v>#N/A</v>
      </c>
      <c r="AA178" s="551" t="e">
        <f>#N/A</f>
        <v>#N/A</v>
      </c>
      <c r="AB178" s="552" t="e">
        <f>#N/A</f>
        <v>#N/A</v>
      </c>
      <c r="AC178" s="549"/>
      <c r="AD178" s="553">
        <v>0</v>
      </c>
      <c r="AE178" s="554">
        <v>0</v>
      </c>
      <c r="AF178" s="553">
        <v>0</v>
      </c>
      <c r="AG178" s="554">
        <v>0</v>
      </c>
      <c r="AH178" s="553">
        <v>0</v>
      </c>
      <c r="AI178" s="554">
        <v>0</v>
      </c>
      <c r="AJ178" s="553">
        <v>0</v>
      </c>
      <c r="AK178" s="543" t="e">
        <f>#N/A</f>
        <v>#N/A</v>
      </c>
    </row>
    <row r="179" spans="1:37" s="522" customFormat="1" ht="22.5" hidden="1" customHeight="1" x14ac:dyDescent="0.3">
      <c r="A179" s="533" t="s">
        <v>3599</v>
      </c>
      <c r="B179" s="544" t="s">
        <v>1503</v>
      </c>
      <c r="C179" s="544" t="s">
        <v>139</v>
      </c>
      <c r="D179" s="544" t="s">
        <v>2223</v>
      </c>
      <c r="E179" s="545" t="s">
        <v>653</v>
      </c>
      <c r="F179" s="545" t="s">
        <v>652</v>
      </c>
      <c r="G179" s="546">
        <v>700</v>
      </c>
      <c r="H179" s="546">
        <v>12</v>
      </c>
      <c r="I179" s="537"/>
      <c r="J179" s="547">
        <v>420</v>
      </c>
      <c r="K179" s="548">
        <v>2530</v>
      </c>
      <c r="L179" s="548">
        <v>1062600</v>
      </c>
      <c r="M179" s="549"/>
      <c r="N179" s="547">
        <v>0</v>
      </c>
      <c r="O179" s="547">
        <v>1200</v>
      </c>
      <c r="P179" s="547">
        <v>1200</v>
      </c>
      <c r="Q179" s="548">
        <v>100</v>
      </c>
      <c r="R179" s="548">
        <v>300.89999999999998</v>
      </c>
      <c r="S179" s="548">
        <v>30089.999999999996</v>
      </c>
      <c r="T179" s="549"/>
      <c r="U179" s="547">
        <v>78</v>
      </c>
      <c r="V179" s="549"/>
      <c r="W179" s="550" t="e">
        <f>#N/A</f>
        <v>#N/A</v>
      </c>
      <c r="X179" s="549"/>
      <c r="Y179" s="551" t="e">
        <f>#N/A</f>
        <v>#N/A</v>
      </c>
      <c r="Z179" s="551" t="e">
        <f>#N/A</f>
        <v>#N/A</v>
      </c>
      <c r="AA179" s="551" t="e">
        <f>#N/A</f>
        <v>#N/A</v>
      </c>
      <c r="AB179" s="552" t="e">
        <f>#N/A</f>
        <v>#N/A</v>
      </c>
      <c r="AC179" s="549"/>
      <c r="AD179" s="553">
        <v>0</v>
      </c>
      <c r="AE179" s="554" t="s">
        <v>1509</v>
      </c>
      <c r="AF179" s="553">
        <v>0</v>
      </c>
      <c r="AG179" s="554" t="s">
        <v>1509</v>
      </c>
      <c r="AH179" s="553">
        <v>0</v>
      </c>
      <c r="AI179" s="554" t="s">
        <v>1509</v>
      </c>
      <c r="AJ179" s="553">
        <v>0</v>
      </c>
      <c r="AK179" s="543" t="e">
        <f>#N/A</f>
        <v>#N/A</v>
      </c>
    </row>
    <row r="180" spans="1:37" s="522" customFormat="1" ht="22.5" hidden="1" customHeight="1" x14ac:dyDescent="0.3">
      <c r="A180" s="533" t="s">
        <v>3466</v>
      </c>
      <c r="B180" s="544" t="s">
        <v>1503</v>
      </c>
      <c r="C180" s="544" t="s">
        <v>139</v>
      </c>
      <c r="D180" s="544" t="s">
        <v>2223</v>
      </c>
      <c r="E180" s="545" t="s">
        <v>655</v>
      </c>
      <c r="F180" s="545" t="s">
        <v>654</v>
      </c>
      <c r="G180" s="546">
        <v>700</v>
      </c>
      <c r="H180" s="546">
        <v>12</v>
      </c>
      <c r="I180" s="537"/>
      <c r="J180" s="547">
        <v>2</v>
      </c>
      <c r="K180" s="548">
        <v>3790</v>
      </c>
      <c r="L180" s="548">
        <v>7580</v>
      </c>
      <c r="M180" s="549"/>
      <c r="N180" s="547">
        <v>0</v>
      </c>
      <c r="O180" s="547">
        <v>0</v>
      </c>
      <c r="P180" s="547">
        <v>0</v>
      </c>
      <c r="Q180" s="548">
        <v>0</v>
      </c>
      <c r="R180" s="548">
        <v>500</v>
      </c>
      <c r="S180" s="548">
        <v>0</v>
      </c>
      <c r="T180" s="549"/>
      <c r="U180" s="547">
        <v>0</v>
      </c>
      <c r="V180" s="549"/>
      <c r="W180" s="550" t="e">
        <f>#N/A</f>
        <v>#N/A</v>
      </c>
      <c r="X180" s="549"/>
      <c r="Y180" s="551" t="e">
        <f>#N/A</f>
        <v>#N/A</v>
      </c>
      <c r="Z180" s="551" t="e">
        <f>#N/A</f>
        <v>#N/A</v>
      </c>
      <c r="AA180" s="551" t="e">
        <f>#N/A</f>
        <v>#N/A</v>
      </c>
      <c r="AB180" s="552" t="e">
        <f>#N/A</f>
        <v>#N/A</v>
      </c>
      <c r="AC180" s="549"/>
      <c r="AD180" s="553">
        <v>0</v>
      </c>
      <c r="AE180" s="554" t="s">
        <v>1509</v>
      </c>
      <c r="AF180" s="553">
        <v>0</v>
      </c>
      <c r="AG180" s="554" t="s">
        <v>1509</v>
      </c>
      <c r="AH180" s="553">
        <v>0</v>
      </c>
      <c r="AI180" s="554" t="s">
        <v>1509</v>
      </c>
      <c r="AJ180" s="553">
        <v>0</v>
      </c>
      <c r="AK180" s="543" t="e">
        <f>#N/A</f>
        <v>#N/A</v>
      </c>
    </row>
    <row r="181" spans="1:37" s="522" customFormat="1" ht="22.5" hidden="1" customHeight="1" x14ac:dyDescent="0.3">
      <c r="A181" s="533" t="s">
        <v>3938</v>
      </c>
      <c r="B181" s="544" t="s">
        <v>1503</v>
      </c>
      <c r="C181" s="544" t="s">
        <v>139</v>
      </c>
      <c r="D181" s="544" t="s">
        <v>2223</v>
      </c>
      <c r="E181" s="555" t="s">
        <v>3939</v>
      </c>
      <c r="F181" s="545" t="s">
        <v>3940</v>
      </c>
      <c r="G181" s="546">
        <v>700</v>
      </c>
      <c r="H181" s="546">
        <v>4</v>
      </c>
      <c r="I181" s="537"/>
      <c r="J181" s="547">
        <v>0</v>
      </c>
      <c r="K181" s="548" t="s">
        <v>3900</v>
      </c>
      <c r="L181" s="548">
        <v>0</v>
      </c>
      <c r="M181" s="549"/>
      <c r="N181" s="547">
        <v>0</v>
      </c>
      <c r="O181" s="547">
        <v>0</v>
      </c>
      <c r="P181" s="547">
        <v>0</v>
      </c>
      <c r="Q181" s="548">
        <v>0</v>
      </c>
      <c r="R181" s="548" t="s">
        <v>1509</v>
      </c>
      <c r="S181" s="548" t="s">
        <v>1509</v>
      </c>
      <c r="T181" s="549"/>
      <c r="U181" s="547">
        <v>0</v>
      </c>
      <c r="V181" s="549"/>
      <c r="W181" s="550" t="e">
        <f>#N/A</f>
        <v>#N/A</v>
      </c>
      <c r="X181" s="549"/>
      <c r="Y181" s="551" t="e">
        <f>#N/A</f>
        <v>#N/A</v>
      </c>
      <c r="Z181" s="551" t="e">
        <f>#N/A</f>
        <v>#N/A</v>
      </c>
      <c r="AA181" s="551" t="e">
        <f>#N/A</f>
        <v>#N/A</v>
      </c>
      <c r="AB181" s="552" t="e">
        <f>#N/A</f>
        <v>#N/A</v>
      </c>
      <c r="AC181" s="549"/>
      <c r="AD181" s="553">
        <v>0</v>
      </c>
      <c r="AE181" s="554" t="s">
        <v>1509</v>
      </c>
      <c r="AF181" s="553">
        <v>0</v>
      </c>
      <c r="AG181" s="554" t="s">
        <v>1509</v>
      </c>
      <c r="AH181" s="553">
        <v>0</v>
      </c>
      <c r="AI181" s="554" t="s">
        <v>1509</v>
      </c>
      <c r="AJ181" s="553">
        <v>0</v>
      </c>
      <c r="AK181" s="543" t="e">
        <f>#N/A</f>
        <v>#N/A</v>
      </c>
    </row>
    <row r="182" spans="1:37" s="522" customFormat="1" ht="22.5" customHeight="1" x14ac:dyDescent="0.3">
      <c r="A182" s="533" t="s">
        <v>3941</v>
      </c>
      <c r="B182" s="544" t="s">
        <v>1503</v>
      </c>
      <c r="C182" s="544" t="s">
        <v>139</v>
      </c>
      <c r="D182" s="544" t="s">
        <v>2223</v>
      </c>
      <c r="E182" s="555" t="s">
        <v>3942</v>
      </c>
      <c r="F182" s="545" t="s">
        <v>3943</v>
      </c>
      <c r="G182" s="546">
        <v>700</v>
      </c>
      <c r="H182" s="546">
        <v>6</v>
      </c>
      <c r="I182" s="537"/>
      <c r="J182" s="547">
        <v>50</v>
      </c>
      <c r="K182" s="548">
        <v>3540</v>
      </c>
      <c r="L182" s="548">
        <v>177000</v>
      </c>
      <c r="M182" s="549"/>
      <c r="N182" s="547">
        <v>0</v>
      </c>
      <c r="O182" s="547">
        <v>0</v>
      </c>
      <c r="P182" s="547">
        <v>0</v>
      </c>
      <c r="Q182" s="548">
        <v>0</v>
      </c>
      <c r="R182" s="548">
        <v>0</v>
      </c>
      <c r="S182" s="548">
        <v>0</v>
      </c>
      <c r="T182" s="549"/>
      <c r="U182" s="547">
        <v>0</v>
      </c>
      <c r="V182" s="549"/>
      <c r="W182" s="550" t="e">
        <f>#N/A</f>
        <v>#N/A</v>
      </c>
      <c r="X182" s="549"/>
      <c r="Y182" s="551" t="e">
        <f>#N/A</f>
        <v>#N/A</v>
      </c>
      <c r="Z182" s="551" t="e">
        <f>#N/A</f>
        <v>#N/A</v>
      </c>
      <c r="AA182" s="551" t="e">
        <f>#N/A</f>
        <v>#N/A</v>
      </c>
      <c r="AB182" s="552" t="e">
        <f>#N/A</f>
        <v>#N/A</v>
      </c>
      <c r="AC182" s="549"/>
      <c r="AD182" s="553">
        <v>0</v>
      </c>
      <c r="AE182" s="554">
        <v>0</v>
      </c>
      <c r="AF182" s="553">
        <v>0</v>
      </c>
      <c r="AG182" s="554">
        <v>0</v>
      </c>
      <c r="AH182" s="553">
        <v>0</v>
      </c>
      <c r="AI182" s="554">
        <v>0</v>
      </c>
      <c r="AJ182" s="553">
        <v>0</v>
      </c>
      <c r="AK182" s="543" t="e">
        <f>#N/A</f>
        <v>#N/A</v>
      </c>
    </row>
    <row r="183" spans="1:37" s="522" customFormat="1" ht="22.5" hidden="1" customHeight="1" x14ac:dyDescent="0.3">
      <c r="A183" s="533" t="s">
        <v>3467</v>
      </c>
      <c r="B183" s="544" t="s">
        <v>1503</v>
      </c>
      <c r="C183" s="544" t="s">
        <v>139</v>
      </c>
      <c r="D183" s="544" t="s">
        <v>2223</v>
      </c>
      <c r="E183" s="545" t="s">
        <v>657</v>
      </c>
      <c r="F183" s="545" t="s">
        <v>656</v>
      </c>
      <c r="G183" s="546">
        <v>700</v>
      </c>
      <c r="H183" s="546">
        <v>6</v>
      </c>
      <c r="I183" s="537"/>
      <c r="J183" s="547">
        <v>0</v>
      </c>
      <c r="K183" s="548">
        <v>3500</v>
      </c>
      <c r="L183" s="548">
        <v>0</v>
      </c>
      <c r="M183" s="549"/>
      <c r="N183" s="547">
        <v>0</v>
      </c>
      <c r="O183" s="547">
        <v>0</v>
      </c>
      <c r="P183" s="547">
        <v>0</v>
      </c>
      <c r="Q183" s="548">
        <v>0</v>
      </c>
      <c r="R183" s="548">
        <v>186</v>
      </c>
      <c r="S183" s="548">
        <v>0</v>
      </c>
      <c r="T183" s="549"/>
      <c r="U183" s="547">
        <v>0</v>
      </c>
      <c r="V183" s="549"/>
      <c r="W183" s="550" t="e">
        <f>#N/A</f>
        <v>#N/A</v>
      </c>
      <c r="X183" s="549"/>
      <c r="Y183" s="551" t="e">
        <f>#N/A</f>
        <v>#N/A</v>
      </c>
      <c r="Z183" s="551" t="e">
        <f>#N/A</f>
        <v>#N/A</v>
      </c>
      <c r="AA183" s="551" t="e">
        <f>#N/A</f>
        <v>#N/A</v>
      </c>
      <c r="AB183" s="552" t="e">
        <f>#N/A</f>
        <v>#N/A</v>
      </c>
      <c r="AC183" s="549"/>
      <c r="AD183" s="553">
        <v>0</v>
      </c>
      <c r="AE183" s="554" t="s">
        <v>1509</v>
      </c>
      <c r="AF183" s="553">
        <v>0</v>
      </c>
      <c r="AG183" s="554" t="s">
        <v>1509</v>
      </c>
      <c r="AH183" s="553">
        <v>0</v>
      </c>
      <c r="AI183" s="554" t="s">
        <v>1509</v>
      </c>
      <c r="AJ183" s="553">
        <v>0</v>
      </c>
      <c r="AK183" s="543" t="e">
        <f>#N/A</f>
        <v>#N/A</v>
      </c>
    </row>
    <row r="184" spans="1:37" s="522" customFormat="1" ht="22.5" hidden="1" customHeight="1" x14ac:dyDescent="0.3">
      <c r="A184" s="533" t="s">
        <v>3601</v>
      </c>
      <c r="B184" s="544" t="s">
        <v>1503</v>
      </c>
      <c r="C184" s="544" t="s">
        <v>139</v>
      </c>
      <c r="D184" s="544" t="s">
        <v>2223</v>
      </c>
      <c r="E184" s="545" t="s">
        <v>659</v>
      </c>
      <c r="F184" s="545" t="s">
        <v>658</v>
      </c>
      <c r="G184" s="546">
        <v>700</v>
      </c>
      <c r="H184" s="546">
        <v>12</v>
      </c>
      <c r="I184" s="537"/>
      <c r="J184" s="547">
        <v>18</v>
      </c>
      <c r="K184" s="548">
        <v>5100</v>
      </c>
      <c r="L184" s="548">
        <v>91800</v>
      </c>
      <c r="M184" s="549"/>
      <c r="N184" s="547">
        <v>0</v>
      </c>
      <c r="O184" s="547">
        <v>0</v>
      </c>
      <c r="P184" s="547">
        <v>0</v>
      </c>
      <c r="Q184" s="548">
        <v>0</v>
      </c>
      <c r="R184" s="548">
        <v>1132.2</v>
      </c>
      <c r="S184" s="548">
        <v>0</v>
      </c>
      <c r="T184" s="549"/>
      <c r="U184" s="547">
        <v>0</v>
      </c>
      <c r="V184" s="549"/>
      <c r="W184" s="550" t="e">
        <f>#N/A</f>
        <v>#N/A</v>
      </c>
      <c r="X184" s="549"/>
      <c r="Y184" s="551" t="e">
        <f>#N/A</f>
        <v>#N/A</v>
      </c>
      <c r="Z184" s="551" t="e">
        <f>#N/A</f>
        <v>#N/A</v>
      </c>
      <c r="AA184" s="551" t="e">
        <f>#N/A</f>
        <v>#N/A</v>
      </c>
      <c r="AB184" s="552" t="e">
        <f>#N/A</f>
        <v>#N/A</v>
      </c>
      <c r="AC184" s="549"/>
      <c r="AD184" s="553">
        <v>0</v>
      </c>
      <c r="AE184" s="554" t="s">
        <v>1509</v>
      </c>
      <c r="AF184" s="553">
        <v>0</v>
      </c>
      <c r="AG184" s="554" t="s">
        <v>1509</v>
      </c>
      <c r="AH184" s="553">
        <v>0</v>
      </c>
      <c r="AI184" s="554" t="s">
        <v>1509</v>
      </c>
      <c r="AJ184" s="553">
        <v>0</v>
      </c>
      <c r="AK184" s="543" t="e">
        <f>#N/A</f>
        <v>#N/A</v>
      </c>
    </row>
    <row r="185" spans="1:37" s="522" customFormat="1" ht="22.5" hidden="1" customHeight="1" x14ac:dyDescent="0.3">
      <c r="A185" s="533" t="s">
        <v>3600</v>
      </c>
      <c r="B185" s="544" t="s">
        <v>1503</v>
      </c>
      <c r="C185" s="544" t="s">
        <v>139</v>
      </c>
      <c r="D185" s="544" t="s">
        <v>2223</v>
      </c>
      <c r="E185" s="545" t="s">
        <v>661</v>
      </c>
      <c r="F185" s="545" t="s">
        <v>660</v>
      </c>
      <c r="G185" s="546">
        <v>700</v>
      </c>
      <c r="H185" s="546">
        <v>12</v>
      </c>
      <c r="I185" s="537"/>
      <c r="J185" s="547">
        <v>96</v>
      </c>
      <c r="K185" s="548">
        <v>8310</v>
      </c>
      <c r="L185" s="548">
        <v>797760</v>
      </c>
      <c r="M185" s="549"/>
      <c r="N185" s="547">
        <v>0</v>
      </c>
      <c r="O185" s="547">
        <v>600</v>
      </c>
      <c r="P185" s="547">
        <v>600</v>
      </c>
      <c r="Q185" s="548">
        <v>50</v>
      </c>
      <c r="R185" s="548">
        <v>1132.2</v>
      </c>
      <c r="S185" s="548">
        <v>56610</v>
      </c>
      <c r="T185" s="549"/>
      <c r="U185" s="547">
        <v>2</v>
      </c>
      <c r="V185" s="549"/>
      <c r="W185" s="550" t="e">
        <f>#N/A</f>
        <v>#N/A</v>
      </c>
      <c r="X185" s="549"/>
      <c r="Y185" s="551" t="e">
        <f>#N/A</f>
        <v>#N/A</v>
      </c>
      <c r="Z185" s="551" t="e">
        <f>#N/A</f>
        <v>#N/A</v>
      </c>
      <c r="AA185" s="551" t="e">
        <f>#N/A</f>
        <v>#N/A</v>
      </c>
      <c r="AB185" s="552" t="e">
        <f>#N/A</f>
        <v>#N/A</v>
      </c>
      <c r="AC185" s="549"/>
      <c r="AD185" s="553">
        <v>0</v>
      </c>
      <c r="AE185" s="554" t="s">
        <v>1509</v>
      </c>
      <c r="AF185" s="553">
        <v>0</v>
      </c>
      <c r="AG185" s="554" t="s">
        <v>1509</v>
      </c>
      <c r="AH185" s="553">
        <v>0</v>
      </c>
      <c r="AI185" s="554" t="s">
        <v>1509</v>
      </c>
      <c r="AJ185" s="553">
        <v>0</v>
      </c>
      <c r="AK185" s="543" t="e">
        <f>#N/A</f>
        <v>#N/A</v>
      </c>
    </row>
    <row r="186" spans="1:37" s="522" customFormat="1" ht="22.5" hidden="1" customHeight="1" x14ac:dyDescent="0.3">
      <c r="A186" s="533" t="s">
        <v>3456</v>
      </c>
      <c r="B186" s="544" t="s">
        <v>1503</v>
      </c>
      <c r="C186" s="544" t="s">
        <v>139</v>
      </c>
      <c r="D186" s="544" t="s">
        <v>2223</v>
      </c>
      <c r="E186" s="545" t="s">
        <v>663</v>
      </c>
      <c r="F186" s="545" t="s">
        <v>662</v>
      </c>
      <c r="G186" s="546">
        <v>700</v>
      </c>
      <c r="H186" s="546">
        <v>12</v>
      </c>
      <c r="I186" s="537"/>
      <c r="J186" s="547">
        <v>2</v>
      </c>
      <c r="K186" s="548">
        <v>3540</v>
      </c>
      <c r="L186" s="548">
        <v>7080</v>
      </c>
      <c r="M186" s="549"/>
      <c r="N186" s="547">
        <v>0</v>
      </c>
      <c r="O186" s="547">
        <v>36</v>
      </c>
      <c r="P186" s="547">
        <v>36</v>
      </c>
      <c r="Q186" s="548">
        <v>3</v>
      </c>
      <c r="R186" s="548">
        <v>367.2</v>
      </c>
      <c r="S186" s="548">
        <v>1101.5999999999999</v>
      </c>
      <c r="T186" s="549"/>
      <c r="U186" s="547">
        <v>14</v>
      </c>
      <c r="V186" s="549"/>
      <c r="W186" s="550" t="e">
        <f>#N/A</f>
        <v>#N/A</v>
      </c>
      <c r="X186" s="549"/>
      <c r="Y186" s="551" t="e">
        <f>#N/A</f>
        <v>#N/A</v>
      </c>
      <c r="Z186" s="551" t="e">
        <f>#N/A</f>
        <v>#N/A</v>
      </c>
      <c r="AA186" s="551" t="e">
        <f>#N/A</f>
        <v>#N/A</v>
      </c>
      <c r="AB186" s="552" t="e">
        <f>#N/A</f>
        <v>#N/A</v>
      </c>
      <c r="AC186" s="549"/>
      <c r="AD186" s="553">
        <v>0</v>
      </c>
      <c r="AE186" s="554">
        <v>0</v>
      </c>
      <c r="AF186" s="553">
        <v>0</v>
      </c>
      <c r="AG186" s="554">
        <v>0</v>
      </c>
      <c r="AH186" s="553">
        <v>0</v>
      </c>
      <c r="AI186" s="554">
        <v>0</v>
      </c>
      <c r="AJ186" s="553">
        <v>0</v>
      </c>
      <c r="AK186" s="543" t="e">
        <f>#N/A</f>
        <v>#N/A</v>
      </c>
    </row>
    <row r="187" spans="1:37" s="522" customFormat="1" ht="22.5" hidden="1" customHeight="1" x14ac:dyDescent="0.3">
      <c r="A187" s="533" t="s">
        <v>3468</v>
      </c>
      <c r="B187" s="544" t="s">
        <v>1503</v>
      </c>
      <c r="C187" s="544" t="s">
        <v>226</v>
      </c>
      <c r="D187" s="544" t="s">
        <v>2223</v>
      </c>
      <c r="E187" s="545" t="s">
        <v>665</v>
      </c>
      <c r="F187" s="545" t="s">
        <v>664</v>
      </c>
      <c r="G187" s="546">
        <v>350</v>
      </c>
      <c r="H187" s="546">
        <v>6</v>
      </c>
      <c r="I187" s="537"/>
      <c r="J187" s="547">
        <v>54</v>
      </c>
      <c r="K187" s="548">
        <v>710</v>
      </c>
      <c r="L187" s="548">
        <v>38340</v>
      </c>
      <c r="M187" s="549"/>
      <c r="N187" s="547">
        <v>0</v>
      </c>
      <c r="O187" s="547">
        <v>0</v>
      </c>
      <c r="P187" s="547">
        <v>0</v>
      </c>
      <c r="Q187" s="548">
        <v>0</v>
      </c>
      <c r="R187" s="548">
        <v>140</v>
      </c>
      <c r="S187" s="548">
        <v>0</v>
      </c>
      <c r="T187" s="549"/>
      <c r="U187" s="547">
        <v>0</v>
      </c>
      <c r="V187" s="549"/>
      <c r="W187" s="550" t="e">
        <f>#N/A</f>
        <v>#N/A</v>
      </c>
      <c r="X187" s="549"/>
      <c r="Y187" s="551" t="e">
        <f>#N/A</f>
        <v>#N/A</v>
      </c>
      <c r="Z187" s="551" t="e">
        <f>#N/A</f>
        <v>#N/A</v>
      </c>
      <c r="AA187" s="551" t="e">
        <f>#N/A</f>
        <v>#N/A</v>
      </c>
      <c r="AB187" s="552" t="e">
        <f>#N/A</f>
        <v>#N/A</v>
      </c>
      <c r="AC187" s="549"/>
      <c r="AD187" s="553">
        <v>0</v>
      </c>
      <c r="AE187" s="554" t="s">
        <v>1509</v>
      </c>
      <c r="AF187" s="553">
        <v>0</v>
      </c>
      <c r="AG187" s="554" t="s">
        <v>1509</v>
      </c>
      <c r="AH187" s="553">
        <v>0</v>
      </c>
      <c r="AI187" s="554" t="s">
        <v>1509</v>
      </c>
      <c r="AJ187" s="553">
        <v>0</v>
      </c>
      <c r="AK187" s="543" t="e">
        <f>#N/A</f>
        <v>#N/A</v>
      </c>
    </row>
    <row r="188" spans="1:37" s="522" customFormat="1" ht="22.5" hidden="1" customHeight="1" x14ac:dyDescent="0.3">
      <c r="A188" s="533" t="s">
        <v>3469</v>
      </c>
      <c r="B188" s="544" t="s">
        <v>1503</v>
      </c>
      <c r="C188" s="544" t="s">
        <v>226</v>
      </c>
      <c r="D188" s="544" t="s">
        <v>2223</v>
      </c>
      <c r="E188" s="545" t="s">
        <v>667</v>
      </c>
      <c r="F188" s="545" t="s">
        <v>666</v>
      </c>
      <c r="G188" s="546">
        <v>700</v>
      </c>
      <c r="H188" s="546">
        <v>6</v>
      </c>
      <c r="I188" s="537"/>
      <c r="J188" s="547">
        <v>60</v>
      </c>
      <c r="K188" s="548">
        <v>1220</v>
      </c>
      <c r="L188" s="548">
        <v>73200</v>
      </c>
      <c r="M188" s="549"/>
      <c r="N188" s="547">
        <v>0</v>
      </c>
      <c r="O188" s="547">
        <v>0</v>
      </c>
      <c r="P188" s="547">
        <v>0</v>
      </c>
      <c r="Q188" s="548">
        <v>0</v>
      </c>
      <c r="R188" s="548">
        <v>100</v>
      </c>
      <c r="S188" s="548">
        <v>0</v>
      </c>
      <c r="T188" s="549"/>
      <c r="U188" s="547">
        <v>0</v>
      </c>
      <c r="V188" s="549"/>
      <c r="W188" s="550" t="e">
        <f>#N/A</f>
        <v>#N/A</v>
      </c>
      <c r="X188" s="549"/>
      <c r="Y188" s="551" t="e">
        <f>#N/A</f>
        <v>#N/A</v>
      </c>
      <c r="Z188" s="551" t="e">
        <f>#N/A</f>
        <v>#N/A</v>
      </c>
      <c r="AA188" s="551" t="e">
        <f>#N/A</f>
        <v>#N/A</v>
      </c>
      <c r="AB188" s="552" t="e">
        <f>#N/A</f>
        <v>#N/A</v>
      </c>
      <c r="AC188" s="549"/>
      <c r="AD188" s="553">
        <v>0</v>
      </c>
      <c r="AE188" s="554" t="s">
        <v>1509</v>
      </c>
      <c r="AF188" s="553">
        <v>0</v>
      </c>
      <c r="AG188" s="554" t="s">
        <v>1509</v>
      </c>
      <c r="AH188" s="553">
        <v>0</v>
      </c>
      <c r="AI188" s="554" t="s">
        <v>1509</v>
      </c>
      <c r="AJ188" s="553">
        <v>0</v>
      </c>
      <c r="AK188" s="543" t="e">
        <f>#N/A</f>
        <v>#N/A</v>
      </c>
    </row>
    <row r="189" spans="1:37" s="522" customFormat="1" ht="22.5" hidden="1" customHeight="1" x14ac:dyDescent="0.3">
      <c r="A189" s="533" t="s">
        <v>3468</v>
      </c>
      <c r="B189" s="544" t="s">
        <v>1503</v>
      </c>
      <c r="C189" s="544" t="s">
        <v>226</v>
      </c>
      <c r="D189" s="544" t="s">
        <v>2223</v>
      </c>
      <c r="E189" s="545" t="s">
        <v>669</v>
      </c>
      <c r="F189" s="545" t="s">
        <v>668</v>
      </c>
      <c r="G189" s="546">
        <v>350</v>
      </c>
      <c r="H189" s="546">
        <v>12</v>
      </c>
      <c r="I189" s="537"/>
      <c r="J189" s="547">
        <v>24</v>
      </c>
      <c r="K189" s="548">
        <v>710</v>
      </c>
      <c r="L189" s="548">
        <v>17040</v>
      </c>
      <c r="M189" s="549"/>
      <c r="N189" s="547">
        <v>0</v>
      </c>
      <c r="O189" s="547">
        <v>0</v>
      </c>
      <c r="P189" s="547">
        <v>0</v>
      </c>
      <c r="Q189" s="548">
        <v>0</v>
      </c>
      <c r="R189" s="548">
        <v>140</v>
      </c>
      <c r="S189" s="548">
        <v>0</v>
      </c>
      <c r="T189" s="549"/>
      <c r="U189" s="547">
        <v>0</v>
      </c>
      <c r="V189" s="549"/>
      <c r="W189" s="550" t="e">
        <f>#N/A</f>
        <v>#N/A</v>
      </c>
      <c r="X189" s="549"/>
      <c r="Y189" s="551" t="e">
        <f>#N/A</f>
        <v>#N/A</v>
      </c>
      <c r="Z189" s="551" t="e">
        <f>#N/A</f>
        <v>#N/A</v>
      </c>
      <c r="AA189" s="551" t="e">
        <f>#N/A</f>
        <v>#N/A</v>
      </c>
      <c r="AB189" s="552" t="e">
        <f>#N/A</f>
        <v>#N/A</v>
      </c>
      <c r="AC189" s="549"/>
      <c r="AD189" s="553">
        <v>0</v>
      </c>
      <c r="AE189" s="554" t="s">
        <v>1509</v>
      </c>
      <c r="AF189" s="553">
        <v>0</v>
      </c>
      <c r="AG189" s="554" t="s">
        <v>1509</v>
      </c>
      <c r="AH189" s="553">
        <v>0</v>
      </c>
      <c r="AI189" s="554" t="s">
        <v>1509</v>
      </c>
      <c r="AJ189" s="553">
        <v>0</v>
      </c>
      <c r="AK189" s="543" t="e">
        <f>#N/A</f>
        <v>#N/A</v>
      </c>
    </row>
    <row r="190" spans="1:37" s="522" customFormat="1" ht="22.5" hidden="1" customHeight="1" x14ac:dyDescent="0.3">
      <c r="A190" s="533" t="s">
        <v>3468</v>
      </c>
      <c r="B190" s="544" t="s">
        <v>1503</v>
      </c>
      <c r="C190" s="544" t="s">
        <v>226</v>
      </c>
      <c r="D190" s="544" t="s">
        <v>2223</v>
      </c>
      <c r="E190" s="545" t="s">
        <v>671</v>
      </c>
      <c r="F190" s="545" t="s">
        <v>670</v>
      </c>
      <c r="G190" s="546">
        <v>350</v>
      </c>
      <c r="H190" s="546">
        <v>24</v>
      </c>
      <c r="I190" s="537"/>
      <c r="J190" s="547">
        <v>250</v>
      </c>
      <c r="K190" s="548">
        <v>754</v>
      </c>
      <c r="L190" s="548">
        <v>188500</v>
      </c>
      <c r="M190" s="549"/>
      <c r="N190" s="547">
        <v>0</v>
      </c>
      <c r="O190" s="547">
        <v>720</v>
      </c>
      <c r="P190" s="547">
        <v>720</v>
      </c>
      <c r="Q190" s="548">
        <v>30</v>
      </c>
      <c r="R190" s="548">
        <v>145.86000000000001</v>
      </c>
      <c r="S190" s="548">
        <v>4375.8</v>
      </c>
      <c r="T190" s="549"/>
      <c r="U190" s="547">
        <v>0</v>
      </c>
      <c r="V190" s="549"/>
      <c r="W190" s="550" t="e">
        <f>#N/A</f>
        <v>#N/A</v>
      </c>
      <c r="X190" s="549"/>
      <c r="Y190" s="551" t="e">
        <f>#N/A</f>
        <v>#N/A</v>
      </c>
      <c r="Z190" s="551" t="e">
        <f>#N/A</f>
        <v>#N/A</v>
      </c>
      <c r="AA190" s="551" t="e">
        <f>#N/A</f>
        <v>#N/A</v>
      </c>
      <c r="AB190" s="552" t="e">
        <f>#N/A</f>
        <v>#N/A</v>
      </c>
      <c r="AC190" s="549"/>
      <c r="AD190" s="553">
        <v>0</v>
      </c>
      <c r="AE190" s="554" t="s">
        <v>1509</v>
      </c>
      <c r="AF190" s="553">
        <v>0</v>
      </c>
      <c r="AG190" s="554" t="s">
        <v>1509</v>
      </c>
      <c r="AH190" s="553">
        <v>0</v>
      </c>
      <c r="AI190" s="554" t="s">
        <v>1509</v>
      </c>
      <c r="AJ190" s="553">
        <v>0</v>
      </c>
      <c r="AK190" s="543" t="e">
        <f>#N/A</f>
        <v>#N/A</v>
      </c>
    </row>
    <row r="191" spans="1:37" s="522" customFormat="1" ht="22.5" hidden="1" customHeight="1" x14ac:dyDescent="0.3">
      <c r="A191" s="533" t="s">
        <v>3469</v>
      </c>
      <c r="B191" s="544" t="s">
        <v>1503</v>
      </c>
      <c r="C191" s="544" t="s">
        <v>226</v>
      </c>
      <c r="D191" s="544" t="s">
        <v>2223</v>
      </c>
      <c r="E191" s="545" t="s">
        <v>673</v>
      </c>
      <c r="F191" s="545" t="s">
        <v>672</v>
      </c>
      <c r="G191" s="546">
        <v>700</v>
      </c>
      <c r="H191" s="546">
        <v>12</v>
      </c>
      <c r="I191" s="537"/>
      <c r="J191" s="547">
        <v>2870</v>
      </c>
      <c r="K191" s="548">
        <v>1230</v>
      </c>
      <c r="L191" s="548">
        <v>3530100</v>
      </c>
      <c r="M191" s="549"/>
      <c r="N191" s="547">
        <v>0</v>
      </c>
      <c r="O191" s="547">
        <v>9360</v>
      </c>
      <c r="P191" s="547">
        <v>9360</v>
      </c>
      <c r="Q191" s="548">
        <v>780</v>
      </c>
      <c r="R191" s="548">
        <v>104.04</v>
      </c>
      <c r="S191" s="548">
        <v>81151.200000000012</v>
      </c>
      <c r="T191" s="549"/>
      <c r="U191" s="547">
        <v>57</v>
      </c>
      <c r="V191" s="549"/>
      <c r="W191" s="550" t="e">
        <f>#N/A</f>
        <v>#N/A</v>
      </c>
      <c r="X191" s="549"/>
      <c r="Y191" s="551" t="e">
        <f>#N/A</f>
        <v>#N/A</v>
      </c>
      <c r="Z191" s="551" t="e">
        <f>#N/A</f>
        <v>#N/A</v>
      </c>
      <c r="AA191" s="551" t="e">
        <f>#N/A</f>
        <v>#N/A</v>
      </c>
      <c r="AB191" s="552" t="e">
        <f>#N/A</f>
        <v>#N/A</v>
      </c>
      <c r="AC191" s="549"/>
      <c r="AD191" s="553">
        <v>0</v>
      </c>
      <c r="AE191" s="554" t="s">
        <v>1509</v>
      </c>
      <c r="AF191" s="553">
        <v>0</v>
      </c>
      <c r="AG191" s="554" t="s">
        <v>1509</v>
      </c>
      <c r="AH191" s="553">
        <v>0</v>
      </c>
      <c r="AI191" s="554" t="s">
        <v>1509</v>
      </c>
      <c r="AJ191" s="553">
        <v>0</v>
      </c>
      <c r="AK191" s="543" t="e">
        <f>#N/A</f>
        <v>#N/A</v>
      </c>
    </row>
    <row r="192" spans="1:37" s="522" customFormat="1" ht="22.5" hidden="1" customHeight="1" x14ac:dyDescent="0.3">
      <c r="A192" s="533" t="s">
        <v>3470</v>
      </c>
      <c r="B192" s="544" t="s">
        <v>1503</v>
      </c>
      <c r="C192" s="544" t="s">
        <v>2258</v>
      </c>
      <c r="D192" s="544" t="s">
        <v>2223</v>
      </c>
      <c r="E192" s="545" t="s">
        <v>675</v>
      </c>
      <c r="F192" s="545" t="s">
        <v>674</v>
      </c>
      <c r="G192" s="546">
        <v>700</v>
      </c>
      <c r="H192" s="546">
        <v>6</v>
      </c>
      <c r="I192" s="537"/>
      <c r="J192" s="547">
        <v>60</v>
      </c>
      <c r="K192" s="548">
        <v>820</v>
      </c>
      <c r="L192" s="548">
        <v>49200</v>
      </c>
      <c r="M192" s="549"/>
      <c r="N192" s="547">
        <v>0</v>
      </c>
      <c r="O192" s="547">
        <v>0</v>
      </c>
      <c r="P192" s="547">
        <v>0</v>
      </c>
      <c r="Q192" s="548">
        <v>0</v>
      </c>
      <c r="R192" s="548">
        <v>60</v>
      </c>
      <c r="S192" s="548">
        <v>0</v>
      </c>
      <c r="T192" s="549"/>
      <c r="U192" s="547">
        <v>0</v>
      </c>
      <c r="V192" s="549"/>
      <c r="W192" s="550" t="e">
        <f>#N/A</f>
        <v>#N/A</v>
      </c>
      <c r="X192" s="549"/>
      <c r="Y192" s="551" t="e">
        <f>#N/A</f>
        <v>#N/A</v>
      </c>
      <c r="Z192" s="551" t="e">
        <f>#N/A</f>
        <v>#N/A</v>
      </c>
      <c r="AA192" s="551" t="e">
        <f>#N/A</f>
        <v>#N/A</v>
      </c>
      <c r="AB192" s="552" t="e">
        <f>#N/A</f>
        <v>#N/A</v>
      </c>
      <c r="AC192" s="549"/>
      <c r="AD192" s="553">
        <v>0</v>
      </c>
      <c r="AE192" s="554" t="s">
        <v>1509</v>
      </c>
      <c r="AF192" s="553">
        <v>0</v>
      </c>
      <c r="AG192" s="554" t="s">
        <v>1509</v>
      </c>
      <c r="AH192" s="553">
        <v>0</v>
      </c>
      <c r="AI192" s="554" t="s">
        <v>1509</v>
      </c>
      <c r="AJ192" s="553">
        <v>0</v>
      </c>
      <c r="AK192" s="543" t="e">
        <f>#N/A</f>
        <v>#N/A</v>
      </c>
    </row>
    <row r="193" spans="1:37" s="522" customFormat="1" ht="22.5" hidden="1" customHeight="1" x14ac:dyDescent="0.3">
      <c r="A193" s="533" t="s">
        <v>3471</v>
      </c>
      <c r="B193" s="544" t="s">
        <v>1503</v>
      </c>
      <c r="C193" s="544" t="s">
        <v>2258</v>
      </c>
      <c r="D193" s="544" t="s">
        <v>2223</v>
      </c>
      <c r="E193" s="545" t="s">
        <v>677</v>
      </c>
      <c r="F193" s="545" t="s">
        <v>676</v>
      </c>
      <c r="G193" s="546">
        <v>700</v>
      </c>
      <c r="H193" s="546">
        <v>6</v>
      </c>
      <c r="I193" s="537"/>
      <c r="J193" s="547">
        <v>54</v>
      </c>
      <c r="K193" s="548">
        <v>1050</v>
      </c>
      <c r="L193" s="548">
        <v>56700</v>
      </c>
      <c r="M193" s="549"/>
      <c r="N193" s="547">
        <v>0</v>
      </c>
      <c r="O193" s="547">
        <v>0</v>
      </c>
      <c r="P193" s="547">
        <v>0</v>
      </c>
      <c r="Q193" s="548">
        <v>0</v>
      </c>
      <c r="R193" s="548">
        <v>90</v>
      </c>
      <c r="S193" s="548">
        <v>0</v>
      </c>
      <c r="T193" s="549"/>
      <c r="U193" s="547">
        <v>0</v>
      </c>
      <c r="V193" s="549"/>
      <c r="W193" s="550" t="e">
        <f>#N/A</f>
        <v>#N/A</v>
      </c>
      <c r="X193" s="549"/>
      <c r="Y193" s="551" t="e">
        <f>#N/A</f>
        <v>#N/A</v>
      </c>
      <c r="Z193" s="551" t="e">
        <f>#N/A</f>
        <v>#N/A</v>
      </c>
      <c r="AA193" s="551" t="e">
        <f>#N/A</f>
        <v>#N/A</v>
      </c>
      <c r="AB193" s="552" t="e">
        <f>#N/A</f>
        <v>#N/A</v>
      </c>
      <c r="AC193" s="549"/>
      <c r="AD193" s="553">
        <v>0</v>
      </c>
      <c r="AE193" s="554" t="s">
        <v>1509</v>
      </c>
      <c r="AF193" s="553">
        <v>0</v>
      </c>
      <c r="AG193" s="554" t="s">
        <v>1509</v>
      </c>
      <c r="AH193" s="553">
        <v>0</v>
      </c>
      <c r="AI193" s="554" t="s">
        <v>1509</v>
      </c>
      <c r="AJ193" s="553">
        <v>0</v>
      </c>
      <c r="AK193" s="543" t="e">
        <f>#N/A</f>
        <v>#N/A</v>
      </c>
    </row>
    <row r="194" spans="1:37" s="522" customFormat="1" ht="22.5" hidden="1" customHeight="1" x14ac:dyDescent="0.3">
      <c r="A194" s="533" t="s">
        <v>3470</v>
      </c>
      <c r="B194" s="544" t="s">
        <v>1503</v>
      </c>
      <c r="C194" s="544" t="s">
        <v>2258</v>
      </c>
      <c r="D194" s="544" t="s">
        <v>2223</v>
      </c>
      <c r="E194" s="545" t="s">
        <v>679</v>
      </c>
      <c r="F194" s="545" t="s">
        <v>678</v>
      </c>
      <c r="G194" s="546">
        <v>700</v>
      </c>
      <c r="H194" s="546">
        <v>12</v>
      </c>
      <c r="I194" s="537"/>
      <c r="J194" s="547">
        <v>604</v>
      </c>
      <c r="K194" s="548">
        <v>839</v>
      </c>
      <c r="L194" s="548">
        <v>506756</v>
      </c>
      <c r="M194" s="549"/>
      <c r="N194" s="547">
        <v>0</v>
      </c>
      <c r="O194" s="547">
        <v>0</v>
      </c>
      <c r="P194" s="547">
        <v>0</v>
      </c>
      <c r="Q194" s="548">
        <v>0</v>
      </c>
      <c r="R194" s="548">
        <v>64.757760000000005</v>
      </c>
      <c r="S194" s="548">
        <v>0</v>
      </c>
      <c r="T194" s="549"/>
      <c r="U194" s="547">
        <v>0</v>
      </c>
      <c r="V194" s="549"/>
      <c r="W194" s="550" t="e">
        <f>#N/A</f>
        <v>#N/A</v>
      </c>
      <c r="X194" s="549"/>
      <c r="Y194" s="551" t="e">
        <f>#N/A</f>
        <v>#N/A</v>
      </c>
      <c r="Z194" s="551" t="e">
        <f>#N/A</f>
        <v>#N/A</v>
      </c>
      <c r="AA194" s="551" t="e">
        <f>#N/A</f>
        <v>#N/A</v>
      </c>
      <c r="AB194" s="552" t="e">
        <f>#N/A</f>
        <v>#N/A</v>
      </c>
      <c r="AC194" s="549"/>
      <c r="AD194" s="553">
        <v>0</v>
      </c>
      <c r="AE194" s="554">
        <v>0</v>
      </c>
      <c r="AF194" s="553">
        <v>0</v>
      </c>
      <c r="AG194" s="554">
        <v>0</v>
      </c>
      <c r="AH194" s="553">
        <v>0</v>
      </c>
      <c r="AI194" s="554">
        <v>0</v>
      </c>
      <c r="AJ194" s="553">
        <v>0</v>
      </c>
      <c r="AK194" s="543" t="e">
        <f>#N/A</f>
        <v>#N/A</v>
      </c>
    </row>
    <row r="195" spans="1:37" s="522" customFormat="1" ht="22.5" hidden="1" customHeight="1" x14ac:dyDescent="0.3">
      <c r="A195" s="533" t="s">
        <v>3471</v>
      </c>
      <c r="B195" s="544" t="s">
        <v>1503</v>
      </c>
      <c r="C195" s="544" t="s">
        <v>2258</v>
      </c>
      <c r="D195" s="544" t="s">
        <v>2223</v>
      </c>
      <c r="E195" s="545" t="s">
        <v>681</v>
      </c>
      <c r="F195" s="545" t="s">
        <v>680</v>
      </c>
      <c r="G195" s="546">
        <v>700</v>
      </c>
      <c r="H195" s="546">
        <v>12</v>
      </c>
      <c r="I195" s="537"/>
      <c r="J195" s="547">
        <v>462</v>
      </c>
      <c r="K195" s="548">
        <v>1090</v>
      </c>
      <c r="L195" s="548">
        <v>503580</v>
      </c>
      <c r="M195" s="549"/>
      <c r="N195" s="547">
        <v>0</v>
      </c>
      <c r="O195" s="547">
        <v>1200</v>
      </c>
      <c r="P195" s="547">
        <v>1200</v>
      </c>
      <c r="Q195" s="548">
        <v>100</v>
      </c>
      <c r="R195" s="548">
        <v>96.377759999999995</v>
      </c>
      <c r="S195" s="548">
        <v>9637.7759999999998</v>
      </c>
      <c r="T195" s="549"/>
      <c r="U195" s="547">
        <v>0</v>
      </c>
      <c r="V195" s="549"/>
      <c r="W195" s="550" t="e">
        <f>#N/A</f>
        <v>#N/A</v>
      </c>
      <c r="X195" s="549"/>
      <c r="Y195" s="551" t="e">
        <f>#N/A</f>
        <v>#N/A</v>
      </c>
      <c r="Z195" s="551">
        <f>IFERROR(IF(J195/Y195=0,IF(AK195="no","Negative","Delist"),J195/Y195),0)</f>
        <v>0</v>
      </c>
      <c r="AA195" s="551" t="e">
        <f>#N/A</f>
        <v>#N/A</v>
      </c>
      <c r="AB195" s="552" t="e">
        <f>#N/A</f>
        <v>#N/A</v>
      </c>
      <c r="AC195" s="549"/>
      <c r="AD195" s="553">
        <v>0</v>
      </c>
      <c r="AE195" s="554" t="s">
        <v>1509</v>
      </c>
      <c r="AF195" s="553">
        <v>0</v>
      </c>
      <c r="AG195" s="554" t="s">
        <v>1509</v>
      </c>
      <c r="AH195" s="553">
        <v>0</v>
      </c>
      <c r="AI195" s="554" t="s">
        <v>1509</v>
      </c>
      <c r="AJ195" s="553">
        <v>0</v>
      </c>
      <c r="AK195" s="543" t="e">
        <f>#N/A</f>
        <v>#N/A</v>
      </c>
    </row>
    <row r="196" spans="1:37" s="522" customFormat="1" ht="22.5" hidden="1" customHeight="1" x14ac:dyDescent="0.3">
      <c r="A196" s="533" t="s">
        <v>3472</v>
      </c>
      <c r="B196" s="544" t="s">
        <v>1503</v>
      </c>
      <c r="C196" s="544" t="s">
        <v>2265</v>
      </c>
      <c r="D196" s="544" t="s">
        <v>2223</v>
      </c>
      <c r="E196" s="545" t="s">
        <v>683</v>
      </c>
      <c r="F196" s="545" t="s">
        <v>682</v>
      </c>
      <c r="G196" s="546">
        <v>700</v>
      </c>
      <c r="H196" s="546">
        <v>1</v>
      </c>
      <c r="I196" s="537"/>
      <c r="J196" s="547">
        <v>0</v>
      </c>
      <c r="K196" s="548">
        <v>18900</v>
      </c>
      <c r="L196" s="548">
        <v>0</v>
      </c>
      <c r="M196" s="549"/>
      <c r="N196" s="547">
        <v>0</v>
      </c>
      <c r="O196" s="547">
        <v>0</v>
      </c>
      <c r="P196" s="547">
        <v>0</v>
      </c>
      <c r="Q196" s="548">
        <v>0</v>
      </c>
      <c r="R196" s="548">
        <v>0</v>
      </c>
      <c r="S196" s="548">
        <v>0</v>
      </c>
      <c r="T196" s="549"/>
      <c r="U196" s="547">
        <v>0</v>
      </c>
      <c r="V196" s="549"/>
      <c r="W196" s="550" t="e">
        <f>#N/A</f>
        <v>#N/A</v>
      </c>
      <c r="X196" s="549"/>
      <c r="Y196" s="551" t="e">
        <f>#N/A</f>
        <v>#N/A</v>
      </c>
      <c r="Z196" s="551" t="e">
        <f>#N/A</f>
        <v>#N/A</v>
      </c>
      <c r="AA196" s="551" t="e">
        <f>#N/A</f>
        <v>#N/A</v>
      </c>
      <c r="AB196" s="552" t="e">
        <f>#N/A</f>
        <v>#N/A</v>
      </c>
      <c r="AC196" s="549"/>
      <c r="AD196" s="553">
        <v>0</v>
      </c>
      <c r="AE196" s="554" t="s">
        <v>1509</v>
      </c>
      <c r="AF196" s="553">
        <v>0</v>
      </c>
      <c r="AG196" s="554" t="s">
        <v>1509</v>
      </c>
      <c r="AH196" s="553">
        <v>0</v>
      </c>
      <c r="AI196" s="554" t="s">
        <v>1509</v>
      </c>
      <c r="AJ196" s="553">
        <v>0</v>
      </c>
      <c r="AK196" s="543" t="e">
        <f>#N/A</f>
        <v>#N/A</v>
      </c>
    </row>
    <row r="197" spans="1:37" s="522" customFormat="1" ht="22.5" hidden="1" customHeight="1" x14ac:dyDescent="0.3">
      <c r="A197" s="533" t="s">
        <v>3473</v>
      </c>
      <c r="B197" s="544" t="s">
        <v>1503</v>
      </c>
      <c r="C197" s="544" t="s">
        <v>2265</v>
      </c>
      <c r="D197" s="544" t="s">
        <v>2223</v>
      </c>
      <c r="E197" s="545" t="s">
        <v>685</v>
      </c>
      <c r="F197" s="545" t="s">
        <v>684</v>
      </c>
      <c r="G197" s="546">
        <v>700</v>
      </c>
      <c r="H197" s="546">
        <v>1</v>
      </c>
      <c r="I197" s="537"/>
      <c r="J197" s="547">
        <v>0</v>
      </c>
      <c r="K197" s="548">
        <v>167800</v>
      </c>
      <c r="L197" s="548">
        <v>0</v>
      </c>
      <c r="M197" s="549"/>
      <c r="N197" s="547">
        <v>0</v>
      </c>
      <c r="O197" s="547">
        <v>0</v>
      </c>
      <c r="P197" s="547">
        <v>0</v>
      </c>
      <c r="Q197" s="548">
        <v>0</v>
      </c>
      <c r="R197" s="548">
        <v>2312.34</v>
      </c>
      <c r="S197" s="548">
        <v>0</v>
      </c>
      <c r="T197" s="549"/>
      <c r="U197" s="547">
        <v>0</v>
      </c>
      <c r="V197" s="549"/>
      <c r="W197" s="550" t="e">
        <f>#N/A</f>
        <v>#N/A</v>
      </c>
      <c r="X197" s="549"/>
      <c r="Y197" s="551" t="e">
        <f>#N/A</f>
        <v>#N/A</v>
      </c>
      <c r="Z197" s="551" t="e">
        <f>#N/A</f>
        <v>#N/A</v>
      </c>
      <c r="AA197" s="551" t="e">
        <f>#N/A</f>
        <v>#N/A</v>
      </c>
      <c r="AB197" s="552" t="e">
        <f>#N/A</f>
        <v>#N/A</v>
      </c>
      <c r="AC197" s="549"/>
      <c r="AD197" s="553">
        <v>0</v>
      </c>
      <c r="AE197" s="554" t="s">
        <v>1509</v>
      </c>
      <c r="AF197" s="553">
        <v>0</v>
      </c>
      <c r="AG197" s="554" t="s">
        <v>1509</v>
      </c>
      <c r="AH197" s="553">
        <v>0</v>
      </c>
      <c r="AI197" s="554" t="s">
        <v>1509</v>
      </c>
      <c r="AJ197" s="553">
        <v>0</v>
      </c>
      <c r="AK197" s="543" t="e">
        <f>#N/A</f>
        <v>#N/A</v>
      </c>
    </row>
    <row r="198" spans="1:37" s="522" customFormat="1" ht="22.5" hidden="1" customHeight="1" x14ac:dyDescent="0.3">
      <c r="A198" s="533" t="s">
        <v>3474</v>
      </c>
      <c r="B198" s="544" t="s">
        <v>1503</v>
      </c>
      <c r="C198" s="544" t="s">
        <v>2265</v>
      </c>
      <c r="D198" s="544" t="s">
        <v>2223</v>
      </c>
      <c r="E198" s="545" t="s">
        <v>687</v>
      </c>
      <c r="F198" s="545" t="s">
        <v>686</v>
      </c>
      <c r="G198" s="546">
        <v>700</v>
      </c>
      <c r="H198" s="546">
        <v>1</v>
      </c>
      <c r="I198" s="537"/>
      <c r="J198" s="547">
        <v>0</v>
      </c>
      <c r="K198" s="548">
        <v>167800</v>
      </c>
      <c r="L198" s="548">
        <v>0</v>
      </c>
      <c r="M198" s="549"/>
      <c r="N198" s="547">
        <v>0</v>
      </c>
      <c r="O198" s="547">
        <v>3</v>
      </c>
      <c r="P198" s="547">
        <v>3</v>
      </c>
      <c r="Q198" s="548">
        <v>3</v>
      </c>
      <c r="R198" s="548">
        <v>0</v>
      </c>
      <c r="S198" s="548">
        <v>0</v>
      </c>
      <c r="T198" s="549"/>
      <c r="U198" s="547">
        <v>2</v>
      </c>
      <c r="V198" s="549"/>
      <c r="W198" s="550" t="e">
        <f>#N/A</f>
        <v>#N/A</v>
      </c>
      <c r="X198" s="549"/>
      <c r="Y198" s="551" t="e">
        <f>#N/A</f>
        <v>#N/A</v>
      </c>
      <c r="Z198" s="551" t="e">
        <f>#N/A</f>
        <v>#N/A</v>
      </c>
      <c r="AA198" s="551" t="e">
        <f>#N/A</f>
        <v>#N/A</v>
      </c>
      <c r="AB198" s="552" t="e">
        <f>#N/A</f>
        <v>#N/A</v>
      </c>
      <c r="AC198" s="549"/>
      <c r="AD198" s="553">
        <v>0</v>
      </c>
      <c r="AE198" s="554" t="s">
        <v>1509</v>
      </c>
      <c r="AF198" s="553">
        <v>0</v>
      </c>
      <c r="AG198" s="554" t="s">
        <v>1509</v>
      </c>
      <c r="AH198" s="553">
        <v>0</v>
      </c>
      <c r="AI198" s="554" t="s">
        <v>1509</v>
      </c>
      <c r="AJ198" s="553">
        <v>0</v>
      </c>
      <c r="AK198" s="543" t="e">
        <f>#N/A</f>
        <v>#N/A</v>
      </c>
    </row>
    <row r="199" spans="1:37" s="522" customFormat="1" ht="22.5" hidden="1" customHeight="1" x14ac:dyDescent="0.3">
      <c r="A199" s="533" t="s">
        <v>3475</v>
      </c>
      <c r="B199" s="544" t="s">
        <v>1503</v>
      </c>
      <c r="C199" s="544" t="s">
        <v>2265</v>
      </c>
      <c r="D199" s="544" t="s">
        <v>2223</v>
      </c>
      <c r="E199" s="545" t="s">
        <v>689</v>
      </c>
      <c r="F199" s="545" t="s">
        <v>688</v>
      </c>
      <c r="G199" s="546">
        <v>700</v>
      </c>
      <c r="H199" s="546">
        <v>1</v>
      </c>
      <c r="I199" s="537"/>
      <c r="J199" s="547">
        <v>1</v>
      </c>
      <c r="K199" s="548">
        <v>270000</v>
      </c>
      <c r="L199" s="548">
        <v>270000</v>
      </c>
      <c r="M199" s="549"/>
      <c r="N199" s="547">
        <v>0</v>
      </c>
      <c r="O199" s="547">
        <v>0</v>
      </c>
      <c r="P199" s="547">
        <v>0</v>
      </c>
      <c r="Q199" s="548">
        <v>0</v>
      </c>
      <c r="R199" s="548">
        <v>6400</v>
      </c>
      <c r="S199" s="548">
        <v>0</v>
      </c>
      <c r="T199" s="549"/>
      <c r="U199" s="547">
        <v>1</v>
      </c>
      <c r="V199" s="549"/>
      <c r="W199" s="550" t="e">
        <f>#N/A</f>
        <v>#N/A</v>
      </c>
      <c r="X199" s="549"/>
      <c r="Y199" s="551" t="e">
        <f>#N/A</f>
        <v>#N/A</v>
      </c>
      <c r="Z199" s="551" t="e">
        <f>#N/A</f>
        <v>#N/A</v>
      </c>
      <c r="AA199" s="551" t="e">
        <f>#N/A</f>
        <v>#N/A</v>
      </c>
      <c r="AB199" s="552" t="e">
        <f>#N/A</f>
        <v>#N/A</v>
      </c>
      <c r="AC199" s="549"/>
      <c r="AD199" s="553">
        <v>0</v>
      </c>
      <c r="AE199" s="554" t="s">
        <v>1509</v>
      </c>
      <c r="AF199" s="553">
        <v>0</v>
      </c>
      <c r="AG199" s="554" t="s">
        <v>1509</v>
      </c>
      <c r="AH199" s="553">
        <v>0</v>
      </c>
      <c r="AI199" s="554" t="s">
        <v>1509</v>
      </c>
      <c r="AJ199" s="553">
        <v>0</v>
      </c>
      <c r="AK199" s="543" t="e">
        <f>#N/A</f>
        <v>#N/A</v>
      </c>
    </row>
    <row r="200" spans="1:37" s="522" customFormat="1" ht="22.5" hidden="1" customHeight="1" x14ac:dyDescent="0.3">
      <c r="A200" s="533" t="s">
        <v>3602</v>
      </c>
      <c r="B200" s="544" t="s">
        <v>1503</v>
      </c>
      <c r="C200" s="544" t="s">
        <v>2265</v>
      </c>
      <c r="D200" s="544" t="s">
        <v>2223</v>
      </c>
      <c r="E200" s="545" t="s">
        <v>691</v>
      </c>
      <c r="F200" s="545" t="s">
        <v>690</v>
      </c>
      <c r="G200" s="546">
        <v>700</v>
      </c>
      <c r="H200" s="546">
        <v>3</v>
      </c>
      <c r="I200" s="537"/>
      <c r="J200" s="547">
        <v>0</v>
      </c>
      <c r="K200" s="548">
        <v>167800</v>
      </c>
      <c r="L200" s="548">
        <v>0</v>
      </c>
      <c r="M200" s="549"/>
      <c r="N200" s="547">
        <v>0</v>
      </c>
      <c r="O200" s="547">
        <v>12</v>
      </c>
      <c r="P200" s="547">
        <v>12</v>
      </c>
      <c r="Q200" s="548">
        <v>4</v>
      </c>
      <c r="R200" s="548">
        <v>6426</v>
      </c>
      <c r="S200" s="548">
        <v>25704</v>
      </c>
      <c r="T200" s="549"/>
      <c r="U200" s="547">
        <v>4</v>
      </c>
      <c r="V200" s="549"/>
      <c r="W200" s="550" t="e">
        <f>#N/A</f>
        <v>#N/A</v>
      </c>
      <c r="X200" s="549"/>
      <c r="Y200" s="551" t="e">
        <f>#N/A</f>
        <v>#N/A</v>
      </c>
      <c r="Z200" s="551" t="e">
        <f>#N/A</f>
        <v>#N/A</v>
      </c>
      <c r="AA200" s="551" t="e">
        <f>#N/A</f>
        <v>#N/A</v>
      </c>
      <c r="AB200" s="552" t="e">
        <f>#N/A</f>
        <v>#N/A</v>
      </c>
      <c r="AC200" s="549"/>
      <c r="AD200" s="553">
        <v>0</v>
      </c>
      <c r="AE200" s="554">
        <v>0</v>
      </c>
      <c r="AF200" s="553">
        <v>0</v>
      </c>
      <c r="AG200" s="554">
        <v>0</v>
      </c>
      <c r="AH200" s="553">
        <v>0</v>
      </c>
      <c r="AI200" s="554">
        <v>0</v>
      </c>
      <c r="AJ200" s="553">
        <v>0</v>
      </c>
      <c r="AK200" s="543" t="e">
        <f>#N/A</f>
        <v>#N/A</v>
      </c>
    </row>
    <row r="201" spans="1:37" s="522" customFormat="1" ht="22.5" hidden="1" customHeight="1" x14ac:dyDescent="0.3">
      <c r="A201" s="533" t="s">
        <v>3603</v>
      </c>
      <c r="B201" s="544" t="s">
        <v>1503</v>
      </c>
      <c r="C201" s="544" t="s">
        <v>2265</v>
      </c>
      <c r="D201" s="544" t="s">
        <v>2223</v>
      </c>
      <c r="E201" s="545" t="s">
        <v>693</v>
      </c>
      <c r="F201" s="545" t="s">
        <v>692</v>
      </c>
      <c r="G201" s="546">
        <v>1500</v>
      </c>
      <c r="H201" s="546">
        <v>1</v>
      </c>
      <c r="I201" s="537"/>
      <c r="J201" s="547">
        <v>0</v>
      </c>
      <c r="K201" s="548">
        <v>0</v>
      </c>
      <c r="L201" s="548">
        <v>0</v>
      </c>
      <c r="M201" s="549"/>
      <c r="N201" s="547">
        <v>0</v>
      </c>
      <c r="O201" s="547">
        <v>1</v>
      </c>
      <c r="P201" s="547">
        <v>1</v>
      </c>
      <c r="Q201" s="548">
        <v>1</v>
      </c>
      <c r="R201" s="548">
        <v>6324</v>
      </c>
      <c r="S201" s="548">
        <v>6324</v>
      </c>
      <c r="T201" s="549"/>
      <c r="U201" s="547">
        <v>0</v>
      </c>
      <c r="V201" s="549"/>
      <c r="W201" s="550" t="e">
        <f>#N/A</f>
        <v>#N/A</v>
      </c>
      <c r="X201" s="549"/>
      <c r="Y201" s="551" t="e">
        <f>#N/A</f>
        <v>#N/A</v>
      </c>
      <c r="Z201" s="551" t="e">
        <f>#N/A</f>
        <v>#N/A</v>
      </c>
      <c r="AA201" s="551" t="e">
        <f>#N/A</f>
        <v>#N/A</v>
      </c>
      <c r="AB201" s="552" t="e">
        <f>#N/A</f>
        <v>#N/A</v>
      </c>
      <c r="AC201" s="549"/>
      <c r="AD201" s="553">
        <v>0</v>
      </c>
      <c r="AE201" s="554" t="s">
        <v>1509</v>
      </c>
      <c r="AF201" s="553">
        <v>0</v>
      </c>
      <c r="AG201" s="554" t="s">
        <v>1509</v>
      </c>
      <c r="AH201" s="553">
        <v>0</v>
      </c>
      <c r="AI201" s="554" t="s">
        <v>1509</v>
      </c>
      <c r="AJ201" s="553">
        <v>0</v>
      </c>
      <c r="AK201" s="543" t="e">
        <f>#N/A</f>
        <v>#N/A</v>
      </c>
    </row>
    <row r="202" spans="1:37" s="522" customFormat="1" ht="22.5" hidden="1" customHeight="1" x14ac:dyDescent="0.3">
      <c r="A202" s="533" t="s">
        <v>3604</v>
      </c>
      <c r="B202" s="544" t="s">
        <v>1503</v>
      </c>
      <c r="C202" s="544" t="s">
        <v>2265</v>
      </c>
      <c r="D202" s="544" t="s">
        <v>2223</v>
      </c>
      <c r="E202" s="545" t="s">
        <v>695</v>
      </c>
      <c r="F202" s="545" t="s">
        <v>694</v>
      </c>
      <c r="G202" s="546">
        <v>3000</v>
      </c>
      <c r="H202" s="546">
        <v>1</v>
      </c>
      <c r="I202" s="537"/>
      <c r="J202" s="547">
        <v>0</v>
      </c>
      <c r="K202" s="548">
        <v>0</v>
      </c>
      <c r="L202" s="548">
        <v>0</v>
      </c>
      <c r="M202" s="549"/>
      <c r="N202" s="547">
        <v>0</v>
      </c>
      <c r="O202" s="547">
        <v>0</v>
      </c>
      <c r="P202" s="547">
        <v>0</v>
      </c>
      <c r="Q202" s="548">
        <v>0</v>
      </c>
      <c r="R202" s="548">
        <v>26775</v>
      </c>
      <c r="S202" s="548">
        <v>0</v>
      </c>
      <c r="T202" s="549"/>
      <c r="U202" s="547">
        <v>0</v>
      </c>
      <c r="V202" s="549"/>
      <c r="W202" s="550" t="e">
        <f>#N/A</f>
        <v>#N/A</v>
      </c>
      <c r="X202" s="549"/>
      <c r="Y202" s="551" t="e">
        <f>#N/A</f>
        <v>#N/A</v>
      </c>
      <c r="Z202" s="551" t="e">
        <f>#N/A</f>
        <v>#N/A</v>
      </c>
      <c r="AA202" s="551" t="e">
        <f>#N/A</f>
        <v>#N/A</v>
      </c>
      <c r="AB202" s="552" t="e">
        <f>#N/A</f>
        <v>#N/A</v>
      </c>
      <c r="AC202" s="549"/>
      <c r="AD202" s="553">
        <v>0</v>
      </c>
      <c r="AE202" s="554" t="s">
        <v>1509</v>
      </c>
      <c r="AF202" s="553">
        <v>0</v>
      </c>
      <c r="AG202" s="554" t="s">
        <v>1509</v>
      </c>
      <c r="AH202" s="553">
        <v>0</v>
      </c>
      <c r="AI202" s="554" t="s">
        <v>1509</v>
      </c>
      <c r="AJ202" s="553">
        <v>0</v>
      </c>
      <c r="AK202" s="543" t="e">
        <f>#N/A</f>
        <v>#N/A</v>
      </c>
    </row>
    <row r="203" spans="1:37" s="522" customFormat="1" ht="22.5" hidden="1" customHeight="1" x14ac:dyDescent="0.3">
      <c r="A203" s="533" t="s">
        <v>3605</v>
      </c>
      <c r="B203" s="544" t="s">
        <v>1503</v>
      </c>
      <c r="C203" s="544" t="s">
        <v>2265</v>
      </c>
      <c r="D203" s="544" t="s">
        <v>2223</v>
      </c>
      <c r="E203" s="545" t="s">
        <v>697</v>
      </c>
      <c r="F203" s="545" t="s">
        <v>696</v>
      </c>
      <c r="G203" s="546">
        <v>6000</v>
      </c>
      <c r="H203" s="546">
        <v>1</v>
      </c>
      <c r="I203" s="537"/>
      <c r="J203" s="547">
        <v>0</v>
      </c>
      <c r="K203" s="548">
        <v>0</v>
      </c>
      <c r="L203" s="548">
        <v>0</v>
      </c>
      <c r="M203" s="549"/>
      <c r="N203" s="547">
        <v>0</v>
      </c>
      <c r="O203" s="547">
        <v>0</v>
      </c>
      <c r="P203" s="547">
        <v>0</v>
      </c>
      <c r="Q203" s="548">
        <v>0</v>
      </c>
      <c r="R203" s="548">
        <v>91800</v>
      </c>
      <c r="S203" s="548">
        <v>0</v>
      </c>
      <c r="T203" s="549"/>
      <c r="U203" s="547">
        <v>0</v>
      </c>
      <c r="V203" s="549"/>
      <c r="W203" s="550" t="e">
        <f>#N/A</f>
        <v>#N/A</v>
      </c>
      <c r="X203" s="549"/>
      <c r="Y203" s="551" t="e">
        <f>#N/A</f>
        <v>#N/A</v>
      </c>
      <c r="Z203" s="551" t="e">
        <f>#N/A</f>
        <v>#N/A</v>
      </c>
      <c r="AA203" s="551" t="e">
        <f>#N/A</f>
        <v>#N/A</v>
      </c>
      <c r="AB203" s="552" t="e">
        <f>#N/A</f>
        <v>#N/A</v>
      </c>
      <c r="AC203" s="549"/>
      <c r="AD203" s="553">
        <v>0</v>
      </c>
      <c r="AE203" s="554" t="s">
        <v>1509</v>
      </c>
      <c r="AF203" s="553">
        <v>0</v>
      </c>
      <c r="AG203" s="554" t="s">
        <v>1509</v>
      </c>
      <c r="AH203" s="553">
        <v>0</v>
      </c>
      <c r="AI203" s="554" t="s">
        <v>1509</v>
      </c>
      <c r="AJ203" s="553">
        <v>0</v>
      </c>
      <c r="AK203" s="543" t="e">
        <f>#N/A</f>
        <v>#N/A</v>
      </c>
    </row>
    <row r="204" spans="1:37" s="522" customFormat="1" ht="22.5" hidden="1" customHeight="1" x14ac:dyDescent="0.3">
      <c r="A204" s="533" t="s">
        <v>3552</v>
      </c>
      <c r="B204" s="544" t="s">
        <v>1503</v>
      </c>
      <c r="C204" s="544" t="s">
        <v>2272</v>
      </c>
      <c r="D204" s="544" t="s">
        <v>2223</v>
      </c>
      <c r="E204" s="545" t="s">
        <v>699</v>
      </c>
      <c r="F204" s="545" t="s">
        <v>698</v>
      </c>
      <c r="G204" s="546">
        <v>700</v>
      </c>
      <c r="H204" s="546">
        <v>6</v>
      </c>
      <c r="I204" s="537"/>
      <c r="J204" s="547">
        <v>35</v>
      </c>
      <c r="K204" s="548">
        <v>4040</v>
      </c>
      <c r="L204" s="548">
        <v>141400</v>
      </c>
      <c r="M204" s="549"/>
      <c r="N204" s="547">
        <v>0</v>
      </c>
      <c r="O204" s="547">
        <v>0</v>
      </c>
      <c r="P204" s="547">
        <v>0</v>
      </c>
      <c r="Q204" s="548">
        <v>0</v>
      </c>
      <c r="R204" s="548">
        <v>163</v>
      </c>
      <c r="S204" s="548">
        <v>0</v>
      </c>
      <c r="T204" s="549"/>
      <c r="U204" s="547">
        <v>0</v>
      </c>
      <c r="V204" s="549"/>
      <c r="W204" s="550" t="e">
        <f>#N/A</f>
        <v>#N/A</v>
      </c>
      <c r="X204" s="549"/>
      <c r="Y204" s="551" t="e">
        <f>#N/A</f>
        <v>#N/A</v>
      </c>
      <c r="Z204" s="551" t="e">
        <f>#N/A</f>
        <v>#N/A</v>
      </c>
      <c r="AA204" s="551" t="e">
        <f>#N/A</f>
        <v>#N/A</v>
      </c>
      <c r="AB204" s="552" t="e">
        <f>#N/A</f>
        <v>#N/A</v>
      </c>
      <c r="AC204" s="549"/>
      <c r="AD204" s="553">
        <v>0</v>
      </c>
      <c r="AE204" s="554" t="s">
        <v>1509</v>
      </c>
      <c r="AF204" s="553">
        <v>0</v>
      </c>
      <c r="AG204" s="554" t="s">
        <v>1509</v>
      </c>
      <c r="AH204" s="553">
        <v>0</v>
      </c>
      <c r="AI204" s="554" t="s">
        <v>1509</v>
      </c>
      <c r="AJ204" s="553">
        <v>0</v>
      </c>
      <c r="AK204" s="543" t="e">
        <f>#N/A</f>
        <v>#N/A</v>
      </c>
    </row>
    <row r="205" spans="1:37" s="522" customFormat="1" ht="22.5" hidden="1" customHeight="1" x14ac:dyDescent="0.3">
      <c r="A205" s="533" t="s">
        <v>58</v>
      </c>
      <c r="B205" s="544" t="s">
        <v>1503</v>
      </c>
      <c r="C205" s="544" t="s">
        <v>2272</v>
      </c>
      <c r="D205" s="544" t="s">
        <v>2223</v>
      </c>
      <c r="E205" s="545" t="s">
        <v>701</v>
      </c>
      <c r="F205" s="545" t="s">
        <v>700</v>
      </c>
      <c r="G205" s="546">
        <v>700</v>
      </c>
      <c r="H205" s="546">
        <v>6</v>
      </c>
      <c r="I205" s="537"/>
      <c r="J205" s="547">
        <v>0</v>
      </c>
      <c r="K205" s="548">
        <v>10500</v>
      </c>
      <c r="L205" s="548">
        <v>0</v>
      </c>
      <c r="M205" s="549"/>
      <c r="N205" s="547">
        <v>0</v>
      </c>
      <c r="O205" s="547">
        <v>0</v>
      </c>
      <c r="P205" s="547">
        <v>0</v>
      </c>
      <c r="Q205" s="548">
        <v>0</v>
      </c>
      <c r="R205" s="548">
        <v>500</v>
      </c>
      <c r="S205" s="548">
        <v>0</v>
      </c>
      <c r="T205" s="549"/>
      <c r="U205" s="547">
        <v>0</v>
      </c>
      <c r="V205" s="549"/>
      <c r="W205" s="550" t="e">
        <f>#N/A</f>
        <v>#N/A</v>
      </c>
      <c r="X205" s="549"/>
      <c r="Y205" s="551" t="e">
        <f>#N/A</f>
        <v>#N/A</v>
      </c>
      <c r="Z205" s="551" t="e">
        <f>#N/A</f>
        <v>#N/A</v>
      </c>
      <c r="AA205" s="551" t="e">
        <f>#N/A</f>
        <v>#N/A</v>
      </c>
      <c r="AB205" s="552" t="e">
        <f>#N/A</f>
        <v>#N/A</v>
      </c>
      <c r="AC205" s="549"/>
      <c r="AD205" s="553">
        <v>0</v>
      </c>
      <c r="AE205" s="554" t="s">
        <v>1509</v>
      </c>
      <c r="AF205" s="553">
        <v>0</v>
      </c>
      <c r="AG205" s="554" t="s">
        <v>1509</v>
      </c>
      <c r="AH205" s="553">
        <v>0</v>
      </c>
      <c r="AI205" s="554" t="s">
        <v>1509</v>
      </c>
      <c r="AJ205" s="553">
        <v>0</v>
      </c>
      <c r="AK205" s="543" t="e">
        <f>#N/A</f>
        <v>#N/A</v>
      </c>
    </row>
    <row r="206" spans="1:37" s="522" customFormat="1" ht="22.5" hidden="1" customHeight="1" x14ac:dyDescent="0.3">
      <c r="A206" s="533" t="s">
        <v>1540</v>
      </c>
      <c r="B206" s="544" t="s">
        <v>1503</v>
      </c>
      <c r="C206" s="544" t="s">
        <v>2272</v>
      </c>
      <c r="D206" s="544" t="s">
        <v>2223</v>
      </c>
      <c r="E206" s="545" t="s">
        <v>703</v>
      </c>
      <c r="F206" s="545" t="s">
        <v>702</v>
      </c>
      <c r="G206" s="546">
        <v>700</v>
      </c>
      <c r="H206" s="546">
        <v>6</v>
      </c>
      <c r="I206" s="537"/>
      <c r="J206" s="547">
        <v>0</v>
      </c>
      <c r="K206" s="548">
        <v>10500</v>
      </c>
      <c r="L206" s="548">
        <v>0</v>
      </c>
      <c r="M206" s="549"/>
      <c r="N206" s="547">
        <v>0</v>
      </c>
      <c r="O206" s="547">
        <v>0</v>
      </c>
      <c r="P206" s="547">
        <v>0</v>
      </c>
      <c r="Q206" s="548">
        <v>0</v>
      </c>
      <c r="R206" s="548">
        <v>500</v>
      </c>
      <c r="S206" s="548">
        <v>0</v>
      </c>
      <c r="T206" s="549"/>
      <c r="U206" s="547">
        <v>0</v>
      </c>
      <c r="V206" s="549"/>
      <c r="W206" s="550" t="e">
        <f>#N/A</f>
        <v>#N/A</v>
      </c>
      <c r="X206" s="549"/>
      <c r="Y206" s="551" t="e">
        <f>#N/A</f>
        <v>#N/A</v>
      </c>
      <c r="Z206" s="551" t="e">
        <f>#N/A</f>
        <v>#N/A</v>
      </c>
      <c r="AA206" s="551" t="e">
        <f>#N/A</f>
        <v>#N/A</v>
      </c>
      <c r="AB206" s="552" t="e">
        <f>#N/A</f>
        <v>#N/A</v>
      </c>
      <c r="AC206" s="549"/>
      <c r="AD206" s="553">
        <v>0</v>
      </c>
      <c r="AE206" s="554" t="s">
        <v>1509</v>
      </c>
      <c r="AF206" s="553">
        <v>0</v>
      </c>
      <c r="AG206" s="554" t="s">
        <v>1509</v>
      </c>
      <c r="AH206" s="553">
        <v>0</v>
      </c>
      <c r="AI206" s="554" t="s">
        <v>1509</v>
      </c>
      <c r="AJ206" s="553">
        <v>0</v>
      </c>
      <c r="AK206" s="543" t="e">
        <f>#N/A</f>
        <v>#N/A</v>
      </c>
    </row>
    <row r="207" spans="1:37" s="522" customFormat="1" ht="22.5" hidden="1" customHeight="1" x14ac:dyDescent="0.3">
      <c r="A207" s="533" t="s">
        <v>3556</v>
      </c>
      <c r="B207" s="544" t="s">
        <v>1503</v>
      </c>
      <c r="C207" s="544" t="s">
        <v>2272</v>
      </c>
      <c r="D207" s="544" t="s">
        <v>2223</v>
      </c>
      <c r="E207" s="545" t="s">
        <v>705</v>
      </c>
      <c r="F207" s="545" t="s">
        <v>704</v>
      </c>
      <c r="G207" s="546">
        <v>700</v>
      </c>
      <c r="H207" s="546">
        <v>6</v>
      </c>
      <c r="I207" s="537"/>
      <c r="J207" s="547">
        <v>6</v>
      </c>
      <c r="K207" s="548">
        <v>10570</v>
      </c>
      <c r="L207" s="548">
        <v>63420</v>
      </c>
      <c r="M207" s="549"/>
      <c r="N207" s="547">
        <v>0</v>
      </c>
      <c r="O207" s="547">
        <v>0</v>
      </c>
      <c r="P207" s="547">
        <v>0</v>
      </c>
      <c r="Q207" s="548">
        <v>0</v>
      </c>
      <c r="R207" s="548">
        <v>84</v>
      </c>
      <c r="S207" s="548">
        <v>0</v>
      </c>
      <c r="T207" s="549"/>
      <c r="U207" s="547">
        <v>1</v>
      </c>
      <c r="V207" s="549"/>
      <c r="W207" s="550" t="e">
        <f>#N/A</f>
        <v>#N/A</v>
      </c>
      <c r="X207" s="549"/>
      <c r="Y207" s="551" t="e">
        <f>#N/A</f>
        <v>#N/A</v>
      </c>
      <c r="Z207" s="551" t="e">
        <f>#N/A</f>
        <v>#N/A</v>
      </c>
      <c r="AA207" s="551" t="e">
        <f>#N/A</f>
        <v>#N/A</v>
      </c>
      <c r="AB207" s="552" t="e">
        <f>#N/A</f>
        <v>#N/A</v>
      </c>
      <c r="AC207" s="549"/>
      <c r="AD207" s="553">
        <v>0</v>
      </c>
      <c r="AE207" s="554" t="s">
        <v>1509</v>
      </c>
      <c r="AF207" s="553">
        <v>0</v>
      </c>
      <c r="AG207" s="554" t="s">
        <v>1509</v>
      </c>
      <c r="AH207" s="553">
        <v>0</v>
      </c>
      <c r="AI207" s="554" t="s">
        <v>1509</v>
      </c>
      <c r="AJ207" s="553">
        <v>0</v>
      </c>
      <c r="AK207" s="543" t="e">
        <f>#N/A</f>
        <v>#N/A</v>
      </c>
    </row>
    <row r="208" spans="1:37" s="522" customFormat="1" ht="22.5" hidden="1" customHeight="1" x14ac:dyDescent="0.3">
      <c r="A208" s="533" t="s">
        <v>3560</v>
      </c>
      <c r="B208" s="544" t="s">
        <v>1503</v>
      </c>
      <c r="C208" s="544" t="s">
        <v>2272</v>
      </c>
      <c r="D208" s="544" t="s">
        <v>2223</v>
      </c>
      <c r="E208" s="545" t="s">
        <v>707</v>
      </c>
      <c r="F208" s="545" t="s">
        <v>706</v>
      </c>
      <c r="G208" s="546">
        <v>700</v>
      </c>
      <c r="H208" s="546">
        <v>6</v>
      </c>
      <c r="I208" s="537"/>
      <c r="J208" s="547">
        <v>17</v>
      </c>
      <c r="K208" s="548">
        <v>26600</v>
      </c>
      <c r="L208" s="548">
        <v>452200</v>
      </c>
      <c r="M208" s="549"/>
      <c r="N208" s="547">
        <v>0</v>
      </c>
      <c r="O208" s="547">
        <v>0</v>
      </c>
      <c r="P208" s="547">
        <v>0</v>
      </c>
      <c r="Q208" s="548">
        <v>0</v>
      </c>
      <c r="R208" s="548">
        <v>1713.6</v>
      </c>
      <c r="S208" s="548">
        <v>0</v>
      </c>
      <c r="T208" s="549"/>
      <c r="U208" s="547">
        <v>0</v>
      </c>
      <c r="V208" s="549"/>
      <c r="W208" s="550" t="e">
        <f>#N/A</f>
        <v>#N/A</v>
      </c>
      <c r="X208" s="549"/>
      <c r="Y208" s="551" t="e">
        <f>#N/A</f>
        <v>#N/A</v>
      </c>
      <c r="Z208" s="551" t="e">
        <f>#N/A</f>
        <v>#N/A</v>
      </c>
      <c r="AA208" s="551" t="e">
        <f>#N/A</f>
        <v>#N/A</v>
      </c>
      <c r="AB208" s="552" t="e">
        <f>#N/A</f>
        <v>#N/A</v>
      </c>
      <c r="AC208" s="549"/>
      <c r="AD208" s="553">
        <v>0</v>
      </c>
      <c r="AE208" s="554" t="s">
        <v>1509</v>
      </c>
      <c r="AF208" s="553">
        <v>0</v>
      </c>
      <c r="AG208" s="554" t="s">
        <v>1509</v>
      </c>
      <c r="AH208" s="553">
        <v>0</v>
      </c>
      <c r="AI208" s="554" t="s">
        <v>1509</v>
      </c>
      <c r="AJ208" s="553">
        <v>0</v>
      </c>
      <c r="AK208" s="543" t="e">
        <f>#N/A</f>
        <v>#N/A</v>
      </c>
    </row>
    <row r="209" spans="1:37" s="522" customFormat="1" ht="22.5" hidden="1" customHeight="1" x14ac:dyDescent="0.3">
      <c r="A209" s="533" t="s">
        <v>3557</v>
      </c>
      <c r="B209" s="544" t="s">
        <v>1503</v>
      </c>
      <c r="C209" s="544" t="s">
        <v>2272</v>
      </c>
      <c r="D209" s="544" t="s">
        <v>2223</v>
      </c>
      <c r="E209" s="545" t="s">
        <v>709</v>
      </c>
      <c r="F209" s="545" t="s">
        <v>708</v>
      </c>
      <c r="G209" s="546">
        <v>700</v>
      </c>
      <c r="H209" s="546">
        <v>6</v>
      </c>
      <c r="I209" s="537"/>
      <c r="J209" s="547">
        <v>3</v>
      </c>
      <c r="K209" s="548">
        <v>11100</v>
      </c>
      <c r="L209" s="548">
        <v>33300</v>
      </c>
      <c r="M209" s="549"/>
      <c r="N209" s="547">
        <v>0</v>
      </c>
      <c r="O209" s="547">
        <v>0</v>
      </c>
      <c r="P209" s="547">
        <v>0</v>
      </c>
      <c r="Q209" s="548">
        <v>0</v>
      </c>
      <c r="R209" s="548">
        <v>535.5</v>
      </c>
      <c r="S209" s="548">
        <v>0</v>
      </c>
      <c r="T209" s="549"/>
      <c r="U209" s="547">
        <v>1</v>
      </c>
      <c r="V209" s="549"/>
      <c r="W209" s="550" t="e">
        <f>#N/A</f>
        <v>#N/A</v>
      </c>
      <c r="X209" s="549"/>
      <c r="Y209" s="551" t="e">
        <f>#N/A</f>
        <v>#N/A</v>
      </c>
      <c r="Z209" s="551" t="e">
        <f>#N/A</f>
        <v>#N/A</v>
      </c>
      <c r="AA209" s="551" t="e">
        <f>#N/A</f>
        <v>#N/A</v>
      </c>
      <c r="AB209" s="552" t="e">
        <f>#N/A</f>
        <v>#N/A</v>
      </c>
      <c r="AC209" s="549"/>
      <c r="AD209" s="553">
        <v>0</v>
      </c>
      <c r="AE209" s="554" t="s">
        <v>1509</v>
      </c>
      <c r="AF209" s="553">
        <v>0</v>
      </c>
      <c r="AG209" s="554" t="s">
        <v>1509</v>
      </c>
      <c r="AH209" s="553">
        <v>0</v>
      </c>
      <c r="AI209" s="554" t="s">
        <v>1509</v>
      </c>
      <c r="AJ209" s="553">
        <v>0</v>
      </c>
      <c r="AK209" s="543" t="e">
        <f>#N/A</f>
        <v>#N/A</v>
      </c>
    </row>
    <row r="210" spans="1:37" s="522" customFormat="1" ht="22.5" hidden="1" customHeight="1" x14ac:dyDescent="0.3">
      <c r="A210" s="533" t="s">
        <v>3558</v>
      </c>
      <c r="B210" s="544" t="s">
        <v>1503</v>
      </c>
      <c r="C210" s="544" t="s">
        <v>2272</v>
      </c>
      <c r="D210" s="544" t="s">
        <v>2223</v>
      </c>
      <c r="E210" s="545" t="s">
        <v>711</v>
      </c>
      <c r="F210" s="545" t="s">
        <v>710</v>
      </c>
      <c r="G210" s="546">
        <v>700</v>
      </c>
      <c r="H210" s="546">
        <v>6</v>
      </c>
      <c r="I210" s="537"/>
      <c r="J210" s="547">
        <v>2</v>
      </c>
      <c r="K210" s="548">
        <v>11500</v>
      </c>
      <c r="L210" s="548">
        <v>23000</v>
      </c>
      <c r="M210" s="549"/>
      <c r="N210" s="547">
        <v>0</v>
      </c>
      <c r="O210" s="547">
        <v>0</v>
      </c>
      <c r="P210" s="547">
        <v>0</v>
      </c>
      <c r="Q210" s="548">
        <v>0</v>
      </c>
      <c r="R210" s="548">
        <v>561</v>
      </c>
      <c r="S210" s="548">
        <v>0</v>
      </c>
      <c r="T210" s="549"/>
      <c r="U210" s="547">
        <v>0</v>
      </c>
      <c r="V210" s="549"/>
      <c r="W210" s="550" t="e">
        <f>#N/A</f>
        <v>#N/A</v>
      </c>
      <c r="X210" s="549"/>
      <c r="Y210" s="551" t="e">
        <f>#N/A</f>
        <v>#N/A</v>
      </c>
      <c r="Z210" s="551" t="e">
        <f>#N/A</f>
        <v>#N/A</v>
      </c>
      <c r="AA210" s="551" t="e">
        <f>#N/A</f>
        <v>#N/A</v>
      </c>
      <c r="AB210" s="552" t="e">
        <f>#N/A</f>
        <v>#N/A</v>
      </c>
      <c r="AC210" s="549"/>
      <c r="AD210" s="553">
        <v>0</v>
      </c>
      <c r="AE210" s="554" t="s">
        <v>1509</v>
      </c>
      <c r="AF210" s="553">
        <v>0</v>
      </c>
      <c r="AG210" s="554" t="s">
        <v>1509</v>
      </c>
      <c r="AH210" s="553">
        <v>0</v>
      </c>
      <c r="AI210" s="554" t="s">
        <v>1509</v>
      </c>
      <c r="AJ210" s="553">
        <v>0</v>
      </c>
      <c r="AK210" s="543" t="e">
        <f>#N/A</f>
        <v>#N/A</v>
      </c>
    </row>
    <row r="211" spans="1:37" s="522" customFormat="1" ht="22.5" hidden="1" customHeight="1" x14ac:dyDescent="0.3">
      <c r="A211" s="533" t="s">
        <v>3559</v>
      </c>
      <c r="B211" s="544" t="s">
        <v>1503</v>
      </c>
      <c r="C211" s="544" t="s">
        <v>2272</v>
      </c>
      <c r="D211" s="544" t="s">
        <v>2223</v>
      </c>
      <c r="E211" s="545" t="s">
        <v>713</v>
      </c>
      <c r="F211" s="545" t="s">
        <v>712</v>
      </c>
      <c r="G211" s="546">
        <v>700</v>
      </c>
      <c r="H211" s="546">
        <v>6</v>
      </c>
      <c r="I211" s="537"/>
      <c r="J211" s="547">
        <v>1</v>
      </c>
      <c r="K211" s="548">
        <v>15000</v>
      </c>
      <c r="L211" s="548">
        <v>15000</v>
      </c>
      <c r="M211" s="549"/>
      <c r="N211" s="547">
        <v>0</v>
      </c>
      <c r="O211" s="547">
        <v>0</v>
      </c>
      <c r="P211" s="547">
        <v>0</v>
      </c>
      <c r="Q211" s="548">
        <v>0</v>
      </c>
      <c r="R211" s="548">
        <v>734.4</v>
      </c>
      <c r="S211" s="548">
        <v>0</v>
      </c>
      <c r="T211" s="549"/>
      <c r="U211" s="547">
        <v>0</v>
      </c>
      <c r="V211" s="549"/>
      <c r="W211" s="550" t="e">
        <f>#N/A</f>
        <v>#N/A</v>
      </c>
      <c r="X211" s="549"/>
      <c r="Y211" s="551" t="e">
        <f>#N/A</f>
        <v>#N/A</v>
      </c>
      <c r="Z211" s="551" t="e">
        <f>#N/A</f>
        <v>#N/A</v>
      </c>
      <c r="AA211" s="551" t="e">
        <f>#N/A</f>
        <v>#N/A</v>
      </c>
      <c r="AB211" s="552" t="e">
        <f>#N/A</f>
        <v>#N/A</v>
      </c>
      <c r="AC211" s="549"/>
      <c r="AD211" s="553">
        <v>0</v>
      </c>
      <c r="AE211" s="554" t="s">
        <v>1509</v>
      </c>
      <c r="AF211" s="553">
        <v>0</v>
      </c>
      <c r="AG211" s="554" t="s">
        <v>1509</v>
      </c>
      <c r="AH211" s="553">
        <v>0</v>
      </c>
      <c r="AI211" s="554" t="s">
        <v>1509</v>
      </c>
      <c r="AJ211" s="553">
        <v>0</v>
      </c>
      <c r="AK211" s="543" t="e">
        <f>#N/A</f>
        <v>#N/A</v>
      </c>
    </row>
    <row r="212" spans="1:37" s="522" customFormat="1" ht="22.5" hidden="1" customHeight="1" x14ac:dyDescent="0.3">
      <c r="A212" s="533" t="s">
        <v>3554</v>
      </c>
      <c r="B212" s="544" t="s">
        <v>1503</v>
      </c>
      <c r="C212" s="544" t="s">
        <v>2272</v>
      </c>
      <c r="D212" s="544" t="s">
        <v>2223</v>
      </c>
      <c r="E212" s="545" t="s">
        <v>715</v>
      </c>
      <c r="F212" s="545" t="s">
        <v>714</v>
      </c>
      <c r="G212" s="546">
        <v>700</v>
      </c>
      <c r="H212" s="546">
        <v>6</v>
      </c>
      <c r="I212" s="537"/>
      <c r="J212" s="547">
        <v>4</v>
      </c>
      <c r="K212" s="548">
        <v>11500</v>
      </c>
      <c r="L212" s="548">
        <v>46000</v>
      </c>
      <c r="M212" s="549"/>
      <c r="N212" s="547">
        <v>0</v>
      </c>
      <c r="O212" s="547">
        <v>0</v>
      </c>
      <c r="P212" s="547">
        <v>0</v>
      </c>
      <c r="Q212" s="548">
        <v>0</v>
      </c>
      <c r="R212" s="548">
        <v>520.20000000000005</v>
      </c>
      <c r="S212" s="548">
        <v>0</v>
      </c>
      <c r="T212" s="549"/>
      <c r="U212" s="547">
        <v>0</v>
      </c>
      <c r="V212" s="549"/>
      <c r="W212" s="550" t="e">
        <f>#N/A</f>
        <v>#N/A</v>
      </c>
      <c r="X212" s="549"/>
      <c r="Y212" s="551" t="e">
        <f>#N/A</f>
        <v>#N/A</v>
      </c>
      <c r="Z212" s="551" t="e">
        <f>#N/A</f>
        <v>#N/A</v>
      </c>
      <c r="AA212" s="551" t="e">
        <f>#N/A</f>
        <v>#N/A</v>
      </c>
      <c r="AB212" s="552" t="e">
        <f>#N/A</f>
        <v>#N/A</v>
      </c>
      <c r="AC212" s="549"/>
      <c r="AD212" s="553">
        <v>0</v>
      </c>
      <c r="AE212" s="554" t="s">
        <v>1509</v>
      </c>
      <c r="AF212" s="553">
        <v>0</v>
      </c>
      <c r="AG212" s="554" t="s">
        <v>1509</v>
      </c>
      <c r="AH212" s="553">
        <v>0</v>
      </c>
      <c r="AI212" s="554" t="s">
        <v>1509</v>
      </c>
      <c r="AJ212" s="553">
        <v>0</v>
      </c>
      <c r="AK212" s="543" t="e">
        <f>#N/A</f>
        <v>#N/A</v>
      </c>
    </row>
    <row r="213" spans="1:37" s="522" customFormat="1" ht="22.5" hidden="1" customHeight="1" x14ac:dyDescent="0.3">
      <c r="A213" s="533" t="s">
        <v>3555</v>
      </c>
      <c r="B213" s="544" t="s">
        <v>1503</v>
      </c>
      <c r="C213" s="544" t="s">
        <v>2272</v>
      </c>
      <c r="D213" s="544" t="s">
        <v>2223</v>
      </c>
      <c r="E213" s="545" t="s">
        <v>717</v>
      </c>
      <c r="F213" s="545" t="s">
        <v>716</v>
      </c>
      <c r="G213" s="546">
        <v>700</v>
      </c>
      <c r="H213" s="546">
        <v>6</v>
      </c>
      <c r="I213" s="537"/>
      <c r="J213" s="547">
        <v>2</v>
      </c>
      <c r="K213" s="548">
        <v>96800</v>
      </c>
      <c r="L213" s="548">
        <v>193600</v>
      </c>
      <c r="M213" s="549"/>
      <c r="N213" s="547">
        <v>0</v>
      </c>
      <c r="O213" s="547">
        <v>0</v>
      </c>
      <c r="P213" s="547">
        <v>0</v>
      </c>
      <c r="Q213" s="548">
        <v>0</v>
      </c>
      <c r="R213" s="548">
        <v>6120</v>
      </c>
      <c r="S213" s="548">
        <v>0</v>
      </c>
      <c r="T213" s="549"/>
      <c r="U213" s="547">
        <v>0</v>
      </c>
      <c r="V213" s="549"/>
      <c r="W213" s="550" t="e">
        <f>#N/A</f>
        <v>#N/A</v>
      </c>
      <c r="X213" s="549"/>
      <c r="Y213" s="551" t="e">
        <f>#N/A</f>
        <v>#N/A</v>
      </c>
      <c r="Z213" s="551" t="e">
        <f>#N/A</f>
        <v>#N/A</v>
      </c>
      <c r="AA213" s="551" t="e">
        <f>#N/A</f>
        <v>#N/A</v>
      </c>
      <c r="AB213" s="552" t="e">
        <f>#N/A</f>
        <v>#N/A</v>
      </c>
      <c r="AC213" s="549"/>
      <c r="AD213" s="553">
        <v>0</v>
      </c>
      <c r="AE213" s="554" t="s">
        <v>1509</v>
      </c>
      <c r="AF213" s="553">
        <v>0</v>
      </c>
      <c r="AG213" s="554" t="s">
        <v>1509</v>
      </c>
      <c r="AH213" s="553">
        <v>0</v>
      </c>
      <c r="AI213" s="554" t="s">
        <v>1509</v>
      </c>
      <c r="AJ213" s="553">
        <v>0</v>
      </c>
      <c r="AK213" s="543" t="e">
        <f>#N/A</f>
        <v>#N/A</v>
      </c>
    </row>
    <row r="214" spans="1:37" s="522" customFormat="1" ht="22.5" hidden="1" customHeight="1" x14ac:dyDescent="0.3">
      <c r="A214" s="533" t="s">
        <v>3553</v>
      </c>
      <c r="B214" s="544" t="s">
        <v>1503</v>
      </c>
      <c r="C214" s="544" t="s">
        <v>2272</v>
      </c>
      <c r="D214" s="544" t="s">
        <v>2223</v>
      </c>
      <c r="E214" s="545" t="s">
        <v>719</v>
      </c>
      <c r="F214" s="545" t="s">
        <v>718</v>
      </c>
      <c r="G214" s="546">
        <v>700</v>
      </c>
      <c r="H214" s="546">
        <v>6</v>
      </c>
      <c r="I214" s="537"/>
      <c r="J214" s="547">
        <v>35</v>
      </c>
      <c r="K214" s="548">
        <v>4400</v>
      </c>
      <c r="L214" s="548">
        <v>154000</v>
      </c>
      <c r="M214" s="549"/>
      <c r="N214" s="547">
        <v>0</v>
      </c>
      <c r="O214" s="547">
        <v>0</v>
      </c>
      <c r="P214" s="547">
        <v>0</v>
      </c>
      <c r="Q214" s="548">
        <v>0</v>
      </c>
      <c r="R214" s="548">
        <v>210.12</v>
      </c>
      <c r="S214" s="548">
        <v>0</v>
      </c>
      <c r="T214" s="549"/>
      <c r="U214" s="547">
        <v>0</v>
      </c>
      <c r="V214" s="549"/>
      <c r="W214" s="550" t="e">
        <f>#N/A</f>
        <v>#N/A</v>
      </c>
      <c r="X214" s="549"/>
      <c r="Y214" s="551" t="e">
        <f>#N/A</f>
        <v>#N/A</v>
      </c>
      <c r="Z214" s="551" t="e">
        <f>#N/A</f>
        <v>#N/A</v>
      </c>
      <c r="AA214" s="551" t="e">
        <f>#N/A</f>
        <v>#N/A</v>
      </c>
      <c r="AB214" s="552" t="e">
        <f>#N/A</f>
        <v>#N/A</v>
      </c>
      <c r="AC214" s="549"/>
      <c r="AD214" s="553">
        <v>0</v>
      </c>
      <c r="AE214" s="554" t="s">
        <v>1509</v>
      </c>
      <c r="AF214" s="553">
        <v>0</v>
      </c>
      <c r="AG214" s="554" t="s">
        <v>1509</v>
      </c>
      <c r="AH214" s="553">
        <v>0</v>
      </c>
      <c r="AI214" s="554" t="s">
        <v>1509</v>
      </c>
      <c r="AJ214" s="553">
        <v>0</v>
      </c>
      <c r="AK214" s="543" t="e">
        <f>#N/A</f>
        <v>#N/A</v>
      </c>
    </row>
    <row r="215" spans="1:37" s="522" customFormat="1" ht="22.5" hidden="1" customHeight="1" x14ac:dyDescent="0.3">
      <c r="A215" s="533" t="s">
        <v>3626</v>
      </c>
      <c r="B215" s="544" t="s">
        <v>1503</v>
      </c>
      <c r="C215" s="544" t="s">
        <v>178</v>
      </c>
      <c r="D215" s="544" t="s">
        <v>2223</v>
      </c>
      <c r="E215" s="545" t="s">
        <v>721</v>
      </c>
      <c r="F215" s="545" t="s">
        <v>720</v>
      </c>
      <c r="G215" s="546">
        <v>700</v>
      </c>
      <c r="H215" s="546">
        <v>6</v>
      </c>
      <c r="I215" s="537"/>
      <c r="J215" s="547">
        <v>250</v>
      </c>
      <c r="K215" s="548">
        <v>2035</v>
      </c>
      <c r="L215" s="548">
        <v>508750</v>
      </c>
      <c r="M215" s="549"/>
      <c r="N215" s="547">
        <v>0</v>
      </c>
      <c r="O215" s="547">
        <v>1080</v>
      </c>
      <c r="P215" s="547">
        <v>1080</v>
      </c>
      <c r="Q215" s="548">
        <v>180</v>
      </c>
      <c r="R215" s="548">
        <v>107.1</v>
      </c>
      <c r="S215" s="548">
        <v>19278</v>
      </c>
      <c r="T215" s="549"/>
      <c r="U215" s="547">
        <v>9</v>
      </c>
      <c r="V215" s="549"/>
      <c r="W215" s="550" t="e">
        <f>#N/A</f>
        <v>#N/A</v>
      </c>
      <c r="X215" s="549"/>
      <c r="Y215" s="551" t="e">
        <f>#N/A</f>
        <v>#N/A</v>
      </c>
      <c r="Z215" s="551" t="e">
        <f>#N/A</f>
        <v>#N/A</v>
      </c>
      <c r="AA215" s="551" t="e">
        <f>#N/A</f>
        <v>#N/A</v>
      </c>
      <c r="AB215" s="552" t="e">
        <f>#N/A</f>
        <v>#N/A</v>
      </c>
      <c r="AC215" s="549"/>
      <c r="AD215" s="553">
        <v>0</v>
      </c>
      <c r="AE215" s="554">
        <v>0</v>
      </c>
      <c r="AF215" s="553">
        <v>0</v>
      </c>
      <c r="AG215" s="554">
        <v>0</v>
      </c>
      <c r="AH215" s="553">
        <v>0</v>
      </c>
      <c r="AI215" s="554">
        <v>0</v>
      </c>
      <c r="AJ215" s="553">
        <v>0</v>
      </c>
      <c r="AK215" s="543" t="e">
        <f>#N/A</f>
        <v>#N/A</v>
      </c>
    </row>
    <row r="216" spans="1:37" s="522" customFormat="1" ht="22.5" hidden="1" customHeight="1" x14ac:dyDescent="0.3">
      <c r="A216" s="533" t="s">
        <v>3476</v>
      </c>
      <c r="B216" s="544" t="s">
        <v>1503</v>
      </c>
      <c r="C216" s="544" t="s">
        <v>178</v>
      </c>
      <c r="D216" s="544" t="s">
        <v>2223</v>
      </c>
      <c r="E216" s="545" t="s">
        <v>723</v>
      </c>
      <c r="F216" s="545" t="s">
        <v>722</v>
      </c>
      <c r="G216" s="546">
        <v>700</v>
      </c>
      <c r="H216" s="546">
        <v>4</v>
      </c>
      <c r="I216" s="537"/>
      <c r="J216" s="547">
        <v>0</v>
      </c>
      <c r="K216" s="548">
        <v>2190</v>
      </c>
      <c r="L216" s="548">
        <v>0</v>
      </c>
      <c r="M216" s="549"/>
      <c r="N216" s="547">
        <v>0</v>
      </c>
      <c r="O216" s="547">
        <v>0</v>
      </c>
      <c r="P216" s="547">
        <v>0</v>
      </c>
      <c r="Q216" s="548">
        <v>0</v>
      </c>
      <c r="R216" s="548">
        <v>105</v>
      </c>
      <c r="S216" s="548">
        <v>0</v>
      </c>
      <c r="T216" s="549"/>
      <c r="U216" s="547">
        <v>0</v>
      </c>
      <c r="V216" s="549"/>
      <c r="W216" s="550" t="e">
        <f>#N/A</f>
        <v>#N/A</v>
      </c>
      <c r="X216" s="549"/>
      <c r="Y216" s="551" t="e">
        <f>#N/A</f>
        <v>#N/A</v>
      </c>
      <c r="Z216" s="551" t="e">
        <f>#N/A</f>
        <v>#N/A</v>
      </c>
      <c r="AA216" s="551" t="e">
        <f>#N/A</f>
        <v>#N/A</v>
      </c>
      <c r="AB216" s="552" t="e">
        <f>#N/A</f>
        <v>#N/A</v>
      </c>
      <c r="AC216" s="549"/>
      <c r="AD216" s="553">
        <v>0</v>
      </c>
      <c r="AE216" s="554" t="s">
        <v>1509</v>
      </c>
      <c r="AF216" s="553">
        <v>0</v>
      </c>
      <c r="AG216" s="554" t="s">
        <v>1509</v>
      </c>
      <c r="AH216" s="553">
        <v>0</v>
      </c>
      <c r="AI216" s="554" t="s">
        <v>1509</v>
      </c>
      <c r="AJ216" s="553">
        <v>0</v>
      </c>
      <c r="AK216" s="543" t="e">
        <f>#N/A</f>
        <v>#N/A</v>
      </c>
    </row>
    <row r="217" spans="1:37" s="522" customFormat="1" ht="22.5" hidden="1" customHeight="1" x14ac:dyDescent="0.3">
      <c r="A217" s="533" t="s">
        <v>1646</v>
      </c>
      <c r="B217" s="544" t="s">
        <v>1503</v>
      </c>
      <c r="C217" s="544" t="s">
        <v>178</v>
      </c>
      <c r="D217" s="544" t="s">
        <v>2223</v>
      </c>
      <c r="E217" s="545" t="s">
        <v>725</v>
      </c>
      <c r="F217" s="545" t="s">
        <v>724</v>
      </c>
      <c r="G217" s="546">
        <v>700</v>
      </c>
      <c r="H217" s="546">
        <v>6</v>
      </c>
      <c r="I217" s="537"/>
      <c r="J217" s="547">
        <v>27</v>
      </c>
      <c r="K217" s="548">
        <v>2800</v>
      </c>
      <c r="L217" s="548">
        <v>75600</v>
      </c>
      <c r="M217" s="549"/>
      <c r="N217" s="547">
        <v>0</v>
      </c>
      <c r="O217" s="547">
        <v>24</v>
      </c>
      <c r="P217" s="547">
        <v>24</v>
      </c>
      <c r="Q217" s="548">
        <v>4</v>
      </c>
      <c r="R217" s="548">
        <v>153</v>
      </c>
      <c r="S217" s="548">
        <v>612</v>
      </c>
      <c r="T217" s="549"/>
      <c r="U217" s="547">
        <v>0</v>
      </c>
      <c r="V217" s="549"/>
      <c r="W217" s="550" t="e">
        <f>#N/A</f>
        <v>#N/A</v>
      </c>
      <c r="X217" s="549"/>
      <c r="Y217" s="551" t="e">
        <f>#N/A</f>
        <v>#N/A</v>
      </c>
      <c r="Z217" s="551" t="e">
        <f>#N/A</f>
        <v>#N/A</v>
      </c>
      <c r="AA217" s="551" t="e">
        <f>#N/A</f>
        <v>#N/A</v>
      </c>
      <c r="AB217" s="552" t="e">
        <f>#N/A</f>
        <v>#N/A</v>
      </c>
      <c r="AC217" s="549"/>
      <c r="AD217" s="553">
        <v>0</v>
      </c>
      <c r="AE217" s="554" t="s">
        <v>1509</v>
      </c>
      <c r="AF217" s="553">
        <v>0</v>
      </c>
      <c r="AG217" s="554" t="s">
        <v>1509</v>
      </c>
      <c r="AH217" s="553">
        <v>0</v>
      </c>
      <c r="AI217" s="554" t="s">
        <v>1509</v>
      </c>
      <c r="AJ217" s="553">
        <v>0</v>
      </c>
      <c r="AK217" s="543" t="e">
        <f>#N/A</f>
        <v>#N/A</v>
      </c>
    </row>
    <row r="218" spans="1:37" s="522" customFormat="1" ht="22.5" hidden="1" customHeight="1" x14ac:dyDescent="0.3">
      <c r="A218" s="533" t="s">
        <v>1647</v>
      </c>
      <c r="B218" s="544" t="s">
        <v>1503</v>
      </c>
      <c r="C218" s="544" t="s">
        <v>178</v>
      </c>
      <c r="D218" s="544" t="s">
        <v>2223</v>
      </c>
      <c r="E218" s="545" t="s">
        <v>727</v>
      </c>
      <c r="F218" s="545" t="s">
        <v>726</v>
      </c>
      <c r="G218" s="546">
        <v>700</v>
      </c>
      <c r="H218" s="546">
        <v>6</v>
      </c>
      <c r="I218" s="537"/>
      <c r="J218" s="547">
        <v>13</v>
      </c>
      <c r="K218" s="548">
        <v>3540</v>
      </c>
      <c r="L218" s="548">
        <v>46020</v>
      </c>
      <c r="M218" s="549"/>
      <c r="N218" s="547">
        <v>72</v>
      </c>
      <c r="O218" s="547">
        <v>0</v>
      </c>
      <c r="P218" s="547">
        <v>72</v>
      </c>
      <c r="Q218" s="548">
        <v>12</v>
      </c>
      <c r="R218" s="548">
        <v>204</v>
      </c>
      <c r="S218" s="548">
        <v>2448</v>
      </c>
      <c r="T218" s="549"/>
      <c r="U218" s="547">
        <v>1</v>
      </c>
      <c r="V218" s="549"/>
      <c r="W218" s="550" t="e">
        <f>#N/A</f>
        <v>#N/A</v>
      </c>
      <c r="X218" s="549"/>
      <c r="Y218" s="551" t="e">
        <f>#N/A</f>
        <v>#N/A</v>
      </c>
      <c r="Z218" s="551" t="e">
        <f>#N/A</f>
        <v>#N/A</v>
      </c>
      <c r="AA218" s="551" t="e">
        <f>#N/A</f>
        <v>#N/A</v>
      </c>
      <c r="AB218" s="552" t="e">
        <f>#N/A</f>
        <v>#N/A</v>
      </c>
      <c r="AC218" s="549"/>
      <c r="AD218" s="553">
        <v>0</v>
      </c>
      <c r="AE218" s="554" t="s">
        <v>1509</v>
      </c>
      <c r="AF218" s="553">
        <v>0</v>
      </c>
      <c r="AG218" s="554" t="s">
        <v>1509</v>
      </c>
      <c r="AH218" s="553">
        <v>0</v>
      </c>
      <c r="AI218" s="554" t="s">
        <v>1509</v>
      </c>
      <c r="AJ218" s="553">
        <v>0</v>
      </c>
      <c r="AK218" s="543" t="e">
        <f>#N/A</f>
        <v>#N/A</v>
      </c>
    </row>
    <row r="219" spans="1:37" s="522" customFormat="1" ht="22.5" hidden="1" customHeight="1" x14ac:dyDescent="0.3">
      <c r="A219" s="533" t="s">
        <v>3595</v>
      </c>
      <c r="B219" s="544" t="s">
        <v>1503</v>
      </c>
      <c r="C219" s="544" t="s">
        <v>1586</v>
      </c>
      <c r="D219" s="544" t="s">
        <v>2223</v>
      </c>
      <c r="E219" s="545" t="s">
        <v>729</v>
      </c>
      <c r="F219" s="545" t="s">
        <v>728</v>
      </c>
      <c r="G219" s="546">
        <v>700</v>
      </c>
      <c r="H219" s="546">
        <v>6</v>
      </c>
      <c r="I219" s="537"/>
      <c r="J219" s="547">
        <v>3</v>
      </c>
      <c r="K219" s="548">
        <v>14100</v>
      </c>
      <c r="L219" s="548">
        <v>42300</v>
      </c>
      <c r="M219" s="549"/>
      <c r="N219" s="547">
        <v>0</v>
      </c>
      <c r="O219" s="547">
        <v>0</v>
      </c>
      <c r="P219" s="547">
        <v>0</v>
      </c>
      <c r="Q219" s="548">
        <v>0</v>
      </c>
      <c r="R219" s="548">
        <v>918</v>
      </c>
      <c r="S219" s="548">
        <v>0</v>
      </c>
      <c r="T219" s="549"/>
      <c r="U219" s="547">
        <v>0</v>
      </c>
      <c r="V219" s="549"/>
      <c r="W219" s="550" t="e">
        <f>#N/A</f>
        <v>#N/A</v>
      </c>
      <c r="X219" s="549"/>
      <c r="Y219" s="551" t="e">
        <f>#N/A</f>
        <v>#N/A</v>
      </c>
      <c r="Z219" s="551" t="e">
        <f>#N/A</f>
        <v>#N/A</v>
      </c>
      <c r="AA219" s="551" t="e">
        <f>#N/A</f>
        <v>#N/A</v>
      </c>
      <c r="AB219" s="552" t="e">
        <f>#N/A</f>
        <v>#N/A</v>
      </c>
      <c r="AC219" s="549"/>
      <c r="AD219" s="553">
        <v>0</v>
      </c>
      <c r="AE219" s="554" t="s">
        <v>1509</v>
      </c>
      <c r="AF219" s="553">
        <v>0</v>
      </c>
      <c r="AG219" s="554" t="s">
        <v>1509</v>
      </c>
      <c r="AH219" s="553">
        <v>0</v>
      </c>
      <c r="AI219" s="554" t="s">
        <v>1509</v>
      </c>
      <c r="AJ219" s="553">
        <v>0</v>
      </c>
      <c r="AK219" s="543" t="e">
        <f>#N/A</f>
        <v>#N/A</v>
      </c>
    </row>
    <row r="220" spans="1:37" s="522" customFormat="1" ht="22.5" hidden="1" customHeight="1" x14ac:dyDescent="0.3">
      <c r="A220" s="533" t="s">
        <v>3594</v>
      </c>
      <c r="B220" s="544" t="s">
        <v>1503</v>
      </c>
      <c r="C220" s="544" t="s">
        <v>1586</v>
      </c>
      <c r="D220" s="544" t="s">
        <v>2223</v>
      </c>
      <c r="E220" s="545" t="s">
        <v>731</v>
      </c>
      <c r="F220" s="545" t="s">
        <v>730</v>
      </c>
      <c r="G220" s="546">
        <v>700</v>
      </c>
      <c r="H220" s="546">
        <v>6</v>
      </c>
      <c r="I220" s="537"/>
      <c r="J220" s="547">
        <v>33</v>
      </c>
      <c r="K220" s="548">
        <v>2920</v>
      </c>
      <c r="L220" s="548">
        <v>96360</v>
      </c>
      <c r="M220" s="549"/>
      <c r="N220" s="547">
        <v>0</v>
      </c>
      <c r="O220" s="547">
        <v>0</v>
      </c>
      <c r="P220" s="547">
        <v>0</v>
      </c>
      <c r="Q220" s="548">
        <v>0</v>
      </c>
      <c r="R220" s="548">
        <v>169.25268</v>
      </c>
      <c r="S220" s="548">
        <v>0</v>
      </c>
      <c r="T220" s="549"/>
      <c r="U220" s="547">
        <v>0</v>
      </c>
      <c r="V220" s="549"/>
      <c r="W220" s="550" t="e">
        <f>#N/A</f>
        <v>#N/A</v>
      </c>
      <c r="X220" s="549"/>
      <c r="Y220" s="551" t="e">
        <f>#N/A</f>
        <v>#N/A</v>
      </c>
      <c r="Z220" s="551" t="e">
        <f>#N/A</f>
        <v>#N/A</v>
      </c>
      <c r="AA220" s="551" t="e">
        <f>#N/A</f>
        <v>#N/A</v>
      </c>
      <c r="AB220" s="552" t="e">
        <f>#N/A</f>
        <v>#N/A</v>
      </c>
      <c r="AC220" s="549"/>
      <c r="AD220" s="553">
        <v>0</v>
      </c>
      <c r="AE220" s="554" t="s">
        <v>1509</v>
      </c>
      <c r="AF220" s="553">
        <v>0</v>
      </c>
      <c r="AG220" s="554" t="s">
        <v>1509</v>
      </c>
      <c r="AH220" s="553">
        <v>0</v>
      </c>
      <c r="AI220" s="554" t="s">
        <v>1509</v>
      </c>
      <c r="AJ220" s="553">
        <v>0</v>
      </c>
      <c r="AK220" s="543" t="e">
        <f>#N/A</f>
        <v>#N/A</v>
      </c>
    </row>
    <row r="221" spans="1:37" s="522" customFormat="1" ht="22.5" hidden="1" customHeight="1" x14ac:dyDescent="0.3">
      <c r="A221" s="533" t="s">
        <v>3593</v>
      </c>
      <c r="B221" s="544" t="s">
        <v>1503</v>
      </c>
      <c r="C221" s="544" t="s">
        <v>1586</v>
      </c>
      <c r="D221" s="544" t="s">
        <v>2223</v>
      </c>
      <c r="E221" s="545" t="s">
        <v>733</v>
      </c>
      <c r="F221" s="545" t="s">
        <v>732</v>
      </c>
      <c r="G221" s="546">
        <v>700</v>
      </c>
      <c r="H221" s="546">
        <v>6</v>
      </c>
      <c r="I221" s="537"/>
      <c r="J221" s="547">
        <v>229</v>
      </c>
      <c r="K221" s="548">
        <v>1950</v>
      </c>
      <c r="L221" s="548">
        <v>446550</v>
      </c>
      <c r="M221" s="549"/>
      <c r="N221" s="547">
        <v>0</v>
      </c>
      <c r="O221" s="547">
        <v>0</v>
      </c>
      <c r="P221" s="547">
        <v>0</v>
      </c>
      <c r="Q221" s="548">
        <v>0</v>
      </c>
      <c r="R221" s="548">
        <v>113.18124</v>
      </c>
      <c r="S221" s="548">
        <v>0</v>
      </c>
      <c r="T221" s="549"/>
      <c r="U221" s="547">
        <v>0</v>
      </c>
      <c r="V221" s="549"/>
      <c r="W221" s="550" t="e">
        <f>#N/A</f>
        <v>#N/A</v>
      </c>
      <c r="X221" s="549"/>
      <c r="Y221" s="551" t="e">
        <f>#N/A</f>
        <v>#N/A</v>
      </c>
      <c r="Z221" s="551" t="e">
        <f>#N/A</f>
        <v>#N/A</v>
      </c>
      <c r="AA221" s="551" t="e">
        <f>#N/A</f>
        <v>#N/A</v>
      </c>
      <c r="AB221" s="552" t="e">
        <f>#N/A</f>
        <v>#N/A</v>
      </c>
      <c r="AC221" s="549"/>
      <c r="AD221" s="553">
        <v>0</v>
      </c>
      <c r="AE221" s="554" t="s">
        <v>1509</v>
      </c>
      <c r="AF221" s="553">
        <v>0</v>
      </c>
      <c r="AG221" s="554" t="s">
        <v>1509</v>
      </c>
      <c r="AH221" s="553">
        <v>0</v>
      </c>
      <c r="AI221" s="554" t="s">
        <v>1509</v>
      </c>
      <c r="AJ221" s="553">
        <v>0</v>
      </c>
      <c r="AK221" s="543" t="e">
        <f>#N/A</f>
        <v>#N/A</v>
      </c>
    </row>
    <row r="222" spans="1:37" s="522" customFormat="1" ht="22.5" hidden="1" customHeight="1" x14ac:dyDescent="0.3">
      <c r="A222" s="533" t="s">
        <v>3592</v>
      </c>
      <c r="B222" s="544" t="s">
        <v>1503</v>
      </c>
      <c r="C222" s="544" t="s">
        <v>1586</v>
      </c>
      <c r="D222" s="544" t="s">
        <v>2223</v>
      </c>
      <c r="E222" s="545" t="s">
        <v>735</v>
      </c>
      <c r="F222" s="545" t="s">
        <v>734</v>
      </c>
      <c r="G222" s="546">
        <v>700</v>
      </c>
      <c r="H222" s="546">
        <v>6</v>
      </c>
      <c r="I222" s="537"/>
      <c r="J222" s="547">
        <v>395</v>
      </c>
      <c r="K222" s="548">
        <v>1150</v>
      </c>
      <c r="L222" s="548">
        <v>454250</v>
      </c>
      <c r="M222" s="549"/>
      <c r="N222" s="547">
        <v>0</v>
      </c>
      <c r="O222" s="547">
        <v>90</v>
      </c>
      <c r="P222" s="547">
        <v>90</v>
      </c>
      <c r="Q222" s="548">
        <v>15</v>
      </c>
      <c r="R222" s="548">
        <v>49.988159999999993</v>
      </c>
      <c r="S222" s="548">
        <v>749.8223999999999</v>
      </c>
      <c r="T222" s="549"/>
      <c r="U222" s="547">
        <v>0</v>
      </c>
      <c r="V222" s="549"/>
      <c r="W222" s="550" t="e">
        <f>#N/A</f>
        <v>#N/A</v>
      </c>
      <c r="X222" s="549"/>
      <c r="Y222" s="551" t="e">
        <f>#N/A</f>
        <v>#N/A</v>
      </c>
      <c r="Z222" s="551" t="e">
        <f>#N/A</f>
        <v>#N/A</v>
      </c>
      <c r="AA222" s="551" t="e">
        <f>#N/A</f>
        <v>#N/A</v>
      </c>
      <c r="AB222" s="552" t="e">
        <f>#N/A</f>
        <v>#N/A</v>
      </c>
      <c r="AC222" s="549"/>
      <c r="AD222" s="553">
        <v>0</v>
      </c>
      <c r="AE222" s="554" t="s">
        <v>1509</v>
      </c>
      <c r="AF222" s="553">
        <v>0</v>
      </c>
      <c r="AG222" s="554" t="s">
        <v>1509</v>
      </c>
      <c r="AH222" s="553">
        <v>0</v>
      </c>
      <c r="AI222" s="554" t="s">
        <v>1509</v>
      </c>
      <c r="AJ222" s="553">
        <v>0</v>
      </c>
      <c r="AK222" s="543" t="e">
        <f>#N/A</f>
        <v>#N/A</v>
      </c>
    </row>
    <row r="223" spans="1:37" s="522" customFormat="1" ht="22.5" hidden="1" customHeight="1" x14ac:dyDescent="0.3">
      <c r="A223" s="533" t="s">
        <v>3661</v>
      </c>
      <c r="B223" s="544" t="s">
        <v>1503</v>
      </c>
      <c r="C223" s="544" t="s">
        <v>1731</v>
      </c>
      <c r="D223" s="544" t="s">
        <v>59</v>
      </c>
      <c r="E223" s="545" t="s">
        <v>737</v>
      </c>
      <c r="F223" s="545" t="s">
        <v>3944</v>
      </c>
      <c r="G223" s="546">
        <v>700</v>
      </c>
      <c r="H223" s="546">
        <v>6</v>
      </c>
      <c r="I223" s="537"/>
      <c r="J223" s="547">
        <v>8053</v>
      </c>
      <c r="K223" s="548">
        <v>880</v>
      </c>
      <c r="L223" s="548">
        <v>7086640</v>
      </c>
      <c r="M223" s="549"/>
      <c r="N223" s="547">
        <v>0</v>
      </c>
      <c r="O223" s="547">
        <v>39600</v>
      </c>
      <c r="P223" s="547">
        <v>39600</v>
      </c>
      <c r="Q223" s="548">
        <v>6600</v>
      </c>
      <c r="R223" s="548">
        <v>44.065525920000006</v>
      </c>
      <c r="S223" s="548">
        <v>290832.47107200004</v>
      </c>
      <c r="T223" s="549"/>
      <c r="U223" s="547">
        <v>122</v>
      </c>
      <c r="V223" s="549"/>
      <c r="W223" s="550" t="e">
        <f>#N/A</f>
        <v>#N/A</v>
      </c>
      <c r="X223" s="549"/>
      <c r="Y223" s="551" t="e">
        <f>#N/A</f>
        <v>#N/A</v>
      </c>
      <c r="Z223" s="551" t="e">
        <f>#N/A</f>
        <v>#N/A</v>
      </c>
      <c r="AA223" s="551" t="e">
        <f>#N/A</f>
        <v>#N/A</v>
      </c>
      <c r="AB223" s="552" t="e">
        <f>#N/A</f>
        <v>#N/A</v>
      </c>
      <c r="AC223" s="549"/>
      <c r="AD223" s="553">
        <v>0</v>
      </c>
      <c r="AE223" s="554">
        <v>0</v>
      </c>
      <c r="AF223" s="553">
        <v>0</v>
      </c>
      <c r="AG223" s="554">
        <v>0</v>
      </c>
      <c r="AH223" s="553">
        <v>0</v>
      </c>
      <c r="AI223" s="554">
        <v>0</v>
      </c>
      <c r="AJ223" s="553">
        <v>0</v>
      </c>
      <c r="AK223" s="543" t="e">
        <f>#N/A</f>
        <v>#N/A</v>
      </c>
    </row>
    <row r="224" spans="1:37" s="522" customFormat="1" ht="22.5" hidden="1" customHeight="1" x14ac:dyDescent="0.3">
      <c r="A224" s="533" t="s">
        <v>3662</v>
      </c>
      <c r="B224" s="544" t="s">
        <v>1503</v>
      </c>
      <c r="C224" s="544" t="s">
        <v>1731</v>
      </c>
      <c r="D224" s="544" t="s">
        <v>59</v>
      </c>
      <c r="E224" s="545" t="s">
        <v>739</v>
      </c>
      <c r="F224" s="545" t="s">
        <v>738</v>
      </c>
      <c r="G224" s="546">
        <v>1000</v>
      </c>
      <c r="H224" s="546">
        <v>6</v>
      </c>
      <c r="I224" s="537"/>
      <c r="J224" s="547">
        <v>2662</v>
      </c>
      <c r="K224" s="548">
        <v>1250</v>
      </c>
      <c r="L224" s="548">
        <v>3327500</v>
      </c>
      <c r="M224" s="549"/>
      <c r="N224" s="547">
        <v>0</v>
      </c>
      <c r="O224" s="547">
        <v>7920</v>
      </c>
      <c r="P224" s="547">
        <v>7920</v>
      </c>
      <c r="Q224" s="548">
        <v>1320</v>
      </c>
      <c r="R224" s="548">
        <v>48.669045000000004</v>
      </c>
      <c r="S224" s="548">
        <v>64243.139400000007</v>
      </c>
      <c r="T224" s="549"/>
      <c r="U224" s="547">
        <v>5</v>
      </c>
      <c r="V224" s="549"/>
      <c r="W224" s="550" t="e">
        <f>#N/A</f>
        <v>#N/A</v>
      </c>
      <c r="X224" s="549"/>
      <c r="Y224" s="551" t="e">
        <f>#N/A</f>
        <v>#N/A</v>
      </c>
      <c r="Z224" s="551" t="e">
        <f>#N/A</f>
        <v>#N/A</v>
      </c>
      <c r="AA224" s="551" t="e">
        <f>#N/A</f>
        <v>#N/A</v>
      </c>
      <c r="AB224" s="552" t="e">
        <f>#N/A</f>
        <v>#N/A</v>
      </c>
      <c r="AC224" s="549"/>
      <c r="AD224" s="553">
        <v>0</v>
      </c>
      <c r="AE224" s="554">
        <v>0</v>
      </c>
      <c r="AF224" s="553">
        <v>0</v>
      </c>
      <c r="AG224" s="554">
        <v>0</v>
      </c>
      <c r="AH224" s="553">
        <v>0</v>
      </c>
      <c r="AI224" s="554">
        <v>0</v>
      </c>
      <c r="AJ224" s="553">
        <v>0</v>
      </c>
      <c r="AK224" s="543" t="e">
        <f>#N/A</f>
        <v>#N/A</v>
      </c>
    </row>
    <row r="225" spans="1:37" s="522" customFormat="1" ht="22.5" hidden="1" customHeight="1" x14ac:dyDescent="0.3">
      <c r="A225" s="533" t="s">
        <v>3477</v>
      </c>
      <c r="B225" s="544" t="s">
        <v>1503</v>
      </c>
      <c r="C225" s="544" t="s">
        <v>2319</v>
      </c>
      <c r="D225" s="544" t="s">
        <v>59</v>
      </c>
      <c r="E225" s="545" t="s">
        <v>741</v>
      </c>
      <c r="F225" s="545" t="s">
        <v>740</v>
      </c>
      <c r="G225" s="546">
        <v>1450</v>
      </c>
      <c r="H225" s="546">
        <v>3</v>
      </c>
      <c r="I225" s="537"/>
      <c r="J225" s="547">
        <v>0</v>
      </c>
      <c r="K225" s="548">
        <v>1715</v>
      </c>
      <c r="L225" s="548">
        <v>0</v>
      </c>
      <c r="M225" s="549"/>
      <c r="N225" s="547">
        <v>0</v>
      </c>
      <c r="O225" s="547">
        <v>0</v>
      </c>
      <c r="P225" s="547">
        <v>0</v>
      </c>
      <c r="Q225" s="548">
        <v>0</v>
      </c>
      <c r="R225" s="548">
        <v>72.3</v>
      </c>
      <c r="S225" s="548">
        <v>0</v>
      </c>
      <c r="T225" s="549"/>
      <c r="U225" s="547">
        <v>0</v>
      </c>
      <c r="V225" s="549"/>
      <c r="W225" s="550" t="e">
        <f>#N/A</f>
        <v>#N/A</v>
      </c>
      <c r="X225" s="549"/>
      <c r="Y225" s="551" t="e">
        <f>#N/A</f>
        <v>#N/A</v>
      </c>
      <c r="Z225" s="551" t="e">
        <f>#N/A</f>
        <v>#N/A</v>
      </c>
      <c r="AA225" s="551" t="e">
        <f>#N/A</f>
        <v>#N/A</v>
      </c>
      <c r="AB225" s="552" t="e">
        <f>#N/A</f>
        <v>#N/A</v>
      </c>
      <c r="AC225" s="549"/>
      <c r="AD225" s="553">
        <v>0</v>
      </c>
      <c r="AE225" s="554" t="s">
        <v>1509</v>
      </c>
      <c r="AF225" s="553">
        <v>0</v>
      </c>
      <c r="AG225" s="554" t="s">
        <v>1509</v>
      </c>
      <c r="AH225" s="553">
        <v>0</v>
      </c>
      <c r="AI225" s="554" t="s">
        <v>1509</v>
      </c>
      <c r="AJ225" s="553">
        <v>0</v>
      </c>
      <c r="AK225" s="543" t="e">
        <f>#N/A</f>
        <v>#N/A</v>
      </c>
    </row>
    <row r="226" spans="1:37" s="522" customFormat="1" ht="22.5" hidden="1" customHeight="1" x14ac:dyDescent="0.3">
      <c r="A226" s="533" t="s">
        <v>3479</v>
      </c>
      <c r="B226" s="544" t="s">
        <v>1503</v>
      </c>
      <c r="C226" s="544" t="s">
        <v>1731</v>
      </c>
      <c r="D226" s="544" t="s">
        <v>59</v>
      </c>
      <c r="E226" s="545" t="s">
        <v>743</v>
      </c>
      <c r="F226" s="545" t="s">
        <v>742</v>
      </c>
      <c r="G226" s="546">
        <v>700</v>
      </c>
      <c r="H226" s="546">
        <v>5</v>
      </c>
      <c r="I226" s="537"/>
      <c r="J226" s="547">
        <v>0</v>
      </c>
      <c r="K226" s="548">
        <v>1065</v>
      </c>
      <c r="L226" s="548">
        <v>0</v>
      </c>
      <c r="M226" s="549"/>
      <c r="N226" s="547">
        <v>0</v>
      </c>
      <c r="O226" s="547">
        <v>0</v>
      </c>
      <c r="P226" s="547">
        <v>0</v>
      </c>
      <c r="Q226" s="548">
        <v>0</v>
      </c>
      <c r="R226" s="548">
        <v>49.988159999999993</v>
      </c>
      <c r="S226" s="548">
        <v>0</v>
      </c>
      <c r="T226" s="549"/>
      <c r="U226" s="547">
        <v>2</v>
      </c>
      <c r="V226" s="549"/>
      <c r="W226" s="550" t="e">
        <f>#N/A</f>
        <v>#N/A</v>
      </c>
      <c r="X226" s="549"/>
      <c r="Y226" s="551" t="e">
        <f>#N/A</f>
        <v>#N/A</v>
      </c>
      <c r="Z226" s="551" t="e">
        <f>#N/A</f>
        <v>#N/A</v>
      </c>
      <c r="AA226" s="551" t="e">
        <f>#N/A</f>
        <v>#N/A</v>
      </c>
      <c r="AB226" s="552" t="e">
        <f>#N/A</f>
        <v>#N/A</v>
      </c>
      <c r="AC226" s="549"/>
      <c r="AD226" s="553">
        <v>0</v>
      </c>
      <c r="AE226" s="554" t="s">
        <v>1509</v>
      </c>
      <c r="AF226" s="553">
        <v>0</v>
      </c>
      <c r="AG226" s="554" t="s">
        <v>1509</v>
      </c>
      <c r="AH226" s="553">
        <v>0</v>
      </c>
      <c r="AI226" s="554" t="s">
        <v>1509</v>
      </c>
      <c r="AJ226" s="553">
        <v>0</v>
      </c>
      <c r="AK226" s="543" t="e">
        <f>#N/A</f>
        <v>#N/A</v>
      </c>
    </row>
    <row r="227" spans="1:37" s="522" customFormat="1" ht="22.5" hidden="1" customHeight="1" x14ac:dyDescent="0.3">
      <c r="A227" s="533" t="s">
        <v>3480</v>
      </c>
      <c r="B227" s="544" t="s">
        <v>1503</v>
      </c>
      <c r="C227" s="544" t="s">
        <v>59</v>
      </c>
      <c r="D227" s="544" t="s">
        <v>59</v>
      </c>
      <c r="E227" s="545" t="s">
        <v>745</v>
      </c>
      <c r="F227" s="545" t="s">
        <v>744</v>
      </c>
      <c r="G227" s="546">
        <v>500</v>
      </c>
      <c r="H227" s="546">
        <v>6</v>
      </c>
      <c r="I227" s="537"/>
      <c r="J227" s="547">
        <v>0</v>
      </c>
      <c r="K227" s="548">
        <v>1050</v>
      </c>
      <c r="L227" s="548">
        <v>0</v>
      </c>
      <c r="M227" s="549"/>
      <c r="N227" s="547">
        <v>0</v>
      </c>
      <c r="O227" s="547">
        <v>0</v>
      </c>
      <c r="P227" s="547">
        <v>0</v>
      </c>
      <c r="Q227" s="548">
        <v>0</v>
      </c>
      <c r="R227" s="548">
        <v>67.13</v>
      </c>
      <c r="S227" s="548">
        <v>0</v>
      </c>
      <c r="T227" s="549"/>
      <c r="U227" s="547">
        <v>0</v>
      </c>
      <c r="V227" s="549"/>
      <c r="W227" s="550" t="e">
        <f>#N/A</f>
        <v>#N/A</v>
      </c>
      <c r="X227" s="549"/>
      <c r="Y227" s="551" t="e">
        <f>#N/A</f>
        <v>#N/A</v>
      </c>
      <c r="Z227" s="551" t="e">
        <f>#N/A</f>
        <v>#N/A</v>
      </c>
      <c r="AA227" s="551" t="e">
        <f>#N/A</f>
        <v>#N/A</v>
      </c>
      <c r="AB227" s="552" t="e">
        <f>#N/A</f>
        <v>#N/A</v>
      </c>
      <c r="AC227" s="549"/>
      <c r="AD227" s="553">
        <v>0</v>
      </c>
      <c r="AE227" s="554" t="s">
        <v>1509</v>
      </c>
      <c r="AF227" s="553">
        <v>0</v>
      </c>
      <c r="AG227" s="554" t="s">
        <v>1509</v>
      </c>
      <c r="AH227" s="553">
        <v>0</v>
      </c>
      <c r="AI227" s="554" t="s">
        <v>1509</v>
      </c>
      <c r="AJ227" s="553">
        <v>0</v>
      </c>
      <c r="AK227" s="543" t="e">
        <f>#N/A</f>
        <v>#N/A</v>
      </c>
    </row>
    <row r="228" spans="1:37" s="522" customFormat="1" ht="22.5" hidden="1" customHeight="1" x14ac:dyDescent="0.3">
      <c r="A228" s="533" t="s">
        <v>3481</v>
      </c>
      <c r="B228" s="544" t="s">
        <v>1503</v>
      </c>
      <c r="C228" s="544" t="s">
        <v>59</v>
      </c>
      <c r="D228" s="544" t="s">
        <v>59</v>
      </c>
      <c r="E228" s="545" t="s">
        <v>747</v>
      </c>
      <c r="F228" s="545" t="s">
        <v>3945</v>
      </c>
      <c r="G228" s="546">
        <v>750</v>
      </c>
      <c r="H228" s="546">
        <v>6</v>
      </c>
      <c r="I228" s="537"/>
      <c r="J228" s="547">
        <v>60</v>
      </c>
      <c r="K228" s="548">
        <v>1175</v>
      </c>
      <c r="L228" s="548">
        <v>70500</v>
      </c>
      <c r="M228" s="549"/>
      <c r="N228" s="547">
        <v>0</v>
      </c>
      <c r="O228" s="547">
        <v>0</v>
      </c>
      <c r="P228" s="547">
        <v>0</v>
      </c>
      <c r="Q228" s="548">
        <v>0</v>
      </c>
      <c r="R228" s="548">
        <v>104.27</v>
      </c>
      <c r="S228" s="548">
        <v>0</v>
      </c>
      <c r="T228" s="549"/>
      <c r="U228" s="547">
        <v>0</v>
      </c>
      <c r="V228" s="549"/>
      <c r="W228" s="550" t="e">
        <f>#N/A</f>
        <v>#N/A</v>
      </c>
      <c r="X228" s="549"/>
      <c r="Y228" s="551" t="e">
        <f>#N/A</f>
        <v>#N/A</v>
      </c>
      <c r="Z228" s="551" t="e">
        <f>#N/A</f>
        <v>#N/A</v>
      </c>
      <c r="AA228" s="551" t="e">
        <f>#N/A</f>
        <v>#N/A</v>
      </c>
      <c r="AB228" s="552" t="e">
        <f>#N/A</f>
        <v>#N/A</v>
      </c>
      <c r="AC228" s="549"/>
      <c r="AD228" s="553">
        <v>0</v>
      </c>
      <c r="AE228" s="554" t="s">
        <v>1509</v>
      </c>
      <c r="AF228" s="553">
        <v>0</v>
      </c>
      <c r="AG228" s="554" t="s">
        <v>1509</v>
      </c>
      <c r="AH228" s="553">
        <v>0</v>
      </c>
      <c r="AI228" s="554" t="s">
        <v>1509</v>
      </c>
      <c r="AJ228" s="553">
        <v>0</v>
      </c>
      <c r="AK228" s="543" t="e">
        <f>#N/A</f>
        <v>#N/A</v>
      </c>
    </row>
    <row r="229" spans="1:37" s="522" customFormat="1" ht="22.5" hidden="1" customHeight="1" x14ac:dyDescent="0.3">
      <c r="A229" s="533" t="s">
        <v>3663</v>
      </c>
      <c r="B229" s="544" t="s">
        <v>1503</v>
      </c>
      <c r="C229" s="544" t="s">
        <v>59</v>
      </c>
      <c r="D229" s="544" t="s">
        <v>59</v>
      </c>
      <c r="E229" s="545" t="s">
        <v>749</v>
      </c>
      <c r="F229" s="545" t="s">
        <v>748</v>
      </c>
      <c r="G229" s="546">
        <v>200</v>
      </c>
      <c r="H229" s="546">
        <v>24</v>
      </c>
      <c r="I229" s="537"/>
      <c r="J229" s="547">
        <v>0</v>
      </c>
      <c r="K229" s="548">
        <v>360</v>
      </c>
      <c r="L229" s="548">
        <v>0</v>
      </c>
      <c r="M229" s="549"/>
      <c r="N229" s="547">
        <v>0</v>
      </c>
      <c r="O229" s="547">
        <v>0</v>
      </c>
      <c r="P229" s="547">
        <v>0</v>
      </c>
      <c r="Q229" s="548">
        <v>0</v>
      </c>
      <c r="R229" s="548">
        <v>80.86</v>
      </c>
      <c r="S229" s="548">
        <v>0</v>
      </c>
      <c r="T229" s="549"/>
      <c r="U229" s="547">
        <v>0</v>
      </c>
      <c r="V229" s="549"/>
      <c r="W229" s="550" t="e">
        <f>#N/A</f>
        <v>#N/A</v>
      </c>
      <c r="X229" s="549"/>
      <c r="Y229" s="551" t="e">
        <f>#N/A</f>
        <v>#N/A</v>
      </c>
      <c r="Z229" s="551" t="e">
        <f>#N/A</f>
        <v>#N/A</v>
      </c>
      <c r="AA229" s="551" t="e">
        <f>#N/A</f>
        <v>#N/A</v>
      </c>
      <c r="AB229" s="552" t="e">
        <f>#N/A</f>
        <v>#N/A</v>
      </c>
      <c r="AC229" s="549"/>
      <c r="AD229" s="553">
        <v>0</v>
      </c>
      <c r="AE229" s="554" t="s">
        <v>1509</v>
      </c>
      <c r="AF229" s="553">
        <v>0</v>
      </c>
      <c r="AG229" s="554" t="s">
        <v>1509</v>
      </c>
      <c r="AH229" s="553">
        <v>0</v>
      </c>
      <c r="AI229" s="554" t="s">
        <v>1509</v>
      </c>
      <c r="AJ229" s="553">
        <v>0</v>
      </c>
      <c r="AK229" s="543" t="e">
        <f>#N/A</f>
        <v>#N/A</v>
      </c>
    </row>
    <row r="230" spans="1:37" s="522" customFormat="1" ht="22.5" hidden="1" customHeight="1" x14ac:dyDescent="0.3">
      <c r="A230" s="533" t="s">
        <v>3480</v>
      </c>
      <c r="B230" s="544" t="s">
        <v>1503</v>
      </c>
      <c r="C230" s="544" t="s">
        <v>59</v>
      </c>
      <c r="D230" s="544" t="s">
        <v>59</v>
      </c>
      <c r="E230" s="545" t="s">
        <v>751</v>
      </c>
      <c r="F230" s="545" t="s">
        <v>750</v>
      </c>
      <c r="G230" s="546">
        <v>500</v>
      </c>
      <c r="H230" s="546">
        <v>12</v>
      </c>
      <c r="I230" s="537"/>
      <c r="J230" s="547">
        <v>0</v>
      </c>
      <c r="K230" s="548">
        <v>1070</v>
      </c>
      <c r="L230" s="548">
        <v>0</v>
      </c>
      <c r="M230" s="549"/>
      <c r="N230" s="547">
        <v>0</v>
      </c>
      <c r="O230" s="547">
        <v>84</v>
      </c>
      <c r="P230" s="547">
        <v>84</v>
      </c>
      <c r="Q230" s="548">
        <v>7</v>
      </c>
      <c r="R230" s="548">
        <v>76.874188020000005</v>
      </c>
      <c r="S230" s="548">
        <v>538.11931614000002</v>
      </c>
      <c r="T230" s="549"/>
      <c r="U230" s="547">
        <v>0</v>
      </c>
      <c r="V230" s="549"/>
      <c r="W230" s="550" t="e">
        <f>#N/A</f>
        <v>#N/A</v>
      </c>
      <c r="X230" s="549"/>
      <c r="Y230" s="551" t="e">
        <f>#N/A</f>
        <v>#N/A</v>
      </c>
      <c r="Z230" s="551" t="e">
        <f>#N/A</f>
        <v>#N/A</v>
      </c>
      <c r="AA230" s="551" t="e">
        <f>#N/A</f>
        <v>#N/A</v>
      </c>
      <c r="AB230" s="552" t="e">
        <f>#N/A</f>
        <v>#N/A</v>
      </c>
      <c r="AC230" s="549"/>
      <c r="AD230" s="553">
        <v>0</v>
      </c>
      <c r="AE230" s="554" t="s">
        <v>1509</v>
      </c>
      <c r="AF230" s="553">
        <v>0</v>
      </c>
      <c r="AG230" s="554" t="s">
        <v>1509</v>
      </c>
      <c r="AH230" s="553">
        <v>0</v>
      </c>
      <c r="AI230" s="554" t="s">
        <v>1509</v>
      </c>
      <c r="AJ230" s="553">
        <v>0</v>
      </c>
      <c r="AK230" s="543" t="e">
        <f>#N/A</f>
        <v>#N/A</v>
      </c>
    </row>
    <row r="231" spans="1:37" s="522" customFormat="1" ht="22.5" hidden="1" customHeight="1" x14ac:dyDescent="0.3">
      <c r="A231" s="533" t="s">
        <v>3481</v>
      </c>
      <c r="B231" s="544" t="s">
        <v>1503</v>
      </c>
      <c r="C231" s="544" t="s">
        <v>59</v>
      </c>
      <c r="D231" s="544" t="s">
        <v>59</v>
      </c>
      <c r="E231" s="545" t="s">
        <v>753</v>
      </c>
      <c r="F231" s="545" t="s">
        <v>3946</v>
      </c>
      <c r="G231" s="546">
        <v>750</v>
      </c>
      <c r="H231" s="546">
        <v>12</v>
      </c>
      <c r="I231" s="537"/>
      <c r="J231" s="547">
        <v>5224</v>
      </c>
      <c r="K231" s="548">
        <v>1200</v>
      </c>
      <c r="L231" s="548">
        <v>6268800</v>
      </c>
      <c r="M231" s="549"/>
      <c r="N231" s="547">
        <v>0</v>
      </c>
      <c r="O231" s="547">
        <v>22080</v>
      </c>
      <c r="P231" s="547">
        <v>22080</v>
      </c>
      <c r="Q231" s="548">
        <v>1840</v>
      </c>
      <c r="R231" s="548">
        <v>120.80229546</v>
      </c>
      <c r="S231" s="548">
        <v>222276.2236464</v>
      </c>
      <c r="T231" s="549"/>
      <c r="U231" s="547">
        <v>132</v>
      </c>
      <c r="V231" s="549"/>
      <c r="W231" s="550" t="e">
        <f>#N/A</f>
        <v>#N/A</v>
      </c>
      <c r="X231" s="549"/>
      <c r="Y231" s="551" t="e">
        <f>#N/A</f>
        <v>#N/A</v>
      </c>
      <c r="Z231" s="551" t="e">
        <f>#N/A</f>
        <v>#N/A</v>
      </c>
      <c r="AA231" s="551" t="e">
        <f>#N/A</f>
        <v>#N/A</v>
      </c>
      <c r="AB231" s="552" t="e">
        <f>#N/A</f>
        <v>#N/A</v>
      </c>
      <c r="AC231" s="549"/>
      <c r="AD231" s="553">
        <v>0</v>
      </c>
      <c r="AE231" s="554">
        <v>0</v>
      </c>
      <c r="AF231" s="553">
        <v>0</v>
      </c>
      <c r="AG231" s="554">
        <v>0</v>
      </c>
      <c r="AH231" s="553">
        <v>0</v>
      </c>
      <c r="AI231" s="554">
        <v>0</v>
      </c>
      <c r="AJ231" s="553">
        <v>0</v>
      </c>
      <c r="AK231" s="543" t="e">
        <f>#N/A</f>
        <v>#N/A</v>
      </c>
    </row>
    <row r="232" spans="1:37" s="522" customFormat="1" ht="22.5" hidden="1" customHeight="1" x14ac:dyDescent="0.3">
      <c r="A232" s="533" t="s">
        <v>1738</v>
      </c>
      <c r="B232" s="544" t="s">
        <v>1503</v>
      </c>
      <c r="C232" s="544" t="s">
        <v>59</v>
      </c>
      <c r="D232" s="544" t="s">
        <v>59</v>
      </c>
      <c r="E232" s="545" t="s">
        <v>755</v>
      </c>
      <c r="F232" s="545" t="s">
        <v>754</v>
      </c>
      <c r="G232" s="546">
        <v>1000</v>
      </c>
      <c r="H232" s="546">
        <v>6</v>
      </c>
      <c r="I232" s="537"/>
      <c r="J232" s="547">
        <v>12</v>
      </c>
      <c r="K232" s="548">
        <v>2350</v>
      </c>
      <c r="L232" s="548">
        <v>28200</v>
      </c>
      <c r="M232" s="549"/>
      <c r="N232" s="547">
        <v>0</v>
      </c>
      <c r="O232" s="547">
        <v>0</v>
      </c>
      <c r="P232" s="547">
        <v>0</v>
      </c>
      <c r="Q232" s="548">
        <v>0</v>
      </c>
      <c r="R232" s="548">
        <v>163.1271873</v>
      </c>
      <c r="S232" s="548">
        <v>0</v>
      </c>
      <c r="T232" s="549"/>
      <c r="U232" s="547">
        <v>0</v>
      </c>
      <c r="V232" s="549"/>
      <c r="W232" s="550" t="e">
        <f>#N/A</f>
        <v>#N/A</v>
      </c>
      <c r="X232" s="549"/>
      <c r="Y232" s="551" t="e">
        <f>#N/A</f>
        <v>#N/A</v>
      </c>
      <c r="Z232" s="551" t="e">
        <f>#N/A</f>
        <v>#N/A</v>
      </c>
      <c r="AA232" s="551" t="e">
        <f>#N/A</f>
        <v>#N/A</v>
      </c>
      <c r="AB232" s="552" t="e">
        <f>#N/A</f>
        <v>#N/A</v>
      </c>
      <c r="AC232" s="549"/>
      <c r="AD232" s="553">
        <v>0</v>
      </c>
      <c r="AE232" s="554" t="s">
        <v>1509</v>
      </c>
      <c r="AF232" s="553">
        <v>0</v>
      </c>
      <c r="AG232" s="554" t="s">
        <v>1509</v>
      </c>
      <c r="AH232" s="553">
        <v>0</v>
      </c>
      <c r="AI232" s="554" t="s">
        <v>1509</v>
      </c>
      <c r="AJ232" s="553">
        <v>0</v>
      </c>
      <c r="AK232" s="543" t="e">
        <f>#N/A</f>
        <v>#N/A</v>
      </c>
    </row>
    <row r="233" spans="1:37" s="522" customFormat="1" ht="22.5" hidden="1" customHeight="1" x14ac:dyDescent="0.3">
      <c r="A233" s="533" t="s">
        <v>3664</v>
      </c>
      <c r="B233" s="544" t="s">
        <v>1503</v>
      </c>
      <c r="C233" s="544" t="s">
        <v>59</v>
      </c>
      <c r="D233" s="544" t="s">
        <v>59</v>
      </c>
      <c r="E233" s="545" t="s">
        <v>757</v>
      </c>
      <c r="F233" s="545" t="s">
        <v>756</v>
      </c>
      <c r="G233" s="546">
        <v>1000</v>
      </c>
      <c r="H233" s="546">
        <v>12</v>
      </c>
      <c r="I233" s="537"/>
      <c r="J233" s="547">
        <v>494</v>
      </c>
      <c r="K233" s="548">
        <v>1520</v>
      </c>
      <c r="L233" s="548">
        <v>750880</v>
      </c>
      <c r="M233" s="549"/>
      <c r="N233" s="547">
        <v>0</v>
      </c>
      <c r="O233" s="547">
        <v>1200</v>
      </c>
      <c r="P233" s="547">
        <v>1200</v>
      </c>
      <c r="Q233" s="548">
        <v>100</v>
      </c>
      <c r="R233" s="548">
        <v>134.46398268000002</v>
      </c>
      <c r="S233" s="548">
        <v>13446.398268000001</v>
      </c>
      <c r="T233" s="549"/>
      <c r="U233" s="547">
        <v>1864</v>
      </c>
      <c r="V233" s="549"/>
      <c r="W233" s="550" t="e">
        <f>#N/A</f>
        <v>#N/A</v>
      </c>
      <c r="X233" s="549"/>
      <c r="Y233" s="551" t="e">
        <f>#N/A</f>
        <v>#N/A</v>
      </c>
      <c r="Z233" s="551" t="e">
        <f>#N/A</f>
        <v>#N/A</v>
      </c>
      <c r="AA233" s="551" t="e">
        <f>#N/A</f>
        <v>#N/A</v>
      </c>
      <c r="AB233" s="552" t="e">
        <f>#N/A</f>
        <v>#N/A</v>
      </c>
      <c r="AC233" s="549"/>
      <c r="AD233" s="553">
        <v>0</v>
      </c>
      <c r="AE233" s="554">
        <v>0</v>
      </c>
      <c r="AF233" s="553">
        <v>0</v>
      </c>
      <c r="AG233" s="554">
        <v>0</v>
      </c>
      <c r="AH233" s="553">
        <v>0</v>
      </c>
      <c r="AI233" s="554">
        <v>0</v>
      </c>
      <c r="AJ233" s="553">
        <v>0</v>
      </c>
      <c r="AK233" s="543" t="e">
        <f>#N/A</f>
        <v>#N/A</v>
      </c>
    </row>
    <row r="234" spans="1:37" s="522" customFormat="1" ht="22.5" hidden="1" customHeight="1" x14ac:dyDescent="0.3">
      <c r="A234" s="533" t="s">
        <v>3482</v>
      </c>
      <c r="B234" s="544" t="s">
        <v>1503</v>
      </c>
      <c r="C234" s="544" t="s">
        <v>59</v>
      </c>
      <c r="D234" s="544" t="s">
        <v>59</v>
      </c>
      <c r="E234" s="545" t="s">
        <v>759</v>
      </c>
      <c r="F234" s="545" t="s">
        <v>758</v>
      </c>
      <c r="G234" s="546">
        <v>750</v>
      </c>
      <c r="H234" s="546">
        <v>4</v>
      </c>
      <c r="I234" s="537"/>
      <c r="J234" s="547">
        <v>20</v>
      </c>
      <c r="K234" s="548">
        <v>3270</v>
      </c>
      <c r="L234" s="548">
        <v>65400</v>
      </c>
      <c r="M234" s="549"/>
      <c r="N234" s="547">
        <v>0</v>
      </c>
      <c r="O234" s="547">
        <v>0</v>
      </c>
      <c r="P234" s="547">
        <v>0</v>
      </c>
      <c r="Q234" s="548">
        <v>0</v>
      </c>
      <c r="R234" s="548">
        <v>0</v>
      </c>
      <c r="S234" s="548">
        <v>0</v>
      </c>
      <c r="T234" s="549"/>
      <c r="U234" s="547">
        <v>0</v>
      </c>
      <c r="V234" s="549"/>
      <c r="W234" s="550" t="e">
        <f>#N/A</f>
        <v>#N/A</v>
      </c>
      <c r="X234" s="549"/>
      <c r="Y234" s="551" t="e">
        <f>#N/A</f>
        <v>#N/A</v>
      </c>
      <c r="Z234" s="551" t="e">
        <f>#N/A</f>
        <v>#N/A</v>
      </c>
      <c r="AA234" s="551" t="e">
        <f>#N/A</f>
        <v>#N/A</v>
      </c>
      <c r="AB234" s="552" t="e">
        <f>#N/A</f>
        <v>#N/A</v>
      </c>
      <c r="AC234" s="549"/>
      <c r="AD234" s="553">
        <v>0</v>
      </c>
      <c r="AE234" s="554" t="s">
        <v>1509</v>
      </c>
      <c r="AF234" s="553">
        <v>0</v>
      </c>
      <c r="AG234" s="554" t="s">
        <v>1509</v>
      </c>
      <c r="AH234" s="553">
        <v>0</v>
      </c>
      <c r="AI234" s="554" t="s">
        <v>1509</v>
      </c>
      <c r="AJ234" s="553">
        <v>0</v>
      </c>
      <c r="AK234" s="543" t="e">
        <f>#N/A</f>
        <v>#N/A</v>
      </c>
    </row>
    <row r="235" spans="1:37" s="522" customFormat="1" ht="22.5" hidden="1" customHeight="1" x14ac:dyDescent="0.3">
      <c r="A235" s="533" t="s">
        <v>3484</v>
      </c>
      <c r="B235" s="544" t="s">
        <v>1503</v>
      </c>
      <c r="C235" s="544" t="s">
        <v>1633</v>
      </c>
      <c r="D235" s="544" t="s">
        <v>59</v>
      </c>
      <c r="E235" s="545" t="s">
        <v>761</v>
      </c>
      <c r="F235" s="545" t="s">
        <v>760</v>
      </c>
      <c r="G235" s="546">
        <v>750</v>
      </c>
      <c r="H235" s="546">
        <v>6</v>
      </c>
      <c r="I235" s="537"/>
      <c r="J235" s="547">
        <v>16</v>
      </c>
      <c r="K235" s="548">
        <v>1395</v>
      </c>
      <c r="L235" s="548">
        <v>22320</v>
      </c>
      <c r="M235" s="549"/>
      <c r="N235" s="547">
        <v>0</v>
      </c>
      <c r="O235" s="547">
        <v>0</v>
      </c>
      <c r="P235" s="547">
        <v>0</v>
      </c>
      <c r="Q235" s="548">
        <v>0</v>
      </c>
      <c r="R235" s="548">
        <v>50.02</v>
      </c>
      <c r="S235" s="548">
        <v>0</v>
      </c>
      <c r="T235" s="549"/>
      <c r="U235" s="547">
        <v>1</v>
      </c>
      <c r="V235" s="549"/>
      <c r="W235" s="550" t="e">
        <f>#N/A</f>
        <v>#N/A</v>
      </c>
      <c r="X235" s="549"/>
      <c r="Y235" s="551" t="e">
        <f>#N/A</f>
        <v>#N/A</v>
      </c>
      <c r="Z235" s="551" t="e">
        <f>#N/A</f>
        <v>#N/A</v>
      </c>
      <c r="AA235" s="551" t="e">
        <f>#N/A</f>
        <v>#N/A</v>
      </c>
      <c r="AB235" s="552" t="e">
        <f>#N/A</f>
        <v>#N/A</v>
      </c>
      <c r="AC235" s="549"/>
      <c r="AD235" s="553">
        <v>0</v>
      </c>
      <c r="AE235" s="554" t="s">
        <v>1509</v>
      </c>
      <c r="AF235" s="553">
        <v>0</v>
      </c>
      <c r="AG235" s="554" t="s">
        <v>1509</v>
      </c>
      <c r="AH235" s="553">
        <v>0</v>
      </c>
      <c r="AI235" s="554" t="s">
        <v>1509</v>
      </c>
      <c r="AJ235" s="553">
        <v>0</v>
      </c>
      <c r="AK235" s="543" t="e">
        <f>#N/A</f>
        <v>#N/A</v>
      </c>
    </row>
    <row r="236" spans="1:37" s="522" customFormat="1" ht="22.5" hidden="1" customHeight="1" x14ac:dyDescent="0.3">
      <c r="A236" s="533" t="s">
        <v>3622</v>
      </c>
      <c r="B236" s="544" t="s">
        <v>1503</v>
      </c>
      <c r="C236" s="544" t="s">
        <v>1633</v>
      </c>
      <c r="D236" s="544" t="s">
        <v>59</v>
      </c>
      <c r="E236" s="545" t="s">
        <v>763</v>
      </c>
      <c r="F236" s="545" t="s">
        <v>762</v>
      </c>
      <c r="G236" s="546">
        <v>750</v>
      </c>
      <c r="H236" s="546">
        <v>6</v>
      </c>
      <c r="I236" s="537"/>
      <c r="J236" s="547">
        <v>1943</v>
      </c>
      <c r="K236" s="548">
        <v>680</v>
      </c>
      <c r="L236" s="548">
        <v>1321240</v>
      </c>
      <c r="M236" s="549"/>
      <c r="N236" s="547">
        <v>0</v>
      </c>
      <c r="O236" s="547">
        <v>0</v>
      </c>
      <c r="P236" s="547">
        <v>0</v>
      </c>
      <c r="Q236" s="548">
        <v>0</v>
      </c>
      <c r="R236" s="548">
        <v>25.193388000000002</v>
      </c>
      <c r="S236" s="548">
        <v>0</v>
      </c>
      <c r="T236" s="549"/>
      <c r="U236" s="547">
        <v>278</v>
      </c>
      <c r="V236" s="549"/>
      <c r="W236" s="550" t="e">
        <f>#N/A</f>
        <v>#N/A</v>
      </c>
      <c r="X236" s="549"/>
      <c r="Y236" s="551" t="e">
        <f>#N/A</f>
        <v>#N/A</v>
      </c>
      <c r="Z236" s="551" t="e">
        <f>#N/A</f>
        <v>#N/A</v>
      </c>
      <c r="AA236" s="551" t="e">
        <f>#N/A</f>
        <v>#N/A</v>
      </c>
      <c r="AB236" s="552" t="e">
        <f>#N/A</f>
        <v>#N/A</v>
      </c>
      <c r="AC236" s="549"/>
      <c r="AD236" s="553">
        <v>0</v>
      </c>
      <c r="AE236" s="554" t="s">
        <v>1509</v>
      </c>
      <c r="AF236" s="553">
        <v>0</v>
      </c>
      <c r="AG236" s="554" t="s">
        <v>1509</v>
      </c>
      <c r="AH236" s="553">
        <v>0</v>
      </c>
      <c r="AI236" s="554" t="s">
        <v>1509</v>
      </c>
      <c r="AJ236" s="553">
        <v>0</v>
      </c>
      <c r="AK236" s="543" t="e">
        <f>#N/A</f>
        <v>#N/A</v>
      </c>
    </row>
    <row r="237" spans="1:37" s="522" customFormat="1" ht="22.5" hidden="1" customHeight="1" x14ac:dyDescent="0.3">
      <c r="A237" s="533" t="s">
        <v>3623</v>
      </c>
      <c r="B237" s="544" t="s">
        <v>1503</v>
      </c>
      <c r="C237" s="544" t="s">
        <v>1633</v>
      </c>
      <c r="D237" s="544" t="s">
        <v>59</v>
      </c>
      <c r="E237" s="545" t="s">
        <v>765</v>
      </c>
      <c r="F237" s="545" t="s">
        <v>764</v>
      </c>
      <c r="G237" s="546">
        <v>1000</v>
      </c>
      <c r="H237" s="546">
        <v>6</v>
      </c>
      <c r="I237" s="537"/>
      <c r="J237" s="547">
        <v>1</v>
      </c>
      <c r="K237" s="548">
        <v>1830</v>
      </c>
      <c r="L237" s="548">
        <v>1830</v>
      </c>
      <c r="M237" s="549"/>
      <c r="N237" s="547">
        <v>0</v>
      </c>
      <c r="O237" s="547">
        <v>0</v>
      </c>
      <c r="P237" s="547">
        <v>0</v>
      </c>
      <c r="Q237" s="548">
        <v>0</v>
      </c>
      <c r="R237" s="548">
        <v>75.293875499999999</v>
      </c>
      <c r="S237" s="548">
        <v>0</v>
      </c>
      <c r="T237" s="549"/>
      <c r="U237" s="547">
        <v>6</v>
      </c>
      <c r="V237" s="549"/>
      <c r="W237" s="550" t="e">
        <f>#N/A</f>
        <v>#N/A</v>
      </c>
      <c r="X237" s="549"/>
      <c r="Y237" s="551" t="e">
        <f>#N/A</f>
        <v>#N/A</v>
      </c>
      <c r="Z237" s="551" t="e">
        <f>#N/A</f>
        <v>#N/A</v>
      </c>
      <c r="AA237" s="551" t="e">
        <f>#N/A</f>
        <v>#N/A</v>
      </c>
      <c r="AB237" s="552" t="e">
        <f>#N/A</f>
        <v>#N/A</v>
      </c>
      <c r="AC237" s="549"/>
      <c r="AD237" s="553">
        <v>0</v>
      </c>
      <c r="AE237" s="554" t="s">
        <v>1509</v>
      </c>
      <c r="AF237" s="553">
        <v>0</v>
      </c>
      <c r="AG237" s="554" t="s">
        <v>1509</v>
      </c>
      <c r="AH237" s="553">
        <v>0</v>
      </c>
      <c r="AI237" s="554" t="s">
        <v>1509</v>
      </c>
      <c r="AJ237" s="553">
        <v>0</v>
      </c>
      <c r="AK237" s="543" t="e">
        <f>#N/A</f>
        <v>#N/A</v>
      </c>
    </row>
    <row r="238" spans="1:37" s="522" customFormat="1" ht="22.5" hidden="1" customHeight="1" x14ac:dyDescent="0.3">
      <c r="A238" s="533" t="s">
        <v>3485</v>
      </c>
      <c r="B238" s="544" t="s">
        <v>1503</v>
      </c>
      <c r="C238" s="544" t="s">
        <v>1633</v>
      </c>
      <c r="D238" s="544" t="s">
        <v>59</v>
      </c>
      <c r="E238" s="545" t="s">
        <v>767</v>
      </c>
      <c r="F238" s="545" t="s">
        <v>766</v>
      </c>
      <c r="G238" s="546">
        <v>750</v>
      </c>
      <c r="H238" s="546">
        <v>6</v>
      </c>
      <c r="I238" s="537"/>
      <c r="J238" s="547">
        <v>0</v>
      </c>
      <c r="K238" s="548">
        <v>1395</v>
      </c>
      <c r="L238" s="548">
        <v>0</v>
      </c>
      <c r="M238" s="549"/>
      <c r="N238" s="547">
        <v>0</v>
      </c>
      <c r="O238" s="547">
        <v>0</v>
      </c>
      <c r="P238" s="547">
        <v>0</v>
      </c>
      <c r="Q238" s="548">
        <v>0</v>
      </c>
      <c r="R238" s="548">
        <v>0</v>
      </c>
      <c r="S238" s="548">
        <v>0</v>
      </c>
      <c r="T238" s="549"/>
      <c r="U238" s="547">
        <v>0</v>
      </c>
      <c r="V238" s="549"/>
      <c r="W238" s="550" t="e">
        <f>#N/A</f>
        <v>#N/A</v>
      </c>
      <c r="X238" s="549"/>
      <c r="Y238" s="551" t="e">
        <f>#N/A</f>
        <v>#N/A</v>
      </c>
      <c r="Z238" s="551" t="e">
        <f>#N/A</f>
        <v>#N/A</v>
      </c>
      <c r="AA238" s="551" t="e">
        <f>#N/A</f>
        <v>#N/A</v>
      </c>
      <c r="AB238" s="552" t="e">
        <f>#N/A</f>
        <v>#N/A</v>
      </c>
      <c r="AC238" s="549"/>
      <c r="AD238" s="553">
        <v>0</v>
      </c>
      <c r="AE238" s="554" t="s">
        <v>1509</v>
      </c>
      <c r="AF238" s="553">
        <v>0</v>
      </c>
      <c r="AG238" s="554" t="s">
        <v>1509</v>
      </c>
      <c r="AH238" s="553">
        <v>0</v>
      </c>
      <c r="AI238" s="554" t="s">
        <v>1509</v>
      </c>
      <c r="AJ238" s="553">
        <v>0</v>
      </c>
      <c r="AK238" s="543" t="e">
        <f>#N/A</f>
        <v>#N/A</v>
      </c>
    </row>
    <row r="239" spans="1:37" s="522" customFormat="1" ht="22.5" hidden="1" customHeight="1" x14ac:dyDescent="0.3">
      <c r="A239" s="533" t="s">
        <v>3608</v>
      </c>
      <c r="B239" s="544" t="s">
        <v>1503</v>
      </c>
      <c r="C239" s="544" t="s">
        <v>1612</v>
      </c>
      <c r="D239" s="544" t="s">
        <v>59</v>
      </c>
      <c r="E239" s="545" t="s">
        <v>769</v>
      </c>
      <c r="F239" s="545" t="s">
        <v>768</v>
      </c>
      <c r="G239" s="546">
        <v>180</v>
      </c>
      <c r="H239" s="546">
        <v>12</v>
      </c>
      <c r="I239" s="537"/>
      <c r="J239" s="547">
        <v>3114</v>
      </c>
      <c r="K239" s="548">
        <v>178</v>
      </c>
      <c r="L239" s="548">
        <v>554292</v>
      </c>
      <c r="M239" s="549"/>
      <c r="N239" s="547">
        <v>0</v>
      </c>
      <c r="O239" s="547">
        <v>0</v>
      </c>
      <c r="P239" s="547">
        <v>0</v>
      </c>
      <c r="Q239" s="548">
        <v>0</v>
      </c>
      <c r="R239" s="548">
        <v>0</v>
      </c>
      <c r="S239" s="548">
        <v>0</v>
      </c>
      <c r="T239" s="549"/>
      <c r="U239" s="547">
        <v>0</v>
      </c>
      <c r="V239" s="549"/>
      <c r="W239" s="550" t="e">
        <f>#N/A</f>
        <v>#N/A</v>
      </c>
      <c r="X239" s="549"/>
      <c r="Y239" s="551" t="e">
        <f>#N/A</f>
        <v>#N/A</v>
      </c>
      <c r="Z239" s="551" t="e">
        <f>#N/A</f>
        <v>#N/A</v>
      </c>
      <c r="AA239" s="551" t="e">
        <f>#N/A</f>
        <v>#N/A</v>
      </c>
      <c r="AB239" s="552" t="e">
        <f>#N/A</f>
        <v>#N/A</v>
      </c>
      <c r="AC239" s="549"/>
      <c r="AD239" s="553">
        <v>0</v>
      </c>
      <c r="AE239" s="554" t="s">
        <v>1509</v>
      </c>
      <c r="AF239" s="553">
        <v>0</v>
      </c>
      <c r="AG239" s="554" t="s">
        <v>1509</v>
      </c>
      <c r="AH239" s="553">
        <v>0</v>
      </c>
      <c r="AI239" s="554" t="s">
        <v>1509</v>
      </c>
      <c r="AJ239" s="553">
        <v>0</v>
      </c>
      <c r="AK239" s="543" t="e">
        <f>#N/A</f>
        <v>#N/A</v>
      </c>
    </row>
    <row r="240" spans="1:37" s="522" customFormat="1" ht="22.5" hidden="1" customHeight="1" x14ac:dyDescent="0.3">
      <c r="A240" s="533" t="s">
        <v>3612</v>
      </c>
      <c r="B240" s="544" t="s">
        <v>1503</v>
      </c>
      <c r="C240" s="544" t="s">
        <v>1612</v>
      </c>
      <c r="D240" s="544" t="s">
        <v>59</v>
      </c>
      <c r="E240" s="545" t="s">
        <v>771</v>
      </c>
      <c r="F240" s="545" t="s">
        <v>770</v>
      </c>
      <c r="G240" s="546">
        <v>700</v>
      </c>
      <c r="H240" s="546">
        <v>6</v>
      </c>
      <c r="I240" s="537"/>
      <c r="J240" s="547">
        <v>0</v>
      </c>
      <c r="K240" s="548">
        <v>680</v>
      </c>
      <c r="L240" s="548">
        <v>0</v>
      </c>
      <c r="M240" s="549"/>
      <c r="N240" s="547">
        <v>0</v>
      </c>
      <c r="O240" s="547">
        <v>0</v>
      </c>
      <c r="P240" s="547">
        <v>0</v>
      </c>
      <c r="Q240" s="548">
        <v>0</v>
      </c>
      <c r="R240" s="548">
        <v>33.21</v>
      </c>
      <c r="S240" s="548">
        <v>0</v>
      </c>
      <c r="T240" s="549"/>
      <c r="U240" s="547">
        <v>0</v>
      </c>
      <c r="V240" s="549"/>
      <c r="W240" s="550" t="e">
        <f>#N/A</f>
        <v>#N/A</v>
      </c>
      <c r="X240" s="549"/>
      <c r="Y240" s="551" t="e">
        <f>#N/A</f>
        <v>#N/A</v>
      </c>
      <c r="Z240" s="551" t="e">
        <f>#N/A</f>
        <v>#N/A</v>
      </c>
      <c r="AA240" s="551" t="e">
        <f>#N/A</f>
        <v>#N/A</v>
      </c>
      <c r="AB240" s="552" t="e">
        <f>#N/A</f>
        <v>#N/A</v>
      </c>
      <c r="AC240" s="549"/>
      <c r="AD240" s="553">
        <v>0</v>
      </c>
      <c r="AE240" s="554" t="s">
        <v>1509</v>
      </c>
      <c r="AF240" s="553">
        <v>0</v>
      </c>
      <c r="AG240" s="554" t="s">
        <v>1509</v>
      </c>
      <c r="AH240" s="553">
        <v>0</v>
      </c>
      <c r="AI240" s="554" t="s">
        <v>1509</v>
      </c>
      <c r="AJ240" s="553">
        <v>0</v>
      </c>
      <c r="AK240" s="543" t="e">
        <f>#N/A</f>
        <v>#N/A</v>
      </c>
    </row>
    <row r="241" spans="1:37" s="522" customFormat="1" ht="22.5" hidden="1" customHeight="1" x14ac:dyDescent="0.3">
      <c r="A241" s="533" t="s">
        <v>3613</v>
      </c>
      <c r="B241" s="544" t="s">
        <v>1503</v>
      </c>
      <c r="C241" s="544" t="s">
        <v>1612</v>
      </c>
      <c r="D241" s="544" t="s">
        <v>59</v>
      </c>
      <c r="E241" s="545" t="s">
        <v>773</v>
      </c>
      <c r="F241" s="545" t="s">
        <v>772</v>
      </c>
      <c r="G241" s="546">
        <v>700</v>
      </c>
      <c r="H241" s="546">
        <v>6</v>
      </c>
      <c r="I241" s="537"/>
      <c r="J241" s="547">
        <v>2</v>
      </c>
      <c r="K241" s="548">
        <v>680</v>
      </c>
      <c r="L241" s="548">
        <v>1360</v>
      </c>
      <c r="M241" s="549"/>
      <c r="N241" s="547">
        <v>0</v>
      </c>
      <c r="O241" s="547">
        <v>0</v>
      </c>
      <c r="P241" s="547">
        <v>0</v>
      </c>
      <c r="Q241" s="548">
        <v>0</v>
      </c>
      <c r="R241" s="548">
        <v>33.21</v>
      </c>
      <c r="S241" s="548">
        <v>0</v>
      </c>
      <c r="T241" s="549"/>
      <c r="U241" s="547">
        <v>0</v>
      </c>
      <c r="V241" s="549"/>
      <c r="W241" s="550" t="e">
        <f>#N/A</f>
        <v>#N/A</v>
      </c>
      <c r="X241" s="549"/>
      <c r="Y241" s="551" t="e">
        <f>#N/A</f>
        <v>#N/A</v>
      </c>
      <c r="Z241" s="551" t="e">
        <f>#N/A</f>
        <v>#N/A</v>
      </c>
      <c r="AA241" s="551" t="e">
        <f>#N/A</f>
        <v>#N/A</v>
      </c>
      <c r="AB241" s="552" t="e">
        <f>#N/A</f>
        <v>#N/A</v>
      </c>
      <c r="AC241" s="549"/>
      <c r="AD241" s="553">
        <v>0</v>
      </c>
      <c r="AE241" s="554" t="s">
        <v>1509</v>
      </c>
      <c r="AF241" s="553">
        <v>0</v>
      </c>
      <c r="AG241" s="554" t="s">
        <v>1509</v>
      </c>
      <c r="AH241" s="553">
        <v>0</v>
      </c>
      <c r="AI241" s="554" t="s">
        <v>1509</v>
      </c>
      <c r="AJ241" s="553">
        <v>0</v>
      </c>
      <c r="AK241" s="543" t="e">
        <f>#N/A</f>
        <v>#N/A</v>
      </c>
    </row>
    <row r="242" spans="1:37" s="522" customFormat="1" ht="22.5" hidden="1" customHeight="1" x14ac:dyDescent="0.3">
      <c r="A242" s="533" t="s">
        <v>3614</v>
      </c>
      <c r="B242" s="544" t="s">
        <v>1503</v>
      </c>
      <c r="C242" s="544" t="s">
        <v>1612</v>
      </c>
      <c r="D242" s="544" t="s">
        <v>59</v>
      </c>
      <c r="E242" s="545" t="s">
        <v>775</v>
      </c>
      <c r="F242" s="545" t="s">
        <v>774</v>
      </c>
      <c r="G242" s="546">
        <v>700</v>
      </c>
      <c r="H242" s="546">
        <v>6</v>
      </c>
      <c r="I242" s="537"/>
      <c r="J242" s="547">
        <v>0</v>
      </c>
      <c r="K242" s="548">
        <v>680</v>
      </c>
      <c r="L242" s="548">
        <v>0</v>
      </c>
      <c r="M242" s="549"/>
      <c r="N242" s="547">
        <v>0</v>
      </c>
      <c r="O242" s="547">
        <v>0</v>
      </c>
      <c r="P242" s="547">
        <v>0</v>
      </c>
      <c r="Q242" s="548">
        <v>0</v>
      </c>
      <c r="R242" s="548">
        <v>33.21</v>
      </c>
      <c r="S242" s="548">
        <v>0</v>
      </c>
      <c r="T242" s="549"/>
      <c r="U242" s="547">
        <v>0</v>
      </c>
      <c r="V242" s="549"/>
      <c r="W242" s="550" t="e">
        <f>#N/A</f>
        <v>#N/A</v>
      </c>
      <c r="X242" s="549"/>
      <c r="Y242" s="551" t="e">
        <f>#N/A</f>
        <v>#N/A</v>
      </c>
      <c r="Z242" s="551" t="e">
        <f>#N/A</f>
        <v>#N/A</v>
      </c>
      <c r="AA242" s="551" t="e">
        <f>#N/A</f>
        <v>#N/A</v>
      </c>
      <c r="AB242" s="552" t="e">
        <f>#N/A</f>
        <v>#N/A</v>
      </c>
      <c r="AC242" s="549"/>
      <c r="AD242" s="553">
        <v>0</v>
      </c>
      <c r="AE242" s="554" t="s">
        <v>1509</v>
      </c>
      <c r="AF242" s="553">
        <v>0</v>
      </c>
      <c r="AG242" s="554" t="s">
        <v>1509</v>
      </c>
      <c r="AH242" s="553">
        <v>0</v>
      </c>
      <c r="AI242" s="554" t="s">
        <v>1509</v>
      </c>
      <c r="AJ242" s="553">
        <v>0</v>
      </c>
      <c r="AK242" s="543" t="e">
        <f>#N/A</f>
        <v>#N/A</v>
      </c>
    </row>
    <row r="243" spans="1:37" s="522" customFormat="1" ht="22.5" hidden="1" customHeight="1" x14ac:dyDescent="0.3">
      <c r="A243" s="533" t="s">
        <v>3608</v>
      </c>
      <c r="B243" s="544" t="s">
        <v>1503</v>
      </c>
      <c r="C243" s="544" t="s">
        <v>1612</v>
      </c>
      <c r="D243" s="544" t="s">
        <v>59</v>
      </c>
      <c r="E243" s="545" t="s">
        <v>777</v>
      </c>
      <c r="F243" s="545" t="s">
        <v>776</v>
      </c>
      <c r="G243" s="546">
        <v>180</v>
      </c>
      <c r="H243" s="546">
        <v>48</v>
      </c>
      <c r="I243" s="537"/>
      <c r="J243" s="547">
        <v>22</v>
      </c>
      <c r="K243" s="548">
        <v>178</v>
      </c>
      <c r="L243" s="548">
        <v>3916</v>
      </c>
      <c r="M243" s="549"/>
      <c r="N243" s="547">
        <v>5760</v>
      </c>
      <c r="O243" s="547">
        <v>0</v>
      </c>
      <c r="P243" s="547">
        <v>5760</v>
      </c>
      <c r="Q243" s="548">
        <v>120</v>
      </c>
      <c r="R243" s="548">
        <v>36.644928</v>
      </c>
      <c r="S243" s="548">
        <v>4397.3913599999996</v>
      </c>
      <c r="T243" s="549"/>
      <c r="U243" s="547">
        <v>0</v>
      </c>
      <c r="V243" s="549"/>
      <c r="W243" s="550" t="e">
        <f>#N/A</f>
        <v>#N/A</v>
      </c>
      <c r="X243" s="549"/>
      <c r="Y243" s="551" t="e">
        <f>#N/A</f>
        <v>#N/A</v>
      </c>
      <c r="Z243" s="551" t="e">
        <f>#N/A</f>
        <v>#N/A</v>
      </c>
      <c r="AA243" s="551" t="e">
        <f>#N/A</f>
        <v>#N/A</v>
      </c>
      <c r="AB243" s="552" t="e">
        <f>#N/A</f>
        <v>#N/A</v>
      </c>
      <c r="AC243" s="549"/>
      <c r="AD243" s="553">
        <v>0</v>
      </c>
      <c r="AE243" s="554" t="s">
        <v>1509</v>
      </c>
      <c r="AF243" s="553">
        <v>0</v>
      </c>
      <c r="AG243" s="554" t="s">
        <v>1509</v>
      </c>
      <c r="AH243" s="553">
        <v>0</v>
      </c>
      <c r="AI243" s="554" t="s">
        <v>1509</v>
      </c>
      <c r="AJ243" s="553">
        <v>0</v>
      </c>
      <c r="AK243" s="543" t="e">
        <f>#N/A</f>
        <v>#N/A</v>
      </c>
    </row>
    <row r="244" spans="1:37" s="522" customFormat="1" ht="22.5" hidden="1" customHeight="1" x14ac:dyDescent="0.3">
      <c r="A244" s="533" t="s">
        <v>3615</v>
      </c>
      <c r="B244" s="544" t="s">
        <v>1503</v>
      </c>
      <c r="C244" s="544" t="s">
        <v>1612</v>
      </c>
      <c r="D244" s="544" t="s">
        <v>59</v>
      </c>
      <c r="E244" s="545" t="s">
        <v>779</v>
      </c>
      <c r="F244" s="545" t="s">
        <v>778</v>
      </c>
      <c r="G244" s="546">
        <v>700</v>
      </c>
      <c r="H244" s="546">
        <v>6</v>
      </c>
      <c r="I244" s="537"/>
      <c r="J244" s="547">
        <v>1</v>
      </c>
      <c r="K244" s="548">
        <v>1630</v>
      </c>
      <c r="L244" s="548">
        <v>1630</v>
      </c>
      <c r="M244" s="549"/>
      <c r="N244" s="547">
        <v>0</v>
      </c>
      <c r="O244" s="547">
        <v>0</v>
      </c>
      <c r="P244" s="547">
        <v>0</v>
      </c>
      <c r="Q244" s="548">
        <v>0</v>
      </c>
      <c r="R244" s="548">
        <v>75</v>
      </c>
      <c r="S244" s="548">
        <v>0</v>
      </c>
      <c r="T244" s="549"/>
      <c r="U244" s="547">
        <v>0</v>
      </c>
      <c r="V244" s="549"/>
      <c r="W244" s="550" t="e">
        <f>#N/A</f>
        <v>#N/A</v>
      </c>
      <c r="X244" s="549"/>
      <c r="Y244" s="551" t="e">
        <f>#N/A</f>
        <v>#N/A</v>
      </c>
      <c r="Z244" s="551" t="e">
        <f>#N/A</f>
        <v>#N/A</v>
      </c>
      <c r="AA244" s="551" t="e">
        <f>#N/A</f>
        <v>#N/A</v>
      </c>
      <c r="AB244" s="552" t="e">
        <f>#N/A</f>
        <v>#N/A</v>
      </c>
      <c r="AC244" s="549"/>
      <c r="AD244" s="553">
        <v>0</v>
      </c>
      <c r="AE244" s="554" t="s">
        <v>1509</v>
      </c>
      <c r="AF244" s="553">
        <v>0</v>
      </c>
      <c r="AG244" s="554" t="s">
        <v>1509</v>
      </c>
      <c r="AH244" s="553">
        <v>0</v>
      </c>
      <c r="AI244" s="554" t="s">
        <v>1509</v>
      </c>
      <c r="AJ244" s="553">
        <v>0</v>
      </c>
      <c r="AK244" s="543" t="e">
        <f>#N/A</f>
        <v>#N/A</v>
      </c>
    </row>
    <row r="245" spans="1:37" s="522" customFormat="1" ht="22.5" hidden="1" customHeight="1" x14ac:dyDescent="0.3">
      <c r="A245" s="533" t="s">
        <v>3487</v>
      </c>
      <c r="B245" s="544" t="s">
        <v>1503</v>
      </c>
      <c r="C245" s="544" t="s">
        <v>1612</v>
      </c>
      <c r="D245" s="544" t="s">
        <v>59</v>
      </c>
      <c r="E245" s="545" t="s">
        <v>781</v>
      </c>
      <c r="F245" s="545" t="s">
        <v>780</v>
      </c>
      <c r="G245" s="546">
        <v>700</v>
      </c>
      <c r="H245" s="546">
        <v>12</v>
      </c>
      <c r="I245" s="537"/>
      <c r="J245" s="547">
        <v>17</v>
      </c>
      <c r="K245" s="548">
        <v>835</v>
      </c>
      <c r="L245" s="548">
        <v>14195</v>
      </c>
      <c r="M245" s="549"/>
      <c r="N245" s="547">
        <v>0</v>
      </c>
      <c r="O245" s="547">
        <v>0</v>
      </c>
      <c r="P245" s="547">
        <v>0</v>
      </c>
      <c r="Q245" s="548">
        <v>0</v>
      </c>
      <c r="R245" s="548">
        <v>51.79</v>
      </c>
      <c r="S245" s="548">
        <v>0</v>
      </c>
      <c r="T245" s="549"/>
      <c r="U245" s="547">
        <v>0</v>
      </c>
      <c r="V245" s="549"/>
      <c r="W245" s="550" t="e">
        <f>#N/A</f>
        <v>#N/A</v>
      </c>
      <c r="X245" s="549"/>
      <c r="Y245" s="551" t="e">
        <f>#N/A</f>
        <v>#N/A</v>
      </c>
      <c r="Z245" s="551">
        <f>IFERROR(IF(J245/Y245=0,IF(AK245="no","Negative","Delist"),J245/Y245),0)</f>
        <v>0</v>
      </c>
      <c r="AA245" s="551" t="e">
        <f>#N/A</f>
        <v>#N/A</v>
      </c>
      <c r="AB245" s="552" t="e">
        <f>#N/A</f>
        <v>#N/A</v>
      </c>
      <c r="AC245" s="549"/>
      <c r="AD245" s="553">
        <v>0</v>
      </c>
      <c r="AE245" s="554" t="s">
        <v>1509</v>
      </c>
      <c r="AF245" s="553">
        <v>0</v>
      </c>
      <c r="AG245" s="554" t="s">
        <v>1509</v>
      </c>
      <c r="AH245" s="553">
        <v>0</v>
      </c>
      <c r="AI245" s="554" t="s">
        <v>1509</v>
      </c>
      <c r="AJ245" s="553">
        <v>0</v>
      </c>
      <c r="AK245" s="543" t="e">
        <f>#N/A</f>
        <v>#N/A</v>
      </c>
    </row>
    <row r="246" spans="1:37" s="522" customFormat="1" ht="22.5" hidden="1" customHeight="1" x14ac:dyDescent="0.3">
      <c r="A246" s="533" t="s">
        <v>3611</v>
      </c>
      <c r="B246" s="544" t="s">
        <v>1503</v>
      </c>
      <c r="C246" s="544" t="s">
        <v>1612</v>
      </c>
      <c r="D246" s="544" t="s">
        <v>59</v>
      </c>
      <c r="E246" s="545" t="s">
        <v>783</v>
      </c>
      <c r="F246" s="545" t="s">
        <v>782</v>
      </c>
      <c r="G246" s="546">
        <v>700</v>
      </c>
      <c r="H246" s="546">
        <v>12</v>
      </c>
      <c r="I246" s="537"/>
      <c r="J246" s="547">
        <v>61</v>
      </c>
      <c r="K246" s="548">
        <v>843</v>
      </c>
      <c r="L246" s="548">
        <v>51423</v>
      </c>
      <c r="M246" s="549"/>
      <c r="N246" s="547">
        <v>0</v>
      </c>
      <c r="O246" s="547">
        <v>0</v>
      </c>
      <c r="P246" s="547">
        <v>0</v>
      </c>
      <c r="Q246" s="548">
        <v>0</v>
      </c>
      <c r="R246" s="548">
        <v>67.140379020000012</v>
      </c>
      <c r="S246" s="548">
        <v>0</v>
      </c>
      <c r="T246" s="549"/>
      <c r="U246" s="547">
        <v>0</v>
      </c>
      <c r="V246" s="549"/>
      <c r="W246" s="550" t="e">
        <f>#N/A</f>
        <v>#N/A</v>
      </c>
      <c r="X246" s="549"/>
      <c r="Y246" s="551" t="e">
        <f>#N/A</f>
        <v>#N/A</v>
      </c>
      <c r="Z246" s="551" t="e">
        <f>#N/A</f>
        <v>#N/A</v>
      </c>
      <c r="AA246" s="551" t="e">
        <f>#N/A</f>
        <v>#N/A</v>
      </c>
      <c r="AB246" s="552" t="e">
        <f>#N/A</f>
        <v>#N/A</v>
      </c>
      <c r="AC246" s="549"/>
      <c r="AD246" s="553">
        <v>0</v>
      </c>
      <c r="AE246" s="554" t="s">
        <v>1509</v>
      </c>
      <c r="AF246" s="553">
        <v>0</v>
      </c>
      <c r="AG246" s="554" t="s">
        <v>1509</v>
      </c>
      <c r="AH246" s="553">
        <v>0</v>
      </c>
      <c r="AI246" s="554" t="s">
        <v>1509</v>
      </c>
      <c r="AJ246" s="553">
        <v>0</v>
      </c>
      <c r="AK246" s="543" t="e">
        <f>#N/A</f>
        <v>#N/A</v>
      </c>
    </row>
    <row r="247" spans="1:37" s="522" customFormat="1" ht="22.5" hidden="1" customHeight="1" x14ac:dyDescent="0.3">
      <c r="A247" s="533" t="s">
        <v>3609</v>
      </c>
      <c r="B247" s="544" t="s">
        <v>1503</v>
      </c>
      <c r="C247" s="544" t="s">
        <v>1612</v>
      </c>
      <c r="D247" s="544" t="s">
        <v>59</v>
      </c>
      <c r="E247" s="545" t="s">
        <v>785</v>
      </c>
      <c r="F247" s="545" t="s">
        <v>784</v>
      </c>
      <c r="G247" s="546">
        <v>750</v>
      </c>
      <c r="H247" s="546">
        <v>12</v>
      </c>
      <c r="I247" s="537"/>
      <c r="J247" s="547">
        <v>312</v>
      </c>
      <c r="K247" s="548">
        <v>535</v>
      </c>
      <c r="L247" s="548">
        <v>166920</v>
      </c>
      <c r="M247" s="549"/>
      <c r="N247" s="547">
        <v>0</v>
      </c>
      <c r="O247" s="547">
        <v>0</v>
      </c>
      <c r="P247" s="547">
        <v>0</v>
      </c>
      <c r="Q247" s="548">
        <v>0</v>
      </c>
      <c r="R247" s="548">
        <v>29.774004000000005</v>
      </c>
      <c r="S247" s="548">
        <v>0</v>
      </c>
      <c r="T247" s="549"/>
      <c r="U247" s="547">
        <v>1</v>
      </c>
      <c r="V247" s="549"/>
      <c r="W247" s="550" t="e">
        <f>#N/A</f>
        <v>#N/A</v>
      </c>
      <c r="X247" s="549"/>
      <c r="Y247" s="551" t="e">
        <f>#N/A</f>
        <v>#N/A</v>
      </c>
      <c r="Z247" s="551" t="e">
        <f>#N/A</f>
        <v>#N/A</v>
      </c>
      <c r="AA247" s="551" t="e">
        <f>#N/A</f>
        <v>#N/A</v>
      </c>
      <c r="AB247" s="552" t="e">
        <f>#N/A</f>
        <v>#N/A</v>
      </c>
      <c r="AC247" s="549"/>
      <c r="AD247" s="553">
        <v>0</v>
      </c>
      <c r="AE247" s="554" t="s">
        <v>1509</v>
      </c>
      <c r="AF247" s="553">
        <v>0</v>
      </c>
      <c r="AG247" s="554" t="s">
        <v>1509</v>
      </c>
      <c r="AH247" s="553">
        <v>0</v>
      </c>
      <c r="AI247" s="554" t="s">
        <v>1509</v>
      </c>
      <c r="AJ247" s="553">
        <v>0</v>
      </c>
      <c r="AK247" s="543" t="e">
        <f>#N/A</f>
        <v>#N/A</v>
      </c>
    </row>
    <row r="248" spans="1:37" s="522" customFormat="1" ht="22.5" hidden="1" customHeight="1" x14ac:dyDescent="0.3">
      <c r="A248" s="533" t="s">
        <v>3610</v>
      </c>
      <c r="B248" s="544" t="s">
        <v>1503</v>
      </c>
      <c r="C248" s="544" t="s">
        <v>1612</v>
      </c>
      <c r="D248" s="544" t="s">
        <v>59</v>
      </c>
      <c r="E248" s="545" t="s">
        <v>787</v>
      </c>
      <c r="F248" s="545" t="s">
        <v>786</v>
      </c>
      <c r="G248" s="546">
        <v>1000</v>
      </c>
      <c r="H248" s="546">
        <v>12</v>
      </c>
      <c r="I248" s="537"/>
      <c r="J248" s="547">
        <v>0</v>
      </c>
      <c r="K248" s="548">
        <v>1150</v>
      </c>
      <c r="L248" s="548">
        <v>0</v>
      </c>
      <c r="M248" s="549"/>
      <c r="N248" s="547">
        <v>0</v>
      </c>
      <c r="O248" s="547">
        <v>0</v>
      </c>
      <c r="P248" s="547">
        <v>0</v>
      </c>
      <c r="Q248" s="548">
        <v>0</v>
      </c>
      <c r="R248" s="548">
        <v>76.061128679999996</v>
      </c>
      <c r="S248" s="548">
        <v>0</v>
      </c>
      <c r="T248" s="549"/>
      <c r="U248" s="547">
        <v>0</v>
      </c>
      <c r="V248" s="549"/>
      <c r="W248" s="550" t="e">
        <f>#N/A</f>
        <v>#N/A</v>
      </c>
      <c r="X248" s="549"/>
      <c r="Y248" s="551" t="e">
        <f>#N/A</f>
        <v>#N/A</v>
      </c>
      <c r="Z248" s="551" t="e">
        <f>#N/A</f>
        <v>#N/A</v>
      </c>
      <c r="AA248" s="551" t="e">
        <f>#N/A</f>
        <v>#N/A</v>
      </c>
      <c r="AB248" s="552" t="e">
        <f>#N/A</f>
        <v>#N/A</v>
      </c>
      <c r="AC248" s="549"/>
      <c r="AD248" s="553">
        <v>0</v>
      </c>
      <c r="AE248" s="554" t="s">
        <v>1509</v>
      </c>
      <c r="AF248" s="553">
        <v>0</v>
      </c>
      <c r="AG248" s="554" t="s">
        <v>1509</v>
      </c>
      <c r="AH248" s="553">
        <v>0</v>
      </c>
      <c r="AI248" s="554" t="s">
        <v>1509</v>
      </c>
      <c r="AJ248" s="553">
        <v>0</v>
      </c>
      <c r="AK248" s="543" t="e">
        <f>#N/A</f>
        <v>#N/A</v>
      </c>
    </row>
    <row r="249" spans="1:37" s="522" customFormat="1" ht="22.5" hidden="1" customHeight="1" x14ac:dyDescent="0.3">
      <c r="A249" s="533" t="s">
        <v>1770</v>
      </c>
      <c r="B249" s="544" t="s">
        <v>1503</v>
      </c>
      <c r="C249" s="544" t="s">
        <v>1768</v>
      </c>
      <c r="D249" s="544" t="s">
        <v>59</v>
      </c>
      <c r="E249" s="545" t="s">
        <v>789</v>
      </c>
      <c r="F249" s="545" t="s">
        <v>788</v>
      </c>
      <c r="G249" s="546">
        <v>700</v>
      </c>
      <c r="H249" s="546">
        <v>6</v>
      </c>
      <c r="I249" s="537"/>
      <c r="J249" s="547">
        <v>24</v>
      </c>
      <c r="K249" s="548">
        <v>1740</v>
      </c>
      <c r="L249" s="548">
        <v>41760</v>
      </c>
      <c r="M249" s="549"/>
      <c r="N249" s="547">
        <v>0</v>
      </c>
      <c r="O249" s="547">
        <v>0</v>
      </c>
      <c r="P249" s="547">
        <v>0</v>
      </c>
      <c r="Q249" s="548">
        <v>0</v>
      </c>
      <c r="R249" s="548">
        <v>0</v>
      </c>
      <c r="S249" s="548">
        <v>0</v>
      </c>
      <c r="T249" s="549"/>
      <c r="U249" s="547">
        <v>0</v>
      </c>
      <c r="V249" s="549"/>
      <c r="W249" s="550" t="e">
        <f>#N/A</f>
        <v>#N/A</v>
      </c>
      <c r="X249" s="549"/>
      <c r="Y249" s="551" t="e">
        <f>#N/A</f>
        <v>#N/A</v>
      </c>
      <c r="Z249" s="551" t="e">
        <f>#N/A</f>
        <v>#N/A</v>
      </c>
      <c r="AA249" s="551" t="e">
        <f>#N/A</f>
        <v>#N/A</v>
      </c>
      <c r="AB249" s="552" t="e">
        <f>#N/A</f>
        <v>#N/A</v>
      </c>
      <c r="AC249" s="549"/>
      <c r="AD249" s="553">
        <v>0</v>
      </c>
      <c r="AE249" s="554" t="s">
        <v>1509</v>
      </c>
      <c r="AF249" s="553">
        <v>0</v>
      </c>
      <c r="AG249" s="554" t="s">
        <v>1509</v>
      </c>
      <c r="AH249" s="553">
        <v>0</v>
      </c>
      <c r="AI249" s="554" t="s">
        <v>1509</v>
      </c>
      <c r="AJ249" s="553">
        <v>0</v>
      </c>
      <c r="AK249" s="543" t="e">
        <f>#N/A</f>
        <v>#N/A</v>
      </c>
    </row>
    <row r="250" spans="1:37" s="522" customFormat="1" ht="22.5" hidden="1" customHeight="1" x14ac:dyDescent="0.3">
      <c r="A250" s="533" t="s">
        <v>1770</v>
      </c>
      <c r="B250" s="544" t="s">
        <v>1503</v>
      </c>
      <c r="C250" s="544" t="s">
        <v>1768</v>
      </c>
      <c r="D250" s="544" t="s">
        <v>59</v>
      </c>
      <c r="E250" s="545" t="s">
        <v>791</v>
      </c>
      <c r="F250" s="545" t="s">
        <v>790</v>
      </c>
      <c r="G250" s="546">
        <v>700</v>
      </c>
      <c r="H250" s="546">
        <v>12</v>
      </c>
      <c r="I250" s="537"/>
      <c r="J250" s="547">
        <v>857</v>
      </c>
      <c r="K250" s="548">
        <v>1740</v>
      </c>
      <c r="L250" s="548">
        <v>1491180</v>
      </c>
      <c r="M250" s="549"/>
      <c r="N250" s="547">
        <v>0</v>
      </c>
      <c r="O250" s="547">
        <v>1560</v>
      </c>
      <c r="P250" s="547">
        <v>1560</v>
      </c>
      <c r="Q250" s="548">
        <v>130</v>
      </c>
      <c r="R250" s="548">
        <v>113.42</v>
      </c>
      <c r="S250" s="548">
        <v>14744.6</v>
      </c>
      <c r="T250" s="549"/>
      <c r="U250" s="547">
        <v>0</v>
      </c>
      <c r="V250" s="549"/>
      <c r="W250" s="550" t="e">
        <f>#N/A</f>
        <v>#N/A</v>
      </c>
      <c r="X250" s="549"/>
      <c r="Y250" s="551" t="e">
        <f>#N/A</f>
        <v>#N/A</v>
      </c>
      <c r="Z250" s="551" t="e">
        <f>#N/A</f>
        <v>#N/A</v>
      </c>
      <c r="AA250" s="551" t="e">
        <f>#N/A</f>
        <v>#N/A</v>
      </c>
      <c r="AB250" s="552" t="e">
        <f>#N/A</f>
        <v>#N/A</v>
      </c>
      <c r="AC250" s="549"/>
      <c r="AD250" s="553">
        <v>0</v>
      </c>
      <c r="AE250" s="554" t="s">
        <v>1509</v>
      </c>
      <c r="AF250" s="553">
        <v>0</v>
      </c>
      <c r="AG250" s="554" t="s">
        <v>1509</v>
      </c>
      <c r="AH250" s="553">
        <v>0</v>
      </c>
      <c r="AI250" s="554" t="s">
        <v>1509</v>
      </c>
      <c r="AJ250" s="553">
        <v>0</v>
      </c>
      <c r="AK250" s="543" t="e">
        <f>#N/A</f>
        <v>#N/A</v>
      </c>
    </row>
    <row r="251" spans="1:37" s="522" customFormat="1" ht="22.5" hidden="1" customHeight="1" x14ac:dyDescent="0.3">
      <c r="A251" s="533" t="s">
        <v>1785</v>
      </c>
      <c r="B251" s="544" t="s">
        <v>1503</v>
      </c>
      <c r="C251" s="544" t="s">
        <v>1768</v>
      </c>
      <c r="D251" s="544" t="s">
        <v>59</v>
      </c>
      <c r="E251" s="545" t="s">
        <v>793</v>
      </c>
      <c r="F251" s="545" t="s">
        <v>792</v>
      </c>
      <c r="G251" s="546">
        <v>700</v>
      </c>
      <c r="H251" s="546">
        <v>6</v>
      </c>
      <c r="I251" s="537"/>
      <c r="J251" s="547">
        <v>1</v>
      </c>
      <c r="K251" s="548">
        <v>4600</v>
      </c>
      <c r="L251" s="548">
        <v>4600</v>
      </c>
      <c r="M251" s="549"/>
      <c r="N251" s="547">
        <v>0</v>
      </c>
      <c r="O251" s="547">
        <v>0</v>
      </c>
      <c r="P251" s="547">
        <v>0</v>
      </c>
      <c r="Q251" s="548">
        <v>0</v>
      </c>
      <c r="R251" s="548">
        <v>97.8</v>
      </c>
      <c r="S251" s="548">
        <v>0</v>
      </c>
      <c r="T251" s="549"/>
      <c r="U251" s="547">
        <v>0</v>
      </c>
      <c r="V251" s="549"/>
      <c r="W251" s="550" t="e">
        <f>#N/A</f>
        <v>#N/A</v>
      </c>
      <c r="X251" s="549"/>
      <c r="Y251" s="551" t="e">
        <f>#N/A</f>
        <v>#N/A</v>
      </c>
      <c r="Z251" s="551" t="e">
        <f>#N/A</f>
        <v>#N/A</v>
      </c>
      <c r="AA251" s="551" t="e">
        <f>#N/A</f>
        <v>#N/A</v>
      </c>
      <c r="AB251" s="552" t="e">
        <f>#N/A</f>
        <v>#N/A</v>
      </c>
      <c r="AC251" s="549"/>
      <c r="AD251" s="553">
        <v>0</v>
      </c>
      <c r="AE251" s="554" t="s">
        <v>1509</v>
      </c>
      <c r="AF251" s="553">
        <v>0</v>
      </c>
      <c r="AG251" s="554" t="s">
        <v>1509</v>
      </c>
      <c r="AH251" s="553">
        <v>0</v>
      </c>
      <c r="AI251" s="554" t="s">
        <v>1509</v>
      </c>
      <c r="AJ251" s="553">
        <v>0</v>
      </c>
      <c r="AK251" s="543" t="e">
        <f>#N/A</f>
        <v>#N/A</v>
      </c>
    </row>
    <row r="252" spans="1:37" s="522" customFormat="1" ht="22.5" hidden="1" customHeight="1" x14ac:dyDescent="0.3">
      <c r="A252" s="533" t="s">
        <v>3665</v>
      </c>
      <c r="B252" s="544" t="s">
        <v>1503</v>
      </c>
      <c r="C252" s="544" t="s">
        <v>1739</v>
      </c>
      <c r="D252" s="544" t="s">
        <v>59</v>
      </c>
      <c r="E252" s="545" t="s">
        <v>795</v>
      </c>
      <c r="F252" s="545" t="s">
        <v>794</v>
      </c>
      <c r="G252" s="546">
        <v>700</v>
      </c>
      <c r="H252" s="546">
        <v>6</v>
      </c>
      <c r="I252" s="537"/>
      <c r="J252" s="547">
        <v>293</v>
      </c>
      <c r="K252" s="548">
        <v>1190</v>
      </c>
      <c r="L252" s="548">
        <v>348670</v>
      </c>
      <c r="M252" s="549"/>
      <c r="N252" s="547">
        <v>0</v>
      </c>
      <c r="O252" s="547">
        <v>450</v>
      </c>
      <c r="P252" s="547">
        <v>450</v>
      </c>
      <c r="Q252" s="548">
        <v>75</v>
      </c>
      <c r="R252" s="548">
        <v>51.600639240000014</v>
      </c>
      <c r="S252" s="548">
        <v>3870.0479430000009</v>
      </c>
      <c r="T252" s="549"/>
      <c r="U252" s="547">
        <v>1</v>
      </c>
      <c r="V252" s="549"/>
      <c r="W252" s="550" t="e">
        <f>#N/A</f>
        <v>#N/A</v>
      </c>
      <c r="X252" s="549"/>
      <c r="Y252" s="551" t="e">
        <f>#N/A</f>
        <v>#N/A</v>
      </c>
      <c r="Z252" s="551" t="e">
        <f>#N/A</f>
        <v>#N/A</v>
      </c>
      <c r="AA252" s="551" t="e">
        <f>#N/A</f>
        <v>#N/A</v>
      </c>
      <c r="AB252" s="552" t="e">
        <f>#N/A</f>
        <v>#N/A</v>
      </c>
      <c r="AC252" s="549"/>
      <c r="AD252" s="553">
        <v>0</v>
      </c>
      <c r="AE252" s="554" t="s">
        <v>1509</v>
      </c>
      <c r="AF252" s="553">
        <v>0</v>
      </c>
      <c r="AG252" s="554" t="s">
        <v>1509</v>
      </c>
      <c r="AH252" s="553">
        <v>0</v>
      </c>
      <c r="AI252" s="554" t="s">
        <v>1509</v>
      </c>
      <c r="AJ252" s="553">
        <v>0</v>
      </c>
      <c r="AK252" s="543" t="e">
        <f>#N/A</f>
        <v>#N/A</v>
      </c>
    </row>
    <row r="253" spans="1:37" s="522" customFormat="1" ht="22.5" hidden="1" customHeight="1" x14ac:dyDescent="0.3">
      <c r="A253" s="533" t="s">
        <v>3488</v>
      </c>
      <c r="B253" s="544" t="s">
        <v>1503</v>
      </c>
      <c r="C253" s="544" t="s">
        <v>83</v>
      </c>
      <c r="D253" s="544" t="s">
        <v>59</v>
      </c>
      <c r="E253" s="545" t="s">
        <v>797</v>
      </c>
      <c r="F253" s="545" t="s">
        <v>796</v>
      </c>
      <c r="G253" s="546">
        <v>700</v>
      </c>
      <c r="H253" s="546">
        <v>12</v>
      </c>
      <c r="I253" s="537"/>
      <c r="J253" s="547">
        <v>0</v>
      </c>
      <c r="K253" s="548">
        <v>11100</v>
      </c>
      <c r="L253" s="548">
        <v>0</v>
      </c>
      <c r="M253" s="549"/>
      <c r="N253" s="547">
        <v>0</v>
      </c>
      <c r="O253" s="547">
        <v>0</v>
      </c>
      <c r="P253" s="547">
        <v>0</v>
      </c>
      <c r="Q253" s="548">
        <v>0</v>
      </c>
      <c r="R253" s="548">
        <v>295.29000000000002</v>
      </c>
      <c r="S253" s="548">
        <v>0</v>
      </c>
      <c r="T253" s="549"/>
      <c r="U253" s="547">
        <v>0</v>
      </c>
      <c r="V253" s="549"/>
      <c r="W253" s="550" t="e">
        <f>#N/A</f>
        <v>#N/A</v>
      </c>
      <c r="X253" s="549"/>
      <c r="Y253" s="551" t="e">
        <f>#N/A</f>
        <v>#N/A</v>
      </c>
      <c r="Z253" s="551" t="e">
        <f>#N/A</f>
        <v>#N/A</v>
      </c>
      <c r="AA253" s="551" t="e">
        <f>#N/A</f>
        <v>#N/A</v>
      </c>
      <c r="AB253" s="552" t="e">
        <f>#N/A</f>
        <v>#N/A</v>
      </c>
      <c r="AC253" s="549"/>
      <c r="AD253" s="553">
        <v>0</v>
      </c>
      <c r="AE253" s="554" t="s">
        <v>1509</v>
      </c>
      <c r="AF253" s="553">
        <v>0</v>
      </c>
      <c r="AG253" s="554" t="s">
        <v>1509</v>
      </c>
      <c r="AH253" s="553">
        <v>0</v>
      </c>
      <c r="AI253" s="554" t="s">
        <v>1509</v>
      </c>
      <c r="AJ253" s="553">
        <v>0</v>
      </c>
      <c r="AK253" s="543" t="e">
        <f>#N/A</f>
        <v>#N/A</v>
      </c>
    </row>
    <row r="254" spans="1:37" s="522" customFormat="1" ht="22.5" hidden="1" customHeight="1" x14ac:dyDescent="0.3">
      <c r="A254" s="533" t="s">
        <v>3575</v>
      </c>
      <c r="B254" s="544" t="s">
        <v>1503</v>
      </c>
      <c r="C254" s="544" t="s">
        <v>83</v>
      </c>
      <c r="D254" s="544" t="s">
        <v>59</v>
      </c>
      <c r="E254" s="545" t="s">
        <v>799</v>
      </c>
      <c r="F254" s="545" t="s">
        <v>798</v>
      </c>
      <c r="G254" s="546">
        <v>700</v>
      </c>
      <c r="H254" s="546">
        <v>12</v>
      </c>
      <c r="I254" s="537"/>
      <c r="J254" s="547">
        <v>230</v>
      </c>
      <c r="K254" s="548">
        <v>1700</v>
      </c>
      <c r="L254" s="548">
        <v>391000</v>
      </c>
      <c r="M254" s="549"/>
      <c r="N254" s="547">
        <v>0</v>
      </c>
      <c r="O254" s="547">
        <v>600</v>
      </c>
      <c r="P254" s="547">
        <v>600</v>
      </c>
      <c r="Q254" s="548">
        <v>50</v>
      </c>
      <c r="R254" s="548">
        <v>154.44691998000002</v>
      </c>
      <c r="S254" s="548">
        <v>7722.345999000001</v>
      </c>
      <c r="T254" s="549"/>
      <c r="U254" s="547">
        <v>8</v>
      </c>
      <c r="V254" s="549"/>
      <c r="W254" s="550" t="e">
        <f>#N/A</f>
        <v>#N/A</v>
      </c>
      <c r="X254" s="549"/>
      <c r="Y254" s="551" t="e">
        <f>#N/A</f>
        <v>#N/A</v>
      </c>
      <c r="Z254" s="551" t="e">
        <f>#N/A</f>
        <v>#N/A</v>
      </c>
      <c r="AA254" s="551" t="e">
        <f>#N/A</f>
        <v>#N/A</v>
      </c>
      <c r="AB254" s="552" t="e">
        <f>#N/A</f>
        <v>#N/A</v>
      </c>
      <c r="AC254" s="549"/>
      <c r="AD254" s="553">
        <v>0</v>
      </c>
      <c r="AE254" s="554" t="s">
        <v>1509</v>
      </c>
      <c r="AF254" s="553">
        <v>0</v>
      </c>
      <c r="AG254" s="554" t="s">
        <v>1509</v>
      </c>
      <c r="AH254" s="553">
        <v>0</v>
      </c>
      <c r="AI254" s="554" t="s">
        <v>1509</v>
      </c>
      <c r="AJ254" s="553">
        <v>0</v>
      </c>
      <c r="AK254" s="543" t="e">
        <f>#N/A</f>
        <v>#N/A</v>
      </c>
    </row>
    <row r="255" spans="1:37" s="522" customFormat="1" ht="22.5" hidden="1" customHeight="1" x14ac:dyDescent="0.3">
      <c r="A255" s="533" t="s">
        <v>3580</v>
      </c>
      <c r="B255" s="544" t="s">
        <v>1503</v>
      </c>
      <c r="C255" s="544" t="s">
        <v>83</v>
      </c>
      <c r="D255" s="544" t="s">
        <v>59</v>
      </c>
      <c r="E255" s="545" t="s">
        <v>801</v>
      </c>
      <c r="F255" s="545" t="s">
        <v>800</v>
      </c>
      <c r="G255" s="546">
        <v>700</v>
      </c>
      <c r="H255" s="546">
        <v>6</v>
      </c>
      <c r="I255" s="537"/>
      <c r="J255" s="547">
        <v>0</v>
      </c>
      <c r="K255" s="548">
        <v>5320</v>
      </c>
      <c r="L255" s="548">
        <v>0</v>
      </c>
      <c r="M255" s="549"/>
      <c r="N255" s="547">
        <v>0</v>
      </c>
      <c r="O255" s="547">
        <v>0</v>
      </c>
      <c r="P255" s="547">
        <v>0</v>
      </c>
      <c r="Q255" s="548">
        <v>0</v>
      </c>
      <c r="R255" s="548">
        <v>265.91621034000002</v>
      </c>
      <c r="S255" s="548">
        <v>0</v>
      </c>
      <c r="T255" s="549"/>
      <c r="U255" s="547">
        <v>6</v>
      </c>
      <c r="V255" s="549"/>
      <c r="W255" s="550" t="e">
        <f>#N/A</f>
        <v>#N/A</v>
      </c>
      <c r="X255" s="549"/>
      <c r="Y255" s="551" t="e">
        <f>#N/A</f>
        <v>#N/A</v>
      </c>
      <c r="Z255" s="551" t="e">
        <f>#N/A</f>
        <v>#N/A</v>
      </c>
      <c r="AA255" s="551" t="e">
        <f>#N/A</f>
        <v>#N/A</v>
      </c>
      <c r="AB255" s="552" t="e">
        <f>#N/A</f>
        <v>#N/A</v>
      </c>
      <c r="AC255" s="549"/>
      <c r="AD255" s="553">
        <v>0</v>
      </c>
      <c r="AE255" s="554" t="s">
        <v>1509</v>
      </c>
      <c r="AF255" s="553">
        <v>0</v>
      </c>
      <c r="AG255" s="554" t="s">
        <v>1509</v>
      </c>
      <c r="AH255" s="553">
        <v>0</v>
      </c>
      <c r="AI255" s="554" t="s">
        <v>1509</v>
      </c>
      <c r="AJ255" s="553">
        <v>0</v>
      </c>
      <c r="AK255" s="543" t="e">
        <f>#N/A</f>
        <v>#N/A</v>
      </c>
    </row>
    <row r="256" spans="1:37" s="522" customFormat="1" ht="22.5" hidden="1" customHeight="1" x14ac:dyDescent="0.3">
      <c r="A256" s="533" t="s">
        <v>3488</v>
      </c>
      <c r="B256" s="544" t="s">
        <v>1503</v>
      </c>
      <c r="C256" s="544" t="s">
        <v>83</v>
      </c>
      <c r="D256" s="544" t="s">
        <v>59</v>
      </c>
      <c r="E256" s="545" t="s">
        <v>803</v>
      </c>
      <c r="F256" s="545" t="s">
        <v>802</v>
      </c>
      <c r="G256" s="546">
        <v>700</v>
      </c>
      <c r="H256" s="546">
        <v>6</v>
      </c>
      <c r="I256" s="537"/>
      <c r="J256" s="547">
        <v>113</v>
      </c>
      <c r="K256" s="548">
        <v>2310</v>
      </c>
      <c r="L256" s="548">
        <v>261030</v>
      </c>
      <c r="M256" s="549"/>
      <c r="N256" s="547">
        <v>0</v>
      </c>
      <c r="O256" s="547">
        <v>0</v>
      </c>
      <c r="P256" s="547">
        <v>0</v>
      </c>
      <c r="Q256" s="548">
        <v>0</v>
      </c>
      <c r="R256" s="548">
        <v>113.11831212000001</v>
      </c>
      <c r="S256" s="548">
        <v>0</v>
      </c>
      <c r="T256" s="549"/>
      <c r="U256" s="547">
        <v>6</v>
      </c>
      <c r="V256" s="549"/>
      <c r="W256" s="550" t="e">
        <f>#N/A</f>
        <v>#N/A</v>
      </c>
      <c r="X256" s="549"/>
      <c r="Y256" s="551" t="e">
        <f>#N/A</f>
        <v>#N/A</v>
      </c>
      <c r="Z256" s="551" t="e">
        <f>#N/A</f>
        <v>#N/A</v>
      </c>
      <c r="AA256" s="551" t="e">
        <f>#N/A</f>
        <v>#N/A</v>
      </c>
      <c r="AB256" s="552" t="e">
        <f>#N/A</f>
        <v>#N/A</v>
      </c>
      <c r="AC256" s="549"/>
      <c r="AD256" s="553">
        <v>0</v>
      </c>
      <c r="AE256" s="554" t="s">
        <v>1509</v>
      </c>
      <c r="AF256" s="553">
        <v>0</v>
      </c>
      <c r="AG256" s="554" t="s">
        <v>1509</v>
      </c>
      <c r="AH256" s="553">
        <v>0</v>
      </c>
      <c r="AI256" s="554" t="s">
        <v>1509</v>
      </c>
      <c r="AJ256" s="553">
        <v>0</v>
      </c>
      <c r="AK256" s="543" t="e">
        <f>#N/A</f>
        <v>#N/A</v>
      </c>
    </row>
    <row r="257" spans="1:37" s="522" customFormat="1" ht="22.5" hidden="1" customHeight="1" x14ac:dyDescent="0.3">
      <c r="A257" s="533" t="s">
        <v>3579</v>
      </c>
      <c r="B257" s="544" t="s">
        <v>1503</v>
      </c>
      <c r="C257" s="544" t="s">
        <v>83</v>
      </c>
      <c r="D257" s="544" t="s">
        <v>59</v>
      </c>
      <c r="E257" s="545" t="s">
        <v>805</v>
      </c>
      <c r="F257" s="545" t="s">
        <v>804</v>
      </c>
      <c r="G257" s="546">
        <v>750</v>
      </c>
      <c r="H257" s="546">
        <v>6</v>
      </c>
      <c r="I257" s="537"/>
      <c r="J257" s="547">
        <v>52</v>
      </c>
      <c r="K257" s="548">
        <v>2930</v>
      </c>
      <c r="L257" s="548">
        <v>152360</v>
      </c>
      <c r="M257" s="549"/>
      <c r="N257" s="547">
        <v>0</v>
      </c>
      <c r="O257" s="547">
        <v>0</v>
      </c>
      <c r="P257" s="547">
        <v>0</v>
      </c>
      <c r="Q257" s="548">
        <v>0</v>
      </c>
      <c r="R257" s="548">
        <v>163.00122036000002</v>
      </c>
      <c r="S257" s="548">
        <v>0</v>
      </c>
      <c r="T257" s="549"/>
      <c r="U257" s="547">
        <v>2</v>
      </c>
      <c r="V257" s="549"/>
      <c r="W257" s="550" t="e">
        <f>#N/A</f>
        <v>#N/A</v>
      </c>
      <c r="X257" s="549"/>
      <c r="Y257" s="551" t="e">
        <f>#N/A</f>
        <v>#N/A</v>
      </c>
      <c r="Z257" s="551" t="e">
        <f>#N/A</f>
        <v>#N/A</v>
      </c>
      <c r="AA257" s="551" t="e">
        <f>#N/A</f>
        <v>#N/A</v>
      </c>
      <c r="AB257" s="552" t="e">
        <f>#N/A</f>
        <v>#N/A</v>
      </c>
      <c r="AC257" s="549"/>
      <c r="AD257" s="553">
        <v>0</v>
      </c>
      <c r="AE257" s="554" t="s">
        <v>1509</v>
      </c>
      <c r="AF257" s="553">
        <v>0</v>
      </c>
      <c r="AG257" s="554" t="s">
        <v>1509</v>
      </c>
      <c r="AH257" s="553">
        <v>0</v>
      </c>
      <c r="AI257" s="554" t="s">
        <v>1509</v>
      </c>
      <c r="AJ257" s="553">
        <v>0</v>
      </c>
      <c r="AK257" s="543" t="e">
        <f>#N/A</f>
        <v>#N/A</v>
      </c>
    </row>
    <row r="258" spans="1:37" s="522" customFormat="1" ht="22.5" hidden="1" customHeight="1" x14ac:dyDescent="0.3">
      <c r="A258" s="533" t="s">
        <v>3577</v>
      </c>
      <c r="B258" s="544" t="s">
        <v>1503</v>
      </c>
      <c r="C258" s="544" t="s">
        <v>83</v>
      </c>
      <c r="D258" s="544" t="s">
        <v>59</v>
      </c>
      <c r="E258" s="545" t="s">
        <v>807</v>
      </c>
      <c r="F258" s="545" t="s">
        <v>806</v>
      </c>
      <c r="G258" s="546">
        <v>750</v>
      </c>
      <c r="H258" s="546">
        <v>12</v>
      </c>
      <c r="I258" s="537"/>
      <c r="J258" s="547">
        <v>353</v>
      </c>
      <c r="K258" s="548">
        <v>865</v>
      </c>
      <c r="L258" s="548">
        <v>305345</v>
      </c>
      <c r="M258" s="549"/>
      <c r="N258" s="547">
        <v>0</v>
      </c>
      <c r="O258" s="547">
        <v>2400</v>
      </c>
      <c r="P258" s="547">
        <v>2400</v>
      </c>
      <c r="Q258" s="548">
        <v>200</v>
      </c>
      <c r="R258" s="548">
        <v>163.69976430000003</v>
      </c>
      <c r="S258" s="548">
        <v>32739.952860000005</v>
      </c>
      <c r="T258" s="549"/>
      <c r="U258" s="547">
        <v>24</v>
      </c>
      <c r="V258" s="549"/>
      <c r="W258" s="550" t="e">
        <f>#N/A</f>
        <v>#N/A</v>
      </c>
      <c r="X258" s="549"/>
      <c r="Y258" s="551" t="e">
        <f>#N/A</f>
        <v>#N/A</v>
      </c>
      <c r="Z258" s="551" t="e">
        <f>#N/A</f>
        <v>#N/A</v>
      </c>
      <c r="AA258" s="551" t="e">
        <f>#N/A</f>
        <v>#N/A</v>
      </c>
      <c r="AB258" s="552" t="e">
        <f>#N/A</f>
        <v>#N/A</v>
      </c>
      <c r="AC258" s="549"/>
      <c r="AD258" s="553">
        <v>0</v>
      </c>
      <c r="AE258" s="554" t="s">
        <v>1509</v>
      </c>
      <c r="AF258" s="553">
        <v>0</v>
      </c>
      <c r="AG258" s="554" t="s">
        <v>1509</v>
      </c>
      <c r="AH258" s="553">
        <v>0</v>
      </c>
      <c r="AI258" s="554" t="s">
        <v>1509</v>
      </c>
      <c r="AJ258" s="553">
        <v>0</v>
      </c>
      <c r="AK258" s="543" t="e">
        <f>#N/A</f>
        <v>#N/A</v>
      </c>
    </row>
    <row r="259" spans="1:37" s="522" customFormat="1" ht="22.5" hidden="1" customHeight="1" x14ac:dyDescent="0.3">
      <c r="A259" s="533" t="s">
        <v>3576</v>
      </c>
      <c r="B259" s="544" t="s">
        <v>1503</v>
      </c>
      <c r="C259" s="544" t="s">
        <v>83</v>
      </c>
      <c r="D259" s="544" t="s">
        <v>59</v>
      </c>
      <c r="E259" s="545" t="s">
        <v>809</v>
      </c>
      <c r="F259" s="545" t="s">
        <v>808</v>
      </c>
      <c r="G259" s="546">
        <v>750</v>
      </c>
      <c r="H259" s="546">
        <v>12</v>
      </c>
      <c r="I259" s="537"/>
      <c r="J259" s="547">
        <v>10</v>
      </c>
      <c r="K259" s="548">
        <v>1380</v>
      </c>
      <c r="L259" s="548">
        <v>13800</v>
      </c>
      <c r="M259" s="549"/>
      <c r="N259" s="547">
        <v>0</v>
      </c>
      <c r="O259" s="547">
        <v>0</v>
      </c>
      <c r="P259" s="547">
        <v>0</v>
      </c>
      <c r="Q259" s="548">
        <v>0</v>
      </c>
      <c r="R259" s="548">
        <v>136</v>
      </c>
      <c r="S259" s="548">
        <v>0</v>
      </c>
      <c r="T259" s="549"/>
      <c r="U259" s="547">
        <v>0</v>
      </c>
      <c r="V259" s="549"/>
      <c r="W259" s="550" t="e">
        <f>#N/A</f>
        <v>#N/A</v>
      </c>
      <c r="X259" s="549"/>
      <c r="Y259" s="551" t="e">
        <f>#N/A</f>
        <v>#N/A</v>
      </c>
      <c r="Z259" s="551" t="e">
        <f>#N/A</f>
        <v>#N/A</v>
      </c>
      <c r="AA259" s="551" t="e">
        <f>#N/A</f>
        <v>#N/A</v>
      </c>
      <c r="AB259" s="552" t="e">
        <f>#N/A</f>
        <v>#N/A</v>
      </c>
      <c r="AC259" s="549"/>
      <c r="AD259" s="553">
        <v>0</v>
      </c>
      <c r="AE259" s="554" t="s">
        <v>1509</v>
      </c>
      <c r="AF259" s="553">
        <v>0</v>
      </c>
      <c r="AG259" s="554" t="s">
        <v>1509</v>
      </c>
      <c r="AH259" s="553">
        <v>0</v>
      </c>
      <c r="AI259" s="554" t="s">
        <v>1509</v>
      </c>
      <c r="AJ259" s="553">
        <v>0</v>
      </c>
      <c r="AK259" s="543" t="e">
        <f>#N/A</f>
        <v>#N/A</v>
      </c>
    </row>
    <row r="260" spans="1:37" s="522" customFormat="1" ht="22.5" hidden="1" customHeight="1" x14ac:dyDescent="0.3">
      <c r="A260" s="533" t="s">
        <v>3578</v>
      </c>
      <c r="B260" s="544" t="s">
        <v>1503</v>
      </c>
      <c r="C260" s="544" t="s">
        <v>83</v>
      </c>
      <c r="D260" s="544" t="s">
        <v>59</v>
      </c>
      <c r="E260" s="545" t="s">
        <v>811</v>
      </c>
      <c r="F260" s="545" t="s">
        <v>810</v>
      </c>
      <c r="G260" s="546">
        <v>1000</v>
      </c>
      <c r="H260" s="546">
        <v>12</v>
      </c>
      <c r="I260" s="537"/>
      <c r="J260" s="547">
        <v>12</v>
      </c>
      <c r="K260" s="548">
        <v>1800</v>
      </c>
      <c r="L260" s="548">
        <v>21600</v>
      </c>
      <c r="M260" s="549"/>
      <c r="N260" s="547">
        <v>0</v>
      </c>
      <c r="O260" s="547">
        <v>0</v>
      </c>
      <c r="P260" s="547">
        <v>0</v>
      </c>
      <c r="Q260" s="548">
        <v>0</v>
      </c>
      <c r="R260" s="548">
        <v>184.81640406</v>
      </c>
      <c r="S260" s="548">
        <v>0</v>
      </c>
      <c r="T260" s="549"/>
      <c r="U260" s="547">
        <v>0</v>
      </c>
      <c r="V260" s="549"/>
      <c r="W260" s="550" t="e">
        <f>#N/A</f>
        <v>#N/A</v>
      </c>
      <c r="X260" s="549"/>
      <c r="Y260" s="551" t="e">
        <f>#N/A</f>
        <v>#N/A</v>
      </c>
      <c r="Z260" s="551" t="e">
        <f>#N/A</f>
        <v>#N/A</v>
      </c>
      <c r="AA260" s="551" t="e">
        <f>#N/A</f>
        <v>#N/A</v>
      </c>
      <c r="AB260" s="552" t="e">
        <f>#N/A</f>
        <v>#N/A</v>
      </c>
      <c r="AC260" s="549"/>
      <c r="AD260" s="553">
        <v>0</v>
      </c>
      <c r="AE260" s="554" t="s">
        <v>1509</v>
      </c>
      <c r="AF260" s="553">
        <v>0</v>
      </c>
      <c r="AG260" s="554" t="s">
        <v>1509</v>
      </c>
      <c r="AH260" s="553">
        <v>0</v>
      </c>
      <c r="AI260" s="554" t="s">
        <v>1509</v>
      </c>
      <c r="AJ260" s="553">
        <v>0</v>
      </c>
      <c r="AK260" s="543" t="e">
        <f>#N/A</f>
        <v>#N/A</v>
      </c>
    </row>
    <row r="261" spans="1:37" s="522" customFormat="1" ht="22.5" hidden="1" customHeight="1" x14ac:dyDescent="0.3">
      <c r="A261" s="533" t="s">
        <v>3581</v>
      </c>
      <c r="B261" s="544" t="s">
        <v>1503</v>
      </c>
      <c r="C261" s="544" t="s">
        <v>83</v>
      </c>
      <c r="D261" s="544" t="s">
        <v>59</v>
      </c>
      <c r="E261" s="545" t="s">
        <v>813</v>
      </c>
      <c r="F261" s="545" t="s">
        <v>812</v>
      </c>
      <c r="G261" s="546">
        <v>750</v>
      </c>
      <c r="H261" s="546">
        <v>6</v>
      </c>
      <c r="I261" s="537"/>
      <c r="J261" s="547">
        <v>21</v>
      </c>
      <c r="K261" s="548">
        <v>10500</v>
      </c>
      <c r="L261" s="548">
        <v>220500</v>
      </c>
      <c r="M261" s="549"/>
      <c r="N261" s="547">
        <v>93</v>
      </c>
      <c r="O261" s="547">
        <v>0</v>
      </c>
      <c r="P261" s="547">
        <v>93</v>
      </c>
      <c r="Q261" s="548">
        <v>15.5</v>
      </c>
      <c r="R261" s="548">
        <v>466.99</v>
      </c>
      <c r="S261" s="548">
        <v>7238.3450000000003</v>
      </c>
      <c r="T261" s="549"/>
      <c r="U261" s="547">
        <v>0</v>
      </c>
      <c r="V261" s="549"/>
      <c r="W261" s="550" t="e">
        <f>#N/A</f>
        <v>#N/A</v>
      </c>
      <c r="X261" s="549"/>
      <c r="Y261" s="551" t="e">
        <f>#N/A</f>
        <v>#N/A</v>
      </c>
      <c r="Z261" s="551" t="e">
        <f>#N/A</f>
        <v>#N/A</v>
      </c>
      <c r="AA261" s="551" t="e">
        <f>#N/A</f>
        <v>#N/A</v>
      </c>
      <c r="AB261" s="552" t="e">
        <f>#N/A</f>
        <v>#N/A</v>
      </c>
      <c r="AC261" s="549"/>
      <c r="AD261" s="553">
        <v>0</v>
      </c>
      <c r="AE261" s="554" t="s">
        <v>1509</v>
      </c>
      <c r="AF261" s="553">
        <v>0</v>
      </c>
      <c r="AG261" s="554" t="s">
        <v>1509</v>
      </c>
      <c r="AH261" s="553">
        <v>0</v>
      </c>
      <c r="AI261" s="554" t="s">
        <v>1509</v>
      </c>
      <c r="AJ261" s="553">
        <v>0</v>
      </c>
      <c r="AK261" s="543" t="e">
        <f>#N/A</f>
        <v>#N/A</v>
      </c>
    </row>
    <row r="262" spans="1:37" s="522" customFormat="1" ht="22.5" hidden="1" customHeight="1" x14ac:dyDescent="0.3">
      <c r="A262" s="533" t="s">
        <v>3666</v>
      </c>
      <c r="B262" s="544" t="s">
        <v>1503</v>
      </c>
      <c r="C262" s="544" t="s">
        <v>1741</v>
      </c>
      <c r="D262" s="544" t="s">
        <v>59</v>
      </c>
      <c r="E262" s="545" t="s">
        <v>815</v>
      </c>
      <c r="F262" s="545" t="s">
        <v>814</v>
      </c>
      <c r="G262" s="546">
        <v>700</v>
      </c>
      <c r="H262" s="546">
        <v>6</v>
      </c>
      <c r="I262" s="537"/>
      <c r="J262" s="547">
        <v>38</v>
      </c>
      <c r="K262" s="548">
        <v>1190</v>
      </c>
      <c r="L262" s="548">
        <v>45220</v>
      </c>
      <c r="M262" s="549"/>
      <c r="N262" s="547">
        <v>0</v>
      </c>
      <c r="O262" s="547">
        <v>0</v>
      </c>
      <c r="P262" s="547">
        <v>0</v>
      </c>
      <c r="Q262" s="548">
        <v>0</v>
      </c>
      <c r="R262" s="548">
        <v>59.307525659999996</v>
      </c>
      <c r="S262" s="548">
        <v>0</v>
      </c>
      <c r="T262" s="549"/>
      <c r="U262" s="547">
        <v>0</v>
      </c>
      <c r="V262" s="549"/>
      <c r="W262" s="550" t="e">
        <f>#N/A</f>
        <v>#N/A</v>
      </c>
      <c r="X262" s="549"/>
      <c r="Y262" s="551" t="e">
        <f>#N/A</f>
        <v>#N/A</v>
      </c>
      <c r="Z262" s="551" t="e">
        <f>#N/A</f>
        <v>#N/A</v>
      </c>
      <c r="AA262" s="551" t="e">
        <f>#N/A</f>
        <v>#N/A</v>
      </c>
      <c r="AB262" s="552" t="e">
        <f>#N/A</f>
        <v>#N/A</v>
      </c>
      <c r="AC262" s="549"/>
      <c r="AD262" s="553">
        <v>0</v>
      </c>
      <c r="AE262" s="554" t="s">
        <v>1509</v>
      </c>
      <c r="AF262" s="553">
        <v>0</v>
      </c>
      <c r="AG262" s="554" t="s">
        <v>1509</v>
      </c>
      <c r="AH262" s="553">
        <v>0</v>
      </c>
      <c r="AI262" s="554" t="s">
        <v>1509</v>
      </c>
      <c r="AJ262" s="553">
        <v>0</v>
      </c>
      <c r="AK262" s="543" t="e">
        <f>#N/A</f>
        <v>#N/A</v>
      </c>
    </row>
    <row r="263" spans="1:37" s="522" customFormat="1" ht="22.5" hidden="1" customHeight="1" x14ac:dyDescent="0.3">
      <c r="A263" s="533" t="s">
        <v>93</v>
      </c>
      <c r="B263" s="544" t="s">
        <v>1503</v>
      </c>
      <c r="C263" s="544" t="s">
        <v>1570</v>
      </c>
      <c r="D263" s="544" t="s">
        <v>59</v>
      </c>
      <c r="E263" s="545" t="s">
        <v>817</v>
      </c>
      <c r="F263" s="545" t="s">
        <v>816</v>
      </c>
      <c r="G263" s="546">
        <v>750</v>
      </c>
      <c r="H263" s="546">
        <v>6</v>
      </c>
      <c r="I263" s="537"/>
      <c r="J263" s="547">
        <v>53</v>
      </c>
      <c r="K263" s="548">
        <v>2570</v>
      </c>
      <c r="L263" s="548">
        <v>136210</v>
      </c>
      <c r="M263" s="549"/>
      <c r="N263" s="547">
        <v>0</v>
      </c>
      <c r="O263" s="547">
        <v>0</v>
      </c>
      <c r="P263" s="547">
        <v>0</v>
      </c>
      <c r="Q263" s="548">
        <v>0</v>
      </c>
      <c r="R263" s="548">
        <v>127.46709174000003</v>
      </c>
      <c r="S263" s="548">
        <v>0</v>
      </c>
      <c r="T263" s="549"/>
      <c r="U263" s="547">
        <v>0</v>
      </c>
      <c r="V263" s="549"/>
      <c r="W263" s="550" t="e">
        <f>#N/A</f>
        <v>#N/A</v>
      </c>
      <c r="X263" s="549"/>
      <c r="Y263" s="551" t="e">
        <f>#N/A</f>
        <v>#N/A</v>
      </c>
      <c r="Z263" s="551" t="e">
        <f>#N/A</f>
        <v>#N/A</v>
      </c>
      <c r="AA263" s="551" t="e">
        <f>#N/A</f>
        <v>#N/A</v>
      </c>
      <c r="AB263" s="552" t="e">
        <f>#N/A</f>
        <v>#N/A</v>
      </c>
      <c r="AC263" s="549"/>
      <c r="AD263" s="553">
        <v>0</v>
      </c>
      <c r="AE263" s="554" t="s">
        <v>1509</v>
      </c>
      <c r="AF263" s="553">
        <v>0</v>
      </c>
      <c r="AG263" s="554" t="s">
        <v>1509</v>
      </c>
      <c r="AH263" s="553">
        <v>0</v>
      </c>
      <c r="AI263" s="554" t="s">
        <v>1509</v>
      </c>
      <c r="AJ263" s="553">
        <v>0</v>
      </c>
      <c r="AK263" s="543" t="e">
        <f>#N/A</f>
        <v>#N/A</v>
      </c>
    </row>
    <row r="264" spans="1:37" s="522" customFormat="1" ht="22.5" hidden="1" customHeight="1" x14ac:dyDescent="0.3">
      <c r="A264" s="533" t="s">
        <v>3582</v>
      </c>
      <c r="B264" s="544" t="s">
        <v>1503</v>
      </c>
      <c r="C264" s="544" t="s">
        <v>1570</v>
      </c>
      <c r="D264" s="544" t="s">
        <v>59</v>
      </c>
      <c r="E264" s="545" t="s">
        <v>819</v>
      </c>
      <c r="F264" s="545" t="s">
        <v>818</v>
      </c>
      <c r="G264" s="546">
        <v>750</v>
      </c>
      <c r="H264" s="546">
        <v>6</v>
      </c>
      <c r="I264" s="537"/>
      <c r="J264" s="547">
        <v>44</v>
      </c>
      <c r="K264" s="548">
        <v>2590</v>
      </c>
      <c r="L264" s="548">
        <v>113960</v>
      </c>
      <c r="M264" s="549"/>
      <c r="N264" s="547">
        <v>0</v>
      </c>
      <c r="O264" s="547">
        <v>0</v>
      </c>
      <c r="P264" s="547">
        <v>0</v>
      </c>
      <c r="Q264" s="548">
        <v>0</v>
      </c>
      <c r="R264" s="548">
        <v>129.27643506000001</v>
      </c>
      <c r="S264" s="548">
        <v>0</v>
      </c>
      <c r="T264" s="549"/>
      <c r="U264" s="547">
        <v>0</v>
      </c>
      <c r="V264" s="549"/>
      <c r="W264" s="550" t="e">
        <f>#N/A</f>
        <v>#N/A</v>
      </c>
      <c r="X264" s="549"/>
      <c r="Y264" s="551" t="e">
        <f>#N/A</f>
        <v>#N/A</v>
      </c>
      <c r="Z264" s="551" t="e">
        <f>#N/A</f>
        <v>#N/A</v>
      </c>
      <c r="AA264" s="551" t="e">
        <f>#N/A</f>
        <v>#N/A</v>
      </c>
      <c r="AB264" s="552" t="e">
        <f>#N/A</f>
        <v>#N/A</v>
      </c>
      <c r="AC264" s="549"/>
      <c r="AD264" s="553">
        <v>0</v>
      </c>
      <c r="AE264" s="554" t="s">
        <v>1509</v>
      </c>
      <c r="AF264" s="553">
        <v>0</v>
      </c>
      <c r="AG264" s="554" t="s">
        <v>1509</v>
      </c>
      <c r="AH264" s="553">
        <v>0</v>
      </c>
      <c r="AI264" s="554" t="s">
        <v>1509</v>
      </c>
      <c r="AJ264" s="553">
        <v>0</v>
      </c>
      <c r="AK264" s="543" t="e">
        <f>#N/A</f>
        <v>#N/A</v>
      </c>
    </row>
    <row r="265" spans="1:37" s="522" customFormat="1" ht="22.5" hidden="1" customHeight="1" x14ac:dyDescent="0.3">
      <c r="A265" s="533" t="s">
        <v>3588</v>
      </c>
      <c r="B265" s="544" t="s">
        <v>1503</v>
      </c>
      <c r="C265" s="544" t="s">
        <v>108</v>
      </c>
      <c r="D265" s="544" t="s">
        <v>59</v>
      </c>
      <c r="E265" s="545" t="s">
        <v>821</v>
      </c>
      <c r="F265" s="545" t="s">
        <v>820</v>
      </c>
      <c r="G265" s="546">
        <v>750</v>
      </c>
      <c r="H265" s="546">
        <v>12</v>
      </c>
      <c r="I265" s="537"/>
      <c r="J265" s="547">
        <v>0</v>
      </c>
      <c r="K265" s="548">
        <v>1330</v>
      </c>
      <c r="L265" s="548">
        <v>0</v>
      </c>
      <c r="M265" s="549"/>
      <c r="N265" s="547">
        <v>0</v>
      </c>
      <c r="O265" s="547">
        <v>0</v>
      </c>
      <c r="P265" s="547">
        <v>0</v>
      </c>
      <c r="Q265" s="548">
        <v>0</v>
      </c>
      <c r="R265" s="548">
        <v>111.69</v>
      </c>
      <c r="S265" s="548">
        <v>0</v>
      </c>
      <c r="T265" s="549"/>
      <c r="U265" s="547">
        <v>0</v>
      </c>
      <c r="V265" s="549"/>
      <c r="W265" s="550" t="e">
        <f>#N/A</f>
        <v>#N/A</v>
      </c>
      <c r="X265" s="549"/>
      <c r="Y265" s="551" t="e">
        <f>#N/A</f>
        <v>#N/A</v>
      </c>
      <c r="Z265" s="551" t="e">
        <f>#N/A</f>
        <v>#N/A</v>
      </c>
      <c r="AA265" s="551" t="e">
        <f>#N/A</f>
        <v>#N/A</v>
      </c>
      <c r="AB265" s="552" t="e">
        <f>#N/A</f>
        <v>#N/A</v>
      </c>
      <c r="AC265" s="549"/>
      <c r="AD265" s="553">
        <v>0</v>
      </c>
      <c r="AE265" s="554" t="s">
        <v>1509</v>
      </c>
      <c r="AF265" s="553">
        <v>0</v>
      </c>
      <c r="AG265" s="554" t="s">
        <v>1509</v>
      </c>
      <c r="AH265" s="553">
        <v>0</v>
      </c>
      <c r="AI265" s="554" t="s">
        <v>1509</v>
      </c>
      <c r="AJ265" s="553">
        <v>0</v>
      </c>
      <c r="AK265" s="543" t="e">
        <f>#N/A</f>
        <v>#N/A</v>
      </c>
    </row>
    <row r="266" spans="1:37" s="522" customFormat="1" ht="22.5" hidden="1" customHeight="1" x14ac:dyDescent="0.3">
      <c r="A266" s="533" t="s">
        <v>3590</v>
      </c>
      <c r="B266" s="544" t="s">
        <v>1503</v>
      </c>
      <c r="C266" s="544" t="s">
        <v>108</v>
      </c>
      <c r="D266" s="544" t="s">
        <v>59</v>
      </c>
      <c r="E266" s="545" t="s">
        <v>823</v>
      </c>
      <c r="F266" s="545" t="s">
        <v>822</v>
      </c>
      <c r="G266" s="546">
        <v>750</v>
      </c>
      <c r="H266" s="546">
        <v>12</v>
      </c>
      <c r="I266" s="537"/>
      <c r="J266" s="547">
        <v>0</v>
      </c>
      <c r="K266" s="548">
        <v>1940</v>
      </c>
      <c r="L266" s="548">
        <v>0</v>
      </c>
      <c r="M266" s="549"/>
      <c r="N266" s="547">
        <v>0</v>
      </c>
      <c r="O266" s="547">
        <v>0</v>
      </c>
      <c r="P266" s="547">
        <v>0</v>
      </c>
      <c r="Q266" s="548">
        <v>0</v>
      </c>
      <c r="R266" s="548">
        <v>201.97081098000001</v>
      </c>
      <c r="S266" s="548">
        <v>0</v>
      </c>
      <c r="T266" s="549"/>
      <c r="U266" s="547">
        <v>0</v>
      </c>
      <c r="V266" s="549"/>
      <c r="W266" s="550" t="e">
        <f>#N/A</f>
        <v>#N/A</v>
      </c>
      <c r="X266" s="549"/>
      <c r="Y266" s="551" t="e">
        <f>#N/A</f>
        <v>#N/A</v>
      </c>
      <c r="Z266" s="551" t="e">
        <f>#N/A</f>
        <v>#N/A</v>
      </c>
      <c r="AA266" s="551" t="e">
        <f>#N/A</f>
        <v>#N/A</v>
      </c>
      <c r="AB266" s="552" t="e">
        <f>#N/A</f>
        <v>#N/A</v>
      </c>
      <c r="AC266" s="549"/>
      <c r="AD266" s="553">
        <v>0</v>
      </c>
      <c r="AE266" s="554" t="s">
        <v>1509</v>
      </c>
      <c r="AF266" s="553">
        <v>0</v>
      </c>
      <c r="AG266" s="554" t="s">
        <v>1509</v>
      </c>
      <c r="AH266" s="553">
        <v>0</v>
      </c>
      <c r="AI266" s="554" t="s">
        <v>1509</v>
      </c>
      <c r="AJ266" s="553">
        <v>0</v>
      </c>
      <c r="AK266" s="543" t="e">
        <f>#N/A</f>
        <v>#N/A</v>
      </c>
    </row>
    <row r="267" spans="1:37" s="522" customFormat="1" ht="22.5" hidden="1" customHeight="1" x14ac:dyDescent="0.3">
      <c r="A267" s="533" t="s">
        <v>3489</v>
      </c>
      <c r="B267" s="544" t="s">
        <v>1503</v>
      </c>
      <c r="C267" s="544" t="s">
        <v>108</v>
      </c>
      <c r="D267" s="544" t="s">
        <v>59</v>
      </c>
      <c r="E267" s="545" t="s">
        <v>825</v>
      </c>
      <c r="F267" s="545" t="s">
        <v>824</v>
      </c>
      <c r="G267" s="546">
        <v>750</v>
      </c>
      <c r="H267" s="546">
        <v>12</v>
      </c>
      <c r="I267" s="537"/>
      <c r="J267" s="547">
        <v>1</v>
      </c>
      <c r="K267" s="548">
        <v>1390</v>
      </c>
      <c r="L267" s="548">
        <v>1390</v>
      </c>
      <c r="M267" s="549"/>
      <c r="N267" s="547">
        <v>0</v>
      </c>
      <c r="O267" s="547">
        <v>0</v>
      </c>
      <c r="P267" s="547">
        <v>0</v>
      </c>
      <c r="Q267" s="548">
        <v>0</v>
      </c>
      <c r="R267" s="548">
        <v>174.73</v>
      </c>
      <c r="S267" s="548">
        <v>0</v>
      </c>
      <c r="T267" s="549"/>
      <c r="U267" s="547">
        <v>0</v>
      </c>
      <c r="V267" s="549"/>
      <c r="W267" s="550" t="e">
        <f>#N/A</f>
        <v>#N/A</v>
      </c>
      <c r="X267" s="549"/>
      <c r="Y267" s="551" t="e">
        <f>#N/A</f>
        <v>#N/A</v>
      </c>
      <c r="Z267" s="551" t="e">
        <f>#N/A</f>
        <v>#N/A</v>
      </c>
      <c r="AA267" s="551" t="e">
        <f>#N/A</f>
        <v>#N/A</v>
      </c>
      <c r="AB267" s="552" t="e">
        <f>#N/A</f>
        <v>#N/A</v>
      </c>
      <c r="AC267" s="549"/>
      <c r="AD267" s="553">
        <v>0</v>
      </c>
      <c r="AE267" s="554" t="s">
        <v>1509</v>
      </c>
      <c r="AF267" s="553">
        <v>0</v>
      </c>
      <c r="AG267" s="554" t="s">
        <v>1509</v>
      </c>
      <c r="AH267" s="553">
        <v>0</v>
      </c>
      <c r="AI267" s="554" t="s">
        <v>1509</v>
      </c>
      <c r="AJ267" s="553">
        <v>0</v>
      </c>
      <c r="AK267" s="543" t="e">
        <f>#N/A</f>
        <v>#N/A</v>
      </c>
    </row>
    <row r="268" spans="1:37" s="522" customFormat="1" ht="22.5" hidden="1" customHeight="1" x14ac:dyDescent="0.3">
      <c r="A268" s="533" t="s">
        <v>3589</v>
      </c>
      <c r="B268" s="544" t="s">
        <v>1503</v>
      </c>
      <c r="C268" s="544" t="s">
        <v>108</v>
      </c>
      <c r="D268" s="544" t="s">
        <v>59</v>
      </c>
      <c r="E268" s="545" t="s">
        <v>827</v>
      </c>
      <c r="F268" s="545" t="s">
        <v>826</v>
      </c>
      <c r="G268" s="546">
        <v>750</v>
      </c>
      <c r="H268" s="546">
        <v>12</v>
      </c>
      <c r="I268" s="537"/>
      <c r="J268" s="547">
        <v>3</v>
      </c>
      <c r="K268" s="548">
        <v>1460</v>
      </c>
      <c r="L268" s="548">
        <v>4380</v>
      </c>
      <c r="M268" s="549"/>
      <c r="N268" s="547">
        <v>0</v>
      </c>
      <c r="O268" s="547">
        <v>204</v>
      </c>
      <c r="P268" s="547">
        <v>204</v>
      </c>
      <c r="Q268" s="548">
        <v>17</v>
      </c>
      <c r="R268" s="548">
        <v>114.32072382000001</v>
      </c>
      <c r="S268" s="548">
        <v>1943.4523049400002</v>
      </c>
      <c r="T268" s="549"/>
      <c r="U268" s="547">
        <v>1</v>
      </c>
      <c r="V268" s="549"/>
      <c r="W268" s="550" t="e">
        <f>#N/A</f>
        <v>#N/A</v>
      </c>
      <c r="X268" s="549"/>
      <c r="Y268" s="551" t="e">
        <f>#N/A</f>
        <v>#N/A</v>
      </c>
      <c r="Z268" s="551" t="e">
        <f>#N/A</f>
        <v>#N/A</v>
      </c>
      <c r="AA268" s="551" t="e">
        <f>#N/A</f>
        <v>#N/A</v>
      </c>
      <c r="AB268" s="552" t="e">
        <f>#N/A</f>
        <v>#N/A</v>
      </c>
      <c r="AC268" s="549"/>
      <c r="AD268" s="553">
        <v>0</v>
      </c>
      <c r="AE268" s="554" t="s">
        <v>1509</v>
      </c>
      <c r="AF268" s="553">
        <v>0</v>
      </c>
      <c r="AG268" s="554" t="s">
        <v>1509</v>
      </c>
      <c r="AH268" s="553">
        <v>0</v>
      </c>
      <c r="AI268" s="554" t="s">
        <v>1509</v>
      </c>
      <c r="AJ268" s="553">
        <v>0</v>
      </c>
      <c r="AK268" s="543" t="e">
        <f>#N/A</f>
        <v>#N/A</v>
      </c>
    </row>
    <row r="269" spans="1:37" s="522" customFormat="1" ht="22.5" hidden="1" customHeight="1" x14ac:dyDescent="0.3">
      <c r="A269" s="533" t="s">
        <v>3586</v>
      </c>
      <c r="B269" s="544" t="s">
        <v>1503</v>
      </c>
      <c r="C269" s="544" t="s">
        <v>108</v>
      </c>
      <c r="D269" s="544" t="s">
        <v>59</v>
      </c>
      <c r="E269" s="545" t="s">
        <v>829</v>
      </c>
      <c r="F269" s="545" t="s">
        <v>828</v>
      </c>
      <c r="G269" s="546">
        <v>750</v>
      </c>
      <c r="H269" s="546">
        <v>12</v>
      </c>
      <c r="I269" s="537"/>
      <c r="J269" s="547">
        <v>0</v>
      </c>
      <c r="K269" s="548">
        <v>630</v>
      </c>
      <c r="L269" s="548">
        <v>0</v>
      </c>
      <c r="M269" s="549"/>
      <c r="N269" s="547">
        <v>0</v>
      </c>
      <c r="O269" s="547">
        <v>0</v>
      </c>
      <c r="P269" s="547">
        <v>0</v>
      </c>
      <c r="Q269" s="548">
        <v>0</v>
      </c>
      <c r="R269" s="548">
        <v>0</v>
      </c>
      <c r="S269" s="548">
        <v>0</v>
      </c>
      <c r="T269" s="549"/>
      <c r="U269" s="547">
        <v>0</v>
      </c>
      <c r="V269" s="549"/>
      <c r="W269" s="550" t="e">
        <f>#N/A</f>
        <v>#N/A</v>
      </c>
      <c r="X269" s="549"/>
      <c r="Y269" s="551" t="e">
        <f>#N/A</f>
        <v>#N/A</v>
      </c>
      <c r="Z269" s="551" t="e">
        <f>#N/A</f>
        <v>#N/A</v>
      </c>
      <c r="AA269" s="551" t="e">
        <f>#N/A</f>
        <v>#N/A</v>
      </c>
      <c r="AB269" s="552" t="e">
        <f>#N/A</f>
        <v>#N/A</v>
      </c>
      <c r="AC269" s="549"/>
      <c r="AD269" s="553">
        <v>0</v>
      </c>
      <c r="AE269" s="554" t="s">
        <v>1509</v>
      </c>
      <c r="AF269" s="553">
        <v>0</v>
      </c>
      <c r="AG269" s="554" t="s">
        <v>1509</v>
      </c>
      <c r="AH269" s="553">
        <v>0</v>
      </c>
      <c r="AI269" s="554" t="s">
        <v>1509</v>
      </c>
      <c r="AJ269" s="553">
        <v>0</v>
      </c>
      <c r="AK269" s="543" t="e">
        <f>#N/A</f>
        <v>#N/A</v>
      </c>
    </row>
    <row r="270" spans="1:37" s="522" customFormat="1" ht="22.5" hidden="1" customHeight="1" x14ac:dyDescent="0.3">
      <c r="A270" s="533" t="s">
        <v>3587</v>
      </c>
      <c r="B270" s="544" t="s">
        <v>1503</v>
      </c>
      <c r="C270" s="544" t="s">
        <v>108</v>
      </c>
      <c r="D270" s="544" t="s">
        <v>59</v>
      </c>
      <c r="E270" s="545" t="s">
        <v>831</v>
      </c>
      <c r="F270" s="545" t="s">
        <v>830</v>
      </c>
      <c r="G270" s="546">
        <v>750</v>
      </c>
      <c r="H270" s="546">
        <v>12</v>
      </c>
      <c r="I270" s="537"/>
      <c r="J270" s="547">
        <v>0</v>
      </c>
      <c r="K270" s="548">
        <v>630</v>
      </c>
      <c r="L270" s="548">
        <v>0</v>
      </c>
      <c r="M270" s="549"/>
      <c r="N270" s="547">
        <v>0</v>
      </c>
      <c r="O270" s="547">
        <v>0</v>
      </c>
      <c r="P270" s="547">
        <v>0</v>
      </c>
      <c r="Q270" s="548">
        <v>0</v>
      </c>
      <c r="R270" s="548">
        <v>44</v>
      </c>
      <c r="S270" s="548">
        <v>0</v>
      </c>
      <c r="T270" s="549"/>
      <c r="U270" s="547">
        <v>0</v>
      </c>
      <c r="V270" s="549"/>
      <c r="W270" s="550" t="e">
        <f>#N/A</f>
        <v>#N/A</v>
      </c>
      <c r="X270" s="549"/>
      <c r="Y270" s="551" t="e">
        <f>#N/A</f>
        <v>#N/A</v>
      </c>
      <c r="Z270" s="551" t="e">
        <f>#N/A</f>
        <v>#N/A</v>
      </c>
      <c r="AA270" s="551" t="e">
        <f>#N/A</f>
        <v>#N/A</v>
      </c>
      <c r="AB270" s="552" t="e">
        <f>#N/A</f>
        <v>#N/A</v>
      </c>
      <c r="AC270" s="549"/>
      <c r="AD270" s="553">
        <v>0</v>
      </c>
      <c r="AE270" s="554" t="s">
        <v>1509</v>
      </c>
      <c r="AF270" s="553">
        <v>0</v>
      </c>
      <c r="AG270" s="554" t="s">
        <v>1509</v>
      </c>
      <c r="AH270" s="553">
        <v>0</v>
      </c>
      <c r="AI270" s="554" t="s">
        <v>1509</v>
      </c>
      <c r="AJ270" s="553">
        <v>0</v>
      </c>
      <c r="AK270" s="543" t="e">
        <f>#N/A</f>
        <v>#N/A</v>
      </c>
    </row>
    <row r="271" spans="1:37" s="522" customFormat="1" ht="22.5" hidden="1" customHeight="1" x14ac:dyDescent="0.3">
      <c r="A271" s="533" t="s">
        <v>1585</v>
      </c>
      <c r="B271" s="544" t="s">
        <v>1503</v>
      </c>
      <c r="C271" s="544" t="s">
        <v>117</v>
      </c>
      <c r="D271" s="544" t="s">
        <v>59</v>
      </c>
      <c r="E271" s="545" t="s">
        <v>835</v>
      </c>
      <c r="F271" s="545" t="s">
        <v>834</v>
      </c>
      <c r="G271" s="546">
        <v>750</v>
      </c>
      <c r="H271" s="546">
        <v>12</v>
      </c>
      <c r="I271" s="537"/>
      <c r="J271" s="547">
        <v>162</v>
      </c>
      <c r="K271" s="548">
        <v>790</v>
      </c>
      <c r="L271" s="548">
        <v>127980</v>
      </c>
      <c r="M271" s="549"/>
      <c r="N271" s="547">
        <v>420</v>
      </c>
      <c r="O271" s="547">
        <v>0</v>
      </c>
      <c r="P271" s="547">
        <v>420</v>
      </c>
      <c r="Q271" s="548">
        <v>35</v>
      </c>
      <c r="R271" s="548">
        <v>55.07045586000001</v>
      </c>
      <c r="S271" s="548">
        <v>1927.4659551000004</v>
      </c>
      <c r="T271" s="549"/>
      <c r="U271" s="547">
        <v>2</v>
      </c>
      <c r="V271" s="549"/>
      <c r="W271" s="550" t="e">
        <f>#N/A</f>
        <v>#N/A</v>
      </c>
      <c r="X271" s="549"/>
      <c r="Y271" s="551" t="e">
        <f>#N/A</f>
        <v>#N/A</v>
      </c>
      <c r="Z271" s="551" t="e">
        <f>#N/A</f>
        <v>#N/A</v>
      </c>
      <c r="AA271" s="551" t="e">
        <f>#N/A</f>
        <v>#N/A</v>
      </c>
      <c r="AB271" s="552" t="e">
        <f>#N/A</f>
        <v>#N/A</v>
      </c>
      <c r="AC271" s="549"/>
      <c r="AD271" s="553">
        <v>0</v>
      </c>
      <c r="AE271" s="554" t="s">
        <v>1509</v>
      </c>
      <c r="AF271" s="553">
        <v>0</v>
      </c>
      <c r="AG271" s="554" t="s">
        <v>1509</v>
      </c>
      <c r="AH271" s="553">
        <v>0</v>
      </c>
      <c r="AI271" s="554" t="s">
        <v>1509</v>
      </c>
      <c r="AJ271" s="553">
        <v>0</v>
      </c>
      <c r="AK271" s="543" t="e">
        <f>#N/A</f>
        <v>#N/A</v>
      </c>
    </row>
    <row r="272" spans="1:37" s="522" customFormat="1" ht="22.5" hidden="1" customHeight="1" x14ac:dyDescent="0.3">
      <c r="A272" s="533" t="s">
        <v>118</v>
      </c>
      <c r="B272" s="544" t="s">
        <v>1503</v>
      </c>
      <c r="C272" s="544" t="s">
        <v>117</v>
      </c>
      <c r="D272" s="544" t="s">
        <v>59</v>
      </c>
      <c r="E272" s="545" t="s">
        <v>837</v>
      </c>
      <c r="F272" s="545" t="s">
        <v>836</v>
      </c>
      <c r="G272" s="546">
        <v>750</v>
      </c>
      <c r="H272" s="546">
        <v>12</v>
      </c>
      <c r="I272" s="537"/>
      <c r="J272" s="547">
        <v>62</v>
      </c>
      <c r="K272" s="548">
        <v>807</v>
      </c>
      <c r="L272" s="548">
        <v>50034</v>
      </c>
      <c r="M272" s="549"/>
      <c r="N272" s="547">
        <v>300</v>
      </c>
      <c r="O272" s="547">
        <v>0</v>
      </c>
      <c r="P272" s="547">
        <v>300</v>
      </c>
      <c r="Q272" s="548">
        <v>25</v>
      </c>
      <c r="R272" s="548">
        <v>55.07045586000001</v>
      </c>
      <c r="S272" s="548">
        <v>1376.7613965000003</v>
      </c>
      <c r="T272" s="549"/>
      <c r="U272" s="547">
        <v>0</v>
      </c>
      <c r="V272" s="549"/>
      <c r="W272" s="550" t="e">
        <f>#N/A</f>
        <v>#N/A</v>
      </c>
      <c r="X272" s="549"/>
      <c r="Y272" s="551" t="e">
        <f>#N/A</f>
        <v>#N/A</v>
      </c>
      <c r="Z272" s="551" t="e">
        <f>#N/A</f>
        <v>#N/A</v>
      </c>
      <c r="AA272" s="551" t="e">
        <f>#N/A</f>
        <v>#N/A</v>
      </c>
      <c r="AB272" s="552" t="e">
        <f>#N/A</f>
        <v>#N/A</v>
      </c>
      <c r="AC272" s="549"/>
      <c r="AD272" s="553">
        <v>0</v>
      </c>
      <c r="AE272" s="554" t="s">
        <v>1509</v>
      </c>
      <c r="AF272" s="553">
        <v>0</v>
      </c>
      <c r="AG272" s="554" t="s">
        <v>1509</v>
      </c>
      <c r="AH272" s="553">
        <v>0</v>
      </c>
      <c r="AI272" s="554" t="s">
        <v>1509</v>
      </c>
      <c r="AJ272" s="553">
        <v>0</v>
      </c>
      <c r="AK272" s="543" t="e">
        <f>#N/A</f>
        <v>#N/A</v>
      </c>
    </row>
    <row r="273" spans="1:37" s="522" customFormat="1" ht="22.5" hidden="1" customHeight="1" x14ac:dyDescent="0.3">
      <c r="A273" s="533" t="s">
        <v>3490</v>
      </c>
      <c r="B273" s="544" t="s">
        <v>1475</v>
      </c>
      <c r="C273" s="544" t="s">
        <v>2394</v>
      </c>
      <c r="D273" s="544" t="s">
        <v>59</v>
      </c>
      <c r="E273" s="545" t="s">
        <v>839</v>
      </c>
      <c r="F273" s="545" t="s">
        <v>838</v>
      </c>
      <c r="G273" s="546">
        <v>750</v>
      </c>
      <c r="H273" s="546">
        <v>6</v>
      </c>
      <c r="I273" s="537"/>
      <c r="J273" s="547">
        <v>0</v>
      </c>
      <c r="K273" s="548">
        <v>2020</v>
      </c>
      <c r="L273" s="548">
        <v>0</v>
      </c>
      <c r="M273" s="549"/>
      <c r="N273" s="547">
        <v>0</v>
      </c>
      <c r="O273" s="547">
        <v>0</v>
      </c>
      <c r="P273" s="547">
        <v>0</v>
      </c>
      <c r="Q273" s="548">
        <v>0</v>
      </c>
      <c r="R273" s="548">
        <v>87.53</v>
      </c>
      <c r="S273" s="548">
        <v>0</v>
      </c>
      <c r="T273" s="549"/>
      <c r="U273" s="547">
        <v>0</v>
      </c>
      <c r="V273" s="549"/>
      <c r="W273" s="550" t="e">
        <f>#N/A</f>
        <v>#N/A</v>
      </c>
      <c r="X273" s="549"/>
      <c r="Y273" s="551" t="e">
        <f>#N/A</f>
        <v>#N/A</v>
      </c>
      <c r="Z273" s="551" t="e">
        <f>#N/A</f>
        <v>#N/A</v>
      </c>
      <c r="AA273" s="551" t="e">
        <f>#N/A</f>
        <v>#N/A</v>
      </c>
      <c r="AB273" s="552" t="e">
        <f>#N/A</f>
        <v>#N/A</v>
      </c>
      <c r="AC273" s="549"/>
      <c r="AD273" s="553">
        <v>0</v>
      </c>
      <c r="AE273" s="554" t="s">
        <v>1509</v>
      </c>
      <c r="AF273" s="553">
        <v>0</v>
      </c>
      <c r="AG273" s="554" t="s">
        <v>1509</v>
      </c>
      <c r="AH273" s="553">
        <v>0</v>
      </c>
      <c r="AI273" s="554" t="s">
        <v>1509</v>
      </c>
      <c r="AJ273" s="553">
        <v>0</v>
      </c>
      <c r="AK273" s="543" t="e">
        <f>#N/A</f>
        <v>#N/A</v>
      </c>
    </row>
    <row r="274" spans="1:37" s="522" customFormat="1" ht="22.5" hidden="1" customHeight="1" x14ac:dyDescent="0.3">
      <c r="A274" s="533" t="s">
        <v>3491</v>
      </c>
      <c r="B274" s="544" t="s">
        <v>1475</v>
      </c>
      <c r="C274" s="544" t="s">
        <v>2394</v>
      </c>
      <c r="D274" s="544" t="s">
        <v>59</v>
      </c>
      <c r="E274" s="545" t="s">
        <v>841</v>
      </c>
      <c r="F274" s="545" t="s">
        <v>840</v>
      </c>
      <c r="G274" s="546">
        <v>750</v>
      </c>
      <c r="H274" s="546">
        <v>6</v>
      </c>
      <c r="I274" s="537"/>
      <c r="J274" s="547">
        <v>1</v>
      </c>
      <c r="K274" s="548">
        <v>2020</v>
      </c>
      <c r="L274" s="548">
        <v>2020</v>
      </c>
      <c r="M274" s="549"/>
      <c r="N274" s="547">
        <v>0</v>
      </c>
      <c r="O274" s="547">
        <v>0</v>
      </c>
      <c r="P274" s="547">
        <v>0</v>
      </c>
      <c r="Q274" s="548">
        <v>0</v>
      </c>
      <c r="R274" s="548">
        <v>87.53</v>
      </c>
      <c r="S274" s="548">
        <v>0</v>
      </c>
      <c r="T274" s="549"/>
      <c r="U274" s="547">
        <v>0</v>
      </c>
      <c r="V274" s="549"/>
      <c r="W274" s="550" t="e">
        <f>#N/A</f>
        <v>#N/A</v>
      </c>
      <c r="X274" s="549"/>
      <c r="Y274" s="551" t="e">
        <f>#N/A</f>
        <v>#N/A</v>
      </c>
      <c r="Z274" s="551" t="e">
        <f>#N/A</f>
        <v>#N/A</v>
      </c>
      <c r="AA274" s="551" t="e">
        <f>#N/A</f>
        <v>#N/A</v>
      </c>
      <c r="AB274" s="552" t="e">
        <f>#N/A</f>
        <v>#N/A</v>
      </c>
      <c r="AC274" s="549"/>
      <c r="AD274" s="553">
        <v>0</v>
      </c>
      <c r="AE274" s="554" t="s">
        <v>1509</v>
      </c>
      <c r="AF274" s="553">
        <v>0</v>
      </c>
      <c r="AG274" s="554" t="s">
        <v>1509</v>
      </c>
      <c r="AH274" s="553">
        <v>0</v>
      </c>
      <c r="AI274" s="554" t="s">
        <v>1509</v>
      </c>
      <c r="AJ274" s="553">
        <v>0</v>
      </c>
      <c r="AK274" s="543" t="e">
        <f>#N/A</f>
        <v>#N/A</v>
      </c>
    </row>
    <row r="275" spans="1:37" s="522" customFormat="1" ht="22.5" hidden="1" customHeight="1" x14ac:dyDescent="0.3">
      <c r="A275" s="533" t="s">
        <v>3675</v>
      </c>
      <c r="B275" s="544" t="s">
        <v>1503</v>
      </c>
      <c r="C275" s="544" t="s">
        <v>2404</v>
      </c>
      <c r="D275" s="544" t="s">
        <v>59</v>
      </c>
      <c r="E275" s="545" t="s">
        <v>843</v>
      </c>
      <c r="F275" s="545" t="s">
        <v>842</v>
      </c>
      <c r="G275" s="546">
        <v>750</v>
      </c>
      <c r="H275" s="546">
        <v>6</v>
      </c>
      <c r="I275" s="537"/>
      <c r="J275" s="547">
        <v>0</v>
      </c>
      <c r="K275" s="548" t="s">
        <v>3900</v>
      </c>
      <c r="L275" s="548">
        <v>0</v>
      </c>
      <c r="M275" s="549"/>
      <c r="N275" s="547">
        <v>0</v>
      </c>
      <c r="O275" s="547">
        <v>0</v>
      </c>
      <c r="P275" s="547">
        <v>0</v>
      </c>
      <c r="Q275" s="548">
        <v>0</v>
      </c>
      <c r="R275" s="548" t="s">
        <v>1509</v>
      </c>
      <c r="S275" s="548" t="s">
        <v>1509</v>
      </c>
      <c r="T275" s="549"/>
      <c r="U275" s="547">
        <v>0</v>
      </c>
      <c r="V275" s="549"/>
      <c r="W275" s="550" t="e">
        <f>#N/A</f>
        <v>#N/A</v>
      </c>
      <c r="X275" s="549"/>
      <c r="Y275" s="551" t="e">
        <f>#N/A</f>
        <v>#N/A</v>
      </c>
      <c r="Z275" s="551" t="e">
        <f>#N/A</f>
        <v>#N/A</v>
      </c>
      <c r="AA275" s="551" t="e">
        <f>#N/A</f>
        <v>#N/A</v>
      </c>
      <c r="AB275" s="552" t="e">
        <f>#N/A</f>
        <v>#N/A</v>
      </c>
      <c r="AC275" s="549"/>
      <c r="AD275" s="553">
        <v>0</v>
      </c>
      <c r="AE275" s="554" t="s">
        <v>1509</v>
      </c>
      <c r="AF275" s="553">
        <v>0</v>
      </c>
      <c r="AG275" s="554" t="s">
        <v>1509</v>
      </c>
      <c r="AH275" s="553">
        <v>0</v>
      </c>
      <c r="AI275" s="554" t="s">
        <v>1509</v>
      </c>
      <c r="AJ275" s="553">
        <v>0</v>
      </c>
      <c r="AK275" s="543" t="e">
        <f>#N/A</f>
        <v>#N/A</v>
      </c>
    </row>
    <row r="276" spans="1:37" s="522" customFormat="1" ht="22.5" hidden="1" customHeight="1" x14ac:dyDescent="0.3">
      <c r="A276" s="533" t="s">
        <v>3674</v>
      </c>
      <c r="B276" s="544" t="s">
        <v>1503</v>
      </c>
      <c r="C276" s="544" t="s">
        <v>2404</v>
      </c>
      <c r="D276" s="544" t="s">
        <v>59</v>
      </c>
      <c r="E276" s="545" t="s">
        <v>845</v>
      </c>
      <c r="F276" s="545" t="s">
        <v>844</v>
      </c>
      <c r="G276" s="546">
        <v>750</v>
      </c>
      <c r="H276" s="546">
        <v>6</v>
      </c>
      <c r="I276" s="537"/>
      <c r="J276" s="547">
        <v>22</v>
      </c>
      <c r="K276" s="548">
        <v>675</v>
      </c>
      <c r="L276" s="548">
        <v>14850</v>
      </c>
      <c r="M276" s="549"/>
      <c r="N276" s="547">
        <v>0</v>
      </c>
      <c r="O276" s="547">
        <v>0</v>
      </c>
      <c r="P276" s="547">
        <v>0</v>
      </c>
      <c r="Q276" s="548">
        <v>0</v>
      </c>
      <c r="R276" s="548">
        <v>28.457076900000004</v>
      </c>
      <c r="S276" s="548">
        <v>0</v>
      </c>
      <c r="T276" s="549"/>
      <c r="U276" s="547">
        <v>0</v>
      </c>
      <c r="V276" s="549"/>
      <c r="W276" s="550" t="e">
        <f>#N/A</f>
        <v>#N/A</v>
      </c>
      <c r="X276" s="549"/>
      <c r="Y276" s="551" t="e">
        <f>#N/A</f>
        <v>#N/A</v>
      </c>
      <c r="Z276" s="551" t="e">
        <f>#N/A</f>
        <v>#N/A</v>
      </c>
      <c r="AA276" s="551" t="e">
        <f>#N/A</f>
        <v>#N/A</v>
      </c>
      <c r="AB276" s="552" t="e">
        <f>#N/A</f>
        <v>#N/A</v>
      </c>
      <c r="AC276" s="549"/>
      <c r="AD276" s="553">
        <v>0</v>
      </c>
      <c r="AE276" s="554" t="s">
        <v>1509</v>
      </c>
      <c r="AF276" s="553">
        <v>0</v>
      </c>
      <c r="AG276" s="554" t="s">
        <v>1509</v>
      </c>
      <c r="AH276" s="553">
        <v>0</v>
      </c>
      <c r="AI276" s="554" t="s">
        <v>1509</v>
      </c>
      <c r="AJ276" s="553">
        <v>0</v>
      </c>
      <c r="AK276" s="543" t="e">
        <f>#N/A</f>
        <v>#N/A</v>
      </c>
    </row>
    <row r="277" spans="1:37" s="522" customFormat="1" ht="22.5" hidden="1" customHeight="1" x14ac:dyDescent="0.3">
      <c r="A277" s="533" t="s">
        <v>265</v>
      </c>
      <c r="B277" s="544" t="s">
        <v>1503</v>
      </c>
      <c r="C277" s="544" t="s">
        <v>1917</v>
      </c>
      <c r="D277" s="544" t="s">
        <v>59</v>
      </c>
      <c r="E277" s="545" t="s">
        <v>847</v>
      </c>
      <c r="F277" s="545" t="s">
        <v>846</v>
      </c>
      <c r="G277" s="546">
        <v>750</v>
      </c>
      <c r="H277" s="546">
        <v>12</v>
      </c>
      <c r="I277" s="537"/>
      <c r="J277" s="547">
        <v>255</v>
      </c>
      <c r="K277" s="548">
        <v>710</v>
      </c>
      <c r="L277" s="548">
        <v>181050</v>
      </c>
      <c r="M277" s="549"/>
      <c r="N277" s="547">
        <v>0</v>
      </c>
      <c r="O277" s="547">
        <v>0</v>
      </c>
      <c r="P277" s="547">
        <v>0</v>
      </c>
      <c r="Q277" s="548">
        <v>0</v>
      </c>
      <c r="R277" s="548">
        <v>60.246551939999996</v>
      </c>
      <c r="S277" s="548">
        <v>0</v>
      </c>
      <c r="T277" s="549"/>
      <c r="U277" s="547">
        <v>0</v>
      </c>
      <c r="V277" s="549"/>
      <c r="W277" s="550" t="e">
        <f>#N/A</f>
        <v>#N/A</v>
      </c>
      <c r="X277" s="549"/>
      <c r="Y277" s="551" t="e">
        <f>#N/A</f>
        <v>#N/A</v>
      </c>
      <c r="Z277" s="551" t="e">
        <f>#N/A</f>
        <v>#N/A</v>
      </c>
      <c r="AA277" s="551" t="e">
        <f>#N/A</f>
        <v>#N/A</v>
      </c>
      <c r="AB277" s="552" t="e">
        <f>#N/A</f>
        <v>#N/A</v>
      </c>
      <c r="AC277" s="549"/>
      <c r="AD277" s="553">
        <v>0</v>
      </c>
      <c r="AE277" s="554" t="s">
        <v>1509</v>
      </c>
      <c r="AF277" s="553">
        <v>0</v>
      </c>
      <c r="AG277" s="554" t="s">
        <v>1509</v>
      </c>
      <c r="AH277" s="553">
        <v>0</v>
      </c>
      <c r="AI277" s="554" t="s">
        <v>1509</v>
      </c>
      <c r="AJ277" s="553">
        <v>0</v>
      </c>
      <c r="AK277" s="543" t="e">
        <f>#N/A</f>
        <v>#N/A</v>
      </c>
    </row>
    <row r="278" spans="1:37" s="522" customFormat="1" ht="22.5" hidden="1" customHeight="1" x14ac:dyDescent="0.3">
      <c r="A278" s="533" t="s">
        <v>3669</v>
      </c>
      <c r="B278" s="544" t="s">
        <v>1503</v>
      </c>
      <c r="C278" s="544" t="s">
        <v>1917</v>
      </c>
      <c r="D278" s="544" t="s">
        <v>59</v>
      </c>
      <c r="E278" s="545" t="s">
        <v>849</v>
      </c>
      <c r="F278" s="545" t="s">
        <v>848</v>
      </c>
      <c r="G278" s="546">
        <v>750</v>
      </c>
      <c r="H278" s="546">
        <v>12</v>
      </c>
      <c r="I278" s="537"/>
      <c r="J278" s="547">
        <v>12</v>
      </c>
      <c r="K278" s="548">
        <v>710</v>
      </c>
      <c r="L278" s="548">
        <v>8520</v>
      </c>
      <c r="M278" s="549"/>
      <c r="N278" s="547">
        <v>0</v>
      </c>
      <c r="O278" s="547">
        <v>0</v>
      </c>
      <c r="P278" s="547">
        <v>0</v>
      </c>
      <c r="Q278" s="548">
        <v>0</v>
      </c>
      <c r="R278" s="548">
        <v>60.246551939999996</v>
      </c>
      <c r="S278" s="548">
        <v>0</v>
      </c>
      <c r="T278" s="549"/>
      <c r="U278" s="547">
        <v>0</v>
      </c>
      <c r="V278" s="549"/>
      <c r="W278" s="550" t="e">
        <f>#N/A</f>
        <v>#N/A</v>
      </c>
      <c r="X278" s="549"/>
      <c r="Y278" s="551" t="e">
        <f>#N/A</f>
        <v>#N/A</v>
      </c>
      <c r="Z278" s="551" t="e">
        <f>#N/A</f>
        <v>#N/A</v>
      </c>
      <c r="AA278" s="551" t="e">
        <f>#N/A</f>
        <v>#N/A</v>
      </c>
      <c r="AB278" s="552" t="e">
        <f>#N/A</f>
        <v>#N/A</v>
      </c>
      <c r="AC278" s="549"/>
      <c r="AD278" s="553">
        <v>0</v>
      </c>
      <c r="AE278" s="554" t="s">
        <v>1509</v>
      </c>
      <c r="AF278" s="553">
        <v>0</v>
      </c>
      <c r="AG278" s="554" t="s">
        <v>1509</v>
      </c>
      <c r="AH278" s="553">
        <v>0</v>
      </c>
      <c r="AI278" s="554" t="s">
        <v>1509</v>
      </c>
      <c r="AJ278" s="553">
        <v>0</v>
      </c>
      <c r="AK278" s="543" t="e">
        <f>#N/A</f>
        <v>#N/A</v>
      </c>
    </row>
    <row r="279" spans="1:37" s="522" customFormat="1" ht="22.5" hidden="1" customHeight="1" x14ac:dyDescent="0.3">
      <c r="A279" s="533" t="s">
        <v>266</v>
      </c>
      <c r="B279" s="544" t="s">
        <v>1503</v>
      </c>
      <c r="C279" s="544" t="s">
        <v>1917</v>
      </c>
      <c r="D279" s="544" t="s">
        <v>59</v>
      </c>
      <c r="E279" s="545" t="s">
        <v>851</v>
      </c>
      <c r="F279" s="545" t="s">
        <v>850</v>
      </c>
      <c r="G279" s="546">
        <v>750</v>
      </c>
      <c r="H279" s="546">
        <v>12</v>
      </c>
      <c r="I279" s="537"/>
      <c r="J279" s="547">
        <v>1</v>
      </c>
      <c r="K279" s="548">
        <v>710</v>
      </c>
      <c r="L279" s="548">
        <v>710</v>
      </c>
      <c r="M279" s="549"/>
      <c r="N279" s="547">
        <v>0</v>
      </c>
      <c r="O279" s="547">
        <v>0</v>
      </c>
      <c r="P279" s="547">
        <v>0</v>
      </c>
      <c r="Q279" s="548">
        <v>0</v>
      </c>
      <c r="R279" s="548">
        <v>60.246551939999996</v>
      </c>
      <c r="S279" s="548">
        <v>0</v>
      </c>
      <c r="T279" s="549"/>
      <c r="U279" s="547">
        <v>1</v>
      </c>
      <c r="V279" s="549"/>
      <c r="W279" s="550" t="e">
        <f>#N/A</f>
        <v>#N/A</v>
      </c>
      <c r="X279" s="549"/>
      <c r="Y279" s="551" t="e">
        <f>#N/A</f>
        <v>#N/A</v>
      </c>
      <c r="Z279" s="551" t="e">
        <f>#N/A</f>
        <v>#N/A</v>
      </c>
      <c r="AA279" s="551" t="e">
        <f>#N/A</f>
        <v>#N/A</v>
      </c>
      <c r="AB279" s="552" t="e">
        <f>#N/A</f>
        <v>#N/A</v>
      </c>
      <c r="AC279" s="549"/>
      <c r="AD279" s="553">
        <v>0</v>
      </c>
      <c r="AE279" s="554" t="s">
        <v>1509</v>
      </c>
      <c r="AF279" s="553">
        <v>0</v>
      </c>
      <c r="AG279" s="554" t="s">
        <v>1509</v>
      </c>
      <c r="AH279" s="553">
        <v>0</v>
      </c>
      <c r="AI279" s="554" t="s">
        <v>1509</v>
      </c>
      <c r="AJ279" s="553">
        <v>0</v>
      </c>
      <c r="AK279" s="543" t="e">
        <f>#N/A</f>
        <v>#N/A</v>
      </c>
    </row>
    <row r="280" spans="1:37" s="522" customFormat="1" ht="22.5" hidden="1" customHeight="1" x14ac:dyDescent="0.3">
      <c r="A280" s="533" t="s">
        <v>3668</v>
      </c>
      <c r="B280" s="544" t="s">
        <v>1503</v>
      </c>
      <c r="C280" s="544" t="s">
        <v>1917</v>
      </c>
      <c r="D280" s="544" t="s">
        <v>59</v>
      </c>
      <c r="E280" s="545" t="s">
        <v>853</v>
      </c>
      <c r="F280" s="545" t="s">
        <v>852</v>
      </c>
      <c r="G280" s="546">
        <v>1000</v>
      </c>
      <c r="H280" s="546">
        <v>12</v>
      </c>
      <c r="I280" s="537"/>
      <c r="J280" s="547">
        <v>216</v>
      </c>
      <c r="K280" s="548">
        <v>900</v>
      </c>
      <c r="L280" s="548">
        <v>194400</v>
      </c>
      <c r="M280" s="549"/>
      <c r="N280" s="547">
        <v>0</v>
      </c>
      <c r="O280" s="547">
        <v>2160</v>
      </c>
      <c r="P280" s="547">
        <v>2160</v>
      </c>
      <c r="Q280" s="548">
        <v>180</v>
      </c>
      <c r="R280" s="548">
        <v>72.476796660000005</v>
      </c>
      <c r="S280" s="548">
        <v>13045.823398800001</v>
      </c>
      <c r="T280" s="549"/>
      <c r="U280" s="547">
        <v>51</v>
      </c>
      <c r="V280" s="549"/>
      <c r="W280" s="550" t="e">
        <f>#N/A</f>
        <v>#N/A</v>
      </c>
      <c r="X280" s="549"/>
      <c r="Y280" s="551" t="e">
        <f>#N/A</f>
        <v>#N/A</v>
      </c>
      <c r="Z280" s="551" t="e">
        <f>#N/A</f>
        <v>#N/A</v>
      </c>
      <c r="AA280" s="551" t="e">
        <f>#N/A</f>
        <v>#N/A</v>
      </c>
      <c r="AB280" s="552" t="e">
        <f>#N/A</f>
        <v>#N/A</v>
      </c>
      <c r="AC280" s="549"/>
      <c r="AD280" s="553">
        <v>0</v>
      </c>
      <c r="AE280" s="554">
        <v>0</v>
      </c>
      <c r="AF280" s="553">
        <v>0</v>
      </c>
      <c r="AG280" s="554">
        <v>0</v>
      </c>
      <c r="AH280" s="553">
        <v>0</v>
      </c>
      <c r="AI280" s="554">
        <v>0</v>
      </c>
      <c r="AJ280" s="553">
        <v>0</v>
      </c>
      <c r="AK280" s="543" t="e">
        <f>#N/A</f>
        <v>#N/A</v>
      </c>
    </row>
    <row r="281" spans="1:37" s="522" customFormat="1" ht="22.5" hidden="1" customHeight="1" x14ac:dyDescent="0.3">
      <c r="A281" s="533" t="s">
        <v>3670</v>
      </c>
      <c r="B281" s="544" t="s">
        <v>1503</v>
      </c>
      <c r="C281" s="544" t="s">
        <v>1917</v>
      </c>
      <c r="D281" s="544" t="s">
        <v>59</v>
      </c>
      <c r="E281" s="545" t="s">
        <v>855</v>
      </c>
      <c r="F281" s="545" t="s">
        <v>854</v>
      </c>
      <c r="G281" s="546">
        <v>1000</v>
      </c>
      <c r="H281" s="546">
        <v>6</v>
      </c>
      <c r="I281" s="537"/>
      <c r="J281" s="547">
        <v>0</v>
      </c>
      <c r="K281" s="548">
        <v>1130</v>
      </c>
      <c r="L281" s="548">
        <v>0</v>
      </c>
      <c r="M281" s="549"/>
      <c r="N281" s="547">
        <v>0</v>
      </c>
      <c r="O281" s="547">
        <v>0</v>
      </c>
      <c r="P281" s="547">
        <v>0</v>
      </c>
      <c r="Q281" s="548">
        <v>0</v>
      </c>
      <c r="R281" s="548">
        <v>52.642729380000006</v>
      </c>
      <c r="S281" s="548">
        <v>0</v>
      </c>
      <c r="T281" s="549"/>
      <c r="U281" s="547">
        <v>0</v>
      </c>
      <c r="V281" s="549"/>
      <c r="W281" s="550" t="e">
        <f>#N/A</f>
        <v>#N/A</v>
      </c>
      <c r="X281" s="549"/>
      <c r="Y281" s="551" t="e">
        <f>#N/A</f>
        <v>#N/A</v>
      </c>
      <c r="Z281" s="551" t="e">
        <f>#N/A</f>
        <v>#N/A</v>
      </c>
      <c r="AA281" s="551" t="e">
        <f>#N/A</f>
        <v>#N/A</v>
      </c>
      <c r="AB281" s="552" t="e">
        <f>#N/A</f>
        <v>#N/A</v>
      </c>
      <c r="AC281" s="549"/>
      <c r="AD281" s="553">
        <v>0</v>
      </c>
      <c r="AE281" s="554" t="s">
        <v>1509</v>
      </c>
      <c r="AF281" s="553">
        <v>0</v>
      </c>
      <c r="AG281" s="554" t="s">
        <v>1509</v>
      </c>
      <c r="AH281" s="553">
        <v>0</v>
      </c>
      <c r="AI281" s="554" t="s">
        <v>1509</v>
      </c>
      <c r="AJ281" s="553">
        <v>0</v>
      </c>
      <c r="AK281" s="543" t="e">
        <f>#N/A</f>
        <v>#N/A</v>
      </c>
    </row>
    <row r="282" spans="1:37" s="522" customFormat="1" ht="22.5" hidden="1" customHeight="1" x14ac:dyDescent="0.3">
      <c r="A282" s="533" t="s">
        <v>3671</v>
      </c>
      <c r="B282" s="544" t="s">
        <v>1503</v>
      </c>
      <c r="C282" s="544" t="s">
        <v>1917</v>
      </c>
      <c r="D282" s="544" t="s">
        <v>59</v>
      </c>
      <c r="E282" s="545" t="s">
        <v>857</v>
      </c>
      <c r="F282" s="545" t="s">
        <v>856</v>
      </c>
      <c r="G282" s="546">
        <v>1000</v>
      </c>
      <c r="H282" s="546">
        <v>6</v>
      </c>
      <c r="I282" s="537"/>
      <c r="J282" s="547">
        <v>15</v>
      </c>
      <c r="K282" s="548">
        <v>1130</v>
      </c>
      <c r="L282" s="548">
        <v>16950</v>
      </c>
      <c r="M282" s="549"/>
      <c r="N282" s="547">
        <v>0</v>
      </c>
      <c r="O282" s="547">
        <v>0</v>
      </c>
      <c r="P282" s="547">
        <v>0</v>
      </c>
      <c r="Q282" s="548">
        <v>0</v>
      </c>
      <c r="R282" s="548">
        <v>52.642729380000006</v>
      </c>
      <c r="S282" s="548">
        <v>0</v>
      </c>
      <c r="T282" s="549"/>
      <c r="U282" s="547">
        <v>0</v>
      </c>
      <c r="V282" s="549"/>
      <c r="W282" s="550" t="e">
        <f>#N/A</f>
        <v>#N/A</v>
      </c>
      <c r="X282" s="549"/>
      <c r="Y282" s="551" t="e">
        <f>#N/A</f>
        <v>#N/A</v>
      </c>
      <c r="Z282" s="551" t="e">
        <f>#N/A</f>
        <v>#N/A</v>
      </c>
      <c r="AA282" s="551" t="e">
        <f>#N/A</f>
        <v>#N/A</v>
      </c>
      <c r="AB282" s="552" t="e">
        <f>#N/A</f>
        <v>#N/A</v>
      </c>
      <c r="AC282" s="549"/>
      <c r="AD282" s="553">
        <v>0</v>
      </c>
      <c r="AE282" s="554" t="s">
        <v>1509</v>
      </c>
      <c r="AF282" s="553">
        <v>0</v>
      </c>
      <c r="AG282" s="554" t="s">
        <v>1509</v>
      </c>
      <c r="AH282" s="553">
        <v>0</v>
      </c>
      <c r="AI282" s="554" t="s">
        <v>1509</v>
      </c>
      <c r="AJ282" s="553">
        <v>0</v>
      </c>
      <c r="AK282" s="543" t="e">
        <f>#N/A</f>
        <v>#N/A</v>
      </c>
    </row>
    <row r="283" spans="1:37" s="522" customFormat="1" ht="22.5" hidden="1" customHeight="1" x14ac:dyDescent="0.3">
      <c r="A283" s="533" t="s">
        <v>3672</v>
      </c>
      <c r="B283" s="544" t="s">
        <v>1503</v>
      </c>
      <c r="C283" s="544" t="s">
        <v>1917</v>
      </c>
      <c r="D283" s="544" t="s">
        <v>59</v>
      </c>
      <c r="E283" s="545" t="s">
        <v>859</v>
      </c>
      <c r="F283" s="545" t="s">
        <v>858</v>
      </c>
      <c r="G283" s="546">
        <v>1000</v>
      </c>
      <c r="H283" s="546">
        <v>6</v>
      </c>
      <c r="I283" s="537"/>
      <c r="J283" s="547">
        <v>30</v>
      </c>
      <c r="K283" s="548">
        <v>1130</v>
      </c>
      <c r="L283" s="548">
        <v>33900</v>
      </c>
      <c r="M283" s="549"/>
      <c r="N283" s="547">
        <v>0</v>
      </c>
      <c r="O283" s="547">
        <v>0</v>
      </c>
      <c r="P283" s="547">
        <v>0</v>
      </c>
      <c r="Q283" s="548">
        <v>0</v>
      </c>
      <c r="R283" s="548">
        <v>52.642729380000006</v>
      </c>
      <c r="S283" s="548">
        <v>0</v>
      </c>
      <c r="T283" s="549"/>
      <c r="U283" s="547">
        <v>1</v>
      </c>
      <c r="V283" s="549"/>
      <c r="W283" s="550" t="e">
        <f>#N/A</f>
        <v>#N/A</v>
      </c>
      <c r="X283" s="549"/>
      <c r="Y283" s="551" t="e">
        <f>#N/A</f>
        <v>#N/A</v>
      </c>
      <c r="Z283" s="551" t="e">
        <f>#N/A</f>
        <v>#N/A</v>
      </c>
      <c r="AA283" s="551" t="e">
        <f>#N/A</f>
        <v>#N/A</v>
      </c>
      <c r="AB283" s="552" t="e">
        <f>#N/A</f>
        <v>#N/A</v>
      </c>
      <c r="AC283" s="549"/>
      <c r="AD283" s="553">
        <v>0</v>
      </c>
      <c r="AE283" s="554" t="s">
        <v>1509</v>
      </c>
      <c r="AF283" s="553">
        <v>0</v>
      </c>
      <c r="AG283" s="554" t="s">
        <v>1509</v>
      </c>
      <c r="AH283" s="553">
        <v>0</v>
      </c>
      <c r="AI283" s="554" t="s">
        <v>1509</v>
      </c>
      <c r="AJ283" s="553">
        <v>0</v>
      </c>
      <c r="AK283" s="543" t="e">
        <f>#N/A</f>
        <v>#N/A</v>
      </c>
    </row>
    <row r="284" spans="1:37" s="522" customFormat="1" ht="22.5" hidden="1" customHeight="1" x14ac:dyDescent="0.3">
      <c r="A284" s="533" t="s">
        <v>3673</v>
      </c>
      <c r="B284" s="544" t="s">
        <v>1503</v>
      </c>
      <c r="C284" s="544" t="s">
        <v>1917</v>
      </c>
      <c r="D284" s="544" t="s">
        <v>59</v>
      </c>
      <c r="E284" s="545" t="s">
        <v>861</v>
      </c>
      <c r="F284" s="545" t="s">
        <v>860</v>
      </c>
      <c r="G284" s="546">
        <v>1000</v>
      </c>
      <c r="H284" s="546">
        <v>6</v>
      </c>
      <c r="I284" s="537"/>
      <c r="J284" s="547">
        <v>286</v>
      </c>
      <c r="K284" s="548">
        <v>1130</v>
      </c>
      <c r="L284" s="548">
        <v>323180</v>
      </c>
      <c r="M284" s="549"/>
      <c r="N284" s="547">
        <v>0</v>
      </c>
      <c r="O284" s="547">
        <v>0</v>
      </c>
      <c r="P284" s="547">
        <v>0</v>
      </c>
      <c r="Q284" s="548">
        <v>0</v>
      </c>
      <c r="R284" s="548">
        <v>52.642729380000006</v>
      </c>
      <c r="S284" s="548">
        <v>0</v>
      </c>
      <c r="T284" s="549"/>
      <c r="U284" s="547">
        <v>1</v>
      </c>
      <c r="V284" s="549"/>
      <c r="W284" s="550" t="e">
        <f>#N/A</f>
        <v>#N/A</v>
      </c>
      <c r="X284" s="549"/>
      <c r="Y284" s="551" t="e">
        <f>#N/A</f>
        <v>#N/A</v>
      </c>
      <c r="Z284" s="551" t="e">
        <f>#N/A</f>
        <v>#N/A</v>
      </c>
      <c r="AA284" s="551" t="e">
        <f>#N/A</f>
        <v>#N/A</v>
      </c>
      <c r="AB284" s="552" t="e">
        <f>#N/A</f>
        <v>#N/A</v>
      </c>
      <c r="AC284" s="549"/>
      <c r="AD284" s="553">
        <v>0</v>
      </c>
      <c r="AE284" s="554" t="s">
        <v>1509</v>
      </c>
      <c r="AF284" s="553">
        <v>0</v>
      </c>
      <c r="AG284" s="554" t="s">
        <v>1509</v>
      </c>
      <c r="AH284" s="553">
        <v>0</v>
      </c>
      <c r="AI284" s="554" t="s">
        <v>1509</v>
      </c>
      <c r="AJ284" s="553">
        <v>0</v>
      </c>
      <c r="AK284" s="543" t="e">
        <f>#N/A</f>
        <v>#N/A</v>
      </c>
    </row>
    <row r="285" spans="1:37" s="522" customFormat="1" ht="22.5" hidden="1" customHeight="1" x14ac:dyDescent="0.3">
      <c r="A285" s="533" t="s">
        <v>274</v>
      </c>
      <c r="B285" s="544" t="s">
        <v>1503</v>
      </c>
      <c r="C285" s="544" t="s">
        <v>2404</v>
      </c>
      <c r="D285" s="544" t="s">
        <v>59</v>
      </c>
      <c r="E285" s="545" t="s">
        <v>863</v>
      </c>
      <c r="F285" s="545" t="s">
        <v>862</v>
      </c>
      <c r="G285" s="546">
        <v>750</v>
      </c>
      <c r="H285" s="546">
        <v>6</v>
      </c>
      <c r="I285" s="537"/>
      <c r="J285" s="547">
        <v>28</v>
      </c>
      <c r="K285" s="548">
        <v>655</v>
      </c>
      <c r="L285" s="548">
        <v>18340</v>
      </c>
      <c r="M285" s="549"/>
      <c r="N285" s="547">
        <v>0</v>
      </c>
      <c r="O285" s="547">
        <v>0</v>
      </c>
      <c r="P285" s="547">
        <v>0</v>
      </c>
      <c r="Q285" s="548">
        <v>0</v>
      </c>
      <c r="R285" s="548">
        <v>25.926286560000005</v>
      </c>
      <c r="S285" s="548">
        <v>0</v>
      </c>
      <c r="T285" s="549"/>
      <c r="U285" s="547">
        <v>1</v>
      </c>
      <c r="V285" s="549"/>
      <c r="W285" s="550" t="e">
        <f>#N/A</f>
        <v>#N/A</v>
      </c>
      <c r="X285" s="549"/>
      <c r="Y285" s="551" t="e">
        <f>#N/A</f>
        <v>#N/A</v>
      </c>
      <c r="Z285" s="551">
        <f>IFERROR(IF(J285/Y285=0,IF(AK285="no","Negative","Delist"),J285/Y285),0)</f>
        <v>0</v>
      </c>
      <c r="AA285" s="551" t="e">
        <f>#N/A</f>
        <v>#N/A</v>
      </c>
      <c r="AB285" s="552" t="e">
        <f>#N/A</f>
        <v>#N/A</v>
      </c>
      <c r="AC285" s="549"/>
      <c r="AD285" s="553">
        <v>0</v>
      </c>
      <c r="AE285" s="554" t="s">
        <v>1509</v>
      </c>
      <c r="AF285" s="553">
        <v>0</v>
      </c>
      <c r="AG285" s="554" t="s">
        <v>1509</v>
      </c>
      <c r="AH285" s="553">
        <v>0</v>
      </c>
      <c r="AI285" s="554" t="s">
        <v>1509</v>
      </c>
      <c r="AJ285" s="553">
        <v>0</v>
      </c>
      <c r="AK285" s="543" t="e">
        <f>#N/A</f>
        <v>#N/A</v>
      </c>
    </row>
    <row r="286" spans="1:37" s="522" customFormat="1" ht="22.5" hidden="1" customHeight="1" x14ac:dyDescent="0.3">
      <c r="A286" s="533" t="s">
        <v>3676</v>
      </c>
      <c r="B286" s="544" t="s">
        <v>1503</v>
      </c>
      <c r="C286" s="544" t="s">
        <v>2404</v>
      </c>
      <c r="D286" s="544" t="s">
        <v>59</v>
      </c>
      <c r="E286" s="545" t="s">
        <v>865</v>
      </c>
      <c r="F286" s="545" t="s">
        <v>864</v>
      </c>
      <c r="G286" s="546">
        <v>750</v>
      </c>
      <c r="H286" s="546">
        <v>6</v>
      </c>
      <c r="I286" s="537"/>
      <c r="J286" s="547">
        <v>422</v>
      </c>
      <c r="K286" s="548">
        <v>655</v>
      </c>
      <c r="L286" s="548">
        <v>276410</v>
      </c>
      <c r="M286" s="549"/>
      <c r="N286" s="547">
        <v>0</v>
      </c>
      <c r="O286" s="547">
        <v>0</v>
      </c>
      <c r="P286" s="547">
        <v>0</v>
      </c>
      <c r="Q286" s="548">
        <v>0</v>
      </c>
      <c r="R286" s="548">
        <v>21.769377540000004</v>
      </c>
      <c r="S286" s="548">
        <v>0</v>
      </c>
      <c r="T286" s="549"/>
      <c r="U286" s="547">
        <v>0</v>
      </c>
      <c r="V286" s="549"/>
      <c r="W286" s="550" t="e">
        <f>#N/A</f>
        <v>#N/A</v>
      </c>
      <c r="X286" s="549"/>
      <c r="Y286" s="551" t="e">
        <f>#N/A</f>
        <v>#N/A</v>
      </c>
      <c r="Z286" s="551" t="e">
        <f>#N/A</f>
        <v>#N/A</v>
      </c>
      <c r="AA286" s="551" t="e">
        <f>#N/A</f>
        <v>#N/A</v>
      </c>
      <c r="AB286" s="552" t="e">
        <f>#N/A</f>
        <v>#N/A</v>
      </c>
      <c r="AC286" s="549"/>
      <c r="AD286" s="553">
        <v>0</v>
      </c>
      <c r="AE286" s="554" t="s">
        <v>1509</v>
      </c>
      <c r="AF286" s="553">
        <v>0</v>
      </c>
      <c r="AG286" s="554" t="s">
        <v>1509</v>
      </c>
      <c r="AH286" s="553">
        <v>0</v>
      </c>
      <c r="AI286" s="554" t="s">
        <v>1509</v>
      </c>
      <c r="AJ286" s="553">
        <v>0</v>
      </c>
      <c r="AK286" s="543" t="e">
        <f>#N/A</f>
        <v>#N/A</v>
      </c>
    </row>
    <row r="287" spans="1:37" s="522" customFormat="1" ht="22.5" hidden="1" customHeight="1" x14ac:dyDescent="0.3">
      <c r="A287" s="533" t="s">
        <v>276</v>
      </c>
      <c r="B287" s="544" t="s">
        <v>1503</v>
      </c>
      <c r="C287" s="544" t="s">
        <v>2404</v>
      </c>
      <c r="D287" s="544" t="s">
        <v>59</v>
      </c>
      <c r="E287" s="545" t="s">
        <v>867</v>
      </c>
      <c r="F287" s="545" t="s">
        <v>866</v>
      </c>
      <c r="G287" s="546">
        <v>750</v>
      </c>
      <c r="H287" s="546">
        <v>6</v>
      </c>
      <c r="I287" s="537"/>
      <c r="J287" s="547">
        <v>3</v>
      </c>
      <c r="K287" s="548">
        <v>675</v>
      </c>
      <c r="L287" s="548">
        <v>2025</v>
      </c>
      <c r="M287" s="549"/>
      <c r="N287" s="547">
        <v>0</v>
      </c>
      <c r="O287" s="547">
        <v>0</v>
      </c>
      <c r="P287" s="547">
        <v>0</v>
      </c>
      <c r="Q287" s="548">
        <v>0</v>
      </c>
      <c r="R287" s="548">
        <v>26.029350420000004</v>
      </c>
      <c r="S287" s="548">
        <v>0</v>
      </c>
      <c r="T287" s="549"/>
      <c r="U287" s="547">
        <v>0</v>
      </c>
      <c r="V287" s="549"/>
      <c r="W287" s="550" t="e">
        <f>#N/A</f>
        <v>#N/A</v>
      </c>
      <c r="X287" s="549"/>
      <c r="Y287" s="551" t="e">
        <f>#N/A</f>
        <v>#N/A</v>
      </c>
      <c r="Z287" s="551" t="e">
        <f>#N/A</f>
        <v>#N/A</v>
      </c>
      <c r="AA287" s="551" t="e">
        <f>#N/A</f>
        <v>#N/A</v>
      </c>
      <c r="AB287" s="552" t="e">
        <f>#N/A</f>
        <v>#N/A</v>
      </c>
      <c r="AC287" s="549"/>
      <c r="AD287" s="553">
        <v>0</v>
      </c>
      <c r="AE287" s="554" t="s">
        <v>1509</v>
      </c>
      <c r="AF287" s="553">
        <v>0</v>
      </c>
      <c r="AG287" s="554" t="s">
        <v>1509</v>
      </c>
      <c r="AH287" s="553">
        <v>0</v>
      </c>
      <c r="AI287" s="554" t="s">
        <v>1509</v>
      </c>
      <c r="AJ287" s="553">
        <v>0</v>
      </c>
      <c r="AK287" s="543" t="e">
        <f>#N/A</f>
        <v>#N/A</v>
      </c>
    </row>
    <row r="288" spans="1:37" s="522" customFormat="1" ht="22.5" hidden="1" customHeight="1" x14ac:dyDescent="0.3">
      <c r="A288" s="533" t="s">
        <v>3667</v>
      </c>
      <c r="B288" s="544" t="s">
        <v>1503</v>
      </c>
      <c r="C288" s="544" t="s">
        <v>259</v>
      </c>
      <c r="D288" s="544" t="s">
        <v>59</v>
      </c>
      <c r="E288" s="545" t="s">
        <v>869</v>
      </c>
      <c r="F288" s="545" t="s">
        <v>868</v>
      </c>
      <c r="G288" s="546">
        <v>700</v>
      </c>
      <c r="H288" s="546">
        <v>6</v>
      </c>
      <c r="I288" s="537"/>
      <c r="J288" s="547">
        <v>121</v>
      </c>
      <c r="K288" s="548">
        <v>1190</v>
      </c>
      <c r="L288" s="548">
        <v>143990</v>
      </c>
      <c r="M288" s="549"/>
      <c r="N288" s="547">
        <v>0</v>
      </c>
      <c r="O288" s="547">
        <v>540</v>
      </c>
      <c r="P288" s="547">
        <v>540</v>
      </c>
      <c r="Q288" s="548">
        <v>90</v>
      </c>
      <c r="R288" s="548">
        <v>55.1391651</v>
      </c>
      <c r="S288" s="548">
        <v>4962.5248590000001</v>
      </c>
      <c r="T288" s="549"/>
      <c r="U288" s="547">
        <v>1</v>
      </c>
      <c r="V288" s="549"/>
      <c r="W288" s="550" t="e">
        <f>#N/A</f>
        <v>#N/A</v>
      </c>
      <c r="X288" s="549"/>
      <c r="Y288" s="551" t="e">
        <f>#N/A</f>
        <v>#N/A</v>
      </c>
      <c r="Z288" s="551" t="e">
        <f>#N/A</f>
        <v>#N/A</v>
      </c>
      <c r="AA288" s="551" t="e">
        <f>#N/A</f>
        <v>#N/A</v>
      </c>
      <c r="AB288" s="552" t="e">
        <f>#N/A</f>
        <v>#N/A</v>
      </c>
      <c r="AC288" s="549"/>
      <c r="AD288" s="553">
        <v>0</v>
      </c>
      <c r="AE288" s="554" t="s">
        <v>1509</v>
      </c>
      <c r="AF288" s="553">
        <v>0</v>
      </c>
      <c r="AG288" s="554" t="s">
        <v>1509</v>
      </c>
      <c r="AH288" s="553">
        <v>0</v>
      </c>
      <c r="AI288" s="554" t="s">
        <v>1509</v>
      </c>
      <c r="AJ288" s="553">
        <v>0</v>
      </c>
      <c r="AK288" s="543" t="e">
        <f>#N/A</f>
        <v>#N/A</v>
      </c>
    </row>
    <row r="289" spans="1:37" s="522" customFormat="1" ht="22.5" hidden="1" customHeight="1" x14ac:dyDescent="0.3">
      <c r="A289" s="533" t="s">
        <v>3659</v>
      </c>
      <c r="B289" s="544" t="s">
        <v>1503</v>
      </c>
      <c r="C289" s="544" t="s">
        <v>233</v>
      </c>
      <c r="D289" s="544" t="s">
        <v>59</v>
      </c>
      <c r="E289" s="545" t="s">
        <v>871</v>
      </c>
      <c r="F289" s="545" t="s">
        <v>870</v>
      </c>
      <c r="G289" s="546">
        <v>700</v>
      </c>
      <c r="H289" s="546">
        <v>12</v>
      </c>
      <c r="I289" s="537"/>
      <c r="J289" s="547">
        <v>351</v>
      </c>
      <c r="K289" s="548">
        <v>1570</v>
      </c>
      <c r="L289" s="548">
        <v>551070</v>
      </c>
      <c r="M289" s="549"/>
      <c r="N289" s="547">
        <v>0</v>
      </c>
      <c r="O289" s="547">
        <v>780</v>
      </c>
      <c r="P289" s="547">
        <v>780</v>
      </c>
      <c r="Q289" s="548">
        <v>65</v>
      </c>
      <c r="R289" s="548">
        <v>128.37176339999999</v>
      </c>
      <c r="S289" s="548">
        <v>8344.1646209999999</v>
      </c>
      <c r="T289" s="549"/>
      <c r="U289" s="547">
        <v>2</v>
      </c>
      <c r="V289" s="549"/>
      <c r="W289" s="550" t="e">
        <f>#N/A</f>
        <v>#N/A</v>
      </c>
      <c r="X289" s="549"/>
      <c r="Y289" s="551" t="e">
        <f>#N/A</f>
        <v>#N/A</v>
      </c>
      <c r="Z289" s="551" t="e">
        <f>#N/A</f>
        <v>#N/A</v>
      </c>
      <c r="AA289" s="551" t="e">
        <f>#N/A</f>
        <v>#N/A</v>
      </c>
      <c r="AB289" s="552" t="e">
        <f>#N/A</f>
        <v>#N/A</v>
      </c>
      <c r="AC289" s="549"/>
      <c r="AD289" s="553">
        <v>0</v>
      </c>
      <c r="AE289" s="554" t="s">
        <v>1509</v>
      </c>
      <c r="AF289" s="553">
        <v>0</v>
      </c>
      <c r="AG289" s="554" t="s">
        <v>1509</v>
      </c>
      <c r="AH289" s="553">
        <v>0</v>
      </c>
      <c r="AI289" s="554" t="s">
        <v>1509</v>
      </c>
      <c r="AJ289" s="553">
        <v>0</v>
      </c>
      <c r="AK289" s="543" t="e">
        <f>#N/A</f>
        <v>#N/A</v>
      </c>
    </row>
    <row r="290" spans="1:37" s="522" customFormat="1" ht="22.5" hidden="1" customHeight="1" x14ac:dyDescent="0.3">
      <c r="A290" s="533" t="s">
        <v>3585</v>
      </c>
      <c r="B290" s="544" t="s">
        <v>1503</v>
      </c>
      <c r="C290" s="544" t="s">
        <v>105</v>
      </c>
      <c r="D290" s="544" t="s">
        <v>59</v>
      </c>
      <c r="E290" s="545" t="s">
        <v>873</v>
      </c>
      <c r="F290" s="545" t="s">
        <v>872</v>
      </c>
      <c r="G290" s="546">
        <v>700</v>
      </c>
      <c r="H290" s="546">
        <v>6</v>
      </c>
      <c r="I290" s="537"/>
      <c r="J290" s="547">
        <v>0</v>
      </c>
      <c r="K290" s="548">
        <v>1230</v>
      </c>
      <c r="L290" s="548">
        <v>0</v>
      </c>
      <c r="M290" s="549"/>
      <c r="N290" s="547">
        <v>0</v>
      </c>
      <c r="O290" s="547">
        <v>0</v>
      </c>
      <c r="P290" s="547">
        <v>0</v>
      </c>
      <c r="Q290" s="548">
        <v>0</v>
      </c>
      <c r="R290" s="548">
        <v>57.624149280000005</v>
      </c>
      <c r="S290" s="548">
        <v>0</v>
      </c>
      <c r="T290" s="549"/>
      <c r="U290" s="547">
        <v>0</v>
      </c>
      <c r="V290" s="549"/>
      <c r="W290" s="550" t="e">
        <f>#N/A</f>
        <v>#N/A</v>
      </c>
      <c r="X290" s="549"/>
      <c r="Y290" s="551" t="e">
        <f>#N/A</f>
        <v>#N/A</v>
      </c>
      <c r="Z290" s="551" t="e">
        <f>#N/A</f>
        <v>#N/A</v>
      </c>
      <c r="AA290" s="551" t="e">
        <f>#N/A</f>
        <v>#N/A</v>
      </c>
      <c r="AB290" s="552" t="e">
        <f>#N/A</f>
        <v>#N/A</v>
      </c>
      <c r="AC290" s="549"/>
      <c r="AD290" s="553">
        <v>0</v>
      </c>
      <c r="AE290" s="554" t="s">
        <v>1509</v>
      </c>
      <c r="AF290" s="553">
        <v>0</v>
      </c>
      <c r="AG290" s="554" t="s">
        <v>1509</v>
      </c>
      <c r="AH290" s="553">
        <v>0</v>
      </c>
      <c r="AI290" s="554" t="s">
        <v>1509</v>
      </c>
      <c r="AJ290" s="553">
        <v>0</v>
      </c>
      <c r="AK290" s="543" t="e">
        <f>#N/A</f>
        <v>#N/A</v>
      </c>
    </row>
    <row r="291" spans="1:37" s="522" customFormat="1" ht="22.5" hidden="1" customHeight="1" x14ac:dyDescent="0.3">
      <c r="A291" s="533" t="s">
        <v>3492</v>
      </c>
      <c r="B291" s="544" t="s">
        <v>1503</v>
      </c>
      <c r="C291" s="544" t="s">
        <v>60</v>
      </c>
      <c r="D291" s="544" t="s">
        <v>59</v>
      </c>
      <c r="E291" s="545" t="s">
        <v>875</v>
      </c>
      <c r="F291" s="545" t="s">
        <v>874</v>
      </c>
      <c r="G291" s="546">
        <v>700</v>
      </c>
      <c r="H291" s="546">
        <v>6</v>
      </c>
      <c r="I291" s="537"/>
      <c r="J291" s="547">
        <v>0</v>
      </c>
      <c r="K291" s="548">
        <v>2150</v>
      </c>
      <c r="L291" s="548">
        <v>0</v>
      </c>
      <c r="M291" s="549"/>
      <c r="N291" s="547">
        <v>0</v>
      </c>
      <c r="O291" s="547">
        <v>0</v>
      </c>
      <c r="P291" s="547">
        <v>0</v>
      </c>
      <c r="Q291" s="548">
        <v>0</v>
      </c>
      <c r="R291" s="548">
        <v>96.7</v>
      </c>
      <c r="S291" s="548">
        <v>0</v>
      </c>
      <c r="T291" s="549"/>
      <c r="U291" s="547">
        <v>0</v>
      </c>
      <c r="V291" s="549"/>
      <c r="W291" s="550" t="e">
        <f>#N/A</f>
        <v>#N/A</v>
      </c>
      <c r="X291" s="549"/>
      <c r="Y291" s="551" t="e">
        <f>#N/A</f>
        <v>#N/A</v>
      </c>
      <c r="Z291" s="551" t="e">
        <f>#N/A</f>
        <v>#N/A</v>
      </c>
      <c r="AA291" s="551" t="e">
        <f>#N/A</f>
        <v>#N/A</v>
      </c>
      <c r="AB291" s="552" t="e">
        <f>#N/A</f>
        <v>#N/A</v>
      </c>
      <c r="AC291" s="549"/>
      <c r="AD291" s="553">
        <v>0</v>
      </c>
      <c r="AE291" s="554" t="s">
        <v>1509</v>
      </c>
      <c r="AF291" s="553">
        <v>0</v>
      </c>
      <c r="AG291" s="554" t="s">
        <v>1509</v>
      </c>
      <c r="AH291" s="553">
        <v>0</v>
      </c>
      <c r="AI291" s="554" t="s">
        <v>1509</v>
      </c>
      <c r="AJ291" s="553">
        <v>0</v>
      </c>
      <c r="AK291" s="543" t="e">
        <f>#N/A</f>
        <v>#N/A</v>
      </c>
    </row>
    <row r="292" spans="1:37" s="522" customFormat="1" ht="22.5" hidden="1" customHeight="1" x14ac:dyDescent="0.3">
      <c r="A292" s="533" t="s">
        <v>3561</v>
      </c>
      <c r="B292" s="544" t="s">
        <v>1503</v>
      </c>
      <c r="C292" s="544" t="s">
        <v>60</v>
      </c>
      <c r="D292" s="544" t="s">
        <v>59</v>
      </c>
      <c r="E292" s="545" t="s">
        <v>877</v>
      </c>
      <c r="F292" s="545" t="s">
        <v>876</v>
      </c>
      <c r="G292" s="546">
        <v>700</v>
      </c>
      <c r="H292" s="546">
        <v>6</v>
      </c>
      <c r="I292" s="537"/>
      <c r="J292" s="547">
        <v>3</v>
      </c>
      <c r="K292" s="548">
        <v>2260</v>
      </c>
      <c r="L292" s="548">
        <v>6780</v>
      </c>
      <c r="M292" s="549"/>
      <c r="N292" s="547">
        <v>0</v>
      </c>
      <c r="O292" s="547">
        <v>0</v>
      </c>
      <c r="P292" s="547">
        <v>0</v>
      </c>
      <c r="Q292" s="548">
        <v>0</v>
      </c>
      <c r="R292" s="548">
        <v>111.70977270000002</v>
      </c>
      <c r="S292" s="548">
        <v>0</v>
      </c>
      <c r="T292" s="549"/>
      <c r="U292" s="547">
        <v>0</v>
      </c>
      <c r="V292" s="549"/>
      <c r="W292" s="550" t="e">
        <f>#N/A</f>
        <v>#N/A</v>
      </c>
      <c r="X292" s="549"/>
      <c r="Y292" s="551" t="e">
        <f>#N/A</f>
        <v>#N/A</v>
      </c>
      <c r="Z292" s="551" t="e">
        <f>#N/A</f>
        <v>#N/A</v>
      </c>
      <c r="AA292" s="551" t="e">
        <f>#N/A</f>
        <v>#N/A</v>
      </c>
      <c r="AB292" s="552" t="e">
        <f>#N/A</f>
        <v>#N/A</v>
      </c>
      <c r="AC292" s="549"/>
      <c r="AD292" s="553">
        <v>0</v>
      </c>
      <c r="AE292" s="554" t="s">
        <v>1509</v>
      </c>
      <c r="AF292" s="553">
        <v>0</v>
      </c>
      <c r="AG292" s="554" t="s">
        <v>1509</v>
      </c>
      <c r="AH292" s="553">
        <v>0</v>
      </c>
      <c r="AI292" s="554" t="s">
        <v>1509</v>
      </c>
      <c r="AJ292" s="553">
        <v>0</v>
      </c>
      <c r="AK292" s="543" t="e">
        <f>#N/A</f>
        <v>#N/A</v>
      </c>
    </row>
    <row r="293" spans="1:37" s="522" customFormat="1" ht="22.5" hidden="1" customHeight="1" x14ac:dyDescent="0.3">
      <c r="A293" s="533" t="s">
        <v>3563</v>
      </c>
      <c r="B293" s="544" t="s">
        <v>1503</v>
      </c>
      <c r="C293" s="544" t="s">
        <v>60</v>
      </c>
      <c r="D293" s="544" t="s">
        <v>59</v>
      </c>
      <c r="E293" s="545" t="s">
        <v>879</v>
      </c>
      <c r="F293" s="545" t="s">
        <v>878</v>
      </c>
      <c r="G293" s="546">
        <v>700</v>
      </c>
      <c r="H293" s="546">
        <v>6</v>
      </c>
      <c r="I293" s="537"/>
      <c r="J293" s="547">
        <v>272</v>
      </c>
      <c r="K293" s="548">
        <v>3540</v>
      </c>
      <c r="L293" s="548">
        <v>962880</v>
      </c>
      <c r="M293" s="549"/>
      <c r="N293" s="547">
        <v>0</v>
      </c>
      <c r="O293" s="547">
        <v>0</v>
      </c>
      <c r="P293" s="547">
        <v>0</v>
      </c>
      <c r="Q293" s="548">
        <v>0</v>
      </c>
      <c r="R293" s="548">
        <v>162.77218956000002</v>
      </c>
      <c r="S293" s="548">
        <v>0</v>
      </c>
      <c r="T293" s="549"/>
      <c r="U293" s="547">
        <v>1</v>
      </c>
      <c r="V293" s="549"/>
      <c r="W293" s="550" t="e">
        <f>#N/A</f>
        <v>#N/A</v>
      </c>
      <c r="X293" s="549"/>
      <c r="Y293" s="551" t="e">
        <f>#N/A</f>
        <v>#N/A</v>
      </c>
      <c r="Z293" s="551" t="e">
        <f>#N/A</f>
        <v>#N/A</v>
      </c>
      <c r="AA293" s="551" t="e">
        <f>#N/A</f>
        <v>#N/A</v>
      </c>
      <c r="AB293" s="552" t="e">
        <f>#N/A</f>
        <v>#N/A</v>
      </c>
      <c r="AC293" s="549"/>
      <c r="AD293" s="553">
        <v>0</v>
      </c>
      <c r="AE293" s="554" t="s">
        <v>1509</v>
      </c>
      <c r="AF293" s="553">
        <v>0</v>
      </c>
      <c r="AG293" s="554" t="s">
        <v>1509</v>
      </c>
      <c r="AH293" s="553">
        <v>0</v>
      </c>
      <c r="AI293" s="554" t="s">
        <v>1509</v>
      </c>
      <c r="AJ293" s="553">
        <v>0</v>
      </c>
      <c r="AK293" s="543" t="e">
        <f>#N/A</f>
        <v>#N/A</v>
      </c>
    </row>
    <row r="294" spans="1:37" s="522" customFormat="1" ht="22.5" hidden="1" customHeight="1" x14ac:dyDescent="0.3">
      <c r="A294" s="533" t="s">
        <v>3564</v>
      </c>
      <c r="B294" s="544" t="s">
        <v>1503</v>
      </c>
      <c r="C294" s="544" t="s">
        <v>60</v>
      </c>
      <c r="D294" s="544" t="s">
        <v>59</v>
      </c>
      <c r="E294" s="545" t="s">
        <v>881</v>
      </c>
      <c r="F294" s="545" t="s">
        <v>880</v>
      </c>
      <c r="G294" s="546">
        <v>700</v>
      </c>
      <c r="H294" s="546">
        <v>6</v>
      </c>
      <c r="I294" s="537"/>
      <c r="J294" s="547">
        <v>76</v>
      </c>
      <c r="K294" s="548">
        <v>10600</v>
      </c>
      <c r="L294" s="548">
        <v>805600</v>
      </c>
      <c r="M294" s="549"/>
      <c r="N294" s="547">
        <v>0</v>
      </c>
      <c r="O294" s="547">
        <v>0</v>
      </c>
      <c r="P294" s="547">
        <v>0</v>
      </c>
      <c r="Q294" s="548">
        <v>0</v>
      </c>
      <c r="R294" s="548">
        <v>604.96195511999997</v>
      </c>
      <c r="S294" s="548">
        <v>0</v>
      </c>
      <c r="T294" s="549"/>
      <c r="U294" s="547">
        <v>0</v>
      </c>
      <c r="V294" s="549"/>
      <c r="W294" s="550" t="e">
        <f>#N/A</f>
        <v>#N/A</v>
      </c>
      <c r="X294" s="549"/>
      <c r="Y294" s="551" t="e">
        <f>#N/A</f>
        <v>#N/A</v>
      </c>
      <c r="Z294" s="551" t="e">
        <f>#N/A</f>
        <v>#N/A</v>
      </c>
      <c r="AA294" s="551" t="e">
        <f>#N/A</f>
        <v>#N/A</v>
      </c>
      <c r="AB294" s="552" t="e">
        <f>#N/A</f>
        <v>#N/A</v>
      </c>
      <c r="AC294" s="549"/>
      <c r="AD294" s="553">
        <v>0</v>
      </c>
      <c r="AE294" s="554" t="s">
        <v>1509</v>
      </c>
      <c r="AF294" s="553">
        <v>0</v>
      </c>
      <c r="AG294" s="554" t="s">
        <v>1509</v>
      </c>
      <c r="AH294" s="553">
        <v>0</v>
      </c>
      <c r="AI294" s="554" t="s">
        <v>1509</v>
      </c>
      <c r="AJ294" s="553">
        <v>0</v>
      </c>
      <c r="AK294" s="543" t="e">
        <f>#N/A</f>
        <v>#N/A</v>
      </c>
    </row>
    <row r="295" spans="1:37" s="522" customFormat="1" ht="22.5" hidden="1" customHeight="1" x14ac:dyDescent="0.3">
      <c r="A295" s="533" t="s">
        <v>3562</v>
      </c>
      <c r="B295" s="544" t="s">
        <v>1503</v>
      </c>
      <c r="C295" s="544" t="s">
        <v>60</v>
      </c>
      <c r="D295" s="544" t="s">
        <v>59</v>
      </c>
      <c r="E295" s="545" t="s">
        <v>883</v>
      </c>
      <c r="F295" s="545" t="s">
        <v>882</v>
      </c>
      <c r="G295" s="546">
        <v>700</v>
      </c>
      <c r="H295" s="546">
        <v>6</v>
      </c>
      <c r="I295" s="537"/>
      <c r="J295" s="547">
        <v>5</v>
      </c>
      <c r="K295" s="548">
        <v>2830</v>
      </c>
      <c r="L295" s="548">
        <v>14150</v>
      </c>
      <c r="M295" s="549"/>
      <c r="N295" s="547">
        <v>0</v>
      </c>
      <c r="O295" s="547">
        <v>0</v>
      </c>
      <c r="P295" s="547">
        <v>0</v>
      </c>
      <c r="Q295" s="548">
        <v>0</v>
      </c>
      <c r="R295" s="548">
        <v>131.42932458000001</v>
      </c>
      <c r="S295" s="548">
        <v>0</v>
      </c>
      <c r="T295" s="549"/>
      <c r="U295" s="547">
        <v>0</v>
      </c>
      <c r="V295" s="549"/>
      <c r="W295" s="550" t="e">
        <f>#N/A</f>
        <v>#N/A</v>
      </c>
      <c r="X295" s="549"/>
      <c r="Y295" s="551" t="e">
        <f>#N/A</f>
        <v>#N/A</v>
      </c>
      <c r="Z295" s="551" t="e">
        <f>#N/A</f>
        <v>#N/A</v>
      </c>
      <c r="AA295" s="551" t="e">
        <f>#N/A</f>
        <v>#N/A</v>
      </c>
      <c r="AB295" s="552" t="e">
        <f>#N/A</f>
        <v>#N/A</v>
      </c>
      <c r="AC295" s="549"/>
      <c r="AD295" s="553">
        <v>0</v>
      </c>
      <c r="AE295" s="554" t="s">
        <v>1509</v>
      </c>
      <c r="AF295" s="553">
        <v>0</v>
      </c>
      <c r="AG295" s="554" t="s">
        <v>1509</v>
      </c>
      <c r="AH295" s="553">
        <v>0</v>
      </c>
      <c r="AI295" s="554" t="s">
        <v>1509</v>
      </c>
      <c r="AJ295" s="553">
        <v>0</v>
      </c>
      <c r="AK295" s="543" t="e">
        <f>#N/A</f>
        <v>#N/A</v>
      </c>
    </row>
    <row r="296" spans="1:37" s="522" customFormat="1" ht="22.5" hidden="1" customHeight="1" x14ac:dyDescent="0.3">
      <c r="A296" s="533" t="s">
        <v>3574</v>
      </c>
      <c r="B296" s="544" t="s">
        <v>1503</v>
      </c>
      <c r="C296" s="544" t="s">
        <v>80</v>
      </c>
      <c r="D296" s="544" t="s">
        <v>71</v>
      </c>
      <c r="E296" s="545" t="s">
        <v>885</v>
      </c>
      <c r="F296" s="545" t="s">
        <v>884</v>
      </c>
      <c r="G296" s="546">
        <v>700</v>
      </c>
      <c r="H296" s="546">
        <v>6</v>
      </c>
      <c r="I296" s="537"/>
      <c r="J296" s="547">
        <v>88</v>
      </c>
      <c r="K296" s="548">
        <v>1640</v>
      </c>
      <c r="L296" s="548">
        <v>144320</v>
      </c>
      <c r="M296" s="549"/>
      <c r="N296" s="547">
        <v>0</v>
      </c>
      <c r="O296" s="547">
        <v>210</v>
      </c>
      <c r="P296" s="547">
        <v>210</v>
      </c>
      <c r="Q296" s="548">
        <v>35</v>
      </c>
      <c r="R296" s="548">
        <v>53.019599999999997</v>
      </c>
      <c r="S296" s="548">
        <v>1855.6859999999999</v>
      </c>
      <c r="T296" s="549"/>
      <c r="U296" s="547">
        <v>7</v>
      </c>
      <c r="V296" s="549"/>
      <c r="W296" s="550" t="e">
        <f>#N/A</f>
        <v>#N/A</v>
      </c>
      <c r="X296" s="549"/>
      <c r="Y296" s="551" t="e">
        <f>#N/A</f>
        <v>#N/A</v>
      </c>
      <c r="Z296" s="551" t="e">
        <f>#N/A</f>
        <v>#N/A</v>
      </c>
      <c r="AA296" s="551" t="e">
        <f>#N/A</f>
        <v>#N/A</v>
      </c>
      <c r="AB296" s="552" t="e">
        <f>#N/A</f>
        <v>#N/A</v>
      </c>
      <c r="AC296" s="549"/>
      <c r="AD296" s="553">
        <v>0</v>
      </c>
      <c r="AE296" s="554" t="s">
        <v>1509</v>
      </c>
      <c r="AF296" s="553">
        <v>0</v>
      </c>
      <c r="AG296" s="554" t="s">
        <v>1509</v>
      </c>
      <c r="AH296" s="553">
        <v>0</v>
      </c>
      <c r="AI296" s="554" t="s">
        <v>1509</v>
      </c>
      <c r="AJ296" s="553">
        <v>0</v>
      </c>
      <c r="AK296" s="543" t="e">
        <f>#N/A</f>
        <v>#N/A</v>
      </c>
    </row>
    <row r="297" spans="1:37" s="522" customFormat="1" ht="22.5" hidden="1" customHeight="1" x14ac:dyDescent="0.3">
      <c r="A297" s="533" t="s">
        <v>3617</v>
      </c>
      <c r="B297" s="544" t="s">
        <v>1503</v>
      </c>
      <c r="C297" s="544" t="s">
        <v>158</v>
      </c>
      <c r="D297" s="544" t="s">
        <v>158</v>
      </c>
      <c r="E297" s="545" t="s">
        <v>887</v>
      </c>
      <c r="F297" s="545" t="s">
        <v>886</v>
      </c>
      <c r="G297" s="546">
        <v>200</v>
      </c>
      <c r="H297" s="546">
        <v>24</v>
      </c>
      <c r="I297" s="537"/>
      <c r="J297" s="547">
        <v>275</v>
      </c>
      <c r="K297" s="548">
        <v>300</v>
      </c>
      <c r="L297" s="548">
        <v>82500</v>
      </c>
      <c r="M297" s="549"/>
      <c r="N297" s="547">
        <v>0</v>
      </c>
      <c r="O297" s="547">
        <v>1200</v>
      </c>
      <c r="P297" s="547">
        <v>1200</v>
      </c>
      <c r="Q297" s="548">
        <v>50</v>
      </c>
      <c r="R297" s="548">
        <v>60.027000000000001</v>
      </c>
      <c r="S297" s="548">
        <v>3001.35</v>
      </c>
      <c r="T297" s="549"/>
      <c r="U297" s="547">
        <v>1</v>
      </c>
      <c r="V297" s="549"/>
      <c r="W297" s="550" t="e">
        <f>#N/A</f>
        <v>#N/A</v>
      </c>
      <c r="X297" s="549"/>
      <c r="Y297" s="551" t="e">
        <f>#N/A</f>
        <v>#N/A</v>
      </c>
      <c r="Z297" s="551" t="e">
        <f>#N/A</f>
        <v>#N/A</v>
      </c>
      <c r="AA297" s="551" t="e">
        <f>#N/A</f>
        <v>#N/A</v>
      </c>
      <c r="AB297" s="552" t="e">
        <f>#N/A</f>
        <v>#N/A</v>
      </c>
      <c r="AC297" s="549"/>
      <c r="AD297" s="553">
        <v>0</v>
      </c>
      <c r="AE297" s="554" t="s">
        <v>1509</v>
      </c>
      <c r="AF297" s="553">
        <v>0</v>
      </c>
      <c r="AG297" s="554" t="s">
        <v>1509</v>
      </c>
      <c r="AH297" s="553">
        <v>0</v>
      </c>
      <c r="AI297" s="554" t="s">
        <v>1509</v>
      </c>
      <c r="AJ297" s="553">
        <v>0</v>
      </c>
      <c r="AK297" s="543" t="e">
        <f>#N/A</f>
        <v>#N/A</v>
      </c>
    </row>
    <row r="298" spans="1:37" s="522" customFormat="1" ht="22.5" hidden="1" customHeight="1" x14ac:dyDescent="0.3">
      <c r="A298" s="533" t="s">
        <v>3618</v>
      </c>
      <c r="B298" s="544" t="s">
        <v>1503</v>
      </c>
      <c r="C298" s="544" t="s">
        <v>158</v>
      </c>
      <c r="D298" s="544" t="s">
        <v>158</v>
      </c>
      <c r="E298" s="545" t="s">
        <v>889</v>
      </c>
      <c r="F298" s="545" t="s">
        <v>888</v>
      </c>
      <c r="G298" s="546">
        <v>750</v>
      </c>
      <c r="H298" s="546">
        <v>12</v>
      </c>
      <c r="I298" s="537"/>
      <c r="J298" s="547">
        <v>1862</v>
      </c>
      <c r="K298" s="548">
        <v>760</v>
      </c>
      <c r="L298" s="548">
        <v>1415120</v>
      </c>
      <c r="M298" s="549"/>
      <c r="N298" s="547">
        <v>0</v>
      </c>
      <c r="O298" s="547">
        <v>10080</v>
      </c>
      <c r="P298" s="547">
        <v>10080</v>
      </c>
      <c r="Q298" s="548">
        <v>840</v>
      </c>
      <c r="R298" s="548">
        <v>65.075999999999993</v>
      </c>
      <c r="S298" s="548">
        <v>54663.839999999997</v>
      </c>
      <c r="T298" s="549"/>
      <c r="U298" s="547">
        <v>137</v>
      </c>
      <c r="V298" s="549"/>
      <c r="W298" s="550" t="e">
        <f>#N/A</f>
        <v>#N/A</v>
      </c>
      <c r="X298" s="549"/>
      <c r="Y298" s="551" t="e">
        <f>#N/A</f>
        <v>#N/A</v>
      </c>
      <c r="Z298" s="551" t="e">
        <f>#N/A</f>
        <v>#N/A</v>
      </c>
      <c r="AA298" s="551" t="e">
        <f>#N/A</f>
        <v>#N/A</v>
      </c>
      <c r="AB298" s="552" t="e">
        <f>#N/A</f>
        <v>#N/A</v>
      </c>
      <c r="AC298" s="549"/>
      <c r="AD298" s="553">
        <v>0</v>
      </c>
      <c r="AE298" s="554" t="s">
        <v>1509</v>
      </c>
      <c r="AF298" s="553">
        <v>0</v>
      </c>
      <c r="AG298" s="554" t="s">
        <v>1509</v>
      </c>
      <c r="AH298" s="553">
        <v>0</v>
      </c>
      <c r="AI298" s="554" t="s">
        <v>1509</v>
      </c>
      <c r="AJ298" s="553">
        <v>0</v>
      </c>
      <c r="AK298" s="543" t="e">
        <f>#N/A</f>
        <v>#N/A</v>
      </c>
    </row>
    <row r="299" spans="1:37" s="522" customFormat="1" ht="22.5" hidden="1" customHeight="1" x14ac:dyDescent="0.3">
      <c r="A299" s="533" t="s">
        <v>3619</v>
      </c>
      <c r="B299" s="544" t="s">
        <v>1503</v>
      </c>
      <c r="C299" s="544" t="s">
        <v>158</v>
      </c>
      <c r="D299" s="544" t="s">
        <v>158</v>
      </c>
      <c r="E299" s="545" t="s">
        <v>891</v>
      </c>
      <c r="F299" s="545" t="s">
        <v>890</v>
      </c>
      <c r="G299" s="546">
        <v>1000</v>
      </c>
      <c r="H299" s="546">
        <v>12</v>
      </c>
      <c r="I299" s="537"/>
      <c r="J299" s="547">
        <v>214</v>
      </c>
      <c r="K299" s="548">
        <v>980</v>
      </c>
      <c r="L299" s="548">
        <v>209720</v>
      </c>
      <c r="M299" s="549"/>
      <c r="N299" s="547">
        <v>0</v>
      </c>
      <c r="O299" s="547">
        <v>840</v>
      </c>
      <c r="P299" s="547">
        <v>840</v>
      </c>
      <c r="Q299" s="548">
        <v>70</v>
      </c>
      <c r="R299" s="548">
        <v>92.004000000000005</v>
      </c>
      <c r="S299" s="548">
        <v>6440.2800000000007</v>
      </c>
      <c r="T299" s="549"/>
      <c r="U299" s="547">
        <v>1</v>
      </c>
      <c r="V299" s="549"/>
      <c r="W299" s="550" t="e">
        <f>#N/A</f>
        <v>#N/A</v>
      </c>
      <c r="X299" s="549"/>
      <c r="Y299" s="551" t="e">
        <f>#N/A</f>
        <v>#N/A</v>
      </c>
      <c r="Z299" s="551" t="e">
        <f>#N/A</f>
        <v>#N/A</v>
      </c>
      <c r="AA299" s="551" t="e">
        <f>#N/A</f>
        <v>#N/A</v>
      </c>
      <c r="AB299" s="552" t="e">
        <f>#N/A</f>
        <v>#N/A</v>
      </c>
      <c r="AC299" s="549"/>
      <c r="AD299" s="553">
        <v>0</v>
      </c>
      <c r="AE299" s="554" t="s">
        <v>1509</v>
      </c>
      <c r="AF299" s="553">
        <v>0</v>
      </c>
      <c r="AG299" s="554" t="s">
        <v>1509</v>
      </c>
      <c r="AH299" s="553">
        <v>0</v>
      </c>
      <c r="AI299" s="554" t="s">
        <v>1509</v>
      </c>
      <c r="AJ299" s="553">
        <v>0</v>
      </c>
      <c r="AK299" s="543" t="e">
        <f>#N/A</f>
        <v>#N/A</v>
      </c>
    </row>
    <row r="300" spans="1:37" s="522" customFormat="1" ht="22.5" hidden="1" customHeight="1" x14ac:dyDescent="0.3">
      <c r="A300" s="533" t="s">
        <v>3620</v>
      </c>
      <c r="B300" s="544" t="s">
        <v>1503</v>
      </c>
      <c r="C300" s="544" t="s">
        <v>158</v>
      </c>
      <c r="D300" s="544" t="s">
        <v>158</v>
      </c>
      <c r="E300" s="545" t="s">
        <v>893</v>
      </c>
      <c r="F300" s="545" t="s">
        <v>892</v>
      </c>
      <c r="G300" s="546">
        <v>1750</v>
      </c>
      <c r="H300" s="546">
        <v>6</v>
      </c>
      <c r="I300" s="537"/>
      <c r="J300" s="547">
        <v>217</v>
      </c>
      <c r="K300" s="548">
        <v>1710</v>
      </c>
      <c r="L300" s="548">
        <v>371070</v>
      </c>
      <c r="M300" s="549"/>
      <c r="N300" s="547">
        <v>0</v>
      </c>
      <c r="O300" s="547">
        <v>90</v>
      </c>
      <c r="P300" s="547">
        <v>90</v>
      </c>
      <c r="Q300" s="548">
        <v>15</v>
      </c>
      <c r="R300" s="548">
        <v>0</v>
      </c>
      <c r="S300" s="548">
        <v>0</v>
      </c>
      <c r="T300" s="549"/>
      <c r="U300" s="547">
        <v>3</v>
      </c>
      <c r="V300" s="549"/>
      <c r="W300" s="550" t="e">
        <f>#N/A</f>
        <v>#N/A</v>
      </c>
      <c r="X300" s="549"/>
      <c r="Y300" s="551" t="e">
        <f>#N/A</f>
        <v>#N/A</v>
      </c>
      <c r="Z300" s="551" t="e">
        <f>#N/A</f>
        <v>#N/A</v>
      </c>
      <c r="AA300" s="551" t="e">
        <f>#N/A</f>
        <v>#N/A</v>
      </c>
      <c r="AB300" s="552" t="e">
        <f>#N/A</f>
        <v>#N/A</v>
      </c>
      <c r="AC300" s="549"/>
      <c r="AD300" s="553">
        <v>0</v>
      </c>
      <c r="AE300" s="554" t="s">
        <v>1509</v>
      </c>
      <c r="AF300" s="553">
        <v>0</v>
      </c>
      <c r="AG300" s="554" t="s">
        <v>1509</v>
      </c>
      <c r="AH300" s="553">
        <v>0</v>
      </c>
      <c r="AI300" s="554" t="s">
        <v>1509</v>
      </c>
      <c r="AJ300" s="553">
        <v>0</v>
      </c>
      <c r="AK300" s="543" t="e">
        <f>#N/A</f>
        <v>#N/A</v>
      </c>
    </row>
    <row r="301" spans="1:37" s="522" customFormat="1" ht="22.5" hidden="1" customHeight="1" x14ac:dyDescent="0.3">
      <c r="A301" s="533" t="s">
        <v>3092</v>
      </c>
      <c r="B301" s="544" t="s">
        <v>1503</v>
      </c>
      <c r="C301" s="544" t="s">
        <v>1662</v>
      </c>
      <c r="D301" s="544" t="s">
        <v>71</v>
      </c>
      <c r="E301" s="545" t="s">
        <v>895</v>
      </c>
      <c r="F301" s="545" t="s">
        <v>894</v>
      </c>
      <c r="G301" s="546">
        <v>750</v>
      </c>
      <c r="H301" s="546">
        <v>6</v>
      </c>
      <c r="I301" s="537"/>
      <c r="J301" s="547">
        <v>273</v>
      </c>
      <c r="K301" s="548">
        <v>1820</v>
      </c>
      <c r="L301" s="548">
        <v>496860</v>
      </c>
      <c r="M301" s="549"/>
      <c r="N301" s="547">
        <v>0</v>
      </c>
      <c r="O301" s="547">
        <v>840</v>
      </c>
      <c r="P301" s="547">
        <v>840</v>
      </c>
      <c r="Q301" s="548">
        <v>140</v>
      </c>
      <c r="R301" s="548">
        <v>63.362399999999994</v>
      </c>
      <c r="S301" s="548">
        <v>8870.735999999999</v>
      </c>
      <c r="T301" s="549"/>
      <c r="U301" s="547">
        <v>1</v>
      </c>
      <c r="V301" s="549"/>
      <c r="W301" s="550" t="e">
        <f>#N/A</f>
        <v>#N/A</v>
      </c>
      <c r="X301" s="549"/>
      <c r="Y301" s="551" t="e">
        <f>#N/A</f>
        <v>#N/A</v>
      </c>
      <c r="Z301" s="551" t="e">
        <f>#N/A</f>
        <v>#N/A</v>
      </c>
      <c r="AA301" s="551" t="e">
        <f>#N/A</f>
        <v>#N/A</v>
      </c>
      <c r="AB301" s="552" t="e">
        <f>#N/A</f>
        <v>#N/A</v>
      </c>
      <c r="AC301" s="549"/>
      <c r="AD301" s="553">
        <v>0</v>
      </c>
      <c r="AE301" s="554" t="s">
        <v>1509</v>
      </c>
      <c r="AF301" s="553">
        <v>0</v>
      </c>
      <c r="AG301" s="554" t="s">
        <v>1509</v>
      </c>
      <c r="AH301" s="553">
        <v>0</v>
      </c>
      <c r="AI301" s="554" t="s">
        <v>1509</v>
      </c>
      <c r="AJ301" s="553">
        <v>0</v>
      </c>
      <c r="AK301" s="543" t="e">
        <f>#N/A</f>
        <v>#N/A</v>
      </c>
    </row>
    <row r="302" spans="1:37" s="522" customFormat="1" ht="22.5" hidden="1" customHeight="1" x14ac:dyDescent="0.3">
      <c r="A302" s="533" t="s">
        <v>3637</v>
      </c>
      <c r="B302" s="544" t="s">
        <v>1503</v>
      </c>
      <c r="C302" s="544" t="s">
        <v>1663</v>
      </c>
      <c r="D302" s="544" t="s">
        <v>71</v>
      </c>
      <c r="E302" s="545" t="s">
        <v>897</v>
      </c>
      <c r="F302" s="545" t="s">
        <v>896</v>
      </c>
      <c r="G302" s="546">
        <v>750</v>
      </c>
      <c r="H302" s="546">
        <v>6</v>
      </c>
      <c r="I302" s="537"/>
      <c r="J302" s="547">
        <v>152</v>
      </c>
      <c r="K302" s="548">
        <v>1910</v>
      </c>
      <c r="L302" s="548">
        <v>290320</v>
      </c>
      <c r="M302" s="549"/>
      <c r="N302" s="547">
        <v>0</v>
      </c>
      <c r="O302" s="547">
        <v>1080</v>
      </c>
      <c r="P302" s="547">
        <v>1080</v>
      </c>
      <c r="Q302" s="548">
        <v>180</v>
      </c>
      <c r="R302" s="548">
        <v>69.706800000000001</v>
      </c>
      <c r="S302" s="548">
        <v>12547.224</v>
      </c>
      <c r="T302" s="549"/>
      <c r="U302" s="547">
        <v>0</v>
      </c>
      <c r="V302" s="549"/>
      <c r="W302" s="550" t="e">
        <f>#N/A</f>
        <v>#N/A</v>
      </c>
      <c r="X302" s="549"/>
      <c r="Y302" s="551" t="e">
        <f>#N/A</f>
        <v>#N/A</v>
      </c>
      <c r="Z302" s="551" t="e">
        <f>#N/A</f>
        <v>#N/A</v>
      </c>
      <c r="AA302" s="551" t="e">
        <f>#N/A</f>
        <v>#N/A</v>
      </c>
      <c r="AB302" s="552" t="e">
        <f>#N/A</f>
        <v>#N/A</v>
      </c>
      <c r="AC302" s="549"/>
      <c r="AD302" s="553">
        <v>0</v>
      </c>
      <c r="AE302" s="554" t="s">
        <v>1509</v>
      </c>
      <c r="AF302" s="553">
        <v>0</v>
      </c>
      <c r="AG302" s="554" t="s">
        <v>1509</v>
      </c>
      <c r="AH302" s="553">
        <v>0</v>
      </c>
      <c r="AI302" s="554" t="s">
        <v>1509</v>
      </c>
      <c r="AJ302" s="553">
        <v>0</v>
      </c>
      <c r="AK302" s="543" t="e">
        <f>#N/A</f>
        <v>#N/A</v>
      </c>
    </row>
    <row r="303" spans="1:37" s="522" customFormat="1" ht="22.5" hidden="1" customHeight="1" x14ac:dyDescent="0.3">
      <c r="A303" s="533" t="s">
        <v>3493</v>
      </c>
      <c r="B303" s="544" t="s">
        <v>1503</v>
      </c>
      <c r="C303" s="544" t="s">
        <v>2473</v>
      </c>
      <c r="D303" s="544" t="s">
        <v>2473</v>
      </c>
      <c r="E303" s="545" t="s">
        <v>899</v>
      </c>
      <c r="F303" s="545" t="s">
        <v>898</v>
      </c>
      <c r="G303" s="546">
        <v>750</v>
      </c>
      <c r="H303" s="546">
        <v>6</v>
      </c>
      <c r="I303" s="537"/>
      <c r="J303" s="547">
        <v>0</v>
      </c>
      <c r="K303" s="548">
        <v>2230</v>
      </c>
      <c r="L303" s="548">
        <v>0</v>
      </c>
      <c r="M303" s="549"/>
      <c r="N303" s="547">
        <v>0</v>
      </c>
      <c r="O303" s="547">
        <v>0</v>
      </c>
      <c r="P303" s="547">
        <v>0</v>
      </c>
      <c r="Q303" s="548">
        <v>0</v>
      </c>
      <c r="R303" s="548">
        <v>73.72</v>
      </c>
      <c r="S303" s="548">
        <v>0</v>
      </c>
      <c r="T303" s="549"/>
      <c r="U303" s="547">
        <v>0</v>
      </c>
      <c r="V303" s="549"/>
      <c r="W303" s="550" t="e">
        <f>#N/A</f>
        <v>#N/A</v>
      </c>
      <c r="X303" s="549"/>
      <c r="Y303" s="551" t="e">
        <f>#N/A</f>
        <v>#N/A</v>
      </c>
      <c r="Z303" s="551" t="e">
        <f>#N/A</f>
        <v>#N/A</v>
      </c>
      <c r="AA303" s="551" t="e">
        <f>#N/A</f>
        <v>#N/A</v>
      </c>
      <c r="AB303" s="552" t="e">
        <f>#N/A</f>
        <v>#N/A</v>
      </c>
      <c r="AC303" s="549"/>
      <c r="AD303" s="553">
        <v>0</v>
      </c>
      <c r="AE303" s="554" t="s">
        <v>1509</v>
      </c>
      <c r="AF303" s="553">
        <v>0</v>
      </c>
      <c r="AG303" s="554" t="s">
        <v>1509</v>
      </c>
      <c r="AH303" s="553">
        <v>0</v>
      </c>
      <c r="AI303" s="554" t="s">
        <v>1509</v>
      </c>
      <c r="AJ303" s="553">
        <v>0</v>
      </c>
      <c r="AK303" s="543" t="e">
        <f>#N/A</f>
        <v>#N/A</v>
      </c>
    </row>
    <row r="304" spans="1:37" s="522" customFormat="1" ht="22.5" hidden="1" customHeight="1" x14ac:dyDescent="0.3">
      <c r="A304" s="533" t="s">
        <v>3494</v>
      </c>
      <c r="B304" s="544" t="s">
        <v>1503</v>
      </c>
      <c r="C304" s="544" t="s">
        <v>2473</v>
      </c>
      <c r="D304" s="544" t="s">
        <v>2473</v>
      </c>
      <c r="E304" s="545" t="s">
        <v>901</v>
      </c>
      <c r="F304" s="545" t="s">
        <v>900</v>
      </c>
      <c r="G304" s="546">
        <v>750</v>
      </c>
      <c r="H304" s="546">
        <v>6</v>
      </c>
      <c r="I304" s="537"/>
      <c r="J304" s="547">
        <v>0</v>
      </c>
      <c r="K304" s="548">
        <v>2550</v>
      </c>
      <c r="L304" s="548">
        <v>0</v>
      </c>
      <c r="M304" s="549"/>
      <c r="N304" s="547">
        <v>0</v>
      </c>
      <c r="O304" s="547">
        <v>0</v>
      </c>
      <c r="P304" s="547">
        <v>0</v>
      </c>
      <c r="Q304" s="548">
        <v>0</v>
      </c>
      <c r="R304" s="548">
        <v>98.29</v>
      </c>
      <c r="S304" s="548">
        <v>0</v>
      </c>
      <c r="T304" s="549"/>
      <c r="U304" s="547">
        <v>0</v>
      </c>
      <c r="V304" s="549"/>
      <c r="W304" s="550" t="e">
        <f>#N/A</f>
        <v>#N/A</v>
      </c>
      <c r="X304" s="549"/>
      <c r="Y304" s="551" t="e">
        <f>#N/A</f>
        <v>#N/A</v>
      </c>
      <c r="Z304" s="551" t="e">
        <f>#N/A</f>
        <v>#N/A</v>
      </c>
      <c r="AA304" s="551" t="e">
        <f>#N/A</f>
        <v>#N/A</v>
      </c>
      <c r="AB304" s="552" t="e">
        <f>#N/A</f>
        <v>#N/A</v>
      </c>
      <c r="AC304" s="549"/>
      <c r="AD304" s="553">
        <v>0</v>
      </c>
      <c r="AE304" s="554" t="s">
        <v>1509</v>
      </c>
      <c r="AF304" s="553">
        <v>0</v>
      </c>
      <c r="AG304" s="554" t="s">
        <v>1509</v>
      </c>
      <c r="AH304" s="553">
        <v>0</v>
      </c>
      <c r="AI304" s="554" t="s">
        <v>1509</v>
      </c>
      <c r="AJ304" s="553">
        <v>0</v>
      </c>
      <c r="AK304" s="543" t="e">
        <f>#N/A</f>
        <v>#N/A</v>
      </c>
    </row>
    <row r="305" spans="1:37" s="522" customFormat="1" ht="22.5" hidden="1" customHeight="1" x14ac:dyDescent="0.3">
      <c r="A305" s="533" t="s">
        <v>3495</v>
      </c>
      <c r="B305" s="544" t="s">
        <v>1503</v>
      </c>
      <c r="C305" s="544" t="s">
        <v>2473</v>
      </c>
      <c r="D305" s="544" t="s">
        <v>2473</v>
      </c>
      <c r="E305" s="545" t="s">
        <v>903</v>
      </c>
      <c r="F305" s="545" t="s">
        <v>902</v>
      </c>
      <c r="G305" s="546">
        <v>750</v>
      </c>
      <c r="H305" s="546">
        <v>6</v>
      </c>
      <c r="I305" s="537"/>
      <c r="J305" s="547">
        <v>23</v>
      </c>
      <c r="K305" s="548">
        <v>3000</v>
      </c>
      <c r="L305" s="548">
        <v>69000</v>
      </c>
      <c r="M305" s="549"/>
      <c r="N305" s="547">
        <v>0</v>
      </c>
      <c r="O305" s="547">
        <v>0</v>
      </c>
      <c r="P305" s="547">
        <v>0</v>
      </c>
      <c r="Q305" s="548">
        <v>0</v>
      </c>
      <c r="R305" s="548">
        <v>98.29</v>
      </c>
      <c r="S305" s="548">
        <v>0</v>
      </c>
      <c r="T305" s="549"/>
      <c r="U305" s="547">
        <v>0</v>
      </c>
      <c r="V305" s="549"/>
      <c r="W305" s="550" t="e">
        <f>#N/A</f>
        <v>#N/A</v>
      </c>
      <c r="X305" s="549"/>
      <c r="Y305" s="551" t="e">
        <f>#N/A</f>
        <v>#N/A</v>
      </c>
      <c r="Z305" s="551" t="e">
        <f>#N/A</f>
        <v>#N/A</v>
      </c>
      <c r="AA305" s="551" t="e">
        <f>#N/A</f>
        <v>#N/A</v>
      </c>
      <c r="AB305" s="552" t="e">
        <f>#N/A</f>
        <v>#N/A</v>
      </c>
      <c r="AC305" s="549"/>
      <c r="AD305" s="553">
        <v>0</v>
      </c>
      <c r="AE305" s="554" t="s">
        <v>1509</v>
      </c>
      <c r="AF305" s="553">
        <v>0</v>
      </c>
      <c r="AG305" s="554" t="s">
        <v>1509</v>
      </c>
      <c r="AH305" s="553">
        <v>0</v>
      </c>
      <c r="AI305" s="554" t="s">
        <v>1509</v>
      </c>
      <c r="AJ305" s="553">
        <v>0</v>
      </c>
      <c r="AK305" s="543" t="e">
        <f>#N/A</f>
        <v>#N/A</v>
      </c>
    </row>
    <row r="306" spans="1:37" s="522" customFormat="1" ht="22.5" hidden="1" customHeight="1" x14ac:dyDescent="0.3">
      <c r="A306" s="533" t="s">
        <v>3496</v>
      </c>
      <c r="B306" s="544" t="s">
        <v>1503</v>
      </c>
      <c r="C306" s="544" t="s">
        <v>2473</v>
      </c>
      <c r="D306" s="544" t="s">
        <v>2473</v>
      </c>
      <c r="E306" s="545" t="s">
        <v>905</v>
      </c>
      <c r="F306" s="545" t="s">
        <v>904</v>
      </c>
      <c r="G306" s="546">
        <v>750</v>
      </c>
      <c r="H306" s="546">
        <v>6</v>
      </c>
      <c r="I306" s="537"/>
      <c r="J306" s="547">
        <v>7</v>
      </c>
      <c r="K306" s="548">
        <v>2600</v>
      </c>
      <c r="L306" s="548">
        <v>18200</v>
      </c>
      <c r="M306" s="549"/>
      <c r="N306" s="547">
        <v>0</v>
      </c>
      <c r="O306" s="547">
        <v>0</v>
      </c>
      <c r="P306" s="547">
        <v>0</v>
      </c>
      <c r="Q306" s="548">
        <v>0</v>
      </c>
      <c r="R306" s="548">
        <v>73.72</v>
      </c>
      <c r="S306" s="548">
        <v>0</v>
      </c>
      <c r="T306" s="549"/>
      <c r="U306" s="547">
        <v>0</v>
      </c>
      <c r="V306" s="549"/>
      <c r="W306" s="550" t="e">
        <f>#N/A</f>
        <v>#N/A</v>
      </c>
      <c r="X306" s="549"/>
      <c r="Y306" s="551" t="e">
        <f>#N/A</f>
        <v>#N/A</v>
      </c>
      <c r="Z306" s="551" t="e">
        <f>#N/A</f>
        <v>#N/A</v>
      </c>
      <c r="AA306" s="551" t="e">
        <f>#N/A</f>
        <v>#N/A</v>
      </c>
      <c r="AB306" s="552" t="e">
        <f>#N/A</f>
        <v>#N/A</v>
      </c>
      <c r="AC306" s="549"/>
      <c r="AD306" s="553">
        <v>0</v>
      </c>
      <c r="AE306" s="554" t="s">
        <v>1509</v>
      </c>
      <c r="AF306" s="553">
        <v>0</v>
      </c>
      <c r="AG306" s="554" t="s">
        <v>1509</v>
      </c>
      <c r="AH306" s="553">
        <v>0</v>
      </c>
      <c r="AI306" s="554" t="s">
        <v>1509</v>
      </c>
      <c r="AJ306" s="553">
        <v>0</v>
      </c>
      <c r="AK306" s="543" t="e">
        <f>#N/A</f>
        <v>#N/A</v>
      </c>
    </row>
    <row r="307" spans="1:37" s="522" customFormat="1" ht="22.5" hidden="1" customHeight="1" x14ac:dyDescent="0.3">
      <c r="A307" s="533" t="s">
        <v>3498</v>
      </c>
      <c r="B307" s="544" t="s">
        <v>1503</v>
      </c>
      <c r="C307" s="544" t="s">
        <v>278</v>
      </c>
      <c r="D307" s="544" t="s">
        <v>278</v>
      </c>
      <c r="E307" s="545" t="s">
        <v>909</v>
      </c>
      <c r="F307" s="545" t="s">
        <v>908</v>
      </c>
      <c r="G307" s="546">
        <v>750</v>
      </c>
      <c r="H307" s="546">
        <v>6</v>
      </c>
      <c r="I307" s="537"/>
      <c r="J307" s="547">
        <v>22</v>
      </c>
      <c r="K307" s="548">
        <v>3330</v>
      </c>
      <c r="L307" s="548">
        <v>73260</v>
      </c>
      <c r="M307" s="549"/>
      <c r="N307" s="547">
        <v>0</v>
      </c>
      <c r="O307" s="547">
        <v>0</v>
      </c>
      <c r="P307" s="547">
        <v>0</v>
      </c>
      <c r="Q307" s="548">
        <v>0</v>
      </c>
      <c r="R307" s="548">
        <v>250.31</v>
      </c>
      <c r="S307" s="548">
        <v>0</v>
      </c>
      <c r="T307" s="549"/>
      <c r="U307" s="547">
        <v>1</v>
      </c>
      <c r="V307" s="549"/>
      <c r="W307" s="550" t="e">
        <f>#N/A</f>
        <v>#N/A</v>
      </c>
      <c r="X307" s="549"/>
      <c r="Y307" s="551" t="e">
        <f>#N/A</f>
        <v>#N/A</v>
      </c>
      <c r="Z307" s="551" t="e">
        <f>#N/A</f>
        <v>#N/A</v>
      </c>
      <c r="AA307" s="551" t="e">
        <f>#N/A</f>
        <v>#N/A</v>
      </c>
      <c r="AB307" s="552" t="e">
        <f>#N/A</f>
        <v>#N/A</v>
      </c>
      <c r="AC307" s="549"/>
      <c r="AD307" s="553">
        <v>0</v>
      </c>
      <c r="AE307" s="554" t="s">
        <v>1509</v>
      </c>
      <c r="AF307" s="553">
        <v>0</v>
      </c>
      <c r="AG307" s="554" t="s">
        <v>1509</v>
      </c>
      <c r="AH307" s="553">
        <v>0</v>
      </c>
      <c r="AI307" s="554" t="s">
        <v>1509</v>
      </c>
      <c r="AJ307" s="553">
        <v>0</v>
      </c>
      <c r="AK307" s="543" t="e">
        <f>#N/A</f>
        <v>#N/A</v>
      </c>
    </row>
    <row r="308" spans="1:37" s="522" customFormat="1" ht="22.5" hidden="1" customHeight="1" x14ac:dyDescent="0.3">
      <c r="A308" s="533" t="s">
        <v>3499</v>
      </c>
      <c r="B308" s="544" t="s">
        <v>1503</v>
      </c>
      <c r="C308" s="544" t="s">
        <v>278</v>
      </c>
      <c r="D308" s="544" t="s">
        <v>278</v>
      </c>
      <c r="E308" s="545" t="s">
        <v>911</v>
      </c>
      <c r="F308" s="545" t="s">
        <v>910</v>
      </c>
      <c r="G308" s="546">
        <v>750</v>
      </c>
      <c r="H308" s="546">
        <v>6</v>
      </c>
      <c r="I308" s="537"/>
      <c r="J308" s="547">
        <v>17</v>
      </c>
      <c r="K308" s="548">
        <v>4170</v>
      </c>
      <c r="L308" s="548">
        <v>70890</v>
      </c>
      <c r="M308" s="549"/>
      <c r="N308" s="547">
        <v>0</v>
      </c>
      <c r="O308" s="547">
        <v>78</v>
      </c>
      <c r="P308" s="547">
        <v>78</v>
      </c>
      <c r="Q308" s="548">
        <v>13</v>
      </c>
      <c r="R308" s="548">
        <v>0</v>
      </c>
      <c r="S308" s="548">
        <v>0</v>
      </c>
      <c r="T308" s="549"/>
      <c r="U308" s="547">
        <v>0</v>
      </c>
      <c r="V308" s="549"/>
      <c r="W308" s="550" t="e">
        <f>#N/A</f>
        <v>#N/A</v>
      </c>
      <c r="X308" s="549"/>
      <c r="Y308" s="551" t="e">
        <f>#N/A</f>
        <v>#N/A</v>
      </c>
      <c r="Z308" s="551" t="e">
        <f>#N/A</f>
        <v>#N/A</v>
      </c>
      <c r="AA308" s="551" t="e">
        <f>#N/A</f>
        <v>#N/A</v>
      </c>
      <c r="AB308" s="552" t="e">
        <f>#N/A</f>
        <v>#N/A</v>
      </c>
      <c r="AC308" s="549"/>
      <c r="AD308" s="553">
        <v>0</v>
      </c>
      <c r="AE308" s="554" t="s">
        <v>1509</v>
      </c>
      <c r="AF308" s="553">
        <v>0</v>
      </c>
      <c r="AG308" s="554" t="s">
        <v>1509</v>
      </c>
      <c r="AH308" s="553">
        <v>0</v>
      </c>
      <c r="AI308" s="554" t="s">
        <v>1509</v>
      </c>
      <c r="AJ308" s="553">
        <v>0</v>
      </c>
      <c r="AK308" s="543" t="e">
        <f>#N/A</f>
        <v>#N/A</v>
      </c>
    </row>
    <row r="309" spans="1:37" s="522" customFormat="1" ht="22.5" hidden="1" customHeight="1" x14ac:dyDescent="0.3">
      <c r="A309" s="533" t="s">
        <v>3500</v>
      </c>
      <c r="B309" s="544" t="s">
        <v>1503</v>
      </c>
      <c r="C309" s="544" t="s">
        <v>278</v>
      </c>
      <c r="D309" s="544" t="s">
        <v>278</v>
      </c>
      <c r="E309" s="545" t="s">
        <v>913</v>
      </c>
      <c r="F309" s="545" t="s">
        <v>912</v>
      </c>
      <c r="G309" s="546">
        <v>750</v>
      </c>
      <c r="H309" s="546">
        <v>6</v>
      </c>
      <c r="I309" s="537"/>
      <c r="J309" s="547">
        <v>92</v>
      </c>
      <c r="K309" s="548">
        <v>8223</v>
      </c>
      <c r="L309" s="548">
        <v>756516</v>
      </c>
      <c r="M309" s="549"/>
      <c r="N309" s="547">
        <v>0</v>
      </c>
      <c r="O309" s="547">
        <v>0</v>
      </c>
      <c r="P309" s="547">
        <v>0</v>
      </c>
      <c r="Q309" s="548">
        <v>0</v>
      </c>
      <c r="R309" s="548">
        <v>0</v>
      </c>
      <c r="S309" s="548">
        <v>0</v>
      </c>
      <c r="T309" s="549"/>
      <c r="U309" s="547">
        <v>0</v>
      </c>
      <c r="V309" s="549"/>
      <c r="W309" s="550" t="e">
        <f>#N/A</f>
        <v>#N/A</v>
      </c>
      <c r="X309" s="549"/>
      <c r="Y309" s="551" t="e">
        <f>#N/A</f>
        <v>#N/A</v>
      </c>
      <c r="Z309" s="551" t="e">
        <f>#N/A</f>
        <v>#N/A</v>
      </c>
      <c r="AA309" s="551" t="e">
        <f>#N/A</f>
        <v>#N/A</v>
      </c>
      <c r="AB309" s="552" t="e">
        <f>#N/A</f>
        <v>#N/A</v>
      </c>
      <c r="AC309" s="549"/>
      <c r="AD309" s="553">
        <v>0</v>
      </c>
      <c r="AE309" s="554" t="s">
        <v>1509</v>
      </c>
      <c r="AF309" s="553">
        <v>0</v>
      </c>
      <c r="AG309" s="554" t="s">
        <v>1509</v>
      </c>
      <c r="AH309" s="553">
        <v>0</v>
      </c>
      <c r="AI309" s="554" t="s">
        <v>1509</v>
      </c>
      <c r="AJ309" s="553">
        <v>0</v>
      </c>
      <c r="AK309" s="543" t="e">
        <f>#N/A</f>
        <v>#N/A</v>
      </c>
    </row>
    <row r="310" spans="1:37" s="522" customFormat="1" ht="22.5" hidden="1" customHeight="1" x14ac:dyDescent="0.3">
      <c r="A310" s="533" t="s">
        <v>279</v>
      </c>
      <c r="B310" s="544" t="s">
        <v>1503</v>
      </c>
      <c r="C310" s="544" t="s">
        <v>278</v>
      </c>
      <c r="D310" s="544" t="s">
        <v>278</v>
      </c>
      <c r="E310" s="545" t="s">
        <v>915</v>
      </c>
      <c r="F310" s="545" t="s">
        <v>914</v>
      </c>
      <c r="G310" s="546">
        <v>750</v>
      </c>
      <c r="H310" s="546">
        <v>6</v>
      </c>
      <c r="I310" s="537"/>
      <c r="J310" s="547">
        <v>208</v>
      </c>
      <c r="K310" s="548">
        <v>1950</v>
      </c>
      <c r="L310" s="548">
        <v>405600</v>
      </c>
      <c r="M310" s="549"/>
      <c r="N310" s="547">
        <v>0</v>
      </c>
      <c r="O310" s="547">
        <v>354</v>
      </c>
      <c r="P310" s="547">
        <v>354</v>
      </c>
      <c r="Q310" s="548">
        <v>59</v>
      </c>
      <c r="R310" s="548">
        <v>157.48157808000002</v>
      </c>
      <c r="S310" s="548">
        <v>9291.4131067200015</v>
      </c>
      <c r="T310" s="549"/>
      <c r="U310" s="547">
        <v>10</v>
      </c>
      <c r="V310" s="549"/>
      <c r="W310" s="550" t="e">
        <f>#N/A</f>
        <v>#N/A</v>
      </c>
      <c r="X310" s="549"/>
      <c r="Y310" s="551" t="e">
        <f>#N/A</f>
        <v>#N/A</v>
      </c>
      <c r="Z310" s="551" t="e">
        <f>#N/A</f>
        <v>#N/A</v>
      </c>
      <c r="AA310" s="551" t="e">
        <f>#N/A</f>
        <v>#N/A</v>
      </c>
      <c r="AB310" s="552" t="e">
        <f>#N/A</f>
        <v>#N/A</v>
      </c>
      <c r="AC310" s="549"/>
      <c r="AD310" s="553">
        <v>0</v>
      </c>
      <c r="AE310" s="554" t="s">
        <v>1509</v>
      </c>
      <c r="AF310" s="553">
        <v>0</v>
      </c>
      <c r="AG310" s="554" t="s">
        <v>1509</v>
      </c>
      <c r="AH310" s="553">
        <v>0</v>
      </c>
      <c r="AI310" s="554" t="s">
        <v>1509</v>
      </c>
      <c r="AJ310" s="553">
        <v>0</v>
      </c>
      <c r="AK310" s="543" t="e">
        <f>#N/A</f>
        <v>#N/A</v>
      </c>
    </row>
    <row r="311" spans="1:37" s="522" customFormat="1" ht="22.5" hidden="1" customHeight="1" x14ac:dyDescent="0.3">
      <c r="A311" s="533" t="s">
        <v>3681</v>
      </c>
      <c r="B311" s="544" t="s">
        <v>1503</v>
      </c>
      <c r="C311" s="544" t="s">
        <v>278</v>
      </c>
      <c r="D311" s="544" t="s">
        <v>278</v>
      </c>
      <c r="E311" s="545" t="s">
        <v>917</v>
      </c>
      <c r="F311" s="545" t="s">
        <v>916</v>
      </c>
      <c r="G311" s="546">
        <v>750</v>
      </c>
      <c r="H311" s="546">
        <v>6</v>
      </c>
      <c r="I311" s="537"/>
      <c r="J311" s="547">
        <v>0</v>
      </c>
      <c r="K311" s="548">
        <v>2530</v>
      </c>
      <c r="L311" s="548">
        <v>0</v>
      </c>
      <c r="M311" s="549"/>
      <c r="N311" s="547">
        <v>0</v>
      </c>
      <c r="O311" s="547">
        <v>0</v>
      </c>
      <c r="P311" s="547">
        <v>0</v>
      </c>
      <c r="Q311" s="548">
        <v>0</v>
      </c>
      <c r="R311" s="548">
        <v>167.30699940000005</v>
      </c>
      <c r="S311" s="548">
        <v>0</v>
      </c>
      <c r="T311" s="549"/>
      <c r="U311" s="547">
        <v>6</v>
      </c>
      <c r="V311" s="549"/>
      <c r="W311" s="550" t="e">
        <f>#N/A</f>
        <v>#N/A</v>
      </c>
      <c r="X311" s="549"/>
      <c r="Y311" s="551" t="e">
        <f>#N/A</f>
        <v>#N/A</v>
      </c>
      <c r="Z311" s="551" t="e">
        <f>#N/A</f>
        <v>#N/A</v>
      </c>
      <c r="AA311" s="551" t="e">
        <f>#N/A</f>
        <v>#N/A</v>
      </c>
      <c r="AB311" s="552" t="e">
        <f>#N/A</f>
        <v>#N/A</v>
      </c>
      <c r="AC311" s="549"/>
      <c r="AD311" s="553">
        <v>0</v>
      </c>
      <c r="AE311" s="554" t="s">
        <v>1509</v>
      </c>
      <c r="AF311" s="553">
        <v>0</v>
      </c>
      <c r="AG311" s="554" t="s">
        <v>1509</v>
      </c>
      <c r="AH311" s="553">
        <v>0</v>
      </c>
      <c r="AI311" s="554" t="s">
        <v>1509</v>
      </c>
      <c r="AJ311" s="553">
        <v>0</v>
      </c>
      <c r="AK311" s="543" t="e">
        <f>#N/A</f>
        <v>#N/A</v>
      </c>
    </row>
    <row r="312" spans="1:37" s="522" customFormat="1" ht="22.5" hidden="1" customHeight="1" x14ac:dyDescent="0.3">
      <c r="A312" s="533" t="s">
        <v>280</v>
      </c>
      <c r="B312" s="544" t="s">
        <v>1503</v>
      </c>
      <c r="C312" s="544" t="s">
        <v>278</v>
      </c>
      <c r="D312" s="544" t="s">
        <v>278</v>
      </c>
      <c r="E312" s="545" t="s">
        <v>919</v>
      </c>
      <c r="F312" s="545" t="s">
        <v>918</v>
      </c>
      <c r="G312" s="546">
        <v>750</v>
      </c>
      <c r="H312" s="546">
        <v>6</v>
      </c>
      <c r="I312" s="537"/>
      <c r="J312" s="547">
        <v>3</v>
      </c>
      <c r="K312" s="548">
        <v>3460</v>
      </c>
      <c r="L312" s="548">
        <v>10380</v>
      </c>
      <c r="M312" s="549"/>
      <c r="N312" s="547">
        <v>0</v>
      </c>
      <c r="O312" s="547">
        <v>0</v>
      </c>
      <c r="P312" s="547">
        <v>0</v>
      </c>
      <c r="Q312" s="548">
        <v>0</v>
      </c>
      <c r="R312" s="548">
        <v>230.31337248000003</v>
      </c>
      <c r="S312" s="548">
        <v>0</v>
      </c>
      <c r="T312" s="549"/>
      <c r="U312" s="547">
        <v>0</v>
      </c>
      <c r="V312" s="549"/>
      <c r="W312" s="550" t="e">
        <f>#N/A</f>
        <v>#N/A</v>
      </c>
      <c r="X312" s="549"/>
      <c r="Y312" s="551" t="e">
        <f>#N/A</f>
        <v>#N/A</v>
      </c>
      <c r="Z312" s="551" t="e">
        <f>#N/A</f>
        <v>#N/A</v>
      </c>
      <c r="AA312" s="551" t="e">
        <f>#N/A</f>
        <v>#N/A</v>
      </c>
      <c r="AB312" s="552" t="e">
        <f>#N/A</f>
        <v>#N/A</v>
      </c>
      <c r="AC312" s="549"/>
      <c r="AD312" s="553">
        <v>0</v>
      </c>
      <c r="AE312" s="554" t="s">
        <v>1509</v>
      </c>
      <c r="AF312" s="553">
        <v>0</v>
      </c>
      <c r="AG312" s="554" t="s">
        <v>1509</v>
      </c>
      <c r="AH312" s="553">
        <v>0</v>
      </c>
      <c r="AI312" s="554" t="s">
        <v>1509</v>
      </c>
      <c r="AJ312" s="553">
        <v>0</v>
      </c>
      <c r="AK312" s="543" t="e">
        <f>#N/A</f>
        <v>#N/A</v>
      </c>
    </row>
    <row r="313" spans="1:37" s="522" customFormat="1" ht="22.5" hidden="1" customHeight="1" x14ac:dyDescent="0.3">
      <c r="A313" s="533" t="s">
        <v>3501</v>
      </c>
      <c r="B313" s="544" t="s">
        <v>1503</v>
      </c>
      <c r="C313" s="544" t="s">
        <v>278</v>
      </c>
      <c r="D313" s="544" t="s">
        <v>278</v>
      </c>
      <c r="E313" s="545" t="s">
        <v>921</v>
      </c>
      <c r="F313" s="545" t="s">
        <v>920</v>
      </c>
      <c r="G313" s="546">
        <v>750</v>
      </c>
      <c r="H313" s="546">
        <v>6</v>
      </c>
      <c r="I313" s="537"/>
      <c r="J313" s="547">
        <v>2</v>
      </c>
      <c r="K313" s="548">
        <v>2286.67</v>
      </c>
      <c r="L313" s="548">
        <v>4573.34</v>
      </c>
      <c r="M313" s="549"/>
      <c r="N313" s="547">
        <v>0</v>
      </c>
      <c r="O313" s="547">
        <v>0</v>
      </c>
      <c r="P313" s="547">
        <v>0</v>
      </c>
      <c r="Q313" s="548">
        <v>0</v>
      </c>
      <c r="R313" s="548">
        <v>0</v>
      </c>
      <c r="S313" s="548">
        <v>0</v>
      </c>
      <c r="T313" s="549"/>
      <c r="U313" s="547">
        <v>0</v>
      </c>
      <c r="V313" s="549"/>
      <c r="W313" s="550" t="e">
        <f>#N/A</f>
        <v>#N/A</v>
      </c>
      <c r="X313" s="549"/>
      <c r="Y313" s="551" t="e">
        <f>#N/A</f>
        <v>#N/A</v>
      </c>
      <c r="Z313" s="551" t="e">
        <f>#N/A</f>
        <v>#N/A</v>
      </c>
      <c r="AA313" s="551" t="e">
        <f>#N/A</f>
        <v>#N/A</v>
      </c>
      <c r="AB313" s="552" t="e">
        <f>#N/A</f>
        <v>#N/A</v>
      </c>
      <c r="AC313" s="549"/>
      <c r="AD313" s="553">
        <v>0</v>
      </c>
      <c r="AE313" s="554" t="s">
        <v>1509</v>
      </c>
      <c r="AF313" s="553">
        <v>0</v>
      </c>
      <c r="AG313" s="554" t="s">
        <v>1509</v>
      </c>
      <c r="AH313" s="553">
        <v>0</v>
      </c>
      <c r="AI313" s="554" t="s">
        <v>1509</v>
      </c>
      <c r="AJ313" s="553">
        <v>0</v>
      </c>
      <c r="AK313" s="543" t="e">
        <f>#N/A</f>
        <v>#N/A</v>
      </c>
    </row>
    <row r="314" spans="1:37" s="522" customFormat="1" ht="22.5" hidden="1" customHeight="1" x14ac:dyDescent="0.3">
      <c r="A314" s="533" t="s">
        <v>282</v>
      </c>
      <c r="B314" s="544" t="s">
        <v>1503</v>
      </c>
      <c r="C314" s="544" t="s">
        <v>278</v>
      </c>
      <c r="D314" s="544" t="s">
        <v>278</v>
      </c>
      <c r="E314" s="545" t="s">
        <v>923</v>
      </c>
      <c r="F314" s="545" t="s">
        <v>922</v>
      </c>
      <c r="G314" s="546">
        <v>750</v>
      </c>
      <c r="H314" s="546">
        <v>6</v>
      </c>
      <c r="I314" s="537"/>
      <c r="J314" s="547">
        <v>3</v>
      </c>
      <c r="K314" s="548">
        <v>8880</v>
      </c>
      <c r="L314" s="548">
        <v>26640</v>
      </c>
      <c r="M314" s="549"/>
      <c r="N314" s="547">
        <v>0</v>
      </c>
      <c r="O314" s="547">
        <v>0</v>
      </c>
      <c r="P314" s="547">
        <v>0</v>
      </c>
      <c r="Q314" s="548">
        <v>0</v>
      </c>
      <c r="R314" s="548">
        <v>584.02854000000013</v>
      </c>
      <c r="S314" s="548">
        <v>0</v>
      </c>
      <c r="T314" s="549"/>
      <c r="U314" s="547">
        <v>6</v>
      </c>
      <c r="V314" s="549"/>
      <c r="W314" s="550" t="e">
        <f>#N/A</f>
        <v>#N/A</v>
      </c>
      <c r="X314" s="549"/>
      <c r="Y314" s="551" t="e">
        <f>#N/A</f>
        <v>#N/A</v>
      </c>
      <c r="Z314" s="551" t="e">
        <f>#N/A</f>
        <v>#N/A</v>
      </c>
      <c r="AA314" s="551" t="e">
        <f>#N/A</f>
        <v>#N/A</v>
      </c>
      <c r="AB314" s="552" t="e">
        <f>#N/A</f>
        <v>#N/A</v>
      </c>
      <c r="AC314" s="549"/>
      <c r="AD314" s="553">
        <v>0</v>
      </c>
      <c r="AE314" s="554" t="s">
        <v>1509</v>
      </c>
      <c r="AF314" s="553">
        <v>0</v>
      </c>
      <c r="AG314" s="554" t="s">
        <v>1509</v>
      </c>
      <c r="AH314" s="553">
        <v>0</v>
      </c>
      <c r="AI314" s="554" t="s">
        <v>1509</v>
      </c>
      <c r="AJ314" s="553">
        <v>0</v>
      </c>
      <c r="AK314" s="543" t="e">
        <f>#N/A</f>
        <v>#N/A</v>
      </c>
    </row>
    <row r="315" spans="1:37" s="522" customFormat="1" ht="22.5" hidden="1" customHeight="1" x14ac:dyDescent="0.3">
      <c r="A315" s="533" t="s">
        <v>281</v>
      </c>
      <c r="B315" s="544" t="s">
        <v>1503</v>
      </c>
      <c r="C315" s="544" t="s">
        <v>278</v>
      </c>
      <c r="D315" s="544" t="s">
        <v>278</v>
      </c>
      <c r="E315" s="545" t="s">
        <v>925</v>
      </c>
      <c r="F315" s="545" t="s">
        <v>924</v>
      </c>
      <c r="G315" s="546">
        <v>750</v>
      </c>
      <c r="H315" s="546">
        <v>6</v>
      </c>
      <c r="I315" s="537"/>
      <c r="J315" s="547">
        <v>1</v>
      </c>
      <c r="K315" s="548">
        <v>4170</v>
      </c>
      <c r="L315" s="548">
        <v>4170</v>
      </c>
      <c r="M315" s="549"/>
      <c r="N315" s="547">
        <v>0</v>
      </c>
      <c r="O315" s="547">
        <v>18</v>
      </c>
      <c r="P315" s="547">
        <v>18</v>
      </c>
      <c r="Q315" s="548">
        <v>3</v>
      </c>
      <c r="R315" s="548">
        <v>252.16291080000002</v>
      </c>
      <c r="S315" s="548">
        <v>756.48873240000012</v>
      </c>
      <c r="T315" s="549"/>
      <c r="U315" s="547">
        <v>12</v>
      </c>
      <c r="V315" s="549"/>
      <c r="W315" s="550" t="e">
        <f>#N/A</f>
        <v>#N/A</v>
      </c>
      <c r="X315" s="549"/>
      <c r="Y315" s="551" t="e">
        <f>#N/A</f>
        <v>#N/A</v>
      </c>
      <c r="Z315" s="551" t="e">
        <f>#N/A</f>
        <v>#N/A</v>
      </c>
      <c r="AA315" s="551" t="e">
        <f>#N/A</f>
        <v>#N/A</v>
      </c>
      <c r="AB315" s="552" t="e">
        <f>#N/A</f>
        <v>#N/A</v>
      </c>
      <c r="AC315" s="549"/>
      <c r="AD315" s="553">
        <v>0</v>
      </c>
      <c r="AE315" s="554" t="s">
        <v>1509</v>
      </c>
      <c r="AF315" s="553">
        <v>0</v>
      </c>
      <c r="AG315" s="554" t="s">
        <v>1509</v>
      </c>
      <c r="AH315" s="553">
        <v>0</v>
      </c>
      <c r="AI315" s="554" t="s">
        <v>1509</v>
      </c>
      <c r="AJ315" s="553">
        <v>0</v>
      </c>
      <c r="AK315" s="543" t="e">
        <f>#N/A</f>
        <v>#N/A</v>
      </c>
    </row>
    <row r="316" spans="1:37" s="522" customFormat="1" ht="22.5" hidden="1" customHeight="1" x14ac:dyDescent="0.3">
      <c r="A316" s="533" t="s">
        <v>3677</v>
      </c>
      <c r="B316" s="544" t="s">
        <v>1503</v>
      </c>
      <c r="C316" s="544" t="s">
        <v>278</v>
      </c>
      <c r="D316" s="544" t="s">
        <v>278</v>
      </c>
      <c r="E316" s="545" t="s">
        <v>927</v>
      </c>
      <c r="F316" s="545" t="s">
        <v>926</v>
      </c>
      <c r="G316" s="546">
        <v>1500</v>
      </c>
      <c r="H316" s="546">
        <v>3</v>
      </c>
      <c r="I316" s="537"/>
      <c r="J316" s="547">
        <v>0</v>
      </c>
      <c r="K316" s="548">
        <v>7010</v>
      </c>
      <c r="L316" s="548">
        <v>0</v>
      </c>
      <c r="M316" s="549"/>
      <c r="N316" s="547">
        <v>0</v>
      </c>
      <c r="O316" s="547">
        <v>0</v>
      </c>
      <c r="P316" s="547">
        <v>0</v>
      </c>
      <c r="Q316" s="548">
        <v>0</v>
      </c>
      <c r="R316" s="548">
        <v>211.10913990000003</v>
      </c>
      <c r="S316" s="548">
        <v>0</v>
      </c>
      <c r="T316" s="549"/>
      <c r="U316" s="547">
        <v>0</v>
      </c>
      <c r="V316" s="549"/>
      <c r="W316" s="550" t="e">
        <f>#N/A</f>
        <v>#N/A</v>
      </c>
      <c r="X316" s="549"/>
      <c r="Y316" s="551" t="e">
        <f>#N/A</f>
        <v>#N/A</v>
      </c>
      <c r="Z316" s="551" t="e">
        <f>#N/A</f>
        <v>#N/A</v>
      </c>
      <c r="AA316" s="551" t="e">
        <f>#N/A</f>
        <v>#N/A</v>
      </c>
      <c r="AB316" s="552" t="e">
        <f>#N/A</f>
        <v>#N/A</v>
      </c>
      <c r="AC316" s="549"/>
      <c r="AD316" s="553">
        <v>0</v>
      </c>
      <c r="AE316" s="554" t="s">
        <v>1509</v>
      </c>
      <c r="AF316" s="553">
        <v>0</v>
      </c>
      <c r="AG316" s="554" t="s">
        <v>1509</v>
      </c>
      <c r="AH316" s="553">
        <v>0</v>
      </c>
      <c r="AI316" s="554" t="s">
        <v>1509</v>
      </c>
      <c r="AJ316" s="553">
        <v>0</v>
      </c>
      <c r="AK316" s="543" t="e">
        <f>#N/A</f>
        <v>#N/A</v>
      </c>
    </row>
    <row r="317" spans="1:37" s="522" customFormat="1" ht="22.5" hidden="1" customHeight="1" x14ac:dyDescent="0.3">
      <c r="A317" s="533" t="s">
        <v>3678</v>
      </c>
      <c r="B317" s="544" t="s">
        <v>1503</v>
      </c>
      <c r="C317" s="544" t="s">
        <v>278</v>
      </c>
      <c r="D317" s="544" t="s">
        <v>278</v>
      </c>
      <c r="E317" s="545" t="s">
        <v>929</v>
      </c>
      <c r="F317" s="545" t="s">
        <v>928</v>
      </c>
      <c r="G317" s="546">
        <v>3000</v>
      </c>
      <c r="H317" s="546">
        <v>1</v>
      </c>
      <c r="I317" s="537"/>
      <c r="J317" s="547">
        <v>0</v>
      </c>
      <c r="K317" s="548">
        <v>17000</v>
      </c>
      <c r="L317" s="548">
        <v>0</v>
      </c>
      <c r="M317" s="549"/>
      <c r="N317" s="547">
        <v>0</v>
      </c>
      <c r="O317" s="547">
        <v>0</v>
      </c>
      <c r="P317" s="547">
        <v>0</v>
      </c>
      <c r="Q317" s="548">
        <v>0</v>
      </c>
      <c r="R317" s="548">
        <v>208.36077030000001</v>
      </c>
      <c r="S317" s="548">
        <v>0</v>
      </c>
      <c r="T317" s="549"/>
      <c r="U317" s="547">
        <v>1</v>
      </c>
      <c r="V317" s="549"/>
      <c r="W317" s="550" t="e">
        <f>#N/A</f>
        <v>#N/A</v>
      </c>
      <c r="X317" s="549"/>
      <c r="Y317" s="551" t="e">
        <f>#N/A</f>
        <v>#N/A</v>
      </c>
      <c r="Z317" s="551" t="e">
        <f>#N/A</f>
        <v>#N/A</v>
      </c>
      <c r="AA317" s="551" t="e">
        <f>#N/A</f>
        <v>#N/A</v>
      </c>
      <c r="AB317" s="552" t="e">
        <f>#N/A</f>
        <v>#N/A</v>
      </c>
      <c r="AC317" s="549"/>
      <c r="AD317" s="553">
        <v>0</v>
      </c>
      <c r="AE317" s="554" t="s">
        <v>1509</v>
      </c>
      <c r="AF317" s="553">
        <v>0</v>
      </c>
      <c r="AG317" s="554" t="s">
        <v>1509</v>
      </c>
      <c r="AH317" s="553">
        <v>0</v>
      </c>
      <c r="AI317" s="554" t="s">
        <v>1509</v>
      </c>
      <c r="AJ317" s="553">
        <v>0</v>
      </c>
      <c r="AK317" s="543" t="e">
        <f>#N/A</f>
        <v>#N/A</v>
      </c>
    </row>
    <row r="318" spans="1:37" s="522" customFormat="1" ht="22.5" hidden="1" customHeight="1" x14ac:dyDescent="0.3">
      <c r="A318" s="533" t="s">
        <v>3679</v>
      </c>
      <c r="B318" s="544" t="s">
        <v>1503</v>
      </c>
      <c r="C318" s="544" t="s">
        <v>278</v>
      </c>
      <c r="D318" s="544" t="s">
        <v>278</v>
      </c>
      <c r="E318" s="545" t="s">
        <v>931</v>
      </c>
      <c r="F318" s="545" t="s">
        <v>930</v>
      </c>
      <c r="G318" s="546">
        <v>6000</v>
      </c>
      <c r="H318" s="546">
        <v>1</v>
      </c>
      <c r="I318" s="537"/>
      <c r="J318" s="547">
        <v>3</v>
      </c>
      <c r="K318" s="548">
        <v>34600</v>
      </c>
      <c r="L318" s="548">
        <v>103800</v>
      </c>
      <c r="M318" s="549"/>
      <c r="N318" s="547">
        <v>0</v>
      </c>
      <c r="O318" s="547">
        <v>0</v>
      </c>
      <c r="P318" s="547">
        <v>0</v>
      </c>
      <c r="Q318" s="548">
        <v>0</v>
      </c>
      <c r="R318" s="548">
        <v>394.04749140000007</v>
      </c>
      <c r="S318" s="548">
        <v>0</v>
      </c>
      <c r="T318" s="549"/>
      <c r="U318" s="547">
        <v>0</v>
      </c>
      <c r="V318" s="549"/>
      <c r="W318" s="550" t="e">
        <f>#N/A</f>
        <v>#N/A</v>
      </c>
      <c r="X318" s="549"/>
      <c r="Y318" s="551" t="e">
        <f>#N/A</f>
        <v>#N/A</v>
      </c>
      <c r="Z318" s="551" t="e">
        <f>#N/A</f>
        <v>#N/A</v>
      </c>
      <c r="AA318" s="551" t="e">
        <f>#N/A</f>
        <v>#N/A</v>
      </c>
      <c r="AB318" s="552" t="e">
        <f>#N/A</f>
        <v>#N/A</v>
      </c>
      <c r="AC318" s="549"/>
      <c r="AD318" s="553">
        <v>0</v>
      </c>
      <c r="AE318" s="554" t="s">
        <v>1509</v>
      </c>
      <c r="AF318" s="553">
        <v>0</v>
      </c>
      <c r="AG318" s="554" t="s">
        <v>1509</v>
      </c>
      <c r="AH318" s="553">
        <v>0</v>
      </c>
      <c r="AI318" s="554" t="s">
        <v>1509</v>
      </c>
      <c r="AJ318" s="553">
        <v>0</v>
      </c>
      <c r="AK318" s="543" t="e">
        <f>#N/A</f>
        <v>#N/A</v>
      </c>
    </row>
    <row r="319" spans="1:37" s="522" customFormat="1" ht="22.5" hidden="1" customHeight="1" x14ac:dyDescent="0.3">
      <c r="A319" s="533" t="s">
        <v>3680</v>
      </c>
      <c r="B319" s="544" t="s">
        <v>1503</v>
      </c>
      <c r="C319" s="544" t="s">
        <v>278</v>
      </c>
      <c r="D319" s="544" t="s">
        <v>278</v>
      </c>
      <c r="E319" s="545" t="s">
        <v>933</v>
      </c>
      <c r="F319" s="545" t="s">
        <v>932</v>
      </c>
      <c r="G319" s="546">
        <v>9000</v>
      </c>
      <c r="H319" s="546">
        <v>1</v>
      </c>
      <c r="I319" s="537"/>
      <c r="J319" s="547">
        <v>3</v>
      </c>
      <c r="K319" s="548">
        <v>51500</v>
      </c>
      <c r="L319" s="548">
        <v>154500</v>
      </c>
      <c r="M319" s="549"/>
      <c r="N319" s="547">
        <v>0</v>
      </c>
      <c r="O319" s="547">
        <v>0</v>
      </c>
      <c r="P319" s="547">
        <v>0</v>
      </c>
      <c r="Q319" s="548">
        <v>0</v>
      </c>
      <c r="R319" s="548">
        <v>583.06661064000002</v>
      </c>
      <c r="S319" s="548">
        <v>0</v>
      </c>
      <c r="T319" s="549"/>
      <c r="U319" s="547">
        <v>0</v>
      </c>
      <c r="V319" s="549"/>
      <c r="W319" s="550" t="e">
        <f>#N/A</f>
        <v>#N/A</v>
      </c>
      <c r="X319" s="549"/>
      <c r="Y319" s="551" t="e">
        <f>#N/A</f>
        <v>#N/A</v>
      </c>
      <c r="Z319" s="551" t="e">
        <f>#N/A</f>
        <v>#N/A</v>
      </c>
      <c r="AA319" s="551" t="e">
        <f>#N/A</f>
        <v>#N/A</v>
      </c>
      <c r="AB319" s="552" t="e">
        <f>#N/A</f>
        <v>#N/A</v>
      </c>
      <c r="AC319" s="549"/>
      <c r="AD319" s="553">
        <v>0</v>
      </c>
      <c r="AE319" s="554" t="s">
        <v>1509</v>
      </c>
      <c r="AF319" s="553">
        <v>0</v>
      </c>
      <c r="AG319" s="554" t="s">
        <v>1509</v>
      </c>
      <c r="AH319" s="553">
        <v>0</v>
      </c>
      <c r="AI319" s="554" t="s">
        <v>1509</v>
      </c>
      <c r="AJ319" s="553">
        <v>0</v>
      </c>
      <c r="AK319" s="543" t="e">
        <f>#N/A</f>
        <v>#N/A</v>
      </c>
    </row>
    <row r="320" spans="1:37" s="522" customFormat="1" ht="22.5" hidden="1" customHeight="1" x14ac:dyDescent="0.3">
      <c r="A320" s="533" t="s">
        <v>3502</v>
      </c>
      <c r="B320" s="544" t="s">
        <v>1475</v>
      </c>
      <c r="C320" s="544" t="s">
        <v>197</v>
      </c>
      <c r="D320" s="544" t="s">
        <v>59</v>
      </c>
      <c r="E320" s="545" t="s">
        <v>935</v>
      </c>
      <c r="F320" s="545" t="s">
        <v>934</v>
      </c>
      <c r="G320" s="546">
        <v>700</v>
      </c>
      <c r="H320" s="546">
        <v>6</v>
      </c>
      <c r="I320" s="537"/>
      <c r="J320" s="547">
        <v>8</v>
      </c>
      <c r="K320" s="548">
        <v>2280</v>
      </c>
      <c r="L320" s="548">
        <v>18240</v>
      </c>
      <c r="M320" s="549"/>
      <c r="N320" s="547">
        <v>0</v>
      </c>
      <c r="O320" s="547">
        <v>0</v>
      </c>
      <c r="P320" s="547">
        <v>0</v>
      </c>
      <c r="Q320" s="548">
        <v>0</v>
      </c>
      <c r="R320" s="548">
        <v>99.38</v>
      </c>
      <c r="S320" s="548">
        <v>0</v>
      </c>
      <c r="T320" s="549"/>
      <c r="U320" s="547">
        <v>0</v>
      </c>
      <c r="V320" s="549"/>
      <c r="W320" s="550" t="e">
        <f>#N/A</f>
        <v>#N/A</v>
      </c>
      <c r="X320" s="549"/>
      <c r="Y320" s="551" t="e">
        <f>#N/A</f>
        <v>#N/A</v>
      </c>
      <c r="Z320" s="551" t="e">
        <f>#N/A</f>
        <v>#N/A</v>
      </c>
      <c r="AA320" s="551" t="e">
        <f>#N/A</f>
        <v>#N/A</v>
      </c>
      <c r="AB320" s="552" t="e">
        <f>#N/A</f>
        <v>#N/A</v>
      </c>
      <c r="AC320" s="549"/>
      <c r="AD320" s="553">
        <v>0</v>
      </c>
      <c r="AE320" s="554" t="s">
        <v>1509</v>
      </c>
      <c r="AF320" s="553">
        <v>0</v>
      </c>
      <c r="AG320" s="554" t="s">
        <v>1509</v>
      </c>
      <c r="AH320" s="553">
        <v>0</v>
      </c>
      <c r="AI320" s="554" t="s">
        <v>1509</v>
      </c>
      <c r="AJ320" s="553">
        <v>0</v>
      </c>
      <c r="AK320" s="543" t="e">
        <f>#N/A</f>
        <v>#N/A</v>
      </c>
    </row>
    <row r="321" spans="1:37" s="522" customFormat="1" ht="22.5" hidden="1" customHeight="1" x14ac:dyDescent="0.3">
      <c r="A321" s="533" t="s">
        <v>199</v>
      </c>
      <c r="B321" s="544" t="s">
        <v>1475</v>
      </c>
      <c r="C321" s="544" t="s">
        <v>197</v>
      </c>
      <c r="D321" s="544" t="s">
        <v>59</v>
      </c>
      <c r="E321" s="545" t="s">
        <v>937</v>
      </c>
      <c r="F321" s="545" t="s">
        <v>936</v>
      </c>
      <c r="G321" s="546">
        <v>700</v>
      </c>
      <c r="H321" s="546">
        <v>6</v>
      </c>
      <c r="I321" s="537"/>
      <c r="J321" s="547">
        <v>7</v>
      </c>
      <c r="K321" s="548">
        <v>4400</v>
      </c>
      <c r="L321" s="548">
        <v>30800</v>
      </c>
      <c r="M321" s="549"/>
      <c r="N321" s="547">
        <v>0</v>
      </c>
      <c r="O321" s="547">
        <v>0</v>
      </c>
      <c r="P321" s="547">
        <v>0</v>
      </c>
      <c r="Q321" s="548">
        <v>0</v>
      </c>
      <c r="R321" s="548">
        <v>194.96</v>
      </c>
      <c r="S321" s="548">
        <v>0</v>
      </c>
      <c r="T321" s="549"/>
      <c r="U321" s="547">
        <v>0</v>
      </c>
      <c r="V321" s="549"/>
      <c r="W321" s="550" t="e">
        <f>#N/A</f>
        <v>#N/A</v>
      </c>
      <c r="X321" s="549"/>
      <c r="Y321" s="551" t="e">
        <f>#N/A</f>
        <v>#N/A</v>
      </c>
      <c r="Z321" s="551" t="e">
        <f>#N/A</f>
        <v>#N/A</v>
      </c>
      <c r="AA321" s="551" t="e">
        <f>#N/A</f>
        <v>#N/A</v>
      </c>
      <c r="AB321" s="552" t="e">
        <f>#N/A</f>
        <v>#N/A</v>
      </c>
      <c r="AC321" s="549"/>
      <c r="AD321" s="553">
        <v>0</v>
      </c>
      <c r="AE321" s="554" t="s">
        <v>1509</v>
      </c>
      <c r="AF321" s="553">
        <v>0</v>
      </c>
      <c r="AG321" s="554" t="s">
        <v>1509</v>
      </c>
      <c r="AH321" s="553">
        <v>0</v>
      </c>
      <c r="AI321" s="554" t="s">
        <v>1509</v>
      </c>
      <c r="AJ321" s="553">
        <v>0</v>
      </c>
      <c r="AK321" s="543" t="e">
        <f>#N/A</f>
        <v>#N/A</v>
      </c>
    </row>
    <row r="322" spans="1:37" s="522" customFormat="1" ht="22.5" hidden="1" customHeight="1" x14ac:dyDescent="0.3">
      <c r="A322" s="533" t="s">
        <v>200</v>
      </c>
      <c r="B322" s="544" t="s">
        <v>1475</v>
      </c>
      <c r="C322" s="544" t="s">
        <v>197</v>
      </c>
      <c r="D322" s="544" t="s">
        <v>59</v>
      </c>
      <c r="E322" s="545" t="s">
        <v>939</v>
      </c>
      <c r="F322" s="545" t="s">
        <v>938</v>
      </c>
      <c r="G322" s="546">
        <v>700</v>
      </c>
      <c r="H322" s="546">
        <v>6</v>
      </c>
      <c r="I322" s="537"/>
      <c r="J322" s="547">
        <v>4</v>
      </c>
      <c r="K322" s="548">
        <v>3520</v>
      </c>
      <c r="L322" s="548">
        <v>14080</v>
      </c>
      <c r="M322" s="549"/>
      <c r="N322" s="547">
        <v>0</v>
      </c>
      <c r="O322" s="547">
        <v>0</v>
      </c>
      <c r="P322" s="547">
        <v>0</v>
      </c>
      <c r="Q322" s="548">
        <v>0</v>
      </c>
      <c r="R322" s="548">
        <v>148.26</v>
      </c>
      <c r="S322" s="548">
        <v>0</v>
      </c>
      <c r="T322" s="549"/>
      <c r="U322" s="547">
        <v>0</v>
      </c>
      <c r="V322" s="549"/>
      <c r="W322" s="550" t="e">
        <f>#N/A</f>
        <v>#N/A</v>
      </c>
      <c r="X322" s="549"/>
      <c r="Y322" s="551" t="e">
        <f>#N/A</f>
        <v>#N/A</v>
      </c>
      <c r="Z322" s="551" t="e">
        <f>#N/A</f>
        <v>#N/A</v>
      </c>
      <c r="AA322" s="551" t="e">
        <f>#N/A</f>
        <v>#N/A</v>
      </c>
      <c r="AB322" s="552" t="e">
        <f>#N/A</f>
        <v>#N/A</v>
      </c>
      <c r="AC322" s="549"/>
      <c r="AD322" s="553">
        <v>0</v>
      </c>
      <c r="AE322" s="554" t="s">
        <v>1509</v>
      </c>
      <c r="AF322" s="553">
        <v>0</v>
      </c>
      <c r="AG322" s="554" t="s">
        <v>1509</v>
      </c>
      <c r="AH322" s="553">
        <v>0</v>
      </c>
      <c r="AI322" s="554" t="s">
        <v>1509</v>
      </c>
      <c r="AJ322" s="553">
        <v>0</v>
      </c>
      <c r="AK322" s="543" t="e">
        <f>#N/A</f>
        <v>#N/A</v>
      </c>
    </row>
    <row r="323" spans="1:37" s="522" customFormat="1" ht="22.5" hidden="1" customHeight="1" x14ac:dyDescent="0.3">
      <c r="A323" s="533" t="s">
        <v>201</v>
      </c>
      <c r="B323" s="544" t="s">
        <v>1475</v>
      </c>
      <c r="C323" s="544" t="s">
        <v>197</v>
      </c>
      <c r="D323" s="544" t="s">
        <v>59</v>
      </c>
      <c r="E323" s="545" t="s">
        <v>941</v>
      </c>
      <c r="F323" s="545" t="s">
        <v>940</v>
      </c>
      <c r="G323" s="546">
        <v>700</v>
      </c>
      <c r="H323" s="546">
        <v>6</v>
      </c>
      <c r="I323" s="537"/>
      <c r="J323" s="547">
        <v>6</v>
      </c>
      <c r="K323" s="548">
        <v>6100</v>
      </c>
      <c r="L323" s="548">
        <v>36600</v>
      </c>
      <c r="M323" s="549"/>
      <c r="N323" s="547">
        <v>0</v>
      </c>
      <c r="O323" s="547">
        <v>0</v>
      </c>
      <c r="P323" s="547">
        <v>0</v>
      </c>
      <c r="Q323" s="548">
        <v>0</v>
      </c>
      <c r="R323" s="548">
        <v>291.49</v>
      </c>
      <c r="S323" s="548">
        <v>0</v>
      </c>
      <c r="T323" s="549"/>
      <c r="U323" s="547">
        <v>0</v>
      </c>
      <c r="V323" s="549"/>
      <c r="W323" s="550" t="e">
        <f>#N/A</f>
        <v>#N/A</v>
      </c>
      <c r="X323" s="549"/>
      <c r="Y323" s="551" t="e">
        <f>#N/A</f>
        <v>#N/A</v>
      </c>
      <c r="Z323" s="551" t="e">
        <f>#N/A</f>
        <v>#N/A</v>
      </c>
      <c r="AA323" s="551" t="e">
        <f>#N/A</f>
        <v>#N/A</v>
      </c>
      <c r="AB323" s="552" t="e">
        <f>#N/A</f>
        <v>#N/A</v>
      </c>
      <c r="AC323" s="549"/>
      <c r="AD323" s="553">
        <v>0</v>
      </c>
      <c r="AE323" s="554" t="s">
        <v>1509</v>
      </c>
      <c r="AF323" s="553">
        <v>0</v>
      </c>
      <c r="AG323" s="554" t="s">
        <v>1509</v>
      </c>
      <c r="AH323" s="553">
        <v>0</v>
      </c>
      <c r="AI323" s="554" t="s">
        <v>1509</v>
      </c>
      <c r="AJ323" s="553">
        <v>0</v>
      </c>
      <c r="AK323" s="543" t="e">
        <f>#N/A</f>
        <v>#N/A</v>
      </c>
    </row>
    <row r="324" spans="1:37" s="522" customFormat="1" ht="22.5" hidden="1" customHeight="1" x14ac:dyDescent="0.3">
      <c r="A324" s="533" t="s">
        <v>195</v>
      </c>
      <c r="B324" s="544" t="s">
        <v>1475</v>
      </c>
      <c r="C324" s="544" t="s">
        <v>194</v>
      </c>
      <c r="D324" s="544" t="s">
        <v>194</v>
      </c>
      <c r="E324" s="545" t="s">
        <v>943</v>
      </c>
      <c r="F324" s="545" t="s">
        <v>942</v>
      </c>
      <c r="G324" s="546">
        <v>700</v>
      </c>
      <c r="H324" s="546">
        <v>6</v>
      </c>
      <c r="I324" s="537"/>
      <c r="J324" s="547">
        <v>113</v>
      </c>
      <c r="K324" s="548">
        <v>1750</v>
      </c>
      <c r="L324" s="548">
        <v>197750</v>
      </c>
      <c r="M324" s="549"/>
      <c r="N324" s="547">
        <v>0</v>
      </c>
      <c r="O324" s="547">
        <v>300</v>
      </c>
      <c r="P324" s="547">
        <v>300</v>
      </c>
      <c r="Q324" s="548">
        <v>50</v>
      </c>
      <c r="R324" s="548">
        <v>78</v>
      </c>
      <c r="S324" s="548">
        <v>3900</v>
      </c>
      <c r="T324" s="549"/>
      <c r="U324" s="547">
        <v>3</v>
      </c>
      <c r="V324" s="549"/>
      <c r="W324" s="550" t="e">
        <f>#N/A</f>
        <v>#N/A</v>
      </c>
      <c r="X324" s="549"/>
      <c r="Y324" s="551" t="e">
        <f>#N/A</f>
        <v>#N/A</v>
      </c>
      <c r="Z324" s="551" t="e">
        <f>#N/A</f>
        <v>#N/A</v>
      </c>
      <c r="AA324" s="551" t="e">
        <f>#N/A</f>
        <v>#N/A</v>
      </c>
      <c r="AB324" s="552" t="e">
        <f>#N/A</f>
        <v>#N/A</v>
      </c>
      <c r="AC324" s="549"/>
      <c r="AD324" s="553">
        <v>0</v>
      </c>
      <c r="AE324" s="554" t="s">
        <v>1509</v>
      </c>
      <c r="AF324" s="553">
        <v>0</v>
      </c>
      <c r="AG324" s="554" t="s">
        <v>1509</v>
      </c>
      <c r="AH324" s="553">
        <v>0</v>
      </c>
      <c r="AI324" s="554" t="s">
        <v>1509</v>
      </c>
      <c r="AJ324" s="553">
        <v>0</v>
      </c>
      <c r="AK324" s="543" t="e">
        <f>#N/A</f>
        <v>#N/A</v>
      </c>
    </row>
    <row r="325" spans="1:37" s="522" customFormat="1" ht="22.5" hidden="1" customHeight="1" x14ac:dyDescent="0.3">
      <c r="A325" s="533" t="s">
        <v>1844</v>
      </c>
      <c r="B325" s="544" t="s">
        <v>1475</v>
      </c>
      <c r="C325" s="544" t="s">
        <v>194</v>
      </c>
      <c r="D325" s="544" t="s">
        <v>194</v>
      </c>
      <c r="E325" s="545" t="s">
        <v>945</v>
      </c>
      <c r="F325" s="545" t="s">
        <v>944</v>
      </c>
      <c r="G325" s="546">
        <v>700</v>
      </c>
      <c r="H325" s="546">
        <v>6</v>
      </c>
      <c r="I325" s="537"/>
      <c r="J325" s="547">
        <v>50</v>
      </c>
      <c r="K325" s="548">
        <v>1910</v>
      </c>
      <c r="L325" s="548">
        <v>95500</v>
      </c>
      <c r="M325" s="549"/>
      <c r="N325" s="547">
        <v>0</v>
      </c>
      <c r="O325" s="547">
        <v>90</v>
      </c>
      <c r="P325" s="547">
        <v>90</v>
      </c>
      <c r="Q325" s="548">
        <v>15</v>
      </c>
      <c r="R325" s="548">
        <v>0</v>
      </c>
      <c r="S325" s="548">
        <v>0</v>
      </c>
      <c r="T325" s="549"/>
      <c r="U325" s="547">
        <v>3</v>
      </c>
      <c r="V325" s="549"/>
      <c r="W325" s="550" t="e">
        <f>#N/A</f>
        <v>#N/A</v>
      </c>
      <c r="X325" s="549"/>
      <c r="Y325" s="551" t="e">
        <f>#N/A</f>
        <v>#N/A</v>
      </c>
      <c r="Z325" s="551" t="e">
        <f>#N/A</f>
        <v>#N/A</v>
      </c>
      <c r="AA325" s="551" t="e">
        <f>#N/A</f>
        <v>#N/A</v>
      </c>
      <c r="AB325" s="552" t="e">
        <f>#N/A</f>
        <v>#N/A</v>
      </c>
      <c r="AC325" s="549"/>
      <c r="AD325" s="553">
        <v>0</v>
      </c>
      <c r="AE325" s="554" t="s">
        <v>1509</v>
      </c>
      <c r="AF325" s="553">
        <v>0</v>
      </c>
      <c r="AG325" s="554" t="s">
        <v>1509</v>
      </c>
      <c r="AH325" s="553">
        <v>0</v>
      </c>
      <c r="AI325" s="554" t="s">
        <v>1509</v>
      </c>
      <c r="AJ325" s="553">
        <v>0</v>
      </c>
      <c r="AK325" s="543" t="e">
        <f>#N/A</f>
        <v>#N/A</v>
      </c>
    </row>
    <row r="326" spans="1:37" s="522" customFormat="1" ht="22.5" hidden="1" customHeight="1" x14ac:dyDescent="0.3">
      <c r="A326" s="533" t="s">
        <v>1843</v>
      </c>
      <c r="B326" s="544" t="s">
        <v>1475</v>
      </c>
      <c r="C326" s="544" t="s">
        <v>194</v>
      </c>
      <c r="D326" s="544" t="s">
        <v>194</v>
      </c>
      <c r="E326" s="545" t="s">
        <v>947</v>
      </c>
      <c r="F326" s="545" t="s">
        <v>946</v>
      </c>
      <c r="G326" s="546">
        <v>700</v>
      </c>
      <c r="H326" s="546">
        <v>6</v>
      </c>
      <c r="I326" s="537"/>
      <c r="J326" s="547">
        <v>31</v>
      </c>
      <c r="K326" s="548">
        <v>1910</v>
      </c>
      <c r="L326" s="548">
        <v>59210</v>
      </c>
      <c r="M326" s="549"/>
      <c r="N326" s="547">
        <v>0</v>
      </c>
      <c r="O326" s="547">
        <v>186</v>
      </c>
      <c r="P326" s="547">
        <v>186</v>
      </c>
      <c r="Q326" s="548">
        <v>31</v>
      </c>
      <c r="R326" s="548">
        <v>0</v>
      </c>
      <c r="S326" s="548">
        <v>0</v>
      </c>
      <c r="T326" s="549"/>
      <c r="U326" s="547">
        <v>3</v>
      </c>
      <c r="V326" s="549"/>
      <c r="W326" s="550" t="e">
        <f>#N/A</f>
        <v>#N/A</v>
      </c>
      <c r="X326" s="549"/>
      <c r="Y326" s="551" t="e">
        <f>#N/A</f>
        <v>#N/A</v>
      </c>
      <c r="Z326" s="551" t="e">
        <f>#N/A</f>
        <v>#N/A</v>
      </c>
      <c r="AA326" s="551" t="e">
        <f>#N/A</f>
        <v>#N/A</v>
      </c>
      <c r="AB326" s="552" t="e">
        <f>#N/A</f>
        <v>#N/A</v>
      </c>
      <c r="AC326" s="549"/>
      <c r="AD326" s="553">
        <v>0</v>
      </c>
      <c r="AE326" s="554">
        <v>0</v>
      </c>
      <c r="AF326" s="553">
        <v>0</v>
      </c>
      <c r="AG326" s="554">
        <v>0</v>
      </c>
      <c r="AH326" s="553">
        <v>0</v>
      </c>
      <c r="AI326" s="554">
        <v>0</v>
      </c>
      <c r="AJ326" s="553">
        <v>0</v>
      </c>
      <c r="AK326" s="543" t="e">
        <f>#N/A</f>
        <v>#N/A</v>
      </c>
    </row>
    <row r="327" spans="1:37" s="522" customFormat="1" ht="22.5" hidden="1" customHeight="1" x14ac:dyDescent="0.3">
      <c r="A327" s="533" t="s">
        <v>1845</v>
      </c>
      <c r="B327" s="544" t="s">
        <v>1475</v>
      </c>
      <c r="C327" s="544" t="s">
        <v>194</v>
      </c>
      <c r="D327" s="544" t="s">
        <v>194</v>
      </c>
      <c r="E327" s="545" t="s">
        <v>949</v>
      </c>
      <c r="F327" s="545" t="s">
        <v>948</v>
      </c>
      <c r="G327" s="546">
        <v>700</v>
      </c>
      <c r="H327" s="546">
        <v>6</v>
      </c>
      <c r="I327" s="537"/>
      <c r="J327" s="547">
        <v>65</v>
      </c>
      <c r="K327" s="548">
        <v>1910</v>
      </c>
      <c r="L327" s="548">
        <v>124150</v>
      </c>
      <c r="M327" s="549"/>
      <c r="N327" s="547">
        <v>0</v>
      </c>
      <c r="O327" s="547">
        <v>0</v>
      </c>
      <c r="P327" s="547">
        <v>0</v>
      </c>
      <c r="Q327" s="548">
        <v>0</v>
      </c>
      <c r="R327" s="548">
        <v>0</v>
      </c>
      <c r="S327" s="548">
        <v>0</v>
      </c>
      <c r="T327" s="549"/>
      <c r="U327" s="547">
        <v>3</v>
      </c>
      <c r="V327" s="549"/>
      <c r="W327" s="550" t="e">
        <f>#N/A</f>
        <v>#N/A</v>
      </c>
      <c r="X327" s="549"/>
      <c r="Y327" s="551" t="e">
        <f>#N/A</f>
        <v>#N/A</v>
      </c>
      <c r="Z327" s="551" t="e">
        <f>#N/A</f>
        <v>#N/A</v>
      </c>
      <c r="AA327" s="551" t="e">
        <f>#N/A</f>
        <v>#N/A</v>
      </c>
      <c r="AB327" s="552" t="e">
        <f>#N/A</f>
        <v>#N/A</v>
      </c>
      <c r="AC327" s="549"/>
      <c r="AD327" s="553">
        <v>0</v>
      </c>
      <c r="AE327" s="554">
        <v>0</v>
      </c>
      <c r="AF327" s="553">
        <v>0</v>
      </c>
      <c r="AG327" s="554">
        <v>0</v>
      </c>
      <c r="AH327" s="553">
        <v>0</v>
      </c>
      <c r="AI327" s="554">
        <v>0</v>
      </c>
      <c r="AJ327" s="553">
        <v>0</v>
      </c>
      <c r="AK327" s="543" t="e">
        <f>#N/A</f>
        <v>#N/A</v>
      </c>
    </row>
    <row r="328" spans="1:37" s="522" customFormat="1" ht="22.5" hidden="1" customHeight="1" x14ac:dyDescent="0.3">
      <c r="A328" s="533" t="s">
        <v>1819</v>
      </c>
      <c r="B328" s="544" t="s">
        <v>1475</v>
      </c>
      <c r="C328" s="544" t="s">
        <v>204</v>
      </c>
      <c r="D328" s="544" t="s">
        <v>204</v>
      </c>
      <c r="E328" s="545" t="s">
        <v>951</v>
      </c>
      <c r="F328" s="545" t="s">
        <v>950</v>
      </c>
      <c r="G328" s="546">
        <v>750</v>
      </c>
      <c r="H328" s="546">
        <v>3</v>
      </c>
      <c r="I328" s="537"/>
      <c r="J328" s="547">
        <v>10</v>
      </c>
      <c r="K328" s="548">
        <v>33600</v>
      </c>
      <c r="L328" s="548">
        <v>336000</v>
      </c>
      <c r="M328" s="549"/>
      <c r="N328" s="547">
        <v>0</v>
      </c>
      <c r="O328" s="547">
        <v>12</v>
      </c>
      <c r="P328" s="547">
        <v>12</v>
      </c>
      <c r="Q328" s="548">
        <v>4</v>
      </c>
      <c r="R328" s="548">
        <v>0</v>
      </c>
      <c r="S328" s="548">
        <v>0</v>
      </c>
      <c r="T328" s="549"/>
      <c r="U328" s="547">
        <v>8</v>
      </c>
      <c r="V328" s="549"/>
      <c r="W328" s="550" t="e">
        <f>#N/A</f>
        <v>#N/A</v>
      </c>
      <c r="X328" s="549"/>
      <c r="Y328" s="551" t="e">
        <f>#N/A</f>
        <v>#N/A</v>
      </c>
      <c r="Z328" s="551" t="e">
        <f>#N/A</f>
        <v>#N/A</v>
      </c>
      <c r="AA328" s="551" t="e">
        <f>#N/A</f>
        <v>#N/A</v>
      </c>
      <c r="AB328" s="552" t="e">
        <f>#N/A</f>
        <v>#N/A</v>
      </c>
      <c r="AC328" s="549"/>
      <c r="AD328" s="553">
        <v>0</v>
      </c>
      <c r="AE328" s="554" t="s">
        <v>1509</v>
      </c>
      <c r="AF328" s="553">
        <v>0</v>
      </c>
      <c r="AG328" s="554" t="s">
        <v>1509</v>
      </c>
      <c r="AH328" s="553">
        <v>0</v>
      </c>
      <c r="AI328" s="554" t="s">
        <v>1509</v>
      </c>
      <c r="AJ328" s="553">
        <v>0</v>
      </c>
      <c r="AK328" s="543" t="e">
        <f>#N/A</f>
        <v>#N/A</v>
      </c>
    </row>
    <row r="329" spans="1:37" s="522" customFormat="1" ht="22.5" hidden="1" customHeight="1" x14ac:dyDescent="0.3">
      <c r="A329" s="533" t="s">
        <v>1812</v>
      </c>
      <c r="B329" s="544" t="s">
        <v>1475</v>
      </c>
      <c r="C329" s="544" t="s">
        <v>204</v>
      </c>
      <c r="D329" s="544" t="s">
        <v>204</v>
      </c>
      <c r="E329" s="545" t="s">
        <v>953</v>
      </c>
      <c r="F329" s="545" t="s">
        <v>952</v>
      </c>
      <c r="G329" s="546">
        <v>750</v>
      </c>
      <c r="H329" s="546">
        <v>3</v>
      </c>
      <c r="I329" s="537"/>
      <c r="J329" s="547">
        <v>8</v>
      </c>
      <c r="K329" s="548">
        <v>24000</v>
      </c>
      <c r="L329" s="548">
        <v>192000</v>
      </c>
      <c r="M329" s="549"/>
      <c r="N329" s="547">
        <v>0</v>
      </c>
      <c r="O329" s="547">
        <v>24</v>
      </c>
      <c r="P329" s="547">
        <v>24</v>
      </c>
      <c r="Q329" s="548">
        <v>8</v>
      </c>
      <c r="R329" s="548">
        <v>600</v>
      </c>
      <c r="S329" s="548">
        <v>4800</v>
      </c>
      <c r="T329" s="549"/>
      <c r="U329" s="547">
        <v>3</v>
      </c>
      <c r="V329" s="549"/>
      <c r="W329" s="550" t="e">
        <f>#N/A</f>
        <v>#N/A</v>
      </c>
      <c r="X329" s="549"/>
      <c r="Y329" s="551" t="e">
        <f>#N/A</f>
        <v>#N/A</v>
      </c>
      <c r="Z329" s="551" t="e">
        <f>#N/A</f>
        <v>#N/A</v>
      </c>
      <c r="AA329" s="551" t="e">
        <f>#N/A</f>
        <v>#N/A</v>
      </c>
      <c r="AB329" s="552" t="e">
        <f>#N/A</f>
        <v>#N/A</v>
      </c>
      <c r="AC329" s="549"/>
      <c r="AD329" s="553">
        <v>0</v>
      </c>
      <c r="AE329" s="554" t="s">
        <v>1509</v>
      </c>
      <c r="AF329" s="553">
        <v>0</v>
      </c>
      <c r="AG329" s="554" t="s">
        <v>1509</v>
      </c>
      <c r="AH329" s="553">
        <v>0</v>
      </c>
      <c r="AI329" s="554" t="s">
        <v>1509</v>
      </c>
      <c r="AJ329" s="553">
        <v>0</v>
      </c>
      <c r="AK329" s="543" t="e">
        <f>#N/A</f>
        <v>#N/A</v>
      </c>
    </row>
    <row r="330" spans="1:37" s="522" customFormat="1" ht="22.5" hidden="1" customHeight="1" x14ac:dyDescent="0.3">
      <c r="A330" s="533" t="s">
        <v>1820</v>
      </c>
      <c r="B330" s="544" t="s">
        <v>1475</v>
      </c>
      <c r="C330" s="544" t="s">
        <v>204</v>
      </c>
      <c r="D330" s="544" t="s">
        <v>204</v>
      </c>
      <c r="E330" s="545" t="s">
        <v>955</v>
      </c>
      <c r="F330" s="545" t="s">
        <v>954</v>
      </c>
      <c r="G330" s="546">
        <v>750</v>
      </c>
      <c r="H330" s="546">
        <v>3</v>
      </c>
      <c r="I330" s="537"/>
      <c r="J330" s="547">
        <v>4</v>
      </c>
      <c r="K330" s="548">
        <v>45000</v>
      </c>
      <c r="L330" s="548">
        <v>180000</v>
      </c>
      <c r="M330" s="549"/>
      <c r="N330" s="547">
        <v>0</v>
      </c>
      <c r="O330" s="547">
        <v>12</v>
      </c>
      <c r="P330" s="547">
        <v>12</v>
      </c>
      <c r="Q330" s="548">
        <v>4</v>
      </c>
      <c r="R330" s="548">
        <v>0</v>
      </c>
      <c r="S330" s="548">
        <v>0</v>
      </c>
      <c r="T330" s="549"/>
      <c r="U330" s="547">
        <v>7</v>
      </c>
      <c r="V330" s="549"/>
      <c r="W330" s="550" t="e">
        <f>#N/A</f>
        <v>#N/A</v>
      </c>
      <c r="X330" s="549"/>
      <c r="Y330" s="551" t="e">
        <f>#N/A</f>
        <v>#N/A</v>
      </c>
      <c r="Z330" s="551" t="e">
        <f>#N/A</f>
        <v>#N/A</v>
      </c>
      <c r="AA330" s="551" t="e">
        <f>#N/A</f>
        <v>#N/A</v>
      </c>
      <c r="AB330" s="552" t="e">
        <f>#N/A</f>
        <v>#N/A</v>
      </c>
      <c r="AC330" s="549"/>
      <c r="AD330" s="553">
        <v>0</v>
      </c>
      <c r="AE330" s="554" t="s">
        <v>1509</v>
      </c>
      <c r="AF330" s="553">
        <v>0</v>
      </c>
      <c r="AG330" s="554" t="s">
        <v>1509</v>
      </c>
      <c r="AH330" s="553">
        <v>0</v>
      </c>
      <c r="AI330" s="554" t="s">
        <v>1509</v>
      </c>
      <c r="AJ330" s="553">
        <v>0</v>
      </c>
      <c r="AK330" s="543" t="e">
        <f>#N/A</f>
        <v>#N/A</v>
      </c>
    </row>
    <row r="331" spans="1:37" s="522" customFormat="1" ht="22.5" hidden="1" customHeight="1" x14ac:dyDescent="0.3">
      <c r="A331" s="533" t="s">
        <v>1821</v>
      </c>
      <c r="B331" s="544" t="s">
        <v>1475</v>
      </c>
      <c r="C331" s="544" t="s">
        <v>204</v>
      </c>
      <c r="D331" s="544" t="s">
        <v>204</v>
      </c>
      <c r="E331" s="545" t="s">
        <v>957</v>
      </c>
      <c r="F331" s="545" t="s">
        <v>956</v>
      </c>
      <c r="G331" s="546">
        <v>200</v>
      </c>
      <c r="H331" s="546">
        <v>12</v>
      </c>
      <c r="I331" s="537"/>
      <c r="J331" s="547">
        <v>93</v>
      </c>
      <c r="K331" s="548">
        <v>3850</v>
      </c>
      <c r="L331" s="548">
        <v>358050</v>
      </c>
      <c r="M331" s="549"/>
      <c r="N331" s="547">
        <v>0</v>
      </c>
      <c r="O331" s="547">
        <v>240</v>
      </c>
      <c r="P331" s="547">
        <v>240</v>
      </c>
      <c r="Q331" s="548">
        <v>20</v>
      </c>
      <c r="R331" s="548">
        <v>0</v>
      </c>
      <c r="S331" s="548">
        <v>0</v>
      </c>
      <c r="T331" s="549"/>
      <c r="U331" s="547">
        <v>1</v>
      </c>
      <c r="V331" s="549"/>
      <c r="W331" s="550" t="e">
        <f>#N/A</f>
        <v>#N/A</v>
      </c>
      <c r="X331" s="549"/>
      <c r="Y331" s="551" t="e">
        <f>#N/A</f>
        <v>#N/A</v>
      </c>
      <c r="Z331" s="551" t="e">
        <f>#N/A</f>
        <v>#N/A</v>
      </c>
      <c r="AA331" s="551" t="e">
        <f>#N/A</f>
        <v>#N/A</v>
      </c>
      <c r="AB331" s="552" t="e">
        <f>#N/A</f>
        <v>#N/A</v>
      </c>
      <c r="AC331" s="549"/>
      <c r="AD331" s="553">
        <v>0</v>
      </c>
      <c r="AE331" s="554" t="s">
        <v>1509</v>
      </c>
      <c r="AF331" s="553">
        <v>0</v>
      </c>
      <c r="AG331" s="554" t="s">
        <v>1509</v>
      </c>
      <c r="AH331" s="553">
        <v>0</v>
      </c>
      <c r="AI331" s="554" t="s">
        <v>1509</v>
      </c>
      <c r="AJ331" s="553">
        <v>0</v>
      </c>
      <c r="AK331" s="543" t="e">
        <f>#N/A</f>
        <v>#N/A</v>
      </c>
    </row>
    <row r="332" spans="1:37" s="522" customFormat="1" ht="22.5" hidden="1" customHeight="1" x14ac:dyDescent="0.3">
      <c r="A332" s="533" t="s">
        <v>1814</v>
      </c>
      <c r="B332" s="544" t="s">
        <v>1475</v>
      </c>
      <c r="C332" s="544" t="s">
        <v>204</v>
      </c>
      <c r="D332" s="544" t="s">
        <v>204</v>
      </c>
      <c r="E332" s="545" t="s">
        <v>959</v>
      </c>
      <c r="F332" s="545" t="s">
        <v>958</v>
      </c>
      <c r="G332" s="546">
        <v>750</v>
      </c>
      <c r="H332" s="546">
        <v>3</v>
      </c>
      <c r="I332" s="537"/>
      <c r="J332" s="547">
        <v>8</v>
      </c>
      <c r="K332" s="548">
        <v>22400</v>
      </c>
      <c r="L332" s="548">
        <v>179200</v>
      </c>
      <c r="M332" s="549"/>
      <c r="N332" s="547">
        <v>0</v>
      </c>
      <c r="O332" s="547">
        <v>30</v>
      </c>
      <c r="P332" s="547">
        <v>30</v>
      </c>
      <c r="Q332" s="548">
        <v>10</v>
      </c>
      <c r="R332" s="548">
        <v>600</v>
      </c>
      <c r="S332" s="548">
        <v>6000</v>
      </c>
      <c r="T332" s="549"/>
      <c r="U332" s="547">
        <v>7</v>
      </c>
      <c r="V332" s="549"/>
      <c r="W332" s="550" t="e">
        <f>#N/A</f>
        <v>#N/A</v>
      </c>
      <c r="X332" s="549"/>
      <c r="Y332" s="551" t="e">
        <f>#N/A</f>
        <v>#N/A</v>
      </c>
      <c r="Z332" s="551" t="e">
        <f>#N/A</f>
        <v>#N/A</v>
      </c>
      <c r="AA332" s="551" t="e">
        <f>#N/A</f>
        <v>#N/A</v>
      </c>
      <c r="AB332" s="552" t="e">
        <f>#N/A</f>
        <v>#N/A</v>
      </c>
      <c r="AC332" s="549"/>
      <c r="AD332" s="553">
        <v>0</v>
      </c>
      <c r="AE332" s="554" t="s">
        <v>1509</v>
      </c>
      <c r="AF332" s="553">
        <v>0</v>
      </c>
      <c r="AG332" s="554" t="s">
        <v>1509</v>
      </c>
      <c r="AH332" s="553">
        <v>0</v>
      </c>
      <c r="AI332" s="554" t="s">
        <v>1509</v>
      </c>
      <c r="AJ332" s="553">
        <v>0</v>
      </c>
      <c r="AK332" s="543" t="e">
        <f>#N/A</f>
        <v>#N/A</v>
      </c>
    </row>
    <row r="333" spans="1:37" s="522" customFormat="1" ht="22.5" hidden="1" customHeight="1" x14ac:dyDescent="0.3">
      <c r="A333" s="533" t="s">
        <v>1816</v>
      </c>
      <c r="B333" s="544" t="s">
        <v>1475</v>
      </c>
      <c r="C333" s="544" t="s">
        <v>204</v>
      </c>
      <c r="D333" s="544" t="s">
        <v>204</v>
      </c>
      <c r="E333" s="545" t="s">
        <v>961</v>
      </c>
      <c r="F333" s="545" t="s">
        <v>960</v>
      </c>
      <c r="G333" s="546">
        <v>750</v>
      </c>
      <c r="H333" s="546">
        <v>6</v>
      </c>
      <c r="I333" s="537"/>
      <c r="J333" s="547">
        <v>677</v>
      </c>
      <c r="K333" s="548">
        <v>10600</v>
      </c>
      <c r="L333" s="548">
        <v>7176200</v>
      </c>
      <c r="M333" s="549"/>
      <c r="N333" s="547">
        <v>0</v>
      </c>
      <c r="O333" s="547">
        <v>2040</v>
      </c>
      <c r="P333" s="547">
        <v>2040</v>
      </c>
      <c r="Q333" s="548">
        <v>340</v>
      </c>
      <c r="R333" s="548">
        <v>510</v>
      </c>
      <c r="S333" s="548">
        <v>173400</v>
      </c>
      <c r="T333" s="549"/>
      <c r="U333" s="547">
        <v>10</v>
      </c>
      <c r="V333" s="549"/>
      <c r="W333" s="550" t="e">
        <f>#N/A</f>
        <v>#N/A</v>
      </c>
      <c r="X333" s="549"/>
      <c r="Y333" s="551" t="e">
        <f>#N/A</f>
        <v>#N/A</v>
      </c>
      <c r="Z333" s="551" t="e">
        <f>#N/A</f>
        <v>#N/A</v>
      </c>
      <c r="AA333" s="551" t="e">
        <f>#N/A</f>
        <v>#N/A</v>
      </c>
      <c r="AB333" s="552" t="e">
        <f>#N/A</f>
        <v>#N/A</v>
      </c>
      <c r="AC333" s="549"/>
      <c r="AD333" s="553">
        <v>0</v>
      </c>
      <c r="AE333" s="554" t="s">
        <v>1509</v>
      </c>
      <c r="AF333" s="553">
        <v>0</v>
      </c>
      <c r="AG333" s="554" t="s">
        <v>1509</v>
      </c>
      <c r="AH333" s="553">
        <v>0</v>
      </c>
      <c r="AI333" s="554" t="s">
        <v>1509</v>
      </c>
      <c r="AJ333" s="553">
        <v>0</v>
      </c>
      <c r="AK333" s="543" t="e">
        <f>#N/A</f>
        <v>#N/A</v>
      </c>
    </row>
    <row r="334" spans="1:37" s="522" customFormat="1" ht="22.5" hidden="1" customHeight="1" x14ac:dyDescent="0.3">
      <c r="A334" s="533" t="s">
        <v>1822</v>
      </c>
      <c r="B334" s="544" t="s">
        <v>1475</v>
      </c>
      <c r="C334" s="544" t="s">
        <v>204</v>
      </c>
      <c r="D334" s="544" t="s">
        <v>204</v>
      </c>
      <c r="E334" s="545" t="s">
        <v>963</v>
      </c>
      <c r="F334" s="545" t="s">
        <v>962</v>
      </c>
      <c r="G334" s="546">
        <v>750</v>
      </c>
      <c r="H334" s="546">
        <v>3</v>
      </c>
      <c r="I334" s="537"/>
      <c r="J334" s="547">
        <v>1</v>
      </c>
      <c r="K334" s="548">
        <v>156250</v>
      </c>
      <c r="L334" s="548">
        <v>156250</v>
      </c>
      <c r="M334" s="549"/>
      <c r="N334" s="547">
        <v>0</v>
      </c>
      <c r="O334" s="547">
        <v>0</v>
      </c>
      <c r="P334" s="547">
        <v>0</v>
      </c>
      <c r="Q334" s="548">
        <v>0</v>
      </c>
      <c r="R334" s="548">
        <v>0</v>
      </c>
      <c r="S334" s="548">
        <v>0</v>
      </c>
      <c r="T334" s="549"/>
      <c r="U334" s="547">
        <v>0</v>
      </c>
      <c r="V334" s="549"/>
      <c r="W334" s="550" t="e">
        <f>#N/A</f>
        <v>#N/A</v>
      </c>
      <c r="X334" s="549"/>
      <c r="Y334" s="551" t="e">
        <f>#N/A</f>
        <v>#N/A</v>
      </c>
      <c r="Z334" s="551" t="e">
        <f>#N/A</f>
        <v>#N/A</v>
      </c>
      <c r="AA334" s="551" t="e">
        <f>#N/A</f>
        <v>#N/A</v>
      </c>
      <c r="AB334" s="552" t="e">
        <f>#N/A</f>
        <v>#N/A</v>
      </c>
      <c r="AC334" s="549"/>
      <c r="AD334" s="553">
        <v>0</v>
      </c>
      <c r="AE334" s="554" t="s">
        <v>1509</v>
      </c>
      <c r="AF334" s="553">
        <v>0</v>
      </c>
      <c r="AG334" s="554" t="s">
        <v>1509</v>
      </c>
      <c r="AH334" s="553">
        <v>0</v>
      </c>
      <c r="AI334" s="554" t="s">
        <v>1509</v>
      </c>
      <c r="AJ334" s="553">
        <v>0</v>
      </c>
      <c r="AK334" s="543" t="e">
        <f>#N/A</f>
        <v>#N/A</v>
      </c>
    </row>
    <row r="335" spans="1:37" s="522" customFormat="1" ht="22.5" hidden="1" customHeight="1" x14ac:dyDescent="0.3">
      <c r="A335" s="533" t="s">
        <v>1823</v>
      </c>
      <c r="B335" s="544" t="s">
        <v>1475</v>
      </c>
      <c r="C335" s="544" t="s">
        <v>204</v>
      </c>
      <c r="D335" s="544" t="s">
        <v>204</v>
      </c>
      <c r="E335" s="545" t="s">
        <v>967</v>
      </c>
      <c r="F335" s="545" t="s">
        <v>966</v>
      </c>
      <c r="G335" s="546">
        <v>750</v>
      </c>
      <c r="H335" s="546">
        <v>3</v>
      </c>
      <c r="I335" s="537"/>
      <c r="J335" s="547">
        <v>3</v>
      </c>
      <c r="K335" s="548">
        <v>176000</v>
      </c>
      <c r="L335" s="548">
        <v>528000</v>
      </c>
      <c r="M335" s="549"/>
      <c r="N335" s="547">
        <v>0</v>
      </c>
      <c r="O335" s="547">
        <v>0</v>
      </c>
      <c r="P335" s="547">
        <v>0</v>
      </c>
      <c r="Q335" s="548">
        <v>0</v>
      </c>
      <c r="R335" s="548">
        <v>0</v>
      </c>
      <c r="S335" s="548">
        <v>0</v>
      </c>
      <c r="T335" s="549"/>
      <c r="U335" s="547">
        <v>0</v>
      </c>
      <c r="V335" s="549"/>
      <c r="W335" s="550" t="e">
        <f>#N/A</f>
        <v>#N/A</v>
      </c>
      <c r="X335" s="549"/>
      <c r="Y335" s="551" t="e">
        <f>#N/A</f>
        <v>#N/A</v>
      </c>
      <c r="Z335" s="551" t="e">
        <f>#N/A</f>
        <v>#N/A</v>
      </c>
      <c r="AA335" s="551" t="e">
        <f>#N/A</f>
        <v>#N/A</v>
      </c>
      <c r="AB335" s="552" t="e">
        <f>#N/A</f>
        <v>#N/A</v>
      </c>
      <c r="AC335" s="549"/>
      <c r="AD335" s="553">
        <v>0</v>
      </c>
      <c r="AE335" s="554" t="s">
        <v>1509</v>
      </c>
      <c r="AF335" s="553">
        <v>0</v>
      </c>
      <c r="AG335" s="554" t="s">
        <v>1509</v>
      </c>
      <c r="AH335" s="553">
        <v>0</v>
      </c>
      <c r="AI335" s="554" t="s">
        <v>1509</v>
      </c>
      <c r="AJ335" s="553">
        <v>0</v>
      </c>
      <c r="AK335" s="543" t="e">
        <f>#N/A</f>
        <v>#N/A</v>
      </c>
    </row>
    <row r="336" spans="1:37" s="522" customFormat="1" ht="22.5" hidden="1" customHeight="1" x14ac:dyDescent="0.3">
      <c r="A336" s="533" t="s">
        <v>1818</v>
      </c>
      <c r="B336" s="544" t="s">
        <v>1475</v>
      </c>
      <c r="C336" s="544" t="s">
        <v>204</v>
      </c>
      <c r="D336" s="544" t="s">
        <v>204</v>
      </c>
      <c r="E336" s="545" t="s">
        <v>969</v>
      </c>
      <c r="F336" s="545" t="s">
        <v>968</v>
      </c>
      <c r="G336" s="546">
        <v>750</v>
      </c>
      <c r="H336" s="546">
        <v>6</v>
      </c>
      <c r="I336" s="537"/>
      <c r="J336" s="547">
        <v>8</v>
      </c>
      <c r="K336" s="548">
        <v>70000</v>
      </c>
      <c r="L336" s="548">
        <v>560000</v>
      </c>
      <c r="M336" s="549"/>
      <c r="N336" s="547">
        <v>0</v>
      </c>
      <c r="O336" s="547">
        <v>12</v>
      </c>
      <c r="P336" s="547">
        <v>12</v>
      </c>
      <c r="Q336" s="548">
        <v>2</v>
      </c>
      <c r="R336" s="548">
        <v>8040</v>
      </c>
      <c r="S336" s="548">
        <v>16080</v>
      </c>
      <c r="T336" s="549"/>
      <c r="U336" s="547">
        <v>8</v>
      </c>
      <c r="V336" s="549"/>
      <c r="W336" s="550" t="e">
        <f>#N/A</f>
        <v>#N/A</v>
      </c>
      <c r="X336" s="549"/>
      <c r="Y336" s="551" t="e">
        <f>#N/A</f>
        <v>#N/A</v>
      </c>
      <c r="Z336" s="551" t="e">
        <f>#N/A</f>
        <v>#N/A</v>
      </c>
      <c r="AA336" s="551" t="e">
        <f>#N/A</f>
        <v>#N/A</v>
      </c>
      <c r="AB336" s="552" t="e">
        <f>#N/A</f>
        <v>#N/A</v>
      </c>
      <c r="AC336" s="549"/>
      <c r="AD336" s="553">
        <v>0</v>
      </c>
      <c r="AE336" s="554" t="s">
        <v>1509</v>
      </c>
      <c r="AF336" s="553">
        <v>0</v>
      </c>
      <c r="AG336" s="554" t="s">
        <v>1509</v>
      </c>
      <c r="AH336" s="553">
        <v>0</v>
      </c>
      <c r="AI336" s="554" t="s">
        <v>1509</v>
      </c>
      <c r="AJ336" s="553">
        <v>0</v>
      </c>
      <c r="AK336" s="543" t="e">
        <f>#N/A</f>
        <v>#N/A</v>
      </c>
    </row>
    <row r="337" spans="1:37" s="522" customFormat="1" ht="22.5" hidden="1" customHeight="1" x14ac:dyDescent="0.3">
      <c r="A337" s="533" t="s">
        <v>1813</v>
      </c>
      <c r="B337" s="544" t="s">
        <v>1475</v>
      </c>
      <c r="C337" s="544" t="s">
        <v>204</v>
      </c>
      <c r="D337" s="544" t="s">
        <v>204</v>
      </c>
      <c r="E337" s="545" t="s">
        <v>971</v>
      </c>
      <c r="F337" s="545" t="s">
        <v>970</v>
      </c>
      <c r="G337" s="546">
        <v>750</v>
      </c>
      <c r="H337" s="546">
        <v>3</v>
      </c>
      <c r="I337" s="537"/>
      <c r="J337" s="547">
        <v>3</v>
      </c>
      <c r="K337" s="548">
        <v>43500</v>
      </c>
      <c r="L337" s="548">
        <v>130500</v>
      </c>
      <c r="M337" s="549"/>
      <c r="N337" s="547">
        <v>0</v>
      </c>
      <c r="O337" s="547">
        <v>12</v>
      </c>
      <c r="P337" s="547">
        <v>12</v>
      </c>
      <c r="Q337" s="548">
        <v>4</v>
      </c>
      <c r="R337" s="548">
        <v>1230</v>
      </c>
      <c r="S337" s="548">
        <v>4920</v>
      </c>
      <c r="T337" s="549"/>
      <c r="U337" s="547">
        <v>9</v>
      </c>
      <c r="V337" s="549"/>
      <c r="W337" s="550" t="e">
        <f>#N/A</f>
        <v>#N/A</v>
      </c>
      <c r="X337" s="549"/>
      <c r="Y337" s="551" t="e">
        <f>#N/A</f>
        <v>#N/A</v>
      </c>
      <c r="Z337" s="551" t="e">
        <f>#N/A</f>
        <v>#N/A</v>
      </c>
      <c r="AA337" s="551" t="e">
        <f>#N/A</f>
        <v>#N/A</v>
      </c>
      <c r="AB337" s="552" t="e">
        <f>#N/A</f>
        <v>#N/A</v>
      </c>
      <c r="AC337" s="549"/>
      <c r="AD337" s="553">
        <v>0</v>
      </c>
      <c r="AE337" s="554" t="s">
        <v>1509</v>
      </c>
      <c r="AF337" s="553">
        <v>0</v>
      </c>
      <c r="AG337" s="554" t="s">
        <v>1509</v>
      </c>
      <c r="AH337" s="553">
        <v>0</v>
      </c>
      <c r="AI337" s="554" t="s">
        <v>1509</v>
      </c>
      <c r="AJ337" s="553">
        <v>0</v>
      </c>
      <c r="AK337" s="543" t="e">
        <f>#N/A</f>
        <v>#N/A</v>
      </c>
    </row>
    <row r="338" spans="1:37" s="522" customFormat="1" ht="22.5" hidden="1" customHeight="1" x14ac:dyDescent="0.3">
      <c r="A338" s="533" t="s">
        <v>1815</v>
      </c>
      <c r="B338" s="544" t="s">
        <v>1475</v>
      </c>
      <c r="C338" s="544" t="s">
        <v>204</v>
      </c>
      <c r="D338" s="544" t="s">
        <v>204</v>
      </c>
      <c r="E338" s="545" t="s">
        <v>973</v>
      </c>
      <c r="F338" s="545" t="s">
        <v>972</v>
      </c>
      <c r="G338" s="546">
        <v>750</v>
      </c>
      <c r="H338" s="546">
        <v>6</v>
      </c>
      <c r="I338" s="537"/>
      <c r="J338" s="547">
        <v>71</v>
      </c>
      <c r="K338" s="548">
        <v>9650</v>
      </c>
      <c r="L338" s="548">
        <v>685150</v>
      </c>
      <c r="M338" s="549"/>
      <c r="N338" s="547">
        <v>0</v>
      </c>
      <c r="O338" s="547">
        <v>60</v>
      </c>
      <c r="P338" s="547">
        <v>60</v>
      </c>
      <c r="Q338" s="548">
        <v>10</v>
      </c>
      <c r="R338" s="548">
        <v>480</v>
      </c>
      <c r="S338" s="548">
        <v>4800</v>
      </c>
      <c r="T338" s="549"/>
      <c r="U338" s="547">
        <v>1</v>
      </c>
      <c r="V338" s="549"/>
      <c r="W338" s="550" t="e">
        <f>#N/A</f>
        <v>#N/A</v>
      </c>
      <c r="X338" s="549"/>
      <c r="Y338" s="551" t="e">
        <f>#N/A</f>
        <v>#N/A</v>
      </c>
      <c r="Z338" s="551" t="e">
        <f>#N/A</f>
        <v>#N/A</v>
      </c>
      <c r="AA338" s="551" t="e">
        <f>#N/A</f>
        <v>#N/A</v>
      </c>
      <c r="AB338" s="552" t="e">
        <f>#N/A</f>
        <v>#N/A</v>
      </c>
      <c r="AC338" s="549"/>
      <c r="AD338" s="553">
        <v>0</v>
      </c>
      <c r="AE338" s="554" t="s">
        <v>1509</v>
      </c>
      <c r="AF338" s="553">
        <v>0</v>
      </c>
      <c r="AG338" s="554" t="s">
        <v>1509</v>
      </c>
      <c r="AH338" s="553">
        <v>0</v>
      </c>
      <c r="AI338" s="554" t="s">
        <v>1509</v>
      </c>
      <c r="AJ338" s="553">
        <v>0</v>
      </c>
      <c r="AK338" s="543" t="e">
        <f>#N/A</f>
        <v>#N/A</v>
      </c>
    </row>
    <row r="339" spans="1:37" s="522" customFormat="1" ht="22.5" hidden="1" customHeight="1" x14ac:dyDescent="0.3">
      <c r="A339" s="533" t="s">
        <v>1824</v>
      </c>
      <c r="B339" s="544" t="s">
        <v>1475</v>
      </c>
      <c r="C339" s="544" t="s">
        <v>204</v>
      </c>
      <c r="D339" s="544" t="s">
        <v>204</v>
      </c>
      <c r="E339" s="545" t="s">
        <v>975</v>
      </c>
      <c r="F339" s="545" t="s">
        <v>974</v>
      </c>
      <c r="G339" s="546">
        <v>750</v>
      </c>
      <c r="H339" s="546">
        <v>3</v>
      </c>
      <c r="I339" s="537"/>
      <c r="J339" s="547">
        <v>10</v>
      </c>
      <c r="K339" s="548">
        <v>17971</v>
      </c>
      <c r="L339" s="548">
        <v>179710</v>
      </c>
      <c r="M339" s="549"/>
      <c r="N339" s="547">
        <v>0</v>
      </c>
      <c r="O339" s="547">
        <v>30</v>
      </c>
      <c r="P339" s="547">
        <v>30</v>
      </c>
      <c r="Q339" s="548">
        <v>10</v>
      </c>
      <c r="R339" s="548">
        <v>0</v>
      </c>
      <c r="S339" s="548">
        <v>0</v>
      </c>
      <c r="T339" s="549"/>
      <c r="U339" s="547">
        <v>2</v>
      </c>
      <c r="V339" s="549"/>
      <c r="W339" s="550" t="e">
        <f>#N/A</f>
        <v>#N/A</v>
      </c>
      <c r="X339" s="549"/>
      <c r="Y339" s="551" t="e">
        <f>#N/A</f>
        <v>#N/A</v>
      </c>
      <c r="Z339" s="551" t="e">
        <f>#N/A</f>
        <v>#N/A</v>
      </c>
      <c r="AA339" s="551" t="e">
        <f>#N/A</f>
        <v>#N/A</v>
      </c>
      <c r="AB339" s="552" t="e">
        <f>#N/A</f>
        <v>#N/A</v>
      </c>
      <c r="AC339" s="549"/>
      <c r="AD339" s="553">
        <v>0</v>
      </c>
      <c r="AE339" s="554" t="s">
        <v>1509</v>
      </c>
      <c r="AF339" s="553">
        <v>0</v>
      </c>
      <c r="AG339" s="554" t="s">
        <v>1509</v>
      </c>
      <c r="AH339" s="553">
        <v>0</v>
      </c>
      <c r="AI339" s="554" t="s">
        <v>1509</v>
      </c>
      <c r="AJ339" s="553">
        <v>0</v>
      </c>
      <c r="AK339" s="543" t="e">
        <f>#N/A</f>
        <v>#N/A</v>
      </c>
    </row>
    <row r="340" spans="1:37" s="522" customFormat="1" ht="22.5" hidden="1" customHeight="1" x14ac:dyDescent="0.3">
      <c r="A340" s="533" t="s">
        <v>1817</v>
      </c>
      <c r="B340" s="544" t="s">
        <v>1475</v>
      </c>
      <c r="C340" s="544" t="s">
        <v>204</v>
      </c>
      <c r="D340" s="544" t="s">
        <v>204</v>
      </c>
      <c r="E340" s="545" t="s">
        <v>977</v>
      </c>
      <c r="F340" s="545" t="s">
        <v>976</v>
      </c>
      <c r="G340" s="546">
        <v>1000</v>
      </c>
      <c r="H340" s="546">
        <v>3</v>
      </c>
      <c r="I340" s="537"/>
      <c r="J340" s="547">
        <v>0</v>
      </c>
      <c r="K340" s="548">
        <v>57500</v>
      </c>
      <c r="L340" s="548">
        <v>0</v>
      </c>
      <c r="M340" s="549"/>
      <c r="N340" s="547">
        <v>0</v>
      </c>
      <c r="O340" s="547">
        <v>0</v>
      </c>
      <c r="P340" s="547">
        <v>0</v>
      </c>
      <c r="Q340" s="548">
        <v>0</v>
      </c>
      <c r="R340" s="548">
        <v>1560</v>
      </c>
      <c r="S340" s="548">
        <v>0</v>
      </c>
      <c r="T340" s="549"/>
      <c r="U340" s="547">
        <v>0</v>
      </c>
      <c r="V340" s="549"/>
      <c r="W340" s="550" t="e">
        <f>#N/A</f>
        <v>#N/A</v>
      </c>
      <c r="X340" s="549"/>
      <c r="Y340" s="551" t="e">
        <f>#N/A</f>
        <v>#N/A</v>
      </c>
      <c r="Z340" s="551" t="e">
        <f>#N/A</f>
        <v>#N/A</v>
      </c>
      <c r="AA340" s="551" t="e">
        <f>#N/A</f>
        <v>#N/A</v>
      </c>
      <c r="AB340" s="552" t="e">
        <f>#N/A</f>
        <v>#N/A</v>
      </c>
      <c r="AC340" s="549"/>
      <c r="AD340" s="553">
        <v>0</v>
      </c>
      <c r="AE340" s="554" t="s">
        <v>1509</v>
      </c>
      <c r="AF340" s="553">
        <v>0</v>
      </c>
      <c r="AG340" s="554" t="s">
        <v>1509</v>
      </c>
      <c r="AH340" s="553">
        <v>0</v>
      </c>
      <c r="AI340" s="554" t="s">
        <v>1509</v>
      </c>
      <c r="AJ340" s="553">
        <v>0</v>
      </c>
      <c r="AK340" s="543" t="e">
        <f>#N/A</f>
        <v>#N/A</v>
      </c>
    </row>
    <row r="341" spans="1:37" s="522" customFormat="1" ht="22.5" hidden="1" customHeight="1" x14ac:dyDescent="0.3">
      <c r="A341" s="533" t="s">
        <v>1825</v>
      </c>
      <c r="B341" s="544" t="s">
        <v>1475</v>
      </c>
      <c r="C341" s="544" t="s">
        <v>204</v>
      </c>
      <c r="D341" s="544" t="s">
        <v>204</v>
      </c>
      <c r="E341" s="545" t="s">
        <v>979</v>
      </c>
      <c r="F341" s="545" t="s">
        <v>978</v>
      </c>
      <c r="G341" s="546">
        <v>1750</v>
      </c>
      <c r="H341" s="546">
        <v>4</v>
      </c>
      <c r="I341" s="537"/>
      <c r="J341" s="547">
        <v>20</v>
      </c>
      <c r="K341" s="548">
        <v>31800</v>
      </c>
      <c r="L341" s="548">
        <v>636000</v>
      </c>
      <c r="M341" s="549"/>
      <c r="N341" s="547">
        <v>0</v>
      </c>
      <c r="O341" s="547">
        <v>20</v>
      </c>
      <c r="P341" s="547">
        <v>20</v>
      </c>
      <c r="Q341" s="548">
        <v>5</v>
      </c>
      <c r="R341" s="548">
        <v>0</v>
      </c>
      <c r="S341" s="548">
        <v>0</v>
      </c>
      <c r="T341" s="549"/>
      <c r="U341" s="547">
        <v>3</v>
      </c>
      <c r="V341" s="549"/>
      <c r="W341" s="550" t="e">
        <f>#N/A</f>
        <v>#N/A</v>
      </c>
      <c r="X341" s="549"/>
      <c r="Y341" s="551" t="e">
        <f>#N/A</f>
        <v>#N/A</v>
      </c>
      <c r="Z341" s="551" t="e">
        <f>#N/A</f>
        <v>#N/A</v>
      </c>
      <c r="AA341" s="551" t="e">
        <f>#N/A</f>
        <v>#N/A</v>
      </c>
      <c r="AB341" s="552" t="e">
        <f>#N/A</f>
        <v>#N/A</v>
      </c>
      <c r="AC341" s="549"/>
      <c r="AD341" s="553">
        <v>0</v>
      </c>
      <c r="AE341" s="554" t="s">
        <v>1509</v>
      </c>
      <c r="AF341" s="553">
        <v>0</v>
      </c>
      <c r="AG341" s="554" t="s">
        <v>1509</v>
      </c>
      <c r="AH341" s="553">
        <v>0</v>
      </c>
      <c r="AI341" s="554" t="s">
        <v>1509</v>
      </c>
      <c r="AJ341" s="553">
        <v>0</v>
      </c>
      <c r="AK341" s="543" t="e">
        <f>#N/A</f>
        <v>#N/A</v>
      </c>
    </row>
    <row r="342" spans="1:37" s="522" customFormat="1" ht="22.5" customHeight="1" x14ac:dyDescent="0.3">
      <c r="A342" s="533" t="s">
        <v>1859</v>
      </c>
      <c r="B342" s="544" t="s">
        <v>1503</v>
      </c>
      <c r="C342" s="544" t="s">
        <v>100</v>
      </c>
      <c r="D342" s="544" t="s">
        <v>100</v>
      </c>
      <c r="E342" s="555" t="s">
        <v>3947</v>
      </c>
      <c r="F342" s="545" t="s">
        <v>3948</v>
      </c>
      <c r="G342" s="546">
        <v>700</v>
      </c>
      <c r="H342" s="546">
        <v>3</v>
      </c>
      <c r="I342" s="537"/>
      <c r="J342" s="547">
        <v>24</v>
      </c>
      <c r="K342" s="548">
        <v>1300</v>
      </c>
      <c r="L342" s="548">
        <v>31200</v>
      </c>
      <c r="M342" s="549"/>
      <c r="N342" s="547">
        <v>0</v>
      </c>
      <c r="O342" s="547">
        <v>0</v>
      </c>
      <c r="P342" s="547">
        <v>0</v>
      </c>
      <c r="Q342" s="548">
        <v>0</v>
      </c>
      <c r="R342" s="548">
        <v>0</v>
      </c>
      <c r="S342" s="548">
        <v>0</v>
      </c>
      <c r="T342" s="549"/>
      <c r="U342" s="547">
        <v>0</v>
      </c>
      <c r="V342" s="549"/>
      <c r="W342" s="550" t="e">
        <f>#N/A</f>
        <v>#N/A</v>
      </c>
      <c r="X342" s="549"/>
      <c r="Y342" s="551" t="e">
        <f>#N/A</f>
        <v>#N/A</v>
      </c>
      <c r="Z342" s="551" t="e">
        <f>#N/A</f>
        <v>#N/A</v>
      </c>
      <c r="AA342" s="551" t="e">
        <f>#N/A</f>
        <v>#N/A</v>
      </c>
      <c r="AB342" s="552" t="e">
        <f>#N/A</f>
        <v>#N/A</v>
      </c>
      <c r="AC342" s="549"/>
      <c r="AD342" s="553">
        <v>0</v>
      </c>
      <c r="AE342" s="554" t="s">
        <v>1509</v>
      </c>
      <c r="AF342" s="553">
        <v>0</v>
      </c>
      <c r="AG342" s="554" t="s">
        <v>1509</v>
      </c>
      <c r="AH342" s="553">
        <v>0</v>
      </c>
      <c r="AI342" s="554" t="s">
        <v>1509</v>
      </c>
      <c r="AJ342" s="553">
        <v>0</v>
      </c>
      <c r="AK342" s="543" t="e">
        <f>#N/A</f>
        <v>#N/A</v>
      </c>
    </row>
    <row r="343" spans="1:37" s="522" customFormat="1" ht="22.5" hidden="1" customHeight="1" x14ac:dyDescent="0.3">
      <c r="A343" s="533" t="s">
        <v>102</v>
      </c>
      <c r="B343" s="544" t="s">
        <v>1475</v>
      </c>
      <c r="C343" s="544" t="s">
        <v>100</v>
      </c>
      <c r="D343" s="544" t="s">
        <v>100</v>
      </c>
      <c r="E343" s="545" t="s">
        <v>981</v>
      </c>
      <c r="F343" s="545" t="s">
        <v>980</v>
      </c>
      <c r="G343" s="546">
        <v>700</v>
      </c>
      <c r="H343" s="546">
        <v>12</v>
      </c>
      <c r="I343" s="537"/>
      <c r="J343" s="547">
        <v>140</v>
      </c>
      <c r="K343" s="548">
        <v>2600</v>
      </c>
      <c r="L343" s="548">
        <v>364000</v>
      </c>
      <c r="M343" s="549"/>
      <c r="N343" s="547">
        <v>0</v>
      </c>
      <c r="O343" s="547">
        <v>120</v>
      </c>
      <c r="P343" s="547">
        <v>120</v>
      </c>
      <c r="Q343" s="548">
        <v>10</v>
      </c>
      <c r="R343" s="548">
        <v>359.1</v>
      </c>
      <c r="S343" s="548">
        <v>3591</v>
      </c>
      <c r="T343" s="549"/>
      <c r="U343" s="547">
        <v>1</v>
      </c>
      <c r="V343" s="549"/>
      <c r="W343" s="550" t="e">
        <f>#N/A</f>
        <v>#N/A</v>
      </c>
      <c r="X343" s="549"/>
      <c r="Y343" s="551" t="e">
        <f>#N/A</f>
        <v>#N/A</v>
      </c>
      <c r="Z343" s="551" t="e">
        <f>#N/A</f>
        <v>#N/A</v>
      </c>
      <c r="AA343" s="551" t="e">
        <f>#N/A</f>
        <v>#N/A</v>
      </c>
      <c r="AB343" s="552" t="e">
        <f>#N/A</f>
        <v>#N/A</v>
      </c>
      <c r="AC343" s="549"/>
      <c r="AD343" s="553">
        <v>0</v>
      </c>
      <c r="AE343" s="554" t="s">
        <v>1509</v>
      </c>
      <c r="AF343" s="553">
        <v>0</v>
      </c>
      <c r="AG343" s="554" t="s">
        <v>1509</v>
      </c>
      <c r="AH343" s="553">
        <v>0</v>
      </c>
      <c r="AI343" s="554" t="s">
        <v>1509</v>
      </c>
      <c r="AJ343" s="553">
        <v>0</v>
      </c>
      <c r="AK343" s="543" t="e">
        <f>#N/A</f>
        <v>#N/A</v>
      </c>
    </row>
    <row r="344" spans="1:37" s="522" customFormat="1" ht="22.5" hidden="1" customHeight="1" x14ac:dyDescent="0.3">
      <c r="A344" s="533" t="s">
        <v>103</v>
      </c>
      <c r="B344" s="544" t="s">
        <v>1475</v>
      </c>
      <c r="C344" s="544" t="s">
        <v>100</v>
      </c>
      <c r="D344" s="544" t="s">
        <v>100</v>
      </c>
      <c r="E344" s="545" t="s">
        <v>983</v>
      </c>
      <c r="F344" s="545" t="s">
        <v>982</v>
      </c>
      <c r="G344" s="546">
        <v>700</v>
      </c>
      <c r="H344" s="546">
        <v>12</v>
      </c>
      <c r="I344" s="537"/>
      <c r="J344" s="547">
        <v>100</v>
      </c>
      <c r="K344" s="548">
        <v>2380</v>
      </c>
      <c r="L344" s="548">
        <v>238000</v>
      </c>
      <c r="M344" s="549"/>
      <c r="N344" s="547">
        <v>0</v>
      </c>
      <c r="O344" s="547">
        <v>0</v>
      </c>
      <c r="P344" s="547">
        <v>0</v>
      </c>
      <c r="Q344" s="548">
        <v>0</v>
      </c>
      <c r="R344" s="548">
        <v>319.2</v>
      </c>
      <c r="S344" s="548">
        <v>0</v>
      </c>
      <c r="T344" s="549"/>
      <c r="U344" s="547">
        <v>1</v>
      </c>
      <c r="V344" s="549"/>
      <c r="W344" s="550" t="e">
        <f>#N/A</f>
        <v>#N/A</v>
      </c>
      <c r="X344" s="549"/>
      <c r="Y344" s="551" t="e">
        <f>#N/A</f>
        <v>#N/A</v>
      </c>
      <c r="Z344" s="551" t="e">
        <f>#N/A</f>
        <v>#N/A</v>
      </c>
      <c r="AA344" s="551" t="e">
        <f>#N/A</f>
        <v>#N/A</v>
      </c>
      <c r="AB344" s="552" t="e">
        <f>#N/A</f>
        <v>#N/A</v>
      </c>
      <c r="AC344" s="549"/>
      <c r="AD344" s="553">
        <v>0</v>
      </c>
      <c r="AE344" s="554" t="s">
        <v>1509</v>
      </c>
      <c r="AF344" s="553">
        <v>0</v>
      </c>
      <c r="AG344" s="554" t="s">
        <v>1509</v>
      </c>
      <c r="AH344" s="553">
        <v>0</v>
      </c>
      <c r="AI344" s="554" t="s">
        <v>1509</v>
      </c>
      <c r="AJ344" s="553">
        <v>0</v>
      </c>
      <c r="AK344" s="543" t="e">
        <f>#N/A</f>
        <v>#N/A</v>
      </c>
    </row>
    <row r="345" spans="1:37" s="522" customFormat="1" ht="22.5" hidden="1" customHeight="1" x14ac:dyDescent="0.3">
      <c r="A345" s="533" t="s">
        <v>1859</v>
      </c>
      <c r="B345" s="544" t="s">
        <v>1475</v>
      </c>
      <c r="C345" s="544" t="s">
        <v>100</v>
      </c>
      <c r="D345" s="544" t="s">
        <v>100</v>
      </c>
      <c r="E345" s="545" t="s">
        <v>985</v>
      </c>
      <c r="F345" s="545" t="s">
        <v>984</v>
      </c>
      <c r="G345" s="546">
        <v>700</v>
      </c>
      <c r="H345" s="546">
        <v>12</v>
      </c>
      <c r="I345" s="537"/>
      <c r="J345" s="547">
        <v>178</v>
      </c>
      <c r="K345" s="548">
        <v>1300</v>
      </c>
      <c r="L345" s="548">
        <v>231400</v>
      </c>
      <c r="M345" s="549"/>
      <c r="N345" s="547">
        <v>0</v>
      </c>
      <c r="O345" s="547">
        <v>720</v>
      </c>
      <c r="P345" s="547">
        <v>720</v>
      </c>
      <c r="Q345" s="548">
        <v>60</v>
      </c>
      <c r="R345" s="548">
        <v>164.39</v>
      </c>
      <c r="S345" s="548">
        <v>9863.4</v>
      </c>
      <c r="T345" s="549"/>
      <c r="U345" s="547">
        <v>0</v>
      </c>
      <c r="V345" s="549"/>
      <c r="W345" s="550" t="e">
        <f>#N/A</f>
        <v>#N/A</v>
      </c>
      <c r="X345" s="549"/>
      <c r="Y345" s="551" t="e">
        <f>#N/A</f>
        <v>#N/A</v>
      </c>
      <c r="Z345" s="551" t="e">
        <f>#N/A</f>
        <v>#N/A</v>
      </c>
      <c r="AA345" s="551" t="e">
        <f>#N/A</f>
        <v>#N/A</v>
      </c>
      <c r="AB345" s="552" t="e">
        <f>#N/A</f>
        <v>#N/A</v>
      </c>
      <c r="AC345" s="549"/>
      <c r="AD345" s="553">
        <v>0</v>
      </c>
      <c r="AE345" s="554" t="s">
        <v>1509</v>
      </c>
      <c r="AF345" s="553">
        <v>0</v>
      </c>
      <c r="AG345" s="554" t="s">
        <v>1509</v>
      </c>
      <c r="AH345" s="553">
        <v>0</v>
      </c>
      <c r="AI345" s="554" t="s">
        <v>1509</v>
      </c>
      <c r="AJ345" s="553">
        <v>0</v>
      </c>
      <c r="AK345" s="543" t="e">
        <f>#N/A</f>
        <v>#N/A</v>
      </c>
    </row>
    <row r="346" spans="1:37" s="522" customFormat="1" ht="22.5" hidden="1" customHeight="1" x14ac:dyDescent="0.3">
      <c r="A346" s="533" t="s">
        <v>235</v>
      </c>
      <c r="B346" s="544" t="s">
        <v>1475</v>
      </c>
      <c r="C346" s="544" t="s">
        <v>234</v>
      </c>
      <c r="D346" s="544" t="s">
        <v>59</v>
      </c>
      <c r="E346" s="545" t="s">
        <v>987</v>
      </c>
      <c r="F346" s="545" t="s">
        <v>986</v>
      </c>
      <c r="G346" s="546">
        <v>700</v>
      </c>
      <c r="H346" s="546">
        <v>6</v>
      </c>
      <c r="I346" s="537"/>
      <c r="J346" s="547">
        <v>24</v>
      </c>
      <c r="K346" s="548">
        <v>1550</v>
      </c>
      <c r="L346" s="548">
        <v>37200</v>
      </c>
      <c r="M346" s="549"/>
      <c r="N346" s="547">
        <v>0</v>
      </c>
      <c r="O346" s="547">
        <v>0</v>
      </c>
      <c r="P346" s="547">
        <v>0</v>
      </c>
      <c r="Q346" s="548">
        <v>0</v>
      </c>
      <c r="R346" s="548">
        <v>53.158048680000007</v>
      </c>
      <c r="S346" s="548">
        <v>0</v>
      </c>
      <c r="T346" s="549"/>
      <c r="U346" s="547">
        <v>0</v>
      </c>
      <c r="V346" s="549"/>
      <c r="W346" s="550" t="e">
        <f>#N/A</f>
        <v>#N/A</v>
      </c>
      <c r="X346" s="549"/>
      <c r="Y346" s="551" t="e">
        <f>#N/A</f>
        <v>#N/A</v>
      </c>
      <c r="Z346" s="551" t="e">
        <f>#N/A</f>
        <v>#N/A</v>
      </c>
      <c r="AA346" s="551" t="e">
        <f>#N/A</f>
        <v>#N/A</v>
      </c>
      <c r="AB346" s="552" t="e">
        <f>#N/A</f>
        <v>#N/A</v>
      </c>
      <c r="AC346" s="549"/>
      <c r="AD346" s="553">
        <v>0</v>
      </c>
      <c r="AE346" s="554" t="s">
        <v>1509</v>
      </c>
      <c r="AF346" s="553">
        <v>0</v>
      </c>
      <c r="AG346" s="554" t="s">
        <v>1509</v>
      </c>
      <c r="AH346" s="553">
        <v>0</v>
      </c>
      <c r="AI346" s="554" t="s">
        <v>1509</v>
      </c>
      <c r="AJ346" s="553">
        <v>0</v>
      </c>
      <c r="AK346" s="543" t="e">
        <f>#N/A</f>
        <v>#N/A</v>
      </c>
    </row>
    <row r="347" spans="1:37" s="522" customFormat="1" ht="22.5" hidden="1" customHeight="1" x14ac:dyDescent="0.3">
      <c r="A347" s="533" t="s">
        <v>237</v>
      </c>
      <c r="B347" s="544" t="s">
        <v>1475</v>
      </c>
      <c r="C347" s="544" t="s">
        <v>1788</v>
      </c>
      <c r="D347" s="544" t="s">
        <v>59</v>
      </c>
      <c r="E347" s="545" t="s">
        <v>989</v>
      </c>
      <c r="F347" s="545" t="s">
        <v>988</v>
      </c>
      <c r="G347" s="546">
        <v>700</v>
      </c>
      <c r="H347" s="546">
        <v>6</v>
      </c>
      <c r="I347" s="537"/>
      <c r="J347" s="547">
        <v>0</v>
      </c>
      <c r="K347" s="548">
        <v>2090</v>
      </c>
      <c r="L347" s="548">
        <v>0</v>
      </c>
      <c r="M347" s="549"/>
      <c r="N347" s="547">
        <v>0</v>
      </c>
      <c r="O347" s="547">
        <v>0</v>
      </c>
      <c r="P347" s="547">
        <v>0</v>
      </c>
      <c r="Q347" s="548">
        <v>0</v>
      </c>
      <c r="R347" s="548">
        <v>89.33</v>
      </c>
      <c r="S347" s="548">
        <v>0</v>
      </c>
      <c r="T347" s="549"/>
      <c r="U347" s="547">
        <v>0</v>
      </c>
      <c r="V347" s="549"/>
      <c r="W347" s="550" t="e">
        <f>#N/A</f>
        <v>#N/A</v>
      </c>
      <c r="X347" s="549"/>
      <c r="Y347" s="551" t="e">
        <f>#N/A</f>
        <v>#N/A</v>
      </c>
      <c r="Z347" s="551" t="e">
        <f>#N/A</f>
        <v>#N/A</v>
      </c>
      <c r="AA347" s="551" t="e">
        <f>#N/A</f>
        <v>#N/A</v>
      </c>
      <c r="AB347" s="552" t="e">
        <f>#N/A</f>
        <v>#N/A</v>
      </c>
      <c r="AC347" s="549"/>
      <c r="AD347" s="553">
        <v>0</v>
      </c>
      <c r="AE347" s="554" t="s">
        <v>1509</v>
      </c>
      <c r="AF347" s="553">
        <v>0</v>
      </c>
      <c r="AG347" s="554" t="s">
        <v>1509</v>
      </c>
      <c r="AH347" s="553">
        <v>0</v>
      </c>
      <c r="AI347" s="554" t="s">
        <v>1509</v>
      </c>
      <c r="AJ347" s="553">
        <v>0</v>
      </c>
      <c r="AK347" s="543" t="e">
        <f>#N/A</f>
        <v>#N/A</v>
      </c>
    </row>
    <row r="348" spans="1:37" s="522" customFormat="1" ht="22.5" hidden="1" customHeight="1" x14ac:dyDescent="0.3">
      <c r="A348" s="533" t="s">
        <v>1789</v>
      </c>
      <c r="B348" s="544" t="s">
        <v>1475</v>
      </c>
      <c r="C348" s="544" t="s">
        <v>1788</v>
      </c>
      <c r="D348" s="544" t="s">
        <v>1788</v>
      </c>
      <c r="E348" s="545" t="s">
        <v>991</v>
      </c>
      <c r="F348" s="545" t="s">
        <v>990</v>
      </c>
      <c r="G348" s="546">
        <v>700</v>
      </c>
      <c r="H348" s="546">
        <v>6</v>
      </c>
      <c r="I348" s="537"/>
      <c r="J348" s="547">
        <v>0</v>
      </c>
      <c r="K348" s="548">
        <v>2090</v>
      </c>
      <c r="L348" s="548">
        <v>0</v>
      </c>
      <c r="M348" s="549"/>
      <c r="N348" s="547">
        <v>0</v>
      </c>
      <c r="O348" s="547">
        <v>0</v>
      </c>
      <c r="P348" s="547">
        <v>0</v>
      </c>
      <c r="Q348" s="548">
        <v>0</v>
      </c>
      <c r="R348" s="548">
        <v>0</v>
      </c>
      <c r="S348" s="548">
        <v>0</v>
      </c>
      <c r="T348" s="549"/>
      <c r="U348" s="547">
        <v>0</v>
      </c>
      <c r="V348" s="549"/>
      <c r="W348" s="550" t="e">
        <f>#N/A</f>
        <v>#N/A</v>
      </c>
      <c r="X348" s="549"/>
      <c r="Y348" s="551" t="e">
        <f>#N/A</f>
        <v>#N/A</v>
      </c>
      <c r="Z348" s="551" t="e">
        <f>#N/A</f>
        <v>#N/A</v>
      </c>
      <c r="AA348" s="551" t="e">
        <f>#N/A</f>
        <v>#N/A</v>
      </c>
      <c r="AB348" s="552" t="e">
        <f>#N/A</f>
        <v>#N/A</v>
      </c>
      <c r="AC348" s="549"/>
      <c r="AD348" s="553">
        <v>0</v>
      </c>
      <c r="AE348" s="554" t="s">
        <v>1509</v>
      </c>
      <c r="AF348" s="553">
        <v>0</v>
      </c>
      <c r="AG348" s="554" t="s">
        <v>1509</v>
      </c>
      <c r="AH348" s="553">
        <v>0</v>
      </c>
      <c r="AI348" s="554" t="s">
        <v>1509</v>
      </c>
      <c r="AJ348" s="553">
        <v>0</v>
      </c>
      <c r="AK348" s="543" t="e">
        <f>#N/A</f>
        <v>#N/A</v>
      </c>
    </row>
    <row r="349" spans="1:37" s="522" customFormat="1" ht="22.5" hidden="1" customHeight="1" x14ac:dyDescent="0.3">
      <c r="A349" s="533" t="s">
        <v>171</v>
      </c>
      <c r="B349" s="544" t="s">
        <v>1503</v>
      </c>
      <c r="C349" s="544" t="s">
        <v>170</v>
      </c>
      <c r="D349" s="544" t="s">
        <v>59</v>
      </c>
      <c r="E349" s="545" t="s">
        <v>993</v>
      </c>
      <c r="F349" s="545" t="s">
        <v>992</v>
      </c>
      <c r="G349" s="546">
        <v>1000</v>
      </c>
      <c r="H349" s="546">
        <v>6</v>
      </c>
      <c r="I349" s="537"/>
      <c r="J349" s="547">
        <v>25</v>
      </c>
      <c r="K349" s="548">
        <v>855</v>
      </c>
      <c r="L349" s="548">
        <v>21375</v>
      </c>
      <c r="M349" s="549"/>
      <c r="N349" s="547">
        <v>0</v>
      </c>
      <c r="O349" s="547">
        <v>0</v>
      </c>
      <c r="P349" s="547">
        <v>0</v>
      </c>
      <c r="Q349" s="548">
        <v>0</v>
      </c>
      <c r="R349" s="548">
        <v>33.942364560000009</v>
      </c>
      <c r="S349" s="548">
        <v>0</v>
      </c>
      <c r="T349" s="549"/>
      <c r="U349" s="547">
        <v>0</v>
      </c>
      <c r="V349" s="549"/>
      <c r="W349" s="550" t="e">
        <f>#N/A</f>
        <v>#N/A</v>
      </c>
      <c r="X349" s="549"/>
      <c r="Y349" s="551" t="e">
        <f>#N/A</f>
        <v>#N/A</v>
      </c>
      <c r="Z349" s="551" t="e">
        <f>#N/A</f>
        <v>#N/A</v>
      </c>
      <c r="AA349" s="551" t="e">
        <f>#N/A</f>
        <v>#N/A</v>
      </c>
      <c r="AB349" s="552" t="e">
        <f>#N/A</f>
        <v>#N/A</v>
      </c>
      <c r="AC349" s="549"/>
      <c r="AD349" s="553">
        <v>0</v>
      </c>
      <c r="AE349" s="554" t="s">
        <v>1509</v>
      </c>
      <c r="AF349" s="553">
        <v>0</v>
      </c>
      <c r="AG349" s="554" t="s">
        <v>1509</v>
      </c>
      <c r="AH349" s="553">
        <v>0</v>
      </c>
      <c r="AI349" s="554" t="s">
        <v>1509</v>
      </c>
      <c r="AJ349" s="553">
        <v>0</v>
      </c>
      <c r="AK349" s="543" t="e">
        <f>#N/A</f>
        <v>#N/A</v>
      </c>
    </row>
    <row r="350" spans="1:37" s="522" customFormat="1" ht="22.5" hidden="1" customHeight="1" x14ac:dyDescent="0.3">
      <c r="A350" s="533" t="s">
        <v>169</v>
      </c>
      <c r="B350" s="544" t="s">
        <v>1475</v>
      </c>
      <c r="C350" s="544" t="s">
        <v>168</v>
      </c>
      <c r="D350" s="544" t="s">
        <v>59</v>
      </c>
      <c r="E350" s="545" t="s">
        <v>995</v>
      </c>
      <c r="F350" s="545" t="s">
        <v>994</v>
      </c>
      <c r="G350" s="546">
        <v>700</v>
      </c>
      <c r="H350" s="546">
        <v>6</v>
      </c>
      <c r="I350" s="537"/>
      <c r="J350" s="547">
        <v>15</v>
      </c>
      <c r="K350" s="548">
        <v>3300</v>
      </c>
      <c r="L350" s="548">
        <v>49500</v>
      </c>
      <c r="N350" s="547">
        <v>0</v>
      </c>
      <c r="O350" s="547">
        <v>0</v>
      </c>
      <c r="P350" s="547">
        <v>0</v>
      </c>
      <c r="Q350" s="548">
        <v>0</v>
      </c>
      <c r="R350" s="548">
        <v>163.1</v>
      </c>
      <c r="S350" s="548">
        <v>0</v>
      </c>
      <c r="T350" s="549"/>
      <c r="U350" s="547">
        <v>1</v>
      </c>
      <c r="V350" s="549"/>
      <c r="W350" s="550" t="e">
        <f>#N/A</f>
        <v>#N/A</v>
      </c>
      <c r="X350" s="549"/>
      <c r="Y350" s="551" t="e">
        <f>#N/A</f>
        <v>#N/A</v>
      </c>
      <c r="Z350" s="551" t="e">
        <f>#N/A</f>
        <v>#N/A</v>
      </c>
      <c r="AA350" s="551" t="e">
        <f>#N/A</f>
        <v>#N/A</v>
      </c>
      <c r="AB350" s="552" t="e">
        <f>#N/A</f>
        <v>#N/A</v>
      </c>
      <c r="AC350" s="549"/>
      <c r="AD350" s="553">
        <v>0</v>
      </c>
      <c r="AE350" s="554" t="s">
        <v>1509</v>
      </c>
      <c r="AF350" s="553">
        <v>0</v>
      </c>
      <c r="AG350" s="554" t="s">
        <v>1509</v>
      </c>
      <c r="AH350" s="553">
        <v>0</v>
      </c>
      <c r="AI350" s="554" t="s">
        <v>1509</v>
      </c>
      <c r="AJ350" s="553">
        <v>0</v>
      </c>
      <c r="AK350" s="543" t="e">
        <f>#N/A</f>
        <v>#N/A</v>
      </c>
    </row>
    <row r="351" spans="1:37" s="522" customFormat="1" ht="22.5" hidden="1" customHeight="1" x14ac:dyDescent="0.3">
      <c r="A351" s="533" t="s">
        <v>191</v>
      </c>
      <c r="B351" s="544" t="s">
        <v>1475</v>
      </c>
      <c r="C351" s="544" t="s">
        <v>190</v>
      </c>
      <c r="D351" s="544" t="s">
        <v>190</v>
      </c>
      <c r="E351" s="545" t="s">
        <v>997</v>
      </c>
      <c r="F351" s="545" t="s">
        <v>996</v>
      </c>
      <c r="G351" s="546">
        <v>700</v>
      </c>
      <c r="H351" s="546">
        <v>6</v>
      </c>
      <c r="I351" s="537"/>
      <c r="J351" s="547">
        <v>23</v>
      </c>
      <c r="K351" s="548">
        <v>1750</v>
      </c>
      <c r="L351" s="548">
        <v>40250</v>
      </c>
      <c r="N351" s="547">
        <v>0</v>
      </c>
      <c r="O351" s="547">
        <v>0</v>
      </c>
      <c r="P351" s="547">
        <v>0</v>
      </c>
      <c r="Q351" s="548">
        <v>0</v>
      </c>
      <c r="R351" s="548">
        <v>78</v>
      </c>
      <c r="S351" s="548">
        <v>0</v>
      </c>
      <c r="T351" s="549"/>
      <c r="U351" s="547">
        <v>1</v>
      </c>
      <c r="V351" s="549"/>
      <c r="W351" s="550" t="e">
        <f>#N/A</f>
        <v>#N/A</v>
      </c>
      <c r="X351" s="549"/>
      <c r="Y351" s="551" t="e">
        <f>#N/A</f>
        <v>#N/A</v>
      </c>
      <c r="Z351" s="551" t="e">
        <f>#N/A</f>
        <v>#N/A</v>
      </c>
      <c r="AA351" s="551" t="e">
        <f>#N/A</f>
        <v>#N/A</v>
      </c>
      <c r="AB351" s="552" t="e">
        <f>#N/A</f>
        <v>#N/A</v>
      </c>
      <c r="AC351" s="549"/>
      <c r="AD351" s="553">
        <v>0</v>
      </c>
      <c r="AE351" s="554" t="s">
        <v>1509</v>
      </c>
      <c r="AF351" s="553">
        <v>0</v>
      </c>
      <c r="AG351" s="554" t="s">
        <v>1509</v>
      </c>
      <c r="AH351" s="553">
        <v>0</v>
      </c>
      <c r="AI351" s="554" t="s">
        <v>1509</v>
      </c>
      <c r="AJ351" s="553">
        <v>0</v>
      </c>
      <c r="AK351" s="543" t="e">
        <f>#N/A</f>
        <v>#N/A</v>
      </c>
    </row>
    <row r="352" spans="1:37" s="522" customFormat="1" ht="22.5" hidden="1" customHeight="1" x14ac:dyDescent="0.3">
      <c r="A352" s="533" t="s">
        <v>3503</v>
      </c>
      <c r="B352" s="544" t="s">
        <v>1475</v>
      </c>
      <c r="C352" s="544" t="s">
        <v>133</v>
      </c>
      <c r="D352" s="544" t="s">
        <v>133</v>
      </c>
      <c r="E352" s="545" t="s">
        <v>999</v>
      </c>
      <c r="F352" s="545" t="s">
        <v>998</v>
      </c>
      <c r="G352" s="546">
        <v>700</v>
      </c>
      <c r="H352" s="546">
        <v>6</v>
      </c>
      <c r="I352" s="537"/>
      <c r="J352" s="547">
        <v>66</v>
      </c>
      <c r="K352" s="548">
        <v>5200</v>
      </c>
      <c r="L352" s="548">
        <v>343200</v>
      </c>
      <c r="N352" s="547">
        <v>0</v>
      </c>
      <c r="O352" s="547">
        <v>0</v>
      </c>
      <c r="P352" s="547">
        <v>0</v>
      </c>
      <c r="Q352" s="548">
        <v>0</v>
      </c>
      <c r="R352" s="548">
        <v>0</v>
      </c>
      <c r="S352" s="548">
        <v>0</v>
      </c>
      <c r="T352" s="549"/>
      <c r="U352" s="547">
        <v>0</v>
      </c>
      <c r="V352" s="549"/>
      <c r="W352" s="550" t="e">
        <f>#N/A</f>
        <v>#N/A</v>
      </c>
      <c r="X352" s="549"/>
      <c r="Y352" s="551" t="e">
        <f>#N/A</f>
        <v>#N/A</v>
      </c>
      <c r="Z352" s="551" t="e">
        <f>#N/A</f>
        <v>#N/A</v>
      </c>
      <c r="AA352" s="551" t="e">
        <f>#N/A</f>
        <v>#N/A</v>
      </c>
      <c r="AB352" s="552" t="e">
        <f>#N/A</f>
        <v>#N/A</v>
      </c>
      <c r="AC352" s="549"/>
      <c r="AD352" s="553">
        <v>0</v>
      </c>
      <c r="AE352" s="554" t="s">
        <v>1509</v>
      </c>
      <c r="AF352" s="553">
        <v>0</v>
      </c>
      <c r="AG352" s="554" t="s">
        <v>1509</v>
      </c>
      <c r="AH352" s="553">
        <v>0</v>
      </c>
      <c r="AI352" s="554" t="s">
        <v>1509</v>
      </c>
      <c r="AJ352" s="553">
        <v>0</v>
      </c>
      <c r="AK352" s="543" t="e">
        <f>#N/A</f>
        <v>#N/A</v>
      </c>
    </row>
    <row r="353" spans="1:37" s="522" customFormat="1" ht="22.5" hidden="1" customHeight="1" x14ac:dyDescent="0.3">
      <c r="A353" s="533" t="s">
        <v>3504</v>
      </c>
      <c r="B353" s="544" t="s">
        <v>1475</v>
      </c>
      <c r="C353" s="544" t="s">
        <v>133</v>
      </c>
      <c r="D353" s="544" t="s">
        <v>133</v>
      </c>
      <c r="E353" s="545" t="s">
        <v>1001</v>
      </c>
      <c r="F353" s="545" t="s">
        <v>1000</v>
      </c>
      <c r="G353" s="546">
        <v>700</v>
      </c>
      <c r="H353" s="546">
        <v>6</v>
      </c>
      <c r="I353" s="537"/>
      <c r="J353" s="547">
        <v>23</v>
      </c>
      <c r="K353" s="548">
        <v>5200</v>
      </c>
      <c r="L353" s="548">
        <v>119600</v>
      </c>
      <c r="N353" s="547">
        <v>0</v>
      </c>
      <c r="O353" s="547">
        <v>0</v>
      </c>
      <c r="P353" s="547">
        <v>0</v>
      </c>
      <c r="Q353" s="548">
        <v>0</v>
      </c>
      <c r="R353" s="548">
        <v>0</v>
      </c>
      <c r="S353" s="548">
        <v>0</v>
      </c>
      <c r="T353" s="549"/>
      <c r="U353" s="547">
        <v>0</v>
      </c>
      <c r="V353" s="549"/>
      <c r="W353" s="550" t="e">
        <f>#N/A</f>
        <v>#N/A</v>
      </c>
      <c r="X353" s="549"/>
      <c r="Y353" s="551" t="e">
        <f>#N/A</f>
        <v>#N/A</v>
      </c>
      <c r="Z353" s="551" t="e">
        <f>#N/A</f>
        <v>#N/A</v>
      </c>
      <c r="AA353" s="551" t="e">
        <f>#N/A</f>
        <v>#N/A</v>
      </c>
      <c r="AB353" s="552" t="e">
        <f>#N/A</f>
        <v>#N/A</v>
      </c>
      <c r="AC353" s="549"/>
      <c r="AD353" s="553">
        <v>0</v>
      </c>
      <c r="AE353" s="554" t="s">
        <v>1509</v>
      </c>
      <c r="AF353" s="553">
        <v>0</v>
      </c>
      <c r="AG353" s="554" t="s">
        <v>1509</v>
      </c>
      <c r="AH353" s="553">
        <v>0</v>
      </c>
      <c r="AI353" s="554" t="s">
        <v>1509</v>
      </c>
      <c r="AJ353" s="553">
        <v>0</v>
      </c>
      <c r="AK353" s="543" t="e">
        <f>#N/A</f>
        <v>#N/A</v>
      </c>
    </row>
    <row r="354" spans="1:37" s="522" customFormat="1" ht="22.5" hidden="1" customHeight="1" x14ac:dyDescent="0.3">
      <c r="A354" s="533" t="s">
        <v>193</v>
      </c>
      <c r="B354" s="544" t="s">
        <v>1475</v>
      </c>
      <c r="C354" s="544" t="s">
        <v>133</v>
      </c>
      <c r="D354" s="544" t="s">
        <v>133</v>
      </c>
      <c r="E354" s="545" t="s">
        <v>1003</v>
      </c>
      <c r="F354" s="545" t="s">
        <v>1002</v>
      </c>
      <c r="G354" s="546">
        <v>700</v>
      </c>
      <c r="H354" s="546">
        <v>6</v>
      </c>
      <c r="I354" s="537"/>
      <c r="J354" s="547">
        <v>28</v>
      </c>
      <c r="K354" s="548">
        <v>2410</v>
      </c>
      <c r="L354" s="548">
        <v>67480</v>
      </c>
      <c r="N354" s="547">
        <v>0</v>
      </c>
      <c r="O354" s="547">
        <v>0</v>
      </c>
      <c r="P354" s="547">
        <v>0</v>
      </c>
      <c r="Q354" s="548">
        <v>0</v>
      </c>
      <c r="R354" s="548">
        <v>101.97</v>
      </c>
      <c r="S354" s="548">
        <v>0</v>
      </c>
      <c r="T354" s="549"/>
      <c r="U354" s="547">
        <v>1</v>
      </c>
      <c r="V354" s="549"/>
      <c r="W354" s="550" t="e">
        <f>#N/A</f>
        <v>#N/A</v>
      </c>
      <c r="X354" s="549"/>
      <c r="Y354" s="551" t="e">
        <f>#N/A</f>
        <v>#N/A</v>
      </c>
      <c r="Z354" s="551" t="e">
        <f>#N/A</f>
        <v>#N/A</v>
      </c>
      <c r="AA354" s="551" t="e">
        <f>#N/A</f>
        <v>#N/A</v>
      </c>
      <c r="AB354" s="552" t="e">
        <f>#N/A</f>
        <v>#N/A</v>
      </c>
      <c r="AC354" s="549"/>
      <c r="AD354" s="553">
        <v>0</v>
      </c>
      <c r="AE354" s="554" t="s">
        <v>1509</v>
      </c>
      <c r="AF354" s="553">
        <v>0</v>
      </c>
      <c r="AG354" s="554" t="s">
        <v>1509</v>
      </c>
      <c r="AH354" s="553">
        <v>0</v>
      </c>
      <c r="AI354" s="554" t="s">
        <v>1509</v>
      </c>
      <c r="AJ354" s="553">
        <v>0</v>
      </c>
      <c r="AK354" s="543" t="e">
        <f>#N/A</f>
        <v>#N/A</v>
      </c>
    </row>
    <row r="355" spans="1:37" s="522" customFormat="1" ht="22.5" hidden="1" customHeight="1" x14ac:dyDescent="0.3">
      <c r="A355" s="533" t="s">
        <v>192</v>
      </c>
      <c r="B355" s="544" t="s">
        <v>1475</v>
      </c>
      <c r="C355" s="544" t="s">
        <v>133</v>
      </c>
      <c r="D355" s="544" t="s">
        <v>133</v>
      </c>
      <c r="E355" s="545" t="s">
        <v>1005</v>
      </c>
      <c r="F355" s="545" t="s">
        <v>1004</v>
      </c>
      <c r="G355" s="546">
        <v>700</v>
      </c>
      <c r="H355" s="546">
        <v>6</v>
      </c>
      <c r="I355" s="537"/>
      <c r="J355" s="547">
        <v>0</v>
      </c>
      <c r="K355" s="548">
        <v>2200</v>
      </c>
      <c r="L355" s="548">
        <v>0</v>
      </c>
      <c r="N355" s="547">
        <v>0</v>
      </c>
      <c r="O355" s="547">
        <v>0</v>
      </c>
      <c r="P355" s="547">
        <v>0</v>
      </c>
      <c r="Q355" s="548">
        <v>0</v>
      </c>
      <c r="R355" s="548">
        <v>83.43</v>
      </c>
      <c r="S355" s="548">
        <v>0</v>
      </c>
      <c r="T355" s="549"/>
      <c r="U355" s="547">
        <v>1</v>
      </c>
      <c r="V355" s="549"/>
      <c r="W355" s="550" t="e">
        <f>#N/A</f>
        <v>#N/A</v>
      </c>
      <c r="X355" s="549"/>
      <c r="Y355" s="551" t="e">
        <f>#N/A</f>
        <v>#N/A</v>
      </c>
      <c r="Z355" s="551" t="e">
        <f>#N/A</f>
        <v>#N/A</v>
      </c>
      <c r="AA355" s="551" t="e">
        <f>#N/A</f>
        <v>#N/A</v>
      </c>
      <c r="AB355" s="552" t="e">
        <f>#N/A</f>
        <v>#N/A</v>
      </c>
      <c r="AC355" s="549"/>
      <c r="AD355" s="553">
        <v>0</v>
      </c>
      <c r="AE355" s="554" t="s">
        <v>1509</v>
      </c>
      <c r="AF355" s="553">
        <v>0</v>
      </c>
      <c r="AG355" s="554" t="s">
        <v>1509</v>
      </c>
      <c r="AH355" s="553">
        <v>0</v>
      </c>
      <c r="AI355" s="554" t="s">
        <v>1509</v>
      </c>
      <c r="AJ355" s="553">
        <v>0</v>
      </c>
      <c r="AK355" s="543" t="e">
        <f>#N/A</f>
        <v>#N/A</v>
      </c>
    </row>
    <row r="356" spans="1:37" s="522" customFormat="1" ht="22.5" hidden="1" customHeight="1" x14ac:dyDescent="0.3">
      <c r="A356" s="533" t="s">
        <v>3687</v>
      </c>
      <c r="B356" s="544" t="s">
        <v>1475</v>
      </c>
      <c r="C356" s="544" t="s">
        <v>133</v>
      </c>
      <c r="D356" s="544" t="s">
        <v>133</v>
      </c>
      <c r="E356" s="545" t="s">
        <v>1007</v>
      </c>
      <c r="F356" s="545" t="s">
        <v>1006</v>
      </c>
      <c r="G356" s="546">
        <v>700</v>
      </c>
      <c r="H356" s="546">
        <v>4</v>
      </c>
      <c r="I356" s="537"/>
      <c r="J356" s="547">
        <v>29</v>
      </c>
      <c r="K356" s="548">
        <v>8490</v>
      </c>
      <c r="L356" s="548">
        <v>246210</v>
      </c>
      <c r="N356" s="547">
        <v>0</v>
      </c>
      <c r="O356" s="547">
        <v>92</v>
      </c>
      <c r="P356" s="547">
        <v>92</v>
      </c>
      <c r="Q356" s="548">
        <v>23</v>
      </c>
      <c r="R356" s="548">
        <v>0</v>
      </c>
      <c r="S356" s="548">
        <v>0</v>
      </c>
      <c r="T356" s="549"/>
      <c r="U356" s="547">
        <v>0</v>
      </c>
      <c r="V356" s="549"/>
      <c r="W356" s="550" t="e">
        <f>#N/A</f>
        <v>#N/A</v>
      </c>
      <c r="X356" s="549"/>
      <c r="Y356" s="551" t="e">
        <f>#N/A</f>
        <v>#N/A</v>
      </c>
      <c r="Z356" s="551" t="e">
        <f>#N/A</f>
        <v>#N/A</v>
      </c>
      <c r="AA356" s="551" t="e">
        <f>#N/A</f>
        <v>#N/A</v>
      </c>
      <c r="AB356" s="552" t="e">
        <f>#N/A</f>
        <v>#N/A</v>
      </c>
      <c r="AC356" s="549"/>
      <c r="AD356" s="553">
        <v>0</v>
      </c>
      <c r="AE356" s="554" t="s">
        <v>1509</v>
      </c>
      <c r="AF356" s="553">
        <v>0</v>
      </c>
      <c r="AG356" s="554" t="s">
        <v>1509</v>
      </c>
      <c r="AH356" s="553">
        <v>0</v>
      </c>
      <c r="AI356" s="554" t="s">
        <v>1509</v>
      </c>
      <c r="AJ356" s="553">
        <v>0</v>
      </c>
      <c r="AK356" s="543" t="e">
        <f>#N/A</f>
        <v>#N/A</v>
      </c>
    </row>
    <row r="357" spans="1:37" s="522" customFormat="1" ht="22.5" hidden="1" customHeight="1" x14ac:dyDescent="0.3">
      <c r="A357" s="533" t="s">
        <v>3688</v>
      </c>
      <c r="B357" s="544" t="s">
        <v>1475</v>
      </c>
      <c r="C357" s="544" t="s">
        <v>133</v>
      </c>
      <c r="D357" s="544" t="s">
        <v>133</v>
      </c>
      <c r="E357" s="545" t="s">
        <v>1009</v>
      </c>
      <c r="F357" s="545" t="s">
        <v>1008</v>
      </c>
      <c r="G357" s="546">
        <v>700</v>
      </c>
      <c r="H357" s="546">
        <v>4</v>
      </c>
      <c r="I357" s="537"/>
      <c r="J357" s="547">
        <v>25</v>
      </c>
      <c r="K357" s="548">
        <v>8490</v>
      </c>
      <c r="L357" s="548">
        <v>212250</v>
      </c>
      <c r="N357" s="547">
        <v>0</v>
      </c>
      <c r="O357" s="547">
        <v>92</v>
      </c>
      <c r="P357" s="547">
        <v>92</v>
      </c>
      <c r="Q357" s="548">
        <v>23</v>
      </c>
      <c r="R357" s="548">
        <v>0</v>
      </c>
      <c r="S357" s="548">
        <v>0</v>
      </c>
      <c r="T357" s="549"/>
      <c r="U357" s="547">
        <v>0</v>
      </c>
      <c r="V357" s="549"/>
      <c r="W357" s="550" t="e">
        <f>#N/A</f>
        <v>#N/A</v>
      </c>
      <c r="X357" s="549"/>
      <c r="Y357" s="551" t="e">
        <f>#N/A</f>
        <v>#N/A</v>
      </c>
      <c r="Z357" s="551" t="e">
        <f>#N/A</f>
        <v>#N/A</v>
      </c>
      <c r="AA357" s="551" t="e">
        <f>#N/A</f>
        <v>#N/A</v>
      </c>
      <c r="AB357" s="552" t="e">
        <f>#N/A</f>
        <v>#N/A</v>
      </c>
      <c r="AC357" s="549"/>
      <c r="AD357" s="553">
        <v>0</v>
      </c>
      <c r="AE357" s="554" t="s">
        <v>1509</v>
      </c>
      <c r="AF357" s="553">
        <v>0</v>
      </c>
      <c r="AG357" s="554" t="s">
        <v>1509</v>
      </c>
      <c r="AH357" s="553">
        <v>0</v>
      </c>
      <c r="AI357" s="554" t="s">
        <v>1509</v>
      </c>
      <c r="AJ357" s="553">
        <v>0</v>
      </c>
      <c r="AK357" s="543" t="e">
        <f>#N/A</f>
        <v>#N/A</v>
      </c>
    </row>
    <row r="358" spans="1:37" s="522" customFormat="1" ht="22.5" hidden="1" customHeight="1" x14ac:dyDescent="0.3">
      <c r="A358" s="533" t="s">
        <v>1889</v>
      </c>
      <c r="B358" s="544" t="s">
        <v>1475</v>
      </c>
      <c r="C358" s="544" t="s">
        <v>133</v>
      </c>
      <c r="D358" s="544" t="s">
        <v>133</v>
      </c>
      <c r="E358" s="545" t="s">
        <v>1011</v>
      </c>
      <c r="F358" s="545" t="s">
        <v>1010</v>
      </c>
      <c r="G358" s="546">
        <v>700</v>
      </c>
      <c r="H358" s="546">
        <v>6</v>
      </c>
      <c r="I358" s="537"/>
      <c r="J358" s="547">
        <v>40</v>
      </c>
      <c r="K358" s="548">
        <v>2610</v>
      </c>
      <c r="L358" s="548">
        <v>104400</v>
      </c>
      <c r="N358" s="547">
        <v>0</v>
      </c>
      <c r="O358" s="547">
        <v>0</v>
      </c>
      <c r="P358" s="547">
        <v>0</v>
      </c>
      <c r="Q358" s="548">
        <v>0</v>
      </c>
      <c r="R358" s="548">
        <v>108.15</v>
      </c>
      <c r="S358" s="548">
        <v>0</v>
      </c>
      <c r="T358" s="549"/>
      <c r="U358" s="547">
        <v>0</v>
      </c>
      <c r="V358" s="549"/>
      <c r="W358" s="550" t="e">
        <f>#N/A</f>
        <v>#N/A</v>
      </c>
      <c r="X358" s="549"/>
      <c r="Y358" s="551" t="e">
        <f>#N/A</f>
        <v>#N/A</v>
      </c>
      <c r="Z358" s="551" t="e">
        <f>#N/A</f>
        <v>#N/A</v>
      </c>
      <c r="AA358" s="551" t="e">
        <f>#N/A</f>
        <v>#N/A</v>
      </c>
      <c r="AB358" s="552" t="e">
        <f>#N/A</f>
        <v>#N/A</v>
      </c>
      <c r="AC358" s="549"/>
      <c r="AD358" s="553">
        <v>0</v>
      </c>
      <c r="AE358" s="554" t="s">
        <v>1509</v>
      </c>
      <c r="AF358" s="553">
        <v>0</v>
      </c>
      <c r="AG358" s="554" t="s">
        <v>1509</v>
      </c>
      <c r="AH358" s="553">
        <v>0</v>
      </c>
      <c r="AI358" s="554" t="s">
        <v>1509</v>
      </c>
      <c r="AJ358" s="553">
        <v>0</v>
      </c>
      <c r="AK358" s="543" t="e">
        <f>#N/A</f>
        <v>#N/A</v>
      </c>
    </row>
    <row r="359" spans="1:37" s="522" customFormat="1" ht="22.5" hidden="1" customHeight="1" x14ac:dyDescent="0.3">
      <c r="A359" s="533" t="s">
        <v>1890</v>
      </c>
      <c r="B359" s="544" t="s">
        <v>1475</v>
      </c>
      <c r="C359" s="544" t="s">
        <v>133</v>
      </c>
      <c r="D359" s="544" t="s">
        <v>133</v>
      </c>
      <c r="E359" s="545" t="s">
        <v>1013</v>
      </c>
      <c r="F359" s="545" t="s">
        <v>1012</v>
      </c>
      <c r="G359" s="546">
        <v>700</v>
      </c>
      <c r="H359" s="546">
        <v>6</v>
      </c>
      <c r="I359" s="537"/>
      <c r="J359" s="547">
        <v>127</v>
      </c>
      <c r="K359" s="548">
        <v>3750</v>
      </c>
      <c r="L359" s="548">
        <v>476250</v>
      </c>
      <c r="N359" s="547">
        <v>0</v>
      </c>
      <c r="O359" s="547">
        <v>0</v>
      </c>
      <c r="P359" s="547">
        <v>0</v>
      </c>
      <c r="Q359" s="548">
        <v>0</v>
      </c>
      <c r="R359" s="548">
        <v>160.68</v>
      </c>
      <c r="S359" s="548">
        <v>0</v>
      </c>
      <c r="T359" s="549"/>
      <c r="U359" s="547">
        <v>0</v>
      </c>
      <c r="V359" s="549"/>
      <c r="W359" s="550" t="e">
        <f>#N/A</f>
        <v>#N/A</v>
      </c>
      <c r="X359" s="549"/>
      <c r="Y359" s="551" t="e">
        <f>#N/A</f>
        <v>#N/A</v>
      </c>
      <c r="Z359" s="551" t="e">
        <f>#N/A</f>
        <v>#N/A</v>
      </c>
      <c r="AA359" s="551" t="e">
        <f>#N/A</f>
        <v>#N/A</v>
      </c>
      <c r="AB359" s="552" t="e">
        <f>#N/A</f>
        <v>#N/A</v>
      </c>
      <c r="AC359" s="549"/>
      <c r="AD359" s="553">
        <v>0</v>
      </c>
      <c r="AE359" s="554" t="s">
        <v>1509</v>
      </c>
      <c r="AF359" s="553">
        <v>0</v>
      </c>
      <c r="AG359" s="554" t="s">
        <v>1509</v>
      </c>
      <c r="AH359" s="553">
        <v>0</v>
      </c>
      <c r="AI359" s="554" t="s">
        <v>1509</v>
      </c>
      <c r="AJ359" s="553">
        <v>0</v>
      </c>
      <c r="AK359" s="543" t="e">
        <f>#N/A</f>
        <v>#N/A</v>
      </c>
    </row>
    <row r="360" spans="1:37" s="522" customFormat="1" ht="22.5" hidden="1" customHeight="1" x14ac:dyDescent="0.3">
      <c r="A360" s="533" t="s">
        <v>136</v>
      </c>
      <c r="B360" s="544" t="s">
        <v>1475</v>
      </c>
      <c r="C360" s="544" t="s">
        <v>133</v>
      </c>
      <c r="D360" s="544" t="s">
        <v>133</v>
      </c>
      <c r="E360" s="545" t="s">
        <v>1015</v>
      </c>
      <c r="F360" s="545" t="s">
        <v>1014</v>
      </c>
      <c r="G360" s="546">
        <v>700</v>
      </c>
      <c r="H360" s="546">
        <v>6</v>
      </c>
      <c r="I360" s="537"/>
      <c r="J360" s="547">
        <v>52</v>
      </c>
      <c r="K360" s="548">
        <v>5200</v>
      </c>
      <c r="L360" s="548">
        <v>270400</v>
      </c>
      <c r="N360" s="547">
        <v>0</v>
      </c>
      <c r="O360" s="547">
        <v>0</v>
      </c>
      <c r="P360" s="547">
        <v>0</v>
      </c>
      <c r="Q360" s="548">
        <v>0</v>
      </c>
      <c r="R360" s="548">
        <v>278.10000000000002</v>
      </c>
      <c r="S360" s="548">
        <v>0</v>
      </c>
      <c r="T360" s="549"/>
      <c r="U360" s="547">
        <v>0</v>
      </c>
      <c r="V360" s="549"/>
      <c r="W360" s="550" t="e">
        <f>#N/A</f>
        <v>#N/A</v>
      </c>
      <c r="X360" s="549"/>
      <c r="Y360" s="551" t="e">
        <f>#N/A</f>
        <v>#N/A</v>
      </c>
      <c r="Z360" s="551" t="e">
        <f>#N/A</f>
        <v>#N/A</v>
      </c>
      <c r="AA360" s="551" t="e">
        <f>#N/A</f>
        <v>#N/A</v>
      </c>
      <c r="AB360" s="552" t="e">
        <f>#N/A</f>
        <v>#N/A</v>
      </c>
      <c r="AC360" s="549"/>
      <c r="AD360" s="553">
        <v>0</v>
      </c>
      <c r="AE360" s="554" t="s">
        <v>1509</v>
      </c>
      <c r="AF360" s="553">
        <v>0</v>
      </c>
      <c r="AG360" s="554" t="s">
        <v>1509</v>
      </c>
      <c r="AH360" s="553">
        <v>0</v>
      </c>
      <c r="AI360" s="554" t="s">
        <v>1509</v>
      </c>
      <c r="AJ360" s="553">
        <v>0</v>
      </c>
      <c r="AK360" s="543" t="e">
        <f>#N/A</f>
        <v>#N/A</v>
      </c>
    </row>
    <row r="361" spans="1:37" s="522" customFormat="1" ht="22.5" hidden="1" customHeight="1" x14ac:dyDescent="0.3">
      <c r="A361" s="533" t="s">
        <v>137</v>
      </c>
      <c r="B361" s="544" t="s">
        <v>1475</v>
      </c>
      <c r="C361" s="544" t="s">
        <v>133</v>
      </c>
      <c r="D361" s="544" t="s">
        <v>133</v>
      </c>
      <c r="E361" s="545" t="s">
        <v>1017</v>
      </c>
      <c r="F361" s="545" t="s">
        <v>1016</v>
      </c>
      <c r="G361" s="546">
        <v>700</v>
      </c>
      <c r="H361" s="546">
        <v>6</v>
      </c>
      <c r="I361" s="537"/>
      <c r="J361" s="547">
        <v>73</v>
      </c>
      <c r="K361" s="548">
        <v>5200</v>
      </c>
      <c r="L361" s="548">
        <v>379600</v>
      </c>
      <c r="N361" s="547">
        <v>0</v>
      </c>
      <c r="O361" s="547">
        <v>0</v>
      </c>
      <c r="P361" s="547">
        <v>0</v>
      </c>
      <c r="Q361" s="548">
        <v>0</v>
      </c>
      <c r="R361" s="548">
        <v>278.10000000000002</v>
      </c>
      <c r="S361" s="548">
        <v>0</v>
      </c>
      <c r="T361" s="549"/>
      <c r="U361" s="547">
        <v>0</v>
      </c>
      <c r="V361" s="549"/>
      <c r="W361" s="550" t="e">
        <f>#N/A</f>
        <v>#N/A</v>
      </c>
      <c r="X361" s="549"/>
      <c r="Y361" s="551" t="e">
        <f>#N/A</f>
        <v>#N/A</v>
      </c>
      <c r="Z361" s="551" t="e">
        <f>#N/A</f>
        <v>#N/A</v>
      </c>
      <c r="AA361" s="551" t="e">
        <f>#N/A</f>
        <v>#N/A</v>
      </c>
      <c r="AB361" s="552" t="e">
        <f>#N/A</f>
        <v>#N/A</v>
      </c>
      <c r="AC361" s="549"/>
      <c r="AD361" s="553">
        <v>0</v>
      </c>
      <c r="AE361" s="554" t="s">
        <v>1509</v>
      </c>
      <c r="AF361" s="553">
        <v>0</v>
      </c>
      <c r="AG361" s="554" t="s">
        <v>1509</v>
      </c>
      <c r="AH361" s="553">
        <v>0</v>
      </c>
      <c r="AI361" s="554" t="s">
        <v>1509</v>
      </c>
      <c r="AJ361" s="553">
        <v>0</v>
      </c>
      <c r="AK361" s="543" t="e">
        <f>#N/A</f>
        <v>#N/A</v>
      </c>
    </row>
    <row r="362" spans="1:37" s="522" customFormat="1" ht="22.5" hidden="1" customHeight="1" x14ac:dyDescent="0.3">
      <c r="A362" s="533" t="s">
        <v>1595</v>
      </c>
      <c r="B362" s="544" t="s">
        <v>1503</v>
      </c>
      <c r="C362" s="544" t="s">
        <v>129</v>
      </c>
      <c r="D362" s="544" t="s">
        <v>129</v>
      </c>
      <c r="E362" s="545" t="s">
        <v>1019</v>
      </c>
      <c r="F362" s="545" t="s">
        <v>1018</v>
      </c>
      <c r="G362" s="546">
        <v>700</v>
      </c>
      <c r="H362" s="546">
        <v>6</v>
      </c>
      <c r="I362" s="537"/>
      <c r="J362" s="547">
        <v>456</v>
      </c>
      <c r="K362" s="548">
        <v>850</v>
      </c>
      <c r="L362" s="548">
        <v>387600</v>
      </c>
      <c r="N362" s="547">
        <v>0</v>
      </c>
      <c r="O362" s="547">
        <v>420</v>
      </c>
      <c r="P362" s="547">
        <v>420</v>
      </c>
      <c r="Q362" s="548">
        <v>70</v>
      </c>
      <c r="R362" s="548">
        <v>35.251200000000004</v>
      </c>
      <c r="S362" s="548">
        <v>2467.5840000000003</v>
      </c>
      <c r="T362" s="549"/>
      <c r="U362" s="547">
        <v>1</v>
      </c>
      <c r="V362" s="549"/>
      <c r="W362" s="550" t="e">
        <f>#N/A</f>
        <v>#N/A</v>
      </c>
      <c r="X362" s="549"/>
      <c r="Y362" s="551" t="e">
        <f>#N/A</f>
        <v>#N/A</v>
      </c>
      <c r="Z362" s="551" t="e">
        <f>#N/A</f>
        <v>#N/A</v>
      </c>
      <c r="AA362" s="551" t="e">
        <f>#N/A</f>
        <v>#N/A</v>
      </c>
      <c r="AB362" s="552" t="e">
        <f>#N/A</f>
        <v>#N/A</v>
      </c>
      <c r="AC362" s="549"/>
      <c r="AD362" s="553">
        <v>0</v>
      </c>
      <c r="AE362" s="554" t="s">
        <v>1509</v>
      </c>
      <c r="AF362" s="553">
        <v>0</v>
      </c>
      <c r="AG362" s="554" t="s">
        <v>1509</v>
      </c>
      <c r="AH362" s="553">
        <v>0</v>
      </c>
      <c r="AI362" s="554" t="s">
        <v>1509</v>
      </c>
      <c r="AJ362" s="553">
        <v>0</v>
      </c>
      <c r="AK362" s="543" t="e">
        <f>#N/A</f>
        <v>#N/A</v>
      </c>
    </row>
    <row r="363" spans="1:37" s="522" customFormat="1" ht="22.5" hidden="1" customHeight="1" x14ac:dyDescent="0.3">
      <c r="A363" s="533" t="s">
        <v>132</v>
      </c>
      <c r="B363" s="544" t="s">
        <v>1503</v>
      </c>
      <c r="C363" s="544" t="s">
        <v>129</v>
      </c>
      <c r="D363" s="544" t="s">
        <v>129</v>
      </c>
      <c r="E363" s="545" t="s">
        <v>1021</v>
      </c>
      <c r="F363" s="545" t="s">
        <v>1020</v>
      </c>
      <c r="G363" s="546">
        <v>700</v>
      </c>
      <c r="H363" s="546">
        <v>3</v>
      </c>
      <c r="I363" s="537"/>
      <c r="J363" s="547">
        <v>17</v>
      </c>
      <c r="K363" s="548">
        <v>3540</v>
      </c>
      <c r="L363" s="548">
        <v>60180</v>
      </c>
      <c r="N363" s="547">
        <v>0</v>
      </c>
      <c r="O363" s="547">
        <v>0</v>
      </c>
      <c r="P363" s="547">
        <v>0</v>
      </c>
      <c r="Q363" s="548">
        <v>0</v>
      </c>
      <c r="R363" s="548">
        <v>92.728200000000001</v>
      </c>
      <c r="S363" s="548">
        <v>0</v>
      </c>
      <c r="T363" s="549"/>
      <c r="U363" s="547">
        <v>0</v>
      </c>
      <c r="V363" s="549"/>
      <c r="W363" s="550" t="e">
        <f>#N/A</f>
        <v>#N/A</v>
      </c>
      <c r="X363" s="549"/>
      <c r="Y363" s="551" t="e">
        <f>#N/A</f>
        <v>#N/A</v>
      </c>
      <c r="Z363" s="551" t="e">
        <f>#N/A</f>
        <v>#N/A</v>
      </c>
      <c r="AA363" s="551" t="e">
        <f>#N/A</f>
        <v>#N/A</v>
      </c>
      <c r="AB363" s="552" t="e">
        <f>#N/A</f>
        <v>#N/A</v>
      </c>
      <c r="AC363" s="549"/>
      <c r="AD363" s="553">
        <v>0</v>
      </c>
      <c r="AE363" s="554" t="s">
        <v>1509</v>
      </c>
      <c r="AF363" s="553">
        <v>0</v>
      </c>
      <c r="AG363" s="554" t="s">
        <v>1509</v>
      </c>
      <c r="AH363" s="553">
        <v>0</v>
      </c>
      <c r="AI363" s="554" t="s">
        <v>1509</v>
      </c>
      <c r="AJ363" s="553">
        <v>0</v>
      </c>
      <c r="AK363" s="543" t="e">
        <f>#N/A</f>
        <v>#N/A</v>
      </c>
    </row>
    <row r="364" spans="1:37" s="522" customFormat="1" ht="22.5" hidden="1" customHeight="1" x14ac:dyDescent="0.3">
      <c r="A364" s="533" t="s">
        <v>130</v>
      </c>
      <c r="B364" s="544" t="s">
        <v>1503</v>
      </c>
      <c r="C364" s="544" t="s">
        <v>129</v>
      </c>
      <c r="D364" s="544" t="s">
        <v>129</v>
      </c>
      <c r="E364" s="545" t="s">
        <v>1023</v>
      </c>
      <c r="F364" s="545" t="s">
        <v>1022</v>
      </c>
      <c r="G364" s="546">
        <v>700</v>
      </c>
      <c r="H364" s="546">
        <v>6</v>
      </c>
      <c r="I364" s="537"/>
      <c r="J364" s="547">
        <v>402</v>
      </c>
      <c r="K364" s="548">
        <v>880</v>
      </c>
      <c r="L364" s="548">
        <v>353760</v>
      </c>
      <c r="N364" s="547">
        <v>0</v>
      </c>
      <c r="O364" s="547">
        <v>720</v>
      </c>
      <c r="P364" s="547">
        <v>720</v>
      </c>
      <c r="Q364" s="548">
        <v>120</v>
      </c>
      <c r="R364" s="548">
        <v>36.954599999999999</v>
      </c>
      <c r="S364" s="548">
        <v>4434.5519999999997</v>
      </c>
      <c r="T364" s="549"/>
      <c r="U364" s="547">
        <v>1</v>
      </c>
      <c r="V364" s="549"/>
      <c r="W364" s="550" t="e">
        <f>#N/A</f>
        <v>#N/A</v>
      </c>
      <c r="X364" s="549"/>
      <c r="Y364" s="551" t="e">
        <f>#N/A</f>
        <v>#N/A</v>
      </c>
      <c r="Z364" s="551">
        <f>IFERROR(IF(J364/Y364=0,IF(AK364="no","Negative","Delist"),J364/Y364),0)</f>
        <v>0</v>
      </c>
      <c r="AA364" s="551" t="e">
        <f>#N/A</f>
        <v>#N/A</v>
      </c>
      <c r="AB364" s="552" t="e">
        <f>#N/A</f>
        <v>#N/A</v>
      </c>
      <c r="AC364" s="549"/>
      <c r="AD364" s="553">
        <v>0</v>
      </c>
      <c r="AE364" s="554" t="s">
        <v>1509</v>
      </c>
      <c r="AF364" s="553">
        <v>0</v>
      </c>
      <c r="AG364" s="554" t="s">
        <v>1509</v>
      </c>
      <c r="AH364" s="553">
        <v>0</v>
      </c>
      <c r="AI364" s="554" t="s">
        <v>1509</v>
      </c>
      <c r="AJ364" s="553">
        <v>0</v>
      </c>
      <c r="AK364" s="543" t="e">
        <f>#N/A</f>
        <v>#N/A</v>
      </c>
    </row>
    <row r="365" spans="1:37" s="522" customFormat="1" ht="22.5" hidden="1" customHeight="1" x14ac:dyDescent="0.3">
      <c r="A365" s="533" t="s">
        <v>131</v>
      </c>
      <c r="B365" s="544" t="s">
        <v>1503</v>
      </c>
      <c r="C365" s="544" t="s">
        <v>129</v>
      </c>
      <c r="D365" s="544" t="s">
        <v>129</v>
      </c>
      <c r="E365" s="545" t="s">
        <v>1025</v>
      </c>
      <c r="F365" s="545" t="s">
        <v>1024</v>
      </c>
      <c r="G365" s="546">
        <v>700</v>
      </c>
      <c r="H365" s="546">
        <v>6</v>
      </c>
      <c r="I365" s="537"/>
      <c r="J365" s="547">
        <v>84</v>
      </c>
      <c r="K365" s="548">
        <v>1860</v>
      </c>
      <c r="L365" s="548">
        <v>156240</v>
      </c>
      <c r="N365" s="547">
        <v>0</v>
      </c>
      <c r="O365" s="547">
        <v>120</v>
      </c>
      <c r="P365" s="547">
        <v>120</v>
      </c>
      <c r="Q365" s="548">
        <v>20</v>
      </c>
      <c r="R365" s="548">
        <v>75.745199999999997</v>
      </c>
      <c r="S365" s="548">
        <v>1514.904</v>
      </c>
      <c r="T365" s="549"/>
      <c r="U365" s="547">
        <v>0</v>
      </c>
      <c r="V365" s="549"/>
      <c r="W365" s="550" t="e">
        <f>#N/A</f>
        <v>#N/A</v>
      </c>
      <c r="X365" s="549"/>
      <c r="Y365" s="551" t="e">
        <f>#N/A</f>
        <v>#N/A</v>
      </c>
      <c r="Z365" s="551">
        <f>IFERROR(IF(J365/Y365=0,IF(AK365="no","Negative","Delist"),J365/Y365),0)</f>
        <v>0</v>
      </c>
      <c r="AA365" s="551" t="e">
        <f>#N/A</f>
        <v>#N/A</v>
      </c>
      <c r="AB365" s="552" t="e">
        <f>#N/A</f>
        <v>#N/A</v>
      </c>
      <c r="AC365" s="549"/>
      <c r="AD365" s="553">
        <v>0</v>
      </c>
      <c r="AE365" s="554" t="s">
        <v>1509</v>
      </c>
      <c r="AF365" s="553">
        <v>0</v>
      </c>
      <c r="AG365" s="554" t="s">
        <v>1509</v>
      </c>
      <c r="AH365" s="553">
        <v>0</v>
      </c>
      <c r="AI365" s="554" t="s">
        <v>1509</v>
      </c>
      <c r="AJ365" s="553">
        <v>0</v>
      </c>
      <c r="AK365" s="543" t="e">
        <f>#N/A</f>
        <v>#N/A</v>
      </c>
    </row>
    <row r="366" spans="1:37" s="522" customFormat="1" ht="22.5" hidden="1" customHeight="1" x14ac:dyDescent="0.3">
      <c r="A366" s="533" t="s">
        <v>1597</v>
      </c>
      <c r="B366" s="544" t="s">
        <v>1503</v>
      </c>
      <c r="C366" s="544" t="s">
        <v>129</v>
      </c>
      <c r="D366" s="544" t="s">
        <v>129</v>
      </c>
      <c r="E366" s="545" t="s">
        <v>1027</v>
      </c>
      <c r="F366" s="545" t="s">
        <v>1026</v>
      </c>
      <c r="G366" s="546">
        <v>700</v>
      </c>
      <c r="H366" s="546">
        <v>6</v>
      </c>
      <c r="I366" s="537"/>
      <c r="J366" s="547">
        <v>0</v>
      </c>
      <c r="K366" s="548">
        <v>2130</v>
      </c>
      <c r="L366" s="548">
        <v>0</v>
      </c>
      <c r="N366" s="547">
        <v>0</v>
      </c>
      <c r="O366" s="547">
        <v>0</v>
      </c>
      <c r="P366" s="547">
        <v>0</v>
      </c>
      <c r="Q366" s="548">
        <v>0</v>
      </c>
      <c r="R366" s="548">
        <v>84.700800000000001</v>
      </c>
      <c r="S366" s="548">
        <v>0</v>
      </c>
      <c r="T366" s="549"/>
      <c r="U366" s="547">
        <v>1</v>
      </c>
      <c r="V366" s="549"/>
      <c r="W366" s="550" t="e">
        <f>#N/A</f>
        <v>#N/A</v>
      </c>
      <c r="X366" s="549"/>
      <c r="Y366" s="551" t="e">
        <f>#N/A</f>
        <v>#N/A</v>
      </c>
      <c r="Z366" s="551" t="e">
        <f>#N/A</f>
        <v>#N/A</v>
      </c>
      <c r="AA366" s="551" t="e">
        <f>#N/A</f>
        <v>#N/A</v>
      </c>
      <c r="AB366" s="552" t="e">
        <f>#N/A</f>
        <v>#N/A</v>
      </c>
      <c r="AC366" s="549"/>
      <c r="AD366" s="553">
        <v>0</v>
      </c>
      <c r="AE366" s="554" t="s">
        <v>1509</v>
      </c>
      <c r="AF366" s="553">
        <v>0</v>
      </c>
      <c r="AG366" s="554" t="s">
        <v>1509</v>
      </c>
      <c r="AH366" s="553">
        <v>0</v>
      </c>
      <c r="AI366" s="554" t="s">
        <v>1509</v>
      </c>
      <c r="AJ366" s="553">
        <v>0</v>
      </c>
      <c r="AK366" s="543" t="e">
        <f>#N/A</f>
        <v>#N/A</v>
      </c>
    </row>
    <row r="367" spans="1:37" s="522" customFormat="1" ht="22.5" hidden="1" customHeight="1" x14ac:dyDescent="0.3">
      <c r="A367" s="533" t="s">
        <v>1596</v>
      </c>
      <c r="B367" s="544" t="s">
        <v>1503</v>
      </c>
      <c r="C367" s="544" t="s">
        <v>129</v>
      </c>
      <c r="D367" s="544" t="s">
        <v>129</v>
      </c>
      <c r="E367" s="545" t="s">
        <v>1029</v>
      </c>
      <c r="F367" s="545" t="s">
        <v>1028</v>
      </c>
      <c r="G367" s="546">
        <v>700</v>
      </c>
      <c r="H367" s="546">
        <v>3</v>
      </c>
      <c r="I367" s="537"/>
      <c r="J367" s="547">
        <v>2</v>
      </c>
      <c r="K367" s="548">
        <v>11100</v>
      </c>
      <c r="L367" s="548">
        <v>22200</v>
      </c>
      <c r="N367" s="547">
        <v>0</v>
      </c>
      <c r="O367" s="547">
        <v>0</v>
      </c>
      <c r="P367" s="547">
        <v>0</v>
      </c>
      <c r="Q367" s="548">
        <v>0</v>
      </c>
      <c r="R367" s="548">
        <v>301.19580000000002</v>
      </c>
      <c r="S367" s="548">
        <v>0</v>
      </c>
      <c r="T367" s="549"/>
      <c r="U367" s="547">
        <v>0</v>
      </c>
      <c r="V367" s="549"/>
      <c r="W367" s="550" t="e">
        <f>#N/A</f>
        <v>#N/A</v>
      </c>
      <c r="X367" s="549"/>
      <c r="Y367" s="551" t="e">
        <f>#N/A</f>
        <v>#N/A</v>
      </c>
      <c r="Z367" s="551" t="e">
        <f>#N/A</f>
        <v>#N/A</v>
      </c>
      <c r="AA367" s="551" t="e">
        <f>#N/A</f>
        <v>#N/A</v>
      </c>
      <c r="AB367" s="552" t="e">
        <f>#N/A</f>
        <v>#N/A</v>
      </c>
      <c r="AC367" s="549"/>
      <c r="AD367" s="553">
        <v>0</v>
      </c>
      <c r="AE367" s="554" t="s">
        <v>1509</v>
      </c>
      <c r="AF367" s="553">
        <v>0</v>
      </c>
      <c r="AG367" s="554" t="s">
        <v>1509</v>
      </c>
      <c r="AH367" s="553">
        <v>0</v>
      </c>
      <c r="AI367" s="554" t="s">
        <v>1509</v>
      </c>
      <c r="AJ367" s="553">
        <v>0</v>
      </c>
      <c r="AK367" s="543" t="e">
        <f>#N/A</f>
        <v>#N/A</v>
      </c>
    </row>
    <row r="368" spans="1:37" s="522" customFormat="1" ht="22.5" hidden="1" customHeight="1" x14ac:dyDescent="0.3">
      <c r="A368" s="533" t="s">
        <v>243</v>
      </c>
      <c r="B368" s="544" t="s">
        <v>1503</v>
      </c>
      <c r="C368" s="544" t="s">
        <v>240</v>
      </c>
      <c r="D368" s="544" t="s">
        <v>240</v>
      </c>
      <c r="E368" s="545" t="s">
        <v>1031</v>
      </c>
      <c r="F368" s="545" t="s">
        <v>1030</v>
      </c>
      <c r="G368" s="546">
        <v>200</v>
      </c>
      <c r="H368" s="546">
        <v>12</v>
      </c>
      <c r="I368" s="537"/>
      <c r="J368" s="547">
        <v>0</v>
      </c>
      <c r="K368" s="548">
        <v>374</v>
      </c>
      <c r="L368" s="548">
        <v>0</v>
      </c>
      <c r="N368" s="547">
        <v>0</v>
      </c>
      <c r="O368" s="547">
        <v>0</v>
      </c>
      <c r="P368" s="547">
        <v>0</v>
      </c>
      <c r="Q368" s="548">
        <v>0</v>
      </c>
      <c r="R368" s="548">
        <v>37.08</v>
      </c>
      <c r="S368" s="548">
        <v>0</v>
      </c>
      <c r="T368" s="549"/>
      <c r="U368" s="547">
        <v>0</v>
      </c>
      <c r="V368" s="549"/>
      <c r="W368" s="550" t="e">
        <f>#N/A</f>
        <v>#N/A</v>
      </c>
      <c r="X368" s="549"/>
      <c r="Y368" s="551" t="e">
        <f>#N/A</f>
        <v>#N/A</v>
      </c>
      <c r="Z368" s="551" t="e">
        <f>#N/A</f>
        <v>#N/A</v>
      </c>
      <c r="AA368" s="551" t="e">
        <f>#N/A</f>
        <v>#N/A</v>
      </c>
      <c r="AB368" s="552" t="e">
        <f>#N/A</f>
        <v>#N/A</v>
      </c>
      <c r="AC368" s="549"/>
      <c r="AD368" s="553">
        <v>0</v>
      </c>
      <c r="AE368" s="554" t="s">
        <v>1509</v>
      </c>
      <c r="AF368" s="553">
        <v>0</v>
      </c>
      <c r="AG368" s="554" t="s">
        <v>1509</v>
      </c>
      <c r="AH368" s="553">
        <v>0</v>
      </c>
      <c r="AI368" s="554" t="s">
        <v>1509</v>
      </c>
      <c r="AJ368" s="553">
        <v>0</v>
      </c>
      <c r="AK368" s="543" t="e">
        <f>#N/A</f>
        <v>#N/A</v>
      </c>
    </row>
    <row r="369" spans="1:37" s="522" customFormat="1" ht="22.5" hidden="1" customHeight="1" x14ac:dyDescent="0.3">
      <c r="A369" s="533" t="s">
        <v>244</v>
      </c>
      <c r="B369" s="544" t="s">
        <v>1503</v>
      </c>
      <c r="C369" s="544" t="s">
        <v>240</v>
      </c>
      <c r="D369" s="544" t="s">
        <v>240</v>
      </c>
      <c r="E369" s="545" t="s">
        <v>1033</v>
      </c>
      <c r="F369" s="545" t="s">
        <v>1032</v>
      </c>
      <c r="G369" s="546">
        <v>200</v>
      </c>
      <c r="H369" s="546">
        <v>12</v>
      </c>
      <c r="I369" s="537"/>
      <c r="J369" s="547">
        <v>0</v>
      </c>
      <c r="K369" s="548">
        <v>374</v>
      </c>
      <c r="L369" s="548">
        <v>0</v>
      </c>
      <c r="N369" s="547">
        <v>0</v>
      </c>
      <c r="O369" s="547">
        <v>0</v>
      </c>
      <c r="P369" s="547">
        <v>0</v>
      </c>
      <c r="Q369" s="548">
        <v>0</v>
      </c>
      <c r="R369" s="548">
        <v>44.4</v>
      </c>
      <c r="S369" s="548">
        <v>0</v>
      </c>
      <c r="T369" s="549"/>
      <c r="U369" s="547">
        <v>0</v>
      </c>
      <c r="V369" s="549"/>
      <c r="W369" s="550" t="e">
        <f>#N/A</f>
        <v>#N/A</v>
      </c>
      <c r="X369" s="549"/>
      <c r="Y369" s="551" t="e">
        <f>#N/A</f>
        <v>#N/A</v>
      </c>
      <c r="Z369" s="551" t="e">
        <f>#N/A</f>
        <v>#N/A</v>
      </c>
      <c r="AA369" s="551" t="e">
        <f>#N/A</f>
        <v>#N/A</v>
      </c>
      <c r="AB369" s="552" t="e">
        <f>#N/A</f>
        <v>#N/A</v>
      </c>
      <c r="AC369" s="549"/>
      <c r="AD369" s="553">
        <v>0</v>
      </c>
      <c r="AE369" s="554" t="s">
        <v>1509</v>
      </c>
      <c r="AF369" s="553">
        <v>0</v>
      </c>
      <c r="AG369" s="554" t="s">
        <v>1509</v>
      </c>
      <c r="AH369" s="553">
        <v>0</v>
      </c>
      <c r="AI369" s="554" t="s">
        <v>1509</v>
      </c>
      <c r="AJ369" s="553">
        <v>0</v>
      </c>
      <c r="AK369" s="543" t="e">
        <f>#N/A</f>
        <v>#N/A</v>
      </c>
    </row>
    <row r="370" spans="1:37" s="522" customFormat="1" ht="22.5" hidden="1" customHeight="1" x14ac:dyDescent="0.3">
      <c r="A370" s="533" t="s">
        <v>245</v>
      </c>
      <c r="B370" s="544" t="s">
        <v>1503</v>
      </c>
      <c r="C370" s="544" t="s">
        <v>240</v>
      </c>
      <c r="D370" s="544" t="s">
        <v>240</v>
      </c>
      <c r="E370" s="545" t="s">
        <v>1035</v>
      </c>
      <c r="F370" s="545" t="s">
        <v>1034</v>
      </c>
      <c r="G370" s="546">
        <v>200</v>
      </c>
      <c r="H370" s="546">
        <v>12</v>
      </c>
      <c r="I370" s="537"/>
      <c r="J370" s="547">
        <v>0</v>
      </c>
      <c r="K370" s="548">
        <v>374</v>
      </c>
      <c r="L370" s="548">
        <v>0</v>
      </c>
      <c r="N370" s="547">
        <v>0</v>
      </c>
      <c r="O370" s="547">
        <v>0</v>
      </c>
      <c r="P370" s="547">
        <v>0</v>
      </c>
      <c r="Q370" s="548">
        <v>0</v>
      </c>
      <c r="R370" s="548">
        <v>48.2</v>
      </c>
      <c r="S370" s="548">
        <v>0</v>
      </c>
      <c r="T370" s="549"/>
      <c r="U370" s="547">
        <v>0</v>
      </c>
      <c r="V370" s="549"/>
      <c r="W370" s="550" t="e">
        <f>#N/A</f>
        <v>#N/A</v>
      </c>
      <c r="X370" s="549"/>
      <c r="Y370" s="551" t="e">
        <f>#N/A</f>
        <v>#N/A</v>
      </c>
      <c r="Z370" s="551" t="e">
        <f>#N/A</f>
        <v>#N/A</v>
      </c>
      <c r="AA370" s="551" t="e">
        <f>#N/A</f>
        <v>#N/A</v>
      </c>
      <c r="AB370" s="552" t="e">
        <f>#N/A</f>
        <v>#N/A</v>
      </c>
      <c r="AC370" s="549"/>
      <c r="AD370" s="553">
        <v>0</v>
      </c>
      <c r="AE370" s="554" t="s">
        <v>1509</v>
      </c>
      <c r="AF370" s="553">
        <v>0</v>
      </c>
      <c r="AG370" s="554" t="s">
        <v>1509</v>
      </c>
      <c r="AH370" s="553">
        <v>0</v>
      </c>
      <c r="AI370" s="554" t="s">
        <v>1509</v>
      </c>
      <c r="AJ370" s="553">
        <v>0</v>
      </c>
      <c r="AK370" s="543" t="e">
        <f>#N/A</f>
        <v>#N/A</v>
      </c>
    </row>
    <row r="371" spans="1:37" s="522" customFormat="1" ht="22.5" hidden="1" customHeight="1" x14ac:dyDescent="0.3">
      <c r="A371" s="533" t="s">
        <v>246</v>
      </c>
      <c r="B371" s="544" t="s">
        <v>1503</v>
      </c>
      <c r="C371" s="544" t="s">
        <v>240</v>
      </c>
      <c r="D371" s="544" t="s">
        <v>240</v>
      </c>
      <c r="E371" s="545" t="s">
        <v>1037</v>
      </c>
      <c r="F371" s="545" t="s">
        <v>1036</v>
      </c>
      <c r="G371" s="546">
        <v>200</v>
      </c>
      <c r="H371" s="546">
        <v>12</v>
      </c>
      <c r="I371" s="537"/>
      <c r="J371" s="547">
        <v>0</v>
      </c>
      <c r="K371" s="548">
        <v>374</v>
      </c>
      <c r="L371" s="548">
        <v>0</v>
      </c>
      <c r="N371" s="547">
        <v>0</v>
      </c>
      <c r="O371" s="547">
        <v>0</v>
      </c>
      <c r="P371" s="547">
        <v>0</v>
      </c>
      <c r="Q371" s="548">
        <v>0</v>
      </c>
      <c r="R371" s="548">
        <v>44.4</v>
      </c>
      <c r="S371" s="548">
        <v>0</v>
      </c>
      <c r="T371" s="549"/>
      <c r="U371" s="547">
        <v>0</v>
      </c>
      <c r="V371" s="549"/>
      <c r="W371" s="550" t="e">
        <f>#N/A</f>
        <v>#N/A</v>
      </c>
      <c r="X371" s="549"/>
      <c r="Y371" s="551" t="e">
        <f>#N/A</f>
        <v>#N/A</v>
      </c>
      <c r="Z371" s="551" t="e">
        <f>#N/A</f>
        <v>#N/A</v>
      </c>
      <c r="AA371" s="551" t="e">
        <f>#N/A</f>
        <v>#N/A</v>
      </c>
      <c r="AB371" s="552" t="e">
        <f>#N/A</f>
        <v>#N/A</v>
      </c>
      <c r="AC371" s="549"/>
      <c r="AD371" s="553">
        <v>0</v>
      </c>
      <c r="AE371" s="554" t="s">
        <v>1509</v>
      </c>
      <c r="AF371" s="553">
        <v>0</v>
      </c>
      <c r="AG371" s="554" t="s">
        <v>1509</v>
      </c>
      <c r="AH371" s="553">
        <v>0</v>
      </c>
      <c r="AI371" s="554" t="s">
        <v>1509</v>
      </c>
      <c r="AJ371" s="553">
        <v>0</v>
      </c>
      <c r="AK371" s="543" t="e">
        <f>#N/A</f>
        <v>#N/A</v>
      </c>
    </row>
    <row r="372" spans="1:37" s="522" customFormat="1" ht="22.5" hidden="1" customHeight="1" x14ac:dyDescent="0.3">
      <c r="A372" s="533" t="s">
        <v>247</v>
      </c>
      <c r="B372" s="544" t="s">
        <v>1503</v>
      </c>
      <c r="C372" s="544" t="s">
        <v>240</v>
      </c>
      <c r="D372" s="544" t="s">
        <v>240</v>
      </c>
      <c r="E372" s="545" t="s">
        <v>1039</v>
      </c>
      <c r="F372" s="545" t="s">
        <v>1038</v>
      </c>
      <c r="G372" s="546">
        <v>200</v>
      </c>
      <c r="H372" s="546">
        <v>12</v>
      </c>
      <c r="I372" s="537"/>
      <c r="J372" s="547">
        <v>0</v>
      </c>
      <c r="K372" s="548">
        <v>374</v>
      </c>
      <c r="L372" s="548">
        <v>0</v>
      </c>
      <c r="N372" s="547">
        <v>0</v>
      </c>
      <c r="O372" s="547">
        <v>0</v>
      </c>
      <c r="P372" s="547">
        <v>0</v>
      </c>
      <c r="Q372" s="548">
        <v>0</v>
      </c>
      <c r="R372" s="548">
        <v>37.08</v>
      </c>
      <c r="S372" s="548">
        <v>0</v>
      </c>
      <c r="T372" s="549"/>
      <c r="U372" s="547">
        <v>0</v>
      </c>
      <c r="V372" s="549"/>
      <c r="W372" s="550" t="e">
        <f>#N/A</f>
        <v>#N/A</v>
      </c>
      <c r="X372" s="549"/>
      <c r="Y372" s="551" t="e">
        <f>#N/A</f>
        <v>#N/A</v>
      </c>
      <c r="Z372" s="551" t="e">
        <f>#N/A</f>
        <v>#N/A</v>
      </c>
      <c r="AA372" s="551" t="e">
        <f>#N/A</f>
        <v>#N/A</v>
      </c>
      <c r="AB372" s="552" t="e">
        <f>#N/A</f>
        <v>#N/A</v>
      </c>
      <c r="AC372" s="549"/>
      <c r="AD372" s="553">
        <v>0</v>
      </c>
      <c r="AE372" s="554" t="s">
        <v>1509</v>
      </c>
      <c r="AF372" s="553">
        <v>0</v>
      </c>
      <c r="AG372" s="554" t="s">
        <v>1509</v>
      </c>
      <c r="AH372" s="553">
        <v>0</v>
      </c>
      <c r="AI372" s="554" t="s">
        <v>1509</v>
      </c>
      <c r="AJ372" s="553">
        <v>0</v>
      </c>
      <c r="AK372" s="543" t="e">
        <f>#N/A</f>
        <v>#N/A</v>
      </c>
    </row>
    <row r="373" spans="1:37" s="522" customFormat="1" ht="22.5" hidden="1" customHeight="1" x14ac:dyDescent="0.3">
      <c r="A373" s="533" t="s">
        <v>3505</v>
      </c>
      <c r="B373" s="544" t="s">
        <v>1503</v>
      </c>
      <c r="C373" s="544" t="s">
        <v>240</v>
      </c>
      <c r="D373" s="544" t="s">
        <v>240</v>
      </c>
      <c r="E373" s="545" t="s">
        <v>1041</v>
      </c>
      <c r="F373" s="545" t="s">
        <v>1040</v>
      </c>
      <c r="G373" s="546">
        <v>200</v>
      </c>
      <c r="H373" s="546">
        <v>12</v>
      </c>
      <c r="I373" s="537"/>
      <c r="J373" s="547">
        <v>0</v>
      </c>
      <c r="K373" s="548">
        <v>374</v>
      </c>
      <c r="L373" s="548">
        <v>0</v>
      </c>
      <c r="N373" s="547">
        <v>0</v>
      </c>
      <c r="O373" s="547">
        <v>0</v>
      </c>
      <c r="P373" s="547">
        <v>0</v>
      </c>
      <c r="Q373" s="548">
        <v>0</v>
      </c>
      <c r="R373" s="548">
        <v>55.56</v>
      </c>
      <c r="S373" s="548">
        <v>0</v>
      </c>
      <c r="T373" s="549"/>
      <c r="U373" s="547">
        <v>0</v>
      </c>
      <c r="V373" s="549"/>
      <c r="W373" s="550" t="e">
        <f>#N/A</f>
        <v>#N/A</v>
      </c>
      <c r="X373" s="549"/>
      <c r="Y373" s="551" t="e">
        <f>#N/A</f>
        <v>#N/A</v>
      </c>
      <c r="Z373" s="551" t="e">
        <f>#N/A</f>
        <v>#N/A</v>
      </c>
      <c r="AA373" s="551" t="e">
        <f>#N/A</f>
        <v>#N/A</v>
      </c>
      <c r="AB373" s="552" t="e">
        <f>#N/A</f>
        <v>#N/A</v>
      </c>
      <c r="AC373" s="549"/>
      <c r="AD373" s="553">
        <v>0</v>
      </c>
      <c r="AE373" s="554" t="s">
        <v>1509</v>
      </c>
      <c r="AF373" s="553">
        <v>0</v>
      </c>
      <c r="AG373" s="554" t="s">
        <v>1509</v>
      </c>
      <c r="AH373" s="553">
        <v>0</v>
      </c>
      <c r="AI373" s="554" t="s">
        <v>1509</v>
      </c>
      <c r="AJ373" s="553">
        <v>0</v>
      </c>
      <c r="AK373" s="543" t="e">
        <f>#N/A</f>
        <v>#N/A</v>
      </c>
    </row>
    <row r="374" spans="1:37" s="522" customFormat="1" ht="22.5" hidden="1" customHeight="1" x14ac:dyDescent="0.3">
      <c r="A374" s="533" t="s">
        <v>242</v>
      </c>
      <c r="B374" s="544" t="s">
        <v>1503</v>
      </c>
      <c r="C374" s="544" t="s">
        <v>240</v>
      </c>
      <c r="D374" s="544" t="s">
        <v>240</v>
      </c>
      <c r="E374" s="545" t="s">
        <v>1043</v>
      </c>
      <c r="F374" s="545" t="s">
        <v>1042</v>
      </c>
      <c r="G374" s="546">
        <v>200</v>
      </c>
      <c r="H374" s="546">
        <v>12</v>
      </c>
      <c r="I374" s="537"/>
      <c r="J374" s="547">
        <v>0</v>
      </c>
      <c r="K374" s="548">
        <v>374</v>
      </c>
      <c r="L374" s="548">
        <v>0</v>
      </c>
      <c r="N374" s="547">
        <v>0</v>
      </c>
      <c r="O374" s="547">
        <v>0</v>
      </c>
      <c r="P374" s="547">
        <v>0</v>
      </c>
      <c r="Q374" s="548">
        <v>0</v>
      </c>
      <c r="R374" s="548">
        <v>55.56</v>
      </c>
      <c r="S374" s="548">
        <v>0</v>
      </c>
      <c r="T374" s="549"/>
      <c r="U374" s="547">
        <v>0</v>
      </c>
      <c r="V374" s="549"/>
      <c r="W374" s="550" t="e">
        <f>#N/A</f>
        <v>#N/A</v>
      </c>
      <c r="X374" s="549"/>
      <c r="Y374" s="551" t="e">
        <f>#N/A</f>
        <v>#N/A</v>
      </c>
      <c r="Z374" s="551">
        <f>IFERROR(IF(J374/Y374=0,IF(AK374="no","Negative","Delist"),J374/Y374),0)</f>
        <v>0</v>
      </c>
      <c r="AA374" s="551" t="e">
        <f>#N/A</f>
        <v>#N/A</v>
      </c>
      <c r="AB374" s="552" t="e">
        <f>#N/A</f>
        <v>#N/A</v>
      </c>
      <c r="AC374" s="549"/>
      <c r="AD374" s="553">
        <v>0</v>
      </c>
      <c r="AE374" s="554" t="s">
        <v>1509</v>
      </c>
      <c r="AF374" s="553">
        <v>0</v>
      </c>
      <c r="AG374" s="554" t="s">
        <v>1509</v>
      </c>
      <c r="AH374" s="553">
        <v>0</v>
      </c>
      <c r="AI374" s="554" t="s">
        <v>1509</v>
      </c>
      <c r="AJ374" s="553">
        <v>0</v>
      </c>
      <c r="AK374" s="543" t="e">
        <f>#N/A</f>
        <v>#N/A</v>
      </c>
    </row>
    <row r="375" spans="1:37" s="522" customFormat="1" ht="22.5" hidden="1" customHeight="1" x14ac:dyDescent="0.3">
      <c r="A375" s="533" t="s">
        <v>248</v>
      </c>
      <c r="B375" s="544" t="s">
        <v>1503</v>
      </c>
      <c r="C375" s="544" t="s">
        <v>240</v>
      </c>
      <c r="D375" s="544" t="s">
        <v>240</v>
      </c>
      <c r="E375" s="545" t="s">
        <v>1045</v>
      </c>
      <c r="F375" s="545" t="s">
        <v>1044</v>
      </c>
      <c r="G375" s="546">
        <v>200</v>
      </c>
      <c r="H375" s="546">
        <v>12</v>
      </c>
      <c r="I375" s="537"/>
      <c r="J375" s="547">
        <v>0</v>
      </c>
      <c r="K375" s="548">
        <v>374</v>
      </c>
      <c r="L375" s="548">
        <v>0</v>
      </c>
      <c r="N375" s="547">
        <v>0</v>
      </c>
      <c r="O375" s="547">
        <v>0</v>
      </c>
      <c r="P375" s="547">
        <v>0</v>
      </c>
      <c r="Q375" s="548">
        <v>0</v>
      </c>
      <c r="R375" s="548">
        <v>37.08</v>
      </c>
      <c r="S375" s="548">
        <v>0</v>
      </c>
      <c r="T375" s="549"/>
      <c r="U375" s="547">
        <v>0</v>
      </c>
      <c r="V375" s="549"/>
      <c r="W375" s="550" t="e">
        <f>#N/A</f>
        <v>#N/A</v>
      </c>
      <c r="X375" s="549"/>
      <c r="Y375" s="551" t="e">
        <f>#N/A</f>
        <v>#N/A</v>
      </c>
      <c r="Z375" s="551" t="e">
        <f>#N/A</f>
        <v>#N/A</v>
      </c>
      <c r="AA375" s="551" t="e">
        <f>#N/A</f>
        <v>#N/A</v>
      </c>
      <c r="AB375" s="552" t="e">
        <f>#N/A</f>
        <v>#N/A</v>
      </c>
      <c r="AC375" s="549"/>
      <c r="AD375" s="553">
        <v>0</v>
      </c>
      <c r="AE375" s="554" t="s">
        <v>1509</v>
      </c>
      <c r="AF375" s="553">
        <v>0</v>
      </c>
      <c r="AG375" s="554" t="s">
        <v>1509</v>
      </c>
      <c r="AH375" s="553">
        <v>0</v>
      </c>
      <c r="AI375" s="554" t="s">
        <v>1509</v>
      </c>
      <c r="AJ375" s="553">
        <v>0</v>
      </c>
      <c r="AK375" s="543" t="e">
        <f>#N/A</f>
        <v>#N/A</v>
      </c>
    </row>
    <row r="376" spans="1:37" s="522" customFormat="1" ht="22.5" hidden="1" customHeight="1" x14ac:dyDescent="0.3">
      <c r="A376" s="533" t="s">
        <v>1623</v>
      </c>
      <c r="B376" s="544" t="s">
        <v>1503</v>
      </c>
      <c r="C376" s="544" t="s">
        <v>1618</v>
      </c>
      <c r="D376" s="544" t="s">
        <v>71</v>
      </c>
      <c r="E376" s="545" t="s">
        <v>1047</v>
      </c>
      <c r="F376" s="545" t="s">
        <v>1046</v>
      </c>
      <c r="G376" s="546">
        <v>750</v>
      </c>
      <c r="H376" s="546">
        <v>12</v>
      </c>
      <c r="I376" s="537"/>
      <c r="J376" s="547">
        <v>25</v>
      </c>
      <c r="K376" s="548">
        <v>1460</v>
      </c>
      <c r="L376" s="548">
        <v>36500</v>
      </c>
      <c r="N376" s="547">
        <v>0</v>
      </c>
      <c r="O376" s="547">
        <v>0</v>
      </c>
      <c r="P376" s="547">
        <v>0</v>
      </c>
      <c r="Q376" s="548">
        <v>0</v>
      </c>
      <c r="R376" s="548">
        <v>124.848</v>
      </c>
      <c r="S376" s="548">
        <v>0</v>
      </c>
      <c r="T376" s="549"/>
      <c r="U376" s="547">
        <v>0</v>
      </c>
      <c r="V376" s="549"/>
      <c r="W376" s="550" t="e">
        <f>#N/A</f>
        <v>#N/A</v>
      </c>
      <c r="X376" s="549"/>
      <c r="Y376" s="551" t="e">
        <f>#N/A</f>
        <v>#N/A</v>
      </c>
      <c r="Z376" s="551" t="e">
        <f>#N/A</f>
        <v>#N/A</v>
      </c>
      <c r="AA376" s="551" t="e">
        <f>#N/A</f>
        <v>#N/A</v>
      </c>
      <c r="AB376" s="552" t="e">
        <f>#N/A</f>
        <v>#N/A</v>
      </c>
      <c r="AC376" s="549"/>
      <c r="AD376" s="553">
        <v>0</v>
      </c>
      <c r="AE376" s="554" t="s">
        <v>1509</v>
      </c>
      <c r="AF376" s="553">
        <v>0</v>
      </c>
      <c r="AG376" s="554" t="s">
        <v>1509</v>
      </c>
      <c r="AH376" s="553">
        <v>0</v>
      </c>
      <c r="AI376" s="554" t="s">
        <v>1509</v>
      </c>
      <c r="AJ376" s="553">
        <v>0</v>
      </c>
      <c r="AK376" s="543" t="e">
        <f>#N/A</f>
        <v>#N/A</v>
      </c>
    </row>
    <row r="377" spans="1:37" s="522" customFormat="1" ht="22.5" hidden="1" customHeight="1" x14ac:dyDescent="0.3">
      <c r="A377" s="533" t="s">
        <v>1620</v>
      </c>
      <c r="B377" s="544" t="s">
        <v>1503</v>
      </c>
      <c r="C377" s="544" t="s">
        <v>1618</v>
      </c>
      <c r="D377" s="544" t="s">
        <v>71</v>
      </c>
      <c r="E377" s="545" t="s">
        <v>1049</v>
      </c>
      <c r="F377" s="545" t="s">
        <v>1048</v>
      </c>
      <c r="G377" s="546">
        <v>750</v>
      </c>
      <c r="H377" s="546">
        <v>12</v>
      </c>
      <c r="I377" s="537"/>
      <c r="J377" s="547">
        <v>113</v>
      </c>
      <c r="K377" s="548">
        <v>1380</v>
      </c>
      <c r="L377" s="548">
        <v>155940</v>
      </c>
      <c r="N377" s="547">
        <v>0</v>
      </c>
      <c r="O377" s="547">
        <v>0</v>
      </c>
      <c r="P377" s="547">
        <v>0</v>
      </c>
      <c r="Q377" s="548">
        <v>0</v>
      </c>
      <c r="R377" s="548">
        <v>107.1</v>
      </c>
      <c r="S377" s="548">
        <v>0</v>
      </c>
      <c r="T377" s="549"/>
      <c r="U377" s="547">
        <v>0</v>
      </c>
      <c r="V377" s="549"/>
      <c r="W377" s="550" t="e">
        <f>#N/A</f>
        <v>#N/A</v>
      </c>
      <c r="X377" s="549"/>
      <c r="Y377" s="551" t="e">
        <f>#N/A</f>
        <v>#N/A</v>
      </c>
      <c r="Z377" s="551" t="e">
        <f>#N/A</f>
        <v>#N/A</v>
      </c>
      <c r="AA377" s="551" t="e">
        <f>#N/A</f>
        <v>#N/A</v>
      </c>
      <c r="AB377" s="552" t="e">
        <f>#N/A</f>
        <v>#N/A</v>
      </c>
      <c r="AC377" s="549"/>
      <c r="AD377" s="553">
        <v>0</v>
      </c>
      <c r="AE377" s="554">
        <v>0</v>
      </c>
      <c r="AF377" s="553">
        <v>0</v>
      </c>
      <c r="AG377" s="554">
        <v>0</v>
      </c>
      <c r="AH377" s="553">
        <v>0</v>
      </c>
      <c r="AI377" s="554">
        <v>0</v>
      </c>
      <c r="AJ377" s="553">
        <v>0</v>
      </c>
      <c r="AK377" s="543" t="e">
        <f>#N/A</f>
        <v>#N/A</v>
      </c>
    </row>
    <row r="378" spans="1:37" s="522" customFormat="1" ht="22.5" hidden="1" customHeight="1" x14ac:dyDescent="0.3">
      <c r="A378" s="533" t="s">
        <v>1621</v>
      </c>
      <c r="B378" s="544" t="s">
        <v>1503</v>
      </c>
      <c r="C378" s="544" t="s">
        <v>1618</v>
      </c>
      <c r="D378" s="544" t="s">
        <v>71</v>
      </c>
      <c r="E378" s="545" t="s">
        <v>1051</v>
      </c>
      <c r="F378" s="545" t="s">
        <v>1050</v>
      </c>
      <c r="G378" s="546">
        <v>750</v>
      </c>
      <c r="H378" s="546">
        <v>12</v>
      </c>
      <c r="I378" s="537"/>
      <c r="J378" s="547">
        <v>13</v>
      </c>
      <c r="K378" s="548">
        <v>1460</v>
      </c>
      <c r="L378" s="548">
        <v>18980</v>
      </c>
      <c r="N378" s="547">
        <v>0</v>
      </c>
      <c r="O378" s="547">
        <v>0</v>
      </c>
      <c r="P378" s="547">
        <v>0</v>
      </c>
      <c r="Q378" s="548">
        <v>0</v>
      </c>
      <c r="R378" s="548">
        <v>124.848</v>
      </c>
      <c r="S378" s="548">
        <v>0</v>
      </c>
      <c r="T378" s="549"/>
      <c r="U378" s="547">
        <v>0</v>
      </c>
      <c r="V378" s="549"/>
      <c r="W378" s="550" t="e">
        <f>#N/A</f>
        <v>#N/A</v>
      </c>
      <c r="X378" s="549"/>
      <c r="Y378" s="551" t="e">
        <f>#N/A</f>
        <v>#N/A</v>
      </c>
      <c r="Z378" s="551" t="e">
        <f>#N/A</f>
        <v>#N/A</v>
      </c>
      <c r="AA378" s="551" t="e">
        <f>#N/A</f>
        <v>#N/A</v>
      </c>
      <c r="AB378" s="552" t="e">
        <f>#N/A</f>
        <v>#N/A</v>
      </c>
      <c r="AC378" s="549"/>
      <c r="AD378" s="553">
        <v>0</v>
      </c>
      <c r="AE378" s="554">
        <v>0</v>
      </c>
      <c r="AF378" s="553">
        <v>0</v>
      </c>
      <c r="AG378" s="554">
        <v>0</v>
      </c>
      <c r="AH378" s="553">
        <v>0</v>
      </c>
      <c r="AI378" s="554">
        <v>0</v>
      </c>
      <c r="AJ378" s="553">
        <v>0</v>
      </c>
      <c r="AK378" s="543" t="e">
        <f>#N/A</f>
        <v>#N/A</v>
      </c>
    </row>
    <row r="379" spans="1:37" s="522" customFormat="1" ht="22.5" hidden="1" customHeight="1" x14ac:dyDescent="0.3">
      <c r="A379" s="533" t="s">
        <v>3616</v>
      </c>
      <c r="B379" s="544" t="s">
        <v>1503</v>
      </c>
      <c r="C379" s="544" t="s">
        <v>1618</v>
      </c>
      <c r="D379" s="544" t="s">
        <v>71</v>
      </c>
      <c r="E379" s="545" t="s">
        <v>1053</v>
      </c>
      <c r="F379" s="545" t="s">
        <v>1052</v>
      </c>
      <c r="G379" s="546">
        <v>750</v>
      </c>
      <c r="H379" s="546">
        <v>12</v>
      </c>
      <c r="I379" s="537"/>
      <c r="J379" s="547">
        <v>101</v>
      </c>
      <c r="K379" s="548">
        <v>1460</v>
      </c>
      <c r="L379" s="548">
        <v>147460</v>
      </c>
      <c r="N379" s="547">
        <v>0</v>
      </c>
      <c r="O379" s="547">
        <v>0</v>
      </c>
      <c r="P379" s="547">
        <v>0</v>
      </c>
      <c r="Q379" s="548">
        <v>0</v>
      </c>
      <c r="R379" s="548">
        <v>126.9288</v>
      </c>
      <c r="S379" s="548">
        <v>0</v>
      </c>
      <c r="T379" s="549"/>
      <c r="U379" s="547">
        <v>0</v>
      </c>
      <c r="V379" s="549"/>
      <c r="W379" s="550" t="e">
        <f>#N/A</f>
        <v>#N/A</v>
      </c>
      <c r="X379" s="549"/>
      <c r="Y379" s="551" t="e">
        <f>#N/A</f>
        <v>#N/A</v>
      </c>
      <c r="Z379" s="551" t="e">
        <f>#N/A</f>
        <v>#N/A</v>
      </c>
      <c r="AA379" s="551" t="e">
        <f>#N/A</f>
        <v>#N/A</v>
      </c>
      <c r="AB379" s="552" t="e">
        <f>#N/A</f>
        <v>#N/A</v>
      </c>
      <c r="AC379" s="549"/>
      <c r="AD379" s="553">
        <v>0</v>
      </c>
      <c r="AE379" s="554" t="s">
        <v>1509</v>
      </c>
      <c r="AF379" s="553">
        <v>0</v>
      </c>
      <c r="AG379" s="554" t="s">
        <v>1509</v>
      </c>
      <c r="AH379" s="553">
        <v>0</v>
      </c>
      <c r="AI379" s="554" t="s">
        <v>1509</v>
      </c>
      <c r="AJ379" s="553">
        <v>0</v>
      </c>
      <c r="AK379" s="543" t="e">
        <f>#N/A</f>
        <v>#N/A</v>
      </c>
    </row>
    <row r="380" spans="1:37" s="522" customFormat="1" ht="22.5" hidden="1" customHeight="1" x14ac:dyDescent="0.3">
      <c r="A380" s="533" t="s">
        <v>1793</v>
      </c>
      <c r="B380" s="544" t="s">
        <v>1475</v>
      </c>
      <c r="C380" s="544" t="s">
        <v>1790</v>
      </c>
      <c r="D380" s="544" t="s">
        <v>1790</v>
      </c>
      <c r="E380" s="545" t="s">
        <v>1055</v>
      </c>
      <c r="F380" s="545" t="s">
        <v>1054</v>
      </c>
      <c r="G380" s="546">
        <v>700</v>
      </c>
      <c r="H380" s="546">
        <v>6</v>
      </c>
      <c r="I380" s="537"/>
      <c r="J380" s="547">
        <v>66</v>
      </c>
      <c r="K380" s="548">
        <v>1665</v>
      </c>
      <c r="L380" s="548">
        <v>109890</v>
      </c>
      <c r="N380" s="547">
        <v>0</v>
      </c>
      <c r="O380" s="547">
        <v>0</v>
      </c>
      <c r="P380" s="547">
        <v>0</v>
      </c>
      <c r="Q380" s="548">
        <v>0</v>
      </c>
      <c r="R380" s="548">
        <v>32.75</v>
      </c>
      <c r="S380" s="548">
        <v>0</v>
      </c>
      <c r="T380" s="549"/>
      <c r="U380" s="547">
        <v>1</v>
      </c>
      <c r="V380" s="549"/>
      <c r="W380" s="550" t="e">
        <f>#N/A</f>
        <v>#N/A</v>
      </c>
      <c r="X380" s="549"/>
      <c r="Y380" s="551" t="e">
        <f>#N/A</f>
        <v>#N/A</v>
      </c>
      <c r="Z380" s="551" t="e">
        <f>#N/A</f>
        <v>#N/A</v>
      </c>
      <c r="AA380" s="551" t="e">
        <f>#N/A</f>
        <v>#N/A</v>
      </c>
      <c r="AB380" s="552" t="e">
        <f>#N/A</f>
        <v>#N/A</v>
      </c>
      <c r="AC380" s="549"/>
      <c r="AD380" s="553">
        <v>0</v>
      </c>
      <c r="AE380" s="554" t="s">
        <v>1509</v>
      </c>
      <c r="AF380" s="553">
        <v>0</v>
      </c>
      <c r="AG380" s="554" t="s">
        <v>1509</v>
      </c>
      <c r="AH380" s="553">
        <v>0</v>
      </c>
      <c r="AI380" s="554" t="s">
        <v>1509</v>
      </c>
      <c r="AJ380" s="553">
        <v>0</v>
      </c>
      <c r="AK380" s="543" t="e">
        <f>#N/A</f>
        <v>#N/A</v>
      </c>
    </row>
    <row r="381" spans="1:37" s="522" customFormat="1" ht="22.5" hidden="1" customHeight="1" x14ac:dyDescent="0.3">
      <c r="A381" s="533" t="s">
        <v>3635</v>
      </c>
      <c r="B381" s="544" t="s">
        <v>1503</v>
      </c>
      <c r="C381" s="544" t="s">
        <v>1653</v>
      </c>
      <c r="D381" s="544" t="s">
        <v>1653</v>
      </c>
      <c r="E381" s="545" t="s">
        <v>1057</v>
      </c>
      <c r="F381" s="545" t="s">
        <v>1056</v>
      </c>
      <c r="G381" s="546">
        <v>200</v>
      </c>
      <c r="H381" s="546">
        <v>12</v>
      </c>
      <c r="I381" s="537"/>
      <c r="J381" s="547">
        <v>0</v>
      </c>
      <c r="K381" s="548">
        <v>280</v>
      </c>
      <c r="L381" s="548">
        <v>0</v>
      </c>
      <c r="N381" s="547">
        <v>0</v>
      </c>
      <c r="O381" s="547">
        <v>0</v>
      </c>
      <c r="P381" s="547">
        <v>0</v>
      </c>
      <c r="Q381" s="548">
        <v>0</v>
      </c>
      <c r="R381" s="548">
        <v>40.799999999999997</v>
      </c>
      <c r="S381" s="548">
        <v>0</v>
      </c>
      <c r="T381" s="549"/>
      <c r="U381" s="547">
        <v>0</v>
      </c>
      <c r="V381" s="549"/>
      <c r="W381" s="550" t="e">
        <f>#N/A</f>
        <v>#N/A</v>
      </c>
      <c r="X381" s="549"/>
      <c r="Y381" s="551" t="e">
        <f>#N/A</f>
        <v>#N/A</v>
      </c>
      <c r="Z381" s="551" t="e">
        <f>#N/A</f>
        <v>#N/A</v>
      </c>
      <c r="AA381" s="551" t="e">
        <f>#N/A</f>
        <v>#N/A</v>
      </c>
      <c r="AB381" s="552" t="e">
        <f>#N/A</f>
        <v>#N/A</v>
      </c>
      <c r="AC381" s="549"/>
      <c r="AD381" s="553">
        <v>0</v>
      </c>
      <c r="AE381" s="554" t="s">
        <v>1509</v>
      </c>
      <c r="AF381" s="553">
        <v>0</v>
      </c>
      <c r="AG381" s="554" t="s">
        <v>1509</v>
      </c>
      <c r="AH381" s="553">
        <v>0</v>
      </c>
      <c r="AI381" s="554" t="s">
        <v>1509</v>
      </c>
      <c r="AJ381" s="553">
        <v>0</v>
      </c>
      <c r="AK381" s="543" t="e">
        <f>#N/A</f>
        <v>#N/A</v>
      </c>
    </row>
    <row r="382" spans="1:37" s="522" customFormat="1" ht="22.5" hidden="1" customHeight="1" x14ac:dyDescent="0.3">
      <c r="A382" s="533" t="s">
        <v>3506</v>
      </c>
      <c r="B382" s="544" t="s">
        <v>1503</v>
      </c>
      <c r="C382" s="544" t="s">
        <v>1653</v>
      </c>
      <c r="D382" s="544" t="s">
        <v>1653</v>
      </c>
      <c r="E382" s="545" t="s">
        <v>1059</v>
      </c>
      <c r="F382" s="545" t="s">
        <v>1058</v>
      </c>
      <c r="G382" s="546">
        <v>200</v>
      </c>
      <c r="H382" s="546">
        <v>12</v>
      </c>
      <c r="I382" s="537"/>
      <c r="J382" s="547">
        <v>436</v>
      </c>
      <c r="K382" s="548">
        <v>399</v>
      </c>
      <c r="L382" s="548">
        <v>173964</v>
      </c>
      <c r="N382" s="547">
        <v>0</v>
      </c>
      <c r="O382" s="547">
        <v>0</v>
      </c>
      <c r="P382" s="547">
        <v>0</v>
      </c>
      <c r="Q382" s="548">
        <v>0</v>
      </c>
      <c r="R382" s="548">
        <v>0</v>
      </c>
      <c r="S382" s="548">
        <v>0</v>
      </c>
      <c r="T382" s="549"/>
      <c r="U382" s="547">
        <v>0</v>
      </c>
      <c r="V382" s="549"/>
      <c r="W382" s="550" t="e">
        <f>#N/A</f>
        <v>#N/A</v>
      </c>
      <c r="X382" s="549"/>
      <c r="Y382" s="551" t="e">
        <f>#N/A</f>
        <v>#N/A</v>
      </c>
      <c r="Z382" s="551" t="e">
        <f>#N/A</f>
        <v>#N/A</v>
      </c>
      <c r="AA382" s="551" t="e">
        <f>#N/A</f>
        <v>#N/A</v>
      </c>
      <c r="AB382" s="552" t="e">
        <f>#N/A</f>
        <v>#N/A</v>
      </c>
      <c r="AC382" s="549"/>
      <c r="AD382" s="553">
        <v>0</v>
      </c>
      <c r="AE382" s="554" t="s">
        <v>1509</v>
      </c>
      <c r="AF382" s="553">
        <v>0</v>
      </c>
      <c r="AG382" s="554" t="s">
        <v>1509</v>
      </c>
      <c r="AH382" s="553">
        <v>0</v>
      </c>
      <c r="AI382" s="554" t="s">
        <v>1509</v>
      </c>
      <c r="AJ382" s="553">
        <v>0</v>
      </c>
      <c r="AK382" s="543" t="e">
        <f>#N/A</f>
        <v>#N/A</v>
      </c>
    </row>
    <row r="383" spans="1:37" s="522" customFormat="1" ht="22.5" hidden="1" customHeight="1" x14ac:dyDescent="0.3">
      <c r="A383" s="533" t="s">
        <v>1661</v>
      </c>
      <c r="B383" s="544" t="s">
        <v>1503</v>
      </c>
      <c r="C383" s="544" t="s">
        <v>1653</v>
      </c>
      <c r="D383" s="544" t="s">
        <v>1653</v>
      </c>
      <c r="E383" s="545" t="s">
        <v>1061</v>
      </c>
      <c r="F383" s="545" t="s">
        <v>1060</v>
      </c>
      <c r="G383" s="546">
        <v>700</v>
      </c>
      <c r="H383" s="546">
        <v>6</v>
      </c>
      <c r="I383" s="537"/>
      <c r="J383" s="547">
        <v>68</v>
      </c>
      <c r="K383" s="548">
        <v>1330</v>
      </c>
      <c r="L383" s="548">
        <v>90440</v>
      </c>
      <c r="N383" s="547">
        <v>0</v>
      </c>
      <c r="O383" s="547">
        <v>210</v>
      </c>
      <c r="P383" s="547">
        <v>210</v>
      </c>
      <c r="Q383" s="548">
        <v>35</v>
      </c>
      <c r="R383" s="548">
        <v>50</v>
      </c>
      <c r="S383" s="548">
        <v>1750</v>
      </c>
      <c r="T383" s="549"/>
      <c r="U383" s="547">
        <v>0</v>
      </c>
      <c r="V383" s="549"/>
      <c r="W383" s="550" t="e">
        <f>#N/A</f>
        <v>#N/A</v>
      </c>
      <c r="X383" s="549"/>
      <c r="Y383" s="551" t="e">
        <f>#N/A</f>
        <v>#N/A</v>
      </c>
      <c r="Z383" s="551" t="e">
        <f>#N/A</f>
        <v>#N/A</v>
      </c>
      <c r="AA383" s="551" t="e">
        <f>#N/A</f>
        <v>#N/A</v>
      </c>
      <c r="AB383" s="552" t="e">
        <f>#N/A</f>
        <v>#N/A</v>
      </c>
      <c r="AC383" s="549"/>
      <c r="AD383" s="553">
        <v>0</v>
      </c>
      <c r="AE383" s="554" t="s">
        <v>1509</v>
      </c>
      <c r="AF383" s="553">
        <v>0</v>
      </c>
      <c r="AG383" s="554" t="s">
        <v>1509</v>
      </c>
      <c r="AH383" s="553">
        <v>0</v>
      </c>
      <c r="AI383" s="554" t="s">
        <v>1509</v>
      </c>
      <c r="AJ383" s="553">
        <v>0</v>
      </c>
      <c r="AK383" s="543" t="e">
        <f>#N/A</f>
        <v>#N/A</v>
      </c>
    </row>
    <row r="384" spans="1:37" s="522" customFormat="1" ht="22.5" hidden="1" customHeight="1" x14ac:dyDescent="0.3">
      <c r="A384" s="533" t="s">
        <v>3636</v>
      </c>
      <c r="B384" s="544" t="s">
        <v>1503</v>
      </c>
      <c r="C384" s="544" t="s">
        <v>1653</v>
      </c>
      <c r="D384" s="544" t="s">
        <v>1653</v>
      </c>
      <c r="E384" s="545" t="s">
        <v>1063</v>
      </c>
      <c r="F384" s="545" t="s">
        <v>1062</v>
      </c>
      <c r="G384" s="546">
        <v>700</v>
      </c>
      <c r="H384" s="546">
        <v>6</v>
      </c>
      <c r="I384" s="537"/>
      <c r="J384" s="547">
        <v>60</v>
      </c>
      <c r="K384" s="548">
        <v>1440</v>
      </c>
      <c r="L384" s="548">
        <v>86400</v>
      </c>
      <c r="N384" s="547">
        <v>0</v>
      </c>
      <c r="O384" s="547">
        <v>120</v>
      </c>
      <c r="P384" s="547">
        <v>120</v>
      </c>
      <c r="Q384" s="548">
        <v>20</v>
      </c>
      <c r="R384" s="548">
        <v>77.52</v>
      </c>
      <c r="S384" s="548">
        <v>1550.3999999999999</v>
      </c>
      <c r="T384" s="549"/>
      <c r="U384" s="547">
        <v>0</v>
      </c>
      <c r="V384" s="549"/>
      <c r="W384" s="550" t="e">
        <f>#N/A</f>
        <v>#N/A</v>
      </c>
      <c r="X384" s="549"/>
      <c r="Y384" s="551" t="e">
        <f>#N/A</f>
        <v>#N/A</v>
      </c>
      <c r="Z384" s="551" t="e">
        <f>#N/A</f>
        <v>#N/A</v>
      </c>
      <c r="AA384" s="551" t="e">
        <f>#N/A</f>
        <v>#N/A</v>
      </c>
      <c r="AB384" s="552" t="e">
        <f>#N/A</f>
        <v>#N/A</v>
      </c>
      <c r="AC384" s="549"/>
      <c r="AD384" s="553">
        <v>0</v>
      </c>
      <c r="AE384" s="554" t="s">
        <v>1509</v>
      </c>
      <c r="AF384" s="553">
        <v>0</v>
      </c>
      <c r="AG384" s="554" t="s">
        <v>1509</v>
      </c>
      <c r="AH384" s="553">
        <v>0</v>
      </c>
      <c r="AI384" s="554" t="s">
        <v>1509</v>
      </c>
      <c r="AJ384" s="553">
        <v>0</v>
      </c>
      <c r="AK384" s="543" t="e">
        <f>#N/A</f>
        <v>#N/A</v>
      </c>
    </row>
    <row r="385" spans="1:37" s="522" customFormat="1" ht="22.5" hidden="1" customHeight="1" x14ac:dyDescent="0.3">
      <c r="A385" s="533" t="s">
        <v>1656</v>
      </c>
      <c r="B385" s="544" t="s">
        <v>1503</v>
      </c>
      <c r="C385" s="544" t="s">
        <v>1653</v>
      </c>
      <c r="D385" s="544" t="s">
        <v>1653</v>
      </c>
      <c r="E385" s="545" t="s">
        <v>1065</v>
      </c>
      <c r="F385" s="545" t="s">
        <v>1064</v>
      </c>
      <c r="G385" s="546">
        <v>700</v>
      </c>
      <c r="H385" s="546">
        <v>6</v>
      </c>
      <c r="I385" s="537"/>
      <c r="J385" s="547">
        <v>33</v>
      </c>
      <c r="K385" s="548">
        <v>1460</v>
      </c>
      <c r="L385" s="548">
        <v>48180</v>
      </c>
      <c r="N385" s="547">
        <v>0</v>
      </c>
      <c r="O385" s="547">
        <v>60</v>
      </c>
      <c r="P385" s="547">
        <v>60</v>
      </c>
      <c r="Q385" s="548">
        <v>10</v>
      </c>
      <c r="R385" s="548">
        <v>77.52</v>
      </c>
      <c r="S385" s="548">
        <v>775.19999999999993</v>
      </c>
      <c r="T385" s="549"/>
      <c r="U385" s="547">
        <v>0</v>
      </c>
      <c r="V385" s="549"/>
      <c r="W385" s="550" t="e">
        <f>#N/A</f>
        <v>#N/A</v>
      </c>
      <c r="X385" s="549"/>
      <c r="Y385" s="551" t="e">
        <f>#N/A</f>
        <v>#N/A</v>
      </c>
      <c r="Z385" s="551" t="e">
        <f>#N/A</f>
        <v>#N/A</v>
      </c>
      <c r="AA385" s="551" t="e">
        <f>#N/A</f>
        <v>#N/A</v>
      </c>
      <c r="AB385" s="552" t="e">
        <f>#N/A</f>
        <v>#N/A</v>
      </c>
      <c r="AC385" s="549"/>
      <c r="AD385" s="553">
        <v>0</v>
      </c>
      <c r="AE385" s="554" t="s">
        <v>1509</v>
      </c>
      <c r="AF385" s="553">
        <v>0</v>
      </c>
      <c r="AG385" s="554" t="s">
        <v>1509</v>
      </c>
      <c r="AH385" s="553">
        <v>0</v>
      </c>
      <c r="AI385" s="554" t="s">
        <v>1509</v>
      </c>
      <c r="AJ385" s="553">
        <v>0</v>
      </c>
      <c r="AK385" s="543" t="e">
        <f>#N/A</f>
        <v>#N/A</v>
      </c>
    </row>
    <row r="386" spans="1:37" s="522" customFormat="1" ht="22.5" hidden="1" customHeight="1" x14ac:dyDescent="0.3">
      <c r="A386" s="533" t="s">
        <v>1657</v>
      </c>
      <c r="B386" s="544" t="s">
        <v>1503</v>
      </c>
      <c r="C386" s="544" t="s">
        <v>1653</v>
      </c>
      <c r="D386" s="544" t="s">
        <v>1653</v>
      </c>
      <c r="E386" s="545" t="s">
        <v>1067</v>
      </c>
      <c r="F386" s="545" t="s">
        <v>1066</v>
      </c>
      <c r="G386" s="546">
        <v>700</v>
      </c>
      <c r="H386" s="546">
        <v>6</v>
      </c>
      <c r="I386" s="537"/>
      <c r="J386" s="547">
        <v>38</v>
      </c>
      <c r="K386" s="548">
        <v>1460</v>
      </c>
      <c r="L386" s="548">
        <v>55480</v>
      </c>
      <c r="N386" s="547">
        <v>0</v>
      </c>
      <c r="O386" s="547">
        <v>90</v>
      </c>
      <c r="P386" s="547">
        <v>90</v>
      </c>
      <c r="Q386" s="548">
        <v>15</v>
      </c>
      <c r="R386" s="548">
        <v>77.52</v>
      </c>
      <c r="S386" s="548">
        <v>1162.8</v>
      </c>
      <c r="T386" s="549"/>
      <c r="U386" s="547">
        <v>0</v>
      </c>
      <c r="V386" s="549"/>
      <c r="W386" s="550" t="e">
        <f>#N/A</f>
        <v>#N/A</v>
      </c>
      <c r="X386" s="549"/>
      <c r="Y386" s="551" t="e">
        <f>#N/A</f>
        <v>#N/A</v>
      </c>
      <c r="Z386" s="551" t="e">
        <f>#N/A</f>
        <v>#N/A</v>
      </c>
      <c r="AA386" s="551" t="e">
        <f>#N/A</f>
        <v>#N/A</v>
      </c>
      <c r="AB386" s="552" t="e">
        <f>#N/A</f>
        <v>#N/A</v>
      </c>
      <c r="AC386" s="549"/>
      <c r="AD386" s="553">
        <v>0</v>
      </c>
      <c r="AE386" s="554" t="s">
        <v>1509</v>
      </c>
      <c r="AF386" s="553">
        <v>0</v>
      </c>
      <c r="AG386" s="554" t="s">
        <v>1509</v>
      </c>
      <c r="AH386" s="553">
        <v>0</v>
      </c>
      <c r="AI386" s="554" t="s">
        <v>1509</v>
      </c>
      <c r="AJ386" s="553">
        <v>0</v>
      </c>
      <c r="AK386" s="543" t="e">
        <f>#N/A</f>
        <v>#N/A</v>
      </c>
    </row>
    <row r="387" spans="1:37" s="522" customFormat="1" ht="22.5" hidden="1" customHeight="1" x14ac:dyDescent="0.3">
      <c r="A387" s="533" t="s">
        <v>1660</v>
      </c>
      <c r="B387" s="544" t="s">
        <v>1503</v>
      </c>
      <c r="C387" s="544" t="s">
        <v>1653</v>
      </c>
      <c r="D387" s="544" t="s">
        <v>1653</v>
      </c>
      <c r="E387" s="545" t="s">
        <v>1069</v>
      </c>
      <c r="F387" s="545" t="s">
        <v>1068</v>
      </c>
      <c r="G387" s="546">
        <v>700</v>
      </c>
      <c r="H387" s="546">
        <v>6</v>
      </c>
      <c r="I387" s="537"/>
      <c r="J387" s="547">
        <v>27</v>
      </c>
      <c r="K387" s="548">
        <v>1440</v>
      </c>
      <c r="L387" s="548">
        <v>38880</v>
      </c>
      <c r="N387" s="547">
        <v>0</v>
      </c>
      <c r="O387" s="547">
        <v>90</v>
      </c>
      <c r="P387" s="547">
        <v>90</v>
      </c>
      <c r="Q387" s="548">
        <v>15</v>
      </c>
      <c r="R387" s="548">
        <v>77.52</v>
      </c>
      <c r="S387" s="548">
        <v>1162.8</v>
      </c>
      <c r="T387" s="549"/>
      <c r="U387" s="547">
        <v>6</v>
      </c>
      <c r="V387" s="549"/>
      <c r="W387" s="550" t="e">
        <f>#N/A</f>
        <v>#N/A</v>
      </c>
      <c r="X387" s="549"/>
      <c r="Y387" s="551" t="e">
        <f>#N/A</f>
        <v>#N/A</v>
      </c>
      <c r="Z387" s="551" t="e">
        <f>#N/A</f>
        <v>#N/A</v>
      </c>
      <c r="AA387" s="551" t="e">
        <f>#N/A</f>
        <v>#N/A</v>
      </c>
      <c r="AB387" s="552" t="e">
        <f>#N/A</f>
        <v>#N/A</v>
      </c>
      <c r="AC387" s="549"/>
      <c r="AD387" s="553">
        <v>0</v>
      </c>
      <c r="AE387" s="554" t="s">
        <v>1509</v>
      </c>
      <c r="AF387" s="553">
        <v>0</v>
      </c>
      <c r="AG387" s="554" t="s">
        <v>1509</v>
      </c>
      <c r="AH387" s="553">
        <v>0</v>
      </c>
      <c r="AI387" s="554" t="s">
        <v>1509</v>
      </c>
      <c r="AJ387" s="553">
        <v>0</v>
      </c>
      <c r="AK387" s="543" t="e">
        <f>#N/A</f>
        <v>#N/A</v>
      </c>
    </row>
    <row r="388" spans="1:37" s="522" customFormat="1" ht="22.5" hidden="1" customHeight="1" x14ac:dyDescent="0.3">
      <c r="A388" s="533" t="s">
        <v>3634</v>
      </c>
      <c r="B388" s="544" t="s">
        <v>1503</v>
      </c>
      <c r="C388" s="544" t="s">
        <v>1653</v>
      </c>
      <c r="D388" s="544" t="s">
        <v>1653</v>
      </c>
      <c r="E388" s="545" t="s">
        <v>1071</v>
      </c>
      <c r="F388" s="545" t="s">
        <v>1070</v>
      </c>
      <c r="G388" s="546">
        <v>700</v>
      </c>
      <c r="H388" s="546">
        <v>6</v>
      </c>
      <c r="I388" s="537"/>
      <c r="J388" s="547">
        <v>145</v>
      </c>
      <c r="K388" s="548">
        <v>1330</v>
      </c>
      <c r="L388" s="548">
        <v>192850</v>
      </c>
      <c r="N388" s="547">
        <v>0</v>
      </c>
      <c r="O388" s="547">
        <v>840</v>
      </c>
      <c r="P388" s="547">
        <v>840</v>
      </c>
      <c r="Q388" s="548">
        <v>140</v>
      </c>
      <c r="R388" s="548">
        <v>70.38</v>
      </c>
      <c r="S388" s="548">
        <v>9853.1999999999989</v>
      </c>
      <c r="T388" s="549"/>
      <c r="U388" s="547">
        <v>7</v>
      </c>
      <c r="V388" s="549"/>
      <c r="W388" s="550" t="e">
        <f>#N/A</f>
        <v>#N/A</v>
      </c>
      <c r="X388" s="549"/>
      <c r="Y388" s="551" t="e">
        <f>#N/A</f>
        <v>#N/A</v>
      </c>
      <c r="Z388" s="551" t="e">
        <f>#N/A</f>
        <v>#N/A</v>
      </c>
      <c r="AA388" s="551" t="e">
        <f>#N/A</f>
        <v>#N/A</v>
      </c>
      <c r="AB388" s="552" t="e">
        <f>#N/A</f>
        <v>#N/A</v>
      </c>
      <c r="AC388" s="549"/>
      <c r="AD388" s="553">
        <v>0</v>
      </c>
      <c r="AE388" s="554" t="s">
        <v>1509</v>
      </c>
      <c r="AF388" s="553">
        <v>0</v>
      </c>
      <c r="AG388" s="554" t="s">
        <v>1509</v>
      </c>
      <c r="AH388" s="553">
        <v>0</v>
      </c>
      <c r="AI388" s="554" t="s">
        <v>1509</v>
      </c>
      <c r="AJ388" s="553">
        <v>0</v>
      </c>
      <c r="AK388" s="543" t="e">
        <f>#N/A</f>
        <v>#N/A</v>
      </c>
    </row>
    <row r="389" spans="1:37" s="522" customFormat="1" ht="22.5" hidden="1" customHeight="1" x14ac:dyDescent="0.3">
      <c r="A389" s="533" t="s">
        <v>1786</v>
      </c>
      <c r="B389" s="544" t="s">
        <v>1503</v>
      </c>
      <c r="C389" s="544" t="s">
        <v>2706</v>
      </c>
      <c r="D389" s="544" t="s">
        <v>2706</v>
      </c>
      <c r="E389" s="545" t="s">
        <v>1073</v>
      </c>
      <c r="F389" s="545" t="s">
        <v>1072</v>
      </c>
      <c r="G389" s="546">
        <v>700</v>
      </c>
      <c r="H389" s="546">
        <v>6</v>
      </c>
      <c r="I389" s="537"/>
      <c r="J389" s="547">
        <v>72</v>
      </c>
      <c r="K389" s="548">
        <v>529</v>
      </c>
      <c r="L389" s="548">
        <v>38088</v>
      </c>
      <c r="N389" s="547">
        <v>0</v>
      </c>
      <c r="O389" s="547">
        <v>1650</v>
      </c>
      <c r="P389" s="547">
        <v>1650</v>
      </c>
      <c r="Q389" s="548">
        <v>275</v>
      </c>
      <c r="R389" s="548">
        <v>0</v>
      </c>
      <c r="S389" s="548">
        <v>0</v>
      </c>
      <c r="T389" s="549"/>
      <c r="U389" s="547">
        <v>0</v>
      </c>
      <c r="V389" s="549"/>
      <c r="W389" s="550" t="e">
        <f>#N/A</f>
        <v>#N/A</v>
      </c>
      <c r="X389" s="549"/>
      <c r="Y389" s="551" t="e">
        <f>#N/A</f>
        <v>#N/A</v>
      </c>
      <c r="Z389" s="551" t="e">
        <f>#N/A</f>
        <v>#N/A</v>
      </c>
      <c r="AA389" s="551" t="e">
        <f>#N/A</f>
        <v>#N/A</v>
      </c>
      <c r="AB389" s="552" t="e">
        <f>#N/A</f>
        <v>#N/A</v>
      </c>
      <c r="AC389" s="549"/>
      <c r="AD389" s="553">
        <v>0</v>
      </c>
      <c r="AE389" s="554" t="s">
        <v>1509</v>
      </c>
      <c r="AF389" s="553">
        <v>0</v>
      </c>
      <c r="AG389" s="554" t="s">
        <v>1509</v>
      </c>
      <c r="AH389" s="553">
        <v>0</v>
      </c>
      <c r="AI389" s="554" t="s">
        <v>1509</v>
      </c>
      <c r="AJ389" s="553">
        <v>0</v>
      </c>
      <c r="AK389" s="543" t="e">
        <f>#N/A</f>
        <v>#N/A</v>
      </c>
    </row>
    <row r="390" spans="1:37" s="522" customFormat="1" ht="22.5" hidden="1" customHeight="1" x14ac:dyDescent="0.3">
      <c r="A390" s="533" t="s">
        <v>1710</v>
      </c>
      <c r="B390" s="544" t="s">
        <v>1503</v>
      </c>
      <c r="C390" s="544" t="s">
        <v>1708</v>
      </c>
      <c r="D390" s="544" t="s">
        <v>59</v>
      </c>
      <c r="E390" s="545" t="s">
        <v>1075</v>
      </c>
      <c r="F390" s="545" t="s">
        <v>1074</v>
      </c>
      <c r="G390" s="546">
        <v>1000</v>
      </c>
      <c r="H390" s="546">
        <v>6</v>
      </c>
      <c r="I390" s="537"/>
      <c r="J390" s="547">
        <v>2</v>
      </c>
      <c r="K390" s="548">
        <v>1200</v>
      </c>
      <c r="L390" s="548">
        <v>2400</v>
      </c>
      <c r="N390" s="547">
        <v>0</v>
      </c>
      <c r="O390" s="547">
        <v>0</v>
      </c>
      <c r="P390" s="547">
        <v>0</v>
      </c>
      <c r="Q390" s="548">
        <v>0</v>
      </c>
      <c r="R390" s="548">
        <v>30.575611800000004</v>
      </c>
      <c r="S390" s="548">
        <v>0</v>
      </c>
      <c r="T390" s="549"/>
      <c r="U390" s="547">
        <v>0</v>
      </c>
      <c r="V390" s="549"/>
      <c r="W390" s="550" t="e">
        <f>#N/A</f>
        <v>#N/A</v>
      </c>
      <c r="X390" s="549"/>
      <c r="Y390" s="551" t="e">
        <f>#N/A</f>
        <v>#N/A</v>
      </c>
      <c r="Z390" s="551" t="e">
        <f>#N/A</f>
        <v>#N/A</v>
      </c>
      <c r="AA390" s="551" t="e">
        <f>#N/A</f>
        <v>#N/A</v>
      </c>
      <c r="AB390" s="552" t="e">
        <f>#N/A</f>
        <v>#N/A</v>
      </c>
      <c r="AC390" s="549"/>
      <c r="AD390" s="553">
        <v>0</v>
      </c>
      <c r="AE390" s="554" t="s">
        <v>1509</v>
      </c>
      <c r="AF390" s="553">
        <v>0</v>
      </c>
      <c r="AG390" s="554" t="s">
        <v>1509</v>
      </c>
      <c r="AH390" s="553">
        <v>0</v>
      </c>
      <c r="AI390" s="554" t="s">
        <v>1509</v>
      </c>
      <c r="AJ390" s="553">
        <v>0</v>
      </c>
      <c r="AK390" s="543" t="e">
        <f>#N/A</f>
        <v>#N/A</v>
      </c>
    </row>
    <row r="391" spans="1:37" s="522" customFormat="1" ht="22.5" hidden="1" customHeight="1" x14ac:dyDescent="0.3">
      <c r="A391" s="533" t="s">
        <v>1764</v>
      </c>
      <c r="B391" s="544" t="s">
        <v>1503</v>
      </c>
      <c r="C391" s="544" t="s">
        <v>1757</v>
      </c>
      <c r="D391" s="544" t="s">
        <v>2223</v>
      </c>
      <c r="E391" s="545" t="s">
        <v>1077</v>
      </c>
      <c r="F391" s="545" t="s">
        <v>1076</v>
      </c>
      <c r="G391" s="546">
        <v>750</v>
      </c>
      <c r="H391" s="546">
        <v>6</v>
      </c>
      <c r="I391" s="537"/>
      <c r="J391" s="547">
        <v>218</v>
      </c>
      <c r="K391" s="548">
        <v>2310</v>
      </c>
      <c r="L391" s="548">
        <v>503580</v>
      </c>
      <c r="N391" s="547">
        <v>0</v>
      </c>
      <c r="O391" s="547">
        <v>0</v>
      </c>
      <c r="P391" s="547">
        <v>0</v>
      </c>
      <c r="Q391" s="548">
        <v>0</v>
      </c>
      <c r="R391" s="548">
        <v>165.24</v>
      </c>
      <c r="S391" s="548">
        <v>0</v>
      </c>
      <c r="T391" s="549"/>
      <c r="U391" s="547">
        <v>15</v>
      </c>
      <c r="V391" s="549"/>
      <c r="W391" s="550" t="e">
        <f>#N/A</f>
        <v>#N/A</v>
      </c>
      <c r="X391" s="549"/>
      <c r="Y391" s="551" t="e">
        <f>#N/A</f>
        <v>#N/A</v>
      </c>
      <c r="Z391" s="551" t="e">
        <f>#N/A</f>
        <v>#N/A</v>
      </c>
      <c r="AA391" s="551" t="e">
        <f>#N/A</f>
        <v>#N/A</v>
      </c>
      <c r="AB391" s="552" t="e">
        <f>#N/A</f>
        <v>#N/A</v>
      </c>
      <c r="AC391" s="549"/>
      <c r="AD391" s="553">
        <v>0</v>
      </c>
      <c r="AE391" s="554" t="s">
        <v>1509</v>
      </c>
      <c r="AF391" s="553">
        <v>0</v>
      </c>
      <c r="AG391" s="554" t="s">
        <v>1509</v>
      </c>
      <c r="AH391" s="553">
        <v>0</v>
      </c>
      <c r="AI391" s="554" t="s">
        <v>1509</v>
      </c>
      <c r="AJ391" s="553">
        <v>0</v>
      </c>
      <c r="AK391" s="543" t="e">
        <f>#N/A</f>
        <v>#N/A</v>
      </c>
    </row>
    <row r="392" spans="1:37" s="522" customFormat="1" ht="22.5" hidden="1" customHeight="1" x14ac:dyDescent="0.3">
      <c r="A392" s="533" t="s">
        <v>1759</v>
      </c>
      <c r="B392" s="544" t="s">
        <v>1503</v>
      </c>
      <c r="C392" s="544" t="s">
        <v>1757</v>
      </c>
      <c r="D392" s="544" t="s">
        <v>2223</v>
      </c>
      <c r="E392" s="545" t="s">
        <v>1079</v>
      </c>
      <c r="F392" s="545" t="s">
        <v>1078</v>
      </c>
      <c r="G392" s="546">
        <v>750</v>
      </c>
      <c r="H392" s="546">
        <v>6</v>
      </c>
      <c r="I392" s="537"/>
      <c r="J392" s="547">
        <v>0</v>
      </c>
      <c r="K392" s="548">
        <v>3900</v>
      </c>
      <c r="L392" s="548">
        <v>0</v>
      </c>
      <c r="N392" s="547">
        <v>0</v>
      </c>
      <c r="O392" s="547">
        <v>0</v>
      </c>
      <c r="P392" s="547">
        <v>0</v>
      </c>
      <c r="Q392" s="548">
        <v>0</v>
      </c>
      <c r="R392" s="548">
        <v>214</v>
      </c>
      <c r="S392" s="548">
        <v>0</v>
      </c>
      <c r="T392" s="549"/>
      <c r="U392" s="547">
        <v>0</v>
      </c>
      <c r="V392" s="549"/>
      <c r="W392" s="550" t="e">
        <f>#N/A</f>
        <v>#N/A</v>
      </c>
      <c r="X392" s="549"/>
      <c r="Y392" s="551" t="e">
        <f>#N/A</f>
        <v>#N/A</v>
      </c>
      <c r="Z392" s="551" t="e">
        <f>#N/A</f>
        <v>#N/A</v>
      </c>
      <c r="AA392" s="551" t="e">
        <f>#N/A</f>
        <v>#N/A</v>
      </c>
      <c r="AB392" s="552" t="e">
        <f>#N/A</f>
        <v>#N/A</v>
      </c>
      <c r="AC392" s="549"/>
      <c r="AD392" s="553">
        <v>0</v>
      </c>
      <c r="AE392" s="554" t="s">
        <v>1509</v>
      </c>
      <c r="AF392" s="553">
        <v>0</v>
      </c>
      <c r="AG392" s="554" t="s">
        <v>1509</v>
      </c>
      <c r="AH392" s="553">
        <v>0</v>
      </c>
      <c r="AI392" s="554" t="s">
        <v>1509</v>
      </c>
      <c r="AJ392" s="553">
        <v>0</v>
      </c>
      <c r="AK392" s="543" t="e">
        <f>#N/A</f>
        <v>#N/A</v>
      </c>
    </row>
    <row r="393" spans="1:37" s="522" customFormat="1" ht="22.5" hidden="1" customHeight="1" x14ac:dyDescent="0.3">
      <c r="A393" s="533" t="s">
        <v>1762</v>
      </c>
      <c r="B393" s="544" t="s">
        <v>1503</v>
      </c>
      <c r="C393" s="544" t="s">
        <v>1757</v>
      </c>
      <c r="D393" s="544" t="s">
        <v>2223</v>
      </c>
      <c r="E393" s="545" t="s">
        <v>1081</v>
      </c>
      <c r="F393" s="545" t="s">
        <v>1080</v>
      </c>
      <c r="G393" s="546">
        <v>750</v>
      </c>
      <c r="H393" s="546">
        <v>6</v>
      </c>
      <c r="I393" s="537"/>
      <c r="J393" s="547">
        <v>18</v>
      </c>
      <c r="K393" s="548">
        <v>2570</v>
      </c>
      <c r="L393" s="548">
        <v>46260</v>
      </c>
      <c r="N393" s="547">
        <v>0</v>
      </c>
      <c r="O393" s="547">
        <v>0</v>
      </c>
      <c r="P393" s="547">
        <v>0</v>
      </c>
      <c r="Q393" s="548">
        <v>0</v>
      </c>
      <c r="R393" s="548">
        <v>198.9</v>
      </c>
      <c r="S393" s="548">
        <v>0</v>
      </c>
      <c r="T393" s="549"/>
      <c r="U393" s="547">
        <v>15</v>
      </c>
      <c r="V393" s="549"/>
      <c r="W393" s="550" t="e">
        <f>#N/A</f>
        <v>#N/A</v>
      </c>
      <c r="X393" s="549"/>
      <c r="Y393" s="551" t="e">
        <f>#N/A</f>
        <v>#N/A</v>
      </c>
      <c r="Z393" s="551" t="e">
        <f>#N/A</f>
        <v>#N/A</v>
      </c>
      <c r="AA393" s="551" t="e">
        <f>#N/A</f>
        <v>#N/A</v>
      </c>
      <c r="AB393" s="552" t="e">
        <f>#N/A</f>
        <v>#N/A</v>
      </c>
      <c r="AC393" s="549"/>
      <c r="AD393" s="553">
        <v>0</v>
      </c>
      <c r="AE393" s="554" t="s">
        <v>1509</v>
      </c>
      <c r="AF393" s="553">
        <v>0</v>
      </c>
      <c r="AG393" s="554" t="s">
        <v>1509</v>
      </c>
      <c r="AH393" s="553">
        <v>0</v>
      </c>
      <c r="AI393" s="554" t="s">
        <v>1509</v>
      </c>
      <c r="AJ393" s="553">
        <v>0</v>
      </c>
      <c r="AK393" s="543" t="e">
        <f>#N/A</f>
        <v>#N/A</v>
      </c>
    </row>
    <row r="394" spans="1:37" s="522" customFormat="1" ht="22.5" hidden="1" customHeight="1" x14ac:dyDescent="0.3">
      <c r="A394" s="533" t="s">
        <v>1761</v>
      </c>
      <c r="B394" s="544" t="s">
        <v>1503</v>
      </c>
      <c r="C394" s="544" t="s">
        <v>1757</v>
      </c>
      <c r="D394" s="544" t="s">
        <v>2223</v>
      </c>
      <c r="E394" s="545" t="s">
        <v>1083</v>
      </c>
      <c r="F394" s="545" t="s">
        <v>1082</v>
      </c>
      <c r="G394" s="546">
        <v>750</v>
      </c>
      <c r="H394" s="546">
        <v>6</v>
      </c>
      <c r="I394" s="537"/>
      <c r="J394" s="547">
        <v>0</v>
      </c>
      <c r="K394" s="548">
        <v>8800</v>
      </c>
      <c r="L394" s="548">
        <v>0</v>
      </c>
      <c r="N394" s="547">
        <v>0</v>
      </c>
      <c r="O394" s="547">
        <v>0</v>
      </c>
      <c r="P394" s="547">
        <v>0</v>
      </c>
      <c r="Q394" s="548">
        <v>0</v>
      </c>
      <c r="R394" s="548">
        <v>493</v>
      </c>
      <c r="S394" s="548">
        <v>0</v>
      </c>
      <c r="T394" s="549"/>
      <c r="U394" s="547">
        <v>0</v>
      </c>
      <c r="V394" s="549"/>
      <c r="W394" s="550" t="e">
        <f>#N/A</f>
        <v>#N/A</v>
      </c>
      <c r="X394" s="549"/>
      <c r="Y394" s="551" t="e">
        <f>#N/A</f>
        <v>#N/A</v>
      </c>
      <c r="Z394" s="551" t="e">
        <f>#N/A</f>
        <v>#N/A</v>
      </c>
      <c r="AA394" s="551" t="e">
        <f>#N/A</f>
        <v>#N/A</v>
      </c>
      <c r="AB394" s="552" t="e">
        <f>#N/A</f>
        <v>#N/A</v>
      </c>
      <c r="AC394" s="549"/>
      <c r="AD394" s="553">
        <v>0</v>
      </c>
      <c r="AE394" s="554" t="s">
        <v>1509</v>
      </c>
      <c r="AF394" s="553">
        <v>0</v>
      </c>
      <c r="AG394" s="554" t="s">
        <v>1509</v>
      </c>
      <c r="AH394" s="553">
        <v>0</v>
      </c>
      <c r="AI394" s="554" t="s">
        <v>1509</v>
      </c>
      <c r="AJ394" s="553">
        <v>0</v>
      </c>
      <c r="AK394" s="543" t="e">
        <f>#N/A</f>
        <v>#N/A</v>
      </c>
    </row>
    <row r="395" spans="1:37" s="522" customFormat="1" ht="22.5" hidden="1" customHeight="1" x14ac:dyDescent="0.3">
      <c r="A395" s="533" t="s">
        <v>1760</v>
      </c>
      <c r="B395" s="544" t="s">
        <v>1503</v>
      </c>
      <c r="C395" s="544" t="s">
        <v>1757</v>
      </c>
      <c r="D395" s="544" t="s">
        <v>2223</v>
      </c>
      <c r="E395" s="545" t="s">
        <v>1085</v>
      </c>
      <c r="F395" s="545" t="s">
        <v>1084</v>
      </c>
      <c r="G395" s="546">
        <v>750</v>
      </c>
      <c r="H395" s="546">
        <v>6</v>
      </c>
      <c r="I395" s="537"/>
      <c r="J395" s="547">
        <v>14</v>
      </c>
      <c r="K395" s="548">
        <v>5640</v>
      </c>
      <c r="L395" s="548">
        <v>78960</v>
      </c>
      <c r="N395" s="547">
        <v>0</v>
      </c>
      <c r="O395" s="547">
        <v>0</v>
      </c>
      <c r="P395" s="547">
        <v>0</v>
      </c>
      <c r="Q395" s="548">
        <v>0</v>
      </c>
      <c r="R395" s="548">
        <v>435</v>
      </c>
      <c r="S395" s="548">
        <v>0</v>
      </c>
      <c r="T395" s="549"/>
      <c r="U395" s="547">
        <v>0</v>
      </c>
      <c r="V395" s="549"/>
      <c r="W395" s="550" t="e">
        <f>#N/A</f>
        <v>#N/A</v>
      </c>
      <c r="X395" s="549"/>
      <c r="Y395" s="551" t="e">
        <f>#N/A</f>
        <v>#N/A</v>
      </c>
      <c r="Z395" s="551" t="e">
        <f>#N/A</f>
        <v>#N/A</v>
      </c>
      <c r="AA395" s="551" t="e">
        <f>#N/A</f>
        <v>#N/A</v>
      </c>
      <c r="AB395" s="552" t="e">
        <f>#N/A</f>
        <v>#N/A</v>
      </c>
      <c r="AC395" s="549"/>
      <c r="AD395" s="553">
        <v>0</v>
      </c>
      <c r="AE395" s="554" t="s">
        <v>1509</v>
      </c>
      <c r="AF395" s="553">
        <v>0</v>
      </c>
      <c r="AG395" s="554" t="s">
        <v>1509</v>
      </c>
      <c r="AH395" s="553">
        <v>0</v>
      </c>
      <c r="AI395" s="554" t="s">
        <v>1509</v>
      </c>
      <c r="AJ395" s="553">
        <v>0</v>
      </c>
      <c r="AK395" s="543" t="e">
        <f>#N/A</f>
        <v>#N/A</v>
      </c>
    </row>
    <row r="396" spans="1:37" s="522" customFormat="1" ht="22.5" hidden="1" customHeight="1" x14ac:dyDescent="0.3">
      <c r="A396" s="533" t="s">
        <v>3683</v>
      </c>
      <c r="B396" s="544" t="s">
        <v>1503</v>
      </c>
      <c r="C396" s="544" t="s">
        <v>1757</v>
      </c>
      <c r="D396" s="544" t="s">
        <v>2223</v>
      </c>
      <c r="E396" s="545" t="s">
        <v>1087</v>
      </c>
      <c r="F396" s="545" t="s">
        <v>1086</v>
      </c>
      <c r="G396" s="546">
        <v>1500</v>
      </c>
      <c r="H396" s="546">
        <v>3</v>
      </c>
      <c r="I396" s="537"/>
      <c r="J396" s="547">
        <v>3</v>
      </c>
      <c r="K396" s="548">
        <v>7010</v>
      </c>
      <c r="L396" s="548">
        <v>21030</v>
      </c>
      <c r="N396" s="547">
        <v>0</v>
      </c>
      <c r="O396" s="547">
        <v>0</v>
      </c>
      <c r="P396" s="547">
        <v>0</v>
      </c>
      <c r="Q396" s="548">
        <v>0</v>
      </c>
      <c r="R396" s="548">
        <v>223.38</v>
      </c>
      <c r="S396" s="548">
        <v>0</v>
      </c>
      <c r="T396" s="549"/>
      <c r="U396" s="547">
        <v>3</v>
      </c>
      <c r="V396" s="549"/>
      <c r="W396" s="550" t="e">
        <f>#N/A</f>
        <v>#N/A</v>
      </c>
      <c r="X396" s="549"/>
      <c r="Y396" s="551" t="e">
        <f>#N/A</f>
        <v>#N/A</v>
      </c>
      <c r="Z396" s="551" t="e">
        <f>#N/A</f>
        <v>#N/A</v>
      </c>
      <c r="AA396" s="551" t="e">
        <f>#N/A</f>
        <v>#N/A</v>
      </c>
      <c r="AB396" s="552" t="e">
        <f>#N/A</f>
        <v>#N/A</v>
      </c>
      <c r="AC396" s="549"/>
      <c r="AD396" s="553">
        <v>0</v>
      </c>
      <c r="AE396" s="554" t="s">
        <v>1509</v>
      </c>
      <c r="AF396" s="553">
        <v>0</v>
      </c>
      <c r="AG396" s="554" t="s">
        <v>1509</v>
      </c>
      <c r="AH396" s="553">
        <v>0</v>
      </c>
      <c r="AI396" s="554" t="s">
        <v>1509</v>
      </c>
      <c r="AJ396" s="553">
        <v>0</v>
      </c>
      <c r="AK396" s="543" t="e">
        <f>#N/A</f>
        <v>#N/A</v>
      </c>
    </row>
    <row r="397" spans="1:37" s="522" customFormat="1" ht="22.5" hidden="1" customHeight="1" x14ac:dyDescent="0.3">
      <c r="A397" s="533" t="s">
        <v>3682</v>
      </c>
      <c r="B397" s="544" t="s">
        <v>1503</v>
      </c>
      <c r="C397" s="544" t="s">
        <v>1757</v>
      </c>
      <c r="D397" s="544" t="s">
        <v>2223</v>
      </c>
      <c r="E397" s="545" t="s">
        <v>1089</v>
      </c>
      <c r="F397" s="545" t="s">
        <v>1088</v>
      </c>
      <c r="G397" s="546">
        <v>1500</v>
      </c>
      <c r="H397" s="546">
        <v>3</v>
      </c>
      <c r="I397" s="537"/>
      <c r="J397" s="547">
        <v>3</v>
      </c>
      <c r="K397" s="548">
        <v>7900</v>
      </c>
      <c r="L397" s="548">
        <v>23700</v>
      </c>
      <c r="N397" s="547">
        <v>0</v>
      </c>
      <c r="O397" s="547">
        <v>0</v>
      </c>
      <c r="P397" s="547">
        <v>0</v>
      </c>
      <c r="Q397" s="548">
        <v>0</v>
      </c>
      <c r="R397" s="548">
        <v>306</v>
      </c>
      <c r="S397" s="548">
        <v>0</v>
      </c>
      <c r="T397" s="549"/>
      <c r="U397" s="547">
        <v>3</v>
      </c>
      <c r="V397" s="549"/>
      <c r="W397" s="550" t="e">
        <f>#N/A</f>
        <v>#N/A</v>
      </c>
      <c r="X397" s="549"/>
      <c r="Y397" s="551" t="e">
        <f>#N/A</f>
        <v>#N/A</v>
      </c>
      <c r="Z397" s="551" t="e">
        <f>#N/A</f>
        <v>#N/A</v>
      </c>
      <c r="AA397" s="551" t="e">
        <f>#N/A</f>
        <v>#N/A</v>
      </c>
      <c r="AB397" s="552" t="e">
        <f>#N/A</f>
        <v>#N/A</v>
      </c>
      <c r="AC397" s="549"/>
      <c r="AD397" s="553">
        <v>0</v>
      </c>
      <c r="AE397" s="554" t="s">
        <v>1509</v>
      </c>
      <c r="AF397" s="553">
        <v>0</v>
      </c>
      <c r="AG397" s="554" t="s">
        <v>1509</v>
      </c>
      <c r="AH397" s="553">
        <v>0</v>
      </c>
      <c r="AI397" s="554" t="s">
        <v>1509</v>
      </c>
      <c r="AJ397" s="553">
        <v>0</v>
      </c>
      <c r="AK397" s="543" t="e">
        <f>#N/A</f>
        <v>#N/A</v>
      </c>
    </row>
    <row r="398" spans="1:37" s="522" customFormat="1" ht="22.5" hidden="1" customHeight="1" x14ac:dyDescent="0.3">
      <c r="A398" s="533" t="s">
        <v>3684</v>
      </c>
      <c r="B398" s="544" t="s">
        <v>1503</v>
      </c>
      <c r="C398" s="544" t="s">
        <v>1757</v>
      </c>
      <c r="D398" s="544" t="s">
        <v>2223</v>
      </c>
      <c r="E398" s="545" t="s">
        <v>1091</v>
      </c>
      <c r="F398" s="545" t="s">
        <v>1090</v>
      </c>
      <c r="G398" s="546">
        <v>3000</v>
      </c>
      <c r="H398" s="546">
        <v>1</v>
      </c>
      <c r="I398" s="537"/>
      <c r="J398" s="547">
        <v>0</v>
      </c>
      <c r="K398" s="548">
        <v>28400</v>
      </c>
      <c r="L398" s="548">
        <v>0</v>
      </c>
      <c r="N398" s="547">
        <v>0</v>
      </c>
      <c r="O398" s="547">
        <v>0</v>
      </c>
      <c r="P398" s="547">
        <v>0</v>
      </c>
      <c r="Q398" s="548">
        <v>0</v>
      </c>
      <c r="R398" s="548">
        <v>413.1</v>
      </c>
      <c r="S398" s="548">
        <v>0</v>
      </c>
      <c r="T398" s="549"/>
      <c r="U398" s="547">
        <v>0</v>
      </c>
      <c r="V398" s="549"/>
      <c r="W398" s="550" t="e">
        <f>#N/A</f>
        <v>#N/A</v>
      </c>
      <c r="X398" s="549"/>
      <c r="Y398" s="551" t="e">
        <f>#N/A</f>
        <v>#N/A</v>
      </c>
      <c r="Z398" s="551" t="e">
        <f>#N/A</f>
        <v>#N/A</v>
      </c>
      <c r="AA398" s="551" t="e">
        <f>#N/A</f>
        <v>#N/A</v>
      </c>
      <c r="AB398" s="552" t="e">
        <f>#N/A</f>
        <v>#N/A</v>
      </c>
      <c r="AC398" s="549"/>
      <c r="AD398" s="553">
        <v>0</v>
      </c>
      <c r="AE398" s="554" t="s">
        <v>1509</v>
      </c>
      <c r="AF398" s="553">
        <v>0</v>
      </c>
      <c r="AG398" s="554" t="s">
        <v>1509</v>
      </c>
      <c r="AH398" s="553">
        <v>0</v>
      </c>
      <c r="AI398" s="554" t="s">
        <v>1509</v>
      </c>
      <c r="AJ398" s="553">
        <v>0</v>
      </c>
      <c r="AK398" s="543" t="e">
        <f>#N/A</f>
        <v>#N/A</v>
      </c>
    </row>
    <row r="399" spans="1:37" s="522" customFormat="1" ht="22.5" hidden="1" customHeight="1" x14ac:dyDescent="0.3">
      <c r="A399" s="533" t="s">
        <v>3685</v>
      </c>
      <c r="B399" s="544" t="s">
        <v>1503</v>
      </c>
      <c r="C399" s="544" t="s">
        <v>1757</v>
      </c>
      <c r="D399" s="544" t="s">
        <v>2223</v>
      </c>
      <c r="E399" s="545" t="s">
        <v>1093</v>
      </c>
      <c r="F399" s="545" t="s">
        <v>1092</v>
      </c>
      <c r="G399" s="546">
        <v>6000</v>
      </c>
      <c r="H399" s="546">
        <v>1</v>
      </c>
      <c r="I399" s="537"/>
      <c r="J399" s="547">
        <v>0</v>
      </c>
      <c r="K399" s="548">
        <v>124300</v>
      </c>
      <c r="L399" s="548">
        <v>0</v>
      </c>
      <c r="N399" s="547">
        <v>0</v>
      </c>
      <c r="O399" s="547">
        <v>0</v>
      </c>
      <c r="P399" s="547">
        <v>0</v>
      </c>
      <c r="Q399" s="548">
        <v>0</v>
      </c>
      <c r="R399" s="548">
        <v>1224</v>
      </c>
      <c r="S399" s="548">
        <v>0</v>
      </c>
      <c r="T399" s="549"/>
      <c r="U399" s="547">
        <v>0</v>
      </c>
      <c r="V399" s="549"/>
      <c r="W399" s="550" t="e">
        <f>#N/A</f>
        <v>#N/A</v>
      </c>
      <c r="X399" s="549"/>
      <c r="Y399" s="551" t="e">
        <f>#N/A</f>
        <v>#N/A</v>
      </c>
      <c r="Z399" s="551" t="e">
        <f>#N/A</f>
        <v>#N/A</v>
      </c>
      <c r="AA399" s="551" t="e">
        <f>#N/A</f>
        <v>#N/A</v>
      </c>
      <c r="AB399" s="552" t="e">
        <f>#N/A</f>
        <v>#N/A</v>
      </c>
      <c r="AC399" s="549"/>
      <c r="AD399" s="553">
        <v>0</v>
      </c>
      <c r="AE399" s="554" t="s">
        <v>1509</v>
      </c>
      <c r="AF399" s="553">
        <v>0</v>
      </c>
      <c r="AG399" s="554" t="s">
        <v>1509</v>
      </c>
      <c r="AH399" s="553">
        <v>0</v>
      </c>
      <c r="AI399" s="554" t="s">
        <v>1509</v>
      </c>
      <c r="AJ399" s="553">
        <v>0</v>
      </c>
      <c r="AK399" s="543" t="e">
        <f>#N/A</f>
        <v>#N/A</v>
      </c>
    </row>
    <row r="400" spans="1:37" s="522" customFormat="1" ht="22.5" hidden="1" customHeight="1" x14ac:dyDescent="0.3">
      <c r="A400" s="533" t="s">
        <v>1668</v>
      </c>
      <c r="B400" s="544" t="s">
        <v>1503</v>
      </c>
      <c r="C400" s="544" t="s">
        <v>1665</v>
      </c>
      <c r="D400" s="544" t="s">
        <v>71</v>
      </c>
      <c r="E400" s="545" t="s">
        <v>1095</v>
      </c>
      <c r="F400" s="545" t="s">
        <v>1094</v>
      </c>
      <c r="G400" s="546">
        <v>700</v>
      </c>
      <c r="H400" s="546">
        <v>6</v>
      </c>
      <c r="I400" s="537"/>
      <c r="J400" s="547">
        <v>19</v>
      </c>
      <c r="K400" s="548">
        <v>2660</v>
      </c>
      <c r="L400" s="548">
        <v>50540</v>
      </c>
      <c r="N400" s="547">
        <v>0</v>
      </c>
      <c r="O400" s="547">
        <v>0</v>
      </c>
      <c r="P400" s="547">
        <v>0</v>
      </c>
      <c r="Q400" s="548">
        <v>0</v>
      </c>
      <c r="R400" s="548">
        <v>79.56</v>
      </c>
      <c r="S400" s="548">
        <v>0</v>
      </c>
      <c r="T400" s="549"/>
      <c r="U400" s="547">
        <v>0</v>
      </c>
      <c r="V400" s="549"/>
      <c r="W400" s="550" t="e">
        <f>#N/A</f>
        <v>#N/A</v>
      </c>
      <c r="X400" s="549"/>
      <c r="Y400" s="551" t="e">
        <f>#N/A</f>
        <v>#N/A</v>
      </c>
      <c r="Z400" s="551" t="e">
        <f>#N/A</f>
        <v>#N/A</v>
      </c>
      <c r="AA400" s="551" t="e">
        <f>#N/A</f>
        <v>#N/A</v>
      </c>
      <c r="AB400" s="552" t="e">
        <f>#N/A</f>
        <v>#N/A</v>
      </c>
      <c r="AC400" s="549"/>
      <c r="AD400" s="553">
        <v>0</v>
      </c>
      <c r="AE400" s="554" t="s">
        <v>1509</v>
      </c>
      <c r="AF400" s="553">
        <v>0</v>
      </c>
      <c r="AG400" s="554" t="s">
        <v>1509</v>
      </c>
      <c r="AH400" s="553">
        <v>0</v>
      </c>
      <c r="AI400" s="554" t="s">
        <v>1509</v>
      </c>
      <c r="AJ400" s="553">
        <v>0</v>
      </c>
      <c r="AK400" s="543" t="e">
        <f>#N/A</f>
        <v>#N/A</v>
      </c>
    </row>
    <row r="401" spans="1:37" s="522" customFormat="1" ht="22.5" hidden="1" customHeight="1" x14ac:dyDescent="0.3">
      <c r="A401" s="533" t="s">
        <v>1667</v>
      </c>
      <c r="B401" s="544" t="s">
        <v>1503</v>
      </c>
      <c r="C401" s="544" t="s">
        <v>1665</v>
      </c>
      <c r="D401" s="544" t="s">
        <v>71</v>
      </c>
      <c r="E401" s="545" t="s">
        <v>1097</v>
      </c>
      <c r="F401" s="545" t="s">
        <v>1096</v>
      </c>
      <c r="G401" s="546">
        <v>700</v>
      </c>
      <c r="H401" s="546">
        <v>6</v>
      </c>
      <c r="I401" s="537"/>
      <c r="J401" s="547">
        <v>29</v>
      </c>
      <c r="K401" s="548">
        <v>2660</v>
      </c>
      <c r="L401" s="548">
        <v>77140</v>
      </c>
      <c r="N401" s="547">
        <v>0</v>
      </c>
      <c r="O401" s="547">
        <v>120</v>
      </c>
      <c r="P401" s="547">
        <v>120</v>
      </c>
      <c r="Q401" s="548">
        <v>20</v>
      </c>
      <c r="R401" s="548">
        <v>76.5</v>
      </c>
      <c r="S401" s="548">
        <v>1530</v>
      </c>
      <c r="T401" s="549"/>
      <c r="U401" s="547">
        <v>0</v>
      </c>
      <c r="V401" s="549"/>
      <c r="W401" s="550" t="e">
        <f>#N/A</f>
        <v>#N/A</v>
      </c>
      <c r="X401" s="549"/>
      <c r="Y401" s="551" t="e">
        <f>#N/A</f>
        <v>#N/A</v>
      </c>
      <c r="Z401" s="551" t="e">
        <f>#N/A</f>
        <v>#N/A</v>
      </c>
      <c r="AA401" s="551" t="e">
        <f>#N/A</f>
        <v>#N/A</v>
      </c>
      <c r="AB401" s="552" t="e">
        <f>#N/A</f>
        <v>#N/A</v>
      </c>
      <c r="AC401" s="549"/>
      <c r="AD401" s="553">
        <v>0</v>
      </c>
      <c r="AE401" s="554" t="s">
        <v>1509</v>
      </c>
      <c r="AF401" s="553">
        <v>0</v>
      </c>
      <c r="AG401" s="554" t="s">
        <v>1509</v>
      </c>
      <c r="AH401" s="553">
        <v>0</v>
      </c>
      <c r="AI401" s="554" t="s">
        <v>1509</v>
      </c>
      <c r="AJ401" s="553">
        <v>0</v>
      </c>
      <c r="AK401" s="543" t="e">
        <f>#N/A</f>
        <v>#N/A</v>
      </c>
    </row>
    <row r="402" spans="1:37" s="522" customFormat="1" ht="22.5" hidden="1" customHeight="1" x14ac:dyDescent="0.3">
      <c r="A402" s="533" t="s">
        <v>1669</v>
      </c>
      <c r="B402" s="544" t="s">
        <v>1503</v>
      </c>
      <c r="C402" s="544" t="s">
        <v>1665</v>
      </c>
      <c r="D402" s="544" t="s">
        <v>71</v>
      </c>
      <c r="E402" s="545" t="s">
        <v>1099</v>
      </c>
      <c r="F402" s="545" t="s">
        <v>1098</v>
      </c>
      <c r="G402" s="546">
        <v>700</v>
      </c>
      <c r="H402" s="546">
        <v>6</v>
      </c>
      <c r="I402" s="537"/>
      <c r="J402" s="547">
        <v>5</v>
      </c>
      <c r="K402" s="548">
        <v>3450</v>
      </c>
      <c r="L402" s="548">
        <v>17250</v>
      </c>
      <c r="N402" s="547">
        <v>0</v>
      </c>
      <c r="O402" s="547">
        <v>0</v>
      </c>
      <c r="P402" s="547">
        <v>0</v>
      </c>
      <c r="Q402" s="548">
        <v>0</v>
      </c>
      <c r="R402" s="548">
        <v>102</v>
      </c>
      <c r="S402" s="548">
        <v>0</v>
      </c>
      <c r="T402" s="549"/>
      <c r="U402" s="547">
        <v>0</v>
      </c>
      <c r="V402" s="549"/>
      <c r="W402" s="550" t="e">
        <f>#N/A</f>
        <v>#N/A</v>
      </c>
      <c r="X402" s="549"/>
      <c r="Y402" s="551" t="e">
        <f>#N/A</f>
        <v>#N/A</v>
      </c>
      <c r="Z402" s="551" t="e">
        <f>#N/A</f>
        <v>#N/A</v>
      </c>
      <c r="AA402" s="551" t="e">
        <f>#N/A</f>
        <v>#N/A</v>
      </c>
      <c r="AB402" s="552" t="e">
        <f>#N/A</f>
        <v>#N/A</v>
      </c>
      <c r="AC402" s="549"/>
      <c r="AD402" s="553">
        <v>0</v>
      </c>
      <c r="AE402" s="554" t="s">
        <v>1509</v>
      </c>
      <c r="AF402" s="553">
        <v>0</v>
      </c>
      <c r="AG402" s="554" t="s">
        <v>1509</v>
      </c>
      <c r="AH402" s="553">
        <v>0</v>
      </c>
      <c r="AI402" s="554" t="s">
        <v>1509</v>
      </c>
      <c r="AJ402" s="553">
        <v>0</v>
      </c>
      <c r="AK402" s="543" t="e">
        <f>#N/A</f>
        <v>#N/A</v>
      </c>
    </row>
    <row r="403" spans="1:37" s="522" customFormat="1" ht="22.5" hidden="1" customHeight="1" x14ac:dyDescent="0.3">
      <c r="A403" s="533" t="s">
        <v>1670</v>
      </c>
      <c r="B403" s="544" t="s">
        <v>1503</v>
      </c>
      <c r="C403" s="544" t="s">
        <v>1665</v>
      </c>
      <c r="D403" s="544" t="s">
        <v>71</v>
      </c>
      <c r="E403" s="545" t="s">
        <v>1101</v>
      </c>
      <c r="F403" s="545" t="s">
        <v>1100</v>
      </c>
      <c r="G403" s="546">
        <v>750</v>
      </c>
      <c r="H403" s="546">
        <v>3</v>
      </c>
      <c r="I403" s="537"/>
      <c r="J403" s="547">
        <v>2</v>
      </c>
      <c r="K403" s="548">
        <v>12600</v>
      </c>
      <c r="L403" s="548">
        <v>25200</v>
      </c>
      <c r="N403" s="547">
        <v>0</v>
      </c>
      <c r="O403" s="547">
        <v>15</v>
      </c>
      <c r="P403" s="547">
        <v>15</v>
      </c>
      <c r="Q403" s="548">
        <v>5</v>
      </c>
      <c r="R403" s="548">
        <v>261.12</v>
      </c>
      <c r="S403" s="548">
        <v>1305.5999999999999</v>
      </c>
      <c r="T403" s="549"/>
      <c r="U403" s="547">
        <v>0</v>
      </c>
      <c r="V403" s="549"/>
      <c r="W403" s="550" t="e">
        <f>#N/A</f>
        <v>#N/A</v>
      </c>
      <c r="X403" s="549"/>
      <c r="Y403" s="551" t="e">
        <f>#N/A</f>
        <v>#N/A</v>
      </c>
      <c r="Z403" s="551">
        <f>IFERROR(IF(J403/Y403=0,IF(AK403="no","Negative","Delist"),J403/Y403),0)</f>
        <v>0</v>
      </c>
      <c r="AA403" s="551" t="e">
        <f>#N/A</f>
        <v>#N/A</v>
      </c>
      <c r="AB403" s="552" t="e">
        <f>#N/A</f>
        <v>#N/A</v>
      </c>
      <c r="AC403" s="549"/>
      <c r="AD403" s="553">
        <v>0</v>
      </c>
      <c r="AE403" s="554" t="s">
        <v>1509</v>
      </c>
      <c r="AF403" s="553">
        <v>0</v>
      </c>
      <c r="AG403" s="554" t="s">
        <v>1509</v>
      </c>
      <c r="AH403" s="553">
        <v>0</v>
      </c>
      <c r="AI403" s="554" t="s">
        <v>1509</v>
      </c>
      <c r="AJ403" s="553">
        <v>0</v>
      </c>
      <c r="AK403" s="543" t="e">
        <f>#N/A</f>
        <v>#N/A</v>
      </c>
    </row>
    <row r="404" spans="1:37" s="522" customFormat="1" ht="22.5" hidden="1" customHeight="1" x14ac:dyDescent="0.3">
      <c r="A404" s="533" t="s">
        <v>1673</v>
      </c>
      <c r="B404" s="544" t="s">
        <v>1503</v>
      </c>
      <c r="C404" s="544" t="s">
        <v>1671</v>
      </c>
      <c r="D404" s="544" t="s">
        <v>71</v>
      </c>
      <c r="E404" s="545" t="s">
        <v>1103</v>
      </c>
      <c r="F404" s="545" t="s">
        <v>1102</v>
      </c>
      <c r="G404" s="546">
        <v>750</v>
      </c>
      <c r="H404" s="546">
        <v>6</v>
      </c>
      <c r="I404" s="537"/>
      <c r="J404" s="547">
        <v>20</v>
      </c>
      <c r="K404" s="548">
        <v>2310</v>
      </c>
      <c r="L404" s="548">
        <v>46200</v>
      </c>
      <c r="N404" s="547">
        <v>0</v>
      </c>
      <c r="O404" s="547">
        <v>60</v>
      </c>
      <c r="P404" s="547">
        <v>60</v>
      </c>
      <c r="Q404" s="548">
        <v>10</v>
      </c>
      <c r="R404" s="548">
        <v>82.62</v>
      </c>
      <c r="S404" s="548">
        <v>826.2</v>
      </c>
      <c r="T404" s="549"/>
      <c r="U404" s="547">
        <v>1</v>
      </c>
      <c r="V404" s="549"/>
      <c r="W404" s="550" t="e">
        <f>#N/A</f>
        <v>#N/A</v>
      </c>
      <c r="X404" s="549"/>
      <c r="Y404" s="551" t="e">
        <f>#N/A</f>
        <v>#N/A</v>
      </c>
      <c r="Z404" s="551">
        <f>IFERROR(IF(J404/Y404=0,IF(AK404="no","Negative","Delist"),J404/Y404),0)</f>
        <v>0</v>
      </c>
      <c r="AA404" s="551" t="e">
        <f>#N/A</f>
        <v>#N/A</v>
      </c>
      <c r="AB404" s="552" t="e">
        <f>#N/A</f>
        <v>#N/A</v>
      </c>
      <c r="AC404" s="549"/>
      <c r="AD404" s="553">
        <v>0</v>
      </c>
      <c r="AE404" s="554" t="s">
        <v>1509</v>
      </c>
      <c r="AF404" s="553">
        <v>0</v>
      </c>
      <c r="AG404" s="554" t="s">
        <v>1509</v>
      </c>
      <c r="AH404" s="553">
        <v>0</v>
      </c>
      <c r="AI404" s="554" t="s">
        <v>1509</v>
      </c>
      <c r="AJ404" s="553">
        <v>0</v>
      </c>
      <c r="AK404" s="543" t="e">
        <f>#N/A</f>
        <v>#N/A</v>
      </c>
    </row>
    <row r="405" spans="1:37" s="522" customFormat="1" ht="22.5" hidden="1" customHeight="1" x14ac:dyDescent="0.3">
      <c r="A405" s="533" t="s">
        <v>1675</v>
      </c>
      <c r="B405" s="544" t="s">
        <v>1503</v>
      </c>
      <c r="C405" s="544" t="s">
        <v>1671</v>
      </c>
      <c r="D405" s="544" t="s">
        <v>71</v>
      </c>
      <c r="E405" s="545" t="s">
        <v>1105</v>
      </c>
      <c r="F405" s="545" t="s">
        <v>1104</v>
      </c>
      <c r="G405" s="546">
        <v>750</v>
      </c>
      <c r="H405" s="546">
        <v>6</v>
      </c>
      <c r="I405" s="537"/>
      <c r="J405" s="547">
        <v>1</v>
      </c>
      <c r="K405" s="548">
        <v>2570</v>
      </c>
      <c r="L405" s="548">
        <v>2570</v>
      </c>
      <c r="N405" s="547">
        <v>36</v>
      </c>
      <c r="O405" s="547">
        <v>60</v>
      </c>
      <c r="P405" s="547">
        <v>96</v>
      </c>
      <c r="Q405" s="548">
        <v>16</v>
      </c>
      <c r="R405" s="548">
        <v>200.94</v>
      </c>
      <c r="S405" s="548">
        <v>3215.04</v>
      </c>
      <c r="T405" s="549"/>
      <c r="U405" s="547">
        <v>1</v>
      </c>
      <c r="V405" s="549"/>
      <c r="W405" s="550" t="e">
        <f>#N/A</f>
        <v>#N/A</v>
      </c>
      <c r="X405" s="549"/>
      <c r="Y405" s="551" t="e">
        <f>#N/A</f>
        <v>#N/A</v>
      </c>
      <c r="Z405" s="551" t="e">
        <f>#N/A</f>
        <v>#N/A</v>
      </c>
      <c r="AA405" s="551" t="e">
        <f>#N/A</f>
        <v>#N/A</v>
      </c>
      <c r="AB405" s="552" t="e">
        <f>#N/A</f>
        <v>#N/A</v>
      </c>
      <c r="AC405" s="549"/>
      <c r="AD405" s="553">
        <v>0</v>
      </c>
      <c r="AE405" s="554" t="s">
        <v>1509</v>
      </c>
      <c r="AF405" s="553">
        <v>0</v>
      </c>
      <c r="AG405" s="554" t="s">
        <v>1509</v>
      </c>
      <c r="AH405" s="553">
        <v>0</v>
      </c>
      <c r="AI405" s="554" t="s">
        <v>1509</v>
      </c>
      <c r="AJ405" s="553">
        <v>0</v>
      </c>
      <c r="AK405" s="543" t="e">
        <f>#N/A</f>
        <v>#N/A</v>
      </c>
    </row>
    <row r="406" spans="1:37" s="522" customFormat="1" ht="22.5" hidden="1" customHeight="1" x14ac:dyDescent="0.3">
      <c r="A406" s="533" t="s">
        <v>1676</v>
      </c>
      <c r="B406" s="544" t="s">
        <v>1503</v>
      </c>
      <c r="C406" s="544" t="s">
        <v>1671</v>
      </c>
      <c r="D406" s="544" t="s">
        <v>71</v>
      </c>
      <c r="E406" s="545" t="s">
        <v>1107</v>
      </c>
      <c r="F406" s="545" t="s">
        <v>1106</v>
      </c>
      <c r="G406" s="546">
        <v>750</v>
      </c>
      <c r="H406" s="546">
        <v>6</v>
      </c>
      <c r="I406" s="537"/>
      <c r="J406" s="547">
        <v>7</v>
      </c>
      <c r="K406" s="548">
        <v>3280</v>
      </c>
      <c r="L406" s="548">
        <v>22960</v>
      </c>
      <c r="N406" s="547">
        <v>0</v>
      </c>
      <c r="O406" s="547">
        <v>90</v>
      </c>
      <c r="P406" s="547">
        <v>90</v>
      </c>
      <c r="Q406" s="548">
        <v>15</v>
      </c>
      <c r="R406" s="548">
        <v>130.56</v>
      </c>
      <c r="S406" s="548">
        <v>1958.4</v>
      </c>
      <c r="T406" s="549"/>
      <c r="U406" s="547">
        <v>0</v>
      </c>
      <c r="V406" s="549"/>
      <c r="W406" s="550"/>
      <c r="X406" s="549"/>
      <c r="Y406" s="551" t="e">
        <f>#N/A</f>
        <v>#N/A</v>
      </c>
      <c r="Z406" s="551" t="e">
        <f>#N/A</f>
        <v>#N/A</v>
      </c>
      <c r="AA406" s="551" t="e">
        <f>#N/A</f>
        <v>#N/A</v>
      </c>
      <c r="AB406" s="552" t="e">
        <f>#N/A</f>
        <v>#N/A</v>
      </c>
      <c r="AC406" s="549"/>
      <c r="AD406" s="553">
        <v>0</v>
      </c>
      <c r="AE406" s="554" t="s">
        <v>1509</v>
      </c>
      <c r="AF406" s="553">
        <v>0</v>
      </c>
      <c r="AG406" s="554" t="s">
        <v>1509</v>
      </c>
      <c r="AH406" s="553">
        <v>0</v>
      </c>
      <c r="AI406" s="554" t="s">
        <v>1509</v>
      </c>
      <c r="AJ406" s="553">
        <v>0</v>
      </c>
      <c r="AK406" s="543" t="e">
        <f>#N/A</f>
        <v>#N/A</v>
      </c>
    </row>
    <row r="407" spans="1:37" s="522" customFormat="1" ht="22.5" hidden="1" customHeight="1" x14ac:dyDescent="0.3">
      <c r="A407" s="533" t="s">
        <v>1674</v>
      </c>
      <c r="B407" s="544" t="s">
        <v>1503</v>
      </c>
      <c r="C407" s="544" t="s">
        <v>1671</v>
      </c>
      <c r="D407" s="544" t="s">
        <v>71</v>
      </c>
      <c r="E407" s="545" t="s">
        <v>1109</v>
      </c>
      <c r="F407" s="545" t="s">
        <v>1108</v>
      </c>
      <c r="G407" s="546">
        <v>750</v>
      </c>
      <c r="H407" s="546">
        <v>6</v>
      </c>
      <c r="I407" s="537"/>
      <c r="J407" s="547">
        <v>15</v>
      </c>
      <c r="K407" s="548">
        <v>3720</v>
      </c>
      <c r="L407" s="548">
        <v>55800</v>
      </c>
      <c r="N407" s="547">
        <v>0</v>
      </c>
      <c r="O407" s="547">
        <v>60</v>
      </c>
      <c r="P407" s="547">
        <v>60</v>
      </c>
      <c r="Q407" s="548">
        <v>10</v>
      </c>
      <c r="R407" s="548">
        <v>137.69999999999999</v>
      </c>
      <c r="S407" s="548">
        <v>1377</v>
      </c>
      <c r="T407" s="549"/>
      <c r="U407" s="547">
        <v>0</v>
      </c>
      <c r="V407" s="549"/>
      <c r="W407" s="550"/>
      <c r="X407" s="549"/>
      <c r="Y407" s="551" t="e">
        <f>#N/A</f>
        <v>#N/A</v>
      </c>
      <c r="Z407" s="551" t="e">
        <f>#N/A</f>
        <v>#N/A</v>
      </c>
      <c r="AA407" s="551" t="e">
        <f>#N/A</f>
        <v>#N/A</v>
      </c>
      <c r="AB407" s="552" t="e">
        <f>#N/A</f>
        <v>#N/A</v>
      </c>
      <c r="AC407" s="549"/>
      <c r="AD407" s="553">
        <v>0</v>
      </c>
      <c r="AE407" s="554" t="s">
        <v>1509</v>
      </c>
      <c r="AF407" s="553">
        <v>0</v>
      </c>
      <c r="AG407" s="554" t="s">
        <v>1509</v>
      </c>
      <c r="AH407" s="553">
        <v>0</v>
      </c>
      <c r="AI407" s="554" t="s">
        <v>1509</v>
      </c>
      <c r="AJ407" s="553">
        <v>0</v>
      </c>
      <c r="AK407" s="543" t="e">
        <f>#N/A</f>
        <v>#N/A</v>
      </c>
    </row>
    <row r="408" spans="1:37" s="522" customFormat="1" ht="22.5" hidden="1" customHeight="1" x14ac:dyDescent="0.3">
      <c r="A408" s="533" t="s">
        <v>1677</v>
      </c>
      <c r="B408" s="544" t="s">
        <v>1503</v>
      </c>
      <c r="C408" s="544" t="s">
        <v>1671</v>
      </c>
      <c r="D408" s="544" t="s">
        <v>71</v>
      </c>
      <c r="E408" s="545" t="s">
        <v>1111</v>
      </c>
      <c r="F408" s="545" t="s">
        <v>1110</v>
      </c>
      <c r="G408" s="546">
        <v>750</v>
      </c>
      <c r="H408" s="546">
        <v>6</v>
      </c>
      <c r="I408" s="537"/>
      <c r="J408" s="547">
        <v>7</v>
      </c>
      <c r="K408" s="548">
        <v>3540</v>
      </c>
      <c r="L408" s="548">
        <v>24780</v>
      </c>
      <c r="N408" s="547">
        <v>30</v>
      </c>
      <c r="O408" s="547">
        <v>60</v>
      </c>
      <c r="P408" s="547">
        <v>90</v>
      </c>
      <c r="Q408" s="548">
        <v>15</v>
      </c>
      <c r="R408" s="548">
        <v>127.5</v>
      </c>
      <c r="S408" s="548">
        <v>1912.5</v>
      </c>
      <c r="T408" s="549"/>
      <c r="U408" s="547">
        <v>0</v>
      </c>
      <c r="V408" s="549"/>
      <c r="W408" s="550"/>
      <c r="X408" s="549"/>
      <c r="Y408" s="551" t="e">
        <f>#N/A</f>
        <v>#N/A</v>
      </c>
      <c r="Z408" s="551" t="e">
        <f>#N/A</f>
        <v>#N/A</v>
      </c>
      <c r="AA408" s="551" t="e">
        <f>#N/A</f>
        <v>#N/A</v>
      </c>
      <c r="AB408" s="552" t="e">
        <f>#N/A</f>
        <v>#N/A</v>
      </c>
      <c r="AC408" s="549"/>
      <c r="AD408" s="553">
        <v>0</v>
      </c>
      <c r="AE408" s="554" t="s">
        <v>1509</v>
      </c>
      <c r="AF408" s="553">
        <v>0</v>
      </c>
      <c r="AG408" s="554" t="s">
        <v>1509</v>
      </c>
      <c r="AH408" s="553">
        <v>0</v>
      </c>
      <c r="AI408" s="554" t="s">
        <v>1509</v>
      </c>
      <c r="AJ408" s="553">
        <v>0</v>
      </c>
      <c r="AK408" s="543" t="e">
        <f>#N/A</f>
        <v>#N/A</v>
      </c>
    </row>
    <row r="409" spans="1:37" s="522" customFormat="1" ht="22.5" hidden="1" customHeight="1" x14ac:dyDescent="0.3">
      <c r="A409" s="533" t="s">
        <v>3638</v>
      </c>
      <c r="B409" s="544" t="s">
        <v>1503</v>
      </c>
      <c r="C409" s="544" t="s">
        <v>1671</v>
      </c>
      <c r="D409" s="544" t="s">
        <v>71</v>
      </c>
      <c r="E409" s="545" t="s">
        <v>1113</v>
      </c>
      <c r="F409" s="545" t="s">
        <v>1112</v>
      </c>
      <c r="G409" s="546">
        <v>750</v>
      </c>
      <c r="H409" s="546">
        <v>3</v>
      </c>
      <c r="I409" s="537"/>
      <c r="J409" s="547">
        <v>9</v>
      </c>
      <c r="K409" s="548">
        <v>12600</v>
      </c>
      <c r="L409" s="548">
        <v>113400</v>
      </c>
      <c r="N409" s="547">
        <v>0</v>
      </c>
      <c r="O409" s="547">
        <v>0</v>
      </c>
      <c r="P409" s="547">
        <v>0</v>
      </c>
      <c r="Q409" s="548">
        <v>0</v>
      </c>
      <c r="R409" s="548">
        <v>261.12</v>
      </c>
      <c r="S409" s="548">
        <v>0</v>
      </c>
      <c r="T409" s="549"/>
      <c r="U409" s="547">
        <v>0</v>
      </c>
      <c r="V409" s="549"/>
      <c r="W409" s="550"/>
      <c r="X409" s="549"/>
      <c r="Y409" s="551" t="e">
        <f>#N/A</f>
        <v>#N/A</v>
      </c>
      <c r="Z409" s="551" t="e">
        <f>#N/A</f>
        <v>#N/A</v>
      </c>
      <c r="AA409" s="551" t="e">
        <f>#N/A</f>
        <v>#N/A</v>
      </c>
      <c r="AB409" s="552" t="e">
        <f>#N/A</f>
        <v>#N/A</v>
      </c>
      <c r="AC409" s="549"/>
      <c r="AD409" s="553">
        <v>0</v>
      </c>
      <c r="AE409" s="554" t="s">
        <v>1509</v>
      </c>
      <c r="AF409" s="553">
        <v>0</v>
      </c>
      <c r="AG409" s="554" t="s">
        <v>1509</v>
      </c>
      <c r="AH409" s="553">
        <v>0</v>
      </c>
      <c r="AI409" s="554" t="s">
        <v>1509</v>
      </c>
      <c r="AJ409" s="553">
        <v>0</v>
      </c>
      <c r="AK409" s="543" t="e">
        <f>#N/A</f>
        <v>#N/A</v>
      </c>
    </row>
    <row r="410" spans="1:37" s="522" customFormat="1" ht="22.5" hidden="1" customHeight="1" x14ac:dyDescent="0.3">
      <c r="A410" s="533" t="s">
        <v>3584</v>
      </c>
      <c r="B410" s="544" t="s">
        <v>1503</v>
      </c>
      <c r="C410" s="544" t="s">
        <v>1574</v>
      </c>
      <c r="D410" s="544" t="s">
        <v>1574</v>
      </c>
      <c r="E410" s="545" t="s">
        <v>1115</v>
      </c>
      <c r="F410" s="545" t="s">
        <v>1114</v>
      </c>
      <c r="G410" s="546">
        <v>700</v>
      </c>
      <c r="H410" s="546">
        <v>12</v>
      </c>
      <c r="I410" s="537"/>
      <c r="J410" s="547">
        <v>63</v>
      </c>
      <c r="K410" s="548">
        <v>1330</v>
      </c>
      <c r="L410" s="548">
        <v>83790</v>
      </c>
      <c r="N410" s="547">
        <v>0</v>
      </c>
      <c r="O410" s="547">
        <v>0</v>
      </c>
      <c r="P410" s="547">
        <v>0</v>
      </c>
      <c r="Q410" s="548">
        <v>0</v>
      </c>
      <c r="R410" s="548">
        <v>158.69160000000002</v>
      </c>
      <c r="S410" s="548">
        <v>0</v>
      </c>
      <c r="T410" s="549"/>
      <c r="U410" s="547">
        <v>0</v>
      </c>
      <c r="V410" s="549"/>
      <c r="W410" s="550"/>
      <c r="X410" s="549"/>
      <c r="Y410" s="551" t="e">
        <f>#N/A</f>
        <v>#N/A</v>
      </c>
      <c r="Z410" s="551" t="e">
        <f>#N/A</f>
        <v>#N/A</v>
      </c>
      <c r="AA410" s="551" t="e">
        <f>#N/A</f>
        <v>#N/A</v>
      </c>
      <c r="AB410" s="552" t="e">
        <f>#N/A</f>
        <v>#N/A</v>
      </c>
      <c r="AC410" s="549"/>
      <c r="AD410" s="553">
        <v>0</v>
      </c>
      <c r="AE410" s="554" t="s">
        <v>1509</v>
      </c>
      <c r="AF410" s="553">
        <v>0</v>
      </c>
      <c r="AG410" s="554" t="s">
        <v>1509</v>
      </c>
      <c r="AH410" s="553">
        <v>0</v>
      </c>
      <c r="AI410" s="554" t="s">
        <v>1509</v>
      </c>
      <c r="AJ410" s="553">
        <v>0</v>
      </c>
      <c r="AK410" s="543" t="e">
        <f>#N/A</f>
        <v>#N/A</v>
      </c>
    </row>
    <row r="411" spans="1:37" s="522" customFormat="1" ht="22.5" hidden="1" customHeight="1" x14ac:dyDescent="0.3">
      <c r="A411" s="533" t="s">
        <v>3583</v>
      </c>
      <c r="B411" s="544" t="s">
        <v>1503</v>
      </c>
      <c r="C411" s="544" t="s">
        <v>1574</v>
      </c>
      <c r="D411" s="544" t="s">
        <v>1574</v>
      </c>
      <c r="E411" s="545" t="s">
        <v>1117</v>
      </c>
      <c r="F411" s="545" t="s">
        <v>1116</v>
      </c>
      <c r="G411" s="546">
        <v>700</v>
      </c>
      <c r="H411" s="546">
        <v>12</v>
      </c>
      <c r="I411" s="537"/>
      <c r="J411" s="547">
        <v>23</v>
      </c>
      <c r="K411" s="548">
        <v>1330</v>
      </c>
      <c r="L411" s="548">
        <v>30590</v>
      </c>
      <c r="N411" s="547">
        <v>120</v>
      </c>
      <c r="O411" s="547">
        <v>0</v>
      </c>
      <c r="P411" s="547">
        <v>120</v>
      </c>
      <c r="Q411" s="548">
        <v>10</v>
      </c>
      <c r="R411" s="548">
        <v>158.69160000000002</v>
      </c>
      <c r="S411" s="548">
        <v>1586.9160000000002</v>
      </c>
      <c r="T411" s="549"/>
      <c r="U411" s="547">
        <v>2</v>
      </c>
      <c r="V411" s="549"/>
      <c r="W411" s="550"/>
      <c r="X411" s="549"/>
      <c r="Y411" s="551" t="e">
        <f>#N/A</f>
        <v>#N/A</v>
      </c>
      <c r="Z411" s="551" t="e">
        <f>#N/A</f>
        <v>#N/A</v>
      </c>
      <c r="AA411" s="551" t="e">
        <f>#N/A</f>
        <v>#N/A</v>
      </c>
      <c r="AB411" s="552" t="e">
        <f>#N/A</f>
        <v>#N/A</v>
      </c>
      <c r="AC411" s="549"/>
      <c r="AD411" s="553">
        <v>0</v>
      </c>
      <c r="AE411" s="554" t="s">
        <v>1509</v>
      </c>
      <c r="AF411" s="553">
        <v>0</v>
      </c>
      <c r="AG411" s="554" t="s">
        <v>1509</v>
      </c>
      <c r="AH411" s="553">
        <v>0</v>
      </c>
      <c r="AI411" s="554" t="s">
        <v>1509</v>
      </c>
      <c r="AJ411" s="553">
        <v>0</v>
      </c>
      <c r="AK411" s="543" t="e">
        <f>#N/A</f>
        <v>#N/A</v>
      </c>
    </row>
    <row r="412" spans="1:37" s="522" customFormat="1" ht="22.5" hidden="1" customHeight="1" x14ac:dyDescent="0.3">
      <c r="A412" s="533" t="s">
        <v>1573</v>
      </c>
      <c r="B412" s="544" t="s">
        <v>1503</v>
      </c>
      <c r="C412" s="544" t="s">
        <v>1571</v>
      </c>
      <c r="D412" s="544" t="s">
        <v>2768</v>
      </c>
      <c r="E412" s="545" t="s">
        <v>1119</v>
      </c>
      <c r="F412" s="545" t="s">
        <v>1118</v>
      </c>
      <c r="G412" s="546">
        <v>700</v>
      </c>
      <c r="H412" s="546">
        <v>6</v>
      </c>
      <c r="I412" s="537"/>
      <c r="J412" s="547">
        <v>12</v>
      </c>
      <c r="K412" s="548">
        <v>476</v>
      </c>
      <c r="L412" s="548">
        <v>5712</v>
      </c>
      <c r="N412" s="547">
        <v>0</v>
      </c>
      <c r="O412" s="547">
        <v>0</v>
      </c>
      <c r="P412" s="547">
        <v>0</v>
      </c>
      <c r="Q412" s="548">
        <v>0</v>
      </c>
      <c r="R412" s="548">
        <v>40.5</v>
      </c>
      <c r="S412" s="548">
        <v>0</v>
      </c>
      <c r="T412" s="549"/>
      <c r="U412" s="547">
        <v>0</v>
      </c>
      <c r="V412" s="549"/>
      <c r="W412" s="550"/>
      <c r="X412" s="549"/>
      <c r="Y412" s="551" t="e">
        <f>#N/A</f>
        <v>#N/A</v>
      </c>
      <c r="Z412" s="551" t="e">
        <f>#N/A</f>
        <v>#N/A</v>
      </c>
      <c r="AA412" s="551" t="e">
        <f>#N/A</f>
        <v>#N/A</v>
      </c>
      <c r="AB412" s="552" t="e">
        <f>#N/A</f>
        <v>#N/A</v>
      </c>
      <c r="AC412" s="549"/>
      <c r="AD412" s="553">
        <v>0</v>
      </c>
      <c r="AE412" s="554" t="s">
        <v>1509</v>
      </c>
      <c r="AF412" s="553">
        <v>0</v>
      </c>
      <c r="AG412" s="554" t="s">
        <v>1509</v>
      </c>
      <c r="AH412" s="553">
        <v>0</v>
      </c>
      <c r="AI412" s="554" t="s">
        <v>1509</v>
      </c>
      <c r="AJ412" s="553">
        <v>0</v>
      </c>
      <c r="AK412" s="543" t="e">
        <f>#N/A</f>
        <v>#N/A</v>
      </c>
    </row>
    <row r="413" spans="1:37" s="522" customFormat="1" ht="22.5" hidden="1" customHeight="1" x14ac:dyDescent="0.3">
      <c r="A413" s="533" t="s">
        <v>1573</v>
      </c>
      <c r="B413" s="544" t="s">
        <v>1503</v>
      </c>
      <c r="C413" s="544" t="s">
        <v>1571</v>
      </c>
      <c r="D413" s="544" t="s">
        <v>2768</v>
      </c>
      <c r="E413" s="545" t="s">
        <v>1121</v>
      </c>
      <c r="F413" s="545" t="s">
        <v>1120</v>
      </c>
      <c r="G413" s="546">
        <v>700</v>
      </c>
      <c r="H413" s="546">
        <v>12</v>
      </c>
      <c r="I413" s="537"/>
      <c r="J413" s="547">
        <v>846</v>
      </c>
      <c r="K413" s="548">
        <v>524</v>
      </c>
      <c r="L413" s="548">
        <v>443304</v>
      </c>
      <c r="N413" s="547">
        <v>4734</v>
      </c>
      <c r="O413" s="547">
        <v>0</v>
      </c>
      <c r="P413" s="547">
        <v>4734</v>
      </c>
      <c r="Q413" s="548">
        <v>394.5</v>
      </c>
      <c r="R413" s="548">
        <v>38.794967639999996</v>
      </c>
      <c r="S413" s="548">
        <v>15304.614733979999</v>
      </c>
      <c r="T413" s="549"/>
      <c r="U413" s="547">
        <v>0</v>
      </c>
      <c r="V413" s="549"/>
      <c r="W413" s="550"/>
      <c r="X413" s="549"/>
      <c r="Y413" s="551" t="e">
        <f>#N/A</f>
        <v>#N/A</v>
      </c>
      <c r="Z413" s="551" t="e">
        <f>#N/A</f>
        <v>#N/A</v>
      </c>
      <c r="AA413" s="551" t="e">
        <f>#N/A</f>
        <v>#N/A</v>
      </c>
      <c r="AB413" s="552" t="e">
        <f>#N/A</f>
        <v>#N/A</v>
      </c>
      <c r="AC413" s="549"/>
      <c r="AD413" s="553">
        <v>0</v>
      </c>
      <c r="AE413" s="554" t="s">
        <v>1509</v>
      </c>
      <c r="AF413" s="553">
        <v>0</v>
      </c>
      <c r="AG413" s="554" t="s">
        <v>1509</v>
      </c>
      <c r="AH413" s="553">
        <v>0</v>
      </c>
      <c r="AI413" s="554" t="s">
        <v>1509</v>
      </c>
      <c r="AJ413" s="553">
        <v>0</v>
      </c>
      <c r="AK413" s="543" t="e">
        <f>#N/A</f>
        <v>#N/A</v>
      </c>
    </row>
    <row r="414" spans="1:37" s="522" customFormat="1" ht="22.5" hidden="1" customHeight="1" x14ac:dyDescent="0.3">
      <c r="A414" s="533" t="s">
        <v>3507</v>
      </c>
      <c r="B414" s="544" t="s">
        <v>1503</v>
      </c>
      <c r="C414" s="544" t="s">
        <v>2772</v>
      </c>
      <c r="D414" s="544" t="s">
        <v>1997</v>
      </c>
      <c r="E414" s="545" t="s">
        <v>1123</v>
      </c>
      <c r="F414" s="545" t="s">
        <v>1122</v>
      </c>
      <c r="G414" s="546">
        <v>500</v>
      </c>
      <c r="H414" s="546">
        <v>6</v>
      </c>
      <c r="I414" s="537"/>
      <c r="J414" s="547">
        <v>0</v>
      </c>
      <c r="K414" s="548">
        <v>2260</v>
      </c>
      <c r="L414" s="548">
        <v>0</v>
      </c>
      <c r="N414" s="547">
        <v>0</v>
      </c>
      <c r="O414" s="547">
        <v>0</v>
      </c>
      <c r="P414" s="547">
        <v>0</v>
      </c>
      <c r="Q414" s="548">
        <v>0</v>
      </c>
      <c r="R414" s="548">
        <v>35.200000000000003</v>
      </c>
      <c r="S414" s="548">
        <v>0</v>
      </c>
      <c r="T414" s="549"/>
      <c r="U414" s="547">
        <v>0</v>
      </c>
      <c r="V414" s="549"/>
      <c r="W414" s="550"/>
      <c r="X414" s="549"/>
      <c r="Y414" s="551" t="e">
        <f>#N/A</f>
        <v>#N/A</v>
      </c>
      <c r="Z414" s="551" t="e">
        <f>#N/A</f>
        <v>#N/A</v>
      </c>
      <c r="AA414" s="551" t="e">
        <f>#N/A</f>
        <v>#N/A</v>
      </c>
      <c r="AB414" s="552" t="e">
        <f>#N/A</f>
        <v>#N/A</v>
      </c>
      <c r="AC414" s="549"/>
      <c r="AD414" s="553">
        <v>0</v>
      </c>
      <c r="AE414" s="554" t="s">
        <v>1509</v>
      </c>
      <c r="AF414" s="553">
        <v>0</v>
      </c>
      <c r="AG414" s="554" t="s">
        <v>1509</v>
      </c>
      <c r="AH414" s="553">
        <v>0</v>
      </c>
      <c r="AI414" s="554" t="s">
        <v>1509</v>
      </c>
      <c r="AJ414" s="553">
        <v>0</v>
      </c>
      <c r="AK414" s="543" t="e">
        <f>#N/A</f>
        <v>#N/A</v>
      </c>
    </row>
    <row r="415" spans="1:37" s="522" customFormat="1" ht="22.5" hidden="1" customHeight="1" x14ac:dyDescent="0.3">
      <c r="A415" s="533" t="s">
        <v>3508</v>
      </c>
      <c r="B415" s="544" t="s">
        <v>1503</v>
      </c>
      <c r="C415" s="544" t="s">
        <v>2772</v>
      </c>
      <c r="D415" s="544" t="s">
        <v>1997</v>
      </c>
      <c r="E415" s="545" t="s">
        <v>1125</v>
      </c>
      <c r="F415" s="545" t="s">
        <v>1124</v>
      </c>
      <c r="G415" s="546">
        <v>700</v>
      </c>
      <c r="H415" s="546">
        <v>6</v>
      </c>
      <c r="I415" s="537"/>
      <c r="J415" s="547">
        <v>0</v>
      </c>
      <c r="K415" s="548">
        <v>1460</v>
      </c>
      <c r="L415" s="548">
        <v>0</v>
      </c>
      <c r="N415" s="547">
        <v>0</v>
      </c>
      <c r="O415" s="547">
        <v>0</v>
      </c>
      <c r="P415" s="547">
        <v>0</v>
      </c>
      <c r="Q415" s="548">
        <v>0</v>
      </c>
      <c r="R415" s="548">
        <v>22</v>
      </c>
      <c r="S415" s="548">
        <v>0</v>
      </c>
      <c r="T415" s="549"/>
      <c r="U415" s="547">
        <v>0</v>
      </c>
      <c r="V415" s="549"/>
      <c r="W415" s="550"/>
      <c r="X415" s="549"/>
      <c r="Y415" s="551" t="e">
        <f>#N/A</f>
        <v>#N/A</v>
      </c>
      <c r="Z415" s="551" t="e">
        <f>#N/A</f>
        <v>#N/A</v>
      </c>
      <c r="AA415" s="551" t="e">
        <f>#N/A</f>
        <v>#N/A</v>
      </c>
      <c r="AB415" s="552" t="e">
        <f>#N/A</f>
        <v>#N/A</v>
      </c>
      <c r="AC415" s="549"/>
      <c r="AD415" s="553">
        <v>0</v>
      </c>
      <c r="AE415" s="554" t="s">
        <v>1509</v>
      </c>
      <c r="AF415" s="553">
        <v>0</v>
      </c>
      <c r="AG415" s="554" t="s">
        <v>1509</v>
      </c>
      <c r="AH415" s="553">
        <v>0</v>
      </c>
      <c r="AI415" s="554" t="s">
        <v>1509</v>
      </c>
      <c r="AJ415" s="553">
        <v>0</v>
      </c>
      <c r="AK415" s="543" t="e">
        <f>#N/A</f>
        <v>#N/A</v>
      </c>
    </row>
    <row r="416" spans="1:37" s="522" customFormat="1" ht="22.5" hidden="1" customHeight="1" x14ac:dyDescent="0.3">
      <c r="A416" s="533" t="s">
        <v>3509</v>
      </c>
      <c r="B416" s="544" t="s">
        <v>1503</v>
      </c>
      <c r="C416" s="544" t="s">
        <v>2772</v>
      </c>
      <c r="D416" s="544" t="s">
        <v>1997</v>
      </c>
      <c r="E416" s="545" t="s">
        <v>1127</v>
      </c>
      <c r="F416" s="545" t="s">
        <v>1126</v>
      </c>
      <c r="G416" s="546">
        <v>700</v>
      </c>
      <c r="H416" s="546">
        <v>6</v>
      </c>
      <c r="I416" s="537"/>
      <c r="J416" s="547">
        <v>0</v>
      </c>
      <c r="K416" s="548">
        <v>1460</v>
      </c>
      <c r="L416" s="548">
        <v>0</v>
      </c>
      <c r="N416" s="547">
        <v>0</v>
      </c>
      <c r="O416" s="547">
        <v>0</v>
      </c>
      <c r="P416" s="547">
        <v>0</v>
      </c>
      <c r="Q416" s="548">
        <v>0</v>
      </c>
      <c r="R416" s="548">
        <v>22</v>
      </c>
      <c r="S416" s="548">
        <v>0</v>
      </c>
      <c r="T416" s="549"/>
      <c r="U416" s="547">
        <v>0</v>
      </c>
      <c r="V416" s="549"/>
      <c r="W416" s="550"/>
      <c r="X416" s="549"/>
      <c r="Y416" s="551" t="e">
        <f>#N/A</f>
        <v>#N/A</v>
      </c>
      <c r="Z416" s="551" t="e">
        <f>#N/A</f>
        <v>#N/A</v>
      </c>
      <c r="AA416" s="551" t="e">
        <f>#N/A</f>
        <v>#N/A</v>
      </c>
      <c r="AB416" s="552" t="e">
        <f>#N/A</f>
        <v>#N/A</v>
      </c>
      <c r="AC416" s="549"/>
      <c r="AD416" s="553">
        <v>0</v>
      </c>
      <c r="AE416" s="554" t="s">
        <v>1509</v>
      </c>
      <c r="AF416" s="553">
        <v>0</v>
      </c>
      <c r="AG416" s="554" t="s">
        <v>1509</v>
      </c>
      <c r="AH416" s="553">
        <v>0</v>
      </c>
      <c r="AI416" s="554" t="s">
        <v>1509</v>
      </c>
      <c r="AJ416" s="553">
        <v>0</v>
      </c>
      <c r="AK416" s="543" t="e">
        <f>#N/A</f>
        <v>#N/A</v>
      </c>
    </row>
    <row r="417" spans="1:37" s="522" customFormat="1" ht="22.5" hidden="1" customHeight="1" x14ac:dyDescent="0.3">
      <c r="A417" s="533" t="s">
        <v>3949</v>
      </c>
      <c r="B417" s="544" t="s">
        <v>1503</v>
      </c>
      <c r="C417" s="544" t="s">
        <v>1997</v>
      </c>
      <c r="D417" s="544" t="s">
        <v>1997</v>
      </c>
      <c r="E417" s="545" t="s">
        <v>2996</v>
      </c>
      <c r="F417" s="545" t="s">
        <v>3950</v>
      </c>
      <c r="G417" s="546">
        <v>750</v>
      </c>
      <c r="H417" s="546">
        <v>6</v>
      </c>
      <c r="I417" s="537"/>
      <c r="J417" s="547">
        <v>21</v>
      </c>
      <c r="K417" s="548">
        <v>1150</v>
      </c>
      <c r="L417" s="548">
        <v>24150</v>
      </c>
      <c r="N417" s="547">
        <v>0</v>
      </c>
      <c r="O417" s="547">
        <v>0</v>
      </c>
      <c r="P417" s="547">
        <v>0</v>
      </c>
      <c r="Q417" s="548">
        <v>0</v>
      </c>
      <c r="R417" s="548">
        <v>0</v>
      </c>
      <c r="S417" s="548">
        <v>0</v>
      </c>
      <c r="T417" s="549"/>
      <c r="U417" s="547">
        <v>0</v>
      </c>
      <c r="V417" s="549"/>
      <c r="W417" s="550"/>
      <c r="X417" s="549"/>
      <c r="Y417" s="551" t="e">
        <f>#N/A</f>
        <v>#N/A</v>
      </c>
      <c r="Z417" s="551" t="e">
        <f>#N/A</f>
        <v>#N/A</v>
      </c>
      <c r="AA417" s="551" t="e">
        <f>#N/A</f>
        <v>#N/A</v>
      </c>
      <c r="AB417" s="552" t="e">
        <f>#N/A</f>
        <v>#N/A</v>
      </c>
      <c r="AC417" s="549"/>
      <c r="AD417" s="553">
        <v>0</v>
      </c>
      <c r="AE417" s="554" t="s">
        <v>1509</v>
      </c>
      <c r="AF417" s="553">
        <v>0</v>
      </c>
      <c r="AG417" s="554" t="s">
        <v>1509</v>
      </c>
      <c r="AH417" s="553">
        <v>0</v>
      </c>
      <c r="AI417" s="554" t="s">
        <v>1509</v>
      </c>
      <c r="AJ417" s="553">
        <v>0</v>
      </c>
      <c r="AK417" s="543" t="e">
        <f>#N/A</f>
        <v>#N/A</v>
      </c>
    </row>
    <row r="418" spans="1:37" s="522" customFormat="1" ht="22.5" hidden="1" customHeight="1" x14ac:dyDescent="0.3">
      <c r="A418" s="533" t="s">
        <v>1777</v>
      </c>
      <c r="B418" s="544" t="s">
        <v>1503</v>
      </c>
      <c r="C418" s="544" t="s">
        <v>1774</v>
      </c>
      <c r="D418" s="544" t="s">
        <v>1772</v>
      </c>
      <c r="E418" s="545" t="s">
        <v>1129</v>
      </c>
      <c r="F418" s="545" t="s">
        <v>1128</v>
      </c>
      <c r="G418" s="546">
        <v>750</v>
      </c>
      <c r="H418" s="546">
        <v>6</v>
      </c>
      <c r="I418" s="537"/>
      <c r="J418" s="547">
        <v>0</v>
      </c>
      <c r="K418" s="548">
        <v>1100</v>
      </c>
      <c r="L418" s="548">
        <v>0</v>
      </c>
      <c r="N418" s="547">
        <v>0</v>
      </c>
      <c r="O418" s="547">
        <v>0</v>
      </c>
      <c r="P418" s="547">
        <v>0</v>
      </c>
      <c r="Q418" s="548">
        <v>0</v>
      </c>
      <c r="R418" s="548">
        <v>0</v>
      </c>
      <c r="S418" s="548">
        <v>0</v>
      </c>
      <c r="T418" s="549"/>
      <c r="U418" s="547">
        <v>0</v>
      </c>
      <c r="V418" s="549"/>
      <c r="W418" s="550"/>
      <c r="X418" s="549"/>
      <c r="Y418" s="551" t="e">
        <f>#N/A</f>
        <v>#N/A</v>
      </c>
      <c r="Z418" s="551" t="e">
        <f>#N/A</f>
        <v>#N/A</v>
      </c>
      <c r="AA418" s="551" t="e">
        <f>#N/A</f>
        <v>#N/A</v>
      </c>
      <c r="AB418" s="552" t="e">
        <f>#N/A</f>
        <v>#N/A</v>
      </c>
      <c r="AC418" s="549"/>
      <c r="AD418" s="553">
        <v>0</v>
      </c>
      <c r="AE418" s="554" t="s">
        <v>1509</v>
      </c>
      <c r="AF418" s="553">
        <v>0</v>
      </c>
      <c r="AG418" s="554" t="s">
        <v>1509</v>
      </c>
      <c r="AH418" s="553">
        <v>0</v>
      </c>
      <c r="AI418" s="554" t="s">
        <v>1509</v>
      </c>
      <c r="AJ418" s="553">
        <v>0</v>
      </c>
      <c r="AK418" s="543" t="e">
        <f>#N/A</f>
        <v>#N/A</v>
      </c>
    </row>
    <row r="419" spans="1:37" s="522" customFormat="1" ht="22.5" hidden="1" customHeight="1" x14ac:dyDescent="0.3">
      <c r="A419" s="533" t="s">
        <v>1810</v>
      </c>
      <c r="B419" s="544" t="s">
        <v>1475</v>
      </c>
      <c r="C419" s="544" t="s">
        <v>2778</v>
      </c>
      <c r="D419" s="544" t="s">
        <v>1772</v>
      </c>
      <c r="E419" s="545" t="s">
        <v>1131</v>
      </c>
      <c r="F419" s="545" t="s">
        <v>1130</v>
      </c>
      <c r="G419" s="546">
        <v>1000</v>
      </c>
      <c r="H419" s="546">
        <v>6</v>
      </c>
      <c r="I419" s="537"/>
      <c r="J419" s="547">
        <v>119</v>
      </c>
      <c r="K419" s="548">
        <v>1180</v>
      </c>
      <c r="L419" s="548">
        <v>140420</v>
      </c>
      <c r="N419" s="547">
        <v>0</v>
      </c>
      <c r="O419" s="547">
        <v>360</v>
      </c>
      <c r="P419" s="547">
        <v>360</v>
      </c>
      <c r="Q419" s="548">
        <v>60</v>
      </c>
      <c r="R419" s="548">
        <v>0</v>
      </c>
      <c r="S419" s="548">
        <v>0</v>
      </c>
      <c r="T419" s="549"/>
      <c r="U419" s="547">
        <v>0</v>
      </c>
      <c r="V419" s="549"/>
      <c r="W419" s="550"/>
      <c r="X419" s="549"/>
      <c r="Y419" s="551" t="e">
        <f>#N/A</f>
        <v>#N/A</v>
      </c>
      <c r="Z419" s="551" t="e">
        <f>#N/A</f>
        <v>#N/A</v>
      </c>
      <c r="AA419" s="551" t="e">
        <f>#N/A</f>
        <v>#N/A</v>
      </c>
      <c r="AB419" s="552" t="e">
        <f>#N/A</f>
        <v>#N/A</v>
      </c>
      <c r="AC419" s="549"/>
      <c r="AD419" s="553">
        <v>0</v>
      </c>
      <c r="AE419" s="554" t="s">
        <v>1509</v>
      </c>
      <c r="AF419" s="553">
        <v>0</v>
      </c>
      <c r="AG419" s="554" t="s">
        <v>1509</v>
      </c>
      <c r="AH419" s="553">
        <v>0</v>
      </c>
      <c r="AI419" s="554" t="s">
        <v>1509</v>
      </c>
      <c r="AJ419" s="553">
        <v>0</v>
      </c>
      <c r="AK419" s="543" t="e">
        <f>#N/A</f>
        <v>#N/A</v>
      </c>
    </row>
    <row r="420" spans="1:37" s="522" customFormat="1" ht="22.5" hidden="1" customHeight="1" x14ac:dyDescent="0.3">
      <c r="A420" s="533" t="s">
        <v>3951</v>
      </c>
      <c r="B420" s="544" t="s">
        <v>1503</v>
      </c>
      <c r="C420" s="544" t="s">
        <v>1774</v>
      </c>
      <c r="D420" s="544" t="s">
        <v>1772</v>
      </c>
      <c r="E420" s="545" t="s">
        <v>1133</v>
      </c>
      <c r="F420" s="545" t="s">
        <v>1132</v>
      </c>
      <c r="G420" s="546">
        <v>1000</v>
      </c>
      <c r="H420" s="546">
        <v>6</v>
      </c>
      <c r="I420" s="537"/>
      <c r="J420" s="547">
        <v>398</v>
      </c>
      <c r="K420" s="548">
        <v>1350</v>
      </c>
      <c r="L420" s="548">
        <v>537300</v>
      </c>
      <c r="N420" s="547">
        <v>0</v>
      </c>
      <c r="O420" s="547">
        <v>420</v>
      </c>
      <c r="P420" s="547">
        <v>420</v>
      </c>
      <c r="Q420" s="548">
        <v>70</v>
      </c>
      <c r="R420" s="548">
        <v>0</v>
      </c>
      <c r="S420" s="548">
        <v>0</v>
      </c>
      <c r="T420" s="549"/>
      <c r="U420" s="547">
        <v>6</v>
      </c>
      <c r="V420" s="549"/>
      <c r="W420" s="550"/>
      <c r="X420" s="549"/>
      <c r="Y420" s="551" t="e">
        <f>#N/A</f>
        <v>#N/A</v>
      </c>
      <c r="Z420" s="551" t="e">
        <f>#N/A</f>
        <v>#N/A</v>
      </c>
      <c r="AA420" s="551" t="e">
        <f>#N/A</f>
        <v>#N/A</v>
      </c>
      <c r="AB420" s="552" t="e">
        <f>#N/A</f>
        <v>#N/A</v>
      </c>
      <c r="AC420" s="549"/>
      <c r="AD420" s="553">
        <v>0</v>
      </c>
      <c r="AE420" s="554" t="s">
        <v>1509</v>
      </c>
      <c r="AF420" s="553">
        <v>0</v>
      </c>
      <c r="AG420" s="554" t="s">
        <v>1509</v>
      </c>
      <c r="AH420" s="553">
        <v>0</v>
      </c>
      <c r="AI420" s="554" t="s">
        <v>1509</v>
      </c>
      <c r="AJ420" s="553">
        <v>0</v>
      </c>
      <c r="AK420" s="543" t="e">
        <f>#N/A</f>
        <v>#N/A</v>
      </c>
    </row>
    <row r="421" spans="1:37" s="522" customFormat="1" ht="22.5" hidden="1" customHeight="1" x14ac:dyDescent="0.3">
      <c r="A421" s="533" t="s">
        <v>3510</v>
      </c>
      <c r="B421" s="544" t="s">
        <v>1503</v>
      </c>
      <c r="C421" s="544" t="s">
        <v>1774</v>
      </c>
      <c r="D421" s="544" t="s">
        <v>1772</v>
      </c>
      <c r="E421" s="545" t="s">
        <v>1135</v>
      </c>
      <c r="F421" s="545" t="s">
        <v>1134</v>
      </c>
      <c r="G421" s="546">
        <v>1000</v>
      </c>
      <c r="H421" s="546">
        <v>6</v>
      </c>
      <c r="I421" s="537"/>
      <c r="J421" s="547">
        <v>172</v>
      </c>
      <c r="K421" s="548">
        <v>1350</v>
      </c>
      <c r="L421" s="548">
        <v>232200</v>
      </c>
      <c r="N421" s="547">
        <v>0</v>
      </c>
      <c r="O421" s="547">
        <v>0</v>
      </c>
      <c r="P421" s="547">
        <v>0</v>
      </c>
      <c r="Q421" s="548">
        <v>0</v>
      </c>
      <c r="R421" s="548">
        <v>0</v>
      </c>
      <c r="S421" s="548">
        <v>0</v>
      </c>
      <c r="T421" s="549"/>
      <c r="U421" s="547">
        <v>6</v>
      </c>
      <c r="V421" s="549"/>
      <c r="W421" s="550"/>
      <c r="X421" s="549"/>
      <c r="Y421" s="551" t="e">
        <f>#N/A</f>
        <v>#N/A</v>
      </c>
      <c r="Z421" s="551" t="e">
        <f>#N/A</f>
        <v>#N/A</v>
      </c>
      <c r="AA421" s="551" t="e">
        <f>#N/A</f>
        <v>#N/A</v>
      </c>
      <c r="AB421" s="552" t="e">
        <f>#N/A</f>
        <v>#N/A</v>
      </c>
      <c r="AC421" s="549"/>
      <c r="AD421" s="553">
        <v>0</v>
      </c>
      <c r="AE421" s="554" t="s">
        <v>1509</v>
      </c>
      <c r="AF421" s="553">
        <v>0</v>
      </c>
      <c r="AG421" s="554" t="s">
        <v>1509</v>
      </c>
      <c r="AH421" s="553">
        <v>0</v>
      </c>
      <c r="AI421" s="554" t="s">
        <v>1509</v>
      </c>
      <c r="AJ421" s="553">
        <v>0</v>
      </c>
      <c r="AK421" s="543" t="e">
        <f>#N/A</f>
        <v>#N/A</v>
      </c>
    </row>
    <row r="422" spans="1:37" s="522" customFormat="1" ht="22.5" customHeight="1" x14ac:dyDescent="0.3">
      <c r="A422" s="533" t="s">
        <v>3952</v>
      </c>
      <c r="B422" s="544" t="s">
        <v>1503</v>
      </c>
      <c r="C422" s="544" t="s">
        <v>1779</v>
      </c>
      <c r="D422" s="544" t="s">
        <v>1772</v>
      </c>
      <c r="E422" s="555" t="s">
        <v>3953</v>
      </c>
      <c r="F422" s="545" t="s">
        <v>3954</v>
      </c>
      <c r="G422" s="546">
        <v>750</v>
      </c>
      <c r="H422" s="546">
        <v>6</v>
      </c>
      <c r="I422" s="537"/>
      <c r="J422" s="547">
        <v>238</v>
      </c>
      <c r="K422" s="548">
        <v>738.31775700934577</v>
      </c>
      <c r="L422" s="548">
        <v>175719.62616822429</v>
      </c>
      <c r="N422" s="547">
        <v>0</v>
      </c>
      <c r="O422" s="547">
        <v>660</v>
      </c>
      <c r="P422" s="547">
        <v>660</v>
      </c>
      <c r="Q422" s="548">
        <v>110</v>
      </c>
      <c r="R422" s="548">
        <v>0</v>
      </c>
      <c r="S422" s="548">
        <v>0</v>
      </c>
      <c r="T422" s="549"/>
      <c r="U422" s="547">
        <v>0</v>
      </c>
      <c r="V422" s="549"/>
      <c r="W422" s="550" t="e">
        <f>#N/A</f>
        <v>#N/A</v>
      </c>
      <c r="X422" s="549"/>
      <c r="Y422" s="551" t="e">
        <f>#N/A</f>
        <v>#N/A</v>
      </c>
      <c r="Z422" s="551" t="e">
        <f>#N/A</f>
        <v>#N/A</v>
      </c>
      <c r="AA422" s="551" t="e">
        <f>#N/A</f>
        <v>#N/A</v>
      </c>
      <c r="AB422" s="552" t="e">
        <f>#N/A</f>
        <v>#N/A</v>
      </c>
      <c r="AC422" s="549"/>
      <c r="AD422" s="553">
        <v>0</v>
      </c>
      <c r="AE422" s="554" t="s">
        <v>1509</v>
      </c>
      <c r="AF422" s="553">
        <v>0</v>
      </c>
      <c r="AG422" s="554" t="s">
        <v>1509</v>
      </c>
      <c r="AH422" s="553">
        <v>0</v>
      </c>
      <c r="AI422" s="554" t="s">
        <v>1509</v>
      </c>
      <c r="AJ422" s="553">
        <v>0</v>
      </c>
      <c r="AK422" s="543" t="e">
        <f>#N/A</f>
        <v>#N/A</v>
      </c>
    </row>
    <row r="423" spans="1:37" s="522" customFormat="1" ht="22.5" customHeight="1" x14ac:dyDescent="0.3">
      <c r="A423" s="533" t="s">
        <v>3955</v>
      </c>
      <c r="B423" s="544" t="s">
        <v>1503</v>
      </c>
      <c r="C423" s="544" t="s">
        <v>1779</v>
      </c>
      <c r="D423" s="544" t="s">
        <v>1772</v>
      </c>
      <c r="E423" s="555" t="s">
        <v>3956</v>
      </c>
      <c r="F423" s="545" t="s">
        <v>3957</v>
      </c>
      <c r="G423" s="546">
        <v>1000</v>
      </c>
      <c r="H423" s="546">
        <v>6</v>
      </c>
      <c r="I423" s="537"/>
      <c r="J423" s="547">
        <v>227</v>
      </c>
      <c r="K423" s="548">
        <v>925</v>
      </c>
      <c r="L423" s="548">
        <v>209975</v>
      </c>
      <c r="N423" s="547">
        <v>0</v>
      </c>
      <c r="O423" s="547">
        <v>1200</v>
      </c>
      <c r="P423" s="547">
        <v>1200</v>
      </c>
      <c r="Q423" s="548">
        <v>200</v>
      </c>
      <c r="R423" s="548">
        <v>0</v>
      </c>
      <c r="S423" s="548">
        <v>0</v>
      </c>
      <c r="T423" s="549"/>
      <c r="U423" s="547">
        <v>6</v>
      </c>
      <c r="V423" s="549"/>
      <c r="W423" s="550" t="e">
        <f>#N/A</f>
        <v>#N/A</v>
      </c>
      <c r="X423" s="549"/>
      <c r="Y423" s="551" t="e">
        <f>#N/A</f>
        <v>#N/A</v>
      </c>
      <c r="Z423" s="551" t="e">
        <f>#N/A</f>
        <v>#N/A</v>
      </c>
      <c r="AA423" s="551" t="e">
        <f>#N/A</f>
        <v>#N/A</v>
      </c>
      <c r="AB423" s="552" t="e">
        <f>#N/A</f>
        <v>#N/A</v>
      </c>
      <c r="AC423" s="549"/>
      <c r="AD423" s="553">
        <v>0</v>
      </c>
      <c r="AE423" s="554">
        <v>0</v>
      </c>
      <c r="AF423" s="553">
        <v>0</v>
      </c>
      <c r="AG423" s="554">
        <v>0</v>
      </c>
      <c r="AH423" s="553">
        <v>0</v>
      </c>
      <c r="AI423" s="554">
        <v>0</v>
      </c>
      <c r="AJ423" s="553">
        <v>0</v>
      </c>
      <c r="AK423" s="543" t="e">
        <f>#N/A</f>
        <v>#N/A</v>
      </c>
    </row>
    <row r="424" spans="1:37" s="522" customFormat="1" ht="22.5" hidden="1" customHeight="1" x14ac:dyDescent="0.3">
      <c r="A424" s="533" t="s">
        <v>3686</v>
      </c>
      <c r="B424" s="544" t="s">
        <v>1475</v>
      </c>
      <c r="C424" s="544" t="s">
        <v>1779</v>
      </c>
      <c r="D424" s="544" t="s">
        <v>1772</v>
      </c>
      <c r="E424" s="545" t="s">
        <v>1137</v>
      </c>
      <c r="F424" s="545" t="s">
        <v>1136</v>
      </c>
      <c r="G424" s="546">
        <v>1000</v>
      </c>
      <c r="H424" s="546">
        <v>6</v>
      </c>
      <c r="I424" s="537"/>
      <c r="J424" s="547">
        <v>101</v>
      </c>
      <c r="K424" s="548">
        <v>1250</v>
      </c>
      <c r="L424" s="548">
        <v>126250</v>
      </c>
      <c r="N424" s="547">
        <v>0</v>
      </c>
      <c r="O424" s="547">
        <v>150</v>
      </c>
      <c r="P424" s="547">
        <v>150</v>
      </c>
      <c r="Q424" s="548">
        <v>25</v>
      </c>
      <c r="R424" s="548">
        <v>0</v>
      </c>
      <c r="S424" s="548">
        <v>0</v>
      </c>
      <c r="T424" s="549"/>
      <c r="U424" s="547">
        <v>6</v>
      </c>
      <c r="V424" s="549"/>
      <c r="W424" s="550" t="e">
        <f>#N/A</f>
        <v>#N/A</v>
      </c>
      <c r="X424" s="549"/>
      <c r="Y424" s="551" t="e">
        <f>#N/A</f>
        <v>#N/A</v>
      </c>
      <c r="Z424" s="551" t="e">
        <f>#N/A</f>
        <v>#N/A</v>
      </c>
      <c r="AA424" s="551" t="e">
        <f>#N/A</f>
        <v>#N/A</v>
      </c>
      <c r="AB424" s="552" t="e">
        <f>#N/A</f>
        <v>#N/A</v>
      </c>
      <c r="AC424" s="549"/>
      <c r="AD424" s="553">
        <v>0</v>
      </c>
      <c r="AE424" s="554" t="s">
        <v>1509</v>
      </c>
      <c r="AF424" s="553">
        <v>0</v>
      </c>
      <c r="AG424" s="554" t="s">
        <v>1509</v>
      </c>
      <c r="AH424" s="553">
        <v>0</v>
      </c>
      <c r="AI424" s="554" t="s">
        <v>1509</v>
      </c>
      <c r="AJ424" s="553">
        <v>0</v>
      </c>
      <c r="AK424" s="543" t="e">
        <f>#N/A</f>
        <v>#N/A</v>
      </c>
    </row>
    <row r="425" spans="1:37" s="522" customFormat="1" ht="22.5" hidden="1" customHeight="1" x14ac:dyDescent="0.3">
      <c r="A425" s="533" t="s">
        <v>1780</v>
      </c>
      <c r="B425" s="544" t="s">
        <v>1503</v>
      </c>
      <c r="C425" s="544" t="s">
        <v>1779</v>
      </c>
      <c r="D425" s="544" t="s">
        <v>1772</v>
      </c>
      <c r="E425" s="545" t="s">
        <v>1139</v>
      </c>
      <c r="F425" s="545" t="s">
        <v>1138</v>
      </c>
      <c r="G425" s="546">
        <v>1000</v>
      </c>
      <c r="H425" s="546">
        <v>6</v>
      </c>
      <c r="I425" s="537"/>
      <c r="J425" s="547">
        <v>2</v>
      </c>
      <c r="K425" s="548">
        <v>950</v>
      </c>
      <c r="L425" s="548">
        <v>1900</v>
      </c>
      <c r="N425" s="547">
        <v>0</v>
      </c>
      <c r="O425" s="547">
        <v>0</v>
      </c>
      <c r="P425" s="547">
        <v>0</v>
      </c>
      <c r="Q425" s="548">
        <v>0</v>
      </c>
      <c r="R425" s="548">
        <v>0</v>
      </c>
      <c r="S425" s="548">
        <v>0</v>
      </c>
      <c r="T425" s="549"/>
      <c r="U425" s="547">
        <v>0</v>
      </c>
      <c r="V425" s="549"/>
      <c r="W425" s="550" t="e">
        <f>#N/A</f>
        <v>#N/A</v>
      </c>
      <c r="X425" s="549"/>
      <c r="Y425" s="551" t="e">
        <f>#N/A</f>
        <v>#N/A</v>
      </c>
      <c r="Z425" s="551" t="e">
        <f>#N/A</f>
        <v>#N/A</v>
      </c>
      <c r="AA425" s="551" t="e">
        <f>#N/A</f>
        <v>#N/A</v>
      </c>
      <c r="AB425" s="552" t="e">
        <f>#N/A</f>
        <v>#N/A</v>
      </c>
      <c r="AC425" s="549"/>
      <c r="AD425" s="553">
        <v>0</v>
      </c>
      <c r="AE425" s="554" t="s">
        <v>1509</v>
      </c>
      <c r="AF425" s="553">
        <v>0</v>
      </c>
      <c r="AG425" s="554" t="s">
        <v>1509</v>
      </c>
      <c r="AH425" s="553">
        <v>0</v>
      </c>
      <c r="AI425" s="554" t="s">
        <v>1509</v>
      </c>
      <c r="AJ425" s="553">
        <v>0</v>
      </c>
      <c r="AK425" s="543" t="e">
        <f>#N/A</f>
        <v>#N/A</v>
      </c>
    </row>
    <row r="426" spans="1:37" s="522" customFormat="1" ht="22.5" hidden="1" customHeight="1" x14ac:dyDescent="0.3">
      <c r="A426" s="533" t="s">
        <v>1781</v>
      </c>
      <c r="B426" s="544" t="s">
        <v>1503</v>
      </c>
      <c r="C426" s="544" t="s">
        <v>1779</v>
      </c>
      <c r="D426" s="544" t="s">
        <v>1772</v>
      </c>
      <c r="E426" s="545" t="s">
        <v>1141</v>
      </c>
      <c r="F426" s="545" t="s">
        <v>1140</v>
      </c>
      <c r="G426" s="546">
        <v>1000</v>
      </c>
      <c r="H426" s="546">
        <v>6</v>
      </c>
      <c r="I426" s="537"/>
      <c r="J426" s="547">
        <v>94</v>
      </c>
      <c r="K426" s="548">
        <v>950</v>
      </c>
      <c r="L426" s="548">
        <v>89300</v>
      </c>
      <c r="N426" s="547">
        <v>0</v>
      </c>
      <c r="O426" s="547">
        <v>180</v>
      </c>
      <c r="P426" s="547">
        <v>180</v>
      </c>
      <c r="Q426" s="548">
        <v>30</v>
      </c>
      <c r="R426" s="548">
        <v>0</v>
      </c>
      <c r="S426" s="548">
        <v>0</v>
      </c>
      <c r="T426" s="549"/>
      <c r="U426" s="547">
        <v>6</v>
      </c>
      <c r="V426" s="549"/>
      <c r="W426" s="550" t="e">
        <f>#N/A</f>
        <v>#N/A</v>
      </c>
      <c r="X426" s="549"/>
      <c r="Y426" s="551" t="e">
        <f>#N/A</f>
        <v>#N/A</v>
      </c>
      <c r="Z426" s="551" t="e">
        <f>#N/A</f>
        <v>#N/A</v>
      </c>
      <c r="AA426" s="551" t="e">
        <f>#N/A</f>
        <v>#N/A</v>
      </c>
      <c r="AB426" s="552" t="e">
        <f>#N/A</f>
        <v>#N/A</v>
      </c>
      <c r="AC426" s="549"/>
      <c r="AD426" s="553">
        <v>0</v>
      </c>
      <c r="AE426" s="554" t="s">
        <v>1509</v>
      </c>
      <c r="AF426" s="553">
        <v>0</v>
      </c>
      <c r="AG426" s="554" t="s">
        <v>1509</v>
      </c>
      <c r="AH426" s="553">
        <v>0</v>
      </c>
      <c r="AI426" s="554" t="s">
        <v>1509</v>
      </c>
      <c r="AJ426" s="553">
        <v>0</v>
      </c>
      <c r="AK426" s="543" t="e">
        <f>#N/A</f>
        <v>#N/A</v>
      </c>
    </row>
    <row r="427" spans="1:37" s="522" customFormat="1" ht="22.5" hidden="1" customHeight="1" x14ac:dyDescent="0.3">
      <c r="A427" s="533" t="s">
        <v>1782</v>
      </c>
      <c r="B427" s="544" t="s">
        <v>1503</v>
      </c>
      <c r="C427" s="544" t="s">
        <v>1779</v>
      </c>
      <c r="D427" s="544" t="s">
        <v>1772</v>
      </c>
      <c r="E427" s="545" t="s">
        <v>1143</v>
      </c>
      <c r="F427" s="545" t="s">
        <v>1142</v>
      </c>
      <c r="G427" s="546">
        <v>1000</v>
      </c>
      <c r="H427" s="546">
        <v>6</v>
      </c>
      <c r="I427" s="537"/>
      <c r="J427" s="547">
        <v>104</v>
      </c>
      <c r="K427" s="548">
        <v>1950</v>
      </c>
      <c r="L427" s="548">
        <v>202800</v>
      </c>
      <c r="N427" s="547">
        <v>0</v>
      </c>
      <c r="O427" s="547">
        <v>0</v>
      </c>
      <c r="P427" s="547">
        <v>0</v>
      </c>
      <c r="Q427" s="548">
        <v>0</v>
      </c>
      <c r="R427" s="548">
        <v>0</v>
      </c>
      <c r="S427" s="548">
        <v>0</v>
      </c>
      <c r="T427" s="549"/>
      <c r="U427" s="547">
        <v>6</v>
      </c>
      <c r="V427" s="549"/>
      <c r="W427" s="550" t="e">
        <f>#N/A</f>
        <v>#N/A</v>
      </c>
      <c r="X427" s="549"/>
      <c r="Y427" s="551" t="e">
        <f>#N/A</f>
        <v>#N/A</v>
      </c>
      <c r="Z427" s="551" t="e">
        <f>#N/A</f>
        <v>#N/A</v>
      </c>
      <c r="AA427" s="551" t="e">
        <f>#N/A</f>
        <v>#N/A</v>
      </c>
      <c r="AB427" s="552" t="e">
        <f>#N/A</f>
        <v>#N/A</v>
      </c>
      <c r="AC427" s="549"/>
      <c r="AD427" s="553">
        <v>0</v>
      </c>
      <c r="AE427" s="554">
        <v>0</v>
      </c>
      <c r="AF427" s="553">
        <v>0</v>
      </c>
      <c r="AG427" s="554">
        <v>0</v>
      </c>
      <c r="AH427" s="553">
        <v>0</v>
      </c>
      <c r="AI427" s="554">
        <v>0</v>
      </c>
      <c r="AJ427" s="553">
        <v>0</v>
      </c>
      <c r="AK427" s="543" t="e">
        <f>#N/A</f>
        <v>#N/A</v>
      </c>
    </row>
    <row r="428" spans="1:37" s="522" customFormat="1" ht="22.5" hidden="1" customHeight="1" x14ac:dyDescent="0.3">
      <c r="A428" s="533" t="s">
        <v>1783</v>
      </c>
      <c r="B428" s="544" t="s">
        <v>1503</v>
      </c>
      <c r="C428" s="544" t="s">
        <v>1779</v>
      </c>
      <c r="D428" s="544" t="s">
        <v>1772</v>
      </c>
      <c r="E428" s="545" t="s">
        <v>1145</v>
      </c>
      <c r="F428" s="545" t="s">
        <v>1144</v>
      </c>
      <c r="G428" s="546">
        <v>1000</v>
      </c>
      <c r="H428" s="546">
        <v>6</v>
      </c>
      <c r="I428" s="537"/>
      <c r="J428" s="547">
        <v>1</v>
      </c>
      <c r="K428" s="548">
        <v>950</v>
      </c>
      <c r="L428" s="548">
        <v>950</v>
      </c>
      <c r="N428" s="547">
        <v>0</v>
      </c>
      <c r="O428" s="547">
        <v>0</v>
      </c>
      <c r="P428" s="547">
        <v>0</v>
      </c>
      <c r="Q428" s="548">
        <v>0</v>
      </c>
      <c r="R428" s="548">
        <v>0</v>
      </c>
      <c r="S428" s="548">
        <v>0</v>
      </c>
      <c r="T428" s="549"/>
      <c r="U428" s="547">
        <v>6</v>
      </c>
      <c r="V428" s="549"/>
      <c r="W428" s="550" t="e">
        <f>#N/A</f>
        <v>#N/A</v>
      </c>
      <c r="X428" s="549"/>
      <c r="Y428" s="551" t="e">
        <f>#N/A</f>
        <v>#N/A</v>
      </c>
      <c r="Z428" s="551" t="e">
        <f>#N/A</f>
        <v>#N/A</v>
      </c>
      <c r="AA428" s="551" t="e">
        <f>#N/A</f>
        <v>#N/A</v>
      </c>
      <c r="AB428" s="552" t="e">
        <f>#N/A</f>
        <v>#N/A</v>
      </c>
      <c r="AC428" s="549"/>
      <c r="AD428" s="553">
        <v>0</v>
      </c>
      <c r="AE428" s="554">
        <v>0</v>
      </c>
      <c r="AF428" s="553">
        <v>0</v>
      </c>
      <c r="AG428" s="554">
        <v>0</v>
      </c>
      <c r="AH428" s="553">
        <v>0</v>
      </c>
      <c r="AI428" s="554">
        <v>0</v>
      </c>
      <c r="AJ428" s="553">
        <v>0</v>
      </c>
      <c r="AK428" s="543" t="e">
        <f>#N/A</f>
        <v>#N/A</v>
      </c>
    </row>
    <row r="429" spans="1:37" s="522" customFormat="1" ht="22.5" hidden="1" customHeight="1" x14ac:dyDescent="0.3">
      <c r="A429" s="533" t="s">
        <v>1831</v>
      </c>
      <c r="B429" s="544" t="s">
        <v>1475</v>
      </c>
      <c r="C429" s="544" t="s">
        <v>1827</v>
      </c>
      <c r="D429" s="544" t="s">
        <v>1827</v>
      </c>
      <c r="E429" s="545" t="s">
        <v>1147</v>
      </c>
      <c r="F429" s="545" t="s">
        <v>1146</v>
      </c>
      <c r="G429" s="546">
        <v>750</v>
      </c>
      <c r="H429" s="546">
        <v>6</v>
      </c>
      <c r="I429" s="537"/>
      <c r="J429" s="547">
        <v>40</v>
      </c>
      <c r="K429" s="548">
        <v>5690</v>
      </c>
      <c r="L429" s="548">
        <v>227600</v>
      </c>
      <c r="N429" s="547">
        <v>0</v>
      </c>
      <c r="O429" s="547">
        <v>0</v>
      </c>
      <c r="P429" s="547">
        <v>0</v>
      </c>
      <c r="Q429" s="548">
        <v>0</v>
      </c>
      <c r="R429" s="548">
        <v>0</v>
      </c>
      <c r="S429" s="548">
        <v>0</v>
      </c>
      <c r="T429" s="549"/>
      <c r="U429" s="547">
        <v>0</v>
      </c>
      <c r="V429" s="549"/>
      <c r="W429" s="550" t="e">
        <f>#N/A</f>
        <v>#N/A</v>
      </c>
      <c r="X429" s="549"/>
      <c r="Y429" s="551" t="e">
        <f>#N/A</f>
        <v>#N/A</v>
      </c>
      <c r="Z429" s="551" t="e">
        <f>#N/A</f>
        <v>#N/A</v>
      </c>
      <c r="AA429" s="551" t="e">
        <f>#N/A</f>
        <v>#N/A</v>
      </c>
      <c r="AB429" s="552" t="e">
        <f>#N/A</f>
        <v>#N/A</v>
      </c>
      <c r="AC429" s="549"/>
      <c r="AD429" s="553">
        <v>0</v>
      </c>
      <c r="AE429" s="554" t="s">
        <v>1509</v>
      </c>
      <c r="AF429" s="553">
        <v>0</v>
      </c>
      <c r="AG429" s="554" t="s">
        <v>1509</v>
      </c>
      <c r="AH429" s="553">
        <v>0</v>
      </c>
      <c r="AI429" s="554" t="s">
        <v>1509</v>
      </c>
      <c r="AJ429" s="553">
        <v>0</v>
      </c>
      <c r="AK429" s="543" t="e">
        <f>#N/A</f>
        <v>#N/A</v>
      </c>
    </row>
    <row r="430" spans="1:37" s="522" customFormat="1" ht="22.5" hidden="1" customHeight="1" x14ac:dyDescent="0.3">
      <c r="A430" s="533" t="s">
        <v>1830</v>
      </c>
      <c r="B430" s="544" t="s">
        <v>1475</v>
      </c>
      <c r="C430" s="544" t="s">
        <v>1827</v>
      </c>
      <c r="D430" s="544" t="s">
        <v>1827</v>
      </c>
      <c r="E430" s="545" t="s">
        <v>1149</v>
      </c>
      <c r="F430" s="545" t="s">
        <v>1148</v>
      </c>
      <c r="G430" s="546">
        <v>750</v>
      </c>
      <c r="H430" s="546">
        <v>6</v>
      </c>
      <c r="I430" s="537"/>
      <c r="J430" s="547">
        <v>207</v>
      </c>
      <c r="K430" s="548">
        <v>5900</v>
      </c>
      <c r="L430" s="548">
        <v>1221300</v>
      </c>
      <c r="N430" s="547">
        <v>0</v>
      </c>
      <c r="O430" s="547">
        <v>89</v>
      </c>
      <c r="P430" s="547">
        <v>89</v>
      </c>
      <c r="Q430" s="548">
        <v>14.833333333333334</v>
      </c>
      <c r="R430" s="548">
        <v>0</v>
      </c>
      <c r="S430" s="548">
        <v>0</v>
      </c>
      <c r="T430" s="549"/>
      <c r="U430" s="547">
        <v>20</v>
      </c>
      <c r="V430" s="549"/>
      <c r="W430" s="550" t="e">
        <f>#N/A</f>
        <v>#N/A</v>
      </c>
      <c r="X430" s="549"/>
      <c r="Y430" s="551" t="e">
        <f>#N/A</f>
        <v>#N/A</v>
      </c>
      <c r="Z430" s="551" t="e">
        <f>#N/A</f>
        <v>#N/A</v>
      </c>
      <c r="AA430" s="551" t="e">
        <f>#N/A</f>
        <v>#N/A</v>
      </c>
      <c r="AB430" s="552" t="e">
        <f>#N/A</f>
        <v>#N/A</v>
      </c>
      <c r="AC430" s="549"/>
      <c r="AD430" s="553">
        <v>0</v>
      </c>
      <c r="AE430" s="554" t="s">
        <v>1509</v>
      </c>
      <c r="AF430" s="553">
        <v>0</v>
      </c>
      <c r="AG430" s="554" t="s">
        <v>1509</v>
      </c>
      <c r="AH430" s="553">
        <v>0</v>
      </c>
      <c r="AI430" s="554" t="s">
        <v>1509</v>
      </c>
      <c r="AJ430" s="553">
        <v>0</v>
      </c>
      <c r="AK430" s="543" t="e">
        <f>#N/A</f>
        <v>#N/A</v>
      </c>
    </row>
    <row r="431" spans="1:37" s="522" customFormat="1" ht="22.5" hidden="1" customHeight="1" x14ac:dyDescent="0.3">
      <c r="A431" s="533" t="s">
        <v>1829</v>
      </c>
      <c r="B431" s="544" t="s">
        <v>1475</v>
      </c>
      <c r="C431" s="544" t="s">
        <v>1827</v>
      </c>
      <c r="D431" s="544" t="s">
        <v>1827</v>
      </c>
      <c r="E431" s="545" t="s">
        <v>1151</v>
      </c>
      <c r="F431" s="545" t="s">
        <v>1150</v>
      </c>
      <c r="G431" s="546">
        <v>750</v>
      </c>
      <c r="H431" s="546">
        <v>6</v>
      </c>
      <c r="I431" s="537"/>
      <c r="J431" s="547">
        <v>56</v>
      </c>
      <c r="K431" s="548">
        <v>6390</v>
      </c>
      <c r="L431" s="548">
        <v>357840</v>
      </c>
      <c r="N431" s="547">
        <v>0</v>
      </c>
      <c r="O431" s="547">
        <v>450</v>
      </c>
      <c r="P431" s="547">
        <v>450</v>
      </c>
      <c r="Q431" s="548">
        <v>75</v>
      </c>
      <c r="R431" s="548">
        <v>0</v>
      </c>
      <c r="S431" s="548">
        <v>0</v>
      </c>
      <c r="T431" s="549"/>
      <c r="U431" s="547">
        <v>21</v>
      </c>
      <c r="V431" s="549"/>
      <c r="W431" s="550" t="e">
        <f>#N/A</f>
        <v>#N/A</v>
      </c>
      <c r="X431" s="549"/>
      <c r="Y431" s="551" t="e">
        <f>#N/A</f>
        <v>#N/A</v>
      </c>
      <c r="Z431" s="551" t="e">
        <f>#N/A</f>
        <v>#N/A</v>
      </c>
      <c r="AA431" s="551" t="e">
        <f>#N/A</f>
        <v>#N/A</v>
      </c>
      <c r="AB431" s="552" t="e">
        <f>#N/A</f>
        <v>#N/A</v>
      </c>
      <c r="AC431" s="549"/>
      <c r="AD431" s="553">
        <v>0</v>
      </c>
      <c r="AE431" s="554" t="s">
        <v>1509</v>
      </c>
      <c r="AF431" s="553">
        <v>0</v>
      </c>
      <c r="AG431" s="554" t="s">
        <v>1509</v>
      </c>
      <c r="AH431" s="553">
        <v>0</v>
      </c>
      <c r="AI431" s="554" t="s">
        <v>1509</v>
      </c>
      <c r="AJ431" s="553">
        <v>0</v>
      </c>
      <c r="AK431" s="543" t="e">
        <f>#N/A</f>
        <v>#N/A</v>
      </c>
    </row>
    <row r="432" spans="1:37" s="522" customFormat="1" ht="22.5" hidden="1" customHeight="1" x14ac:dyDescent="0.3">
      <c r="A432" s="533" t="s">
        <v>1866</v>
      </c>
      <c r="B432" s="544" t="s">
        <v>1475</v>
      </c>
      <c r="C432" s="544" t="s">
        <v>2825</v>
      </c>
      <c r="D432" s="544" t="s">
        <v>1860</v>
      </c>
      <c r="E432" s="545" t="s">
        <v>1153</v>
      </c>
      <c r="F432" s="545" t="s">
        <v>1152</v>
      </c>
      <c r="G432" s="546">
        <v>700</v>
      </c>
      <c r="H432" s="546">
        <v>6</v>
      </c>
      <c r="I432" s="537"/>
      <c r="J432" s="547">
        <v>41</v>
      </c>
      <c r="K432" s="548">
        <v>2260</v>
      </c>
      <c r="L432" s="548">
        <v>92660</v>
      </c>
      <c r="N432" s="547">
        <v>0</v>
      </c>
      <c r="O432" s="547">
        <v>30</v>
      </c>
      <c r="P432" s="547">
        <v>30</v>
      </c>
      <c r="Q432" s="548">
        <v>5</v>
      </c>
      <c r="R432" s="548">
        <v>0</v>
      </c>
      <c r="S432" s="548">
        <v>0</v>
      </c>
      <c r="T432" s="549"/>
      <c r="U432" s="547">
        <v>1</v>
      </c>
      <c r="V432" s="549"/>
      <c r="W432" s="550" t="e">
        <f>#N/A</f>
        <v>#N/A</v>
      </c>
      <c r="X432" s="549"/>
      <c r="Y432" s="551" t="e">
        <f>#N/A</f>
        <v>#N/A</v>
      </c>
      <c r="Z432" s="551" t="e">
        <f>#N/A</f>
        <v>#N/A</v>
      </c>
      <c r="AA432" s="551" t="e">
        <f>#N/A</f>
        <v>#N/A</v>
      </c>
      <c r="AB432" s="552" t="e">
        <f>#N/A</f>
        <v>#N/A</v>
      </c>
      <c r="AC432" s="549"/>
      <c r="AD432" s="553">
        <v>0</v>
      </c>
      <c r="AE432" s="554" t="s">
        <v>1509</v>
      </c>
      <c r="AF432" s="553">
        <v>0</v>
      </c>
      <c r="AG432" s="554" t="s">
        <v>1509</v>
      </c>
      <c r="AH432" s="553">
        <v>0</v>
      </c>
      <c r="AI432" s="554" t="s">
        <v>1509</v>
      </c>
      <c r="AJ432" s="553">
        <v>0</v>
      </c>
      <c r="AK432" s="543" t="e">
        <f>#N/A</f>
        <v>#N/A</v>
      </c>
    </row>
    <row r="433" spans="1:37" s="522" customFormat="1" ht="22.5" hidden="1" customHeight="1" x14ac:dyDescent="0.3">
      <c r="A433" s="533" t="s">
        <v>1867</v>
      </c>
      <c r="B433" s="544" t="s">
        <v>1475</v>
      </c>
      <c r="C433" s="544" t="s">
        <v>2825</v>
      </c>
      <c r="D433" s="544" t="s">
        <v>1860</v>
      </c>
      <c r="E433" s="545" t="s">
        <v>1155</v>
      </c>
      <c r="F433" s="545" t="s">
        <v>1154</v>
      </c>
      <c r="G433" s="546">
        <v>700</v>
      </c>
      <c r="H433" s="546">
        <v>6</v>
      </c>
      <c r="I433" s="537"/>
      <c r="J433" s="547">
        <v>13</v>
      </c>
      <c r="K433" s="548">
        <v>2260</v>
      </c>
      <c r="L433" s="548">
        <v>29380</v>
      </c>
      <c r="N433" s="547">
        <v>0</v>
      </c>
      <c r="O433" s="547">
        <v>90</v>
      </c>
      <c r="P433" s="547">
        <v>90</v>
      </c>
      <c r="Q433" s="548">
        <v>15</v>
      </c>
      <c r="R433" s="548">
        <v>0</v>
      </c>
      <c r="S433" s="548">
        <v>0</v>
      </c>
      <c r="T433" s="549"/>
      <c r="U433" s="547">
        <v>1</v>
      </c>
      <c r="V433" s="549"/>
      <c r="W433" s="550" t="e">
        <f>#N/A</f>
        <v>#N/A</v>
      </c>
      <c r="X433" s="549"/>
      <c r="Y433" s="551" t="e">
        <f>#N/A</f>
        <v>#N/A</v>
      </c>
      <c r="Z433" s="551" t="e">
        <f>#N/A</f>
        <v>#N/A</v>
      </c>
      <c r="AA433" s="551" t="e">
        <f>#N/A</f>
        <v>#N/A</v>
      </c>
      <c r="AB433" s="552" t="e">
        <f>#N/A</f>
        <v>#N/A</v>
      </c>
      <c r="AC433" s="549"/>
      <c r="AD433" s="553">
        <v>0</v>
      </c>
      <c r="AE433" s="554" t="s">
        <v>1509</v>
      </c>
      <c r="AF433" s="553">
        <v>0</v>
      </c>
      <c r="AG433" s="554" t="s">
        <v>1509</v>
      </c>
      <c r="AH433" s="553">
        <v>0</v>
      </c>
      <c r="AI433" s="554" t="s">
        <v>1509</v>
      </c>
      <c r="AJ433" s="553">
        <v>0</v>
      </c>
      <c r="AK433" s="543" t="e">
        <f>#N/A</f>
        <v>#N/A</v>
      </c>
    </row>
    <row r="434" spans="1:37" s="522" customFormat="1" ht="22.5" hidden="1" customHeight="1" x14ac:dyDescent="0.3">
      <c r="A434" s="533" t="s">
        <v>1862</v>
      </c>
      <c r="B434" s="544" t="s">
        <v>1475</v>
      </c>
      <c r="C434" s="544" t="s">
        <v>2825</v>
      </c>
      <c r="D434" s="544" t="s">
        <v>1860</v>
      </c>
      <c r="E434" s="545" t="s">
        <v>1157</v>
      </c>
      <c r="F434" s="545" t="s">
        <v>1156</v>
      </c>
      <c r="G434" s="546">
        <v>700</v>
      </c>
      <c r="H434" s="546">
        <v>6</v>
      </c>
      <c r="I434" s="537"/>
      <c r="J434" s="547">
        <v>138</v>
      </c>
      <c r="K434" s="548">
        <v>2260</v>
      </c>
      <c r="L434" s="548">
        <v>311880</v>
      </c>
      <c r="N434" s="547">
        <v>0</v>
      </c>
      <c r="O434" s="547">
        <v>60</v>
      </c>
      <c r="P434" s="547">
        <v>60</v>
      </c>
      <c r="Q434" s="548">
        <v>10</v>
      </c>
      <c r="R434" s="548">
        <v>0</v>
      </c>
      <c r="S434" s="548">
        <v>0</v>
      </c>
      <c r="T434" s="549"/>
      <c r="U434" s="547">
        <v>1</v>
      </c>
      <c r="V434" s="549"/>
      <c r="W434" s="550" t="e">
        <f>#N/A</f>
        <v>#N/A</v>
      </c>
      <c r="X434" s="549"/>
      <c r="Y434" s="551" t="e">
        <f>#N/A</f>
        <v>#N/A</v>
      </c>
      <c r="Z434" s="551" t="e">
        <f>#N/A</f>
        <v>#N/A</v>
      </c>
      <c r="AA434" s="551" t="e">
        <f>#N/A</f>
        <v>#N/A</v>
      </c>
      <c r="AB434" s="552" t="e">
        <f>#N/A</f>
        <v>#N/A</v>
      </c>
      <c r="AC434" s="549"/>
      <c r="AD434" s="553">
        <v>0</v>
      </c>
      <c r="AE434" s="554" t="s">
        <v>1509</v>
      </c>
      <c r="AF434" s="553">
        <v>0</v>
      </c>
      <c r="AG434" s="554" t="s">
        <v>1509</v>
      </c>
      <c r="AH434" s="553">
        <v>0</v>
      </c>
      <c r="AI434" s="554" t="s">
        <v>1509</v>
      </c>
      <c r="AJ434" s="553">
        <v>0</v>
      </c>
      <c r="AK434" s="543" t="e">
        <f>#N/A</f>
        <v>#N/A</v>
      </c>
    </row>
    <row r="435" spans="1:37" s="522" customFormat="1" ht="22.5" hidden="1" customHeight="1" x14ac:dyDescent="0.3">
      <c r="A435" s="533" t="s">
        <v>1863</v>
      </c>
      <c r="B435" s="544" t="s">
        <v>1475</v>
      </c>
      <c r="C435" s="544" t="s">
        <v>2825</v>
      </c>
      <c r="D435" s="544" t="s">
        <v>1860</v>
      </c>
      <c r="E435" s="545" t="s">
        <v>1159</v>
      </c>
      <c r="F435" s="545" t="s">
        <v>1158</v>
      </c>
      <c r="G435" s="546">
        <v>700</v>
      </c>
      <c r="H435" s="546">
        <v>6</v>
      </c>
      <c r="I435" s="537"/>
      <c r="J435" s="547">
        <v>37</v>
      </c>
      <c r="K435" s="548">
        <v>2260</v>
      </c>
      <c r="L435" s="548">
        <v>83620</v>
      </c>
      <c r="N435" s="547">
        <v>0</v>
      </c>
      <c r="O435" s="547">
        <v>0</v>
      </c>
      <c r="P435" s="547">
        <v>0</v>
      </c>
      <c r="Q435" s="548">
        <v>0</v>
      </c>
      <c r="R435" s="548">
        <v>0</v>
      </c>
      <c r="S435" s="548">
        <v>0</v>
      </c>
      <c r="T435" s="549"/>
      <c r="U435" s="547">
        <v>1</v>
      </c>
      <c r="V435" s="549"/>
      <c r="W435" s="550" t="e">
        <f>#N/A</f>
        <v>#N/A</v>
      </c>
      <c r="X435" s="549"/>
      <c r="Y435" s="551" t="e">
        <f>#N/A</f>
        <v>#N/A</v>
      </c>
      <c r="Z435" s="551" t="e">
        <f>#N/A</f>
        <v>#N/A</v>
      </c>
      <c r="AA435" s="551" t="e">
        <f>#N/A</f>
        <v>#N/A</v>
      </c>
      <c r="AB435" s="552" t="e">
        <f>#N/A</f>
        <v>#N/A</v>
      </c>
      <c r="AC435" s="549"/>
      <c r="AD435" s="553">
        <v>0</v>
      </c>
      <c r="AE435" s="554" t="s">
        <v>1509</v>
      </c>
      <c r="AF435" s="553">
        <v>0</v>
      </c>
      <c r="AG435" s="554" t="s">
        <v>1509</v>
      </c>
      <c r="AH435" s="553">
        <v>0</v>
      </c>
      <c r="AI435" s="554" t="s">
        <v>1509</v>
      </c>
      <c r="AJ435" s="553">
        <v>0</v>
      </c>
      <c r="AK435" s="543" t="e">
        <f>#N/A</f>
        <v>#N/A</v>
      </c>
    </row>
    <row r="436" spans="1:37" s="522" customFormat="1" ht="22.5" hidden="1" customHeight="1" x14ac:dyDescent="0.3">
      <c r="A436" s="533" t="s">
        <v>1864</v>
      </c>
      <c r="B436" s="544" t="s">
        <v>1475</v>
      </c>
      <c r="C436" s="544" t="s">
        <v>2825</v>
      </c>
      <c r="D436" s="544" t="s">
        <v>1860</v>
      </c>
      <c r="E436" s="545" t="s">
        <v>1161</v>
      </c>
      <c r="F436" s="545" t="s">
        <v>1160</v>
      </c>
      <c r="G436" s="546">
        <v>700</v>
      </c>
      <c r="H436" s="546">
        <v>6</v>
      </c>
      <c r="I436" s="537"/>
      <c r="J436" s="547">
        <v>60</v>
      </c>
      <c r="K436" s="548">
        <v>1400</v>
      </c>
      <c r="L436" s="548">
        <v>84000</v>
      </c>
      <c r="N436" s="547">
        <v>0</v>
      </c>
      <c r="O436" s="547">
        <v>120</v>
      </c>
      <c r="P436" s="547">
        <v>120</v>
      </c>
      <c r="Q436" s="548">
        <v>20</v>
      </c>
      <c r="R436" s="548">
        <v>0</v>
      </c>
      <c r="S436" s="548">
        <v>0</v>
      </c>
      <c r="T436" s="549"/>
      <c r="U436" s="547">
        <v>1</v>
      </c>
      <c r="V436" s="549"/>
      <c r="W436" s="550" t="e">
        <f>#N/A</f>
        <v>#N/A</v>
      </c>
      <c r="X436" s="549"/>
      <c r="Y436" s="551" t="e">
        <f>#N/A</f>
        <v>#N/A</v>
      </c>
      <c r="Z436" s="551" t="e">
        <f>#N/A</f>
        <v>#N/A</v>
      </c>
      <c r="AA436" s="551" t="e">
        <f>#N/A</f>
        <v>#N/A</v>
      </c>
      <c r="AB436" s="552" t="e">
        <f>#N/A</f>
        <v>#N/A</v>
      </c>
      <c r="AC436" s="549"/>
      <c r="AD436" s="553">
        <v>0</v>
      </c>
      <c r="AE436" s="554" t="s">
        <v>1509</v>
      </c>
      <c r="AF436" s="553">
        <v>0</v>
      </c>
      <c r="AG436" s="554" t="s">
        <v>1509</v>
      </c>
      <c r="AH436" s="553">
        <v>0</v>
      </c>
      <c r="AI436" s="554" t="s">
        <v>1509</v>
      </c>
      <c r="AJ436" s="553">
        <v>0</v>
      </c>
      <c r="AK436" s="543" t="e">
        <f>#N/A</f>
        <v>#N/A</v>
      </c>
    </row>
    <row r="437" spans="1:37" s="522" customFormat="1" ht="22.5" hidden="1" customHeight="1" x14ac:dyDescent="0.3">
      <c r="A437" s="533" t="s">
        <v>1868</v>
      </c>
      <c r="B437" s="544" t="s">
        <v>1475</v>
      </c>
      <c r="C437" s="544" t="s">
        <v>1860</v>
      </c>
      <c r="D437" s="544" t="s">
        <v>1860</v>
      </c>
      <c r="E437" s="545" t="s">
        <v>1163</v>
      </c>
      <c r="F437" s="545" t="s">
        <v>1162</v>
      </c>
      <c r="G437" s="546">
        <v>500</v>
      </c>
      <c r="H437" s="546">
        <v>6</v>
      </c>
      <c r="I437" s="537"/>
      <c r="J437" s="547">
        <v>0</v>
      </c>
      <c r="K437" s="548" t="s">
        <v>3900</v>
      </c>
      <c r="L437" s="548">
        <v>0</v>
      </c>
      <c r="N437" s="547">
        <v>0</v>
      </c>
      <c r="O437" s="547">
        <v>0</v>
      </c>
      <c r="P437" s="547">
        <v>0</v>
      </c>
      <c r="Q437" s="548">
        <v>0</v>
      </c>
      <c r="R437" s="548" t="s">
        <v>1509</v>
      </c>
      <c r="S437" s="548" t="s">
        <v>1509</v>
      </c>
      <c r="T437" s="549"/>
      <c r="U437" s="547">
        <v>0</v>
      </c>
      <c r="V437" s="549"/>
      <c r="W437" s="550" t="e">
        <f>#N/A</f>
        <v>#N/A</v>
      </c>
      <c r="X437" s="549"/>
      <c r="Y437" s="551" t="e">
        <f>#N/A</f>
        <v>#N/A</v>
      </c>
      <c r="Z437" s="551" t="e">
        <f>#N/A</f>
        <v>#N/A</v>
      </c>
      <c r="AA437" s="551" t="e">
        <f>#N/A</f>
        <v>#N/A</v>
      </c>
      <c r="AB437" s="552" t="e">
        <f>#N/A</f>
        <v>#N/A</v>
      </c>
      <c r="AC437" s="549"/>
      <c r="AD437" s="553">
        <v>0</v>
      </c>
      <c r="AE437" s="554" t="s">
        <v>1509</v>
      </c>
      <c r="AF437" s="553">
        <v>0</v>
      </c>
      <c r="AG437" s="554" t="s">
        <v>1509</v>
      </c>
      <c r="AH437" s="553">
        <v>0</v>
      </c>
      <c r="AI437" s="554" t="s">
        <v>1509</v>
      </c>
      <c r="AJ437" s="553">
        <v>0</v>
      </c>
      <c r="AK437" s="543" t="e">
        <f>#N/A</f>
        <v>#N/A</v>
      </c>
    </row>
    <row r="438" spans="1:37" s="522" customFormat="1" ht="22.5" hidden="1" customHeight="1" x14ac:dyDescent="0.3">
      <c r="A438" s="533" t="s">
        <v>1865</v>
      </c>
      <c r="B438" s="544" t="s">
        <v>1475</v>
      </c>
      <c r="C438" s="544" t="s">
        <v>1860</v>
      </c>
      <c r="D438" s="544" t="s">
        <v>1860</v>
      </c>
      <c r="E438" s="545" t="s">
        <v>1165</v>
      </c>
      <c r="F438" s="545" t="s">
        <v>1164</v>
      </c>
      <c r="G438" s="546">
        <v>500</v>
      </c>
      <c r="H438" s="546">
        <v>6</v>
      </c>
      <c r="I438" s="537"/>
      <c r="J438" s="547">
        <v>40</v>
      </c>
      <c r="K438" s="548">
        <v>3760</v>
      </c>
      <c r="L438" s="548">
        <v>150400</v>
      </c>
      <c r="N438" s="547">
        <v>0</v>
      </c>
      <c r="O438" s="547">
        <v>0</v>
      </c>
      <c r="P438" s="547">
        <v>0</v>
      </c>
      <c r="Q438" s="548">
        <v>0</v>
      </c>
      <c r="R438" s="548">
        <v>0</v>
      </c>
      <c r="S438" s="548">
        <v>0</v>
      </c>
      <c r="T438" s="549"/>
      <c r="U438" s="547">
        <v>0</v>
      </c>
      <c r="V438" s="549"/>
      <c r="W438" s="550" t="e">
        <f>#N/A</f>
        <v>#N/A</v>
      </c>
      <c r="X438" s="549"/>
      <c r="Y438" s="551" t="e">
        <f>#N/A</f>
        <v>#N/A</v>
      </c>
      <c r="Z438" s="551" t="e">
        <f>#N/A</f>
        <v>#N/A</v>
      </c>
      <c r="AA438" s="551" t="e">
        <f>#N/A</f>
        <v>#N/A</v>
      </c>
      <c r="AB438" s="552" t="e">
        <f>#N/A</f>
        <v>#N/A</v>
      </c>
      <c r="AC438" s="549"/>
      <c r="AD438" s="553">
        <v>0</v>
      </c>
      <c r="AE438" s="554" t="s">
        <v>1509</v>
      </c>
      <c r="AF438" s="553">
        <v>0</v>
      </c>
      <c r="AG438" s="554" t="s">
        <v>1509</v>
      </c>
      <c r="AH438" s="553">
        <v>0</v>
      </c>
      <c r="AI438" s="554" t="s">
        <v>1509</v>
      </c>
      <c r="AJ438" s="553">
        <v>0</v>
      </c>
      <c r="AK438" s="543" t="e">
        <f>#N/A</f>
        <v>#N/A</v>
      </c>
    </row>
    <row r="439" spans="1:37" s="522" customFormat="1" ht="22.5" hidden="1" customHeight="1" x14ac:dyDescent="0.3">
      <c r="A439" s="533" t="s">
        <v>1869</v>
      </c>
      <c r="B439" s="544" t="s">
        <v>1475</v>
      </c>
      <c r="C439" s="544" t="s">
        <v>1860</v>
      </c>
      <c r="D439" s="544" t="s">
        <v>1860</v>
      </c>
      <c r="E439" s="545" t="s">
        <v>1167</v>
      </c>
      <c r="F439" s="545" t="s">
        <v>1166</v>
      </c>
      <c r="G439" s="546">
        <v>500</v>
      </c>
      <c r="H439" s="546">
        <v>6</v>
      </c>
      <c r="I439" s="537"/>
      <c r="J439" s="547">
        <v>35</v>
      </c>
      <c r="K439" s="548">
        <v>3760</v>
      </c>
      <c r="L439" s="548">
        <v>131600</v>
      </c>
      <c r="N439" s="547">
        <v>0</v>
      </c>
      <c r="O439" s="547">
        <v>0</v>
      </c>
      <c r="P439" s="547">
        <v>0</v>
      </c>
      <c r="Q439" s="548">
        <v>0</v>
      </c>
      <c r="R439" s="548">
        <v>0</v>
      </c>
      <c r="S439" s="548">
        <v>0</v>
      </c>
      <c r="T439" s="549"/>
      <c r="U439" s="547">
        <v>0</v>
      </c>
      <c r="V439" s="549"/>
      <c r="W439" s="550" t="e">
        <f>#N/A</f>
        <v>#N/A</v>
      </c>
      <c r="X439" s="549"/>
      <c r="Y439" s="551" t="e">
        <f>#N/A</f>
        <v>#N/A</v>
      </c>
      <c r="Z439" s="551" t="e">
        <f>#N/A</f>
        <v>#N/A</v>
      </c>
      <c r="AA439" s="551" t="e">
        <f>#N/A</f>
        <v>#N/A</v>
      </c>
      <c r="AB439" s="552" t="e">
        <f>#N/A</f>
        <v>#N/A</v>
      </c>
      <c r="AC439" s="549"/>
      <c r="AD439" s="553">
        <v>0</v>
      </c>
      <c r="AE439" s="554" t="s">
        <v>1509</v>
      </c>
      <c r="AF439" s="553">
        <v>0</v>
      </c>
      <c r="AG439" s="554" t="s">
        <v>1509</v>
      </c>
      <c r="AH439" s="553">
        <v>0</v>
      </c>
      <c r="AI439" s="554" t="s">
        <v>1509</v>
      </c>
      <c r="AJ439" s="553">
        <v>0</v>
      </c>
      <c r="AK439" s="543" t="e">
        <f>#N/A</f>
        <v>#N/A</v>
      </c>
    </row>
    <row r="440" spans="1:37" s="522" customFormat="1" ht="22.5" hidden="1" customHeight="1" x14ac:dyDescent="0.3">
      <c r="A440" s="533" t="s">
        <v>3958</v>
      </c>
      <c r="B440" s="544" t="s">
        <v>1475</v>
      </c>
      <c r="C440" s="544" t="s">
        <v>1860</v>
      </c>
      <c r="D440" s="544" t="s">
        <v>1860</v>
      </c>
      <c r="E440" s="545" t="s">
        <v>3021</v>
      </c>
      <c r="F440" s="545" t="s">
        <v>3022</v>
      </c>
      <c r="G440" s="546">
        <v>700</v>
      </c>
      <c r="H440" s="546">
        <v>6</v>
      </c>
      <c r="I440" s="537"/>
      <c r="J440" s="547">
        <v>26</v>
      </c>
      <c r="K440" s="548">
        <v>4030</v>
      </c>
      <c r="L440" s="548">
        <v>104780</v>
      </c>
      <c r="N440" s="547">
        <v>0</v>
      </c>
      <c r="O440" s="547">
        <v>90</v>
      </c>
      <c r="P440" s="547">
        <v>90</v>
      </c>
      <c r="Q440" s="548">
        <v>15</v>
      </c>
      <c r="R440" s="548">
        <v>0</v>
      </c>
      <c r="S440" s="548">
        <v>0</v>
      </c>
      <c r="T440" s="549"/>
      <c r="U440" s="547">
        <v>0</v>
      </c>
      <c r="V440" s="549"/>
      <c r="W440" s="550" t="e">
        <f>#N/A</f>
        <v>#N/A</v>
      </c>
      <c r="X440" s="549"/>
      <c r="Y440" s="551" t="e">
        <f>#N/A</f>
        <v>#N/A</v>
      </c>
      <c r="Z440" s="551" t="e">
        <f>#N/A</f>
        <v>#N/A</v>
      </c>
      <c r="AA440" s="551" t="e">
        <f>#N/A</f>
        <v>#N/A</v>
      </c>
      <c r="AB440" s="552" t="e">
        <f>#N/A</f>
        <v>#N/A</v>
      </c>
      <c r="AC440" s="549"/>
      <c r="AD440" s="553">
        <v>0</v>
      </c>
      <c r="AE440" s="554" t="s">
        <v>1509</v>
      </c>
      <c r="AF440" s="553">
        <v>0</v>
      </c>
      <c r="AG440" s="554" t="s">
        <v>1509</v>
      </c>
      <c r="AH440" s="553">
        <v>0</v>
      </c>
      <c r="AI440" s="554" t="s">
        <v>1509</v>
      </c>
      <c r="AJ440" s="553">
        <v>0</v>
      </c>
      <c r="AK440" s="543" t="e">
        <f>#N/A</f>
        <v>#N/A</v>
      </c>
    </row>
    <row r="441" spans="1:37" s="522" customFormat="1" ht="22.5" hidden="1" customHeight="1" x14ac:dyDescent="0.3">
      <c r="A441" s="533" t="s">
        <v>3959</v>
      </c>
      <c r="B441" s="544" t="s">
        <v>1475</v>
      </c>
      <c r="C441" s="544" t="s">
        <v>1860</v>
      </c>
      <c r="D441" s="544" t="s">
        <v>1860</v>
      </c>
      <c r="E441" s="545" t="s">
        <v>3024</v>
      </c>
      <c r="F441" s="545" t="s">
        <v>3025</v>
      </c>
      <c r="G441" s="546">
        <v>700</v>
      </c>
      <c r="H441" s="546">
        <v>6</v>
      </c>
      <c r="I441" s="537"/>
      <c r="J441" s="547">
        <v>21</v>
      </c>
      <c r="K441" s="548">
        <v>4928</v>
      </c>
      <c r="L441" s="548">
        <v>103488</v>
      </c>
      <c r="N441" s="547">
        <v>0</v>
      </c>
      <c r="O441" s="547">
        <v>24</v>
      </c>
      <c r="P441" s="547">
        <v>24</v>
      </c>
      <c r="Q441" s="548">
        <v>4</v>
      </c>
      <c r="R441" s="548">
        <v>0</v>
      </c>
      <c r="S441" s="548">
        <v>0</v>
      </c>
      <c r="T441" s="549"/>
      <c r="U441" s="547">
        <v>0</v>
      </c>
      <c r="V441" s="549"/>
      <c r="W441" s="550" t="e">
        <f>#N/A</f>
        <v>#N/A</v>
      </c>
      <c r="X441" s="549"/>
      <c r="Y441" s="551" t="e">
        <f>#N/A</f>
        <v>#N/A</v>
      </c>
      <c r="Z441" s="551" t="e">
        <f>#N/A</f>
        <v>#N/A</v>
      </c>
      <c r="AA441" s="551" t="e">
        <f>#N/A</f>
        <v>#N/A</v>
      </c>
      <c r="AB441" s="552" t="e">
        <f>#N/A</f>
        <v>#N/A</v>
      </c>
      <c r="AC441" s="549"/>
      <c r="AD441" s="553">
        <v>0</v>
      </c>
      <c r="AE441" s="554" t="s">
        <v>1509</v>
      </c>
      <c r="AF441" s="553">
        <v>0</v>
      </c>
      <c r="AG441" s="554" t="s">
        <v>1509</v>
      </c>
      <c r="AH441" s="553">
        <v>0</v>
      </c>
      <c r="AI441" s="554" t="s">
        <v>1509</v>
      </c>
      <c r="AJ441" s="553">
        <v>0</v>
      </c>
      <c r="AK441" s="543" t="e">
        <f>#N/A</f>
        <v>#N/A</v>
      </c>
    </row>
    <row r="442" spans="1:37" s="522" customFormat="1" ht="22.5" hidden="1" customHeight="1" x14ac:dyDescent="0.3">
      <c r="A442" s="533" t="s">
        <v>3960</v>
      </c>
      <c r="B442" s="544" t="s">
        <v>1475</v>
      </c>
      <c r="C442" s="544" t="s">
        <v>1860</v>
      </c>
      <c r="D442" s="544" t="s">
        <v>1860</v>
      </c>
      <c r="E442" s="545" t="s">
        <v>3027</v>
      </c>
      <c r="F442" s="545" t="s">
        <v>3028</v>
      </c>
      <c r="G442" s="546">
        <v>700</v>
      </c>
      <c r="H442" s="546">
        <v>6</v>
      </c>
      <c r="I442" s="537"/>
      <c r="J442" s="547">
        <v>3</v>
      </c>
      <c r="K442" s="548">
        <v>7621</v>
      </c>
      <c r="L442" s="548">
        <v>22863</v>
      </c>
      <c r="N442" s="547">
        <v>0</v>
      </c>
      <c r="O442" s="547">
        <v>12</v>
      </c>
      <c r="P442" s="547">
        <v>12</v>
      </c>
      <c r="Q442" s="548">
        <v>2</v>
      </c>
      <c r="R442" s="548">
        <v>0</v>
      </c>
      <c r="S442" s="548">
        <v>0</v>
      </c>
      <c r="T442" s="549"/>
      <c r="U442" s="547">
        <v>0</v>
      </c>
      <c r="V442" s="549"/>
      <c r="W442" s="550" t="e">
        <f>#N/A</f>
        <v>#N/A</v>
      </c>
      <c r="X442" s="549"/>
      <c r="Y442" s="551" t="e">
        <f>#N/A</f>
        <v>#N/A</v>
      </c>
      <c r="Z442" s="551" t="e">
        <f>#N/A</f>
        <v>#N/A</v>
      </c>
      <c r="AA442" s="551" t="e">
        <f>#N/A</f>
        <v>#N/A</v>
      </c>
      <c r="AB442" s="552" t="e">
        <f>#N/A</f>
        <v>#N/A</v>
      </c>
      <c r="AC442" s="549"/>
      <c r="AD442" s="553">
        <v>0</v>
      </c>
      <c r="AE442" s="554" t="s">
        <v>1509</v>
      </c>
      <c r="AF442" s="553">
        <v>0</v>
      </c>
      <c r="AG442" s="554" t="s">
        <v>1509</v>
      </c>
      <c r="AH442" s="553">
        <v>0</v>
      </c>
      <c r="AI442" s="554" t="s">
        <v>1509</v>
      </c>
      <c r="AJ442" s="553">
        <v>0</v>
      </c>
      <c r="AK442" s="543" t="e">
        <f>#N/A</f>
        <v>#N/A</v>
      </c>
    </row>
    <row r="443" spans="1:37" s="522" customFormat="1" ht="22.5" hidden="1" customHeight="1" x14ac:dyDescent="0.3">
      <c r="A443" s="533" t="s">
        <v>1838</v>
      </c>
      <c r="B443" s="544" t="s">
        <v>1475</v>
      </c>
      <c r="C443" s="544" t="s">
        <v>1832</v>
      </c>
      <c r="D443" s="544" t="s">
        <v>1832</v>
      </c>
      <c r="E443" s="545" t="s">
        <v>1175</v>
      </c>
      <c r="F443" s="545" t="s">
        <v>3961</v>
      </c>
      <c r="G443" s="546">
        <v>700</v>
      </c>
      <c r="H443" s="546">
        <v>6</v>
      </c>
      <c r="I443" s="537"/>
      <c r="J443" s="547">
        <v>0</v>
      </c>
      <c r="K443" s="548" t="s">
        <v>3900</v>
      </c>
      <c r="L443" s="548">
        <v>0</v>
      </c>
      <c r="N443" s="547">
        <v>0</v>
      </c>
      <c r="O443" s="547">
        <v>0</v>
      </c>
      <c r="P443" s="547">
        <v>0</v>
      </c>
      <c r="Q443" s="548">
        <v>0</v>
      </c>
      <c r="R443" s="548" t="s">
        <v>1509</v>
      </c>
      <c r="S443" s="548" t="s">
        <v>1509</v>
      </c>
      <c r="T443" s="549"/>
      <c r="U443" s="547">
        <v>0</v>
      </c>
      <c r="V443" s="549"/>
      <c r="W443" s="550" t="e">
        <f>#N/A</f>
        <v>#N/A</v>
      </c>
      <c r="X443" s="549"/>
      <c r="Y443" s="551" t="e">
        <f>#N/A</f>
        <v>#N/A</v>
      </c>
      <c r="Z443" s="551" t="e">
        <f>#N/A</f>
        <v>#N/A</v>
      </c>
      <c r="AA443" s="551" t="e">
        <f>#N/A</f>
        <v>#N/A</v>
      </c>
      <c r="AB443" s="552" t="e">
        <f>#N/A</f>
        <v>#N/A</v>
      </c>
      <c r="AC443" s="549"/>
      <c r="AD443" s="553">
        <v>0</v>
      </c>
      <c r="AE443" s="554" t="s">
        <v>1509</v>
      </c>
      <c r="AF443" s="553">
        <v>0</v>
      </c>
      <c r="AG443" s="554" t="s">
        <v>1509</v>
      </c>
      <c r="AH443" s="553">
        <v>0</v>
      </c>
      <c r="AI443" s="554" t="s">
        <v>1509</v>
      </c>
      <c r="AJ443" s="553">
        <v>0</v>
      </c>
      <c r="AK443" s="543" t="e">
        <f>#N/A</f>
        <v>#N/A</v>
      </c>
    </row>
    <row r="444" spans="1:37" s="522" customFormat="1" ht="22.5" hidden="1" customHeight="1" x14ac:dyDescent="0.3">
      <c r="A444" s="533" t="s">
        <v>1837</v>
      </c>
      <c r="B444" s="544" t="s">
        <v>1475</v>
      </c>
      <c r="C444" s="544" t="s">
        <v>1832</v>
      </c>
      <c r="D444" s="544" t="s">
        <v>1832</v>
      </c>
      <c r="E444" s="545" t="s">
        <v>1169</v>
      </c>
      <c r="F444" s="545" t="s">
        <v>1168</v>
      </c>
      <c r="G444" s="546">
        <v>700</v>
      </c>
      <c r="H444" s="546">
        <v>6</v>
      </c>
      <c r="I444" s="537"/>
      <c r="J444" s="547">
        <v>2</v>
      </c>
      <c r="K444" s="548">
        <v>112000</v>
      </c>
      <c r="L444" s="548">
        <v>224000</v>
      </c>
      <c r="N444" s="547">
        <v>0</v>
      </c>
      <c r="O444" s="547">
        <v>0</v>
      </c>
      <c r="P444" s="547">
        <v>0</v>
      </c>
      <c r="Q444" s="548">
        <v>0</v>
      </c>
      <c r="R444" s="548">
        <v>0</v>
      </c>
      <c r="S444" s="548">
        <v>0</v>
      </c>
      <c r="T444" s="549"/>
      <c r="U444" s="547">
        <v>1</v>
      </c>
      <c r="V444" s="549"/>
      <c r="W444" s="550" t="e">
        <f>#N/A</f>
        <v>#N/A</v>
      </c>
      <c r="X444" s="549"/>
      <c r="Y444" s="551" t="e">
        <f>#N/A</f>
        <v>#N/A</v>
      </c>
      <c r="Z444" s="551" t="e">
        <f>#N/A</f>
        <v>#N/A</v>
      </c>
      <c r="AA444" s="551" t="e">
        <f>#N/A</f>
        <v>#N/A</v>
      </c>
      <c r="AB444" s="552" t="e">
        <f>#N/A</f>
        <v>#N/A</v>
      </c>
      <c r="AC444" s="549"/>
      <c r="AD444" s="553">
        <v>0</v>
      </c>
      <c r="AE444" s="554" t="s">
        <v>1509</v>
      </c>
      <c r="AF444" s="553">
        <v>0</v>
      </c>
      <c r="AG444" s="554" t="s">
        <v>1509</v>
      </c>
      <c r="AH444" s="553">
        <v>0</v>
      </c>
      <c r="AI444" s="554" t="s">
        <v>1509</v>
      </c>
      <c r="AJ444" s="553">
        <v>0</v>
      </c>
      <c r="AK444" s="543" t="e">
        <f>#N/A</f>
        <v>#N/A</v>
      </c>
    </row>
    <row r="445" spans="1:37" s="522" customFormat="1" ht="22.5" hidden="1" customHeight="1" x14ac:dyDescent="0.3">
      <c r="A445" s="533" t="s">
        <v>1836</v>
      </c>
      <c r="B445" s="544" t="s">
        <v>1475</v>
      </c>
      <c r="C445" s="544" t="s">
        <v>1832</v>
      </c>
      <c r="D445" s="544" t="s">
        <v>1832</v>
      </c>
      <c r="E445" s="545" t="s">
        <v>1171</v>
      </c>
      <c r="F445" s="545" t="s">
        <v>1170</v>
      </c>
      <c r="G445" s="546">
        <v>700</v>
      </c>
      <c r="H445" s="546">
        <v>6</v>
      </c>
      <c r="I445" s="537"/>
      <c r="J445" s="547">
        <v>32</v>
      </c>
      <c r="K445" s="548">
        <v>2400</v>
      </c>
      <c r="L445" s="548">
        <v>76800</v>
      </c>
      <c r="N445" s="547">
        <v>0</v>
      </c>
      <c r="O445" s="547">
        <v>0</v>
      </c>
      <c r="P445" s="547">
        <v>0</v>
      </c>
      <c r="Q445" s="548">
        <v>0</v>
      </c>
      <c r="R445" s="548">
        <v>0</v>
      </c>
      <c r="S445" s="548">
        <v>0</v>
      </c>
      <c r="T445" s="549"/>
      <c r="U445" s="547">
        <v>14</v>
      </c>
      <c r="V445" s="549"/>
      <c r="W445" s="550" t="e">
        <f>#N/A</f>
        <v>#N/A</v>
      </c>
      <c r="X445" s="549"/>
      <c r="Y445" s="551" t="e">
        <f>#N/A</f>
        <v>#N/A</v>
      </c>
      <c r="Z445" s="551">
        <f>IFERROR(IF(J445/Y445=0,IF(AK445="no","Negative","Delist"),J445/Y445),0)</f>
        <v>0</v>
      </c>
      <c r="AA445" s="551" t="e">
        <f>#N/A</f>
        <v>#N/A</v>
      </c>
      <c r="AB445" s="552" t="e">
        <f>#N/A</f>
        <v>#N/A</v>
      </c>
      <c r="AC445" s="549"/>
      <c r="AD445" s="553">
        <v>0</v>
      </c>
      <c r="AE445" s="554" t="s">
        <v>1509</v>
      </c>
      <c r="AF445" s="553">
        <v>0</v>
      </c>
      <c r="AG445" s="554" t="s">
        <v>1509</v>
      </c>
      <c r="AH445" s="553">
        <v>0</v>
      </c>
      <c r="AI445" s="554" t="s">
        <v>1509</v>
      </c>
      <c r="AJ445" s="553">
        <v>0</v>
      </c>
      <c r="AK445" s="543" t="e">
        <f>#N/A</f>
        <v>#N/A</v>
      </c>
    </row>
    <row r="446" spans="1:37" s="522" customFormat="1" ht="22.5" hidden="1" customHeight="1" x14ac:dyDescent="0.3">
      <c r="A446" s="533" t="s">
        <v>1834</v>
      </c>
      <c r="B446" s="544" t="s">
        <v>1475</v>
      </c>
      <c r="C446" s="544" t="s">
        <v>1832</v>
      </c>
      <c r="D446" s="544" t="s">
        <v>1832</v>
      </c>
      <c r="E446" s="545" t="s">
        <v>1173</v>
      </c>
      <c r="F446" s="545" t="s">
        <v>1172</v>
      </c>
      <c r="G446" s="546">
        <v>700</v>
      </c>
      <c r="H446" s="546">
        <v>6</v>
      </c>
      <c r="I446" s="537"/>
      <c r="J446" s="547">
        <v>12</v>
      </c>
      <c r="K446" s="548">
        <v>3700</v>
      </c>
      <c r="L446" s="548">
        <v>44400</v>
      </c>
      <c r="N446" s="547">
        <v>0</v>
      </c>
      <c r="O446" s="547">
        <v>264</v>
      </c>
      <c r="P446" s="547">
        <v>264</v>
      </c>
      <c r="Q446" s="548">
        <v>44</v>
      </c>
      <c r="R446" s="548">
        <v>0</v>
      </c>
      <c r="S446" s="548">
        <v>0</v>
      </c>
      <c r="T446" s="549"/>
      <c r="U446" s="547">
        <v>12</v>
      </c>
      <c r="V446" s="549"/>
      <c r="W446" s="550" t="e">
        <f>#N/A</f>
        <v>#N/A</v>
      </c>
      <c r="X446" s="549"/>
      <c r="Y446" s="551" t="e">
        <f>#N/A</f>
        <v>#N/A</v>
      </c>
      <c r="Z446" s="551">
        <f>IFERROR(IF(J446/Y446=0,IF(AK446="no","Negative","Delist"),J446/Y446),0)</f>
        <v>0</v>
      </c>
      <c r="AA446" s="551" t="e">
        <f>#N/A</f>
        <v>#N/A</v>
      </c>
      <c r="AB446" s="552" t="e">
        <f>#N/A</f>
        <v>#N/A</v>
      </c>
      <c r="AC446" s="549"/>
      <c r="AD446" s="553">
        <v>0</v>
      </c>
      <c r="AE446" s="554" t="s">
        <v>1509</v>
      </c>
      <c r="AF446" s="553">
        <v>0</v>
      </c>
      <c r="AG446" s="554" t="s">
        <v>1509</v>
      </c>
      <c r="AH446" s="553">
        <v>0</v>
      </c>
      <c r="AI446" s="554" t="s">
        <v>1509</v>
      </c>
      <c r="AJ446" s="553">
        <v>0</v>
      </c>
      <c r="AK446" s="543" t="e">
        <f>#N/A</f>
        <v>#N/A</v>
      </c>
    </row>
    <row r="447" spans="1:37" s="522" customFormat="1" ht="22.5" hidden="1" customHeight="1" x14ac:dyDescent="0.3">
      <c r="A447" s="533" t="s">
        <v>1835</v>
      </c>
      <c r="B447" s="544" t="s">
        <v>1475</v>
      </c>
      <c r="C447" s="544" t="s">
        <v>1832</v>
      </c>
      <c r="D447" s="544" t="s">
        <v>1832</v>
      </c>
      <c r="E447" s="545" t="s">
        <v>1176</v>
      </c>
      <c r="F447" s="545" t="s">
        <v>1174</v>
      </c>
      <c r="G447" s="546">
        <v>700</v>
      </c>
      <c r="H447" s="546">
        <v>6</v>
      </c>
      <c r="I447" s="537"/>
      <c r="J447" s="547">
        <v>35</v>
      </c>
      <c r="K447" s="548">
        <v>3000</v>
      </c>
      <c r="L447" s="548">
        <v>105000</v>
      </c>
      <c r="N447" s="547">
        <v>0</v>
      </c>
      <c r="O447" s="547">
        <v>0</v>
      </c>
      <c r="P447" s="547">
        <v>0</v>
      </c>
      <c r="Q447" s="548">
        <v>0</v>
      </c>
      <c r="R447" s="548">
        <v>0</v>
      </c>
      <c r="S447" s="548">
        <v>0</v>
      </c>
      <c r="T447" s="549"/>
      <c r="U447" s="547">
        <v>15</v>
      </c>
      <c r="V447" s="549"/>
      <c r="W447" s="550">
        <f>IFERROR((N447+J447+U447+O447),0)</f>
        <v>50</v>
      </c>
      <c r="X447" s="549"/>
      <c r="Y447" s="551" t="e">
        <f>#N/A</f>
        <v>#N/A</v>
      </c>
      <c r="Z447" s="551">
        <f>IFERROR(IF(J447/Y447=0,IF(AK447="no","Negative","Delist"),J447/Y447),0)</f>
        <v>0</v>
      </c>
      <c r="AA447" s="551" t="e">
        <f>#N/A</f>
        <v>#N/A</v>
      </c>
      <c r="AB447" s="552" t="e">
        <f>#N/A</f>
        <v>#N/A</v>
      </c>
      <c r="AC447" s="549"/>
      <c r="AD447" s="553">
        <v>0</v>
      </c>
      <c r="AE447" s="554" t="s">
        <v>1509</v>
      </c>
      <c r="AF447" s="553">
        <v>0</v>
      </c>
      <c r="AG447" s="554" t="s">
        <v>1509</v>
      </c>
      <c r="AH447" s="553">
        <v>0</v>
      </c>
      <c r="AI447" s="554" t="s">
        <v>1509</v>
      </c>
      <c r="AJ447" s="553">
        <v>0</v>
      </c>
      <c r="AK447" s="543" t="e">
        <f>#N/A</f>
        <v>#N/A</v>
      </c>
    </row>
    <row r="448" spans="1:37" s="522" customFormat="1" ht="22.5" hidden="1" customHeight="1" x14ac:dyDescent="0.3">
      <c r="A448" s="533" t="s">
        <v>3511</v>
      </c>
      <c r="B448" s="544" t="s">
        <v>1475</v>
      </c>
      <c r="C448" s="544" t="s">
        <v>1832</v>
      </c>
      <c r="D448" s="544" t="s">
        <v>1832</v>
      </c>
      <c r="E448" s="545" t="s">
        <v>1256</v>
      </c>
      <c r="F448" s="545" t="s">
        <v>3962</v>
      </c>
      <c r="G448" s="546">
        <v>700</v>
      </c>
      <c r="H448" s="546">
        <v>6</v>
      </c>
      <c r="I448" s="537"/>
      <c r="J448" s="547">
        <v>15</v>
      </c>
      <c r="K448" s="548">
        <v>1812.15</v>
      </c>
      <c r="L448" s="548">
        <v>27182.25</v>
      </c>
      <c r="N448" s="547">
        <v>0</v>
      </c>
      <c r="O448" s="547">
        <v>96</v>
      </c>
      <c r="P448" s="547">
        <v>96</v>
      </c>
      <c r="Q448" s="548">
        <v>16</v>
      </c>
      <c r="R448" s="548">
        <v>0</v>
      </c>
      <c r="S448" s="548">
        <v>0</v>
      </c>
      <c r="T448" s="549"/>
      <c r="U448" s="547">
        <v>9</v>
      </c>
      <c r="V448" s="549"/>
      <c r="W448" s="550">
        <f>IFERROR((N448+J448+U448+O448),0)</f>
        <v>120</v>
      </c>
      <c r="X448" s="549"/>
      <c r="Y448" s="551" t="e">
        <f>#N/A</f>
        <v>#N/A</v>
      </c>
      <c r="Z448" s="551">
        <f>IFERROR(IF(J448/Y448=0,IF(AK448="no","Negative","Delist"),J448/Y448),0)</f>
        <v>0</v>
      </c>
      <c r="AA448" s="551" t="e">
        <f>#N/A</f>
        <v>#N/A</v>
      </c>
      <c r="AB448" s="552" t="e">
        <f>#N/A</f>
        <v>#N/A</v>
      </c>
      <c r="AC448" s="549"/>
      <c r="AD448" s="553">
        <v>0</v>
      </c>
      <c r="AE448" s="554" t="s">
        <v>1509</v>
      </c>
      <c r="AF448" s="553">
        <v>0</v>
      </c>
      <c r="AG448" s="554" t="s">
        <v>1509</v>
      </c>
      <c r="AH448" s="553">
        <v>0</v>
      </c>
      <c r="AI448" s="554" t="s">
        <v>1509</v>
      </c>
      <c r="AJ448" s="553">
        <v>0</v>
      </c>
      <c r="AK448" s="543" t="e">
        <f>#N/A</f>
        <v>#N/A</v>
      </c>
    </row>
    <row r="449" spans="1:37" s="522" customFormat="1" ht="22.5" hidden="1" customHeight="1" x14ac:dyDescent="0.3">
      <c r="A449" s="533" t="s">
        <v>1882</v>
      </c>
      <c r="B449" s="544" t="s">
        <v>1475</v>
      </c>
      <c r="C449" s="544" t="s">
        <v>2874</v>
      </c>
      <c r="D449" s="544" t="s">
        <v>3963</v>
      </c>
      <c r="E449" s="545" t="s">
        <v>1178</v>
      </c>
      <c r="F449" s="545" t="s">
        <v>1177</v>
      </c>
      <c r="G449" s="546">
        <v>750</v>
      </c>
      <c r="H449" s="546">
        <v>6</v>
      </c>
      <c r="I449" s="537"/>
      <c r="J449" s="547">
        <v>82</v>
      </c>
      <c r="K449" s="548">
        <v>1145</v>
      </c>
      <c r="L449" s="548">
        <v>93890</v>
      </c>
      <c r="N449" s="547">
        <v>0</v>
      </c>
      <c r="O449" s="547">
        <v>120</v>
      </c>
      <c r="P449" s="547">
        <v>120</v>
      </c>
      <c r="Q449" s="548">
        <v>20</v>
      </c>
      <c r="R449" s="548">
        <v>0</v>
      </c>
      <c r="S449" s="548">
        <v>0</v>
      </c>
      <c r="T449" s="549"/>
      <c r="U449" s="547">
        <v>0</v>
      </c>
      <c r="V449" s="549"/>
      <c r="W449" s="550">
        <f>IFERROR((N449+J449+U449+O449),0)</f>
        <v>202</v>
      </c>
      <c r="X449" s="549"/>
      <c r="Y449" s="551" t="e">
        <f>#N/A</f>
        <v>#N/A</v>
      </c>
      <c r="Z449" s="551">
        <f>IFERROR(IF(J449/Y449=0,IF(AK449="no","Negative","Delist"),J449/Y449),0)</f>
        <v>0</v>
      </c>
      <c r="AA449" s="551" t="e">
        <f>#N/A</f>
        <v>#N/A</v>
      </c>
      <c r="AB449" s="552" t="e">
        <f>#N/A</f>
        <v>#N/A</v>
      </c>
      <c r="AC449" s="549"/>
      <c r="AD449" s="553">
        <v>0</v>
      </c>
      <c r="AE449" s="554" t="s">
        <v>1509</v>
      </c>
      <c r="AF449" s="553">
        <v>0</v>
      </c>
      <c r="AG449" s="554" t="s">
        <v>1509</v>
      </c>
      <c r="AH449" s="553">
        <v>0</v>
      </c>
      <c r="AI449" s="554" t="s">
        <v>1509</v>
      </c>
      <c r="AJ449" s="553">
        <v>0</v>
      </c>
      <c r="AK449" s="543" t="e">
        <f>#N/A</f>
        <v>#N/A</v>
      </c>
    </row>
    <row r="450" spans="1:37" s="522" customFormat="1" ht="22.5" hidden="1" customHeight="1" x14ac:dyDescent="0.3">
      <c r="A450" s="533" t="s">
        <v>3964</v>
      </c>
      <c r="B450" s="544" t="s">
        <v>1475</v>
      </c>
      <c r="C450" s="544" t="s">
        <v>2879</v>
      </c>
      <c r="D450" s="544" t="s">
        <v>3963</v>
      </c>
      <c r="E450" s="545" t="s">
        <v>1180</v>
      </c>
      <c r="F450" s="545" t="s">
        <v>1179</v>
      </c>
      <c r="G450" s="546">
        <v>750</v>
      </c>
      <c r="H450" s="546">
        <v>6</v>
      </c>
      <c r="I450" s="537"/>
      <c r="J450" s="547">
        <v>255</v>
      </c>
      <c r="K450" s="548">
        <v>845</v>
      </c>
      <c r="L450" s="548">
        <v>215475</v>
      </c>
      <c r="N450" s="547">
        <v>0</v>
      </c>
      <c r="O450" s="547">
        <v>0</v>
      </c>
      <c r="P450" s="547">
        <v>0</v>
      </c>
      <c r="Q450" s="548">
        <v>0</v>
      </c>
      <c r="R450" s="548">
        <v>0</v>
      </c>
      <c r="S450" s="548">
        <v>0</v>
      </c>
      <c r="T450" s="549"/>
      <c r="U450" s="547">
        <v>0</v>
      </c>
      <c r="V450" s="549"/>
      <c r="W450" s="550" t="e">
        <f>#N/A</f>
        <v>#N/A</v>
      </c>
      <c r="X450" s="549"/>
      <c r="Y450" s="551" t="e">
        <f>#N/A</f>
        <v>#N/A</v>
      </c>
      <c r="Z450" s="551" t="e">
        <f>#N/A</f>
        <v>#N/A</v>
      </c>
      <c r="AA450" s="551" t="e">
        <f>#N/A</f>
        <v>#N/A</v>
      </c>
      <c r="AB450" s="552" t="e">
        <f>#N/A</f>
        <v>#N/A</v>
      </c>
      <c r="AC450" s="549"/>
      <c r="AD450" s="553">
        <v>0</v>
      </c>
      <c r="AE450" s="554" t="s">
        <v>1509</v>
      </c>
      <c r="AF450" s="553">
        <v>0</v>
      </c>
      <c r="AG450" s="554" t="s">
        <v>1509</v>
      </c>
      <c r="AH450" s="553">
        <v>0</v>
      </c>
      <c r="AI450" s="554" t="s">
        <v>1509</v>
      </c>
      <c r="AJ450" s="553">
        <v>0</v>
      </c>
      <c r="AK450" s="543" t="e">
        <f>#N/A</f>
        <v>#N/A</v>
      </c>
    </row>
    <row r="451" spans="1:37" s="522" customFormat="1" ht="22.5" hidden="1" customHeight="1" x14ac:dyDescent="0.3">
      <c r="A451" s="533" t="s">
        <v>3965</v>
      </c>
      <c r="B451" s="544" t="s">
        <v>1475</v>
      </c>
      <c r="C451" s="544" t="s">
        <v>2879</v>
      </c>
      <c r="D451" s="544" t="s">
        <v>3963</v>
      </c>
      <c r="E451" s="545" t="s">
        <v>1182</v>
      </c>
      <c r="F451" s="545" t="s">
        <v>1181</v>
      </c>
      <c r="G451" s="546">
        <v>750</v>
      </c>
      <c r="H451" s="546">
        <v>6</v>
      </c>
      <c r="I451" s="537"/>
      <c r="J451" s="547">
        <v>123</v>
      </c>
      <c r="K451" s="548">
        <v>845</v>
      </c>
      <c r="L451" s="548">
        <v>103935</v>
      </c>
      <c r="N451" s="547">
        <v>0</v>
      </c>
      <c r="O451" s="547">
        <v>0</v>
      </c>
      <c r="P451" s="547">
        <v>0</v>
      </c>
      <c r="Q451" s="548">
        <v>0</v>
      </c>
      <c r="R451" s="548">
        <v>0</v>
      </c>
      <c r="S451" s="548">
        <v>0</v>
      </c>
      <c r="T451" s="549"/>
      <c r="U451" s="547">
        <v>0</v>
      </c>
      <c r="V451" s="549"/>
      <c r="W451" s="550" t="e">
        <f>#N/A</f>
        <v>#N/A</v>
      </c>
      <c r="X451" s="549"/>
      <c r="Y451" s="551" t="e">
        <f>#N/A</f>
        <v>#N/A</v>
      </c>
      <c r="Z451" s="551" t="e">
        <f>#N/A</f>
        <v>#N/A</v>
      </c>
      <c r="AA451" s="551" t="e">
        <f>#N/A</f>
        <v>#N/A</v>
      </c>
      <c r="AB451" s="552" t="e">
        <f>#N/A</f>
        <v>#N/A</v>
      </c>
      <c r="AC451" s="549"/>
      <c r="AD451" s="553">
        <v>0</v>
      </c>
      <c r="AE451" s="554" t="s">
        <v>1509</v>
      </c>
      <c r="AF451" s="553">
        <v>0</v>
      </c>
      <c r="AG451" s="554" t="s">
        <v>1509</v>
      </c>
      <c r="AH451" s="553">
        <v>0</v>
      </c>
      <c r="AI451" s="554" t="s">
        <v>1509</v>
      </c>
      <c r="AJ451" s="553">
        <v>0</v>
      </c>
      <c r="AK451" s="543" t="e">
        <f>#N/A</f>
        <v>#N/A</v>
      </c>
    </row>
    <row r="452" spans="1:37" s="522" customFormat="1" ht="22.5" hidden="1" customHeight="1" x14ac:dyDescent="0.3">
      <c r="A452" s="533" t="s">
        <v>3966</v>
      </c>
      <c r="B452" s="544" t="s">
        <v>1475</v>
      </c>
      <c r="C452" s="544" t="s">
        <v>2879</v>
      </c>
      <c r="D452" s="544" t="s">
        <v>3963</v>
      </c>
      <c r="E452" s="545" t="s">
        <v>1184</v>
      </c>
      <c r="F452" s="545" t="s">
        <v>1183</v>
      </c>
      <c r="G452" s="546">
        <v>750</v>
      </c>
      <c r="H452" s="546">
        <v>6</v>
      </c>
      <c r="I452" s="537"/>
      <c r="J452" s="547">
        <v>238</v>
      </c>
      <c r="K452" s="548">
        <v>742.5</v>
      </c>
      <c r="L452" s="548">
        <v>176715</v>
      </c>
      <c r="N452" s="547">
        <v>0</v>
      </c>
      <c r="O452" s="547">
        <v>0</v>
      </c>
      <c r="P452" s="547">
        <v>0</v>
      </c>
      <c r="Q452" s="548">
        <v>0</v>
      </c>
      <c r="R452" s="548">
        <v>0</v>
      </c>
      <c r="S452" s="548">
        <v>0</v>
      </c>
      <c r="T452" s="549"/>
      <c r="U452" s="547">
        <v>0</v>
      </c>
      <c r="V452" s="549"/>
      <c r="W452" s="550" t="e">
        <f>#N/A</f>
        <v>#N/A</v>
      </c>
      <c r="X452" s="549"/>
      <c r="Y452" s="551" t="e">
        <f>#N/A</f>
        <v>#N/A</v>
      </c>
      <c r="Z452" s="551" t="e">
        <f>#N/A</f>
        <v>#N/A</v>
      </c>
      <c r="AA452" s="551" t="e">
        <f>#N/A</f>
        <v>#N/A</v>
      </c>
      <c r="AB452" s="552" t="e">
        <f>#N/A</f>
        <v>#N/A</v>
      </c>
      <c r="AC452" s="549"/>
      <c r="AD452" s="553">
        <v>0</v>
      </c>
      <c r="AE452" s="554" t="s">
        <v>1509</v>
      </c>
      <c r="AF452" s="553">
        <v>0</v>
      </c>
      <c r="AG452" s="554" t="s">
        <v>1509</v>
      </c>
      <c r="AH452" s="553">
        <v>0</v>
      </c>
      <c r="AI452" s="554" t="s">
        <v>1509</v>
      </c>
      <c r="AJ452" s="553">
        <v>0</v>
      </c>
      <c r="AK452" s="543" t="e">
        <f>#N/A</f>
        <v>#N/A</v>
      </c>
    </row>
    <row r="453" spans="1:37" s="522" customFormat="1" ht="22.5" hidden="1" customHeight="1" x14ac:dyDescent="0.3">
      <c r="A453" s="533" t="s">
        <v>1887</v>
      </c>
      <c r="B453" s="544" t="s">
        <v>1475</v>
      </c>
      <c r="C453" s="544" t="s">
        <v>3967</v>
      </c>
      <c r="D453" s="544" t="s">
        <v>3968</v>
      </c>
      <c r="E453" s="545" t="s">
        <v>1260</v>
      </c>
      <c r="F453" s="545" t="s">
        <v>3969</v>
      </c>
      <c r="G453" s="546">
        <v>1500</v>
      </c>
      <c r="H453" s="546">
        <v>3</v>
      </c>
      <c r="I453" s="537"/>
      <c r="J453" s="547">
        <v>1</v>
      </c>
      <c r="K453" s="548">
        <v>1890</v>
      </c>
      <c r="L453" s="548">
        <v>1890</v>
      </c>
      <c r="N453" s="547">
        <v>0</v>
      </c>
      <c r="O453" s="547">
        <v>0</v>
      </c>
      <c r="P453" s="547">
        <v>0</v>
      </c>
      <c r="Q453" s="548">
        <v>0</v>
      </c>
      <c r="R453" s="548">
        <v>0</v>
      </c>
      <c r="S453" s="548">
        <v>0</v>
      </c>
      <c r="T453" s="549"/>
      <c r="U453" s="547">
        <v>0</v>
      </c>
      <c r="V453" s="549"/>
      <c r="W453" s="550" t="e">
        <f>#N/A</f>
        <v>#N/A</v>
      </c>
      <c r="X453" s="549"/>
      <c r="Y453" s="551" t="e">
        <f>#N/A</f>
        <v>#N/A</v>
      </c>
      <c r="Z453" s="551" t="e">
        <f>#N/A</f>
        <v>#N/A</v>
      </c>
      <c r="AA453" s="551" t="e">
        <f>#N/A</f>
        <v>#N/A</v>
      </c>
      <c r="AB453" s="552" t="e">
        <f>#N/A</f>
        <v>#N/A</v>
      </c>
      <c r="AC453" s="549"/>
      <c r="AD453" s="553">
        <v>0</v>
      </c>
      <c r="AE453" s="554" t="s">
        <v>1509</v>
      </c>
      <c r="AF453" s="553">
        <v>0</v>
      </c>
      <c r="AG453" s="554" t="s">
        <v>1509</v>
      </c>
      <c r="AH453" s="553">
        <v>0</v>
      </c>
      <c r="AI453" s="554" t="s">
        <v>1509</v>
      </c>
      <c r="AJ453" s="553">
        <v>0</v>
      </c>
      <c r="AK453" s="543" t="e">
        <f>#N/A</f>
        <v>#N/A</v>
      </c>
    </row>
    <row r="454" spans="1:37" s="522" customFormat="1" ht="22.5" hidden="1" customHeight="1" x14ac:dyDescent="0.3">
      <c r="A454" s="533" t="s">
        <v>3970</v>
      </c>
      <c r="B454" s="544" t="s">
        <v>1475</v>
      </c>
      <c r="C454" s="544" t="s">
        <v>2879</v>
      </c>
      <c r="D454" s="544" t="s">
        <v>3963</v>
      </c>
      <c r="E454" s="545" t="s">
        <v>1185</v>
      </c>
      <c r="F454" s="545" t="s">
        <v>1179</v>
      </c>
      <c r="G454" s="546">
        <v>1500</v>
      </c>
      <c r="H454" s="546">
        <v>3</v>
      </c>
      <c r="I454" s="537"/>
      <c r="J454" s="547">
        <v>40</v>
      </c>
      <c r="K454" s="548">
        <v>1605.5</v>
      </c>
      <c r="L454" s="548">
        <v>64220</v>
      </c>
      <c r="N454" s="547">
        <v>0</v>
      </c>
      <c r="O454" s="547">
        <v>0</v>
      </c>
      <c r="P454" s="547">
        <v>0</v>
      </c>
      <c r="Q454" s="548">
        <v>0</v>
      </c>
      <c r="R454" s="548">
        <v>0</v>
      </c>
      <c r="S454" s="548">
        <v>0</v>
      </c>
      <c r="T454" s="549"/>
      <c r="U454" s="547">
        <v>0</v>
      </c>
      <c r="V454" s="549"/>
      <c r="W454" s="550" t="e">
        <f>#N/A</f>
        <v>#N/A</v>
      </c>
      <c r="X454" s="549"/>
      <c r="Y454" s="551" t="e">
        <f>#N/A</f>
        <v>#N/A</v>
      </c>
      <c r="Z454" s="551" t="e">
        <f>#N/A</f>
        <v>#N/A</v>
      </c>
      <c r="AA454" s="551" t="e">
        <f>#N/A</f>
        <v>#N/A</v>
      </c>
      <c r="AB454" s="552" t="e">
        <f>#N/A</f>
        <v>#N/A</v>
      </c>
      <c r="AC454" s="549"/>
      <c r="AD454" s="553">
        <v>0</v>
      </c>
      <c r="AE454" s="554" t="s">
        <v>1509</v>
      </c>
      <c r="AF454" s="553">
        <v>0</v>
      </c>
      <c r="AG454" s="554" t="s">
        <v>1509</v>
      </c>
      <c r="AH454" s="553">
        <v>0</v>
      </c>
      <c r="AI454" s="554" t="s">
        <v>1509</v>
      </c>
      <c r="AJ454" s="553">
        <v>0</v>
      </c>
      <c r="AK454" s="543" t="e">
        <f>#N/A</f>
        <v>#N/A</v>
      </c>
    </row>
    <row r="455" spans="1:37" s="522" customFormat="1" ht="22.5" hidden="1" customHeight="1" x14ac:dyDescent="0.3">
      <c r="A455" s="533" t="s">
        <v>3971</v>
      </c>
      <c r="B455" s="544" t="s">
        <v>1475</v>
      </c>
      <c r="C455" s="544" t="s">
        <v>2879</v>
      </c>
      <c r="D455" s="544" t="s">
        <v>3963</v>
      </c>
      <c r="E455" s="545" t="s">
        <v>1186</v>
      </c>
      <c r="F455" s="545" t="s">
        <v>1181</v>
      </c>
      <c r="G455" s="546">
        <v>1500</v>
      </c>
      <c r="H455" s="546">
        <v>3</v>
      </c>
      <c r="I455" s="537"/>
      <c r="J455" s="547">
        <v>38</v>
      </c>
      <c r="K455" s="548">
        <v>1622.4</v>
      </c>
      <c r="L455" s="548">
        <v>61651.200000000004</v>
      </c>
      <c r="N455" s="547">
        <v>0</v>
      </c>
      <c r="O455" s="547">
        <v>0</v>
      </c>
      <c r="P455" s="547">
        <v>0</v>
      </c>
      <c r="Q455" s="548">
        <v>0</v>
      </c>
      <c r="R455" s="548">
        <v>0</v>
      </c>
      <c r="S455" s="548">
        <v>0</v>
      </c>
      <c r="T455" s="549"/>
      <c r="U455" s="547">
        <v>0</v>
      </c>
      <c r="V455" s="549"/>
      <c r="W455" s="550" t="e">
        <f>#N/A</f>
        <v>#N/A</v>
      </c>
      <c r="X455" s="549"/>
      <c r="Y455" s="551" t="e">
        <f>#N/A</f>
        <v>#N/A</v>
      </c>
      <c r="Z455" s="551" t="e">
        <f>#N/A</f>
        <v>#N/A</v>
      </c>
      <c r="AA455" s="551" t="e">
        <f>#N/A</f>
        <v>#N/A</v>
      </c>
      <c r="AB455" s="552" t="e">
        <f>#N/A</f>
        <v>#N/A</v>
      </c>
      <c r="AC455" s="549"/>
      <c r="AD455" s="553">
        <v>0</v>
      </c>
      <c r="AE455" s="554" t="s">
        <v>1509</v>
      </c>
      <c r="AF455" s="553">
        <v>0</v>
      </c>
      <c r="AG455" s="554" t="s">
        <v>1509</v>
      </c>
      <c r="AH455" s="553">
        <v>0</v>
      </c>
      <c r="AI455" s="554" t="s">
        <v>1509</v>
      </c>
      <c r="AJ455" s="553">
        <v>0</v>
      </c>
      <c r="AK455" s="543" t="e">
        <f>#N/A</f>
        <v>#N/A</v>
      </c>
    </row>
    <row r="456" spans="1:37" s="522" customFormat="1" ht="22.5" hidden="1" customHeight="1" x14ac:dyDescent="0.3">
      <c r="A456" s="533" t="s">
        <v>3972</v>
      </c>
      <c r="B456" s="544" t="s">
        <v>1475</v>
      </c>
      <c r="C456" s="544" t="s">
        <v>2879</v>
      </c>
      <c r="D456" s="544" t="s">
        <v>3963</v>
      </c>
      <c r="E456" s="545" t="s">
        <v>1187</v>
      </c>
      <c r="F456" s="545" t="s">
        <v>1183</v>
      </c>
      <c r="G456" s="546">
        <v>1500</v>
      </c>
      <c r="H456" s="546">
        <v>3</v>
      </c>
      <c r="I456" s="537"/>
      <c r="J456" s="547">
        <v>27</v>
      </c>
      <c r="K456" s="548">
        <v>1622.4</v>
      </c>
      <c r="L456" s="548">
        <v>43804.800000000003</v>
      </c>
      <c r="N456" s="547">
        <v>0</v>
      </c>
      <c r="O456" s="547">
        <v>0</v>
      </c>
      <c r="P456" s="547">
        <v>0</v>
      </c>
      <c r="Q456" s="548">
        <v>0</v>
      </c>
      <c r="R456" s="548">
        <v>0</v>
      </c>
      <c r="S456" s="548">
        <v>0</v>
      </c>
      <c r="T456" s="549"/>
      <c r="U456" s="547">
        <v>0</v>
      </c>
      <c r="V456" s="549"/>
      <c r="W456" s="550" t="e">
        <f>#N/A</f>
        <v>#N/A</v>
      </c>
      <c r="X456" s="549"/>
      <c r="Y456" s="551" t="e">
        <f>#N/A</f>
        <v>#N/A</v>
      </c>
      <c r="Z456" s="551" t="e">
        <f>#N/A</f>
        <v>#N/A</v>
      </c>
      <c r="AA456" s="551" t="e">
        <f>#N/A</f>
        <v>#N/A</v>
      </c>
      <c r="AB456" s="552" t="e">
        <f>#N/A</f>
        <v>#N/A</v>
      </c>
      <c r="AC456" s="549"/>
      <c r="AD456" s="553">
        <v>0</v>
      </c>
      <c r="AE456" s="554" t="s">
        <v>1509</v>
      </c>
      <c r="AF456" s="553">
        <v>0</v>
      </c>
      <c r="AG456" s="554" t="s">
        <v>1509</v>
      </c>
      <c r="AH456" s="553">
        <v>0</v>
      </c>
      <c r="AI456" s="554" t="s">
        <v>1509</v>
      </c>
      <c r="AJ456" s="553">
        <v>0</v>
      </c>
      <c r="AK456" s="543" t="e">
        <f>#N/A</f>
        <v>#N/A</v>
      </c>
    </row>
    <row r="457" spans="1:37" s="522" customFormat="1" ht="22.5" hidden="1" customHeight="1" x14ac:dyDescent="0.3">
      <c r="A457" s="533" t="s">
        <v>3973</v>
      </c>
      <c r="B457" s="544" t="s">
        <v>1475</v>
      </c>
      <c r="C457" s="544" t="s">
        <v>2879</v>
      </c>
      <c r="D457" s="544" t="s">
        <v>3963</v>
      </c>
      <c r="E457" s="545" t="s">
        <v>1188</v>
      </c>
      <c r="F457" s="545" t="s">
        <v>1179</v>
      </c>
      <c r="G457" s="546">
        <v>3000</v>
      </c>
      <c r="H457" s="546">
        <v>1</v>
      </c>
      <c r="I457" s="537"/>
      <c r="J457" s="547">
        <v>1</v>
      </c>
      <c r="K457" s="548">
        <v>3494.4</v>
      </c>
      <c r="L457" s="548">
        <v>3494.4</v>
      </c>
      <c r="N457" s="547">
        <v>0</v>
      </c>
      <c r="O457" s="547">
        <v>0</v>
      </c>
      <c r="P457" s="547">
        <v>0</v>
      </c>
      <c r="Q457" s="548">
        <v>0</v>
      </c>
      <c r="R457" s="548">
        <v>0</v>
      </c>
      <c r="S457" s="548">
        <v>0</v>
      </c>
      <c r="T457" s="549"/>
      <c r="U457" s="547">
        <v>0</v>
      </c>
      <c r="V457" s="549"/>
      <c r="W457" s="550" t="e">
        <f>#N/A</f>
        <v>#N/A</v>
      </c>
      <c r="X457" s="549"/>
      <c r="Y457" s="551" t="e">
        <f>#N/A</f>
        <v>#N/A</v>
      </c>
      <c r="Z457" s="551">
        <f>IFERROR(IF(J457/Y457=0,IF(AK457="no","Negative","Delist"),J457/Y457),0)</f>
        <v>0</v>
      </c>
      <c r="AA457" s="551">
        <f>IFERROR(P457/Y457,0)</f>
        <v>0</v>
      </c>
      <c r="AB457" s="552" t="e">
        <f>#N/A</f>
        <v>#N/A</v>
      </c>
      <c r="AC457" s="549"/>
      <c r="AD457" s="553">
        <v>0</v>
      </c>
      <c r="AE457" s="554" t="s">
        <v>1509</v>
      </c>
      <c r="AF457" s="553">
        <v>0</v>
      </c>
      <c r="AG457" s="554" t="s">
        <v>1509</v>
      </c>
      <c r="AH457" s="553">
        <v>0</v>
      </c>
      <c r="AI457" s="554" t="s">
        <v>1509</v>
      </c>
      <c r="AJ457" s="553">
        <v>0</v>
      </c>
      <c r="AK457" s="543" t="e">
        <f>#N/A</f>
        <v>#N/A</v>
      </c>
    </row>
    <row r="458" spans="1:37" s="522" customFormat="1" ht="22.5" hidden="1" customHeight="1" x14ac:dyDescent="0.3">
      <c r="A458" s="533" t="s">
        <v>3974</v>
      </c>
      <c r="B458" s="544" t="s">
        <v>1475</v>
      </c>
      <c r="C458" s="544" t="s">
        <v>2879</v>
      </c>
      <c r="D458" s="544" t="s">
        <v>3963</v>
      </c>
      <c r="E458" s="545" t="s">
        <v>1189</v>
      </c>
      <c r="F458" s="545" t="s">
        <v>1181</v>
      </c>
      <c r="G458" s="546">
        <v>3000</v>
      </c>
      <c r="H458" s="546">
        <v>1</v>
      </c>
      <c r="I458" s="537"/>
      <c r="J458" s="547">
        <v>1</v>
      </c>
      <c r="K458" s="548">
        <v>3290</v>
      </c>
      <c r="L458" s="548">
        <v>3290</v>
      </c>
      <c r="N458" s="547">
        <v>0</v>
      </c>
      <c r="O458" s="547">
        <v>0</v>
      </c>
      <c r="P458" s="547">
        <v>0</v>
      </c>
      <c r="Q458" s="548">
        <v>0</v>
      </c>
      <c r="R458" s="548">
        <v>0</v>
      </c>
      <c r="S458" s="548">
        <v>0</v>
      </c>
      <c r="T458" s="549"/>
      <c r="U458" s="547">
        <v>0</v>
      </c>
      <c r="V458" s="549"/>
      <c r="W458" s="550" t="e">
        <f>#N/A</f>
        <v>#N/A</v>
      </c>
      <c r="X458" s="549"/>
      <c r="Y458" s="551" t="e">
        <f>#N/A</f>
        <v>#N/A</v>
      </c>
      <c r="Z458" s="551" t="e">
        <f>#N/A</f>
        <v>#N/A</v>
      </c>
      <c r="AA458" s="551" t="e">
        <f>#N/A</f>
        <v>#N/A</v>
      </c>
      <c r="AB458" s="552" t="e">
        <f>#N/A</f>
        <v>#N/A</v>
      </c>
      <c r="AC458" s="549"/>
      <c r="AD458" s="553">
        <v>0</v>
      </c>
      <c r="AE458" s="554" t="s">
        <v>1509</v>
      </c>
      <c r="AF458" s="553">
        <v>0</v>
      </c>
      <c r="AG458" s="554" t="s">
        <v>1509</v>
      </c>
      <c r="AH458" s="553">
        <v>0</v>
      </c>
      <c r="AI458" s="554" t="s">
        <v>1509</v>
      </c>
      <c r="AJ458" s="553">
        <v>0</v>
      </c>
      <c r="AK458" s="543" t="e">
        <f>#N/A</f>
        <v>#N/A</v>
      </c>
    </row>
    <row r="459" spans="1:37" s="522" customFormat="1" ht="22.5" hidden="1" customHeight="1" x14ac:dyDescent="0.3">
      <c r="A459" s="533" t="s">
        <v>1886</v>
      </c>
      <c r="B459" s="544" t="s">
        <v>1475</v>
      </c>
      <c r="C459" s="544" t="s">
        <v>2879</v>
      </c>
      <c r="D459" s="544" t="s">
        <v>3963</v>
      </c>
      <c r="E459" s="545" t="s">
        <v>1191</v>
      </c>
      <c r="F459" s="545" t="s">
        <v>1183</v>
      </c>
      <c r="G459" s="546">
        <v>3000</v>
      </c>
      <c r="H459" s="546">
        <v>1</v>
      </c>
      <c r="I459" s="537"/>
      <c r="J459" s="547">
        <v>0</v>
      </c>
      <c r="K459" s="548">
        <v>3494.4</v>
      </c>
      <c r="L459" s="548">
        <v>0</v>
      </c>
      <c r="N459" s="547">
        <v>0</v>
      </c>
      <c r="O459" s="547">
        <v>0</v>
      </c>
      <c r="P459" s="547">
        <v>0</v>
      </c>
      <c r="Q459" s="548">
        <v>0</v>
      </c>
      <c r="R459" s="548">
        <v>0</v>
      </c>
      <c r="S459" s="548">
        <v>0</v>
      </c>
      <c r="T459" s="549"/>
      <c r="U459" s="547">
        <v>0</v>
      </c>
      <c r="V459" s="549"/>
      <c r="W459" s="550" t="e">
        <f>#N/A</f>
        <v>#N/A</v>
      </c>
      <c r="X459" s="549"/>
      <c r="Y459" s="551" t="e">
        <f>#N/A</f>
        <v>#N/A</v>
      </c>
      <c r="Z459" s="551" t="e">
        <f>#N/A</f>
        <v>#N/A</v>
      </c>
      <c r="AA459" s="551" t="e">
        <f>#N/A</f>
        <v>#N/A</v>
      </c>
      <c r="AB459" s="552" t="e">
        <f>#N/A</f>
        <v>#N/A</v>
      </c>
      <c r="AC459" s="549"/>
      <c r="AD459" s="553">
        <v>0</v>
      </c>
      <c r="AE459" s="554" t="s">
        <v>1509</v>
      </c>
      <c r="AF459" s="553">
        <v>0</v>
      </c>
      <c r="AG459" s="554" t="s">
        <v>1509</v>
      </c>
      <c r="AH459" s="553">
        <v>0</v>
      </c>
      <c r="AI459" s="554" t="s">
        <v>1509</v>
      </c>
      <c r="AJ459" s="553">
        <v>0</v>
      </c>
      <c r="AK459" s="543" t="e">
        <f>#N/A</f>
        <v>#N/A</v>
      </c>
    </row>
    <row r="460" spans="1:37" s="522" customFormat="1" ht="22.5" hidden="1" customHeight="1" x14ac:dyDescent="0.3">
      <c r="A460" s="533" t="s">
        <v>3975</v>
      </c>
      <c r="B460" s="544" t="s">
        <v>1475</v>
      </c>
      <c r="C460" s="544" t="s">
        <v>2879</v>
      </c>
      <c r="D460" s="544" t="s">
        <v>3963</v>
      </c>
      <c r="E460" s="545" t="s">
        <v>1190</v>
      </c>
      <c r="F460" s="545" t="s">
        <v>1179</v>
      </c>
      <c r="G460" s="546">
        <v>6000</v>
      </c>
      <c r="H460" s="546">
        <v>1</v>
      </c>
      <c r="I460" s="537"/>
      <c r="J460" s="547">
        <v>3</v>
      </c>
      <c r="K460" s="548">
        <v>9490.9</v>
      </c>
      <c r="L460" s="548">
        <v>28472.699999999997</v>
      </c>
      <c r="N460" s="547">
        <v>0</v>
      </c>
      <c r="O460" s="547">
        <v>0</v>
      </c>
      <c r="P460" s="547">
        <v>0</v>
      </c>
      <c r="Q460" s="548">
        <v>0</v>
      </c>
      <c r="R460" s="548">
        <v>0</v>
      </c>
      <c r="S460" s="548">
        <v>0</v>
      </c>
      <c r="T460" s="549"/>
      <c r="U460" s="547">
        <v>0</v>
      </c>
      <c r="V460" s="549"/>
      <c r="W460" s="550" t="e">
        <f>#N/A</f>
        <v>#N/A</v>
      </c>
      <c r="X460" s="549"/>
      <c r="Y460" s="551" t="e">
        <f>#N/A</f>
        <v>#N/A</v>
      </c>
      <c r="Z460" s="551" t="e">
        <f>#N/A</f>
        <v>#N/A</v>
      </c>
      <c r="AA460" s="551" t="e">
        <f>#N/A</f>
        <v>#N/A</v>
      </c>
      <c r="AB460" s="552" t="e">
        <f>#N/A</f>
        <v>#N/A</v>
      </c>
      <c r="AC460" s="549"/>
      <c r="AD460" s="553">
        <v>0</v>
      </c>
      <c r="AE460" s="554" t="s">
        <v>1509</v>
      </c>
      <c r="AF460" s="553">
        <v>0</v>
      </c>
      <c r="AG460" s="554" t="s">
        <v>1509</v>
      </c>
      <c r="AH460" s="553">
        <v>0</v>
      </c>
      <c r="AI460" s="554" t="s">
        <v>1509</v>
      </c>
      <c r="AJ460" s="553">
        <v>0</v>
      </c>
      <c r="AK460" s="543" t="e">
        <f>#N/A</f>
        <v>#N/A</v>
      </c>
    </row>
    <row r="461" spans="1:37" s="522" customFormat="1" ht="22.5" hidden="1" customHeight="1" x14ac:dyDescent="0.3">
      <c r="A461" s="533" t="s">
        <v>1874</v>
      </c>
      <c r="B461" s="544" t="s">
        <v>1475</v>
      </c>
      <c r="C461" s="544" t="s">
        <v>1872</v>
      </c>
      <c r="D461" s="544" t="s">
        <v>1872</v>
      </c>
      <c r="E461" s="545" t="s">
        <v>1193</v>
      </c>
      <c r="F461" s="545" t="s">
        <v>1192</v>
      </c>
      <c r="G461" s="546">
        <v>700</v>
      </c>
      <c r="H461" s="546">
        <v>6</v>
      </c>
      <c r="I461" s="537"/>
      <c r="J461" s="547">
        <v>45</v>
      </c>
      <c r="K461" s="548">
        <v>1436.92</v>
      </c>
      <c r="L461" s="548">
        <v>64661.4</v>
      </c>
      <c r="N461" s="547">
        <v>0</v>
      </c>
      <c r="O461" s="547">
        <v>780</v>
      </c>
      <c r="P461" s="547">
        <v>780</v>
      </c>
      <c r="Q461" s="548">
        <v>130</v>
      </c>
      <c r="R461" s="548">
        <v>0</v>
      </c>
      <c r="S461" s="548">
        <v>0</v>
      </c>
      <c r="T461" s="549"/>
      <c r="U461" s="547">
        <v>24</v>
      </c>
      <c r="V461" s="549"/>
      <c r="W461" s="550" t="e">
        <f>#N/A</f>
        <v>#N/A</v>
      </c>
      <c r="X461" s="549"/>
      <c r="Y461" s="551" t="e">
        <f>#N/A</f>
        <v>#N/A</v>
      </c>
      <c r="Z461" s="551" t="e">
        <f>#N/A</f>
        <v>#N/A</v>
      </c>
      <c r="AA461" s="551" t="e">
        <f>#N/A</f>
        <v>#N/A</v>
      </c>
      <c r="AB461" s="552" t="e">
        <f>#N/A</f>
        <v>#N/A</v>
      </c>
      <c r="AC461" s="549"/>
      <c r="AD461" s="553">
        <v>0</v>
      </c>
      <c r="AE461" s="554">
        <v>0</v>
      </c>
      <c r="AF461" s="553">
        <v>0</v>
      </c>
      <c r="AG461" s="554">
        <v>0</v>
      </c>
      <c r="AH461" s="553">
        <v>0</v>
      </c>
      <c r="AI461" s="554">
        <v>0</v>
      </c>
      <c r="AJ461" s="553">
        <v>0</v>
      </c>
      <c r="AK461" s="543" t="e">
        <f>#N/A</f>
        <v>#N/A</v>
      </c>
    </row>
    <row r="462" spans="1:37" s="522" customFormat="1" ht="22.5" hidden="1" customHeight="1" x14ac:dyDescent="0.3">
      <c r="A462" s="533" t="s">
        <v>1876</v>
      </c>
      <c r="B462" s="544" t="s">
        <v>1475</v>
      </c>
      <c r="C462" s="544" t="s">
        <v>1872</v>
      </c>
      <c r="D462" s="544" t="s">
        <v>1872</v>
      </c>
      <c r="E462" s="545" t="s">
        <v>1195</v>
      </c>
      <c r="F462" s="545" t="s">
        <v>1194</v>
      </c>
      <c r="G462" s="546">
        <v>700</v>
      </c>
      <c r="H462" s="546">
        <v>6</v>
      </c>
      <c r="I462" s="537"/>
      <c r="J462" s="547">
        <v>95</v>
      </c>
      <c r="K462" s="548">
        <v>1507.01</v>
      </c>
      <c r="L462" s="548">
        <v>143165.95000000001</v>
      </c>
      <c r="N462" s="547">
        <v>0</v>
      </c>
      <c r="O462" s="547">
        <v>300</v>
      </c>
      <c r="P462" s="547">
        <v>300</v>
      </c>
      <c r="Q462" s="548">
        <v>50</v>
      </c>
      <c r="R462" s="548">
        <v>0</v>
      </c>
      <c r="S462" s="548">
        <v>0</v>
      </c>
      <c r="T462" s="549"/>
      <c r="U462" s="547">
        <v>24</v>
      </c>
      <c r="V462" s="549"/>
      <c r="W462" s="550" t="e">
        <f>#N/A</f>
        <v>#N/A</v>
      </c>
      <c r="X462" s="549"/>
      <c r="Y462" s="551" t="e">
        <f>#N/A</f>
        <v>#N/A</v>
      </c>
      <c r="Z462" s="551" t="e">
        <f>#N/A</f>
        <v>#N/A</v>
      </c>
      <c r="AA462" s="551" t="e">
        <f>#N/A</f>
        <v>#N/A</v>
      </c>
      <c r="AB462" s="552" t="e">
        <f>#N/A</f>
        <v>#N/A</v>
      </c>
      <c r="AC462" s="549"/>
      <c r="AD462" s="553">
        <v>0</v>
      </c>
      <c r="AE462" s="554">
        <v>0</v>
      </c>
      <c r="AF462" s="553">
        <v>0</v>
      </c>
      <c r="AG462" s="554">
        <v>0</v>
      </c>
      <c r="AH462" s="553">
        <v>0</v>
      </c>
      <c r="AI462" s="554">
        <v>0</v>
      </c>
      <c r="AJ462" s="553">
        <v>0</v>
      </c>
      <c r="AK462" s="543" t="e">
        <f>#N/A</f>
        <v>#N/A</v>
      </c>
    </row>
    <row r="463" spans="1:37" s="522" customFormat="1" ht="22.5" hidden="1" customHeight="1" x14ac:dyDescent="0.3">
      <c r="A463" s="533" t="s">
        <v>1875</v>
      </c>
      <c r="B463" s="544" t="s">
        <v>1475</v>
      </c>
      <c r="C463" s="544" t="s">
        <v>1872</v>
      </c>
      <c r="D463" s="544" t="s">
        <v>1872</v>
      </c>
      <c r="E463" s="545" t="s">
        <v>1197</v>
      </c>
      <c r="F463" s="545" t="s">
        <v>1196</v>
      </c>
      <c r="G463" s="546">
        <v>700</v>
      </c>
      <c r="H463" s="546">
        <v>6</v>
      </c>
      <c r="I463" s="537"/>
      <c r="J463" s="547">
        <v>2</v>
      </c>
      <c r="K463" s="548">
        <v>1717.29</v>
      </c>
      <c r="L463" s="548">
        <v>3434.58</v>
      </c>
      <c r="N463" s="547">
        <v>0</v>
      </c>
      <c r="O463" s="547">
        <v>0</v>
      </c>
      <c r="P463" s="547">
        <v>0</v>
      </c>
      <c r="Q463" s="548">
        <v>0</v>
      </c>
      <c r="R463" s="548">
        <v>0</v>
      </c>
      <c r="S463" s="548">
        <v>0</v>
      </c>
      <c r="T463" s="549"/>
      <c r="U463" s="547">
        <v>0</v>
      </c>
      <c r="V463" s="549"/>
      <c r="W463" s="550" t="e">
        <f>#N/A</f>
        <v>#N/A</v>
      </c>
      <c r="X463" s="549"/>
      <c r="Y463" s="551" t="e">
        <f>#N/A</f>
        <v>#N/A</v>
      </c>
      <c r="Z463" s="551" t="e">
        <f>#N/A</f>
        <v>#N/A</v>
      </c>
      <c r="AA463" s="551" t="e">
        <f>#N/A</f>
        <v>#N/A</v>
      </c>
      <c r="AB463" s="552" t="e">
        <f>#N/A</f>
        <v>#N/A</v>
      </c>
      <c r="AC463" s="549"/>
      <c r="AD463" s="553">
        <v>0</v>
      </c>
      <c r="AE463" s="554">
        <v>0</v>
      </c>
      <c r="AF463" s="553">
        <v>0</v>
      </c>
      <c r="AG463" s="554">
        <v>0</v>
      </c>
      <c r="AH463" s="553">
        <v>0</v>
      </c>
      <c r="AI463" s="554">
        <v>0</v>
      </c>
      <c r="AJ463" s="553">
        <v>0</v>
      </c>
      <c r="AK463" s="543" t="e">
        <f>#N/A</f>
        <v>#N/A</v>
      </c>
    </row>
    <row r="464" spans="1:37" s="522" customFormat="1" ht="22.5" hidden="1" customHeight="1" x14ac:dyDescent="0.3">
      <c r="A464" s="533" t="s">
        <v>1796</v>
      </c>
      <c r="B464" s="544" t="s">
        <v>1475</v>
      </c>
      <c r="C464" s="544" t="s">
        <v>2912</v>
      </c>
      <c r="D464" s="544" t="s">
        <v>1794</v>
      </c>
      <c r="E464" s="545" t="s">
        <v>1199</v>
      </c>
      <c r="F464" s="545" t="s">
        <v>1198</v>
      </c>
      <c r="G464" s="546">
        <v>750</v>
      </c>
      <c r="H464" s="546">
        <v>6</v>
      </c>
      <c r="I464" s="537"/>
      <c r="J464" s="547">
        <v>48</v>
      </c>
      <c r="K464" s="548">
        <v>910</v>
      </c>
      <c r="L464" s="548">
        <v>43680</v>
      </c>
      <c r="N464" s="547">
        <v>0</v>
      </c>
      <c r="O464" s="547">
        <v>0</v>
      </c>
      <c r="P464" s="547">
        <v>0</v>
      </c>
      <c r="Q464" s="548">
        <v>0</v>
      </c>
      <c r="R464" s="548">
        <v>0</v>
      </c>
      <c r="S464" s="548">
        <v>0</v>
      </c>
      <c r="T464" s="549"/>
      <c r="U464" s="547">
        <v>13</v>
      </c>
      <c r="V464" s="549"/>
      <c r="W464" s="550" t="e">
        <f>#N/A</f>
        <v>#N/A</v>
      </c>
      <c r="X464" s="549"/>
      <c r="Y464" s="551" t="e">
        <f>#N/A</f>
        <v>#N/A</v>
      </c>
      <c r="Z464" s="551" t="e">
        <f>#N/A</f>
        <v>#N/A</v>
      </c>
      <c r="AA464" s="551" t="e">
        <f>#N/A</f>
        <v>#N/A</v>
      </c>
      <c r="AB464" s="552" t="e">
        <f>#N/A</f>
        <v>#N/A</v>
      </c>
      <c r="AC464" s="549"/>
      <c r="AD464" s="553">
        <v>0</v>
      </c>
      <c r="AE464" s="554" t="s">
        <v>1509</v>
      </c>
      <c r="AF464" s="553">
        <v>0</v>
      </c>
      <c r="AG464" s="554" t="s">
        <v>1509</v>
      </c>
      <c r="AH464" s="553">
        <v>0</v>
      </c>
      <c r="AI464" s="554" t="s">
        <v>1509</v>
      </c>
      <c r="AJ464" s="553">
        <v>0</v>
      </c>
      <c r="AK464" s="543" t="e">
        <f>#N/A</f>
        <v>#N/A</v>
      </c>
    </row>
    <row r="465" spans="1:37" s="522" customFormat="1" ht="22.5" hidden="1" customHeight="1" x14ac:dyDescent="0.3">
      <c r="A465" s="533" t="s">
        <v>1797</v>
      </c>
      <c r="B465" s="544" t="s">
        <v>1475</v>
      </c>
      <c r="C465" s="544" t="s">
        <v>2912</v>
      </c>
      <c r="D465" s="544" t="s">
        <v>1794</v>
      </c>
      <c r="E465" s="545" t="s">
        <v>1201</v>
      </c>
      <c r="F465" s="545" t="s">
        <v>1200</v>
      </c>
      <c r="G465" s="546">
        <v>750</v>
      </c>
      <c r="H465" s="546">
        <v>6</v>
      </c>
      <c r="I465" s="537"/>
      <c r="J465" s="547">
        <v>50</v>
      </c>
      <c r="K465" s="548">
        <v>910</v>
      </c>
      <c r="L465" s="548">
        <v>45500</v>
      </c>
      <c r="N465" s="547">
        <v>0</v>
      </c>
      <c r="O465" s="547">
        <v>0</v>
      </c>
      <c r="P465" s="547">
        <v>0</v>
      </c>
      <c r="Q465" s="548">
        <v>0</v>
      </c>
      <c r="R465" s="548">
        <v>0</v>
      </c>
      <c r="S465" s="548">
        <v>0</v>
      </c>
      <c r="T465" s="549"/>
      <c r="U465" s="547">
        <v>12</v>
      </c>
      <c r="V465" s="549"/>
      <c r="W465" s="550" t="e">
        <f>#N/A</f>
        <v>#N/A</v>
      </c>
      <c r="X465" s="549"/>
      <c r="Y465" s="551" t="e">
        <f>#N/A</f>
        <v>#N/A</v>
      </c>
      <c r="Z465" s="551" t="e">
        <f>#N/A</f>
        <v>#N/A</v>
      </c>
      <c r="AA465" s="551" t="e">
        <f>#N/A</f>
        <v>#N/A</v>
      </c>
      <c r="AB465" s="552" t="e">
        <f>#N/A</f>
        <v>#N/A</v>
      </c>
      <c r="AC465" s="549"/>
      <c r="AD465" s="553">
        <v>0</v>
      </c>
      <c r="AE465" s="554" t="s">
        <v>1509</v>
      </c>
      <c r="AF465" s="553">
        <v>0</v>
      </c>
      <c r="AG465" s="554" t="s">
        <v>1509</v>
      </c>
      <c r="AH465" s="553">
        <v>0</v>
      </c>
      <c r="AI465" s="554" t="s">
        <v>1509</v>
      </c>
      <c r="AJ465" s="553">
        <v>0</v>
      </c>
      <c r="AK465" s="543" t="e">
        <f>#N/A</f>
        <v>#N/A</v>
      </c>
    </row>
    <row r="466" spans="1:37" s="522" customFormat="1" ht="22.5" hidden="1" customHeight="1" x14ac:dyDescent="0.3">
      <c r="A466" s="533" t="s">
        <v>1801</v>
      </c>
      <c r="B466" s="544" t="s">
        <v>1475</v>
      </c>
      <c r="C466" s="544" t="s">
        <v>2912</v>
      </c>
      <c r="D466" s="544" t="s">
        <v>1794</v>
      </c>
      <c r="E466" s="545" t="s">
        <v>1203</v>
      </c>
      <c r="F466" s="545" t="s">
        <v>1202</v>
      </c>
      <c r="G466" s="546">
        <v>750</v>
      </c>
      <c r="H466" s="546">
        <v>6</v>
      </c>
      <c r="I466" s="537"/>
      <c r="J466" s="547">
        <v>6</v>
      </c>
      <c r="K466" s="548">
        <v>910</v>
      </c>
      <c r="L466" s="548">
        <v>5460</v>
      </c>
      <c r="N466" s="547">
        <v>0</v>
      </c>
      <c r="O466" s="547">
        <v>0</v>
      </c>
      <c r="P466" s="547">
        <v>0</v>
      </c>
      <c r="Q466" s="548">
        <v>0</v>
      </c>
      <c r="R466" s="548">
        <v>0</v>
      </c>
      <c r="S466" s="548">
        <v>0</v>
      </c>
      <c r="T466" s="549"/>
      <c r="U466" s="547">
        <v>0</v>
      </c>
      <c r="V466" s="549"/>
      <c r="W466" s="550" t="e">
        <f>#N/A</f>
        <v>#N/A</v>
      </c>
      <c r="X466" s="549"/>
      <c r="Y466" s="551" t="e">
        <f>#N/A</f>
        <v>#N/A</v>
      </c>
      <c r="Z466" s="551" t="e">
        <f>#N/A</f>
        <v>#N/A</v>
      </c>
      <c r="AA466" s="551" t="e">
        <f>#N/A</f>
        <v>#N/A</v>
      </c>
      <c r="AB466" s="552" t="e">
        <f>#N/A</f>
        <v>#N/A</v>
      </c>
      <c r="AC466" s="549"/>
      <c r="AD466" s="553">
        <v>0</v>
      </c>
      <c r="AE466" s="554" t="s">
        <v>1509</v>
      </c>
      <c r="AF466" s="553">
        <v>0</v>
      </c>
      <c r="AG466" s="554" t="s">
        <v>1509</v>
      </c>
      <c r="AH466" s="553">
        <v>0</v>
      </c>
      <c r="AI466" s="554" t="s">
        <v>1509</v>
      </c>
      <c r="AJ466" s="553">
        <v>0</v>
      </c>
      <c r="AK466" s="543" t="e">
        <f>#N/A</f>
        <v>#N/A</v>
      </c>
    </row>
    <row r="467" spans="1:37" s="522" customFormat="1" ht="22.5" hidden="1" customHeight="1" x14ac:dyDescent="0.3">
      <c r="A467" s="533" t="s">
        <v>1798</v>
      </c>
      <c r="B467" s="544" t="s">
        <v>1475</v>
      </c>
      <c r="C467" s="544" t="s">
        <v>2912</v>
      </c>
      <c r="D467" s="544" t="s">
        <v>1794</v>
      </c>
      <c r="E467" s="545" t="s">
        <v>1205</v>
      </c>
      <c r="F467" s="545" t="s">
        <v>1204</v>
      </c>
      <c r="G467" s="546">
        <v>750</v>
      </c>
      <c r="H467" s="546">
        <v>6</v>
      </c>
      <c r="I467" s="537"/>
      <c r="J467" s="547">
        <v>4</v>
      </c>
      <c r="K467" s="548">
        <v>810</v>
      </c>
      <c r="L467" s="548">
        <v>3240</v>
      </c>
      <c r="N467" s="547">
        <v>0</v>
      </c>
      <c r="O467" s="547">
        <v>0</v>
      </c>
      <c r="P467" s="547">
        <v>0</v>
      </c>
      <c r="Q467" s="548">
        <v>0</v>
      </c>
      <c r="R467" s="548">
        <v>0</v>
      </c>
      <c r="S467" s="548">
        <v>0</v>
      </c>
      <c r="T467" s="549"/>
      <c r="U467" s="547">
        <v>7</v>
      </c>
      <c r="V467" s="549"/>
      <c r="W467" s="550" t="e">
        <f>#N/A</f>
        <v>#N/A</v>
      </c>
      <c r="X467" s="549"/>
      <c r="Y467" s="551" t="e">
        <f>#N/A</f>
        <v>#N/A</v>
      </c>
      <c r="Z467" s="551" t="e">
        <f>#N/A</f>
        <v>#N/A</v>
      </c>
      <c r="AA467" s="551" t="e">
        <f>#N/A</f>
        <v>#N/A</v>
      </c>
      <c r="AB467" s="552" t="e">
        <f>#N/A</f>
        <v>#N/A</v>
      </c>
      <c r="AC467" s="549"/>
      <c r="AD467" s="553">
        <v>0</v>
      </c>
      <c r="AE467" s="554" t="s">
        <v>1509</v>
      </c>
      <c r="AF467" s="553">
        <v>0</v>
      </c>
      <c r="AG467" s="554" t="s">
        <v>1509</v>
      </c>
      <c r="AH467" s="553">
        <v>0</v>
      </c>
      <c r="AI467" s="554" t="s">
        <v>1509</v>
      </c>
      <c r="AJ467" s="553">
        <v>0</v>
      </c>
      <c r="AK467" s="543" t="e">
        <f>#N/A</f>
        <v>#N/A</v>
      </c>
    </row>
    <row r="468" spans="1:37" s="522" customFormat="1" ht="22.5" hidden="1" customHeight="1" x14ac:dyDescent="0.3">
      <c r="A468" s="533" t="s">
        <v>1799</v>
      </c>
      <c r="B468" s="544" t="s">
        <v>1475</v>
      </c>
      <c r="C468" s="544" t="s">
        <v>2925</v>
      </c>
      <c r="D468" s="544" t="s">
        <v>1794</v>
      </c>
      <c r="E468" s="545" t="s">
        <v>1207</v>
      </c>
      <c r="F468" s="545" t="s">
        <v>1206</v>
      </c>
      <c r="G468" s="546">
        <v>700</v>
      </c>
      <c r="H468" s="546">
        <v>6</v>
      </c>
      <c r="I468" s="537"/>
      <c r="J468" s="547">
        <v>119</v>
      </c>
      <c r="K468" s="548">
        <v>910</v>
      </c>
      <c r="L468" s="548">
        <v>108290</v>
      </c>
      <c r="N468" s="547">
        <v>0</v>
      </c>
      <c r="O468" s="547">
        <v>60</v>
      </c>
      <c r="P468" s="547">
        <v>60</v>
      </c>
      <c r="Q468" s="548">
        <v>10</v>
      </c>
      <c r="R468" s="548">
        <v>0</v>
      </c>
      <c r="S468" s="548">
        <v>0</v>
      </c>
      <c r="T468" s="549"/>
      <c r="U468" s="547">
        <v>9</v>
      </c>
      <c r="V468" s="549"/>
      <c r="W468" s="550" t="e">
        <f>#N/A</f>
        <v>#N/A</v>
      </c>
      <c r="X468" s="549"/>
      <c r="Y468" s="551" t="e">
        <f>#N/A</f>
        <v>#N/A</v>
      </c>
      <c r="Z468" s="551" t="e">
        <f>#N/A</f>
        <v>#N/A</v>
      </c>
      <c r="AA468" s="551" t="e">
        <f>#N/A</f>
        <v>#N/A</v>
      </c>
      <c r="AB468" s="552" t="e">
        <f>#N/A</f>
        <v>#N/A</v>
      </c>
      <c r="AC468" s="549"/>
      <c r="AD468" s="553">
        <v>0</v>
      </c>
      <c r="AE468" s="554" t="s">
        <v>1509</v>
      </c>
      <c r="AF468" s="553">
        <v>0</v>
      </c>
      <c r="AG468" s="554" t="s">
        <v>1509</v>
      </c>
      <c r="AH468" s="553">
        <v>0</v>
      </c>
      <c r="AI468" s="554" t="s">
        <v>1509</v>
      </c>
      <c r="AJ468" s="553">
        <v>0</v>
      </c>
      <c r="AK468" s="543" t="e">
        <f>#N/A</f>
        <v>#N/A</v>
      </c>
    </row>
    <row r="469" spans="1:37" s="522" customFormat="1" ht="22.5" hidden="1" customHeight="1" x14ac:dyDescent="0.3">
      <c r="A469" s="533" t="s">
        <v>1800</v>
      </c>
      <c r="B469" s="544" t="s">
        <v>1475</v>
      </c>
      <c r="C469" s="544" t="s">
        <v>2929</v>
      </c>
      <c r="D469" s="544" t="s">
        <v>1794</v>
      </c>
      <c r="E469" s="545" t="s">
        <v>1209</v>
      </c>
      <c r="F469" s="545" t="s">
        <v>1208</v>
      </c>
      <c r="G469" s="546">
        <v>700</v>
      </c>
      <c r="H469" s="546">
        <v>6</v>
      </c>
      <c r="I469" s="537"/>
      <c r="J469" s="547">
        <v>55</v>
      </c>
      <c r="K469" s="548">
        <v>910</v>
      </c>
      <c r="L469" s="548">
        <v>50050</v>
      </c>
      <c r="N469" s="547">
        <v>0</v>
      </c>
      <c r="O469" s="547">
        <v>0</v>
      </c>
      <c r="P469" s="547">
        <v>0</v>
      </c>
      <c r="Q469" s="548">
        <v>0</v>
      </c>
      <c r="R469" s="548">
        <v>0</v>
      </c>
      <c r="S469" s="548">
        <v>0</v>
      </c>
      <c r="T469" s="549"/>
      <c r="U469" s="547">
        <v>1</v>
      </c>
      <c r="V469" s="549"/>
      <c r="W469" s="550" t="e">
        <f>#N/A</f>
        <v>#N/A</v>
      </c>
      <c r="X469" s="549"/>
      <c r="Y469" s="551" t="e">
        <f>#N/A</f>
        <v>#N/A</v>
      </c>
      <c r="Z469" s="551" t="e">
        <f>#N/A</f>
        <v>#N/A</v>
      </c>
      <c r="AA469" s="551" t="e">
        <f>#N/A</f>
        <v>#N/A</v>
      </c>
      <c r="AB469" s="552" t="e">
        <f>#N/A</f>
        <v>#N/A</v>
      </c>
      <c r="AC469" s="549"/>
      <c r="AD469" s="553">
        <v>0</v>
      </c>
      <c r="AE469" s="554" t="s">
        <v>1509</v>
      </c>
      <c r="AF469" s="553">
        <v>0</v>
      </c>
      <c r="AG469" s="554" t="s">
        <v>1509</v>
      </c>
      <c r="AH469" s="553">
        <v>0</v>
      </c>
      <c r="AI469" s="554" t="s">
        <v>1509</v>
      </c>
      <c r="AJ469" s="553">
        <v>0</v>
      </c>
      <c r="AK469" s="543" t="e">
        <f>#N/A</f>
        <v>#N/A</v>
      </c>
    </row>
    <row r="470" spans="1:37" s="522" customFormat="1" ht="22.5" hidden="1" customHeight="1" x14ac:dyDescent="0.3">
      <c r="A470" s="533" t="s">
        <v>1776</v>
      </c>
      <c r="B470" s="544" t="s">
        <v>1503</v>
      </c>
      <c r="C470" s="544" t="s">
        <v>1774</v>
      </c>
      <c r="D470" s="544" t="s">
        <v>1772</v>
      </c>
      <c r="E470" s="545" t="s">
        <v>1212</v>
      </c>
      <c r="F470" s="545" t="s">
        <v>1211</v>
      </c>
      <c r="G470" s="546">
        <v>700</v>
      </c>
      <c r="H470" s="546">
        <v>6</v>
      </c>
      <c r="I470" s="537"/>
      <c r="J470" s="547">
        <v>173</v>
      </c>
      <c r="K470" s="548">
        <v>1100</v>
      </c>
      <c r="L470" s="548">
        <v>190300</v>
      </c>
      <c r="N470" s="547">
        <v>0</v>
      </c>
      <c r="O470" s="547">
        <v>900</v>
      </c>
      <c r="P470" s="547">
        <v>900</v>
      </c>
      <c r="Q470" s="548">
        <v>150</v>
      </c>
      <c r="R470" s="548">
        <v>0</v>
      </c>
      <c r="S470" s="548">
        <v>0</v>
      </c>
      <c r="T470" s="549"/>
      <c r="U470" s="547">
        <v>0</v>
      </c>
      <c r="V470" s="549"/>
      <c r="W470" s="550" t="e">
        <f>#N/A</f>
        <v>#N/A</v>
      </c>
      <c r="X470" s="549"/>
      <c r="Y470" s="551" t="e">
        <f>#N/A</f>
        <v>#N/A</v>
      </c>
      <c r="Z470" s="551" t="e">
        <f>#N/A</f>
        <v>#N/A</v>
      </c>
      <c r="AA470" s="551" t="e">
        <f>#N/A</f>
        <v>#N/A</v>
      </c>
      <c r="AB470" s="552" t="e">
        <f>#N/A</f>
        <v>#N/A</v>
      </c>
      <c r="AC470" s="549"/>
      <c r="AD470" s="553">
        <v>0</v>
      </c>
      <c r="AE470" s="554" t="s">
        <v>1509</v>
      </c>
      <c r="AF470" s="553">
        <v>0</v>
      </c>
      <c r="AG470" s="554" t="s">
        <v>1509</v>
      </c>
      <c r="AH470" s="553">
        <v>0</v>
      </c>
      <c r="AI470" s="554" t="s">
        <v>1509</v>
      </c>
      <c r="AJ470" s="553">
        <v>0</v>
      </c>
      <c r="AK470" s="543" t="e">
        <f>#N/A</f>
        <v>#N/A</v>
      </c>
    </row>
    <row r="471" spans="1:37" s="522" customFormat="1" ht="22.5" hidden="1" customHeight="1" x14ac:dyDescent="0.3">
      <c r="A471" s="533" t="s">
        <v>1879</v>
      </c>
      <c r="B471" s="544" t="s">
        <v>1475</v>
      </c>
      <c r="C471" s="544" t="s">
        <v>2934</v>
      </c>
      <c r="D471" s="544" t="s">
        <v>1877</v>
      </c>
      <c r="E471" s="545" t="s">
        <v>1214</v>
      </c>
      <c r="F471" s="545" t="s">
        <v>1213</v>
      </c>
      <c r="G471" s="546">
        <v>120</v>
      </c>
      <c r="H471" s="546">
        <v>24</v>
      </c>
      <c r="I471" s="537"/>
      <c r="J471" s="547">
        <v>79</v>
      </c>
      <c r="K471" s="548">
        <v>1200</v>
      </c>
      <c r="L471" s="548">
        <v>94800</v>
      </c>
      <c r="N471" s="547">
        <v>0</v>
      </c>
      <c r="O471" s="547">
        <v>0</v>
      </c>
      <c r="P471" s="547">
        <v>0</v>
      </c>
      <c r="Q471" s="548">
        <v>0</v>
      </c>
      <c r="R471" s="548">
        <v>0</v>
      </c>
      <c r="S471" s="548">
        <v>0</v>
      </c>
      <c r="T471" s="549"/>
      <c r="U471" s="547">
        <v>0</v>
      </c>
      <c r="V471" s="549"/>
      <c r="W471" s="550" t="e">
        <f>#N/A</f>
        <v>#N/A</v>
      </c>
      <c r="X471" s="549"/>
      <c r="Y471" s="551" t="e">
        <f>#N/A</f>
        <v>#N/A</v>
      </c>
      <c r="Z471" s="551" t="e">
        <f>#N/A</f>
        <v>#N/A</v>
      </c>
      <c r="AA471" s="551" t="e">
        <f>#N/A</f>
        <v>#N/A</v>
      </c>
      <c r="AB471" s="552" t="e">
        <f>#N/A</f>
        <v>#N/A</v>
      </c>
      <c r="AC471" s="549"/>
      <c r="AD471" s="553">
        <v>0</v>
      </c>
      <c r="AE471" s="554" t="s">
        <v>1509</v>
      </c>
      <c r="AF471" s="553">
        <v>0</v>
      </c>
      <c r="AG471" s="554" t="s">
        <v>1509</v>
      </c>
      <c r="AH471" s="553">
        <v>0</v>
      </c>
      <c r="AI471" s="554" t="s">
        <v>1509</v>
      </c>
      <c r="AJ471" s="553">
        <v>0</v>
      </c>
      <c r="AK471" s="543" t="e">
        <f>#N/A</f>
        <v>#N/A</v>
      </c>
    </row>
    <row r="472" spans="1:37" s="522" customFormat="1" ht="22.5" hidden="1" customHeight="1" x14ac:dyDescent="0.3">
      <c r="A472" s="533" t="s">
        <v>1809</v>
      </c>
      <c r="B472" s="544" t="s">
        <v>1475</v>
      </c>
      <c r="C472" s="544" t="s">
        <v>2938</v>
      </c>
      <c r="D472" s="544" t="s">
        <v>1794</v>
      </c>
      <c r="E472" s="545" t="s">
        <v>1252</v>
      </c>
      <c r="F472" s="545" t="s">
        <v>3976</v>
      </c>
      <c r="G472" s="546">
        <v>500</v>
      </c>
      <c r="H472" s="546">
        <v>6</v>
      </c>
      <c r="I472" s="537"/>
      <c r="J472" s="547">
        <v>61</v>
      </c>
      <c r="K472" s="548">
        <v>500</v>
      </c>
      <c r="L472" s="548">
        <v>30500</v>
      </c>
      <c r="N472" s="547">
        <v>0</v>
      </c>
      <c r="O472" s="547">
        <v>0</v>
      </c>
      <c r="P472" s="547">
        <v>0</v>
      </c>
      <c r="Q472" s="548">
        <v>0</v>
      </c>
      <c r="R472" s="548">
        <v>0</v>
      </c>
      <c r="S472" s="548">
        <v>0</v>
      </c>
      <c r="T472" s="549"/>
      <c r="U472" s="547">
        <v>0</v>
      </c>
      <c r="V472" s="549"/>
      <c r="W472" s="550" t="e">
        <f>#N/A</f>
        <v>#N/A</v>
      </c>
      <c r="X472" s="549"/>
      <c r="Y472" s="551" t="e">
        <f>#N/A</f>
        <v>#N/A</v>
      </c>
      <c r="Z472" s="551" t="e">
        <f>#N/A</f>
        <v>#N/A</v>
      </c>
      <c r="AA472" s="551" t="e">
        <f>#N/A</f>
        <v>#N/A</v>
      </c>
      <c r="AB472" s="552" t="e">
        <f>#N/A</f>
        <v>#N/A</v>
      </c>
      <c r="AC472" s="549"/>
      <c r="AD472" s="553">
        <v>0</v>
      </c>
      <c r="AE472" s="554" t="s">
        <v>1509</v>
      </c>
      <c r="AF472" s="553">
        <v>0</v>
      </c>
      <c r="AG472" s="554" t="s">
        <v>1509</v>
      </c>
      <c r="AH472" s="553">
        <v>0</v>
      </c>
      <c r="AI472" s="554" t="s">
        <v>1509</v>
      </c>
      <c r="AJ472" s="553">
        <v>0</v>
      </c>
      <c r="AK472" s="543" t="e">
        <f>#N/A</f>
        <v>#N/A</v>
      </c>
    </row>
    <row r="473" spans="1:37" s="522" customFormat="1" ht="22.5" hidden="1" customHeight="1" x14ac:dyDescent="0.3">
      <c r="A473" s="533" t="s">
        <v>1804</v>
      </c>
      <c r="B473" s="544" t="s">
        <v>1475</v>
      </c>
      <c r="C473" s="544" t="s">
        <v>2938</v>
      </c>
      <c r="D473" s="544" t="s">
        <v>1794</v>
      </c>
      <c r="E473" s="545" t="s">
        <v>1216</v>
      </c>
      <c r="F473" s="545" t="s">
        <v>1215</v>
      </c>
      <c r="G473" s="546">
        <v>500</v>
      </c>
      <c r="H473" s="546">
        <v>6</v>
      </c>
      <c r="I473" s="537"/>
      <c r="J473" s="547">
        <v>60</v>
      </c>
      <c r="K473" s="548">
        <v>500</v>
      </c>
      <c r="L473" s="548">
        <v>30000</v>
      </c>
      <c r="N473" s="547">
        <v>0</v>
      </c>
      <c r="O473" s="547">
        <v>0</v>
      </c>
      <c r="P473" s="547">
        <v>0</v>
      </c>
      <c r="Q473" s="548">
        <v>0</v>
      </c>
      <c r="R473" s="548">
        <v>0</v>
      </c>
      <c r="S473" s="548">
        <v>0</v>
      </c>
      <c r="T473" s="549"/>
      <c r="U473" s="547">
        <v>0</v>
      </c>
      <c r="V473" s="549"/>
      <c r="W473" s="550" t="e">
        <f>#N/A</f>
        <v>#N/A</v>
      </c>
      <c r="X473" s="549"/>
      <c r="Y473" s="551" t="e">
        <f>#N/A</f>
        <v>#N/A</v>
      </c>
      <c r="Z473" s="551" t="e">
        <f>#N/A</f>
        <v>#N/A</v>
      </c>
      <c r="AA473" s="551" t="e">
        <f>#N/A</f>
        <v>#N/A</v>
      </c>
      <c r="AB473" s="552" t="e">
        <f>#N/A</f>
        <v>#N/A</v>
      </c>
      <c r="AC473" s="549"/>
      <c r="AD473" s="553">
        <v>0</v>
      </c>
      <c r="AE473" s="554" t="s">
        <v>1509</v>
      </c>
      <c r="AF473" s="553">
        <v>0</v>
      </c>
      <c r="AG473" s="554" t="s">
        <v>1509</v>
      </c>
      <c r="AH473" s="553">
        <v>0</v>
      </c>
      <c r="AI473" s="554" t="s">
        <v>1509</v>
      </c>
      <c r="AJ473" s="553">
        <v>0</v>
      </c>
      <c r="AK473" s="543" t="e">
        <f>#N/A</f>
        <v>#N/A</v>
      </c>
    </row>
    <row r="474" spans="1:37" s="522" customFormat="1" ht="22.5" hidden="1" customHeight="1" x14ac:dyDescent="0.3">
      <c r="A474" s="533" t="s">
        <v>1803</v>
      </c>
      <c r="B474" s="544" t="s">
        <v>1475</v>
      </c>
      <c r="C474" s="544" t="s">
        <v>2938</v>
      </c>
      <c r="D474" s="544" t="s">
        <v>1794</v>
      </c>
      <c r="E474" s="545" t="s">
        <v>1218</v>
      </c>
      <c r="F474" s="545" t="s">
        <v>1217</v>
      </c>
      <c r="G474" s="546">
        <v>500</v>
      </c>
      <c r="H474" s="546">
        <v>6</v>
      </c>
      <c r="I474" s="537"/>
      <c r="J474" s="547">
        <v>0</v>
      </c>
      <c r="K474" s="548" t="s">
        <v>3900</v>
      </c>
      <c r="L474" s="548">
        <v>0</v>
      </c>
      <c r="N474" s="547">
        <v>0</v>
      </c>
      <c r="O474" s="547">
        <v>0</v>
      </c>
      <c r="P474" s="547">
        <v>0</v>
      </c>
      <c r="Q474" s="548">
        <v>0</v>
      </c>
      <c r="R474" s="548" t="s">
        <v>1509</v>
      </c>
      <c r="S474" s="548" t="s">
        <v>1509</v>
      </c>
      <c r="T474" s="549"/>
      <c r="U474" s="547">
        <v>0</v>
      </c>
      <c r="V474" s="549"/>
      <c r="W474" s="550" t="e">
        <f>#N/A</f>
        <v>#N/A</v>
      </c>
      <c r="X474" s="549"/>
      <c r="Y474" s="551" t="e">
        <f>#N/A</f>
        <v>#N/A</v>
      </c>
      <c r="Z474" s="551" t="e">
        <f>#N/A</f>
        <v>#N/A</v>
      </c>
      <c r="AA474" s="551" t="e">
        <f>#N/A</f>
        <v>#N/A</v>
      </c>
      <c r="AB474" s="552" t="e">
        <f>#N/A</f>
        <v>#N/A</v>
      </c>
      <c r="AC474" s="549"/>
      <c r="AD474" s="553">
        <v>0</v>
      </c>
      <c r="AE474" s="554" t="s">
        <v>1509</v>
      </c>
      <c r="AF474" s="553">
        <v>0</v>
      </c>
      <c r="AG474" s="554" t="s">
        <v>1509</v>
      </c>
      <c r="AH474" s="553">
        <v>0</v>
      </c>
      <c r="AI474" s="554" t="s">
        <v>1509</v>
      </c>
      <c r="AJ474" s="553">
        <v>0</v>
      </c>
      <c r="AK474" s="543" t="e">
        <f>#N/A</f>
        <v>#N/A</v>
      </c>
    </row>
    <row r="475" spans="1:37" s="522" customFormat="1" ht="22.5" customHeight="1" x14ac:dyDescent="0.3">
      <c r="A475" s="533" t="s">
        <v>3977</v>
      </c>
      <c r="B475" s="544" t="s">
        <v>1475</v>
      </c>
      <c r="C475" s="544" t="s">
        <v>1832</v>
      </c>
      <c r="D475" s="544" t="s">
        <v>1832</v>
      </c>
      <c r="E475" s="555" t="s">
        <v>3978</v>
      </c>
      <c r="F475" s="545" t="s">
        <v>3979</v>
      </c>
      <c r="G475" s="546">
        <v>700</v>
      </c>
      <c r="H475" s="546">
        <v>6</v>
      </c>
      <c r="I475" s="537"/>
      <c r="J475" s="547">
        <v>47</v>
      </c>
      <c r="K475" s="548">
        <v>3700</v>
      </c>
      <c r="L475" s="548">
        <v>173900</v>
      </c>
      <c r="N475" s="547">
        <v>0</v>
      </c>
      <c r="O475" s="547">
        <v>0</v>
      </c>
      <c r="P475" s="547">
        <v>0</v>
      </c>
      <c r="Q475" s="548">
        <v>0</v>
      </c>
      <c r="R475" s="548">
        <v>0</v>
      </c>
      <c r="S475" s="548">
        <v>0</v>
      </c>
      <c r="T475" s="549"/>
      <c r="U475" s="547">
        <v>0</v>
      </c>
      <c r="V475" s="549"/>
      <c r="W475" s="550" t="e">
        <f>#N/A</f>
        <v>#N/A</v>
      </c>
      <c r="X475" s="549"/>
      <c r="Y475" s="551" t="e">
        <f>#N/A</f>
        <v>#N/A</v>
      </c>
      <c r="Z475" s="551" t="e">
        <f>#N/A</f>
        <v>#N/A</v>
      </c>
      <c r="AA475" s="551" t="e">
        <f>#N/A</f>
        <v>#N/A</v>
      </c>
      <c r="AB475" s="552" t="e">
        <f>#N/A</f>
        <v>#N/A</v>
      </c>
      <c r="AC475" s="549"/>
      <c r="AD475" s="553">
        <v>0</v>
      </c>
      <c r="AE475" s="554" t="s">
        <v>1509</v>
      </c>
      <c r="AF475" s="553">
        <v>0</v>
      </c>
      <c r="AG475" s="554" t="s">
        <v>1509</v>
      </c>
      <c r="AH475" s="553">
        <v>0</v>
      </c>
      <c r="AI475" s="554" t="s">
        <v>1509</v>
      </c>
      <c r="AJ475" s="553">
        <v>0</v>
      </c>
      <c r="AK475" s="543" t="e">
        <f>#N/A</f>
        <v>#N/A</v>
      </c>
    </row>
    <row r="476" spans="1:37" s="522" customFormat="1" ht="22.5" hidden="1" customHeight="1" x14ac:dyDescent="0.3">
      <c r="A476" s="533" t="s">
        <v>1247</v>
      </c>
      <c r="B476" s="544" t="s">
        <v>1475</v>
      </c>
      <c r="C476" s="544" t="s">
        <v>3980</v>
      </c>
      <c r="D476" s="544" t="s">
        <v>1794</v>
      </c>
      <c r="E476" s="545" t="s">
        <v>1248</v>
      </c>
      <c r="F476" s="545" t="s">
        <v>3981</v>
      </c>
      <c r="G476" s="546">
        <v>700</v>
      </c>
      <c r="H476" s="546">
        <v>6</v>
      </c>
      <c r="I476" s="537"/>
      <c r="J476" s="547">
        <v>47</v>
      </c>
      <c r="K476" s="548">
        <v>1046</v>
      </c>
      <c r="L476" s="548">
        <v>49162</v>
      </c>
      <c r="N476" s="547">
        <v>0</v>
      </c>
      <c r="O476" s="547">
        <v>204</v>
      </c>
      <c r="P476" s="547">
        <v>204</v>
      </c>
      <c r="Q476" s="548">
        <v>34</v>
      </c>
      <c r="R476" s="548">
        <v>0</v>
      </c>
      <c r="S476" s="548">
        <v>0</v>
      </c>
      <c r="T476" s="549"/>
      <c r="U476" s="547">
        <v>0</v>
      </c>
      <c r="V476" s="549"/>
      <c r="W476" s="550" t="e">
        <f>#N/A</f>
        <v>#N/A</v>
      </c>
      <c r="X476" s="549"/>
      <c r="Y476" s="551" t="e">
        <f>#N/A</f>
        <v>#N/A</v>
      </c>
      <c r="Z476" s="551" t="e">
        <f>#N/A</f>
        <v>#N/A</v>
      </c>
      <c r="AA476" s="551" t="e">
        <f>#N/A</f>
        <v>#N/A</v>
      </c>
      <c r="AB476" s="552" t="e">
        <f>#N/A</f>
        <v>#N/A</v>
      </c>
      <c r="AC476" s="549"/>
      <c r="AD476" s="553">
        <v>0</v>
      </c>
      <c r="AE476" s="554" t="s">
        <v>1509</v>
      </c>
      <c r="AF476" s="553">
        <v>0</v>
      </c>
      <c r="AG476" s="554" t="s">
        <v>1509</v>
      </c>
      <c r="AH476" s="553">
        <v>0</v>
      </c>
      <c r="AI476" s="554" t="s">
        <v>1509</v>
      </c>
      <c r="AJ476" s="553">
        <v>0</v>
      </c>
      <c r="AK476" s="543" t="e">
        <f>#N/A</f>
        <v>#N/A</v>
      </c>
    </row>
    <row r="477" spans="1:37" s="522" customFormat="1" ht="22.5" hidden="1" customHeight="1" x14ac:dyDescent="0.3">
      <c r="A477" s="533" t="s">
        <v>1249</v>
      </c>
      <c r="B477" s="544" t="s">
        <v>1475</v>
      </c>
      <c r="C477" s="544" t="s">
        <v>3980</v>
      </c>
      <c r="D477" s="544" t="s">
        <v>1794</v>
      </c>
      <c r="E477" s="545" t="s">
        <v>1250</v>
      </c>
      <c r="F477" s="545" t="s">
        <v>3982</v>
      </c>
      <c r="G477" s="546">
        <v>700</v>
      </c>
      <c r="H477" s="546">
        <v>6</v>
      </c>
      <c r="I477" s="537"/>
      <c r="J477" s="547">
        <v>35</v>
      </c>
      <c r="K477" s="548">
        <v>590</v>
      </c>
      <c r="L477" s="548">
        <v>20650</v>
      </c>
      <c r="N477" s="547">
        <v>0</v>
      </c>
      <c r="O477" s="547">
        <v>174</v>
      </c>
      <c r="P477" s="547">
        <v>174</v>
      </c>
      <c r="Q477" s="548">
        <v>29</v>
      </c>
      <c r="R477" s="548">
        <v>0</v>
      </c>
      <c r="S477" s="548">
        <v>0</v>
      </c>
      <c r="T477" s="549"/>
      <c r="U477" s="547">
        <v>0</v>
      </c>
      <c r="V477" s="549"/>
      <c r="W477" s="550" t="e">
        <f>#N/A</f>
        <v>#N/A</v>
      </c>
      <c r="X477" s="549"/>
      <c r="Y477" s="551" t="e">
        <f>#N/A</f>
        <v>#N/A</v>
      </c>
      <c r="Z477" s="551" t="e">
        <f>#N/A</f>
        <v>#N/A</v>
      </c>
      <c r="AA477" s="551" t="e">
        <f>#N/A</f>
        <v>#N/A</v>
      </c>
      <c r="AB477" s="552" t="e">
        <f>#N/A</f>
        <v>#N/A</v>
      </c>
      <c r="AC477" s="549"/>
      <c r="AD477" s="553">
        <v>0</v>
      </c>
      <c r="AE477" s="554" t="s">
        <v>1509</v>
      </c>
      <c r="AF477" s="553">
        <v>0</v>
      </c>
      <c r="AG477" s="554" t="s">
        <v>1509</v>
      </c>
      <c r="AH477" s="553">
        <v>0</v>
      </c>
      <c r="AI477" s="554" t="s">
        <v>1509</v>
      </c>
      <c r="AJ477" s="553">
        <v>0</v>
      </c>
      <c r="AK477" s="543" t="e">
        <f>#N/A</f>
        <v>#N/A</v>
      </c>
    </row>
    <row r="478" spans="1:37" s="522" customFormat="1" ht="22.5" hidden="1" customHeight="1" x14ac:dyDescent="0.3">
      <c r="A478" s="533" t="s">
        <v>1848</v>
      </c>
      <c r="B478" s="544" t="s">
        <v>1475</v>
      </c>
      <c r="C478" s="544" t="s">
        <v>2945</v>
      </c>
      <c r="D478" s="544" t="s">
        <v>1846</v>
      </c>
      <c r="E478" s="545" t="s">
        <v>1220</v>
      </c>
      <c r="F478" s="545" t="s">
        <v>1219</v>
      </c>
      <c r="G478" s="546">
        <v>700</v>
      </c>
      <c r="H478" s="546">
        <v>6</v>
      </c>
      <c r="I478" s="537"/>
      <c r="J478" s="547">
        <v>120</v>
      </c>
      <c r="K478" s="548">
        <v>1850</v>
      </c>
      <c r="L478" s="548">
        <v>222000</v>
      </c>
      <c r="N478" s="547">
        <v>0</v>
      </c>
      <c r="O478" s="547">
        <v>780</v>
      </c>
      <c r="P478" s="547">
        <v>780</v>
      </c>
      <c r="Q478" s="548">
        <v>130</v>
      </c>
      <c r="R478" s="548">
        <v>0</v>
      </c>
      <c r="S478" s="548">
        <v>0</v>
      </c>
      <c r="T478" s="549"/>
      <c r="U478" s="547">
        <v>0</v>
      </c>
      <c r="V478" s="549"/>
      <c r="W478" s="550" t="e">
        <f>#N/A</f>
        <v>#N/A</v>
      </c>
      <c r="X478" s="549"/>
      <c r="Y478" s="551" t="e">
        <f>#N/A</f>
        <v>#N/A</v>
      </c>
      <c r="Z478" s="551" t="e">
        <f>#N/A</f>
        <v>#N/A</v>
      </c>
      <c r="AA478" s="551" t="e">
        <f>#N/A</f>
        <v>#N/A</v>
      </c>
      <c r="AB478" s="552" t="e">
        <f>#N/A</f>
        <v>#N/A</v>
      </c>
      <c r="AC478" s="549"/>
      <c r="AD478" s="553">
        <v>0</v>
      </c>
      <c r="AE478" s="554" t="s">
        <v>1509</v>
      </c>
      <c r="AF478" s="553">
        <v>0</v>
      </c>
      <c r="AG478" s="554" t="s">
        <v>1509</v>
      </c>
      <c r="AH478" s="553">
        <v>0</v>
      </c>
      <c r="AI478" s="554" t="s">
        <v>1509</v>
      </c>
      <c r="AJ478" s="553">
        <v>0</v>
      </c>
      <c r="AK478" s="543" t="e">
        <f>#N/A</f>
        <v>#N/A</v>
      </c>
    </row>
    <row r="479" spans="1:37" s="522" customFormat="1" ht="22.5" hidden="1" customHeight="1" x14ac:dyDescent="0.3">
      <c r="A479" s="533" t="s">
        <v>1850</v>
      </c>
      <c r="B479" s="544" t="s">
        <v>1475</v>
      </c>
      <c r="C479" s="544" t="s">
        <v>1849</v>
      </c>
      <c r="D479" s="544" t="s">
        <v>1849</v>
      </c>
      <c r="E479" s="545" t="s">
        <v>1222</v>
      </c>
      <c r="F479" s="545" t="s">
        <v>1221</v>
      </c>
      <c r="G479" s="546">
        <v>700</v>
      </c>
      <c r="H479" s="546">
        <v>6</v>
      </c>
      <c r="I479" s="537"/>
      <c r="J479" s="547">
        <v>48</v>
      </c>
      <c r="K479" s="548">
        <v>1265</v>
      </c>
      <c r="L479" s="548">
        <v>60720</v>
      </c>
      <c r="N479" s="547">
        <v>0</v>
      </c>
      <c r="O479" s="547">
        <v>0</v>
      </c>
      <c r="P479" s="547">
        <v>0</v>
      </c>
      <c r="Q479" s="548">
        <v>0</v>
      </c>
      <c r="R479" s="548">
        <v>0</v>
      </c>
      <c r="S479" s="548">
        <v>0</v>
      </c>
      <c r="T479" s="549"/>
      <c r="U479" s="547">
        <v>0</v>
      </c>
      <c r="V479" s="549"/>
      <c r="W479" s="550" t="e">
        <f>#N/A</f>
        <v>#N/A</v>
      </c>
      <c r="X479" s="549"/>
      <c r="Y479" s="551" t="e">
        <f>#N/A</f>
        <v>#N/A</v>
      </c>
      <c r="Z479" s="551" t="e">
        <f>#N/A</f>
        <v>#N/A</v>
      </c>
      <c r="AA479" s="551" t="e">
        <f>#N/A</f>
        <v>#N/A</v>
      </c>
      <c r="AB479" s="552" t="e">
        <f>#N/A</f>
        <v>#N/A</v>
      </c>
      <c r="AC479" s="549"/>
      <c r="AD479" s="553">
        <v>0</v>
      </c>
      <c r="AE479" s="554" t="s">
        <v>1509</v>
      </c>
      <c r="AF479" s="553">
        <v>0</v>
      </c>
      <c r="AG479" s="554" t="s">
        <v>1509</v>
      </c>
      <c r="AH479" s="553">
        <v>0</v>
      </c>
      <c r="AI479" s="554" t="s">
        <v>1509</v>
      </c>
      <c r="AJ479" s="553">
        <v>0</v>
      </c>
      <c r="AK479" s="543" t="e">
        <f>#N/A</f>
        <v>#N/A</v>
      </c>
    </row>
    <row r="480" spans="1:37" s="522" customFormat="1" ht="22.5" hidden="1" customHeight="1" x14ac:dyDescent="0.3">
      <c r="A480" s="533" t="s">
        <v>1853</v>
      </c>
      <c r="B480" s="544" t="s">
        <v>1475</v>
      </c>
      <c r="C480" s="544" t="s">
        <v>2952</v>
      </c>
      <c r="D480" s="544" t="s">
        <v>1851</v>
      </c>
      <c r="E480" s="545" t="s">
        <v>1224</v>
      </c>
      <c r="F480" s="545" t="s">
        <v>1223</v>
      </c>
      <c r="G480" s="546">
        <v>330</v>
      </c>
      <c r="H480" s="546">
        <v>12</v>
      </c>
      <c r="I480" s="537"/>
      <c r="J480" s="547">
        <v>95</v>
      </c>
      <c r="K480" s="548">
        <v>652.79999999999995</v>
      </c>
      <c r="L480" s="548">
        <v>62015.999999999993</v>
      </c>
      <c r="N480" s="547">
        <v>0</v>
      </c>
      <c r="O480" s="547">
        <v>0</v>
      </c>
      <c r="P480" s="547">
        <v>0</v>
      </c>
      <c r="Q480" s="548">
        <v>0</v>
      </c>
      <c r="R480" s="548">
        <v>0</v>
      </c>
      <c r="S480" s="548">
        <v>0</v>
      </c>
      <c r="T480" s="549"/>
      <c r="U480" s="547">
        <v>0</v>
      </c>
      <c r="V480" s="549"/>
      <c r="W480" s="550" t="e">
        <f>#N/A</f>
        <v>#N/A</v>
      </c>
      <c r="X480" s="549"/>
      <c r="Y480" s="551" t="e">
        <f>#N/A</f>
        <v>#N/A</v>
      </c>
      <c r="Z480" s="551" t="e">
        <f>#N/A</f>
        <v>#N/A</v>
      </c>
      <c r="AA480" s="551" t="e">
        <f>#N/A</f>
        <v>#N/A</v>
      </c>
      <c r="AB480" s="552" t="e">
        <f>#N/A</f>
        <v>#N/A</v>
      </c>
      <c r="AC480" s="549"/>
      <c r="AD480" s="553">
        <v>0</v>
      </c>
      <c r="AE480" s="554" t="s">
        <v>1509</v>
      </c>
      <c r="AF480" s="553">
        <v>0</v>
      </c>
      <c r="AG480" s="554" t="s">
        <v>1509</v>
      </c>
      <c r="AH480" s="553">
        <v>0</v>
      </c>
      <c r="AI480" s="554" t="s">
        <v>1509</v>
      </c>
      <c r="AJ480" s="553">
        <v>0</v>
      </c>
      <c r="AK480" s="543" t="e">
        <f>#N/A</f>
        <v>#N/A</v>
      </c>
    </row>
    <row r="481" spans="1:37" s="522" customFormat="1" ht="22.5" hidden="1" customHeight="1" x14ac:dyDescent="0.3">
      <c r="A481" s="533" t="s">
        <v>1852</v>
      </c>
      <c r="B481" s="544" t="s">
        <v>1475</v>
      </c>
      <c r="C481" s="544" t="s">
        <v>2952</v>
      </c>
      <c r="D481" s="544" t="s">
        <v>1851</v>
      </c>
      <c r="E481" s="545" t="s">
        <v>1226</v>
      </c>
      <c r="F481" s="545" t="s">
        <v>1225</v>
      </c>
      <c r="G481" s="546">
        <v>700</v>
      </c>
      <c r="H481" s="546">
        <v>6</v>
      </c>
      <c r="I481" s="537"/>
      <c r="J481" s="547">
        <v>665</v>
      </c>
      <c r="K481" s="548">
        <v>1142.4000000000001</v>
      </c>
      <c r="L481" s="548">
        <v>759696.00000000012</v>
      </c>
      <c r="N481" s="547">
        <v>0</v>
      </c>
      <c r="O481" s="547">
        <v>0</v>
      </c>
      <c r="P481" s="547">
        <v>0</v>
      </c>
      <c r="Q481" s="548">
        <v>0</v>
      </c>
      <c r="R481" s="548">
        <v>0</v>
      </c>
      <c r="S481" s="548">
        <v>0</v>
      </c>
      <c r="T481" s="549"/>
      <c r="U481" s="547">
        <v>2</v>
      </c>
      <c r="V481" s="549"/>
      <c r="W481" s="550" t="e">
        <f>#N/A</f>
        <v>#N/A</v>
      </c>
      <c r="X481" s="549"/>
      <c r="Y481" s="551" t="e">
        <f>#N/A</f>
        <v>#N/A</v>
      </c>
      <c r="Z481" s="551" t="e">
        <f>#N/A</f>
        <v>#N/A</v>
      </c>
      <c r="AA481" s="551" t="e">
        <f>#N/A</f>
        <v>#N/A</v>
      </c>
      <c r="AB481" s="552" t="e">
        <f>#N/A</f>
        <v>#N/A</v>
      </c>
      <c r="AC481" s="549"/>
      <c r="AD481" s="553">
        <v>0</v>
      </c>
      <c r="AE481" s="554" t="s">
        <v>1509</v>
      </c>
      <c r="AF481" s="553">
        <v>0</v>
      </c>
      <c r="AG481" s="554" t="s">
        <v>1509</v>
      </c>
      <c r="AH481" s="553">
        <v>0</v>
      </c>
      <c r="AI481" s="554" t="s">
        <v>1509</v>
      </c>
      <c r="AJ481" s="553">
        <v>0</v>
      </c>
      <c r="AK481" s="543" t="e">
        <f>#N/A</f>
        <v>#N/A</v>
      </c>
    </row>
    <row r="482" spans="1:37" s="522" customFormat="1" ht="22.5" hidden="1" customHeight="1" x14ac:dyDescent="0.3">
      <c r="A482" s="533" t="s">
        <v>1854</v>
      </c>
      <c r="B482" s="544" t="s">
        <v>1475</v>
      </c>
      <c r="C482" s="544" t="s">
        <v>2952</v>
      </c>
      <c r="D482" s="544" t="s">
        <v>1851</v>
      </c>
      <c r="E482" s="545" t="s">
        <v>1228</v>
      </c>
      <c r="F482" s="545" t="s">
        <v>1227</v>
      </c>
      <c r="G482" s="546">
        <v>330</v>
      </c>
      <c r="H482" s="546">
        <v>12</v>
      </c>
      <c r="I482" s="537"/>
      <c r="J482" s="547">
        <v>224</v>
      </c>
      <c r="K482" s="548">
        <v>590.4</v>
      </c>
      <c r="L482" s="548">
        <v>132249.60000000001</v>
      </c>
      <c r="N482" s="547">
        <v>0</v>
      </c>
      <c r="O482" s="547">
        <v>0</v>
      </c>
      <c r="P482" s="547">
        <v>0</v>
      </c>
      <c r="Q482" s="548">
        <v>0</v>
      </c>
      <c r="R482" s="548">
        <v>0</v>
      </c>
      <c r="S482" s="548">
        <v>0</v>
      </c>
      <c r="T482" s="549"/>
      <c r="U482" s="547">
        <v>0</v>
      </c>
      <c r="V482" s="549"/>
      <c r="W482" s="550" t="e">
        <f>#N/A</f>
        <v>#N/A</v>
      </c>
      <c r="X482" s="549"/>
      <c r="Y482" s="551" t="e">
        <f>#N/A</f>
        <v>#N/A</v>
      </c>
      <c r="Z482" s="551" t="e">
        <f>#N/A</f>
        <v>#N/A</v>
      </c>
      <c r="AA482" s="551" t="e">
        <f>#N/A</f>
        <v>#N/A</v>
      </c>
      <c r="AB482" s="552" t="e">
        <f>#N/A</f>
        <v>#N/A</v>
      </c>
      <c r="AC482" s="549"/>
      <c r="AD482" s="553">
        <v>0</v>
      </c>
      <c r="AE482" s="554" t="s">
        <v>1509</v>
      </c>
      <c r="AF482" s="553">
        <v>0</v>
      </c>
      <c r="AG482" s="554" t="s">
        <v>1509</v>
      </c>
      <c r="AH482" s="553">
        <v>0</v>
      </c>
      <c r="AI482" s="554" t="s">
        <v>1509</v>
      </c>
      <c r="AJ482" s="553">
        <v>0</v>
      </c>
      <c r="AK482" s="543" t="e">
        <f>#N/A</f>
        <v>#N/A</v>
      </c>
    </row>
    <row r="483" spans="1:37" s="522" customFormat="1" ht="22.5" hidden="1" customHeight="1" x14ac:dyDescent="0.3">
      <c r="A483" s="533" t="s">
        <v>1855</v>
      </c>
      <c r="B483" s="544" t="s">
        <v>1475</v>
      </c>
      <c r="C483" s="544" t="s">
        <v>2952</v>
      </c>
      <c r="D483" s="544" t="s">
        <v>1851</v>
      </c>
      <c r="E483" s="545" t="s">
        <v>1230</v>
      </c>
      <c r="F483" s="545" t="s">
        <v>1229</v>
      </c>
      <c r="G483" s="546">
        <v>700</v>
      </c>
      <c r="H483" s="546">
        <v>6</v>
      </c>
      <c r="I483" s="537"/>
      <c r="J483" s="547">
        <v>336</v>
      </c>
      <c r="K483" s="548">
        <v>1046.4000000000001</v>
      </c>
      <c r="L483" s="548">
        <v>351590.40000000002</v>
      </c>
      <c r="N483" s="547">
        <v>0</v>
      </c>
      <c r="O483" s="547">
        <v>0</v>
      </c>
      <c r="P483" s="547">
        <v>0</v>
      </c>
      <c r="Q483" s="548">
        <v>0</v>
      </c>
      <c r="R483" s="548">
        <v>0</v>
      </c>
      <c r="S483" s="548">
        <v>0</v>
      </c>
      <c r="T483" s="549"/>
      <c r="U483" s="547">
        <v>12</v>
      </c>
      <c r="V483" s="549"/>
      <c r="W483" s="550" t="e">
        <f>#N/A</f>
        <v>#N/A</v>
      </c>
      <c r="X483" s="549"/>
      <c r="Y483" s="551" t="e">
        <f>#N/A</f>
        <v>#N/A</v>
      </c>
      <c r="Z483" s="551" t="e">
        <f>#N/A</f>
        <v>#N/A</v>
      </c>
      <c r="AA483" s="551" t="e">
        <f>#N/A</f>
        <v>#N/A</v>
      </c>
      <c r="AB483" s="552" t="e">
        <f>#N/A</f>
        <v>#N/A</v>
      </c>
      <c r="AC483" s="549"/>
      <c r="AD483" s="553">
        <v>0</v>
      </c>
      <c r="AE483" s="554" t="s">
        <v>1509</v>
      </c>
      <c r="AF483" s="553">
        <v>0</v>
      </c>
      <c r="AG483" s="554" t="s">
        <v>1509</v>
      </c>
      <c r="AH483" s="553">
        <v>0</v>
      </c>
      <c r="AI483" s="554" t="s">
        <v>1509</v>
      </c>
      <c r="AJ483" s="553">
        <v>0</v>
      </c>
      <c r="AK483" s="543" t="e">
        <f>#N/A</f>
        <v>#N/A</v>
      </c>
    </row>
    <row r="484" spans="1:37" s="522" customFormat="1" ht="22.5" hidden="1" customHeight="1" x14ac:dyDescent="0.3">
      <c r="A484" s="533" t="s">
        <v>1857</v>
      </c>
      <c r="B484" s="544" t="s">
        <v>1475</v>
      </c>
      <c r="C484" s="544" t="s">
        <v>2952</v>
      </c>
      <c r="D484" s="544" t="s">
        <v>1851</v>
      </c>
      <c r="E484" s="545" t="s">
        <v>1232</v>
      </c>
      <c r="F484" s="545" t="s">
        <v>1231</v>
      </c>
      <c r="G484" s="546">
        <v>330</v>
      </c>
      <c r="H484" s="546">
        <v>12</v>
      </c>
      <c r="I484" s="537"/>
      <c r="J484" s="547">
        <v>106</v>
      </c>
      <c r="K484" s="548">
        <v>542.4</v>
      </c>
      <c r="L484" s="548">
        <v>57494.399999999994</v>
      </c>
      <c r="N484" s="547">
        <v>0</v>
      </c>
      <c r="O484" s="547">
        <v>0</v>
      </c>
      <c r="P484" s="547">
        <v>0</v>
      </c>
      <c r="Q484" s="548">
        <v>0</v>
      </c>
      <c r="R484" s="548">
        <v>0</v>
      </c>
      <c r="S484" s="548">
        <v>0</v>
      </c>
      <c r="T484" s="549"/>
      <c r="U484" s="547">
        <v>0</v>
      </c>
      <c r="V484" s="549"/>
      <c r="W484" s="550" t="e">
        <f>#N/A</f>
        <v>#N/A</v>
      </c>
      <c r="X484" s="549"/>
      <c r="Y484" s="551" t="e">
        <f>#N/A</f>
        <v>#N/A</v>
      </c>
      <c r="Z484" s="551" t="e">
        <f>#N/A</f>
        <v>#N/A</v>
      </c>
      <c r="AA484" s="551" t="e">
        <f>#N/A</f>
        <v>#N/A</v>
      </c>
      <c r="AB484" s="552" t="e">
        <f>#N/A</f>
        <v>#N/A</v>
      </c>
      <c r="AC484" s="549"/>
      <c r="AD484" s="553">
        <v>0</v>
      </c>
      <c r="AE484" s="554" t="s">
        <v>1509</v>
      </c>
      <c r="AF484" s="553">
        <v>0</v>
      </c>
      <c r="AG484" s="554" t="s">
        <v>1509</v>
      </c>
      <c r="AH484" s="553">
        <v>0</v>
      </c>
      <c r="AI484" s="554" t="s">
        <v>1509</v>
      </c>
      <c r="AJ484" s="553">
        <v>0</v>
      </c>
      <c r="AK484" s="543" t="e">
        <f>#N/A</f>
        <v>#N/A</v>
      </c>
    </row>
    <row r="485" spans="1:37" s="522" customFormat="1" ht="22.5" hidden="1" customHeight="1" x14ac:dyDescent="0.3">
      <c r="A485" s="533" t="s">
        <v>3983</v>
      </c>
      <c r="B485" s="544" t="s">
        <v>1475</v>
      </c>
      <c r="C485" s="544" t="s">
        <v>2952</v>
      </c>
      <c r="D485" s="544" t="s">
        <v>1851</v>
      </c>
      <c r="E485" s="545" t="s">
        <v>1234</v>
      </c>
      <c r="F485" s="545" t="s">
        <v>1233</v>
      </c>
      <c r="G485" s="546">
        <v>700</v>
      </c>
      <c r="H485" s="546">
        <v>6</v>
      </c>
      <c r="I485" s="537"/>
      <c r="J485" s="547">
        <v>65</v>
      </c>
      <c r="K485" s="548">
        <v>931.2</v>
      </c>
      <c r="L485" s="548">
        <v>60528</v>
      </c>
      <c r="N485" s="547">
        <v>0</v>
      </c>
      <c r="O485" s="547">
        <v>0</v>
      </c>
      <c r="P485" s="547">
        <v>0</v>
      </c>
      <c r="Q485" s="548">
        <v>0</v>
      </c>
      <c r="R485" s="548">
        <v>0</v>
      </c>
      <c r="S485" s="548">
        <v>0</v>
      </c>
      <c r="T485" s="549"/>
      <c r="U485" s="547">
        <v>11</v>
      </c>
      <c r="V485" s="549"/>
      <c r="W485" s="550" t="e">
        <f>#N/A</f>
        <v>#N/A</v>
      </c>
      <c r="X485" s="549"/>
      <c r="Y485" s="551" t="e">
        <f>#N/A</f>
        <v>#N/A</v>
      </c>
      <c r="Z485" s="551" t="e">
        <f>#N/A</f>
        <v>#N/A</v>
      </c>
      <c r="AA485" s="551" t="e">
        <f>#N/A</f>
        <v>#N/A</v>
      </c>
      <c r="AB485" s="552" t="e">
        <f>#N/A</f>
        <v>#N/A</v>
      </c>
      <c r="AC485" s="549"/>
      <c r="AD485" s="553">
        <v>0</v>
      </c>
      <c r="AE485" s="554" t="s">
        <v>1509</v>
      </c>
      <c r="AF485" s="553">
        <v>0</v>
      </c>
      <c r="AG485" s="554" t="s">
        <v>1509</v>
      </c>
      <c r="AH485" s="553">
        <v>0</v>
      </c>
      <c r="AI485" s="554" t="s">
        <v>1509</v>
      </c>
      <c r="AJ485" s="553">
        <v>0</v>
      </c>
      <c r="AK485" s="543" t="e">
        <f>#N/A</f>
        <v>#N/A</v>
      </c>
    </row>
    <row r="486" spans="1:37" s="522" customFormat="1" ht="22.5" hidden="1" customHeight="1" x14ac:dyDescent="0.3">
      <c r="A486" s="533" t="s">
        <v>1870</v>
      </c>
      <c r="B486" s="544" t="s">
        <v>1475</v>
      </c>
      <c r="C486" s="544" t="s">
        <v>1860</v>
      </c>
      <c r="D486" s="544" t="s">
        <v>1860</v>
      </c>
      <c r="E486" s="545" t="s">
        <v>1236</v>
      </c>
      <c r="F486" s="545" t="s">
        <v>1235</v>
      </c>
      <c r="G486" s="546">
        <v>500</v>
      </c>
      <c r="H486" s="546">
        <v>6</v>
      </c>
      <c r="I486" s="537"/>
      <c r="J486" s="547">
        <v>3</v>
      </c>
      <c r="K486" s="548">
        <v>4655</v>
      </c>
      <c r="L486" s="548">
        <v>13965</v>
      </c>
      <c r="N486" s="547">
        <v>0</v>
      </c>
      <c r="O486" s="547">
        <v>0</v>
      </c>
      <c r="P486" s="547">
        <v>0</v>
      </c>
      <c r="Q486" s="548">
        <v>0</v>
      </c>
      <c r="R486" s="548">
        <v>0</v>
      </c>
      <c r="S486" s="548">
        <v>0</v>
      </c>
      <c r="T486" s="549"/>
      <c r="U486" s="547">
        <v>0</v>
      </c>
      <c r="V486" s="549"/>
      <c r="W486" s="550" t="e">
        <f>#N/A</f>
        <v>#N/A</v>
      </c>
      <c r="X486" s="549"/>
      <c r="Y486" s="551" t="e">
        <f>#N/A</f>
        <v>#N/A</v>
      </c>
      <c r="Z486" s="551" t="e">
        <f>#N/A</f>
        <v>#N/A</v>
      </c>
      <c r="AA486" s="551" t="e">
        <f>#N/A</f>
        <v>#N/A</v>
      </c>
      <c r="AB486" s="552" t="e">
        <f>#N/A</f>
        <v>#N/A</v>
      </c>
      <c r="AC486" s="549"/>
      <c r="AD486" s="553">
        <v>0</v>
      </c>
      <c r="AE486" s="554" t="s">
        <v>1509</v>
      </c>
      <c r="AF486" s="553">
        <v>0</v>
      </c>
      <c r="AG486" s="554" t="s">
        <v>1509</v>
      </c>
      <c r="AH486" s="553">
        <v>0</v>
      </c>
      <c r="AI486" s="554" t="s">
        <v>1509</v>
      </c>
      <c r="AJ486" s="553">
        <v>0</v>
      </c>
      <c r="AK486" s="543" t="e">
        <f>#N/A</f>
        <v>#N/A</v>
      </c>
    </row>
    <row r="487" spans="1:37" s="522" customFormat="1" ht="22.5" hidden="1" customHeight="1" x14ac:dyDescent="0.3">
      <c r="A487" s="533" t="s">
        <v>1807</v>
      </c>
      <c r="B487" s="544" t="s">
        <v>1475</v>
      </c>
      <c r="C487" s="544" t="s">
        <v>2978</v>
      </c>
      <c r="D487" s="544" t="s">
        <v>1794</v>
      </c>
      <c r="E487" s="545" t="s">
        <v>1238</v>
      </c>
      <c r="F487" s="545" t="s">
        <v>1237</v>
      </c>
      <c r="G487" s="546">
        <v>700</v>
      </c>
      <c r="H487" s="546">
        <v>6</v>
      </c>
      <c r="I487" s="537"/>
      <c r="J487" s="547">
        <v>3</v>
      </c>
      <c r="K487" s="548">
        <v>910</v>
      </c>
      <c r="L487" s="548">
        <v>2730</v>
      </c>
      <c r="N487" s="547">
        <v>0</v>
      </c>
      <c r="O487" s="547">
        <v>0</v>
      </c>
      <c r="P487" s="547">
        <v>0</v>
      </c>
      <c r="Q487" s="548">
        <v>0</v>
      </c>
      <c r="R487" s="548">
        <v>0</v>
      </c>
      <c r="S487" s="548">
        <v>0</v>
      </c>
      <c r="T487" s="549"/>
      <c r="U487" s="547">
        <v>0</v>
      </c>
      <c r="V487" s="549"/>
      <c r="W487" s="550" t="e">
        <f>#N/A</f>
        <v>#N/A</v>
      </c>
      <c r="X487" s="549"/>
      <c r="Y487" s="551" t="e">
        <f>#N/A</f>
        <v>#N/A</v>
      </c>
      <c r="Z487" s="551" t="e">
        <f>#N/A</f>
        <v>#N/A</v>
      </c>
      <c r="AA487" s="551" t="e">
        <f>#N/A</f>
        <v>#N/A</v>
      </c>
      <c r="AB487" s="552" t="e">
        <f>#N/A</f>
        <v>#N/A</v>
      </c>
      <c r="AC487" s="549"/>
      <c r="AD487" s="553">
        <v>0</v>
      </c>
      <c r="AE487" s="554" t="s">
        <v>1509</v>
      </c>
      <c r="AF487" s="553">
        <v>0</v>
      </c>
      <c r="AG487" s="554" t="s">
        <v>1509</v>
      </c>
      <c r="AH487" s="553">
        <v>0</v>
      </c>
      <c r="AI487" s="554" t="s">
        <v>1509</v>
      </c>
      <c r="AJ487" s="553">
        <v>0</v>
      </c>
      <c r="AK487" s="543" t="e">
        <f>#N/A</f>
        <v>#N/A</v>
      </c>
    </row>
    <row r="488" spans="1:37" s="522" customFormat="1" ht="22.5" hidden="1" customHeight="1" x14ac:dyDescent="0.3">
      <c r="A488" s="533" t="s">
        <v>1841</v>
      </c>
      <c r="B488" s="544" t="s">
        <v>1475</v>
      </c>
      <c r="C488" s="544" t="s">
        <v>2982</v>
      </c>
      <c r="D488" s="544" t="s">
        <v>1839</v>
      </c>
      <c r="E488" s="545" t="s">
        <v>1240</v>
      </c>
      <c r="F488" s="545" t="s">
        <v>1239</v>
      </c>
      <c r="G488" s="546">
        <v>700</v>
      </c>
      <c r="H488" s="546">
        <v>12</v>
      </c>
      <c r="I488" s="537"/>
      <c r="J488" s="547">
        <v>90</v>
      </c>
      <c r="K488" s="548">
        <v>548</v>
      </c>
      <c r="L488" s="548">
        <v>49320</v>
      </c>
      <c r="N488" s="547">
        <v>0</v>
      </c>
      <c r="O488" s="547">
        <v>0</v>
      </c>
      <c r="P488" s="547">
        <v>0</v>
      </c>
      <c r="Q488" s="548">
        <v>0</v>
      </c>
      <c r="R488" s="548">
        <v>0</v>
      </c>
      <c r="S488" s="548">
        <v>0</v>
      </c>
      <c r="T488" s="549"/>
      <c r="U488" s="547">
        <v>0</v>
      </c>
      <c r="V488" s="549"/>
      <c r="W488" s="550" t="e">
        <f>#N/A</f>
        <v>#N/A</v>
      </c>
      <c r="X488" s="549"/>
      <c r="Y488" s="551" t="e">
        <f>#N/A</f>
        <v>#N/A</v>
      </c>
      <c r="Z488" s="551" t="e">
        <f>#N/A</f>
        <v>#N/A</v>
      </c>
      <c r="AA488" s="551" t="e">
        <f>#N/A</f>
        <v>#N/A</v>
      </c>
      <c r="AB488" s="552" t="e">
        <f>#N/A</f>
        <v>#N/A</v>
      </c>
      <c r="AC488" s="549"/>
      <c r="AD488" s="553">
        <v>0</v>
      </c>
      <c r="AE488" s="554" t="s">
        <v>1509</v>
      </c>
      <c r="AF488" s="553">
        <v>0</v>
      </c>
      <c r="AG488" s="554" t="s">
        <v>1509</v>
      </c>
      <c r="AH488" s="553">
        <v>0</v>
      </c>
      <c r="AI488" s="554" t="s">
        <v>1509</v>
      </c>
      <c r="AJ488" s="553">
        <v>0</v>
      </c>
      <c r="AK488" s="543" t="e">
        <f>#N/A</f>
        <v>#N/A</v>
      </c>
    </row>
    <row r="489" spans="1:37" s="522" customFormat="1" ht="22.5" customHeight="1" x14ac:dyDescent="0.3">
      <c r="A489" s="533" t="s">
        <v>3984</v>
      </c>
      <c r="B489" s="544" t="s">
        <v>1503</v>
      </c>
      <c r="C489" s="544" t="s">
        <v>2982</v>
      </c>
      <c r="D489" s="544" t="s">
        <v>1839</v>
      </c>
      <c r="E489" s="555" t="s">
        <v>3985</v>
      </c>
      <c r="F489" s="545" t="s">
        <v>3986</v>
      </c>
      <c r="G489" s="546">
        <v>700</v>
      </c>
      <c r="H489" s="546">
        <v>6</v>
      </c>
      <c r="I489" s="537"/>
      <c r="J489" s="547">
        <v>12</v>
      </c>
      <c r="K489" s="548">
        <v>548</v>
      </c>
      <c r="L489" s="548">
        <v>6576</v>
      </c>
      <c r="N489" s="547">
        <v>0</v>
      </c>
      <c r="O489" s="547">
        <v>0</v>
      </c>
      <c r="P489" s="547">
        <v>0</v>
      </c>
      <c r="Q489" s="548">
        <v>0</v>
      </c>
      <c r="R489" s="548">
        <v>0</v>
      </c>
      <c r="S489" s="548">
        <v>0</v>
      </c>
      <c r="T489" s="549"/>
      <c r="U489" s="547">
        <v>0</v>
      </c>
      <c r="V489" s="549"/>
      <c r="W489" s="550" t="e">
        <f>#N/A</f>
        <v>#N/A</v>
      </c>
      <c r="X489" s="549"/>
      <c r="Y489" s="551" t="e">
        <f>#N/A</f>
        <v>#N/A</v>
      </c>
      <c r="Z489" s="551" t="e">
        <f>#N/A</f>
        <v>#N/A</v>
      </c>
      <c r="AA489" s="551" t="e">
        <f>#N/A</f>
        <v>#N/A</v>
      </c>
      <c r="AB489" s="552" t="e">
        <f>#N/A</f>
        <v>#N/A</v>
      </c>
      <c r="AC489" s="549"/>
      <c r="AD489" s="553">
        <v>0</v>
      </c>
      <c r="AE489" s="554" t="s">
        <v>1509</v>
      </c>
      <c r="AF489" s="553">
        <v>0</v>
      </c>
      <c r="AG489" s="554" t="s">
        <v>1509</v>
      </c>
      <c r="AH489" s="553">
        <v>0</v>
      </c>
      <c r="AI489" s="554" t="s">
        <v>1509</v>
      </c>
      <c r="AJ489" s="553">
        <v>0</v>
      </c>
      <c r="AK489" s="543" t="e">
        <f>#N/A</f>
        <v>#N/A</v>
      </c>
    </row>
  </sheetData>
  <autoFilter ref="A1:AL489" xr:uid="{AE554444-A034-4E5A-83F3-8078804FB58C}">
    <filterColumn colId="4">
      <colorFilter dxfId="46"/>
    </filterColumn>
    <filterColumn colId="9">
      <filters>
        <filter val="104"/>
        <filter val="12"/>
        <filter val="124"/>
        <filter val="227"/>
        <filter val="238"/>
        <filter val="24"/>
        <filter val="47"/>
        <filter val="50"/>
        <filter val="68"/>
        <filter val="85"/>
        <filter val="9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19</vt:i4>
      </vt:variant>
    </vt:vector>
  </HeadingPairs>
  <TitlesOfParts>
    <vt:vector size="43" baseType="lpstr">
      <vt:lpstr>EXC.VAT-ไม่รวม VAT Thomas</vt:lpstr>
      <vt:lpstr>INC.VAT-รวม VAT Thomas</vt:lpstr>
      <vt:lpstr>INDEX</vt:lpstr>
      <vt:lpstr>FOC FORM</vt:lpstr>
      <vt:lpstr>CASH REBATE</vt:lpstr>
      <vt:lpstr>REBATE TO FOC CALC</vt:lpstr>
      <vt:lpstr>WHOLESALE</vt:lpstr>
      <vt:lpstr>SUMMARY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MAPPING</vt:lpstr>
      <vt:lpstr>Brand Code</vt:lpstr>
      <vt:lpstr>Material Master</vt:lpstr>
      <vt:lpstr>Inventory</vt:lpstr>
      <vt:lpstr>'01'!Print_Area</vt:lpstr>
      <vt:lpstr>'02'!Print_Area</vt:lpstr>
      <vt:lpstr>'03'!Print_Area</vt:lpstr>
      <vt:lpstr>'04'!Print_Area</vt:lpstr>
      <vt:lpstr>'05'!Print_Area</vt:lpstr>
      <vt:lpstr>'06'!Print_Area</vt:lpstr>
      <vt:lpstr>'07'!Print_Area</vt:lpstr>
      <vt:lpstr>'08'!Print_Area</vt:lpstr>
      <vt:lpstr>'09'!Print_Area</vt:lpstr>
      <vt:lpstr>'10'!Print_Area</vt:lpstr>
      <vt:lpstr>'11'!Print_Area</vt:lpstr>
      <vt:lpstr>'12'!Print_Area</vt:lpstr>
      <vt:lpstr>'CASH REBATE'!Print_Area</vt:lpstr>
      <vt:lpstr>'EXC.VAT-ไม่รวม VAT Thomas'!Print_Area</vt:lpstr>
      <vt:lpstr>'FOC FORM'!Print_Area</vt:lpstr>
      <vt:lpstr>'INC.VAT-รวม VAT Thomas'!Print_Area</vt:lpstr>
      <vt:lpstr>'REBATE TO FOC CALC'!Print_Area</vt:lpstr>
      <vt:lpstr>SUMMARY!Print_Area</vt:lpstr>
      <vt:lpstr>WHOLESALE!Print_Area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Voltza</dc:creator>
  <cp:keywords/>
  <dc:description/>
  <cp:lastModifiedBy>Nida</cp:lastModifiedBy>
  <cp:revision/>
  <dcterms:created xsi:type="dcterms:W3CDTF">2021-02-18T14:57:56Z</dcterms:created>
  <dcterms:modified xsi:type="dcterms:W3CDTF">2026-09-25T10:35:13Z</dcterms:modified>
  <cp:category/>
  <cp:contentStatus/>
</cp:coreProperties>
</file>